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mc:AlternateContent xmlns:mc="http://schemas.openxmlformats.org/markup-compatibility/2006">
    <mc:Choice Requires="x15">
      <x15ac:absPath xmlns:x15ac="http://schemas.microsoft.com/office/spreadsheetml/2010/11/ac" url="E:\0-UPRT\1-UPRT.FR-SITE-WEB\ff-fiches-fabrications\ff-fiches-fabrication-maj-08-2020\12.colonnes\"/>
    </mc:Choice>
  </mc:AlternateContent>
  <xr:revisionPtr revIDLastSave="0" documentId="13_ncr:1_{BCE5975E-9E27-41F1-BFE0-18F7FF83CAE9}" xr6:coauthVersionLast="47" xr6:coauthVersionMax="47" xr10:uidLastSave="{00000000-0000-0000-0000-000000000000}"/>
  <bookViews>
    <workbookView xWindow="-120" yWindow="-120" windowWidth="29040" windowHeight="15840" tabRatio="644" xr2:uid="{00000000-000D-0000-FFFF-FFFF00000000}"/>
  </bookViews>
  <sheets>
    <sheet name="Nota" sheetId="82" r:id="rId1"/>
    <sheet name="qu'est-ce qu'un &quot;Postit&quot;" sheetId="62" r:id="rId2"/>
    <sheet name="Modèles.vierges.1" sheetId="64" r:id="rId3"/>
    <sheet name="Modèles.vierges.2" sheetId="63" r:id="rId4"/>
    <sheet name="Modèles.de.Postits" sheetId="70" r:id="rId5"/>
    <sheet name="Sauces.Froides" sheetId="74" r:id="rId6"/>
    <sheet name="Estouffade.de.boeuf" sheetId="75" r:id="rId7"/>
    <sheet name="Ragout.de.boeuf" sheetId="77" r:id="rId8"/>
    <sheet name="Recettes.diverses" sheetId="80" r:id="rId9"/>
    <sheet name="Cuisiniers.Pesez" sheetId="53" r:id="rId10"/>
    <sheet name="Répertoire.vierge" sheetId="65" r:id="rId11"/>
    <sheet name="différence Portion et Poids" sheetId="51" r:id="rId12"/>
    <sheet name="Grammages.GEM.RCN" sheetId="73" r:id="rId13"/>
    <sheet name="Comprendre pour Transmettre" sheetId="38" r:id="rId14"/>
    <sheet name="Epurer.un.texte" sheetId="83" r:id="rId15"/>
    <sheet name="Vocabulaire" sheetId="54" r:id="rId16"/>
    <sheet name="Conversions en Kg" sheetId="45" r:id="rId17"/>
    <sheet name="Estimation des contenants" sheetId="43" r:id="rId18"/>
    <sheet name="Polices de Symboles" sheetId="55" r:id="rId19"/>
    <sheet name="Emoticones " sheetId="56" r:id="rId20"/>
    <sheet name="Tutos Youtube" sheetId="57" r:id="rId21"/>
    <sheet name="Formats-Formules-Fonctions" sheetId="66" r:id="rId22"/>
    <sheet name="CODES COULEURS" sheetId="58" r:id="rId23"/>
  </sheets>
  <definedNames>
    <definedName name="_xlnm._FilterDatabase" localSheetId="15" hidden="1">Vocabulaire!#REF!</definedName>
    <definedName name="_xlnm.Print_Area" localSheetId="13">'Comprendre pour Transmettre'!$A$1:$O$15</definedName>
    <definedName name="_xlnm.Print_Area" localSheetId="6">'Estouffade.de.boeuf'!$A$2:$AL$78</definedName>
    <definedName name="_xlnm.Print_Area" localSheetId="4">'Modèles.de.Postits'!$A$2:$AL$42</definedName>
    <definedName name="_xlnm.Print_Area" localSheetId="2">'Modèles.vierges.1'!$A$2:$AL$78</definedName>
    <definedName name="_xlnm.Print_Area" localSheetId="3">'Modèles.vierges.2'!$A$2:$AM$140</definedName>
    <definedName name="_xlnm.Print_Area" localSheetId="7">'Ragout.de.boeuf'!$A$2:$AL$74</definedName>
    <definedName name="_xlnm.Print_Area" localSheetId="5">Sauces.Froides!$A$2:$AL$78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L78" i="80" l="1"/>
  <c r="L77" i="80"/>
  <c r="L76" i="80"/>
  <c r="L75" i="80"/>
  <c r="L74" i="80"/>
  <c r="L73" i="80"/>
  <c r="L72" i="80"/>
  <c r="L71" i="80"/>
  <c r="L70" i="80"/>
  <c r="L69" i="80"/>
  <c r="L68" i="80"/>
  <c r="L67" i="80"/>
  <c r="L66" i="80"/>
  <c r="L65" i="80"/>
  <c r="L64" i="80"/>
  <c r="AL28" i="80"/>
  <c r="AL27" i="80"/>
  <c r="AL26" i="80"/>
  <c r="AL25" i="80"/>
  <c r="AL24" i="80"/>
  <c r="AL23" i="80"/>
  <c r="AL22" i="80"/>
  <c r="AL21" i="80"/>
  <c r="AL20" i="80"/>
  <c r="AL19" i="80"/>
  <c r="AL18" i="80"/>
  <c r="AL17" i="80"/>
  <c r="AL16" i="80"/>
  <c r="AL15" i="80"/>
  <c r="AL14" i="80"/>
  <c r="Y28" i="80"/>
  <c r="Y27" i="80"/>
  <c r="Y26" i="80"/>
  <c r="Y25" i="80"/>
  <c r="Y24" i="80"/>
  <c r="Y23" i="80"/>
  <c r="Y22" i="80"/>
  <c r="Y21" i="80"/>
  <c r="Y20" i="80"/>
  <c r="Y19" i="80"/>
  <c r="Y18" i="80"/>
  <c r="Y17" i="80"/>
  <c r="Y16" i="80"/>
  <c r="Y15" i="80"/>
  <c r="Y14" i="80"/>
  <c r="L28" i="80"/>
  <c r="L27" i="80"/>
  <c r="L26" i="80"/>
  <c r="L25" i="80"/>
  <c r="L24" i="80"/>
  <c r="L23" i="80"/>
  <c r="L22" i="80"/>
  <c r="L21" i="80"/>
  <c r="L20" i="80"/>
  <c r="L19" i="80"/>
  <c r="L18" i="80"/>
  <c r="L17" i="80"/>
  <c r="L16" i="80"/>
  <c r="L15" i="80"/>
  <c r="L14" i="80"/>
  <c r="L45" i="77"/>
  <c r="L44" i="77"/>
  <c r="L43" i="77"/>
  <c r="L42" i="77"/>
  <c r="L41" i="77"/>
  <c r="L40" i="77"/>
  <c r="L39" i="77"/>
  <c r="L38" i="77"/>
  <c r="L37" i="77"/>
  <c r="L36" i="77"/>
  <c r="L35" i="77"/>
  <c r="L34" i="77"/>
  <c r="L33" i="77"/>
  <c r="L32" i="77"/>
  <c r="L31" i="77"/>
  <c r="L30" i="77"/>
  <c r="L29" i="77"/>
  <c r="L28" i="77"/>
  <c r="L27" i="77"/>
  <c r="L26" i="77"/>
  <c r="L25" i="77"/>
  <c r="L24" i="77"/>
  <c r="L23" i="77"/>
  <c r="L22" i="77"/>
  <c r="L21" i="77"/>
  <c r="Y30" i="77"/>
  <c r="Y29" i="77"/>
  <c r="Y28" i="77"/>
  <c r="Y27" i="77"/>
  <c r="Y26" i="77"/>
  <c r="Y25" i="77"/>
  <c r="Y24" i="77"/>
  <c r="Y23" i="77"/>
  <c r="Y22" i="77"/>
  <c r="Y21" i="77"/>
  <c r="AL30" i="77"/>
  <c r="AL29" i="77"/>
  <c r="AL28" i="77"/>
  <c r="AL27" i="77"/>
  <c r="AL26" i="77"/>
  <c r="AL25" i="77"/>
  <c r="AL24" i="77"/>
  <c r="AL23" i="77"/>
  <c r="AL22" i="77"/>
  <c r="AL21" i="77"/>
  <c r="L82" i="80" l="1"/>
  <c r="AL32" i="80"/>
  <c r="Y32" i="80"/>
  <c r="L32" i="80"/>
  <c r="AB48" i="77"/>
  <c r="AL33" i="77"/>
  <c r="O48" i="77"/>
  <c r="Y33" i="77"/>
  <c r="L48" i="77"/>
  <c r="B113" i="74"/>
  <c r="L100" i="74"/>
  <c r="AB76" i="74"/>
  <c r="AL63" i="74"/>
  <c r="O76" i="74"/>
  <c r="Y63" i="74"/>
  <c r="B76" i="74"/>
  <c r="L63" i="74"/>
  <c r="AB39" i="74"/>
  <c r="AL26" i="74"/>
  <c r="B39" i="74"/>
  <c r="L26" i="74"/>
  <c r="O39" i="74"/>
  <c r="Y26" i="74"/>
  <c r="AB39" i="64"/>
  <c r="AL29" i="64"/>
  <c r="O39" i="64"/>
  <c r="Y26" i="64"/>
  <c r="B39" i="64"/>
  <c r="L26" i="64"/>
  <c r="B76" i="64"/>
  <c r="L63" i="64"/>
  <c r="O76" i="64"/>
  <c r="Y63" i="64"/>
  <c r="AB76" i="64"/>
  <c r="AL66" i="64"/>
  <c r="AL113" i="63"/>
  <c r="Y113" i="63"/>
  <c r="L113" i="63"/>
  <c r="L80" i="63"/>
  <c r="Y80" i="63"/>
  <c r="AL80" i="63"/>
  <c r="AB57" i="70"/>
  <c r="AH55" i="70"/>
  <c r="AB55" i="70"/>
  <c r="AH54" i="70"/>
  <c r="AB54" i="70"/>
  <c r="AH53" i="70"/>
  <c r="AB53" i="70"/>
  <c r="AH52" i="70"/>
  <c r="AB52" i="70"/>
  <c r="AH51" i="70"/>
  <c r="AB51" i="70"/>
  <c r="AH50" i="70"/>
  <c r="AB50" i="70"/>
  <c r="AH49" i="70"/>
  <c r="AB49" i="70"/>
  <c r="AH48" i="70"/>
  <c r="AB48" i="70"/>
  <c r="AH47" i="70"/>
  <c r="AB47" i="70"/>
  <c r="AH46" i="70"/>
  <c r="AB46" i="70"/>
  <c r="AH45" i="70"/>
  <c r="AB45" i="70"/>
  <c r="AH44" i="70"/>
  <c r="AB44" i="70"/>
  <c r="AH43" i="70"/>
  <c r="AB43" i="70"/>
  <c r="AH42" i="70"/>
  <c r="AB42" i="70"/>
  <c r="AH41" i="70"/>
  <c r="AH39" i="70"/>
  <c r="AB39" i="70"/>
  <c r="AB40" i="70" s="1"/>
  <c r="AL37" i="70"/>
  <c r="AL33" i="70"/>
  <c r="AF33" i="70"/>
  <c r="AD33" i="70"/>
  <c r="AJ33" i="70" s="1"/>
  <c r="AI33" i="70" s="1"/>
  <c r="AL32" i="70"/>
  <c r="AJ32" i="70"/>
  <c r="AI32" i="70" s="1"/>
  <c r="AF32" i="70"/>
  <c r="AD32" i="70"/>
  <c r="AL31" i="70"/>
  <c r="AF31" i="70"/>
  <c r="AD31" i="70"/>
  <c r="AJ31" i="70" s="1"/>
  <c r="AI31" i="70" s="1"/>
  <c r="AL30" i="70"/>
  <c r="AF30" i="70"/>
  <c r="AD30" i="70"/>
  <c r="AJ30" i="70" s="1"/>
  <c r="AI30" i="70" s="1"/>
  <c r="AL29" i="70"/>
  <c r="AJ29" i="70"/>
  <c r="AI29" i="70" s="1"/>
  <c r="AF29" i="70"/>
  <c r="AD29" i="70"/>
  <c r="AL28" i="70"/>
  <c r="AF28" i="70"/>
  <c r="AD28" i="70"/>
  <c r="AJ28" i="70" s="1"/>
  <c r="AI28" i="70" s="1"/>
  <c r="AL27" i="70"/>
  <c r="AF27" i="70"/>
  <c r="AD27" i="70"/>
  <c r="AJ27" i="70" s="1"/>
  <c r="AI27" i="70" s="1"/>
  <c r="AL26" i="70"/>
  <c r="AF26" i="70"/>
  <c r="AD26" i="70"/>
  <c r="AJ26" i="70" s="1"/>
  <c r="AI26" i="70" s="1"/>
  <c r="AL25" i="70"/>
  <c r="AF25" i="70"/>
  <c r="AD25" i="70"/>
  <c r="AJ25" i="70" s="1"/>
  <c r="AI25" i="70" s="1"/>
  <c r="AL24" i="70"/>
  <c r="AF24" i="70"/>
  <c r="AD24" i="70"/>
  <c r="AJ24" i="70" s="1"/>
  <c r="AI24" i="70" s="1"/>
  <c r="AL23" i="70"/>
  <c r="AF23" i="70"/>
  <c r="AD23" i="70"/>
  <c r="AJ23" i="70" s="1"/>
  <c r="AI23" i="70" s="1"/>
  <c r="AL22" i="70"/>
  <c r="AF22" i="70"/>
  <c r="AD22" i="70"/>
  <c r="AJ22" i="70" s="1"/>
  <c r="AI22" i="70" s="1"/>
  <c r="AL21" i="70"/>
  <c r="AF21" i="70"/>
  <c r="AD21" i="70"/>
  <c r="AJ21" i="70" s="1"/>
  <c r="AI21" i="70" s="1"/>
  <c r="AL20" i="70"/>
  <c r="AF20" i="70"/>
  <c r="AD20" i="70"/>
  <c r="AJ20" i="70" s="1"/>
  <c r="AI20" i="70" s="1"/>
  <c r="AL19" i="70"/>
  <c r="AF19" i="70"/>
  <c r="AD19" i="70"/>
  <c r="AJ19" i="70" s="1"/>
  <c r="AI19" i="70" s="1"/>
  <c r="AL18" i="70"/>
  <c r="AF18" i="70"/>
  <c r="AD18" i="70"/>
  <c r="AJ18" i="70" s="1"/>
  <c r="AI18" i="70" s="1"/>
  <c r="AL17" i="70"/>
  <c r="AF17" i="70"/>
  <c r="AD17" i="70"/>
  <c r="AJ17" i="70" s="1"/>
  <c r="AI17" i="70" s="1"/>
  <c r="AL16" i="70"/>
  <c r="AJ16" i="70"/>
  <c r="AI16" i="70" s="1"/>
  <c r="AF16" i="70"/>
  <c r="AD16" i="70"/>
  <c r="AL15" i="70"/>
  <c r="AF15" i="70"/>
  <c r="AD15" i="70"/>
  <c r="AJ15" i="70" s="1"/>
  <c r="AI15" i="70" s="1"/>
  <c r="AF14" i="70"/>
  <c r="AD14" i="70"/>
  <c r="AD13" i="70"/>
  <c r="AI9" i="70"/>
  <c r="AA8" i="70"/>
  <c r="O45" i="70"/>
  <c r="U43" i="70"/>
  <c r="O43" i="70"/>
  <c r="U42" i="70"/>
  <c r="O42" i="70"/>
  <c r="U41" i="70"/>
  <c r="O41" i="70"/>
  <c r="U40" i="70"/>
  <c r="O40" i="70"/>
  <c r="U39" i="70"/>
  <c r="O39" i="70"/>
  <c r="U38" i="70"/>
  <c r="O38" i="70"/>
  <c r="U37" i="70"/>
  <c r="O37" i="70"/>
  <c r="U36" i="70"/>
  <c r="O36" i="70"/>
  <c r="U35" i="70"/>
  <c r="O35" i="70"/>
  <c r="U34" i="70"/>
  <c r="U32" i="70"/>
  <c r="O32" i="70"/>
  <c r="Y30" i="70"/>
  <c r="Y26" i="70"/>
  <c r="S26" i="70"/>
  <c r="Q26" i="70"/>
  <c r="W26" i="70" s="1"/>
  <c r="V26" i="70" s="1"/>
  <c r="Y25" i="70"/>
  <c r="S25" i="70"/>
  <c r="Q25" i="70"/>
  <c r="W25" i="70" s="1"/>
  <c r="V25" i="70" s="1"/>
  <c r="Y24" i="70"/>
  <c r="S24" i="70"/>
  <c r="Q24" i="70"/>
  <c r="W24" i="70" s="1"/>
  <c r="V24" i="70" s="1"/>
  <c r="Y23" i="70"/>
  <c r="S23" i="70"/>
  <c r="Q23" i="70"/>
  <c r="W23" i="70" s="1"/>
  <c r="V23" i="70" s="1"/>
  <c r="Y22" i="70"/>
  <c r="S22" i="70"/>
  <c r="Q22" i="70"/>
  <c r="W22" i="70" s="1"/>
  <c r="V22" i="70" s="1"/>
  <c r="Y21" i="70"/>
  <c r="W21" i="70"/>
  <c r="V21" i="70" s="1"/>
  <c r="S21" i="70"/>
  <c r="Q21" i="70"/>
  <c r="Y20" i="70"/>
  <c r="S20" i="70"/>
  <c r="Q20" i="70"/>
  <c r="W20" i="70" s="1"/>
  <c r="V20" i="70" s="1"/>
  <c r="Y19" i="70"/>
  <c r="S19" i="70"/>
  <c r="Q19" i="70"/>
  <c r="W19" i="70" s="1"/>
  <c r="V19" i="70" s="1"/>
  <c r="Y18" i="70"/>
  <c r="S18" i="70"/>
  <c r="Q18" i="70"/>
  <c r="W18" i="70" s="1"/>
  <c r="V18" i="70" s="1"/>
  <c r="Y17" i="70"/>
  <c r="S17" i="70"/>
  <c r="Q17" i="70"/>
  <c r="W17" i="70" s="1"/>
  <c r="V17" i="70" s="1"/>
  <c r="S16" i="70"/>
  <c r="Q16" i="70"/>
  <c r="Y15" i="70"/>
  <c r="W15" i="70"/>
  <c r="V15" i="70" s="1"/>
  <c r="S15" i="70"/>
  <c r="Q15" i="70"/>
  <c r="S14" i="70"/>
  <c r="Q14" i="70"/>
  <c r="W14" i="70" s="1"/>
  <c r="Q13" i="70"/>
  <c r="V9" i="70"/>
  <c r="N8" i="70"/>
  <c r="B40" i="70"/>
  <c r="H38" i="70"/>
  <c r="B38" i="70"/>
  <c r="H37" i="70"/>
  <c r="B37" i="70"/>
  <c r="H36" i="70"/>
  <c r="B36" i="70"/>
  <c r="H35" i="70"/>
  <c r="B35" i="70"/>
  <c r="H34" i="70"/>
  <c r="B34" i="70"/>
  <c r="H33" i="70"/>
  <c r="B33" i="70"/>
  <c r="H32" i="70"/>
  <c r="B32" i="70"/>
  <c r="H31" i="70"/>
  <c r="H29" i="70"/>
  <c r="B29" i="70"/>
  <c r="L27" i="70"/>
  <c r="L23" i="70"/>
  <c r="F23" i="70"/>
  <c r="D23" i="70"/>
  <c r="J23" i="70" s="1"/>
  <c r="I23" i="70" s="1"/>
  <c r="L22" i="70"/>
  <c r="F22" i="70"/>
  <c r="D22" i="70"/>
  <c r="J22" i="70" s="1"/>
  <c r="I22" i="70" s="1"/>
  <c r="L21" i="70"/>
  <c r="F21" i="70"/>
  <c r="D21" i="70"/>
  <c r="J21" i="70" s="1"/>
  <c r="I21" i="70" s="1"/>
  <c r="L20" i="70"/>
  <c r="F20" i="70"/>
  <c r="D20" i="70"/>
  <c r="J20" i="70" s="1"/>
  <c r="I20" i="70" s="1"/>
  <c r="L19" i="70"/>
  <c r="F19" i="70"/>
  <c r="D19" i="70"/>
  <c r="J19" i="70" s="1"/>
  <c r="I19" i="70" s="1"/>
  <c r="L18" i="70"/>
  <c r="F18" i="70"/>
  <c r="D18" i="70"/>
  <c r="J18" i="70" s="1"/>
  <c r="I18" i="70" s="1"/>
  <c r="L17" i="70"/>
  <c r="F17" i="70"/>
  <c r="D17" i="70"/>
  <c r="J17" i="70" s="1"/>
  <c r="I17" i="70" s="1"/>
  <c r="L16" i="70"/>
  <c r="F16" i="70"/>
  <c r="D16" i="70"/>
  <c r="J16" i="70" s="1"/>
  <c r="I16" i="70" s="1"/>
  <c r="L15" i="70"/>
  <c r="F15" i="70"/>
  <c r="D15" i="70"/>
  <c r="J15" i="70" s="1"/>
  <c r="I15" i="70" s="1"/>
  <c r="F14" i="70"/>
  <c r="D14" i="70"/>
  <c r="D13" i="70"/>
  <c r="I9" i="70"/>
  <c r="A8" i="70"/>
  <c r="AC34" i="70" l="1"/>
  <c r="AB11" i="70" s="1"/>
  <c r="AC11" i="70" s="1"/>
  <c r="AB41" i="70"/>
  <c r="AH38" i="70" s="1"/>
  <c r="AH40" i="70" s="1"/>
  <c r="AJ14" i="70"/>
  <c r="AL14" i="70"/>
  <c r="AK11" i="70" s="1"/>
  <c r="AL12" i="70" s="1"/>
  <c r="V14" i="70"/>
  <c r="Y14" i="70"/>
  <c r="W16" i="70"/>
  <c r="V16" i="70" s="1"/>
  <c r="P27" i="70"/>
  <c r="O11" i="70" s="1"/>
  <c r="P11" i="70" s="1"/>
  <c r="O33" i="70"/>
  <c r="C24" i="70"/>
  <c r="B11" i="70" s="1"/>
  <c r="C11" i="70" s="1"/>
  <c r="B30" i="70"/>
  <c r="B31" i="70" s="1"/>
  <c r="J14" i="70"/>
  <c r="W27" i="70" l="1"/>
  <c r="AJ12" i="70"/>
  <c r="AJ34" i="70"/>
  <c r="AI14" i="70"/>
  <c r="V27" i="70"/>
  <c r="V12" i="70"/>
  <c r="V10" i="70" s="1"/>
  <c r="U27" i="70"/>
  <c r="W12" i="70"/>
  <c r="O34" i="70"/>
  <c r="U31" i="70" s="1"/>
  <c r="U33" i="70" s="1"/>
  <c r="Y16" i="70"/>
  <c r="X11" i="70" s="1"/>
  <c r="Y12" i="70" s="1"/>
  <c r="H28" i="70"/>
  <c r="H30" i="70" s="1"/>
  <c r="J12" i="70"/>
  <c r="I14" i="70"/>
  <c r="J24" i="70"/>
  <c r="L14" i="70"/>
  <c r="K11" i="70" s="1"/>
  <c r="L12" i="70" s="1"/>
  <c r="AI12" i="70" l="1"/>
  <c r="AI10" i="70" s="1"/>
  <c r="AI34" i="70"/>
  <c r="AH34" i="70" s="1"/>
  <c r="U12" i="70"/>
  <c r="I24" i="70"/>
  <c r="H24" i="70" s="1"/>
  <c r="I12" i="70"/>
  <c r="I10" i="70" s="1"/>
  <c r="H12" i="70" l="1"/>
  <c r="AH12" i="70"/>
  <c r="E33" i="83" l="1"/>
  <c r="D33" i="83"/>
  <c r="E32" i="83"/>
  <c r="D32" i="83"/>
  <c r="E31" i="83"/>
  <c r="D31" i="83"/>
  <c r="E30" i="83"/>
  <c r="D30" i="83"/>
  <c r="E29" i="83"/>
  <c r="D29" i="83"/>
  <c r="E28" i="83"/>
  <c r="D28" i="83"/>
  <c r="E27" i="83"/>
  <c r="D27" i="83"/>
  <c r="E26" i="83"/>
  <c r="D26" i="83"/>
  <c r="E25" i="83"/>
  <c r="D25" i="83"/>
  <c r="E24" i="83"/>
  <c r="D24" i="83"/>
  <c r="E23" i="83"/>
  <c r="D23" i="83"/>
  <c r="E22" i="83"/>
  <c r="D22" i="83"/>
  <c r="E21" i="83"/>
  <c r="D21" i="83"/>
  <c r="E20" i="83"/>
  <c r="D20" i="83"/>
  <c r="D19" i="83"/>
  <c r="E19" i="83" s="1"/>
  <c r="E18" i="83"/>
  <c r="D18" i="83"/>
  <c r="D17" i="83"/>
  <c r="E17" i="83" s="1"/>
  <c r="D16" i="83"/>
  <c r="E16" i="83" s="1"/>
  <c r="D15" i="83"/>
  <c r="E15" i="83" s="1"/>
  <c r="E14" i="83"/>
  <c r="D14" i="83"/>
  <c r="A4" i="83"/>
  <c r="AL147" i="75" l="1"/>
  <c r="AL146" i="75"/>
  <c r="AL145" i="75"/>
  <c r="AL144" i="75"/>
  <c r="AL143" i="75"/>
  <c r="AL142" i="75"/>
  <c r="AL141" i="75"/>
  <c r="AL140" i="75"/>
  <c r="AL139" i="75"/>
  <c r="AL138" i="75"/>
  <c r="Y40" i="75"/>
  <c r="Y39" i="75"/>
  <c r="Y38" i="75"/>
  <c r="Y37" i="75"/>
  <c r="Y36" i="75"/>
  <c r="Y35" i="75"/>
  <c r="Y34" i="75"/>
  <c r="Y33" i="75"/>
  <c r="Y32" i="75"/>
  <c r="Y31" i="75"/>
  <c r="Y30" i="75"/>
  <c r="Y29" i="75"/>
  <c r="Y28" i="75"/>
  <c r="Y27" i="75"/>
  <c r="Y26" i="75"/>
  <c r="Y25" i="75"/>
  <c r="Y24" i="75"/>
  <c r="Y23" i="75"/>
  <c r="Y22" i="75"/>
  <c r="Y21" i="75"/>
  <c r="L48" i="75"/>
  <c r="L47" i="75"/>
  <c r="L46" i="75"/>
  <c r="L45" i="75"/>
  <c r="L44" i="75"/>
  <c r="L43" i="75"/>
  <c r="L42" i="75"/>
  <c r="L41" i="75"/>
  <c r="L40" i="75"/>
  <c r="L39" i="75"/>
  <c r="L38" i="75"/>
  <c r="L37" i="75"/>
  <c r="L36" i="75"/>
  <c r="L35" i="75"/>
  <c r="L34" i="75"/>
  <c r="L33" i="75"/>
  <c r="L32" i="75"/>
  <c r="L31" i="75"/>
  <c r="L30" i="75"/>
  <c r="L29" i="75"/>
  <c r="L28" i="75"/>
  <c r="L27" i="75"/>
  <c r="L26" i="75"/>
  <c r="L25" i="75"/>
  <c r="L24" i="75"/>
  <c r="L23" i="75"/>
  <c r="L22" i="75"/>
  <c r="L21" i="75"/>
  <c r="L97" i="74"/>
  <c r="L96" i="74"/>
  <c r="L95" i="74"/>
  <c r="L94" i="74"/>
  <c r="L93" i="74"/>
  <c r="L60" i="74"/>
  <c r="L59" i="74"/>
  <c r="L58" i="74"/>
  <c r="L57" i="74"/>
  <c r="Y60" i="74"/>
  <c r="Y59" i="74"/>
  <c r="Y58" i="74"/>
  <c r="AL60" i="74"/>
  <c r="AL59" i="74"/>
  <c r="AL58" i="74"/>
  <c r="AL57" i="74"/>
  <c r="AL56" i="74"/>
  <c r="AL23" i="74"/>
  <c r="AL22" i="74"/>
  <c r="AL21" i="74"/>
  <c r="AL20" i="74"/>
  <c r="AL19" i="74"/>
  <c r="Y23" i="74"/>
  <c r="Y22" i="74"/>
  <c r="Y21" i="74"/>
  <c r="L23" i="74"/>
  <c r="L22" i="74"/>
  <c r="L21" i="74"/>
  <c r="L20" i="74"/>
  <c r="L66" i="63"/>
  <c r="L65" i="63"/>
  <c r="L64" i="63"/>
  <c r="L63" i="63"/>
  <c r="L62" i="63"/>
  <c r="L61" i="63"/>
  <c r="L60" i="63"/>
  <c r="L59" i="63"/>
  <c r="L58" i="63"/>
  <c r="L57" i="63"/>
  <c r="L56" i="63"/>
  <c r="L55" i="63"/>
  <c r="L54" i="63"/>
  <c r="L53" i="63"/>
  <c r="L52" i="63"/>
  <c r="L51" i="63"/>
  <c r="L50" i="63"/>
  <c r="L49" i="63"/>
  <c r="L48" i="63"/>
  <c r="Y66" i="63"/>
  <c r="Y65" i="63"/>
  <c r="Y64" i="63"/>
  <c r="Y63" i="63"/>
  <c r="Y62" i="63"/>
  <c r="Y61" i="63"/>
  <c r="Y60" i="63"/>
  <c r="Y59" i="63"/>
  <c r="Y58" i="63"/>
  <c r="Y57" i="63"/>
  <c r="Y56" i="63"/>
  <c r="Y55" i="63"/>
  <c r="Y54" i="63"/>
  <c r="Y53" i="63"/>
  <c r="Y52" i="63"/>
  <c r="Y51" i="63"/>
  <c r="Y50" i="63"/>
  <c r="Y49" i="63"/>
  <c r="Y48" i="63"/>
  <c r="AL66" i="63"/>
  <c r="AL65" i="63"/>
  <c r="AL64" i="63"/>
  <c r="AL63" i="63"/>
  <c r="AL62" i="63"/>
  <c r="AL61" i="63"/>
  <c r="AL60" i="63"/>
  <c r="AL59" i="63"/>
  <c r="AL58" i="63"/>
  <c r="AL57" i="63"/>
  <c r="AL56" i="63"/>
  <c r="AL55" i="63"/>
  <c r="AL54" i="63"/>
  <c r="AL53" i="63"/>
  <c r="AL52" i="63"/>
  <c r="AL51" i="63"/>
  <c r="AL50" i="63"/>
  <c r="AL49" i="63"/>
  <c r="AL48" i="63"/>
  <c r="AL33" i="63"/>
  <c r="AL32" i="63"/>
  <c r="AL31" i="63"/>
  <c r="AL30" i="63"/>
  <c r="AL29" i="63"/>
  <c r="AL28" i="63"/>
  <c r="AL27" i="63"/>
  <c r="AL26" i="63"/>
  <c r="AL25" i="63"/>
  <c r="AL24" i="63"/>
  <c r="AL23" i="63"/>
  <c r="AL22" i="63"/>
  <c r="AL21" i="63"/>
  <c r="AL20" i="63"/>
  <c r="AL19" i="63"/>
  <c r="AL18" i="63"/>
  <c r="AL17" i="63"/>
  <c r="AL16" i="63"/>
  <c r="AL15" i="63"/>
  <c r="Y33" i="63"/>
  <c r="Y32" i="63"/>
  <c r="Y31" i="63"/>
  <c r="Y30" i="63"/>
  <c r="Y29" i="63"/>
  <c r="Y28" i="63"/>
  <c r="Y27" i="63"/>
  <c r="Y26" i="63"/>
  <c r="Y25" i="63"/>
  <c r="Y24" i="63"/>
  <c r="Y23" i="63"/>
  <c r="Y22" i="63"/>
  <c r="Y21" i="63"/>
  <c r="Y20" i="63"/>
  <c r="Y19" i="63"/>
  <c r="Y18" i="63"/>
  <c r="Y17" i="63"/>
  <c r="Y16" i="63"/>
  <c r="Y15" i="63"/>
  <c r="L33" i="63"/>
  <c r="L32" i="63"/>
  <c r="L31" i="63"/>
  <c r="L30" i="63"/>
  <c r="L29" i="63"/>
  <c r="L28" i="63"/>
  <c r="L27" i="63"/>
  <c r="L26" i="63"/>
  <c r="L25" i="63"/>
  <c r="L24" i="63"/>
  <c r="L23" i="63"/>
  <c r="L22" i="63"/>
  <c r="L21" i="63"/>
  <c r="L20" i="63"/>
  <c r="L19" i="63"/>
  <c r="L18" i="63"/>
  <c r="L17" i="63"/>
  <c r="L16" i="63"/>
  <c r="L15" i="63"/>
  <c r="L23" i="64"/>
  <c r="L22" i="64"/>
  <c r="L21" i="64"/>
  <c r="L20" i="64"/>
  <c r="L19" i="64"/>
  <c r="L18" i="64"/>
  <c r="L17" i="64"/>
  <c r="L16" i="64"/>
  <c r="L15" i="64"/>
  <c r="D15" i="64"/>
  <c r="Y16" i="64"/>
  <c r="Y23" i="64"/>
  <c r="Y22" i="64"/>
  <c r="Y21" i="64"/>
  <c r="Y20" i="64"/>
  <c r="Y19" i="64"/>
  <c r="Y18" i="64"/>
  <c r="Y17" i="64"/>
  <c r="Y15" i="64"/>
  <c r="D14" i="64"/>
  <c r="V17" i="82"/>
  <c r="V15" i="82"/>
  <c r="V14" i="82"/>
  <c r="V11" i="82"/>
  <c r="X9" i="82"/>
  <c r="W9" i="82"/>
  <c r="V9" i="82"/>
  <c r="E7" i="82"/>
  <c r="U5" i="82"/>
  <c r="V12" i="82" l="1"/>
  <c r="V13" i="82" s="1"/>
  <c r="V16" i="82" l="1"/>
  <c r="AB52" i="80" l="1"/>
  <c r="AH50" i="80"/>
  <c r="AB50" i="80"/>
  <c r="AH49" i="80"/>
  <c r="AB49" i="80"/>
  <c r="AH48" i="80"/>
  <c r="AB48" i="80"/>
  <c r="AH47" i="80"/>
  <c r="AB47" i="80"/>
  <c r="AH46" i="80"/>
  <c r="AH45" i="80"/>
  <c r="AB45" i="80"/>
  <c r="AH44" i="80"/>
  <c r="AH43" i="80"/>
  <c r="AB43" i="80"/>
  <c r="AH42" i="80"/>
  <c r="AH41" i="80"/>
  <c r="AB41" i="80"/>
  <c r="AH40" i="80"/>
  <c r="AH39" i="80"/>
  <c r="AB39" i="80"/>
  <c r="AH38" i="80"/>
  <c r="AH37" i="80"/>
  <c r="AH36" i="80"/>
  <c r="AB36" i="80"/>
  <c r="AH35" i="80"/>
  <c r="AH34" i="80"/>
  <c r="AB34" i="80"/>
  <c r="AD28" i="80"/>
  <c r="AD27" i="80"/>
  <c r="AD26" i="80"/>
  <c r="AD25" i="80"/>
  <c r="AD24" i="80"/>
  <c r="AD23" i="80"/>
  <c r="AD22" i="80"/>
  <c r="AD21" i="80"/>
  <c r="AD20" i="80"/>
  <c r="AD19" i="80"/>
  <c r="AD18" i="80"/>
  <c r="AD17" i="80"/>
  <c r="AD16" i="80"/>
  <c r="AD15" i="80"/>
  <c r="AD14" i="80"/>
  <c r="AC29" i="80" s="1"/>
  <c r="AB10" i="80" s="1"/>
  <c r="AD13" i="80"/>
  <c r="AI9" i="80"/>
  <c r="AA8" i="80"/>
  <c r="B60" i="80"/>
  <c r="B102" i="80"/>
  <c r="H100" i="80"/>
  <c r="B100" i="80"/>
  <c r="H99" i="80"/>
  <c r="B99" i="80"/>
  <c r="H98" i="80"/>
  <c r="B96" i="80"/>
  <c r="H95" i="80"/>
  <c r="B95" i="80"/>
  <c r="B93" i="80"/>
  <c r="H92" i="80"/>
  <c r="B91" i="80"/>
  <c r="H90" i="80"/>
  <c r="B90" i="80"/>
  <c r="H89" i="80"/>
  <c r="H88" i="80"/>
  <c r="H86" i="80"/>
  <c r="H84" i="80"/>
  <c r="B84" i="80"/>
  <c r="F78" i="80"/>
  <c r="D78" i="80"/>
  <c r="J77" i="80"/>
  <c r="I77" i="80" s="1"/>
  <c r="F77" i="80"/>
  <c r="D77" i="80"/>
  <c r="F76" i="80"/>
  <c r="D76" i="80"/>
  <c r="J76" i="80" s="1"/>
  <c r="F75" i="80"/>
  <c r="D75" i="80"/>
  <c r="J75" i="80" s="1"/>
  <c r="F74" i="80"/>
  <c r="D74" i="80"/>
  <c r="J74" i="80" s="1"/>
  <c r="J73" i="80"/>
  <c r="I73" i="80" s="1"/>
  <c r="F73" i="80"/>
  <c r="D73" i="80"/>
  <c r="F72" i="80"/>
  <c r="D72" i="80"/>
  <c r="J72" i="80" s="1"/>
  <c r="F71" i="80"/>
  <c r="D71" i="80"/>
  <c r="J71" i="80" s="1"/>
  <c r="F70" i="80"/>
  <c r="D70" i="80"/>
  <c r="J70" i="80" s="1"/>
  <c r="F69" i="80"/>
  <c r="D69" i="80"/>
  <c r="J69" i="80" s="1"/>
  <c r="I69" i="80" s="1"/>
  <c r="F68" i="80"/>
  <c r="D68" i="80"/>
  <c r="J68" i="80" s="1"/>
  <c r="J67" i="80"/>
  <c r="F67" i="80"/>
  <c r="D67" i="80"/>
  <c r="F66" i="80"/>
  <c r="D66" i="80"/>
  <c r="J66" i="80" s="1"/>
  <c r="J65" i="80"/>
  <c r="I65" i="80" s="1"/>
  <c r="F65" i="80"/>
  <c r="D65" i="80"/>
  <c r="F64" i="80"/>
  <c r="D64" i="80"/>
  <c r="D63" i="80"/>
  <c r="I59" i="80"/>
  <c r="A58" i="80"/>
  <c r="R46" i="80"/>
  <c r="V10" i="80"/>
  <c r="B52" i="80"/>
  <c r="H50" i="80"/>
  <c r="B50" i="80"/>
  <c r="H49" i="80"/>
  <c r="B49" i="80"/>
  <c r="H48" i="80"/>
  <c r="B46" i="80"/>
  <c r="H45" i="80"/>
  <c r="H42" i="80"/>
  <c r="H40" i="80"/>
  <c r="H39" i="80"/>
  <c r="H38" i="80"/>
  <c r="H36" i="80"/>
  <c r="H34" i="80"/>
  <c r="B34" i="80"/>
  <c r="J28" i="80"/>
  <c r="I28" i="80"/>
  <c r="F28" i="80"/>
  <c r="D28" i="80"/>
  <c r="J27" i="80"/>
  <c r="I27" i="80" s="1"/>
  <c r="F27" i="80"/>
  <c r="D27" i="80"/>
  <c r="F26" i="80"/>
  <c r="D26" i="80"/>
  <c r="J26" i="80" s="1"/>
  <c r="F25" i="80"/>
  <c r="D25" i="80"/>
  <c r="J25" i="80" s="1"/>
  <c r="J24" i="80"/>
  <c r="I24" i="80"/>
  <c r="F24" i="80"/>
  <c r="D24" i="80"/>
  <c r="J23" i="80"/>
  <c r="I23" i="80" s="1"/>
  <c r="F23" i="80"/>
  <c r="D23" i="80"/>
  <c r="F22" i="80"/>
  <c r="D22" i="80"/>
  <c r="J22" i="80" s="1"/>
  <c r="F21" i="80"/>
  <c r="D21" i="80"/>
  <c r="J21" i="80" s="1"/>
  <c r="J20" i="80"/>
  <c r="I20" i="80"/>
  <c r="F20" i="80"/>
  <c r="D20" i="80"/>
  <c r="J19" i="80"/>
  <c r="I19" i="80" s="1"/>
  <c r="F19" i="80"/>
  <c r="D19" i="80"/>
  <c r="F18" i="80"/>
  <c r="D18" i="80"/>
  <c r="J18" i="80" s="1"/>
  <c r="F17" i="80"/>
  <c r="D17" i="80"/>
  <c r="J17" i="80" s="1"/>
  <c r="J16" i="80"/>
  <c r="I16" i="80"/>
  <c r="F16" i="80"/>
  <c r="D16" i="80"/>
  <c r="J15" i="80"/>
  <c r="I15" i="80" s="1"/>
  <c r="F15" i="80"/>
  <c r="D15" i="80"/>
  <c r="F14" i="80"/>
  <c r="D14" i="80"/>
  <c r="C29" i="80" s="1"/>
  <c r="B11" i="80" s="1"/>
  <c r="C11" i="80" s="1"/>
  <c r="D13" i="80"/>
  <c r="I9" i="80"/>
  <c r="A8" i="80"/>
  <c r="O52" i="80"/>
  <c r="U50" i="80"/>
  <c r="O50" i="80"/>
  <c r="U49" i="80"/>
  <c r="U48" i="80"/>
  <c r="U47" i="80"/>
  <c r="O47" i="80"/>
  <c r="U46" i="80"/>
  <c r="U45" i="80"/>
  <c r="U44" i="80"/>
  <c r="U43" i="80"/>
  <c r="U42" i="80"/>
  <c r="U41" i="80"/>
  <c r="U40" i="80"/>
  <c r="U39" i="80"/>
  <c r="U38" i="80"/>
  <c r="U36" i="80"/>
  <c r="U34" i="80"/>
  <c r="O34" i="80"/>
  <c r="Q28" i="80"/>
  <c r="Q27" i="80"/>
  <c r="Q26" i="80"/>
  <c r="Q25" i="80"/>
  <c r="Q24" i="80"/>
  <c r="Q23" i="80"/>
  <c r="Q22" i="80"/>
  <c r="Q21" i="80"/>
  <c r="Q20" i="80"/>
  <c r="Q19" i="80"/>
  <c r="Q18" i="80"/>
  <c r="Q17" i="80"/>
  <c r="Q16" i="80"/>
  <c r="Q15" i="80"/>
  <c r="Q14" i="80"/>
  <c r="Q13" i="80"/>
  <c r="V9" i="80"/>
  <c r="N8" i="80"/>
  <c r="B107" i="77"/>
  <c r="B106" i="77"/>
  <c r="B102" i="77"/>
  <c r="B86" i="77"/>
  <c r="B80" i="77"/>
  <c r="B78" i="77"/>
  <c r="A74" i="77"/>
  <c r="O81" i="77"/>
  <c r="O79" i="77"/>
  <c r="O78" i="77"/>
  <c r="O77" i="77"/>
  <c r="O76" i="77"/>
  <c r="O74" i="77"/>
  <c r="O75" i="77" s="1"/>
  <c r="X69" i="77"/>
  <c r="X68" i="77"/>
  <c r="X67" i="77"/>
  <c r="X66" i="77"/>
  <c r="X65" i="77"/>
  <c r="X64" i="77"/>
  <c r="Y59" i="77"/>
  <c r="X57" i="77"/>
  <c r="V57" i="77"/>
  <c r="U57" i="77"/>
  <c r="V55" i="77"/>
  <c r="Y57" i="77" s="1"/>
  <c r="N54" i="77"/>
  <c r="AB85" i="77"/>
  <c r="AJ70" i="77"/>
  <c r="AJ69" i="77"/>
  <c r="AJ68" i="77"/>
  <c r="AJ67" i="77"/>
  <c r="AJ66" i="77"/>
  <c r="AJ65" i="77"/>
  <c r="AL59" i="77"/>
  <c r="AK57" i="77"/>
  <c r="AI57" i="77"/>
  <c r="AH57" i="77"/>
  <c r="AI55" i="77"/>
  <c r="AL57" i="77" s="1"/>
  <c r="AA54" i="77"/>
  <c r="AB187" i="75"/>
  <c r="AB185" i="75"/>
  <c r="AB184" i="75"/>
  <c r="AB183" i="75"/>
  <c r="AB182" i="75"/>
  <c r="AB181" i="75"/>
  <c r="AB178" i="75"/>
  <c r="AB177" i="75"/>
  <c r="AB175" i="75"/>
  <c r="AB174" i="75"/>
  <c r="AB173" i="75"/>
  <c r="AB172" i="75"/>
  <c r="AB171" i="75"/>
  <c r="AB170" i="75"/>
  <c r="AK169" i="75"/>
  <c r="AB168" i="75"/>
  <c r="AB167" i="75"/>
  <c r="AB166" i="75"/>
  <c r="AB164" i="75"/>
  <c r="AK162" i="75"/>
  <c r="AB161" i="75"/>
  <c r="AB160" i="75"/>
  <c r="AB158" i="75"/>
  <c r="AB157" i="75"/>
  <c r="AB156" i="75"/>
  <c r="AL151" i="75"/>
  <c r="AF147" i="75"/>
  <c r="AD147" i="75"/>
  <c r="AJ147" i="75" s="1"/>
  <c r="AI147" i="75" s="1"/>
  <c r="AF146" i="75"/>
  <c r="AD146" i="75"/>
  <c r="AJ146" i="75" s="1"/>
  <c r="AD145" i="75"/>
  <c r="AJ145" i="75" s="1"/>
  <c r="AJ144" i="75"/>
  <c r="AF144" i="75"/>
  <c r="AD144" i="75"/>
  <c r="AF143" i="75"/>
  <c r="AD143" i="75"/>
  <c r="AJ143" i="75" s="1"/>
  <c r="AD142" i="75"/>
  <c r="AJ142" i="75" s="1"/>
  <c r="AI142" i="75" s="1"/>
  <c r="AF141" i="75"/>
  <c r="AD141" i="75"/>
  <c r="AJ141" i="75" s="1"/>
  <c r="AI141" i="75" s="1"/>
  <c r="AF140" i="75"/>
  <c r="AD140" i="75"/>
  <c r="AJ140" i="75" s="1"/>
  <c r="AD139" i="75"/>
  <c r="AJ139" i="75" s="1"/>
  <c r="AD138" i="75"/>
  <c r="AJ138" i="75" s="1"/>
  <c r="AD137" i="75"/>
  <c r="AI133" i="75"/>
  <c r="AA132" i="75"/>
  <c r="AB128" i="75"/>
  <c r="AB127" i="75"/>
  <c r="AB123" i="75"/>
  <c r="AB107" i="75"/>
  <c r="AB101" i="75"/>
  <c r="AB99" i="75"/>
  <c r="AA95" i="75"/>
  <c r="AB89" i="75"/>
  <c r="AJ69" i="75"/>
  <c r="AJ68" i="75"/>
  <c r="AJ67" i="75"/>
  <c r="AJ66" i="75"/>
  <c r="AJ65" i="75"/>
  <c r="AJ64" i="75"/>
  <c r="AL58" i="75"/>
  <c r="AK56" i="75"/>
  <c r="AI56" i="75"/>
  <c r="AH56" i="75"/>
  <c r="AI54" i="75"/>
  <c r="AL56" i="75" s="1"/>
  <c r="AA53" i="75"/>
  <c r="AB47" i="75"/>
  <c r="AB45" i="75"/>
  <c r="AB44" i="75"/>
  <c r="AB43" i="75"/>
  <c r="AB42" i="75"/>
  <c r="AB40" i="75"/>
  <c r="AB41" i="75" s="1"/>
  <c r="AK30" i="75"/>
  <c r="AK29" i="75"/>
  <c r="AK28" i="75"/>
  <c r="AK27" i="75"/>
  <c r="AK26" i="75"/>
  <c r="AK25" i="75"/>
  <c r="AL20" i="75"/>
  <c r="AK18" i="75"/>
  <c r="AI18" i="75"/>
  <c r="AH18" i="75"/>
  <c r="AI16" i="75"/>
  <c r="AL18" i="75" s="1"/>
  <c r="AA15" i="75"/>
  <c r="B161" i="75"/>
  <c r="B159" i="75"/>
  <c r="B158" i="75"/>
  <c r="B157" i="75"/>
  <c r="B156" i="75"/>
  <c r="B155" i="75"/>
  <c r="B154" i="75"/>
  <c r="B152" i="75"/>
  <c r="B151" i="75"/>
  <c r="B150" i="75"/>
  <c r="B149" i="75"/>
  <c r="B148" i="75"/>
  <c r="B147" i="75"/>
  <c r="B146" i="75"/>
  <c r="B144" i="75"/>
  <c r="B143" i="75"/>
  <c r="B142" i="75"/>
  <c r="B141" i="75"/>
  <c r="B140" i="75"/>
  <c r="B139" i="75"/>
  <c r="B138" i="75"/>
  <c r="B137" i="75"/>
  <c r="B136" i="75"/>
  <c r="B135" i="75"/>
  <c r="B133" i="75"/>
  <c r="B132" i="75"/>
  <c r="B131" i="75"/>
  <c r="B129" i="75"/>
  <c r="B128" i="75"/>
  <c r="B127" i="75"/>
  <c r="B126" i="75"/>
  <c r="K125" i="75"/>
  <c r="B124" i="75"/>
  <c r="B123" i="75"/>
  <c r="B122" i="75"/>
  <c r="B120" i="75"/>
  <c r="B119" i="75"/>
  <c r="B118" i="75"/>
  <c r="B117" i="75"/>
  <c r="B116" i="75"/>
  <c r="B114" i="75"/>
  <c r="K113" i="75"/>
  <c r="B112" i="75"/>
  <c r="B111" i="75"/>
  <c r="B110" i="75"/>
  <c r="B109" i="75"/>
  <c r="B108" i="75"/>
  <c r="B107" i="75"/>
  <c r="B105" i="75"/>
  <c r="B104" i="75"/>
  <c r="B103" i="75"/>
  <c r="B102" i="75"/>
  <c r="B101" i="75"/>
  <c r="B100" i="75"/>
  <c r="B99" i="75"/>
  <c r="B98" i="75"/>
  <c r="B97" i="75"/>
  <c r="K96" i="75"/>
  <c r="B95" i="75"/>
  <c r="B94" i="75"/>
  <c r="B93" i="75"/>
  <c r="B92" i="75"/>
  <c r="B91" i="75"/>
  <c r="B90" i="75"/>
  <c r="K89" i="75"/>
  <c r="B88" i="75"/>
  <c r="B87" i="75"/>
  <c r="K86" i="75"/>
  <c r="B85" i="75"/>
  <c r="B84" i="75"/>
  <c r="B83" i="75"/>
  <c r="B81" i="75"/>
  <c r="K79" i="75"/>
  <c r="B78" i="75"/>
  <c r="B77" i="75"/>
  <c r="B76" i="75"/>
  <c r="K75" i="75"/>
  <c r="B74" i="75"/>
  <c r="B73" i="75"/>
  <c r="B71" i="75"/>
  <c r="B70" i="75"/>
  <c r="B68" i="75"/>
  <c r="B69" i="75" s="1"/>
  <c r="L64" i="75"/>
  <c r="H63" i="75"/>
  <c r="B63" i="75"/>
  <c r="H62" i="75"/>
  <c r="B62" i="75"/>
  <c r="B61" i="75"/>
  <c r="H60" i="75"/>
  <c r="B60" i="75"/>
  <c r="B57" i="75"/>
  <c r="H55" i="75"/>
  <c r="H53" i="75"/>
  <c r="B53" i="75"/>
  <c r="F48" i="75"/>
  <c r="D48" i="75"/>
  <c r="J48" i="75" s="1"/>
  <c r="F47" i="75"/>
  <c r="D47" i="75"/>
  <c r="J47" i="75" s="1"/>
  <c r="I47" i="75" s="1"/>
  <c r="F46" i="75"/>
  <c r="D46" i="75"/>
  <c r="J46" i="75" s="1"/>
  <c r="F45" i="75"/>
  <c r="D45" i="75"/>
  <c r="J45" i="75" s="1"/>
  <c r="F44" i="75"/>
  <c r="D44" i="75"/>
  <c r="J44" i="75" s="1"/>
  <c r="F43" i="75"/>
  <c r="D43" i="75"/>
  <c r="J43" i="75" s="1"/>
  <c r="I43" i="75" s="1"/>
  <c r="F42" i="75"/>
  <c r="D42" i="75"/>
  <c r="J42" i="75" s="1"/>
  <c r="D41" i="75"/>
  <c r="J41" i="75" s="1"/>
  <c r="D40" i="75"/>
  <c r="J40" i="75" s="1"/>
  <c r="F39" i="75"/>
  <c r="D39" i="75"/>
  <c r="J39" i="75" s="1"/>
  <c r="F38" i="75"/>
  <c r="D38" i="75"/>
  <c r="J38" i="75" s="1"/>
  <c r="F37" i="75"/>
  <c r="D37" i="75"/>
  <c r="J37" i="75" s="1"/>
  <c r="I37" i="75" s="1"/>
  <c r="F36" i="75"/>
  <c r="D36" i="75"/>
  <c r="J36" i="75" s="1"/>
  <c r="J35" i="75"/>
  <c r="F35" i="75"/>
  <c r="D35" i="75"/>
  <c r="D34" i="75"/>
  <c r="J34" i="75" s="1"/>
  <c r="F33" i="75"/>
  <c r="D33" i="75"/>
  <c r="J33" i="75" s="1"/>
  <c r="D32" i="75"/>
  <c r="J32" i="75" s="1"/>
  <c r="I32" i="75" s="1"/>
  <c r="F31" i="75"/>
  <c r="D31" i="75"/>
  <c r="J31" i="75" s="1"/>
  <c r="I31" i="75" s="1"/>
  <c r="F30" i="75"/>
  <c r="D30" i="75"/>
  <c r="J30" i="75" s="1"/>
  <c r="F29" i="75"/>
  <c r="D29" i="75"/>
  <c r="J29" i="75" s="1"/>
  <c r="F28" i="75"/>
  <c r="D28" i="75"/>
  <c r="J28" i="75" s="1"/>
  <c r="F27" i="75"/>
  <c r="D27" i="75"/>
  <c r="J27" i="75" s="1"/>
  <c r="I27" i="75" s="1"/>
  <c r="D26" i="75"/>
  <c r="J26" i="75" s="1"/>
  <c r="F25" i="75"/>
  <c r="D25" i="75"/>
  <c r="J25" i="75" s="1"/>
  <c r="F24" i="75"/>
  <c r="D24" i="75"/>
  <c r="J24" i="75" s="1"/>
  <c r="F23" i="75"/>
  <c r="D23" i="75"/>
  <c r="J23" i="75" s="1"/>
  <c r="D22" i="75"/>
  <c r="J22" i="75" s="1"/>
  <c r="I22" i="75" s="1"/>
  <c r="F21" i="75"/>
  <c r="D21" i="75"/>
  <c r="D20" i="75"/>
  <c r="I16" i="75"/>
  <c r="A15" i="75"/>
  <c r="O137" i="75"/>
  <c r="O135" i="75"/>
  <c r="O134" i="75"/>
  <c r="O133" i="75"/>
  <c r="O132" i="75"/>
  <c r="O131" i="75"/>
  <c r="O130" i="75"/>
  <c r="O128" i="75"/>
  <c r="O127" i="75"/>
  <c r="O126" i="75"/>
  <c r="O125" i="75"/>
  <c r="O122" i="75"/>
  <c r="O121" i="75"/>
  <c r="O119" i="75"/>
  <c r="O118" i="75"/>
  <c r="O117" i="75"/>
  <c r="O116" i="75"/>
  <c r="O115" i="75"/>
  <c r="O114" i="75"/>
  <c r="O113" i="75"/>
  <c r="O112" i="75"/>
  <c r="O111" i="75"/>
  <c r="O110" i="75"/>
  <c r="O108" i="75"/>
  <c r="O107" i="75"/>
  <c r="O106" i="75"/>
  <c r="O104" i="75"/>
  <c r="O103" i="75"/>
  <c r="O102" i="75"/>
  <c r="O101" i="75"/>
  <c r="O100" i="75"/>
  <c r="O98" i="75"/>
  <c r="X97" i="75"/>
  <c r="O96" i="75"/>
  <c r="O95" i="75"/>
  <c r="O94" i="75"/>
  <c r="O93" i="75"/>
  <c r="O92" i="75"/>
  <c r="O91" i="75"/>
  <c r="O89" i="75"/>
  <c r="O88" i="75"/>
  <c r="O87" i="75"/>
  <c r="O86" i="75"/>
  <c r="O85" i="75"/>
  <c r="O84" i="75"/>
  <c r="O83" i="75"/>
  <c r="O82" i="75"/>
  <c r="O81" i="75"/>
  <c r="X80" i="75"/>
  <c r="O79" i="75"/>
  <c r="O78" i="75"/>
  <c r="O77" i="75"/>
  <c r="O76" i="75"/>
  <c r="O75" i="75"/>
  <c r="O74" i="75"/>
  <c r="X73" i="75"/>
  <c r="O72" i="75"/>
  <c r="O71" i="75"/>
  <c r="X70" i="75"/>
  <c r="O69" i="75"/>
  <c r="O68" i="75"/>
  <c r="O67" i="75"/>
  <c r="O65" i="75"/>
  <c r="X64" i="75"/>
  <c r="O63" i="75"/>
  <c r="O62" i="75"/>
  <c r="O60" i="75"/>
  <c r="O59" i="75"/>
  <c r="O57" i="75"/>
  <c r="U54" i="75"/>
  <c r="O54" i="75"/>
  <c r="U53" i="75"/>
  <c r="O53" i="75"/>
  <c r="U47" i="75"/>
  <c r="O47" i="75"/>
  <c r="O48" i="75" s="1"/>
  <c r="Y44" i="75"/>
  <c r="S40" i="75"/>
  <c r="Q40" i="75"/>
  <c r="W40" i="75" s="1"/>
  <c r="S39" i="75"/>
  <c r="Q39" i="75"/>
  <c r="W39" i="75" s="1"/>
  <c r="V39" i="75" s="1"/>
  <c r="S38" i="75"/>
  <c r="Q38" i="75"/>
  <c r="W38" i="75" s="1"/>
  <c r="S37" i="75"/>
  <c r="Q37" i="75"/>
  <c r="W37" i="75" s="1"/>
  <c r="S36" i="75"/>
  <c r="Q36" i="75"/>
  <c r="W36" i="75" s="1"/>
  <c r="S35" i="75"/>
  <c r="Q35" i="75"/>
  <c r="W35" i="75" s="1"/>
  <c r="V35" i="75" s="1"/>
  <c r="Q34" i="75"/>
  <c r="W34" i="75" s="1"/>
  <c r="S33" i="75"/>
  <c r="Q33" i="75"/>
  <c r="W33" i="75" s="1"/>
  <c r="Q32" i="75"/>
  <c r="W32" i="75" s="1"/>
  <c r="S31" i="75"/>
  <c r="Q31" i="75"/>
  <c r="W31" i="75" s="1"/>
  <c r="S30" i="75"/>
  <c r="Q30" i="75"/>
  <c r="W30" i="75" s="1"/>
  <c r="S29" i="75"/>
  <c r="Q29" i="75"/>
  <c r="W29" i="75" s="1"/>
  <c r="V29" i="75" s="1"/>
  <c r="S28" i="75"/>
  <c r="Q28" i="75"/>
  <c r="W28" i="75" s="1"/>
  <c r="S27" i="75"/>
  <c r="Q27" i="75"/>
  <c r="W27" i="75" s="1"/>
  <c r="Q26" i="75"/>
  <c r="W26" i="75" s="1"/>
  <c r="S25" i="75"/>
  <c r="Q25" i="75"/>
  <c r="W25" i="75" s="1"/>
  <c r="S24" i="75"/>
  <c r="Q24" i="75"/>
  <c r="W24" i="75" s="1"/>
  <c r="V24" i="75" s="1"/>
  <c r="S23" i="75"/>
  <c r="Q23" i="75"/>
  <c r="W23" i="75" s="1"/>
  <c r="Q22" i="75"/>
  <c r="W22" i="75" s="1"/>
  <c r="S21" i="75"/>
  <c r="Q21" i="75"/>
  <c r="Q20" i="75"/>
  <c r="V16" i="75"/>
  <c r="N15" i="75"/>
  <c r="F45" i="77"/>
  <c r="F44" i="77"/>
  <c r="F43" i="77"/>
  <c r="F42" i="77"/>
  <c r="F41" i="77"/>
  <c r="F40" i="77"/>
  <c r="F39" i="77"/>
  <c r="F38" i="77"/>
  <c r="F37" i="77"/>
  <c r="F36" i="77"/>
  <c r="F35" i="77"/>
  <c r="F34" i="77"/>
  <c r="F33" i="77"/>
  <c r="F32" i="77"/>
  <c r="F31" i="77"/>
  <c r="F30" i="77"/>
  <c r="F29" i="77"/>
  <c r="F28" i="77"/>
  <c r="F27" i="77"/>
  <c r="F26" i="77"/>
  <c r="F25" i="77"/>
  <c r="F24" i="77"/>
  <c r="F23" i="77"/>
  <c r="F22" i="77"/>
  <c r="F21" i="77"/>
  <c r="C5" i="80"/>
  <c r="AE4" i="80"/>
  <c r="B68" i="77"/>
  <c r="H66" i="77"/>
  <c r="B66" i="77"/>
  <c r="H65" i="77"/>
  <c r="B65" i="77"/>
  <c r="H64" i="77"/>
  <c r="B64" i="77"/>
  <c r="H63" i="77"/>
  <c r="B63" i="77"/>
  <c r="H62" i="77"/>
  <c r="B62" i="77"/>
  <c r="H61" i="77"/>
  <c r="H60" i="77"/>
  <c r="H59" i="77"/>
  <c r="H58" i="77"/>
  <c r="H57" i="77"/>
  <c r="H56" i="77"/>
  <c r="H55" i="77"/>
  <c r="H54" i="77"/>
  <c r="H53" i="77"/>
  <c r="H52" i="77"/>
  <c r="H50" i="77"/>
  <c r="B50" i="77"/>
  <c r="D45" i="77"/>
  <c r="J45" i="77" s="1"/>
  <c r="D44" i="77"/>
  <c r="D43" i="77"/>
  <c r="J43" i="77" s="1"/>
  <c r="I43" i="77" s="1"/>
  <c r="D42" i="77"/>
  <c r="J42" i="77" s="1"/>
  <c r="D41" i="77"/>
  <c r="D40" i="77"/>
  <c r="D39" i="77"/>
  <c r="D38" i="77"/>
  <c r="D37" i="77"/>
  <c r="D36" i="77"/>
  <c r="J36" i="77" s="1"/>
  <c r="D35" i="77"/>
  <c r="J35" i="77" s="1"/>
  <c r="I35" i="77" s="1"/>
  <c r="D34" i="77"/>
  <c r="D33" i="77"/>
  <c r="D32" i="77"/>
  <c r="D31" i="77"/>
  <c r="D30" i="77"/>
  <c r="J30" i="77" s="1"/>
  <c r="D29" i="77"/>
  <c r="J29" i="77" s="1"/>
  <c r="D28" i="77"/>
  <c r="J28" i="77" s="1"/>
  <c r="D27" i="77"/>
  <c r="D26" i="77"/>
  <c r="D25" i="77"/>
  <c r="D24" i="77"/>
  <c r="J24" i="77" s="1"/>
  <c r="D23" i="77"/>
  <c r="J23" i="77" s="1"/>
  <c r="D22" i="77"/>
  <c r="D21" i="77"/>
  <c r="J21" i="77" s="1"/>
  <c r="D20" i="77"/>
  <c r="I16" i="77"/>
  <c r="A15" i="77"/>
  <c r="AH46" i="77"/>
  <c r="AB46" i="77"/>
  <c r="AH45" i="77"/>
  <c r="AB45" i="77"/>
  <c r="AH44" i="77"/>
  <c r="AB44" i="77"/>
  <c r="AB43" i="77"/>
  <c r="AH42" i="77"/>
  <c r="AB42" i="77"/>
  <c r="AH41" i="77"/>
  <c r="AB41" i="77"/>
  <c r="AH40" i="77"/>
  <c r="AB40" i="77"/>
  <c r="AH39" i="77"/>
  <c r="AB39" i="77"/>
  <c r="AH38" i="77"/>
  <c r="AB38" i="77"/>
  <c r="AH37" i="77"/>
  <c r="AB37" i="77"/>
  <c r="AH36" i="77"/>
  <c r="AH35" i="77"/>
  <c r="AB35" i="77"/>
  <c r="AJ30" i="77"/>
  <c r="AI30" i="77" s="1"/>
  <c r="AF30" i="77"/>
  <c r="AD30" i="77"/>
  <c r="AF29" i="77"/>
  <c r="AD29" i="77"/>
  <c r="AJ29" i="77" s="1"/>
  <c r="AF28" i="77"/>
  <c r="AD28" i="77"/>
  <c r="AJ28" i="77" s="1"/>
  <c r="AF27" i="77"/>
  <c r="AD27" i="77"/>
  <c r="AJ27" i="77" s="1"/>
  <c r="AF26" i="77"/>
  <c r="AD26" i="77"/>
  <c r="AJ26" i="77" s="1"/>
  <c r="AI26" i="77" s="1"/>
  <c r="AF25" i="77"/>
  <c r="AD25" i="77"/>
  <c r="AD24" i="77"/>
  <c r="AF23" i="77"/>
  <c r="AD23" i="77"/>
  <c r="AD22" i="77"/>
  <c r="AF21" i="77"/>
  <c r="AD21" i="77"/>
  <c r="AJ21" i="77" s="1"/>
  <c r="AD20" i="77"/>
  <c r="AI16" i="77"/>
  <c r="AA15" i="77"/>
  <c r="U46" i="77"/>
  <c r="O46" i="77"/>
  <c r="U45" i="77"/>
  <c r="O45" i="77"/>
  <c r="O44" i="77"/>
  <c r="U43" i="77"/>
  <c r="O43" i="77"/>
  <c r="U42" i="77"/>
  <c r="O42" i="77"/>
  <c r="U41" i="77"/>
  <c r="O41" i="77"/>
  <c r="U40" i="77"/>
  <c r="O40" i="77"/>
  <c r="U39" i="77"/>
  <c r="O39" i="77"/>
  <c r="U38" i="77"/>
  <c r="O38" i="77"/>
  <c r="U37" i="77"/>
  <c r="O37" i="77"/>
  <c r="U36" i="77"/>
  <c r="U35" i="77"/>
  <c r="O35" i="77"/>
  <c r="O36" i="77" s="1"/>
  <c r="S30" i="77"/>
  <c r="Q30" i="77"/>
  <c r="W30" i="77" s="1"/>
  <c r="V30" i="77" s="1"/>
  <c r="S29" i="77"/>
  <c r="Q29" i="77"/>
  <c r="W29" i="77" s="1"/>
  <c r="S28" i="77"/>
  <c r="Q28" i="77"/>
  <c r="W28" i="77" s="1"/>
  <c r="S27" i="77"/>
  <c r="Q27" i="77"/>
  <c r="W27" i="77" s="1"/>
  <c r="S26" i="77"/>
  <c r="Q26" i="77"/>
  <c r="W26" i="77" s="1"/>
  <c r="V26" i="77" s="1"/>
  <c r="S25" i="77"/>
  <c r="Q25" i="77"/>
  <c r="W25" i="77" s="1"/>
  <c r="S24" i="77"/>
  <c r="Q24" i="77"/>
  <c r="Q23" i="77"/>
  <c r="S22" i="77"/>
  <c r="Q22" i="77"/>
  <c r="Q21" i="77"/>
  <c r="W21" i="77" s="1"/>
  <c r="Q20" i="77"/>
  <c r="V16" i="77"/>
  <c r="N15" i="77"/>
  <c r="AC12" i="77"/>
  <c r="P12" i="77"/>
  <c r="C12" i="77"/>
  <c r="AG11" i="77"/>
  <c r="A125" i="70"/>
  <c r="AC12" i="75"/>
  <c r="P12" i="75"/>
  <c r="C12" i="75"/>
  <c r="AG11" i="75"/>
  <c r="H111" i="74"/>
  <c r="B111" i="74"/>
  <c r="H110" i="74"/>
  <c r="B110" i="74"/>
  <c r="H109" i="74"/>
  <c r="B109" i="74"/>
  <c r="H108" i="74"/>
  <c r="B108" i="74"/>
  <c r="H107" i="74"/>
  <c r="H106" i="74"/>
  <c r="B106" i="74"/>
  <c r="H105" i="74"/>
  <c r="H104" i="74"/>
  <c r="B104" i="74"/>
  <c r="H102" i="74"/>
  <c r="B102" i="74"/>
  <c r="B103" i="74" s="1"/>
  <c r="J97" i="74"/>
  <c r="I97" i="74" s="1"/>
  <c r="F97" i="74"/>
  <c r="D97" i="74"/>
  <c r="F96" i="74"/>
  <c r="D96" i="74"/>
  <c r="J96" i="74" s="1"/>
  <c r="F95" i="74"/>
  <c r="D95" i="74"/>
  <c r="J95" i="74" s="1"/>
  <c r="F94" i="74"/>
  <c r="D94" i="74"/>
  <c r="J94" i="74" s="1"/>
  <c r="F93" i="74"/>
  <c r="D93" i="74"/>
  <c r="J93" i="74" s="1"/>
  <c r="I93" i="74" s="1"/>
  <c r="D92" i="74"/>
  <c r="F91" i="74"/>
  <c r="D91" i="74"/>
  <c r="F90" i="74"/>
  <c r="D90" i="74"/>
  <c r="F89" i="74"/>
  <c r="D89" i="74"/>
  <c r="F88" i="74"/>
  <c r="D88" i="74"/>
  <c r="D87" i="74"/>
  <c r="I83" i="74"/>
  <c r="A82" i="74"/>
  <c r="AH74" i="74"/>
  <c r="AB74" i="74"/>
  <c r="AH73" i="74"/>
  <c r="AB73" i="74"/>
  <c r="AH72" i="74"/>
  <c r="AB72" i="74"/>
  <c r="AH71" i="74"/>
  <c r="AB71" i="74"/>
  <c r="AH70" i="74"/>
  <c r="AH69" i="74"/>
  <c r="AB69" i="74"/>
  <c r="AH68" i="74"/>
  <c r="AH67" i="74"/>
  <c r="AH65" i="74"/>
  <c r="AB65" i="74"/>
  <c r="AB67" i="74" s="1"/>
  <c r="AF60" i="74"/>
  <c r="AD60" i="74"/>
  <c r="AJ60" i="74" s="1"/>
  <c r="AI60" i="74" s="1"/>
  <c r="AF59" i="74"/>
  <c r="AD59" i="74"/>
  <c r="AJ59" i="74" s="1"/>
  <c r="AF58" i="74"/>
  <c r="AD58" i="74"/>
  <c r="AJ58" i="74" s="1"/>
  <c r="AF57" i="74"/>
  <c r="AD57" i="74"/>
  <c r="AJ57" i="74" s="1"/>
  <c r="AF56" i="74"/>
  <c r="AD56" i="74"/>
  <c r="AJ56" i="74" s="1"/>
  <c r="AI56" i="74" s="1"/>
  <c r="AD55" i="74"/>
  <c r="AF54" i="74"/>
  <c r="AD54" i="74"/>
  <c r="AF53" i="74"/>
  <c r="AD53" i="74"/>
  <c r="AF52" i="74"/>
  <c r="AD52" i="74"/>
  <c r="AF51" i="74"/>
  <c r="AD51" i="74"/>
  <c r="AD50" i="74"/>
  <c r="AI46" i="74"/>
  <c r="AA45" i="74"/>
  <c r="U74" i="74"/>
  <c r="O74" i="74"/>
  <c r="O73" i="74"/>
  <c r="U72" i="74"/>
  <c r="U70" i="74"/>
  <c r="U69" i="74"/>
  <c r="U68" i="74"/>
  <c r="U65" i="74"/>
  <c r="O65" i="74"/>
  <c r="O66" i="74" s="1"/>
  <c r="S60" i="74"/>
  <c r="Q60" i="74"/>
  <c r="W60" i="74" s="1"/>
  <c r="V60" i="74" s="1"/>
  <c r="S59" i="74"/>
  <c r="Q59" i="74"/>
  <c r="W59" i="74" s="1"/>
  <c r="S58" i="74"/>
  <c r="Q58" i="74"/>
  <c r="W58" i="74" s="1"/>
  <c r="S57" i="74"/>
  <c r="Q57" i="74"/>
  <c r="S56" i="74"/>
  <c r="Q56" i="74"/>
  <c r="S55" i="74"/>
  <c r="Q55" i="74"/>
  <c r="Q54" i="74"/>
  <c r="Q53" i="74"/>
  <c r="S52" i="74"/>
  <c r="Q52" i="74"/>
  <c r="S51" i="74"/>
  <c r="Q51" i="74"/>
  <c r="Q50" i="74"/>
  <c r="V46" i="74"/>
  <c r="N45" i="74"/>
  <c r="H74" i="74"/>
  <c r="B74" i="74"/>
  <c r="H73" i="74"/>
  <c r="B73" i="74"/>
  <c r="H72" i="74"/>
  <c r="B72" i="74"/>
  <c r="H71" i="74"/>
  <c r="B71" i="74"/>
  <c r="H70" i="74"/>
  <c r="H69" i="74"/>
  <c r="H68" i="74"/>
  <c r="H67" i="74"/>
  <c r="H65" i="74"/>
  <c r="B65" i="74"/>
  <c r="B66" i="74" s="1"/>
  <c r="F60" i="74"/>
  <c r="D60" i="74"/>
  <c r="J60" i="74" s="1"/>
  <c r="I60" i="74" s="1"/>
  <c r="F59" i="74"/>
  <c r="D59" i="74"/>
  <c r="J59" i="74" s="1"/>
  <c r="F58" i="74"/>
  <c r="D58" i="74"/>
  <c r="J58" i="74" s="1"/>
  <c r="F57" i="74"/>
  <c r="D57" i="74"/>
  <c r="J57" i="74" s="1"/>
  <c r="F56" i="74"/>
  <c r="D56" i="74"/>
  <c r="F55" i="74"/>
  <c r="D55" i="74"/>
  <c r="F54" i="74"/>
  <c r="D54" i="74"/>
  <c r="F53" i="74"/>
  <c r="D53" i="74"/>
  <c r="F52" i="74"/>
  <c r="D52" i="74"/>
  <c r="F51" i="74"/>
  <c r="D51" i="74"/>
  <c r="D50" i="74"/>
  <c r="I46" i="74"/>
  <c r="A45" i="74"/>
  <c r="AH37" i="74"/>
  <c r="AB37" i="74"/>
  <c r="AH36" i="74"/>
  <c r="AB36" i="74"/>
  <c r="AH35" i="74"/>
  <c r="AB35" i="74"/>
  <c r="AH34" i="74"/>
  <c r="AB34" i="74"/>
  <c r="AH33" i="74"/>
  <c r="AB33" i="74"/>
  <c r="AH32" i="74"/>
  <c r="AH31" i="74"/>
  <c r="AH30" i="74"/>
  <c r="AH28" i="74"/>
  <c r="AB28" i="74"/>
  <c r="AB29" i="74" s="1"/>
  <c r="AF23" i="74"/>
  <c r="AD23" i="74"/>
  <c r="AJ23" i="74" s="1"/>
  <c r="AI23" i="74" s="1"/>
  <c r="AF22" i="74"/>
  <c r="AD22" i="74"/>
  <c r="AJ22" i="74" s="1"/>
  <c r="AF21" i="74"/>
  <c r="AD21" i="74"/>
  <c r="AJ21" i="74" s="1"/>
  <c r="AF20" i="74"/>
  <c r="AD20" i="74"/>
  <c r="AJ20" i="74" s="1"/>
  <c r="AF19" i="74"/>
  <c r="AD19" i="74"/>
  <c r="AJ19" i="74" s="1"/>
  <c r="AI19" i="74" s="1"/>
  <c r="AF18" i="74"/>
  <c r="AD18" i="74"/>
  <c r="AF17" i="74"/>
  <c r="AD17" i="74"/>
  <c r="AF16" i="74"/>
  <c r="AD16" i="74"/>
  <c r="AF15" i="74"/>
  <c r="AD15" i="74"/>
  <c r="AF14" i="74"/>
  <c r="AD14" i="74"/>
  <c r="AD13" i="74"/>
  <c r="AI9" i="74"/>
  <c r="AA8" i="74"/>
  <c r="V9" i="74"/>
  <c r="U37" i="74"/>
  <c r="O37" i="74"/>
  <c r="H37" i="74"/>
  <c r="B37" i="74"/>
  <c r="U36" i="74"/>
  <c r="O36" i="74"/>
  <c r="H36" i="74"/>
  <c r="B36" i="74"/>
  <c r="U35" i="74"/>
  <c r="H35" i="74"/>
  <c r="B35" i="74"/>
  <c r="U34" i="74"/>
  <c r="H34" i="74"/>
  <c r="B34" i="74"/>
  <c r="U33" i="74"/>
  <c r="O33" i="74"/>
  <c r="H33" i="74"/>
  <c r="U32" i="74"/>
  <c r="H32" i="74"/>
  <c r="B32" i="74"/>
  <c r="U31" i="74"/>
  <c r="O31" i="74"/>
  <c r="H31" i="74"/>
  <c r="B31" i="74"/>
  <c r="U30" i="74"/>
  <c r="H30" i="74"/>
  <c r="U28" i="74"/>
  <c r="O28" i="74"/>
  <c r="H28" i="74"/>
  <c r="B28" i="74"/>
  <c r="B29" i="74" s="1"/>
  <c r="S23" i="74"/>
  <c r="Q23" i="74"/>
  <c r="W23" i="74" s="1"/>
  <c r="F23" i="74"/>
  <c r="D23" i="74"/>
  <c r="J23" i="74" s="1"/>
  <c r="I23" i="74" s="1"/>
  <c r="S22" i="74"/>
  <c r="Q22" i="74"/>
  <c r="W22" i="74" s="1"/>
  <c r="F22" i="74"/>
  <c r="D22" i="74"/>
  <c r="J22" i="74" s="1"/>
  <c r="I22" i="74" s="1"/>
  <c r="S21" i="74"/>
  <c r="Q21" i="74"/>
  <c r="W21" i="74" s="1"/>
  <c r="F21" i="74"/>
  <c r="D21" i="74"/>
  <c r="J21" i="74" s="1"/>
  <c r="S20" i="74"/>
  <c r="Q20" i="74"/>
  <c r="F20" i="74"/>
  <c r="D20" i="74"/>
  <c r="J20" i="74" s="1"/>
  <c r="S19" i="74"/>
  <c r="Q19" i="74"/>
  <c r="F19" i="74"/>
  <c r="D19" i="74"/>
  <c r="S18" i="74"/>
  <c r="Q18" i="74"/>
  <c r="F18" i="74"/>
  <c r="D18" i="74"/>
  <c r="J18" i="74" s="1"/>
  <c r="I18" i="74" s="1"/>
  <c r="S17" i="74"/>
  <c r="Q17" i="74"/>
  <c r="F17" i="74"/>
  <c r="D17" i="74"/>
  <c r="J17" i="74" s="1"/>
  <c r="S16" i="74"/>
  <c r="Q16" i="74"/>
  <c r="F16" i="74"/>
  <c r="D16" i="74"/>
  <c r="S15" i="74"/>
  <c r="Q15" i="74"/>
  <c r="F15" i="74"/>
  <c r="D15" i="74"/>
  <c r="S14" i="74"/>
  <c r="Q14" i="74"/>
  <c r="F14" i="74"/>
  <c r="D14" i="74"/>
  <c r="Q13" i="74"/>
  <c r="D13" i="74"/>
  <c r="I9" i="74"/>
  <c r="N8" i="74"/>
  <c r="A8" i="74"/>
  <c r="AC5" i="74"/>
  <c r="P5" i="74"/>
  <c r="C5" i="74"/>
  <c r="AG4" i="74"/>
  <c r="B163" i="70"/>
  <c r="B162" i="70"/>
  <c r="B161" i="70"/>
  <c r="B160" i="70"/>
  <c r="B159" i="70"/>
  <c r="B158" i="70"/>
  <c r="B157" i="70"/>
  <c r="B153" i="70"/>
  <c r="B137" i="70"/>
  <c r="B131" i="70"/>
  <c r="B132" i="70" s="1"/>
  <c r="B129" i="70"/>
  <c r="C2" i="73"/>
  <c r="J198" i="73"/>
  <c r="I198" i="73"/>
  <c r="G198" i="73"/>
  <c r="F198" i="73"/>
  <c r="E198" i="73"/>
  <c r="B198" i="73"/>
  <c r="T198" i="73"/>
  <c r="H198" i="73" s="1"/>
  <c r="J197" i="73"/>
  <c r="I197" i="73"/>
  <c r="G197" i="73"/>
  <c r="F197" i="73"/>
  <c r="E197" i="73"/>
  <c r="B197" i="73"/>
  <c r="T197" i="73"/>
  <c r="H197" i="73" s="1"/>
  <c r="J196" i="73"/>
  <c r="I196" i="73"/>
  <c r="G196" i="73"/>
  <c r="F196" i="73"/>
  <c r="E196" i="73"/>
  <c r="B196" i="73"/>
  <c r="T196" i="73"/>
  <c r="H196" i="73" s="1"/>
  <c r="J195" i="73"/>
  <c r="I195" i="73"/>
  <c r="G195" i="73"/>
  <c r="F195" i="73"/>
  <c r="E195" i="73"/>
  <c r="B195" i="73"/>
  <c r="T195" i="73"/>
  <c r="H195" i="73" s="1"/>
  <c r="J194" i="73"/>
  <c r="I194" i="73"/>
  <c r="G194" i="73"/>
  <c r="F194" i="73"/>
  <c r="E194" i="73"/>
  <c r="B194" i="73"/>
  <c r="T194" i="73"/>
  <c r="H194" i="73" s="1"/>
  <c r="J193" i="73"/>
  <c r="I193" i="73"/>
  <c r="G193" i="73"/>
  <c r="F193" i="73"/>
  <c r="E193" i="73"/>
  <c r="B193" i="73"/>
  <c r="T193" i="73"/>
  <c r="H193" i="73" s="1"/>
  <c r="J192" i="73"/>
  <c r="I192" i="73"/>
  <c r="G192" i="73"/>
  <c r="F192" i="73"/>
  <c r="E192" i="73"/>
  <c r="B192" i="73"/>
  <c r="T192" i="73"/>
  <c r="H192" i="73" s="1"/>
  <c r="J191" i="73"/>
  <c r="I191" i="73"/>
  <c r="G191" i="73"/>
  <c r="F191" i="73"/>
  <c r="E191" i="73"/>
  <c r="B191" i="73"/>
  <c r="T191" i="73"/>
  <c r="H191" i="73" s="1"/>
  <c r="J190" i="73"/>
  <c r="I190" i="73"/>
  <c r="G190" i="73"/>
  <c r="F190" i="73"/>
  <c r="E190" i="73"/>
  <c r="B190" i="73"/>
  <c r="T190" i="73"/>
  <c r="H190" i="73" s="1"/>
  <c r="J189" i="73"/>
  <c r="I189" i="73"/>
  <c r="G189" i="73"/>
  <c r="F189" i="73"/>
  <c r="E189" i="73"/>
  <c r="B189" i="73"/>
  <c r="T189" i="73"/>
  <c r="H189" i="73" s="1"/>
  <c r="E187" i="73"/>
  <c r="J186" i="73"/>
  <c r="I186" i="73"/>
  <c r="G186" i="73"/>
  <c r="F186" i="73"/>
  <c r="E186" i="73"/>
  <c r="B186" i="73"/>
  <c r="T186" i="73"/>
  <c r="H186" i="73" s="1"/>
  <c r="E184" i="73"/>
  <c r="J183" i="73"/>
  <c r="I183" i="73"/>
  <c r="G183" i="73"/>
  <c r="F183" i="73"/>
  <c r="E183" i="73"/>
  <c r="B183" i="73"/>
  <c r="T183" i="73"/>
  <c r="H183" i="73" s="1"/>
  <c r="J182" i="73"/>
  <c r="I182" i="73"/>
  <c r="G182" i="73"/>
  <c r="F182" i="73"/>
  <c r="E182" i="73"/>
  <c r="B182" i="73"/>
  <c r="T182" i="73"/>
  <c r="H182" i="73" s="1"/>
  <c r="J181" i="73"/>
  <c r="I181" i="73"/>
  <c r="G181" i="73"/>
  <c r="F181" i="73"/>
  <c r="E181" i="73"/>
  <c r="B181" i="73"/>
  <c r="T181" i="73"/>
  <c r="H181" i="73" s="1"/>
  <c r="J180" i="73"/>
  <c r="I180" i="73"/>
  <c r="G180" i="73"/>
  <c r="F180" i="73"/>
  <c r="E180" i="73"/>
  <c r="B180" i="73"/>
  <c r="T180" i="73"/>
  <c r="H180" i="73" s="1"/>
  <c r="J179" i="73"/>
  <c r="I179" i="73"/>
  <c r="G179" i="73"/>
  <c r="F179" i="73"/>
  <c r="E179" i="73"/>
  <c r="B179" i="73"/>
  <c r="T179" i="73"/>
  <c r="H179" i="73" s="1"/>
  <c r="J178" i="73"/>
  <c r="I178" i="73"/>
  <c r="G178" i="73"/>
  <c r="F178" i="73"/>
  <c r="E178" i="73"/>
  <c r="B178" i="73"/>
  <c r="T178" i="73"/>
  <c r="H178" i="73" s="1"/>
  <c r="J177" i="73"/>
  <c r="I177" i="73"/>
  <c r="G177" i="73"/>
  <c r="F177" i="73"/>
  <c r="E177" i="73"/>
  <c r="B177" i="73"/>
  <c r="T177" i="73"/>
  <c r="H177" i="73" s="1"/>
  <c r="J176" i="73"/>
  <c r="I176" i="73"/>
  <c r="G176" i="73"/>
  <c r="F176" i="73"/>
  <c r="E176" i="73"/>
  <c r="B176" i="73"/>
  <c r="T176" i="73"/>
  <c r="H176" i="73" s="1"/>
  <c r="E174" i="73"/>
  <c r="J173" i="73"/>
  <c r="I173" i="73"/>
  <c r="G173" i="73"/>
  <c r="F173" i="73"/>
  <c r="E173" i="73"/>
  <c r="B173" i="73"/>
  <c r="T173" i="73"/>
  <c r="H173" i="73" s="1"/>
  <c r="J172" i="73"/>
  <c r="I172" i="73"/>
  <c r="G172" i="73"/>
  <c r="F172" i="73"/>
  <c r="E172" i="73"/>
  <c r="B172" i="73"/>
  <c r="T172" i="73"/>
  <c r="H172" i="73" s="1"/>
  <c r="J171" i="73"/>
  <c r="I171" i="73"/>
  <c r="G171" i="73"/>
  <c r="F171" i="73"/>
  <c r="E171" i="73"/>
  <c r="B171" i="73"/>
  <c r="T171" i="73"/>
  <c r="H171" i="73" s="1"/>
  <c r="J170" i="73"/>
  <c r="I170" i="73"/>
  <c r="G170" i="73"/>
  <c r="F170" i="73"/>
  <c r="E170" i="73"/>
  <c r="B170" i="73"/>
  <c r="T170" i="73"/>
  <c r="H170" i="73" s="1"/>
  <c r="E168" i="73"/>
  <c r="J167" i="73"/>
  <c r="I167" i="73"/>
  <c r="G167" i="73"/>
  <c r="F167" i="73"/>
  <c r="E167" i="73"/>
  <c r="B167" i="73"/>
  <c r="T167" i="73"/>
  <c r="H167" i="73" s="1"/>
  <c r="J166" i="73"/>
  <c r="I166" i="73"/>
  <c r="G166" i="73"/>
  <c r="F166" i="73"/>
  <c r="E166" i="73"/>
  <c r="B166" i="73"/>
  <c r="T166" i="73"/>
  <c r="H166" i="73" s="1"/>
  <c r="J165" i="73"/>
  <c r="I165" i="73"/>
  <c r="G165" i="73"/>
  <c r="F165" i="73"/>
  <c r="E165" i="73"/>
  <c r="B165" i="73"/>
  <c r="T165" i="73"/>
  <c r="H165" i="73" s="1"/>
  <c r="J164" i="73"/>
  <c r="I164" i="73"/>
  <c r="G164" i="73"/>
  <c r="F164" i="73"/>
  <c r="E164" i="73"/>
  <c r="B164" i="73"/>
  <c r="T164" i="73"/>
  <c r="H164" i="73" s="1"/>
  <c r="J163" i="73"/>
  <c r="I163" i="73"/>
  <c r="G163" i="73"/>
  <c r="F163" i="73"/>
  <c r="E163" i="73"/>
  <c r="B163" i="73"/>
  <c r="T163" i="73"/>
  <c r="H163" i="73" s="1"/>
  <c r="J162" i="73"/>
  <c r="I162" i="73"/>
  <c r="G162" i="73"/>
  <c r="F162" i="73"/>
  <c r="E162" i="73"/>
  <c r="B162" i="73"/>
  <c r="T162" i="73"/>
  <c r="H162" i="73" s="1"/>
  <c r="J161" i="73"/>
  <c r="I161" i="73"/>
  <c r="G161" i="73"/>
  <c r="F161" i="73"/>
  <c r="E161" i="73"/>
  <c r="B161" i="73"/>
  <c r="T161" i="73"/>
  <c r="H161" i="73" s="1"/>
  <c r="J160" i="73"/>
  <c r="I160" i="73"/>
  <c r="G160" i="73"/>
  <c r="F160" i="73"/>
  <c r="E160" i="73"/>
  <c r="B160" i="73"/>
  <c r="T160" i="73"/>
  <c r="H160" i="73" s="1"/>
  <c r="J159" i="73"/>
  <c r="I159" i="73"/>
  <c r="G159" i="73"/>
  <c r="F159" i="73"/>
  <c r="E159" i="73"/>
  <c r="B159" i="73"/>
  <c r="T159" i="73"/>
  <c r="H159" i="73" s="1"/>
  <c r="J158" i="73"/>
  <c r="I158" i="73"/>
  <c r="G158" i="73"/>
  <c r="F158" i="73"/>
  <c r="E158" i="73"/>
  <c r="B158" i="73"/>
  <c r="T158" i="73"/>
  <c r="H158" i="73" s="1"/>
  <c r="E156" i="73"/>
  <c r="J155" i="73"/>
  <c r="I155" i="73"/>
  <c r="G155" i="73"/>
  <c r="F155" i="73"/>
  <c r="E155" i="73"/>
  <c r="B155" i="73"/>
  <c r="T155" i="73"/>
  <c r="H155" i="73" s="1"/>
  <c r="J154" i="73"/>
  <c r="I154" i="73"/>
  <c r="G154" i="73"/>
  <c r="F154" i="73"/>
  <c r="E154" i="73"/>
  <c r="B154" i="73"/>
  <c r="T154" i="73"/>
  <c r="H154" i="73" s="1"/>
  <c r="J153" i="73"/>
  <c r="I153" i="73"/>
  <c r="G153" i="73"/>
  <c r="F153" i="73"/>
  <c r="E153" i="73"/>
  <c r="B153" i="73"/>
  <c r="T153" i="73"/>
  <c r="H153" i="73" s="1"/>
  <c r="J152" i="73"/>
  <c r="I152" i="73"/>
  <c r="G152" i="73"/>
  <c r="F152" i="73"/>
  <c r="E152" i="73"/>
  <c r="B152" i="73"/>
  <c r="T152" i="73"/>
  <c r="H152" i="73" s="1"/>
  <c r="J151" i="73"/>
  <c r="I151" i="73"/>
  <c r="G151" i="73"/>
  <c r="F151" i="73"/>
  <c r="E151" i="73"/>
  <c r="B151" i="73"/>
  <c r="T151" i="73"/>
  <c r="H151" i="73" s="1"/>
  <c r="J150" i="73"/>
  <c r="I150" i="73"/>
  <c r="G150" i="73"/>
  <c r="F150" i="73"/>
  <c r="E150" i="73"/>
  <c r="B150" i="73"/>
  <c r="T150" i="73"/>
  <c r="H150" i="73" s="1"/>
  <c r="J149" i="73"/>
  <c r="I149" i="73"/>
  <c r="G149" i="73"/>
  <c r="F149" i="73"/>
  <c r="E149" i="73"/>
  <c r="B149" i="73"/>
  <c r="T149" i="73"/>
  <c r="H149" i="73" s="1"/>
  <c r="J148" i="73"/>
  <c r="I148" i="73"/>
  <c r="G148" i="73"/>
  <c r="F148" i="73"/>
  <c r="E148" i="73"/>
  <c r="B148" i="73"/>
  <c r="T148" i="73"/>
  <c r="H148" i="73" s="1"/>
  <c r="E146" i="73"/>
  <c r="J145" i="73"/>
  <c r="I145" i="73"/>
  <c r="G145" i="73"/>
  <c r="F145" i="73"/>
  <c r="E145" i="73"/>
  <c r="B145" i="73"/>
  <c r="T145" i="73"/>
  <c r="H145" i="73" s="1"/>
  <c r="J144" i="73"/>
  <c r="I144" i="73"/>
  <c r="G144" i="73"/>
  <c r="F144" i="73"/>
  <c r="E144" i="73"/>
  <c r="B144" i="73"/>
  <c r="T144" i="73"/>
  <c r="H144" i="73" s="1"/>
  <c r="J143" i="73"/>
  <c r="I143" i="73"/>
  <c r="G143" i="73"/>
  <c r="F143" i="73"/>
  <c r="E143" i="73"/>
  <c r="B143" i="73"/>
  <c r="T143" i="73"/>
  <c r="H143" i="73" s="1"/>
  <c r="J142" i="73"/>
  <c r="I142" i="73"/>
  <c r="G142" i="73"/>
  <c r="F142" i="73"/>
  <c r="E142" i="73"/>
  <c r="B142" i="73"/>
  <c r="T142" i="73"/>
  <c r="H142" i="73" s="1"/>
  <c r="J141" i="73"/>
  <c r="I141" i="73"/>
  <c r="G141" i="73"/>
  <c r="F141" i="73"/>
  <c r="E141" i="73"/>
  <c r="B141" i="73"/>
  <c r="T141" i="73"/>
  <c r="H141" i="73" s="1"/>
  <c r="E139" i="73"/>
  <c r="J138" i="73"/>
  <c r="I138" i="73"/>
  <c r="G138" i="73"/>
  <c r="F138" i="73"/>
  <c r="E138" i="73"/>
  <c r="B138" i="73"/>
  <c r="T138" i="73"/>
  <c r="H138" i="73" s="1"/>
  <c r="J137" i="73"/>
  <c r="I137" i="73"/>
  <c r="G137" i="73"/>
  <c r="F137" i="73"/>
  <c r="E137" i="73"/>
  <c r="B137" i="73"/>
  <c r="T137" i="73"/>
  <c r="H137" i="73" s="1"/>
  <c r="E135" i="73"/>
  <c r="J134" i="73"/>
  <c r="I134" i="73"/>
  <c r="G134" i="73"/>
  <c r="F134" i="73"/>
  <c r="E134" i="73"/>
  <c r="B134" i="73"/>
  <c r="T134" i="73"/>
  <c r="H134" i="73" s="1"/>
  <c r="J133" i="73"/>
  <c r="I133" i="73"/>
  <c r="G133" i="73"/>
  <c r="F133" i="73"/>
  <c r="E133" i="73"/>
  <c r="B133" i="73"/>
  <c r="T133" i="73"/>
  <c r="H133" i="73" s="1"/>
  <c r="E131" i="73"/>
  <c r="J130" i="73"/>
  <c r="I130" i="73"/>
  <c r="G130" i="73"/>
  <c r="F130" i="73"/>
  <c r="E130" i="73"/>
  <c r="B130" i="73"/>
  <c r="T130" i="73"/>
  <c r="H130" i="73" s="1"/>
  <c r="J129" i="73"/>
  <c r="I129" i="73"/>
  <c r="G129" i="73"/>
  <c r="F129" i="73"/>
  <c r="E129" i="73"/>
  <c r="B129" i="73"/>
  <c r="T129" i="73"/>
  <c r="H129" i="73" s="1"/>
  <c r="J128" i="73"/>
  <c r="I128" i="73"/>
  <c r="G128" i="73"/>
  <c r="F128" i="73"/>
  <c r="E128" i="73"/>
  <c r="B128" i="73"/>
  <c r="T128" i="73"/>
  <c r="H128" i="73" s="1"/>
  <c r="J127" i="73"/>
  <c r="I127" i="73"/>
  <c r="G127" i="73"/>
  <c r="F127" i="73"/>
  <c r="E127" i="73"/>
  <c r="B127" i="73"/>
  <c r="T127" i="73"/>
  <c r="H127" i="73" s="1"/>
  <c r="J126" i="73"/>
  <c r="I126" i="73"/>
  <c r="G126" i="73"/>
  <c r="F126" i="73"/>
  <c r="E126" i="73"/>
  <c r="B126" i="73"/>
  <c r="T126" i="73"/>
  <c r="H126" i="73" s="1"/>
  <c r="J125" i="73"/>
  <c r="I125" i="73"/>
  <c r="G125" i="73"/>
  <c r="F125" i="73"/>
  <c r="E125" i="73"/>
  <c r="B125" i="73"/>
  <c r="T125" i="73"/>
  <c r="H125" i="73" s="1"/>
  <c r="J124" i="73"/>
  <c r="I124" i="73"/>
  <c r="G124" i="73"/>
  <c r="F124" i="73"/>
  <c r="E124" i="73"/>
  <c r="B124" i="73"/>
  <c r="T124" i="73"/>
  <c r="H124" i="73" s="1"/>
  <c r="J123" i="73"/>
  <c r="I123" i="73"/>
  <c r="G123" i="73"/>
  <c r="F123" i="73"/>
  <c r="E123" i="73"/>
  <c r="B123" i="73"/>
  <c r="T123" i="73"/>
  <c r="H123" i="73" s="1"/>
  <c r="J122" i="73"/>
  <c r="I122" i="73"/>
  <c r="G122" i="73"/>
  <c r="F122" i="73"/>
  <c r="E122" i="73"/>
  <c r="B122" i="73"/>
  <c r="T122" i="73"/>
  <c r="H122" i="73" s="1"/>
  <c r="J121" i="73"/>
  <c r="I121" i="73"/>
  <c r="G121" i="73"/>
  <c r="F121" i="73"/>
  <c r="E121" i="73"/>
  <c r="B121" i="73"/>
  <c r="T121" i="73"/>
  <c r="H121" i="73" s="1"/>
  <c r="J120" i="73"/>
  <c r="I120" i="73"/>
  <c r="G120" i="73"/>
  <c r="F120" i="73"/>
  <c r="E120" i="73"/>
  <c r="B120" i="73"/>
  <c r="T120" i="73"/>
  <c r="H120" i="73" s="1"/>
  <c r="J119" i="73"/>
  <c r="I119" i="73"/>
  <c r="G119" i="73"/>
  <c r="F119" i="73"/>
  <c r="E119" i="73"/>
  <c r="B119" i="73"/>
  <c r="T119" i="73"/>
  <c r="H119" i="73" s="1"/>
  <c r="J118" i="73"/>
  <c r="I118" i="73"/>
  <c r="G118" i="73"/>
  <c r="F118" i="73"/>
  <c r="E118" i="73"/>
  <c r="B118" i="73"/>
  <c r="T118" i="73"/>
  <c r="H118" i="73" s="1"/>
  <c r="J117" i="73"/>
  <c r="I117" i="73"/>
  <c r="G117" i="73"/>
  <c r="F117" i="73"/>
  <c r="E117" i="73"/>
  <c r="B117" i="73"/>
  <c r="T117" i="73"/>
  <c r="H117" i="73" s="1"/>
  <c r="J116" i="73"/>
  <c r="I116" i="73"/>
  <c r="G116" i="73"/>
  <c r="F116" i="73"/>
  <c r="E116" i="73"/>
  <c r="B116" i="73"/>
  <c r="T116" i="73"/>
  <c r="H116" i="73" s="1"/>
  <c r="E114" i="73"/>
  <c r="J113" i="73"/>
  <c r="I113" i="73"/>
  <c r="G113" i="73"/>
  <c r="F113" i="73"/>
  <c r="E113" i="73"/>
  <c r="B113" i="73"/>
  <c r="T113" i="73"/>
  <c r="H113" i="73" s="1"/>
  <c r="J112" i="73"/>
  <c r="I112" i="73"/>
  <c r="G112" i="73"/>
  <c r="F112" i="73"/>
  <c r="E112" i="73"/>
  <c r="B112" i="73"/>
  <c r="T112" i="73"/>
  <c r="H112" i="73" s="1"/>
  <c r="J111" i="73"/>
  <c r="I111" i="73"/>
  <c r="G111" i="73"/>
  <c r="F111" i="73"/>
  <c r="E111" i="73"/>
  <c r="B111" i="73"/>
  <c r="T111" i="73"/>
  <c r="H111" i="73" s="1"/>
  <c r="J110" i="73"/>
  <c r="I110" i="73"/>
  <c r="G110" i="73"/>
  <c r="F110" i="73"/>
  <c r="E110" i="73"/>
  <c r="B110" i="73"/>
  <c r="T110" i="73"/>
  <c r="H110" i="73" s="1"/>
  <c r="J109" i="73"/>
  <c r="I109" i="73"/>
  <c r="G109" i="73"/>
  <c r="F109" i="73"/>
  <c r="E109" i="73"/>
  <c r="B109" i="73"/>
  <c r="T109" i="73"/>
  <c r="H109" i="73" s="1"/>
  <c r="J108" i="73"/>
  <c r="I108" i="73"/>
  <c r="G108" i="73"/>
  <c r="F108" i="73"/>
  <c r="E108" i="73"/>
  <c r="B108" i="73"/>
  <c r="T108" i="73"/>
  <c r="H108" i="73" s="1"/>
  <c r="J107" i="73"/>
  <c r="I107" i="73"/>
  <c r="G107" i="73"/>
  <c r="F107" i="73"/>
  <c r="E107" i="73"/>
  <c r="B107" i="73"/>
  <c r="T107" i="73"/>
  <c r="H107" i="73" s="1"/>
  <c r="J106" i="73"/>
  <c r="I106" i="73"/>
  <c r="G106" i="73"/>
  <c r="F106" i="73"/>
  <c r="E106" i="73"/>
  <c r="B106" i="73"/>
  <c r="T106" i="73"/>
  <c r="H106" i="73" s="1"/>
  <c r="J105" i="73"/>
  <c r="I105" i="73"/>
  <c r="G105" i="73"/>
  <c r="F105" i="73"/>
  <c r="E105" i="73"/>
  <c r="B105" i="73"/>
  <c r="T105" i="73"/>
  <c r="H105" i="73" s="1"/>
  <c r="J104" i="73"/>
  <c r="I104" i="73"/>
  <c r="G104" i="73"/>
  <c r="F104" i="73"/>
  <c r="E104" i="73"/>
  <c r="B104" i="73"/>
  <c r="T104" i="73"/>
  <c r="H104" i="73" s="1"/>
  <c r="E102" i="73"/>
  <c r="J101" i="73"/>
  <c r="I101" i="73"/>
  <c r="G101" i="73"/>
  <c r="F101" i="73"/>
  <c r="E101" i="73"/>
  <c r="B101" i="73"/>
  <c r="T101" i="73"/>
  <c r="H101" i="73" s="1"/>
  <c r="J100" i="73"/>
  <c r="I100" i="73"/>
  <c r="G100" i="73"/>
  <c r="F100" i="73"/>
  <c r="E100" i="73"/>
  <c r="B100" i="73"/>
  <c r="T100" i="73"/>
  <c r="H100" i="73" s="1"/>
  <c r="J99" i="73"/>
  <c r="I99" i="73"/>
  <c r="G99" i="73"/>
  <c r="F99" i="73"/>
  <c r="E99" i="73"/>
  <c r="B99" i="73"/>
  <c r="T99" i="73"/>
  <c r="H99" i="73" s="1"/>
  <c r="J98" i="73"/>
  <c r="I98" i="73"/>
  <c r="G98" i="73"/>
  <c r="F98" i="73"/>
  <c r="E98" i="73"/>
  <c r="B98" i="73"/>
  <c r="T98" i="73"/>
  <c r="H98" i="73" s="1"/>
  <c r="J97" i="73"/>
  <c r="I97" i="73"/>
  <c r="G97" i="73"/>
  <c r="F97" i="73"/>
  <c r="E97" i="73"/>
  <c r="B97" i="73"/>
  <c r="T97" i="73"/>
  <c r="H97" i="73" s="1"/>
  <c r="J96" i="73"/>
  <c r="I96" i="73"/>
  <c r="G96" i="73"/>
  <c r="F96" i="73"/>
  <c r="E96" i="73"/>
  <c r="B96" i="73"/>
  <c r="T96" i="73"/>
  <c r="H96" i="73" s="1"/>
  <c r="J95" i="73"/>
  <c r="I95" i="73"/>
  <c r="G95" i="73"/>
  <c r="F95" i="73"/>
  <c r="E95" i="73"/>
  <c r="B95" i="73"/>
  <c r="T95" i="73"/>
  <c r="H95" i="73" s="1"/>
  <c r="E93" i="73"/>
  <c r="J92" i="73"/>
  <c r="I92" i="73"/>
  <c r="G92" i="73"/>
  <c r="F92" i="73"/>
  <c r="E92" i="73"/>
  <c r="B92" i="73"/>
  <c r="T92" i="73"/>
  <c r="H92" i="73" s="1"/>
  <c r="J91" i="73"/>
  <c r="I91" i="73"/>
  <c r="G91" i="73"/>
  <c r="F91" i="73"/>
  <c r="E91" i="73"/>
  <c r="B91" i="73"/>
  <c r="T91" i="73"/>
  <c r="H91" i="73" s="1"/>
  <c r="J90" i="73"/>
  <c r="I90" i="73"/>
  <c r="G90" i="73"/>
  <c r="F90" i="73"/>
  <c r="E90" i="73"/>
  <c r="B90" i="73"/>
  <c r="T90" i="73"/>
  <c r="H90" i="73" s="1"/>
  <c r="J89" i="73"/>
  <c r="I89" i="73"/>
  <c r="G89" i="73"/>
  <c r="F89" i="73"/>
  <c r="E89" i="73"/>
  <c r="B89" i="73"/>
  <c r="T89" i="73"/>
  <c r="H89" i="73" s="1"/>
  <c r="J88" i="73"/>
  <c r="I88" i="73"/>
  <c r="G88" i="73"/>
  <c r="F88" i="73"/>
  <c r="E88" i="73"/>
  <c r="B88" i="73"/>
  <c r="T88" i="73"/>
  <c r="H88" i="73" s="1"/>
  <c r="E86" i="73"/>
  <c r="J85" i="73"/>
  <c r="I85" i="73"/>
  <c r="G85" i="73"/>
  <c r="F85" i="73"/>
  <c r="E85" i="73"/>
  <c r="B85" i="73"/>
  <c r="T85" i="73"/>
  <c r="H85" i="73" s="1"/>
  <c r="J84" i="73"/>
  <c r="I84" i="73"/>
  <c r="G84" i="73"/>
  <c r="F84" i="73"/>
  <c r="E84" i="73"/>
  <c r="B84" i="73"/>
  <c r="T84" i="73"/>
  <c r="H84" i="73" s="1"/>
  <c r="J83" i="73"/>
  <c r="I83" i="73"/>
  <c r="G83" i="73"/>
  <c r="F83" i="73"/>
  <c r="E83" i="73"/>
  <c r="B83" i="73"/>
  <c r="T83" i="73"/>
  <c r="H83" i="73" s="1"/>
  <c r="J82" i="73"/>
  <c r="I82" i="73"/>
  <c r="G82" i="73"/>
  <c r="F82" i="73"/>
  <c r="E82" i="73"/>
  <c r="B82" i="73"/>
  <c r="T82" i="73"/>
  <c r="H82" i="73" s="1"/>
  <c r="J81" i="73"/>
  <c r="I81" i="73"/>
  <c r="G81" i="73"/>
  <c r="F81" i="73"/>
  <c r="E81" i="73"/>
  <c r="B81" i="73"/>
  <c r="T81" i="73"/>
  <c r="H81" i="73" s="1"/>
  <c r="J80" i="73"/>
  <c r="I80" i="73"/>
  <c r="G80" i="73"/>
  <c r="F80" i="73"/>
  <c r="E80" i="73"/>
  <c r="B80" i="73"/>
  <c r="T80" i="73"/>
  <c r="H80" i="73" s="1"/>
  <c r="J79" i="73"/>
  <c r="I79" i="73"/>
  <c r="G79" i="73"/>
  <c r="F79" i="73"/>
  <c r="E79" i="73"/>
  <c r="B79" i="73"/>
  <c r="T79" i="73"/>
  <c r="H79" i="73" s="1"/>
  <c r="E77" i="73"/>
  <c r="E75" i="73"/>
  <c r="J74" i="73"/>
  <c r="I74" i="73"/>
  <c r="G74" i="73"/>
  <c r="F74" i="73"/>
  <c r="E74" i="73"/>
  <c r="B74" i="73"/>
  <c r="T74" i="73"/>
  <c r="H74" i="73" s="1"/>
  <c r="J73" i="73"/>
  <c r="I73" i="73"/>
  <c r="G73" i="73"/>
  <c r="F73" i="73"/>
  <c r="E73" i="73"/>
  <c r="B73" i="73"/>
  <c r="T73" i="73"/>
  <c r="H73" i="73" s="1"/>
  <c r="J72" i="73"/>
  <c r="I72" i="73"/>
  <c r="G72" i="73"/>
  <c r="F72" i="73"/>
  <c r="E72" i="73"/>
  <c r="B72" i="73"/>
  <c r="T72" i="73"/>
  <c r="H72" i="73" s="1"/>
  <c r="J71" i="73"/>
  <c r="I71" i="73"/>
  <c r="G71" i="73"/>
  <c r="F71" i="73"/>
  <c r="E71" i="73"/>
  <c r="B71" i="73"/>
  <c r="T71" i="73"/>
  <c r="H71" i="73" s="1"/>
  <c r="J70" i="73"/>
  <c r="I70" i="73"/>
  <c r="G70" i="73"/>
  <c r="F70" i="73"/>
  <c r="E70" i="73"/>
  <c r="B70" i="73"/>
  <c r="T70" i="73"/>
  <c r="H70" i="73" s="1"/>
  <c r="J69" i="73"/>
  <c r="I69" i="73"/>
  <c r="G69" i="73"/>
  <c r="F69" i="73"/>
  <c r="E69" i="73"/>
  <c r="B69" i="73"/>
  <c r="T69" i="73"/>
  <c r="H69" i="73" s="1"/>
  <c r="E67" i="73"/>
  <c r="J66" i="73"/>
  <c r="I66" i="73"/>
  <c r="H66" i="73"/>
  <c r="G66" i="73"/>
  <c r="F66" i="73"/>
  <c r="E66" i="73"/>
  <c r="B66" i="73"/>
  <c r="J65" i="73"/>
  <c r="I65" i="73"/>
  <c r="G65" i="73"/>
  <c r="F65" i="73"/>
  <c r="E65" i="73"/>
  <c r="B65" i="73"/>
  <c r="T65" i="73"/>
  <c r="H65" i="73" s="1"/>
  <c r="J64" i="73"/>
  <c r="I64" i="73"/>
  <c r="G64" i="73"/>
  <c r="F64" i="73"/>
  <c r="E64" i="73"/>
  <c r="B64" i="73"/>
  <c r="T64" i="73"/>
  <c r="H64" i="73" s="1"/>
  <c r="J63" i="73"/>
  <c r="I63" i="73"/>
  <c r="G63" i="73"/>
  <c r="F63" i="73"/>
  <c r="E63" i="73"/>
  <c r="B63" i="73"/>
  <c r="T63" i="73"/>
  <c r="H63" i="73" s="1"/>
  <c r="J62" i="73"/>
  <c r="I62" i="73"/>
  <c r="G62" i="73"/>
  <c r="F62" i="73"/>
  <c r="E62" i="73"/>
  <c r="B62" i="73"/>
  <c r="T62" i="73"/>
  <c r="H62" i="73" s="1"/>
  <c r="J61" i="73"/>
  <c r="I61" i="73"/>
  <c r="G61" i="73"/>
  <c r="F61" i="73"/>
  <c r="E61" i="73"/>
  <c r="B61" i="73"/>
  <c r="T61" i="73"/>
  <c r="H61" i="73" s="1"/>
  <c r="J60" i="73"/>
  <c r="I60" i="73"/>
  <c r="G60" i="73"/>
  <c r="F60" i="73"/>
  <c r="E60" i="73"/>
  <c r="B60" i="73"/>
  <c r="T60" i="73"/>
  <c r="H60" i="73" s="1"/>
  <c r="J59" i="73"/>
  <c r="I59" i="73"/>
  <c r="G59" i="73"/>
  <c r="F59" i="73"/>
  <c r="E59" i="73"/>
  <c r="B59" i="73"/>
  <c r="T59" i="73"/>
  <c r="H59" i="73" s="1"/>
  <c r="J58" i="73"/>
  <c r="I58" i="73"/>
  <c r="G58" i="73"/>
  <c r="F58" i="73"/>
  <c r="E58" i="73"/>
  <c r="B58" i="73"/>
  <c r="T58" i="73"/>
  <c r="H58" i="73" s="1"/>
  <c r="J57" i="73"/>
  <c r="I57" i="73"/>
  <c r="G57" i="73"/>
  <c r="F57" i="73"/>
  <c r="E57" i="73"/>
  <c r="B57" i="73"/>
  <c r="T57" i="73"/>
  <c r="H57" i="73" s="1"/>
  <c r="J56" i="73"/>
  <c r="I56" i="73"/>
  <c r="G56" i="73"/>
  <c r="F56" i="73"/>
  <c r="E56" i="73"/>
  <c r="B56" i="73"/>
  <c r="T56" i="73"/>
  <c r="H56" i="73" s="1"/>
  <c r="J55" i="73"/>
  <c r="I55" i="73"/>
  <c r="G55" i="73"/>
  <c r="F55" i="73"/>
  <c r="E55" i="73"/>
  <c r="B55" i="73"/>
  <c r="T55" i="73"/>
  <c r="H55" i="73" s="1"/>
  <c r="E53" i="73"/>
  <c r="J52" i="73"/>
  <c r="I52" i="73"/>
  <c r="G52" i="73"/>
  <c r="F52" i="73"/>
  <c r="E52" i="73"/>
  <c r="T52" i="73"/>
  <c r="H52" i="73" s="1"/>
  <c r="E50" i="73"/>
  <c r="J49" i="73"/>
  <c r="I49" i="73"/>
  <c r="G49" i="73"/>
  <c r="F49" i="73"/>
  <c r="E49" i="73"/>
  <c r="B49" i="73"/>
  <c r="T49" i="73"/>
  <c r="H49" i="73" s="1"/>
  <c r="J48" i="73"/>
  <c r="I48" i="73"/>
  <c r="G48" i="73"/>
  <c r="F48" i="73"/>
  <c r="E48" i="73"/>
  <c r="B48" i="73"/>
  <c r="T48" i="73"/>
  <c r="H48" i="73" s="1"/>
  <c r="J47" i="73"/>
  <c r="I47" i="73"/>
  <c r="G47" i="73"/>
  <c r="F47" i="73"/>
  <c r="E47" i="73"/>
  <c r="B47" i="73"/>
  <c r="T47" i="73"/>
  <c r="H47" i="73" s="1"/>
  <c r="J46" i="73"/>
  <c r="I46" i="73"/>
  <c r="G46" i="73"/>
  <c r="F46" i="73"/>
  <c r="E46" i="73"/>
  <c r="B46" i="73"/>
  <c r="T46" i="73"/>
  <c r="H46" i="73" s="1"/>
  <c r="J45" i="73"/>
  <c r="I45" i="73"/>
  <c r="G45" i="73"/>
  <c r="F45" i="73"/>
  <c r="E45" i="73"/>
  <c r="B45" i="73"/>
  <c r="T45" i="73"/>
  <c r="H45" i="73" s="1"/>
  <c r="J44" i="73"/>
  <c r="I44" i="73"/>
  <c r="G44" i="73"/>
  <c r="F44" i="73"/>
  <c r="E44" i="73"/>
  <c r="B44" i="73"/>
  <c r="T44" i="73"/>
  <c r="H44" i="73" s="1"/>
  <c r="J43" i="73"/>
  <c r="I43" i="73"/>
  <c r="G43" i="73"/>
  <c r="F43" i="73"/>
  <c r="E43" i="73"/>
  <c r="B43" i="73"/>
  <c r="T43" i="73"/>
  <c r="H43" i="73" s="1"/>
  <c r="J42" i="73"/>
  <c r="I42" i="73"/>
  <c r="G42" i="73"/>
  <c r="F42" i="73"/>
  <c r="E42" i="73"/>
  <c r="B42" i="73"/>
  <c r="T42" i="73"/>
  <c r="H42" i="73" s="1"/>
  <c r="J41" i="73"/>
  <c r="I41" i="73"/>
  <c r="G41" i="73"/>
  <c r="F41" i="73"/>
  <c r="E41" i="73"/>
  <c r="B41" i="73"/>
  <c r="T41" i="73"/>
  <c r="H41" i="73" s="1"/>
  <c r="J40" i="73"/>
  <c r="I40" i="73"/>
  <c r="G40" i="73"/>
  <c r="F40" i="73"/>
  <c r="E40" i="73"/>
  <c r="B40" i="73"/>
  <c r="T40" i="73"/>
  <c r="H40" i="73" s="1"/>
  <c r="J39" i="73"/>
  <c r="I39" i="73"/>
  <c r="G39" i="73"/>
  <c r="F39" i="73"/>
  <c r="E39" i="73"/>
  <c r="B39" i="73"/>
  <c r="T39" i="73"/>
  <c r="H39" i="73" s="1"/>
  <c r="J38" i="73"/>
  <c r="I38" i="73"/>
  <c r="G38" i="73"/>
  <c r="F38" i="73"/>
  <c r="E38" i="73"/>
  <c r="B38" i="73"/>
  <c r="T38" i="73"/>
  <c r="H38" i="73" s="1"/>
  <c r="J37" i="73"/>
  <c r="I37" i="73"/>
  <c r="G37" i="73"/>
  <c r="F37" i="73"/>
  <c r="E37" i="73"/>
  <c r="B37" i="73"/>
  <c r="T37" i="73"/>
  <c r="H37" i="73" s="1"/>
  <c r="J36" i="73"/>
  <c r="I36" i="73"/>
  <c r="G36" i="73"/>
  <c r="F36" i="73"/>
  <c r="E36" i="73"/>
  <c r="B36" i="73"/>
  <c r="T36" i="73"/>
  <c r="H36" i="73" s="1"/>
  <c r="J35" i="73"/>
  <c r="I35" i="73"/>
  <c r="G35" i="73"/>
  <c r="F35" i="73"/>
  <c r="E35" i="73"/>
  <c r="B35" i="73"/>
  <c r="T35" i="73"/>
  <c r="H35" i="73" s="1"/>
  <c r="E33" i="73"/>
  <c r="J32" i="73"/>
  <c r="I32" i="73"/>
  <c r="G32" i="73"/>
  <c r="F32" i="73"/>
  <c r="E32" i="73"/>
  <c r="B32" i="73"/>
  <c r="T32" i="73"/>
  <c r="H32" i="73" s="1"/>
  <c r="J31" i="73"/>
  <c r="I31" i="73"/>
  <c r="G31" i="73"/>
  <c r="F31" i="73"/>
  <c r="E31" i="73"/>
  <c r="B31" i="73"/>
  <c r="T31" i="73"/>
  <c r="H31" i="73" s="1"/>
  <c r="J30" i="73"/>
  <c r="I30" i="73"/>
  <c r="G30" i="73"/>
  <c r="F30" i="73"/>
  <c r="E30" i="73"/>
  <c r="B30" i="73"/>
  <c r="T30" i="73"/>
  <c r="H30" i="73" s="1"/>
  <c r="J29" i="73"/>
  <c r="I29" i="73"/>
  <c r="G29" i="73"/>
  <c r="F29" i="73"/>
  <c r="E29" i="73"/>
  <c r="B29" i="73"/>
  <c r="T29" i="73"/>
  <c r="H29" i="73" s="1"/>
  <c r="J28" i="73"/>
  <c r="I28" i="73"/>
  <c r="G28" i="73"/>
  <c r="F28" i="73"/>
  <c r="E28" i="73"/>
  <c r="B28" i="73"/>
  <c r="T28" i="73"/>
  <c r="H28" i="73" s="1"/>
  <c r="J27" i="73"/>
  <c r="I27" i="73"/>
  <c r="G27" i="73"/>
  <c r="F27" i="73"/>
  <c r="E27" i="73"/>
  <c r="B27" i="73"/>
  <c r="T27" i="73"/>
  <c r="H27" i="73" s="1"/>
  <c r="J26" i="73"/>
  <c r="I26" i="73"/>
  <c r="G26" i="73"/>
  <c r="F26" i="73"/>
  <c r="E26" i="73"/>
  <c r="B26" i="73"/>
  <c r="T26" i="73"/>
  <c r="H26" i="73" s="1"/>
  <c r="J25" i="73"/>
  <c r="I25" i="73"/>
  <c r="G25" i="73"/>
  <c r="F25" i="73"/>
  <c r="E25" i="73"/>
  <c r="B25" i="73"/>
  <c r="T25" i="73"/>
  <c r="H25" i="73" s="1"/>
  <c r="J24" i="73"/>
  <c r="I24" i="73"/>
  <c r="G24" i="73"/>
  <c r="F24" i="73"/>
  <c r="E24" i="73"/>
  <c r="B24" i="73"/>
  <c r="T24" i="73"/>
  <c r="H24" i="73" s="1"/>
  <c r="J23" i="73"/>
  <c r="I23" i="73"/>
  <c r="G23" i="73"/>
  <c r="F23" i="73"/>
  <c r="E23" i="73"/>
  <c r="B23" i="73"/>
  <c r="T23" i="73"/>
  <c r="H23" i="73" s="1"/>
  <c r="J22" i="73"/>
  <c r="I22" i="73"/>
  <c r="G22" i="73"/>
  <c r="F22" i="73"/>
  <c r="E22" i="73"/>
  <c r="B22" i="73"/>
  <c r="T22" i="73"/>
  <c r="H22" i="73" s="1"/>
  <c r="J21" i="73"/>
  <c r="I21" i="73"/>
  <c r="G21" i="73"/>
  <c r="F21" i="73"/>
  <c r="E21" i="73"/>
  <c r="B21" i="73"/>
  <c r="T21" i="73"/>
  <c r="H21" i="73" s="1"/>
  <c r="J20" i="73"/>
  <c r="I20" i="73"/>
  <c r="G20" i="73"/>
  <c r="F20" i="73"/>
  <c r="E20" i="73"/>
  <c r="B20" i="73"/>
  <c r="T20" i="73"/>
  <c r="H20" i="73" s="1"/>
  <c r="E18" i="73"/>
  <c r="J17" i="73"/>
  <c r="I17" i="73"/>
  <c r="G17" i="73"/>
  <c r="F17" i="73"/>
  <c r="E17" i="73"/>
  <c r="D17" i="73"/>
  <c r="T17" i="73"/>
  <c r="H17" i="73" s="1"/>
  <c r="K16" i="73"/>
  <c r="M8" i="73"/>
  <c r="K7" i="73"/>
  <c r="J7" i="73"/>
  <c r="I7" i="73"/>
  <c r="H7" i="73"/>
  <c r="G7" i="73"/>
  <c r="F7" i="73"/>
  <c r="E7" i="73"/>
  <c r="W7" i="73"/>
  <c r="V7" i="73"/>
  <c r="U7" i="73"/>
  <c r="T7" i="73"/>
  <c r="S7" i="73"/>
  <c r="R7" i="73"/>
  <c r="Q7" i="73"/>
  <c r="P7" i="73"/>
  <c r="O7" i="73"/>
  <c r="N7" i="73"/>
  <c r="M7" i="73"/>
  <c r="N2" i="73"/>
  <c r="V76" i="70"/>
  <c r="Y76" i="70"/>
  <c r="U77" i="70"/>
  <c r="P76" i="70"/>
  <c r="U76" i="70" s="1"/>
  <c r="Y74" i="70"/>
  <c r="V74" i="70"/>
  <c r="U74" i="70"/>
  <c r="W74" i="70" s="1"/>
  <c r="X74" i="70" s="1"/>
  <c r="Y72" i="70"/>
  <c r="V72" i="70"/>
  <c r="U72" i="70"/>
  <c r="W72" i="70" s="1"/>
  <c r="X72" i="70" s="1"/>
  <c r="V70" i="70"/>
  <c r="U70" i="70"/>
  <c r="W70" i="70" s="1"/>
  <c r="U69" i="70"/>
  <c r="N66" i="70"/>
  <c r="AA63" i="70"/>
  <c r="AH112" i="70"/>
  <c r="AH111" i="70"/>
  <c r="AB111" i="70"/>
  <c r="AH110" i="70"/>
  <c r="AB110" i="70"/>
  <c r="AH109" i="70"/>
  <c r="AB109" i="70"/>
  <c r="AH108" i="70"/>
  <c r="AB108" i="70"/>
  <c r="AH107" i="70"/>
  <c r="AB107" i="70"/>
  <c r="AH106" i="70"/>
  <c r="AB106" i="70"/>
  <c r="AH105" i="70"/>
  <c r="AB105" i="70"/>
  <c r="AB104" i="70"/>
  <c r="AB103" i="70"/>
  <c r="AH102" i="70"/>
  <c r="AB102" i="70"/>
  <c r="AH101" i="70"/>
  <c r="AB101" i="70"/>
  <c r="AH100" i="70"/>
  <c r="AB100" i="70"/>
  <c r="AH99" i="70"/>
  <c r="AH98" i="70"/>
  <c r="AB98" i="70"/>
  <c r="AH97" i="70"/>
  <c r="AB97" i="70"/>
  <c r="AH96" i="70"/>
  <c r="AB96" i="70"/>
  <c r="AH94" i="70"/>
  <c r="AB91" i="70"/>
  <c r="AB92" i="70" s="1"/>
  <c r="AB87" i="70"/>
  <c r="AB86" i="70"/>
  <c r="AB85" i="70"/>
  <c r="AB84" i="70"/>
  <c r="AB83" i="70"/>
  <c r="AB82" i="70"/>
  <c r="AB81" i="70"/>
  <c r="AB79" i="70"/>
  <c r="AB80" i="70" s="1"/>
  <c r="AA78" i="70"/>
  <c r="X96" i="70"/>
  <c r="X95" i="70" s="1"/>
  <c r="X90" i="70"/>
  <c r="X91" i="70" s="1"/>
  <c r="Y86" i="70"/>
  <c r="X86" i="70"/>
  <c r="Y81" i="70"/>
  <c r="A106" i="70"/>
  <c r="L116" i="70"/>
  <c r="L118" i="70" s="1"/>
  <c r="L117" i="70" s="1"/>
  <c r="K116" i="70"/>
  <c r="K118" i="70" s="1"/>
  <c r="K117" i="70" s="1"/>
  <c r="J116" i="70"/>
  <c r="J118" i="70" s="1"/>
  <c r="J117" i="70" s="1"/>
  <c r="I116" i="70"/>
  <c r="I118" i="70" s="1"/>
  <c r="I117" i="70" s="1"/>
  <c r="H116" i="70"/>
  <c r="H118" i="70" s="1"/>
  <c r="F114" i="70"/>
  <c r="L109" i="70"/>
  <c r="L111" i="70" s="1"/>
  <c r="K109" i="70"/>
  <c r="K111" i="70" s="1"/>
  <c r="J109" i="70"/>
  <c r="J111" i="70" s="1"/>
  <c r="I109" i="70"/>
  <c r="I111" i="70" s="1"/>
  <c r="H109" i="70"/>
  <c r="H111" i="70" s="1"/>
  <c r="F107" i="70"/>
  <c r="S94" i="70"/>
  <c r="S92" i="70"/>
  <c r="R95" i="70" s="1"/>
  <c r="N91" i="70"/>
  <c r="S85" i="70"/>
  <c r="S83" i="70"/>
  <c r="R85" i="70" s="1"/>
  <c r="R86" i="70" s="1"/>
  <c r="S86" i="70" s="1"/>
  <c r="S87" i="70" s="1"/>
  <c r="S81" i="70"/>
  <c r="N80" i="70"/>
  <c r="D42" i="51"/>
  <c r="D41" i="51"/>
  <c r="A75" i="70"/>
  <c r="D90" i="70"/>
  <c r="F90" i="70" s="1"/>
  <c r="D88" i="70"/>
  <c r="F88" i="70" s="1"/>
  <c r="D86" i="70"/>
  <c r="F86" i="70" s="1"/>
  <c r="I82" i="70"/>
  <c r="H82" i="70"/>
  <c r="D82" i="70"/>
  <c r="F82" i="70" s="1"/>
  <c r="I80" i="70"/>
  <c r="H80" i="70" s="1"/>
  <c r="F80" i="70"/>
  <c r="D80" i="70"/>
  <c r="A61" i="70"/>
  <c r="U60" i="70"/>
  <c r="V60" i="70" s="1"/>
  <c r="W60" i="70" s="1"/>
  <c r="X60" i="70" s="1"/>
  <c r="Y60" i="70" s="1"/>
  <c r="U59" i="70"/>
  <c r="U58" i="70"/>
  <c r="U57" i="70"/>
  <c r="V57" i="70" s="1"/>
  <c r="W57" i="70" s="1"/>
  <c r="X57" i="70" s="1"/>
  <c r="Y57" i="70" s="1"/>
  <c r="U56" i="70"/>
  <c r="V56" i="70" s="1"/>
  <c r="W56" i="70" s="1"/>
  <c r="U55" i="70"/>
  <c r="V54" i="70"/>
  <c r="U53" i="70"/>
  <c r="S53" i="70"/>
  <c r="N51" i="70"/>
  <c r="A46" i="70"/>
  <c r="AC5" i="70"/>
  <c r="P5" i="70"/>
  <c r="C5" i="70"/>
  <c r="AG4" i="70"/>
  <c r="C182" i="66"/>
  <c r="B182" i="66"/>
  <c r="C181" i="66"/>
  <c r="B181" i="66"/>
  <c r="B180" i="66"/>
  <c r="C170" i="66"/>
  <c r="B170" i="66"/>
  <c r="C167" i="66"/>
  <c r="B167" i="66"/>
  <c r="B166" i="66"/>
  <c r="B159" i="66"/>
  <c r="B156" i="66"/>
  <c r="C149" i="66"/>
  <c r="C156" i="66" s="1"/>
  <c r="C159" i="66" s="1"/>
  <c r="B149" i="66"/>
  <c r="C146" i="66"/>
  <c r="B146" i="66"/>
  <c r="C143" i="66"/>
  <c r="B143" i="66"/>
  <c r="C140" i="66"/>
  <c r="B140" i="66"/>
  <c r="C137" i="66"/>
  <c r="B137" i="66"/>
  <c r="D131" i="66"/>
  <c r="D130" i="66"/>
  <c r="D129" i="66"/>
  <c r="D128" i="66"/>
  <c r="D127" i="66"/>
  <c r="B127" i="66"/>
  <c r="D118" i="66"/>
  <c r="D117" i="66"/>
  <c r="D116" i="66"/>
  <c r="D115" i="66"/>
  <c r="D114" i="66"/>
  <c r="B114" i="66"/>
  <c r="E107" i="66"/>
  <c r="B107" i="66"/>
  <c r="B101" i="66"/>
  <c r="C100" i="66"/>
  <c r="B95" i="66"/>
  <c r="C94" i="66"/>
  <c r="B89" i="66"/>
  <c r="C88" i="66"/>
  <c r="B83" i="66"/>
  <c r="C77" i="66"/>
  <c r="B77" i="66"/>
  <c r="B69" i="66"/>
  <c r="B64" i="66"/>
  <c r="C63" i="66" a="1"/>
  <c r="C63" i="66" s="1"/>
  <c r="S61" i="66"/>
  <c r="T61" i="66" s="1"/>
  <c r="S59" i="66"/>
  <c r="T59" i="66" s="1"/>
  <c r="B58" i="66"/>
  <c r="S57" i="66"/>
  <c r="T57" i="66" s="1"/>
  <c r="C57" i="66" a="1"/>
  <c r="C57" i="66" s="1"/>
  <c r="V53" i="66"/>
  <c r="U53" i="66"/>
  <c r="S53" i="66"/>
  <c r="T53" i="66" s="1"/>
  <c r="B52" i="66"/>
  <c r="V51" i="66"/>
  <c r="U51" i="66"/>
  <c r="T51" i="66"/>
  <c r="S51" i="66"/>
  <c r="C51" i="66"/>
  <c r="B46" i="66"/>
  <c r="C45" i="66" a="1"/>
  <c r="C45" i="66" s="1"/>
  <c r="B40" i="66"/>
  <c r="C39" i="66"/>
  <c r="B34" i="66"/>
  <c r="C33" i="66"/>
  <c r="F15" i="66"/>
  <c r="L13" i="66"/>
  <c r="E12" i="66"/>
  <c r="L10" i="66"/>
  <c r="E10" i="66"/>
  <c r="L8" i="66"/>
  <c r="E8" i="66"/>
  <c r="AA1" i="66"/>
  <c r="Z1" i="66"/>
  <c r="Y1" i="66"/>
  <c r="X1" i="66"/>
  <c r="W1" i="66"/>
  <c r="V1" i="66"/>
  <c r="U1" i="66"/>
  <c r="T1" i="66"/>
  <c r="S1" i="66"/>
  <c r="R1" i="66"/>
  <c r="Q1" i="66"/>
  <c r="P1" i="66"/>
  <c r="O1" i="66"/>
  <c r="N1" i="66"/>
  <c r="M1" i="66"/>
  <c r="L1" i="66"/>
  <c r="K1" i="66"/>
  <c r="J1" i="66"/>
  <c r="I1" i="66"/>
  <c r="H1" i="66"/>
  <c r="G1" i="66"/>
  <c r="F1" i="66"/>
  <c r="E1" i="66"/>
  <c r="D1" i="66"/>
  <c r="C1" i="66"/>
  <c r="B1" i="66"/>
  <c r="A1" i="66"/>
  <c r="E108" i="66"/>
  <c r="G12" i="66"/>
  <c r="C101" i="66"/>
  <c r="G181" i="66"/>
  <c r="C78" i="66"/>
  <c r="G140" i="66"/>
  <c r="E127" i="66"/>
  <c r="C52" i="66"/>
  <c r="G137" i="66"/>
  <c r="G8" i="66"/>
  <c r="G143" i="66"/>
  <c r="G149" i="66"/>
  <c r="G182" i="66"/>
  <c r="C46" i="66"/>
  <c r="C171" i="66"/>
  <c r="C40" i="66"/>
  <c r="C157" i="66"/>
  <c r="G10" i="66"/>
  <c r="C58" i="66"/>
  <c r="C160" i="66"/>
  <c r="N10" i="66"/>
  <c r="C95" i="66"/>
  <c r="C64" i="66"/>
  <c r="E114" i="66"/>
  <c r="C89" i="66"/>
  <c r="G146" i="66"/>
  <c r="C168" i="66"/>
  <c r="N8" i="66"/>
  <c r="C34" i="66"/>
  <c r="F16" i="66"/>
  <c r="W22" i="77" l="1"/>
  <c r="J22" i="77"/>
  <c r="I22" i="77" s="1"/>
  <c r="J34" i="77"/>
  <c r="J38" i="77"/>
  <c r="AJ23" i="77"/>
  <c r="J27" i="77"/>
  <c r="I27" i="77" s="1"/>
  <c r="J31" i="77"/>
  <c r="I31" i="77" s="1"/>
  <c r="J39" i="77"/>
  <c r="I39" i="77" s="1"/>
  <c r="AJ22" i="77"/>
  <c r="AJ25" i="77"/>
  <c r="J26" i="77"/>
  <c r="W23" i="77"/>
  <c r="J32" i="77"/>
  <c r="J40" i="77"/>
  <c r="J44" i="77"/>
  <c r="W24" i="77"/>
  <c r="AJ24" i="77"/>
  <c r="J25" i="77"/>
  <c r="J33" i="77"/>
  <c r="J37" i="77"/>
  <c r="J41" i="77"/>
  <c r="J55" i="74"/>
  <c r="L55" i="74" s="1"/>
  <c r="AJ15" i="74"/>
  <c r="AI15" i="74" s="1"/>
  <c r="AJ17" i="74"/>
  <c r="AL17" i="74" s="1"/>
  <c r="W52" i="74"/>
  <c r="V52" i="74" s="1"/>
  <c r="Y52" i="74"/>
  <c r="W55" i="74"/>
  <c r="Y55" i="74" s="1"/>
  <c r="W57" i="74"/>
  <c r="Y57" i="74" s="1"/>
  <c r="AJ52" i="74"/>
  <c r="AI52" i="74" s="1"/>
  <c r="AJ54" i="74"/>
  <c r="AL54" i="74" s="1"/>
  <c r="J88" i="74"/>
  <c r="L88" i="74" s="1"/>
  <c r="J90" i="74"/>
  <c r="L90" i="74"/>
  <c r="J92" i="74"/>
  <c r="L92" i="74" s="1"/>
  <c r="W17" i="74"/>
  <c r="Y17" i="74" s="1"/>
  <c r="J51" i="74"/>
  <c r="L51" i="74" s="1"/>
  <c r="J53" i="74"/>
  <c r="L53" i="74"/>
  <c r="W54" i="74"/>
  <c r="Y54" i="74" s="1"/>
  <c r="J14" i="74"/>
  <c r="I14" i="74" s="1"/>
  <c r="J15" i="74"/>
  <c r="I15" i="74" s="1"/>
  <c r="J16" i="74"/>
  <c r="L16" i="74" s="1"/>
  <c r="L17" i="74"/>
  <c r="W18" i="74"/>
  <c r="Y18" i="74" s="1"/>
  <c r="W19" i="74"/>
  <c r="Y19" i="74" s="1"/>
  <c r="W20" i="74"/>
  <c r="V20" i="74" s="1"/>
  <c r="L18" i="74"/>
  <c r="J52" i="74"/>
  <c r="I52" i="74" s="1"/>
  <c r="J54" i="74"/>
  <c r="L54" i="74" s="1"/>
  <c r="J56" i="74"/>
  <c r="I56" i="74" s="1"/>
  <c r="W14" i="74"/>
  <c r="Y14" i="74" s="1"/>
  <c r="W15" i="74"/>
  <c r="Y15" i="74" s="1"/>
  <c r="W16" i="74"/>
  <c r="V16" i="74" s="1"/>
  <c r="J19" i="74"/>
  <c r="I19" i="74" s="1"/>
  <c r="AJ14" i="74"/>
  <c r="AL14" i="74" s="1"/>
  <c r="AJ16" i="74"/>
  <c r="AL16" i="74" s="1"/>
  <c r="AJ18" i="74"/>
  <c r="AL18" i="74" s="1"/>
  <c r="W51" i="74"/>
  <c r="Y51" i="74" s="1"/>
  <c r="W53" i="74"/>
  <c r="Y53" i="74" s="1"/>
  <c r="W56" i="74"/>
  <c r="V56" i="74" s="1"/>
  <c r="AJ51" i="74"/>
  <c r="AL51" i="74" s="1"/>
  <c r="AJ53" i="74"/>
  <c r="AL53" i="74" s="1"/>
  <c r="AJ55" i="74"/>
  <c r="AL55" i="74" s="1"/>
  <c r="J89" i="74"/>
  <c r="L89" i="74" s="1"/>
  <c r="J91" i="74"/>
  <c r="L91" i="74" s="1"/>
  <c r="AJ22" i="80"/>
  <c r="AJ15" i="80"/>
  <c r="AF28" i="80"/>
  <c r="AF24" i="80"/>
  <c r="AF19" i="80"/>
  <c r="AF15" i="80"/>
  <c r="AF27" i="80"/>
  <c r="AJ25" i="80"/>
  <c r="AF23" i="80"/>
  <c r="AJ20" i="80"/>
  <c r="AF18" i="80"/>
  <c r="AJ16" i="80"/>
  <c r="AF14" i="80"/>
  <c r="AF26" i="80"/>
  <c r="AF21" i="80"/>
  <c r="AF17" i="80"/>
  <c r="AJ27" i="80"/>
  <c r="AF25" i="80"/>
  <c r="AJ23" i="80"/>
  <c r="AF20" i="80"/>
  <c r="AJ18" i="80"/>
  <c r="AF16" i="80"/>
  <c r="AJ14" i="80"/>
  <c r="AJ26" i="80"/>
  <c r="AJ19" i="80"/>
  <c r="AJ24" i="80"/>
  <c r="AJ28" i="80"/>
  <c r="AJ17" i="80"/>
  <c r="AJ21" i="80"/>
  <c r="AB35" i="80"/>
  <c r="J78" i="80"/>
  <c r="C79" i="80"/>
  <c r="I72" i="80"/>
  <c r="I66" i="80"/>
  <c r="I74" i="80"/>
  <c r="I76" i="80"/>
  <c r="I68" i="80"/>
  <c r="I78" i="80"/>
  <c r="I70" i="80"/>
  <c r="I75" i="80"/>
  <c r="I67" i="80"/>
  <c r="I71" i="80"/>
  <c r="B86" i="80"/>
  <c r="J64" i="80"/>
  <c r="B85" i="80"/>
  <c r="I22" i="80"/>
  <c r="I18" i="80"/>
  <c r="I25" i="80"/>
  <c r="I21" i="80"/>
  <c r="I17" i="80"/>
  <c r="I26" i="80"/>
  <c r="J14" i="80"/>
  <c r="B35" i="80"/>
  <c r="P29" i="80"/>
  <c r="O35" i="80"/>
  <c r="B81" i="77"/>
  <c r="AI146" i="75"/>
  <c r="AJ148" i="75"/>
  <c r="AI138" i="75"/>
  <c r="AJ136" i="75"/>
  <c r="AI140" i="75"/>
  <c r="AI145" i="75"/>
  <c r="AI139" i="75"/>
  <c r="AI143" i="75"/>
  <c r="AC148" i="75"/>
  <c r="AI144" i="75"/>
  <c r="AB159" i="75"/>
  <c r="AB163" i="75" s="1"/>
  <c r="P41" i="75"/>
  <c r="C49" i="75"/>
  <c r="B18" i="75" s="1"/>
  <c r="C18" i="75" s="1"/>
  <c r="J21" i="75"/>
  <c r="I21" i="75" s="1"/>
  <c r="I28" i="75"/>
  <c r="I29" i="75"/>
  <c r="I34" i="75"/>
  <c r="I23" i="75"/>
  <c r="I24" i="75"/>
  <c r="I35" i="75"/>
  <c r="I33" i="75"/>
  <c r="AB102" i="75"/>
  <c r="I25" i="75"/>
  <c r="I36" i="75"/>
  <c r="I42" i="75"/>
  <c r="I38" i="75"/>
  <c r="I44" i="75"/>
  <c r="I26" i="75"/>
  <c r="I30" i="75"/>
  <c r="I40" i="75"/>
  <c r="I46" i="75"/>
  <c r="I41" i="75"/>
  <c r="I48" i="75"/>
  <c r="I39" i="75"/>
  <c r="I45" i="75"/>
  <c r="J19" i="75"/>
  <c r="B54" i="75"/>
  <c r="B55" i="75" s="1"/>
  <c r="B72" i="75"/>
  <c r="V34" i="75"/>
  <c r="O18" i="75"/>
  <c r="P18" i="75" s="1"/>
  <c r="S133" i="75"/>
  <c r="V25" i="75"/>
  <c r="V31" i="75"/>
  <c r="V40" i="75"/>
  <c r="V28" i="75"/>
  <c r="V37" i="75"/>
  <c r="V22" i="75"/>
  <c r="V26" i="75"/>
  <c r="V30" i="75"/>
  <c r="V32" i="75"/>
  <c r="V23" i="75"/>
  <c r="V27" i="75"/>
  <c r="V33" i="75"/>
  <c r="V36" i="75"/>
  <c r="V38" i="75"/>
  <c r="O49" i="75"/>
  <c r="W21" i="75"/>
  <c r="O58" i="75"/>
  <c r="O61" i="75" s="1"/>
  <c r="I28" i="77"/>
  <c r="AI27" i="77"/>
  <c r="V22" i="77"/>
  <c r="U34" i="77"/>
  <c r="U44" i="77" s="1"/>
  <c r="V27" i="77"/>
  <c r="W31" i="77"/>
  <c r="V28" i="77"/>
  <c r="V23" i="77"/>
  <c r="V24" i="77"/>
  <c r="I32" i="77"/>
  <c r="I40" i="77"/>
  <c r="I44" i="77"/>
  <c r="I23" i="77"/>
  <c r="I24" i="77"/>
  <c r="I36" i="77"/>
  <c r="I30" i="77"/>
  <c r="I37" i="77"/>
  <c r="J46" i="77"/>
  <c r="J19" i="77"/>
  <c r="I21" i="77"/>
  <c r="I25" i="77"/>
  <c r="I41" i="77"/>
  <c r="I26" i="77"/>
  <c r="I33" i="77"/>
  <c r="I42" i="77"/>
  <c r="I34" i="77"/>
  <c r="I29" i="77"/>
  <c r="I38" i="77"/>
  <c r="I45" i="77"/>
  <c r="C46" i="77"/>
  <c r="B18" i="77" s="1"/>
  <c r="C18" i="77" s="1"/>
  <c r="B51" i="77"/>
  <c r="AI21" i="77"/>
  <c r="AI24" i="77"/>
  <c r="AI29" i="77"/>
  <c r="AI25" i="77"/>
  <c r="AI23" i="77"/>
  <c r="AI28" i="77"/>
  <c r="AJ31" i="77"/>
  <c r="AJ19" i="77"/>
  <c r="AI22" i="77"/>
  <c r="AC31" i="77"/>
  <c r="AB18" i="77" s="1"/>
  <c r="AC18" i="77" s="1"/>
  <c r="AB36" i="77"/>
  <c r="AH34" i="77" s="1"/>
  <c r="AH43" i="77" s="1"/>
  <c r="V25" i="77"/>
  <c r="V29" i="77"/>
  <c r="P31" i="77"/>
  <c r="O18" i="77" s="1"/>
  <c r="P18" i="77" s="1"/>
  <c r="W19" i="77"/>
  <c r="V21" i="77"/>
  <c r="V21" i="74"/>
  <c r="AB66" i="74"/>
  <c r="I94" i="74"/>
  <c r="I95" i="74"/>
  <c r="AI20" i="74"/>
  <c r="V22" i="74"/>
  <c r="I20" i="74"/>
  <c r="I90" i="74"/>
  <c r="I96" i="74"/>
  <c r="C98" i="74"/>
  <c r="B85" i="74" s="1"/>
  <c r="C85" i="74" s="1"/>
  <c r="B105" i="74"/>
  <c r="I88" i="74"/>
  <c r="AI57" i="74"/>
  <c r="O67" i="74"/>
  <c r="O68" i="74" s="1"/>
  <c r="V57" i="74"/>
  <c r="B67" i="74"/>
  <c r="I53" i="74"/>
  <c r="I57" i="74"/>
  <c r="AI59" i="74"/>
  <c r="AI55" i="74"/>
  <c r="AI58" i="74"/>
  <c r="AC61" i="74"/>
  <c r="AB48" i="74" s="1"/>
  <c r="AC48" i="74" s="1"/>
  <c r="V54" i="74"/>
  <c r="V59" i="74"/>
  <c r="V58" i="74"/>
  <c r="P61" i="74"/>
  <c r="O48" i="74" s="1"/>
  <c r="P48" i="74" s="1"/>
  <c r="I55" i="74"/>
  <c r="I54" i="74"/>
  <c r="I59" i="74"/>
  <c r="I58" i="74"/>
  <c r="C61" i="74"/>
  <c r="B48" i="74" s="1"/>
  <c r="C48" i="74" s="1"/>
  <c r="AB30" i="74"/>
  <c r="AB31" i="74" s="1"/>
  <c r="AI16" i="74"/>
  <c r="V18" i="74"/>
  <c r="AI22" i="74"/>
  <c r="AI14" i="74"/>
  <c r="AI21" i="74"/>
  <c r="AI17" i="74"/>
  <c r="AC24" i="74"/>
  <c r="AB11" i="74" s="1"/>
  <c r="AC11" i="74" s="1"/>
  <c r="V14" i="74"/>
  <c r="I17" i="74"/>
  <c r="I21" i="74"/>
  <c r="V15" i="74"/>
  <c r="V23" i="74"/>
  <c r="V19" i="74"/>
  <c r="V17" i="74"/>
  <c r="B30" i="74"/>
  <c r="B33" i="74" s="1"/>
  <c r="C24" i="74"/>
  <c r="B11" i="74" s="1"/>
  <c r="C11" i="74" s="1"/>
  <c r="P24" i="74"/>
  <c r="O11" i="74" s="1"/>
  <c r="P11" i="74" s="1"/>
  <c r="O29" i="74"/>
  <c r="B133" i="70"/>
  <c r="B134" i="70" s="1"/>
  <c r="K172" i="73"/>
  <c r="K107" i="73"/>
  <c r="K48" i="73"/>
  <c r="K66" i="73"/>
  <c r="K88" i="73"/>
  <c r="K129" i="73"/>
  <c r="K186" i="73"/>
  <c r="K123" i="73"/>
  <c r="K127" i="73"/>
  <c r="K161" i="73"/>
  <c r="K162" i="73"/>
  <c r="K163" i="73"/>
  <c r="K177" i="73"/>
  <c r="K182" i="73"/>
  <c r="K191" i="73"/>
  <c r="K196" i="73"/>
  <c r="K142" i="73"/>
  <c r="K167" i="73"/>
  <c r="K181" i="73"/>
  <c r="K195" i="73"/>
  <c r="K70" i="73"/>
  <c r="K81" i="73"/>
  <c r="K100" i="73"/>
  <c r="K113" i="73"/>
  <c r="K170" i="73"/>
  <c r="K176" i="73"/>
  <c r="K190" i="73"/>
  <c r="K42" i="73"/>
  <c r="K47" i="73"/>
  <c r="K59" i="73"/>
  <c r="K65" i="73"/>
  <c r="K83" i="73"/>
  <c r="K90" i="73"/>
  <c r="K97" i="73"/>
  <c r="K104" i="73"/>
  <c r="K110" i="73"/>
  <c r="K122" i="73"/>
  <c r="K137" i="73"/>
  <c r="K141" i="73"/>
  <c r="K151" i="73"/>
  <c r="K158" i="73"/>
  <c r="K17" i="73"/>
  <c r="K22" i="73"/>
  <c r="K35" i="73"/>
  <c r="K49" i="73"/>
  <c r="K69" i="73"/>
  <c r="K82" i="73"/>
  <c r="K85" i="73"/>
  <c r="K92" i="73"/>
  <c r="K101" i="73"/>
  <c r="K106" i="73"/>
  <c r="K109" i="73"/>
  <c r="K119" i="73"/>
  <c r="K155" i="73"/>
  <c r="K183" i="73"/>
  <c r="K197" i="73"/>
  <c r="K171" i="73"/>
  <c r="K23" i="73"/>
  <c r="K26" i="73"/>
  <c r="K29" i="73"/>
  <c r="K31" i="73"/>
  <c r="K36" i="73"/>
  <c r="K44" i="73"/>
  <c r="K64" i="73"/>
  <c r="K74" i="73"/>
  <c r="K27" i="73"/>
  <c r="K32" i="73"/>
  <c r="K40" i="73"/>
  <c r="K45" i="73"/>
  <c r="K46" i="73"/>
  <c r="K55" i="73"/>
  <c r="K61" i="73"/>
  <c r="K63" i="73"/>
  <c r="K71" i="73"/>
  <c r="K73" i="73"/>
  <c r="K79" i="73"/>
  <c r="K91" i="73"/>
  <c r="K105" i="73"/>
  <c r="K134" i="73"/>
  <c r="K145" i="73"/>
  <c r="K159" i="73"/>
  <c r="K165" i="73"/>
  <c r="K166" i="73"/>
  <c r="K179" i="73"/>
  <c r="K180" i="73"/>
  <c r="K193" i="73"/>
  <c r="K194" i="73"/>
  <c r="K118" i="73"/>
  <c r="K39" i="73"/>
  <c r="K62" i="73"/>
  <c r="K72" i="73"/>
  <c r="K154" i="73"/>
  <c r="K130" i="73"/>
  <c r="K30" i="73"/>
  <c r="K43" i="73"/>
  <c r="K58" i="73"/>
  <c r="K96" i="73"/>
  <c r="K126" i="73"/>
  <c r="K150" i="73"/>
  <c r="K20" i="73"/>
  <c r="K21" i="73"/>
  <c r="K52" i="73"/>
  <c r="K80" i="73"/>
  <c r="K84" i="73"/>
  <c r="K108" i="73"/>
  <c r="K112" i="73"/>
  <c r="K133" i="73"/>
  <c r="K138" i="73"/>
  <c r="K144" i="73"/>
  <c r="K164" i="73"/>
  <c r="K173" i="73"/>
  <c r="K178" i="73"/>
  <c r="K192" i="73"/>
  <c r="K189" i="73"/>
  <c r="K24" i="73"/>
  <c r="K25" i="73"/>
  <c r="K37" i="73"/>
  <c r="K38" i="73"/>
  <c r="K56" i="73"/>
  <c r="K57" i="73"/>
  <c r="K95" i="73"/>
  <c r="K99" i="73"/>
  <c r="K111" i="73"/>
  <c r="K117" i="73"/>
  <c r="K121" i="73"/>
  <c r="K125" i="73"/>
  <c r="K143" i="73"/>
  <c r="K149" i="73"/>
  <c r="K153" i="73"/>
  <c r="K160" i="73"/>
  <c r="K198" i="73"/>
  <c r="K89" i="73"/>
  <c r="K28" i="73"/>
  <c r="K41" i="73"/>
  <c r="K60" i="73"/>
  <c r="K98" i="73"/>
  <c r="K116" i="73"/>
  <c r="K120" i="73"/>
  <c r="K124" i="73"/>
  <c r="K128" i="73"/>
  <c r="K148" i="73"/>
  <c r="K152" i="73"/>
  <c r="X70" i="70"/>
  <c r="W71" i="70" s="1"/>
  <c r="X71" i="70" s="1"/>
  <c r="W75" i="70"/>
  <c r="X75" i="70" s="1"/>
  <c r="W73" i="70"/>
  <c r="X73" i="70" s="1"/>
  <c r="W76" i="70"/>
  <c r="X76" i="70" s="1"/>
  <c r="AB99" i="70"/>
  <c r="AH95" i="70" s="1"/>
  <c r="AH103" i="70" s="1"/>
  <c r="AH104" i="70" s="1"/>
  <c r="AB93" i="70"/>
  <c r="AB94" i="70" s="1"/>
  <c r="AH90" i="70" s="1"/>
  <c r="K110" i="70"/>
  <c r="S95" i="70"/>
  <c r="S96" i="70" s="1"/>
  <c r="H110" i="70"/>
  <c r="L110" i="70"/>
  <c r="F118" i="70"/>
  <c r="H117" i="70"/>
  <c r="F111" i="70"/>
  <c r="I110" i="70"/>
  <c r="F109" i="70"/>
  <c r="J110" i="70"/>
  <c r="F116" i="70"/>
  <c r="V59" i="70"/>
  <c r="W59" i="70" s="1"/>
  <c r="X59" i="70" s="1"/>
  <c r="Y59" i="70" s="1"/>
  <c r="V55" i="70"/>
  <c r="V58" i="70"/>
  <c r="W58" i="70" s="1"/>
  <c r="X58" i="70" s="1"/>
  <c r="Y58" i="70" s="1"/>
  <c r="X56" i="70"/>
  <c r="Y56" i="70" s="1"/>
  <c r="AJ24" i="74" l="1"/>
  <c r="I92" i="74"/>
  <c r="AL15" i="74"/>
  <c r="J49" i="74"/>
  <c r="J98" i="74"/>
  <c r="W49" i="74"/>
  <c r="V53" i="74"/>
  <c r="I16" i="74"/>
  <c r="I12" i="74" s="1"/>
  <c r="AJ49" i="74"/>
  <c r="J24" i="74"/>
  <c r="AI18" i="74"/>
  <c r="I51" i="74"/>
  <c r="I61" i="74" s="1"/>
  <c r="H61" i="74" s="1"/>
  <c r="V51" i="74"/>
  <c r="V55" i="74"/>
  <c r="AI51" i="74"/>
  <c r="AI53" i="74"/>
  <c r="AI49" i="74" s="1"/>
  <c r="AH49" i="74" s="1"/>
  <c r="Y16" i="74"/>
  <c r="J61" i="74"/>
  <c r="W61" i="74"/>
  <c r="AJ61" i="74"/>
  <c r="I91" i="74"/>
  <c r="AJ12" i="74"/>
  <c r="J12" i="74"/>
  <c r="AI54" i="74"/>
  <c r="J86" i="74"/>
  <c r="Y20" i="74"/>
  <c r="L14" i="74"/>
  <c r="W24" i="74"/>
  <c r="W12" i="74"/>
  <c r="I89" i="74"/>
  <c r="Y56" i="74"/>
  <c r="X48" i="74" s="1"/>
  <c r="Y49" i="74" s="1"/>
  <c r="L19" i="74"/>
  <c r="L56" i="74"/>
  <c r="K48" i="74" s="1"/>
  <c r="L49" i="74" s="1"/>
  <c r="L52" i="74"/>
  <c r="L15" i="74"/>
  <c r="AL52" i="74"/>
  <c r="AK48" i="74" s="1"/>
  <c r="AL49" i="74" s="1"/>
  <c r="AB38" i="80"/>
  <c r="AB37" i="80"/>
  <c r="AB44" i="80" s="1"/>
  <c r="AI25" i="80"/>
  <c r="AI28" i="80"/>
  <c r="AI14" i="80"/>
  <c r="AJ29" i="80"/>
  <c r="AJ12" i="80"/>
  <c r="AI23" i="80"/>
  <c r="AI21" i="80"/>
  <c r="AI24" i="80"/>
  <c r="AI20" i="80"/>
  <c r="AI15" i="80"/>
  <c r="AB40" i="80"/>
  <c r="AI26" i="80"/>
  <c r="AI16" i="80"/>
  <c r="AB42" i="80"/>
  <c r="AI17" i="80"/>
  <c r="AI19" i="80"/>
  <c r="AI18" i="80"/>
  <c r="AI27" i="80"/>
  <c r="AI22" i="80"/>
  <c r="B87" i="80"/>
  <c r="J79" i="80"/>
  <c r="I64" i="80"/>
  <c r="J62" i="80"/>
  <c r="K61" i="80"/>
  <c r="L62" i="80" s="1"/>
  <c r="O11" i="80"/>
  <c r="O10" i="80"/>
  <c r="J29" i="80"/>
  <c r="I14" i="80"/>
  <c r="J12" i="80"/>
  <c r="K11" i="80"/>
  <c r="L12" i="80" s="1"/>
  <c r="B36" i="80"/>
  <c r="O36" i="80"/>
  <c r="B82" i="77"/>
  <c r="B83" i="77" s="1"/>
  <c r="J49" i="75"/>
  <c r="AI148" i="75"/>
  <c r="AH148" i="75" s="1"/>
  <c r="AI136" i="75"/>
  <c r="AH136" i="75" s="1"/>
  <c r="AK135" i="75"/>
  <c r="AL136" i="75" s="1"/>
  <c r="AB165" i="75"/>
  <c r="AF184" i="75"/>
  <c r="AB135" i="75"/>
  <c r="AC135" i="75" s="1"/>
  <c r="B56" i="75"/>
  <c r="B58" i="75" s="1"/>
  <c r="B59" i="75" s="1"/>
  <c r="I49" i="75"/>
  <c r="AB103" i="75"/>
  <c r="AB104" i="75" s="1"/>
  <c r="K18" i="75"/>
  <c r="L19" i="75" s="1"/>
  <c r="B80" i="75"/>
  <c r="I19" i="75"/>
  <c r="I17" i="75" s="1"/>
  <c r="O50" i="75"/>
  <c r="O51" i="75" s="1"/>
  <c r="O66" i="75"/>
  <c r="O90" i="75" s="1"/>
  <c r="X18" i="75"/>
  <c r="Y19" i="75" s="1"/>
  <c r="W41" i="75"/>
  <c r="V21" i="75"/>
  <c r="W19" i="75"/>
  <c r="B52" i="77"/>
  <c r="B53" i="77" s="1"/>
  <c r="I46" i="77"/>
  <c r="H46" i="77" s="1"/>
  <c r="I19" i="77"/>
  <c r="I17" i="77" s="1"/>
  <c r="K18" i="77"/>
  <c r="L19" i="77" s="1"/>
  <c r="AI31" i="77"/>
  <c r="AH31" i="77" s="1"/>
  <c r="AK18" i="77"/>
  <c r="AL19" i="77" s="1"/>
  <c r="AI19" i="77"/>
  <c r="AH19" i="77" s="1"/>
  <c r="V31" i="77"/>
  <c r="U31" i="77" s="1"/>
  <c r="V19" i="77"/>
  <c r="U19" i="77" s="1"/>
  <c r="X18" i="77"/>
  <c r="Y19" i="77" s="1"/>
  <c r="AB68" i="74"/>
  <c r="AB70" i="74" s="1"/>
  <c r="AH64" i="74" s="1"/>
  <c r="AH66" i="74" s="1"/>
  <c r="B107" i="74"/>
  <c r="H101" i="74" s="1"/>
  <c r="H103" i="74" s="1"/>
  <c r="K85" i="74"/>
  <c r="L86" i="74" s="1"/>
  <c r="O69" i="74"/>
  <c r="O70" i="74" s="1"/>
  <c r="B68" i="74"/>
  <c r="B69" i="74" s="1"/>
  <c r="AB32" i="74"/>
  <c r="AH27" i="74" s="1"/>
  <c r="AH29" i="74" s="1"/>
  <c r="H27" i="74"/>
  <c r="H29" i="74" s="1"/>
  <c r="AK11" i="74"/>
  <c r="AL12" i="74" s="1"/>
  <c r="AI12" i="74"/>
  <c r="AH12" i="74" s="1"/>
  <c r="AI24" i="74"/>
  <c r="AH24" i="74" s="1"/>
  <c r="V12" i="74"/>
  <c r="V24" i="74"/>
  <c r="K11" i="74"/>
  <c r="L12" i="74" s="1"/>
  <c r="O30" i="74"/>
  <c r="B135" i="70"/>
  <c r="Y70" i="70"/>
  <c r="W77" i="70"/>
  <c r="X77" i="70" s="1"/>
  <c r="AH91" i="70"/>
  <c r="AH92" i="70" s="1"/>
  <c r="AH93" i="70" s="1"/>
  <c r="W55" i="70"/>
  <c r="V61" i="70"/>
  <c r="P46" i="80" l="1"/>
  <c r="P42" i="80"/>
  <c r="P39" i="80"/>
  <c r="I24" i="74"/>
  <c r="H24" i="74" s="1"/>
  <c r="AI61" i="74"/>
  <c r="AH61" i="74" s="1"/>
  <c r="I98" i="74"/>
  <c r="H98" i="74" s="1"/>
  <c r="X11" i="74"/>
  <c r="Y12" i="74" s="1"/>
  <c r="I49" i="74"/>
  <c r="H49" i="74" s="1"/>
  <c r="U24" i="74"/>
  <c r="I86" i="74"/>
  <c r="H86" i="74" s="1"/>
  <c r="V49" i="74"/>
  <c r="U49" i="74" s="1"/>
  <c r="V61" i="74"/>
  <c r="U61" i="74" s="1"/>
  <c r="U12" i="74"/>
  <c r="B136" i="70"/>
  <c r="B138" i="70" s="1"/>
  <c r="B139" i="70" s="1"/>
  <c r="AB46" i="80"/>
  <c r="AI29" i="80"/>
  <c r="AH29" i="80" s="1"/>
  <c r="AI12" i="80"/>
  <c r="AK11" i="80"/>
  <c r="AL12" i="80" s="1"/>
  <c r="AH33" i="80"/>
  <c r="AH12" i="80"/>
  <c r="I79" i="80"/>
  <c r="H79" i="80" s="1"/>
  <c r="I62" i="80"/>
  <c r="B89" i="80"/>
  <c r="B92" i="80"/>
  <c r="B94" i="80" s="1"/>
  <c r="B88" i="80"/>
  <c r="S28" i="80"/>
  <c r="S21" i="80"/>
  <c r="S19" i="80"/>
  <c r="S23" i="80"/>
  <c r="S15" i="80"/>
  <c r="S14" i="80"/>
  <c r="S25" i="80"/>
  <c r="S17" i="80"/>
  <c r="S27" i="80"/>
  <c r="W17" i="80"/>
  <c r="W28" i="80"/>
  <c r="W26" i="80"/>
  <c r="W19" i="80"/>
  <c r="S18" i="80"/>
  <c r="S26" i="80"/>
  <c r="W15" i="80"/>
  <c r="W22" i="80"/>
  <c r="W25" i="80"/>
  <c r="W24" i="80"/>
  <c r="S20" i="80"/>
  <c r="W20" i="80"/>
  <c r="W18" i="80"/>
  <c r="W14" i="80"/>
  <c r="W27" i="80"/>
  <c r="S22" i="80"/>
  <c r="W23" i="80"/>
  <c r="W21" i="80"/>
  <c r="W16" i="80"/>
  <c r="S16" i="80"/>
  <c r="S24" i="80"/>
  <c r="I29" i="80"/>
  <c r="H29" i="80" s="1"/>
  <c r="I12" i="80"/>
  <c r="I10" i="80" s="1"/>
  <c r="B37" i="80"/>
  <c r="H12" i="80"/>
  <c r="O37" i="80"/>
  <c r="B84" i="77"/>
  <c r="H49" i="75"/>
  <c r="AB176" i="75"/>
  <c r="O52" i="75"/>
  <c r="U46" i="75" s="1"/>
  <c r="U48" i="75" s="1"/>
  <c r="U49" i="75" s="1"/>
  <c r="B82" i="75"/>
  <c r="B106" i="75" s="1"/>
  <c r="AB105" i="75"/>
  <c r="H52" i="75"/>
  <c r="H19" i="75"/>
  <c r="V19" i="75"/>
  <c r="U19" i="75" s="1"/>
  <c r="V41" i="75"/>
  <c r="U41" i="75" s="1"/>
  <c r="O99" i="75"/>
  <c r="H19" i="77"/>
  <c r="B54" i="77"/>
  <c r="O71" i="74"/>
  <c r="B70" i="74"/>
  <c r="H64" i="74" s="1"/>
  <c r="H66" i="74" s="1"/>
  <c r="O32" i="74"/>
  <c r="O34" i="74" s="1"/>
  <c r="H12" i="74"/>
  <c r="W61" i="70"/>
  <c r="X55" i="70"/>
  <c r="B97" i="80" l="1"/>
  <c r="H62" i="80"/>
  <c r="B98" i="80"/>
  <c r="V23" i="80"/>
  <c r="V18" i="80"/>
  <c r="V25" i="80"/>
  <c r="V17" i="80"/>
  <c r="V20" i="80"/>
  <c r="V22" i="80"/>
  <c r="V19" i="80"/>
  <c r="V16" i="80"/>
  <c r="V27" i="80"/>
  <c r="V15" i="80"/>
  <c r="V26" i="80"/>
  <c r="V21" i="80"/>
  <c r="W12" i="80"/>
  <c r="W29" i="80"/>
  <c r="V14" i="80"/>
  <c r="V24" i="80"/>
  <c r="V28" i="80"/>
  <c r="B38" i="80"/>
  <c r="O38" i="80"/>
  <c r="B85" i="77"/>
  <c r="AB179" i="75"/>
  <c r="AB180" i="75" s="1"/>
  <c r="B115" i="75"/>
  <c r="B121" i="75" s="1"/>
  <c r="AB106" i="75"/>
  <c r="AB108" i="75" s="1"/>
  <c r="H54" i="75"/>
  <c r="H56" i="75" s="1"/>
  <c r="U50" i="75"/>
  <c r="U51" i="75" s="1"/>
  <c r="O105" i="75"/>
  <c r="O109" i="75" s="1"/>
  <c r="B55" i="77"/>
  <c r="O72" i="74"/>
  <c r="U64" i="74" s="1"/>
  <c r="U66" i="74" s="1"/>
  <c r="O35" i="74"/>
  <c r="U27" i="74" s="1"/>
  <c r="U29" i="74" s="1"/>
  <c r="B140" i="70"/>
  <c r="X61" i="70"/>
  <c r="Y61" i="70" s="1"/>
  <c r="Y55" i="70"/>
  <c r="H83" i="80" l="1"/>
  <c r="H85" i="80" s="1"/>
  <c r="V29" i="80"/>
  <c r="U29" i="80" s="1"/>
  <c r="V12" i="80"/>
  <c r="U12" i="80" s="1"/>
  <c r="X11" i="80"/>
  <c r="Y12" i="80" s="1"/>
  <c r="B39" i="80"/>
  <c r="B40" i="80" s="1"/>
  <c r="B87" i="77"/>
  <c r="B88" i="77" s="1"/>
  <c r="AH155" i="75"/>
  <c r="B130" i="75"/>
  <c r="B134" i="75" s="1"/>
  <c r="B145" i="75" s="1"/>
  <c r="B153" i="75" s="1"/>
  <c r="AB109" i="75"/>
  <c r="H57" i="75"/>
  <c r="H58" i="75" s="1"/>
  <c r="U52" i="75"/>
  <c r="O120" i="75"/>
  <c r="O129" i="75" s="1"/>
  <c r="B56" i="77"/>
  <c r="B57" i="77" s="1"/>
  <c r="U67" i="74"/>
  <c r="U71" i="74" s="1"/>
  <c r="U73" i="74" s="1"/>
  <c r="B141" i="70"/>
  <c r="AH74" i="64"/>
  <c r="AB74" i="64"/>
  <c r="U74" i="64"/>
  <c r="O74" i="64"/>
  <c r="H74" i="64"/>
  <c r="B74" i="64"/>
  <c r="AH73" i="64"/>
  <c r="AB73" i="64"/>
  <c r="U73" i="64"/>
  <c r="O73" i="64"/>
  <c r="H73" i="64"/>
  <c r="B73" i="64"/>
  <c r="AH72" i="64"/>
  <c r="AB72" i="64"/>
  <c r="U72" i="64"/>
  <c r="O72" i="64"/>
  <c r="H72" i="64"/>
  <c r="B72" i="64"/>
  <c r="AH71" i="64"/>
  <c r="AB71" i="64"/>
  <c r="U71" i="64"/>
  <c r="O71" i="64"/>
  <c r="H71" i="64"/>
  <c r="B71" i="64"/>
  <c r="AH70" i="64"/>
  <c r="U70" i="64"/>
  <c r="O70" i="64"/>
  <c r="H70" i="64"/>
  <c r="B70" i="64"/>
  <c r="U69" i="64"/>
  <c r="O69" i="64"/>
  <c r="H69" i="64"/>
  <c r="B69" i="64"/>
  <c r="AH68" i="64"/>
  <c r="AB68" i="64"/>
  <c r="U68" i="64"/>
  <c r="O68" i="64"/>
  <c r="H68" i="64"/>
  <c r="B68" i="64"/>
  <c r="U67" i="64"/>
  <c r="H67" i="64"/>
  <c r="AF63" i="64"/>
  <c r="AD63" i="64"/>
  <c r="AJ63" i="64" s="1"/>
  <c r="AI63" i="64" s="1"/>
  <c r="U65" i="64"/>
  <c r="O65" i="64"/>
  <c r="O66" i="64" s="1"/>
  <c r="H65" i="64"/>
  <c r="B65" i="64"/>
  <c r="AF62" i="64"/>
  <c r="AD62" i="64"/>
  <c r="AJ62" i="64" s="1"/>
  <c r="AF61" i="64"/>
  <c r="AD61" i="64"/>
  <c r="AJ61" i="64" s="1"/>
  <c r="AI61" i="64" s="1"/>
  <c r="AF60" i="64"/>
  <c r="AD60" i="64"/>
  <c r="AJ60" i="64" s="1"/>
  <c r="S60" i="64"/>
  <c r="Q60" i="64"/>
  <c r="W60" i="64" s="1"/>
  <c r="F60" i="64"/>
  <c r="D60" i="64"/>
  <c r="J60" i="64" s="1"/>
  <c r="AF59" i="64"/>
  <c r="AD59" i="64"/>
  <c r="AJ59" i="64" s="1"/>
  <c r="AI59" i="64" s="1"/>
  <c r="S59" i="64"/>
  <c r="Q59" i="64"/>
  <c r="W59" i="64" s="1"/>
  <c r="F59" i="64"/>
  <c r="D59" i="64"/>
  <c r="J59" i="64" s="1"/>
  <c r="AF58" i="64"/>
  <c r="AD58" i="64"/>
  <c r="AJ58" i="64" s="1"/>
  <c r="S58" i="64"/>
  <c r="Q58" i="64"/>
  <c r="W58" i="64" s="1"/>
  <c r="V58" i="64" s="1"/>
  <c r="F58" i="64"/>
  <c r="D58" i="64"/>
  <c r="J58" i="64" s="1"/>
  <c r="AF57" i="64"/>
  <c r="AD57" i="64"/>
  <c r="AJ57" i="64" s="1"/>
  <c r="S57" i="64"/>
  <c r="Q57" i="64"/>
  <c r="W57" i="64" s="1"/>
  <c r="F57" i="64"/>
  <c r="D57" i="64"/>
  <c r="J57" i="64" s="1"/>
  <c r="I57" i="64" s="1"/>
  <c r="AF56" i="64"/>
  <c r="AD56" i="64"/>
  <c r="AJ56" i="64" s="1"/>
  <c r="S56" i="64"/>
  <c r="Q56" i="64"/>
  <c r="W56" i="64" s="1"/>
  <c r="F56" i="64"/>
  <c r="D56" i="64"/>
  <c r="J56" i="64" s="1"/>
  <c r="AF55" i="64"/>
  <c r="AD55" i="64"/>
  <c r="AJ55" i="64" s="1"/>
  <c r="AI55" i="64" s="1"/>
  <c r="S55" i="64"/>
  <c r="Q55" i="64"/>
  <c r="W55" i="64" s="1"/>
  <c r="F55" i="64"/>
  <c r="D55" i="64"/>
  <c r="J55" i="64" s="1"/>
  <c r="AF54" i="64"/>
  <c r="AD54" i="64"/>
  <c r="AJ54" i="64" s="1"/>
  <c r="S54" i="64"/>
  <c r="Q54" i="64"/>
  <c r="W54" i="64" s="1"/>
  <c r="V54" i="64" s="1"/>
  <c r="F54" i="64"/>
  <c r="D54" i="64"/>
  <c r="J54" i="64" s="1"/>
  <c r="AF53" i="64"/>
  <c r="AD53" i="64"/>
  <c r="AJ53" i="64" s="1"/>
  <c r="S53" i="64"/>
  <c r="Q53" i="64"/>
  <c r="W53" i="64" s="1"/>
  <c r="F53" i="64"/>
  <c r="D53" i="64"/>
  <c r="J53" i="64" s="1"/>
  <c r="I53" i="64" s="1"/>
  <c r="AF52" i="64"/>
  <c r="AD52" i="64"/>
  <c r="AJ52" i="64" s="1"/>
  <c r="S52" i="64"/>
  <c r="Q52" i="64"/>
  <c r="W52" i="64" s="1"/>
  <c r="F52" i="64"/>
  <c r="D52" i="64"/>
  <c r="J52" i="64" s="1"/>
  <c r="AF51" i="64"/>
  <c r="AD51" i="64"/>
  <c r="AJ51" i="64" s="1"/>
  <c r="S51" i="64"/>
  <c r="Q51" i="64"/>
  <c r="W51" i="64" s="1"/>
  <c r="F51" i="64"/>
  <c r="D51" i="64"/>
  <c r="J51" i="64" s="1"/>
  <c r="AD50" i="64"/>
  <c r="Q50" i="64"/>
  <c r="D50" i="64"/>
  <c r="AI46" i="64"/>
  <c r="V46" i="64"/>
  <c r="I46" i="64"/>
  <c r="AA45" i="64"/>
  <c r="N45" i="64"/>
  <c r="A45" i="64"/>
  <c r="AH37" i="64"/>
  <c r="AH36" i="64"/>
  <c r="AB36" i="64"/>
  <c r="AH34" i="64"/>
  <c r="AB31" i="64"/>
  <c r="AF26" i="64"/>
  <c r="AD26" i="64"/>
  <c r="AJ26" i="64" s="1"/>
  <c r="AL26" i="64" s="1"/>
  <c r="AF25" i="64"/>
  <c r="AD25" i="64"/>
  <c r="AJ25" i="64" s="1"/>
  <c r="AF24" i="64"/>
  <c r="AD24" i="64"/>
  <c r="AJ24" i="64" s="1"/>
  <c r="AI24" i="64" s="1"/>
  <c r="AF23" i="64"/>
  <c r="AD23" i="64"/>
  <c r="AJ23" i="64" s="1"/>
  <c r="AF22" i="64"/>
  <c r="AD22" i="64"/>
  <c r="AJ22" i="64" s="1"/>
  <c r="AL22" i="64" s="1"/>
  <c r="AF21" i="64"/>
  <c r="AD21" i="64"/>
  <c r="AJ21" i="64" s="1"/>
  <c r="AF20" i="64"/>
  <c r="AD20" i="64"/>
  <c r="AJ20" i="64" s="1"/>
  <c r="AI20" i="64" s="1"/>
  <c r="AF19" i="64"/>
  <c r="AD19" i="64"/>
  <c r="AJ19" i="64" s="1"/>
  <c r="AF18" i="64"/>
  <c r="AD18" i="64"/>
  <c r="AJ18" i="64" s="1"/>
  <c r="AL18" i="64" s="1"/>
  <c r="AF17" i="64"/>
  <c r="AD17" i="64"/>
  <c r="AJ17" i="64" s="1"/>
  <c r="AF16" i="64"/>
  <c r="AD16" i="64"/>
  <c r="AJ16" i="64" s="1"/>
  <c r="AF15" i="64"/>
  <c r="AD15" i="64"/>
  <c r="AJ15" i="64" s="1"/>
  <c r="AF14" i="64"/>
  <c r="AD14" i="64"/>
  <c r="AD13" i="64"/>
  <c r="AI9" i="64"/>
  <c r="AA8" i="64"/>
  <c r="H37" i="64"/>
  <c r="B37" i="64"/>
  <c r="H36" i="64"/>
  <c r="B36" i="64"/>
  <c r="H35" i="64"/>
  <c r="B35" i="64"/>
  <c r="H34" i="64"/>
  <c r="B34" i="64"/>
  <c r="H33" i="64"/>
  <c r="B33" i="64"/>
  <c r="H32" i="64"/>
  <c r="B32" i="64"/>
  <c r="H31" i="64"/>
  <c r="B31" i="64"/>
  <c r="H30" i="64"/>
  <c r="H28" i="64"/>
  <c r="B28" i="64"/>
  <c r="F23" i="64"/>
  <c r="D23" i="64"/>
  <c r="J23" i="64" s="1"/>
  <c r="I23" i="64" s="1"/>
  <c r="F22" i="64"/>
  <c r="D22" i="64"/>
  <c r="J22" i="64" s="1"/>
  <c r="F21" i="64"/>
  <c r="D21" i="64"/>
  <c r="J21" i="64" s="1"/>
  <c r="F20" i="64"/>
  <c r="D20" i="64"/>
  <c r="J20" i="64" s="1"/>
  <c r="F19" i="64"/>
  <c r="D19" i="64"/>
  <c r="J19" i="64" s="1"/>
  <c r="I19" i="64" s="1"/>
  <c r="F18" i="64"/>
  <c r="D18" i="64"/>
  <c r="J18" i="64" s="1"/>
  <c r="F17" i="64"/>
  <c r="D17" i="64"/>
  <c r="J17" i="64" s="1"/>
  <c r="F16" i="64"/>
  <c r="D16" i="64"/>
  <c r="J16" i="64" s="1"/>
  <c r="F15" i="64"/>
  <c r="J15" i="64"/>
  <c r="I15" i="64" s="1"/>
  <c r="F14" i="64"/>
  <c r="J14" i="64"/>
  <c r="L14" i="64" s="1"/>
  <c r="D13" i="64"/>
  <c r="I9" i="64"/>
  <c r="A8" i="64"/>
  <c r="Q23" i="64"/>
  <c r="W23" i="64" s="1"/>
  <c r="Q22" i="64"/>
  <c r="W22" i="64" s="1"/>
  <c r="Q21" i="64"/>
  <c r="W21" i="64" s="1"/>
  <c r="Q20" i="64"/>
  <c r="W20" i="64" s="1"/>
  <c r="V20" i="64" s="1"/>
  <c r="Q19" i="64"/>
  <c r="W19" i="64" s="1"/>
  <c r="Q18" i="64"/>
  <c r="W18" i="64" s="1"/>
  <c r="Q17" i="64"/>
  <c r="W17" i="64" s="1"/>
  <c r="Q16" i="64"/>
  <c r="Q15" i="64"/>
  <c r="W15" i="64" s="1"/>
  <c r="Q14" i="64"/>
  <c r="V9" i="64"/>
  <c r="AF66" i="63"/>
  <c r="AD66" i="63"/>
  <c r="AJ66" i="63" s="1"/>
  <c r="AF65" i="63"/>
  <c r="AD65" i="63"/>
  <c r="AJ65" i="63" s="1"/>
  <c r="AI65" i="63" s="1"/>
  <c r="AF64" i="63"/>
  <c r="AD64" i="63"/>
  <c r="AJ64" i="63" s="1"/>
  <c r="AJ63" i="63"/>
  <c r="AF63" i="63"/>
  <c r="AD63" i="63"/>
  <c r="AJ62" i="63"/>
  <c r="AF62" i="63"/>
  <c r="AD62" i="63"/>
  <c r="AF61" i="63"/>
  <c r="AD61" i="63"/>
  <c r="AJ61" i="63" s="1"/>
  <c r="AI61" i="63" s="1"/>
  <c r="AF60" i="63"/>
  <c r="AD60" i="63"/>
  <c r="AJ60" i="63" s="1"/>
  <c r="AF59" i="63"/>
  <c r="AD59" i="63"/>
  <c r="AJ59" i="63" s="1"/>
  <c r="AF58" i="63"/>
  <c r="AD58" i="63"/>
  <c r="AJ58" i="63" s="1"/>
  <c r="AJ57" i="63"/>
  <c r="AI57" i="63" s="1"/>
  <c r="AF57" i="63"/>
  <c r="AD57" i="63"/>
  <c r="AF56" i="63"/>
  <c r="AD56" i="63"/>
  <c r="AJ56" i="63" s="1"/>
  <c r="AF55" i="63"/>
  <c r="AD55" i="63"/>
  <c r="AJ55" i="63" s="1"/>
  <c r="AF54" i="63"/>
  <c r="AD54" i="63"/>
  <c r="AJ54" i="63" s="1"/>
  <c r="AF53" i="63"/>
  <c r="AD53" i="63"/>
  <c r="AJ53" i="63" s="1"/>
  <c r="AI53" i="63" s="1"/>
  <c r="AF52" i="63"/>
  <c r="AD52" i="63"/>
  <c r="AJ52" i="63" s="1"/>
  <c r="AF51" i="63"/>
  <c r="AD51" i="63"/>
  <c r="AJ51" i="63" s="1"/>
  <c r="AF50" i="63"/>
  <c r="AD50" i="63"/>
  <c r="AJ50" i="63" s="1"/>
  <c r="AF49" i="63"/>
  <c r="AD49" i="63"/>
  <c r="AJ49" i="63" s="1"/>
  <c r="AI49" i="63" s="1"/>
  <c r="AF48" i="63"/>
  <c r="AD48" i="63"/>
  <c r="AJ48" i="63" s="1"/>
  <c r="AJ47" i="63"/>
  <c r="AF47" i="63"/>
  <c r="AD47" i="63"/>
  <c r="AD46" i="63"/>
  <c r="AI42" i="63"/>
  <c r="AA41" i="63"/>
  <c r="S66" i="63"/>
  <c r="Q66" i="63"/>
  <c r="W66" i="63" s="1"/>
  <c r="W65" i="63"/>
  <c r="V65" i="63" s="1"/>
  <c r="S65" i="63"/>
  <c r="Q65" i="63"/>
  <c r="S64" i="63"/>
  <c r="Q64" i="63"/>
  <c r="W64" i="63" s="1"/>
  <c r="S63" i="63"/>
  <c r="Q63" i="63"/>
  <c r="W63" i="63" s="1"/>
  <c r="S62" i="63"/>
  <c r="Q62" i="63"/>
  <c r="W62" i="63" s="1"/>
  <c r="S61" i="63"/>
  <c r="Q61" i="63"/>
  <c r="W61" i="63" s="1"/>
  <c r="V61" i="63" s="1"/>
  <c r="S60" i="63"/>
  <c r="Q60" i="63"/>
  <c r="W60" i="63" s="1"/>
  <c r="S59" i="63"/>
  <c r="Q59" i="63"/>
  <c r="W59" i="63" s="1"/>
  <c r="S58" i="63"/>
  <c r="Q58" i="63"/>
  <c r="W58" i="63" s="1"/>
  <c r="S57" i="63"/>
  <c r="Q57" i="63"/>
  <c r="W57" i="63" s="1"/>
  <c r="V57" i="63" s="1"/>
  <c r="S56" i="63"/>
  <c r="Q56" i="63"/>
  <c r="W56" i="63" s="1"/>
  <c r="S55" i="63"/>
  <c r="Q55" i="63"/>
  <c r="W55" i="63" s="1"/>
  <c r="S54" i="63"/>
  <c r="Q54" i="63"/>
  <c r="W54" i="63" s="1"/>
  <c r="S53" i="63"/>
  <c r="Q53" i="63"/>
  <c r="W53" i="63" s="1"/>
  <c r="V53" i="63" s="1"/>
  <c r="S52" i="63"/>
  <c r="Q52" i="63"/>
  <c r="W52" i="63" s="1"/>
  <c r="W51" i="63"/>
  <c r="S51" i="63"/>
  <c r="Q51" i="63"/>
  <c r="S50" i="63"/>
  <c r="Q50" i="63"/>
  <c r="W50" i="63" s="1"/>
  <c r="W49" i="63"/>
  <c r="V49" i="63" s="1"/>
  <c r="S49" i="63"/>
  <c r="Q49" i="63"/>
  <c r="S48" i="63"/>
  <c r="Q48" i="63"/>
  <c r="W48" i="63" s="1"/>
  <c r="S47" i="63"/>
  <c r="Q47" i="63"/>
  <c r="Q46" i="63"/>
  <c r="V42" i="63"/>
  <c r="N41" i="63"/>
  <c r="F66" i="63"/>
  <c r="D66" i="63"/>
  <c r="J66" i="63" s="1"/>
  <c r="F65" i="63"/>
  <c r="D65" i="63"/>
  <c r="J65" i="63" s="1"/>
  <c r="I65" i="63" s="1"/>
  <c r="F64" i="63"/>
  <c r="D64" i="63"/>
  <c r="J64" i="63" s="1"/>
  <c r="F63" i="63"/>
  <c r="D63" i="63"/>
  <c r="J63" i="63" s="1"/>
  <c r="F62" i="63"/>
  <c r="D62" i="63"/>
  <c r="J62" i="63" s="1"/>
  <c r="F61" i="63"/>
  <c r="D61" i="63"/>
  <c r="J61" i="63" s="1"/>
  <c r="I61" i="63" s="1"/>
  <c r="F60" i="63"/>
  <c r="D60" i="63"/>
  <c r="J60" i="63" s="1"/>
  <c r="F59" i="63"/>
  <c r="D59" i="63"/>
  <c r="J59" i="63" s="1"/>
  <c r="F58" i="63"/>
  <c r="D58" i="63"/>
  <c r="J58" i="63" s="1"/>
  <c r="J57" i="63"/>
  <c r="I57" i="63" s="1"/>
  <c r="F57" i="63"/>
  <c r="D57" i="63"/>
  <c r="F56" i="63"/>
  <c r="D56" i="63"/>
  <c r="J56" i="63" s="1"/>
  <c r="F55" i="63"/>
  <c r="D55" i="63"/>
  <c r="J55" i="63" s="1"/>
  <c r="F54" i="63"/>
  <c r="D54" i="63"/>
  <c r="J54" i="63" s="1"/>
  <c r="J53" i="63"/>
  <c r="I53" i="63" s="1"/>
  <c r="F53" i="63"/>
  <c r="D53" i="63"/>
  <c r="F52" i="63"/>
  <c r="D52" i="63"/>
  <c r="J52" i="63" s="1"/>
  <c r="F51" i="63"/>
  <c r="D51" i="63"/>
  <c r="J51" i="63" s="1"/>
  <c r="F50" i="63"/>
  <c r="D50" i="63"/>
  <c r="J50" i="63" s="1"/>
  <c r="F49" i="63"/>
  <c r="D49" i="63"/>
  <c r="J49" i="63" s="1"/>
  <c r="I49" i="63" s="1"/>
  <c r="F48" i="63"/>
  <c r="D48" i="63"/>
  <c r="J48" i="63" s="1"/>
  <c r="F47" i="63"/>
  <c r="D47" i="63"/>
  <c r="D46" i="63"/>
  <c r="I42" i="63"/>
  <c r="A41" i="63"/>
  <c r="AF33" i="63"/>
  <c r="AD33" i="63"/>
  <c r="AJ33" i="63" s="1"/>
  <c r="AF32" i="63"/>
  <c r="AD32" i="63"/>
  <c r="AJ32" i="63" s="1"/>
  <c r="AI32" i="63" s="1"/>
  <c r="AF31" i="63"/>
  <c r="AD31" i="63"/>
  <c r="AJ31" i="63" s="1"/>
  <c r="AF30" i="63"/>
  <c r="AD30" i="63"/>
  <c r="AJ30" i="63" s="1"/>
  <c r="AF29" i="63"/>
  <c r="AD29" i="63"/>
  <c r="AJ29" i="63" s="1"/>
  <c r="AJ28" i="63"/>
  <c r="AI28" i="63" s="1"/>
  <c r="AF28" i="63"/>
  <c r="AD28" i="63"/>
  <c r="AF27" i="63"/>
  <c r="AD27" i="63"/>
  <c r="AJ27" i="63" s="1"/>
  <c r="AF26" i="63"/>
  <c r="AD26" i="63"/>
  <c r="AJ26" i="63" s="1"/>
  <c r="AF25" i="63"/>
  <c r="AD25" i="63"/>
  <c r="AJ25" i="63" s="1"/>
  <c r="AF24" i="63"/>
  <c r="AD24" i="63"/>
  <c r="AJ24" i="63" s="1"/>
  <c r="AI24" i="63" s="1"/>
  <c r="AF23" i="63"/>
  <c r="AD23" i="63"/>
  <c r="AJ23" i="63" s="1"/>
  <c r="AF22" i="63"/>
  <c r="AD22" i="63"/>
  <c r="AJ22" i="63" s="1"/>
  <c r="AF21" i="63"/>
  <c r="AD21" i="63"/>
  <c r="AJ21" i="63" s="1"/>
  <c r="AF20" i="63"/>
  <c r="AD20" i="63"/>
  <c r="AJ20" i="63" s="1"/>
  <c r="AI20" i="63" s="1"/>
  <c r="AF19" i="63"/>
  <c r="AD19" i="63"/>
  <c r="AJ19" i="63" s="1"/>
  <c r="AF18" i="63"/>
  <c r="AD18" i="63"/>
  <c r="AJ18" i="63" s="1"/>
  <c r="AF17" i="63"/>
  <c r="AD17" i="63"/>
  <c r="AJ17" i="63" s="1"/>
  <c r="AF16" i="63"/>
  <c r="AD16" i="63"/>
  <c r="AJ16" i="63" s="1"/>
  <c r="AI16" i="63" s="1"/>
  <c r="AF15" i="63"/>
  <c r="AD15" i="63"/>
  <c r="AJ15" i="63" s="1"/>
  <c r="AF14" i="63"/>
  <c r="AD14" i="63"/>
  <c r="AD13" i="63"/>
  <c r="AI9" i="63"/>
  <c r="AA8" i="63"/>
  <c r="S33" i="63"/>
  <c r="Q33" i="63"/>
  <c r="W33" i="63" s="1"/>
  <c r="S32" i="63"/>
  <c r="Q32" i="63"/>
  <c r="W32" i="63" s="1"/>
  <c r="V32" i="63" s="1"/>
  <c r="S31" i="63"/>
  <c r="Q31" i="63"/>
  <c r="W31" i="63" s="1"/>
  <c r="S30" i="63"/>
  <c r="Q30" i="63"/>
  <c r="W30" i="63" s="1"/>
  <c r="S29" i="63"/>
  <c r="Q29" i="63"/>
  <c r="W29" i="63" s="1"/>
  <c r="W28" i="63"/>
  <c r="V28" i="63" s="1"/>
  <c r="S28" i="63"/>
  <c r="Q28" i="63"/>
  <c r="S27" i="63"/>
  <c r="Q27" i="63"/>
  <c r="W27" i="63" s="1"/>
  <c r="S26" i="63"/>
  <c r="Q26" i="63"/>
  <c r="W26" i="63" s="1"/>
  <c r="S25" i="63"/>
  <c r="Q25" i="63"/>
  <c r="W25" i="63" s="1"/>
  <c r="S24" i="63"/>
  <c r="Q24" i="63"/>
  <c r="W24" i="63" s="1"/>
  <c r="V24" i="63" s="1"/>
  <c r="S23" i="63"/>
  <c r="Q23" i="63"/>
  <c r="W23" i="63" s="1"/>
  <c r="S22" i="63"/>
  <c r="Q22" i="63"/>
  <c r="W22" i="63" s="1"/>
  <c r="S21" i="63"/>
  <c r="Q21" i="63"/>
  <c r="W21" i="63" s="1"/>
  <c r="S20" i="63"/>
  <c r="Q20" i="63"/>
  <c r="W20" i="63" s="1"/>
  <c r="V20" i="63" s="1"/>
  <c r="S19" i="63"/>
  <c r="Q19" i="63"/>
  <c r="W19" i="63" s="1"/>
  <c r="S18" i="63"/>
  <c r="Q18" i="63"/>
  <c r="W18" i="63" s="1"/>
  <c r="S17" i="63"/>
  <c r="Q17" i="63"/>
  <c r="W17" i="63" s="1"/>
  <c r="S16" i="63"/>
  <c r="Q16" i="63"/>
  <c r="W16" i="63" s="1"/>
  <c r="V16" i="63" s="1"/>
  <c r="S15" i="63"/>
  <c r="Q15" i="63"/>
  <c r="W15" i="63" s="1"/>
  <c r="W14" i="63"/>
  <c r="S14" i="63"/>
  <c r="Q14" i="63"/>
  <c r="Y14" i="63" s="1"/>
  <c r="Q13" i="63"/>
  <c r="V9" i="63"/>
  <c r="N8" i="63"/>
  <c r="D15" i="63"/>
  <c r="D16" i="63"/>
  <c r="D17" i="63"/>
  <c r="D18" i="63"/>
  <c r="D19" i="63"/>
  <c r="D20" i="63"/>
  <c r="D21" i="63"/>
  <c r="D22" i="63"/>
  <c r="D23" i="63"/>
  <c r="D24" i="63"/>
  <c r="D25" i="63"/>
  <c r="D26" i="63"/>
  <c r="D27" i="63"/>
  <c r="D28" i="63"/>
  <c r="D29" i="63"/>
  <c r="D30" i="63"/>
  <c r="D31" i="63"/>
  <c r="D32" i="63"/>
  <c r="D33" i="63"/>
  <c r="D14" i="63"/>
  <c r="I9" i="63"/>
  <c r="AB103" i="63"/>
  <c r="O103" i="63"/>
  <c r="B103" i="63"/>
  <c r="U37" i="64"/>
  <c r="O37" i="64"/>
  <c r="U36" i="64"/>
  <c r="O36" i="64"/>
  <c r="U35" i="64"/>
  <c r="O35" i="64"/>
  <c r="U34" i="64"/>
  <c r="O34" i="64"/>
  <c r="U33" i="64"/>
  <c r="O33" i="64"/>
  <c r="U32" i="64"/>
  <c r="O32" i="64"/>
  <c r="U31" i="64"/>
  <c r="O31" i="64"/>
  <c r="U30" i="64"/>
  <c r="U28" i="64"/>
  <c r="O28" i="64"/>
  <c r="S23" i="64"/>
  <c r="S22" i="64"/>
  <c r="S21" i="64"/>
  <c r="S20" i="64"/>
  <c r="S19" i="64"/>
  <c r="S18" i="64"/>
  <c r="S17" i="64"/>
  <c r="S16" i="64"/>
  <c r="S15" i="64"/>
  <c r="S14" i="64"/>
  <c r="Q13" i="64"/>
  <c r="N8" i="64"/>
  <c r="AB102" i="63"/>
  <c r="AB101" i="63"/>
  <c r="AB100" i="63"/>
  <c r="AB99" i="63"/>
  <c r="AB98" i="63"/>
  <c r="AB97" i="63"/>
  <c r="AB96" i="63"/>
  <c r="AB95" i="63"/>
  <c r="AB94" i="63"/>
  <c r="AB93" i="63"/>
  <c r="AB92" i="63"/>
  <c r="AB91" i="63"/>
  <c r="AB90" i="63"/>
  <c r="AB89" i="63"/>
  <c r="AB88" i="63"/>
  <c r="AB87" i="63"/>
  <c r="AB85" i="63"/>
  <c r="AB84" i="63"/>
  <c r="AB83" i="63"/>
  <c r="AB82" i="63"/>
  <c r="O102" i="63"/>
  <c r="O101" i="63"/>
  <c r="O100" i="63"/>
  <c r="O99" i="63"/>
  <c r="O98" i="63"/>
  <c r="O97" i="63"/>
  <c r="O96" i="63"/>
  <c r="O95" i="63"/>
  <c r="O94" i="63"/>
  <c r="O93" i="63"/>
  <c r="O92" i="63"/>
  <c r="O91" i="63"/>
  <c r="O90" i="63"/>
  <c r="O89" i="63"/>
  <c r="O88" i="63"/>
  <c r="O87" i="63"/>
  <c r="O85" i="63"/>
  <c r="O84" i="63"/>
  <c r="O83" i="63"/>
  <c r="O82" i="63"/>
  <c r="B102" i="63"/>
  <c r="B101" i="63"/>
  <c r="B100" i="63"/>
  <c r="B99" i="63"/>
  <c r="B98" i="63"/>
  <c r="B97" i="63"/>
  <c r="B96" i="63"/>
  <c r="B95" i="63"/>
  <c r="B94" i="63"/>
  <c r="B93" i="63"/>
  <c r="B92" i="63"/>
  <c r="B91" i="63"/>
  <c r="B90" i="63"/>
  <c r="B89" i="63"/>
  <c r="B88" i="63"/>
  <c r="B87" i="63"/>
  <c r="B85" i="63"/>
  <c r="B84" i="63"/>
  <c r="B83" i="63"/>
  <c r="B82" i="63"/>
  <c r="B138" i="63"/>
  <c r="B137" i="63"/>
  <c r="B136" i="63"/>
  <c r="B135" i="63"/>
  <c r="B134" i="63"/>
  <c r="B133" i="63"/>
  <c r="B132" i="63"/>
  <c r="B131" i="63"/>
  <c r="B130" i="63"/>
  <c r="B129" i="63"/>
  <c r="B128" i="63"/>
  <c r="B127" i="63"/>
  <c r="B126" i="63"/>
  <c r="B125" i="63"/>
  <c r="B124" i="63"/>
  <c r="B123" i="63"/>
  <c r="B122" i="63"/>
  <c r="B121" i="63"/>
  <c r="B120" i="63"/>
  <c r="B118" i="63"/>
  <c r="B117" i="63"/>
  <c r="B116" i="63"/>
  <c r="B115" i="63"/>
  <c r="O138" i="63"/>
  <c r="O137" i="63"/>
  <c r="O136" i="63"/>
  <c r="O135" i="63"/>
  <c r="O134" i="63"/>
  <c r="O133" i="63"/>
  <c r="O132" i="63"/>
  <c r="O131" i="63"/>
  <c r="O130" i="63"/>
  <c r="O129" i="63"/>
  <c r="O128" i="63"/>
  <c r="O127" i="63"/>
  <c r="O126" i="63"/>
  <c r="O125" i="63"/>
  <c r="O124" i="63"/>
  <c r="O123" i="63"/>
  <c r="O122" i="63"/>
  <c r="O121" i="63"/>
  <c r="O120" i="63"/>
  <c r="O118" i="63"/>
  <c r="O117" i="63"/>
  <c r="O116" i="63"/>
  <c r="O115" i="63"/>
  <c r="AB138" i="63"/>
  <c r="AB137" i="63"/>
  <c r="AB136" i="63"/>
  <c r="AB135" i="63"/>
  <c r="AB134" i="63"/>
  <c r="C67" i="63" l="1"/>
  <c r="B44" i="63" s="1"/>
  <c r="C44" i="63" s="1"/>
  <c r="P67" i="63"/>
  <c r="O44" i="63" s="1"/>
  <c r="P44" i="63" s="1"/>
  <c r="AL47" i="63"/>
  <c r="O29" i="64"/>
  <c r="W14" i="64"/>
  <c r="Y14" i="64" s="1"/>
  <c r="AJ14" i="63"/>
  <c r="AL14" i="63" s="1"/>
  <c r="AK11" i="63" s="1"/>
  <c r="AL12" i="63" s="1"/>
  <c r="W16" i="64"/>
  <c r="V16" i="64" s="1"/>
  <c r="H87" i="80"/>
  <c r="B41" i="80"/>
  <c r="B42" i="80" s="1"/>
  <c r="B43" i="80" s="1"/>
  <c r="B44" i="80" s="1"/>
  <c r="O40" i="80"/>
  <c r="B89" i="77"/>
  <c r="B90" i="77" s="1"/>
  <c r="B91" i="77" s="1"/>
  <c r="B92" i="77" s="1"/>
  <c r="B93" i="77" s="1"/>
  <c r="B94" i="77" s="1"/>
  <c r="B95" i="77" s="1"/>
  <c r="B96" i="77" s="1"/>
  <c r="B97" i="77" s="1"/>
  <c r="B98" i="77" s="1"/>
  <c r="B99" i="77" s="1"/>
  <c r="B100" i="77" s="1"/>
  <c r="B101" i="77" s="1"/>
  <c r="B103" i="77" s="1"/>
  <c r="B104" i="77" s="1"/>
  <c r="B105" i="77" s="1"/>
  <c r="AB110" i="75"/>
  <c r="H59" i="75"/>
  <c r="H61" i="75" s="1"/>
  <c r="B58" i="77"/>
  <c r="B59" i="77" s="1"/>
  <c r="B60" i="77" s="1"/>
  <c r="B61" i="77" s="1"/>
  <c r="B142" i="70"/>
  <c r="AI51" i="63"/>
  <c r="AI55" i="63"/>
  <c r="AI59" i="63"/>
  <c r="AI50" i="63"/>
  <c r="AI54" i="63"/>
  <c r="AI58" i="63"/>
  <c r="AC67" i="63"/>
  <c r="AB44" i="63" s="1"/>
  <c r="AC44" i="63" s="1"/>
  <c r="B86" i="63"/>
  <c r="O86" i="63"/>
  <c r="AB86" i="63"/>
  <c r="P34" i="63"/>
  <c r="O11" i="63" s="1"/>
  <c r="P11" i="63" s="1"/>
  <c r="W47" i="63"/>
  <c r="Y47" i="63" s="1"/>
  <c r="X44" i="63" s="1"/>
  <c r="Y45" i="63" s="1"/>
  <c r="AC34" i="63"/>
  <c r="AB11" i="63" s="1"/>
  <c r="AC11" i="63" s="1"/>
  <c r="AI47" i="63"/>
  <c r="AI62" i="63"/>
  <c r="AI63" i="63"/>
  <c r="I16" i="64"/>
  <c r="B29" i="64"/>
  <c r="B30" i="64" s="1"/>
  <c r="H27" i="64" s="1"/>
  <c r="H29" i="64" s="1"/>
  <c r="I20" i="64"/>
  <c r="J61" i="64"/>
  <c r="L51" i="64"/>
  <c r="J49" i="64"/>
  <c r="I51" i="64"/>
  <c r="Y53" i="64"/>
  <c r="V53" i="64"/>
  <c r="I54" i="64"/>
  <c r="L54" i="64"/>
  <c r="Y56" i="64"/>
  <c r="V56" i="64"/>
  <c r="AL58" i="64"/>
  <c r="AI58" i="64"/>
  <c r="V59" i="64"/>
  <c r="Y59" i="64"/>
  <c r="Y52" i="64"/>
  <c r="V52" i="64"/>
  <c r="AI54" i="64"/>
  <c r="AL54" i="64"/>
  <c r="V55" i="64"/>
  <c r="Y55" i="64"/>
  <c r="AL57" i="64"/>
  <c r="AI57" i="64"/>
  <c r="L60" i="64"/>
  <c r="I60" i="64"/>
  <c r="AI60" i="64"/>
  <c r="AL60" i="64"/>
  <c r="W61" i="64"/>
  <c r="Y51" i="64"/>
  <c r="V51" i="64"/>
  <c r="W49" i="64"/>
  <c r="AJ64" i="64"/>
  <c r="AL53" i="64"/>
  <c r="AI53" i="64"/>
  <c r="L56" i="64"/>
  <c r="I56" i="64"/>
  <c r="AI56" i="64"/>
  <c r="AL56" i="64"/>
  <c r="L59" i="64"/>
  <c r="I59" i="64"/>
  <c r="AI62" i="64"/>
  <c r="AL62" i="64"/>
  <c r="L52" i="64"/>
  <c r="I52" i="64"/>
  <c r="AL52" i="64"/>
  <c r="AI52" i="64"/>
  <c r="L55" i="64"/>
  <c r="I55" i="64"/>
  <c r="Y57" i="64"/>
  <c r="V57" i="64"/>
  <c r="I58" i="64"/>
  <c r="L58" i="64"/>
  <c r="Y60" i="64"/>
  <c r="V60" i="64"/>
  <c r="O67" i="64"/>
  <c r="U64" i="64" s="1"/>
  <c r="U66" i="64" s="1"/>
  <c r="C61" i="64"/>
  <c r="B48" i="64" s="1"/>
  <c r="C48" i="64" s="1"/>
  <c r="P61" i="64"/>
  <c r="O48" i="64" s="1"/>
  <c r="P48" i="64" s="1"/>
  <c r="AC64" i="64"/>
  <c r="AB48" i="64" s="1"/>
  <c r="AC48" i="64" s="1"/>
  <c r="AL51" i="64"/>
  <c r="L53" i="64"/>
  <c r="Y54" i="64"/>
  <c r="AL55" i="64"/>
  <c r="L57" i="64"/>
  <c r="Y58" i="64"/>
  <c r="AL59" i="64"/>
  <c r="AL61" i="64"/>
  <c r="AL63" i="64"/>
  <c r="AB69" i="64"/>
  <c r="AB70" i="64" s="1"/>
  <c r="AJ49" i="64"/>
  <c r="B66" i="64"/>
  <c r="AI51" i="64"/>
  <c r="AC27" i="64"/>
  <c r="AB11" i="64" s="1"/>
  <c r="AC11" i="64" s="1"/>
  <c r="AJ14" i="64"/>
  <c r="AL14" i="64" s="1"/>
  <c r="AL17" i="64"/>
  <c r="AI17" i="64"/>
  <c r="AI19" i="64"/>
  <c r="AL19" i="64"/>
  <c r="AI15" i="64"/>
  <c r="AL15" i="64"/>
  <c r="AL25" i="64"/>
  <c r="AI25" i="64"/>
  <c r="AI16" i="64"/>
  <c r="AL16" i="64"/>
  <c r="AL21" i="64"/>
  <c r="AI21" i="64"/>
  <c r="AL23" i="64"/>
  <c r="AI23" i="64"/>
  <c r="AI18" i="64"/>
  <c r="AL20" i="64"/>
  <c r="AI22" i="64"/>
  <c r="AL24" i="64"/>
  <c r="AI26" i="64"/>
  <c r="AB32" i="64"/>
  <c r="I22" i="64"/>
  <c r="I18" i="64"/>
  <c r="J24" i="64"/>
  <c r="J12" i="64"/>
  <c r="I14" i="64"/>
  <c r="I21" i="64"/>
  <c r="I17" i="64"/>
  <c r="C24" i="64"/>
  <c r="B11" i="64" s="1"/>
  <c r="C11" i="64" s="1"/>
  <c r="P24" i="64"/>
  <c r="O11" i="64" s="1"/>
  <c r="P11" i="64" s="1"/>
  <c r="V15" i="64"/>
  <c r="V23" i="64"/>
  <c r="V18" i="64"/>
  <c r="V19" i="64"/>
  <c r="V22" i="64"/>
  <c r="AI60" i="63"/>
  <c r="AI48" i="63"/>
  <c r="AJ45" i="63"/>
  <c r="AI64" i="63"/>
  <c r="AI52" i="63"/>
  <c r="AI66" i="63"/>
  <c r="AI56" i="63"/>
  <c r="V54" i="63"/>
  <c r="V56" i="63"/>
  <c r="V64" i="63"/>
  <c r="V50" i="63"/>
  <c r="V58" i="63"/>
  <c r="V66" i="63"/>
  <c r="V62" i="63"/>
  <c r="V48" i="63"/>
  <c r="W45" i="63"/>
  <c r="V52" i="63"/>
  <c r="V60" i="63"/>
  <c r="V47" i="63"/>
  <c r="V51" i="63"/>
  <c r="V55" i="63"/>
  <c r="V59" i="63"/>
  <c r="V63" i="63"/>
  <c r="I51" i="63"/>
  <c r="I60" i="63"/>
  <c r="I48" i="63"/>
  <c r="I55" i="63"/>
  <c r="I62" i="63"/>
  <c r="I64" i="63"/>
  <c r="I50" i="63"/>
  <c r="I52" i="63"/>
  <c r="I59" i="63"/>
  <c r="I66" i="63"/>
  <c r="I58" i="63"/>
  <c r="I54" i="63"/>
  <c r="I56" i="63"/>
  <c r="I63" i="63"/>
  <c r="J47" i="63"/>
  <c r="L47" i="63" s="1"/>
  <c r="AI21" i="63"/>
  <c r="AI29" i="63"/>
  <c r="AI15" i="63"/>
  <c r="AI23" i="63"/>
  <c r="AI31" i="63"/>
  <c r="AI17" i="63"/>
  <c r="AI25" i="63"/>
  <c r="AI33" i="63"/>
  <c r="AI19" i="63"/>
  <c r="AI27" i="63"/>
  <c r="AI14" i="63"/>
  <c r="AI18" i="63"/>
  <c r="AI22" i="63"/>
  <c r="AI26" i="63"/>
  <c r="AI30" i="63"/>
  <c r="V21" i="63"/>
  <c r="V15" i="63"/>
  <c r="W12" i="63"/>
  <c r="V23" i="63"/>
  <c r="V31" i="63"/>
  <c r="V29" i="63"/>
  <c r="V17" i="63"/>
  <c r="V25" i="63"/>
  <c r="V33" i="63"/>
  <c r="V19" i="63"/>
  <c r="V27" i="63"/>
  <c r="V14" i="63"/>
  <c r="V18" i="63"/>
  <c r="V22" i="63"/>
  <c r="V26" i="63"/>
  <c r="V30" i="63"/>
  <c r="C34" i="63"/>
  <c r="B11" i="63" s="1"/>
  <c r="C11" i="63" s="1"/>
  <c r="V17" i="64"/>
  <c r="V14" i="64"/>
  <c r="V21" i="64"/>
  <c r="O30" i="64"/>
  <c r="B119" i="63"/>
  <c r="O119" i="63"/>
  <c r="AI45" i="63" l="1"/>
  <c r="AI43" i="63" s="1"/>
  <c r="U27" i="64"/>
  <c r="U29" i="64" s="1"/>
  <c r="W12" i="64"/>
  <c r="W24" i="64"/>
  <c r="AJ12" i="63"/>
  <c r="H91" i="80"/>
  <c r="B45" i="80"/>
  <c r="B47" i="80" s="1"/>
  <c r="B48" i="80" s="1"/>
  <c r="O41" i="80"/>
  <c r="O43" i="80" s="1"/>
  <c r="O44" i="80" s="1"/>
  <c r="O45" i="80" s="1"/>
  <c r="AB111" i="75"/>
  <c r="AB112" i="75" s="1"/>
  <c r="H49" i="77"/>
  <c r="H51" i="77" s="1"/>
  <c r="B143" i="70"/>
  <c r="B144" i="70" s="1"/>
  <c r="B145" i="70" s="1"/>
  <c r="B146" i="70" s="1"/>
  <c r="B147" i="70" s="1"/>
  <c r="B148" i="70" s="1"/>
  <c r="B149" i="70" s="1"/>
  <c r="B150" i="70" s="1"/>
  <c r="B151" i="70" s="1"/>
  <c r="B152" i="70" s="1"/>
  <c r="B154" i="70" s="1"/>
  <c r="B155" i="70" s="1"/>
  <c r="B156" i="70" s="1"/>
  <c r="AK44" i="63"/>
  <c r="AL45" i="63" s="1"/>
  <c r="X11" i="63"/>
  <c r="Y12" i="63" s="1"/>
  <c r="AK11" i="64"/>
  <c r="AL12" i="64" s="1"/>
  <c r="AJ12" i="64"/>
  <c r="I61" i="64"/>
  <c r="H61" i="64" s="1"/>
  <c r="I49" i="64"/>
  <c r="I47" i="64" s="1"/>
  <c r="B67" i="64"/>
  <c r="H64" i="64" s="1"/>
  <c r="H66" i="64" s="1"/>
  <c r="AH67" i="64"/>
  <c r="AH69" i="64" s="1"/>
  <c r="V61" i="64"/>
  <c r="U61" i="64" s="1"/>
  <c r="V49" i="64"/>
  <c r="V47" i="64" s="1"/>
  <c r="K48" i="64"/>
  <c r="L49" i="64" s="1"/>
  <c r="AI64" i="64"/>
  <c r="AH64" i="64" s="1"/>
  <c r="AI49" i="64"/>
  <c r="AI47" i="64" s="1"/>
  <c r="AK48" i="64"/>
  <c r="AL49" i="64" s="1"/>
  <c r="X48" i="64"/>
  <c r="Y49" i="64" s="1"/>
  <c r="AB34" i="64"/>
  <c r="AB37" i="64" s="1"/>
  <c r="AB33" i="64"/>
  <c r="AI14" i="64"/>
  <c r="AI27" i="64" s="1"/>
  <c r="AJ27" i="64"/>
  <c r="AB35" i="64"/>
  <c r="K11" i="64"/>
  <c r="L12" i="64" s="1"/>
  <c r="I24" i="64"/>
  <c r="H24" i="64" s="1"/>
  <c r="I12" i="64"/>
  <c r="I10" i="64" s="1"/>
  <c r="V12" i="64"/>
  <c r="V24" i="64"/>
  <c r="U24" i="64" s="1"/>
  <c r="X11" i="64"/>
  <c r="Y12" i="64" s="1"/>
  <c r="AH45" i="63"/>
  <c r="V45" i="63"/>
  <c r="V43" i="63" s="1"/>
  <c r="K44" i="63"/>
  <c r="L45" i="63" s="1"/>
  <c r="J45" i="63"/>
  <c r="I47" i="63"/>
  <c r="I45" i="63" s="1"/>
  <c r="I43" i="63" s="1"/>
  <c r="AI12" i="63"/>
  <c r="AI10" i="63" s="1"/>
  <c r="V12" i="63"/>
  <c r="V10" i="63" s="1"/>
  <c r="H93" i="80" l="1"/>
  <c r="H94" i="80" s="1"/>
  <c r="H96" i="80" s="1"/>
  <c r="H97" i="80" s="1"/>
  <c r="O48" i="80"/>
  <c r="H33" i="80"/>
  <c r="AB113" i="75"/>
  <c r="AB114" i="75" s="1"/>
  <c r="AB115" i="75" s="1"/>
  <c r="AB116" i="75" s="1"/>
  <c r="AB117" i="75" s="1"/>
  <c r="AB118" i="75" s="1"/>
  <c r="AB119" i="75" s="1"/>
  <c r="AB120" i="75" s="1"/>
  <c r="AB121" i="75" s="1"/>
  <c r="AB122" i="75" s="1"/>
  <c r="AB124" i="75" s="1"/>
  <c r="AB125" i="75" s="1"/>
  <c r="AB126" i="75" s="1"/>
  <c r="H12" i="64"/>
  <c r="AH27" i="64"/>
  <c r="H49" i="64"/>
  <c r="U49" i="64"/>
  <c r="AH49" i="64"/>
  <c r="AH30" i="64"/>
  <c r="AI12" i="64"/>
  <c r="AI10" i="64" s="1"/>
  <c r="AH31" i="64"/>
  <c r="V10" i="64"/>
  <c r="U12" i="64"/>
  <c r="U45" i="63"/>
  <c r="H45" i="63"/>
  <c r="AH12" i="63"/>
  <c r="U12" i="63"/>
  <c r="AB133" i="63"/>
  <c r="AB132" i="63"/>
  <c r="AB131" i="63"/>
  <c r="AB130" i="63"/>
  <c r="AB129" i="63"/>
  <c r="AB128" i="63"/>
  <c r="AB127" i="63"/>
  <c r="AB126" i="63"/>
  <c r="AB125" i="63"/>
  <c r="AB124" i="63"/>
  <c r="AB123" i="63"/>
  <c r="AB122" i="63"/>
  <c r="AB121" i="63"/>
  <c r="AB120" i="63"/>
  <c r="AB118" i="63"/>
  <c r="AB117" i="63"/>
  <c r="AB116" i="63"/>
  <c r="AB115" i="63"/>
  <c r="AC111" i="63"/>
  <c r="P111" i="63"/>
  <c r="C111" i="63"/>
  <c r="AL109" i="63"/>
  <c r="AB109" i="63"/>
  <c r="AA111" i="63" s="1"/>
  <c r="Y109" i="63"/>
  <c r="O109" i="63"/>
  <c r="N111" i="63" s="1"/>
  <c r="L109" i="63"/>
  <c r="B109" i="63"/>
  <c r="A111" i="63" s="1"/>
  <c r="AE4" i="65"/>
  <c r="O49" i="80" l="1"/>
  <c r="U33" i="80" s="1"/>
  <c r="U35" i="80" s="1"/>
  <c r="U37" i="80" s="1"/>
  <c r="H35" i="80"/>
  <c r="H37" i="80"/>
  <c r="AH12" i="64"/>
  <c r="AH32" i="64"/>
  <c r="AH33" i="64" s="1"/>
  <c r="AB119" i="63"/>
  <c r="H41" i="80" l="1"/>
  <c r="AH35" i="64"/>
  <c r="C5" i="65"/>
  <c r="AC78" i="63"/>
  <c r="AL76" i="63"/>
  <c r="AB76" i="63"/>
  <c r="AA78" i="63" s="1"/>
  <c r="C78" i="63"/>
  <c r="L76" i="63"/>
  <c r="B76" i="63"/>
  <c r="A78" i="63" s="1"/>
  <c r="F33" i="63"/>
  <c r="F32" i="63"/>
  <c r="F31" i="63"/>
  <c r="F30" i="63"/>
  <c r="F29" i="63"/>
  <c r="F28" i="63"/>
  <c r="F27" i="63"/>
  <c r="F26" i="63"/>
  <c r="F25" i="63"/>
  <c r="F24" i="63"/>
  <c r="F23" i="63"/>
  <c r="F22" i="63"/>
  <c r="F21" i="63"/>
  <c r="F20" i="63"/>
  <c r="F19" i="63"/>
  <c r="F18" i="63"/>
  <c r="F17" i="63"/>
  <c r="F16" i="63"/>
  <c r="F15" i="63"/>
  <c r="F14" i="63"/>
  <c r="J20" i="63"/>
  <c r="J21" i="63"/>
  <c r="I21" i="63" s="1"/>
  <c r="J22" i="63"/>
  <c r="I22" i="63" s="1"/>
  <c r="J23" i="63"/>
  <c r="I23" i="63" s="1"/>
  <c r="J24" i="63"/>
  <c r="I24" i="63" s="1"/>
  <c r="J25" i="63"/>
  <c r="I25" i="63" s="1"/>
  <c r="J26" i="63"/>
  <c r="J27" i="63"/>
  <c r="I27" i="63" s="1"/>
  <c r="J28" i="63"/>
  <c r="I28" i="63" s="1"/>
  <c r="J29" i="63"/>
  <c r="I29" i="63" s="1"/>
  <c r="J30" i="63"/>
  <c r="J31" i="63"/>
  <c r="I31" i="63" s="1"/>
  <c r="J32" i="63"/>
  <c r="J19" i="63"/>
  <c r="I19" i="63" s="1"/>
  <c r="J18" i="63"/>
  <c r="I18" i="63" s="1"/>
  <c r="J17" i="63"/>
  <c r="J16" i="63"/>
  <c r="J15" i="63"/>
  <c r="I15" i="63" s="1"/>
  <c r="J14" i="63"/>
  <c r="L14" i="63" s="1"/>
  <c r="D13" i="63"/>
  <c r="A8" i="63"/>
  <c r="AC5" i="64"/>
  <c r="P5" i="64"/>
  <c r="C5" i="64"/>
  <c r="AG4" i="64"/>
  <c r="H43" i="80" l="1"/>
  <c r="H44" i="80"/>
  <c r="H46" i="80" s="1"/>
  <c r="I20" i="63"/>
  <c r="I17" i="63"/>
  <c r="I16" i="63"/>
  <c r="I30" i="63"/>
  <c r="I26" i="63"/>
  <c r="J33" i="63"/>
  <c r="I33" i="63" s="1"/>
  <c r="I32" i="63"/>
  <c r="I14" i="63"/>
  <c r="H47" i="80" l="1"/>
  <c r="J12" i="63"/>
  <c r="I12" i="63"/>
  <c r="K11" i="63"/>
  <c r="L12" i="63" s="1"/>
  <c r="H12" i="63" l="1"/>
  <c r="I10" i="63"/>
  <c r="B74" i="63"/>
  <c r="B72" i="63"/>
  <c r="AG4" i="63"/>
  <c r="AG74" i="63"/>
  <c r="P78" i="63"/>
  <c r="Y76" i="63"/>
  <c r="O76" i="63"/>
  <c r="N78" i="63" s="1"/>
  <c r="C75" i="63"/>
  <c r="AC5" i="63"/>
  <c r="P5" i="63"/>
  <c r="C5" i="63"/>
  <c r="Q1" i="62"/>
  <c r="P1" i="62"/>
  <c r="O1" i="62"/>
  <c r="N1" i="62"/>
  <c r="M1" i="62"/>
  <c r="L1" i="62"/>
  <c r="K1" i="62"/>
  <c r="J1" i="62"/>
  <c r="I1" i="62"/>
  <c r="H1" i="62"/>
  <c r="G1" i="62"/>
  <c r="F1" i="62"/>
  <c r="E1" i="62"/>
  <c r="D1" i="62"/>
  <c r="C1" i="62"/>
  <c r="B1" i="62"/>
  <c r="O7" i="58" l="1"/>
  <c r="O8" i="57"/>
  <c r="AB1" i="56"/>
  <c r="Q135" i="55"/>
  <c r="D135" i="55"/>
  <c r="Q93" i="55"/>
  <c r="D93" i="55"/>
  <c r="Q51" i="55"/>
  <c r="D51" i="55"/>
  <c r="Q9" i="55"/>
  <c r="D9" i="55"/>
  <c r="B7" i="55"/>
  <c r="L7" i="54"/>
  <c r="L8" i="54" s="1"/>
  <c r="V6" i="54"/>
  <c r="L6" i="54"/>
  <c r="L10" i="54" s="1"/>
  <c r="B6" i="54"/>
  <c r="AH5" i="54"/>
  <c r="I1" i="54"/>
  <c r="C824" i="53"/>
  <c r="K817" i="53"/>
  <c r="J817" i="53"/>
  <c r="I817" i="53"/>
  <c r="H817" i="53"/>
  <c r="G817" i="53"/>
  <c r="M816" i="53"/>
  <c r="K814" i="53"/>
  <c r="J814" i="53"/>
  <c r="I814" i="53"/>
  <c r="H814" i="53"/>
  <c r="G814" i="53"/>
  <c r="M813" i="53"/>
  <c r="K813" i="53"/>
  <c r="K816" i="53" s="1"/>
  <c r="J813" i="53"/>
  <c r="J816" i="53" s="1"/>
  <c r="I813" i="53"/>
  <c r="I816" i="53" s="1"/>
  <c r="H813" i="53"/>
  <c r="H816" i="53" s="1"/>
  <c r="G813" i="53"/>
  <c r="G816" i="53" s="1"/>
  <c r="L812" i="53"/>
  <c r="K806" i="53"/>
  <c r="J806" i="53"/>
  <c r="I806" i="53"/>
  <c r="H806" i="53"/>
  <c r="G806" i="53"/>
  <c r="L805" i="53"/>
  <c r="C788" i="53"/>
  <c r="K781" i="53"/>
  <c r="J781" i="53"/>
  <c r="I781" i="53"/>
  <c r="H781" i="53"/>
  <c r="G781" i="53"/>
  <c r="M780" i="53"/>
  <c r="K778" i="53"/>
  <c r="J778" i="53"/>
  <c r="I778" i="53"/>
  <c r="H778" i="53"/>
  <c r="G778" i="53"/>
  <c r="M777" i="53"/>
  <c r="K777" i="53"/>
  <c r="K780" i="53" s="1"/>
  <c r="J777" i="53"/>
  <c r="J780" i="53" s="1"/>
  <c r="I777" i="53"/>
  <c r="I780" i="53" s="1"/>
  <c r="H777" i="53"/>
  <c r="H780" i="53" s="1"/>
  <c r="G777" i="53"/>
  <c r="G780" i="53" s="1"/>
  <c r="L776" i="53"/>
  <c r="L775" i="53"/>
  <c r="H755" i="53"/>
  <c r="G755" i="53"/>
  <c r="F755" i="53"/>
  <c r="J755" i="53" s="1"/>
  <c r="I754" i="53"/>
  <c r="I755" i="53" s="1"/>
  <c r="H754" i="53"/>
  <c r="G754" i="53"/>
  <c r="F754" i="53"/>
  <c r="J754" i="53" s="1"/>
  <c r="J751" i="53"/>
  <c r="G738" i="53"/>
  <c r="G737" i="53"/>
  <c r="G736" i="53"/>
  <c r="G735" i="53"/>
  <c r="G734" i="53"/>
  <c r="G733" i="53"/>
  <c r="G732" i="53"/>
  <c r="G731" i="53"/>
  <c r="G730" i="53"/>
  <c r="G729" i="53"/>
  <c r="G728" i="53"/>
  <c r="G727" i="53"/>
  <c r="G724" i="53"/>
  <c r="M718" i="53"/>
  <c r="L718" i="53"/>
  <c r="J718" i="53"/>
  <c r="M717" i="53"/>
  <c r="L717" i="53"/>
  <c r="J717" i="53"/>
  <c r="L711" i="53"/>
  <c r="L710" i="53"/>
  <c r="J701" i="53"/>
  <c r="I701" i="53" s="1"/>
  <c r="C701" i="53" s="1"/>
  <c r="E701" i="53" s="1"/>
  <c r="D701" i="53"/>
  <c r="J700" i="53"/>
  <c r="I700" i="53" s="1"/>
  <c r="C700" i="53" s="1"/>
  <c r="E700" i="53" s="1"/>
  <c r="D700" i="53"/>
  <c r="J699" i="53"/>
  <c r="I699" i="53" s="1"/>
  <c r="C699" i="53" s="1"/>
  <c r="E699" i="53" s="1"/>
  <c r="D699" i="53"/>
  <c r="D698" i="53"/>
  <c r="J698" i="53" s="1"/>
  <c r="I698" i="53" s="1"/>
  <c r="C698" i="53" s="1"/>
  <c r="J697" i="53"/>
  <c r="I697" i="53" s="1"/>
  <c r="C697" i="53" s="1"/>
  <c r="E697" i="53" s="1"/>
  <c r="D697" i="53"/>
  <c r="G671" i="53"/>
  <c r="G669" i="53"/>
  <c r="G667" i="53"/>
  <c r="L665" i="53"/>
  <c r="K665" i="53"/>
  <c r="J665" i="53"/>
  <c r="I665" i="53"/>
  <c r="H665" i="53"/>
  <c r="G663" i="53"/>
  <c r="G662" i="53"/>
  <c r="G661" i="53"/>
  <c r="G660" i="53"/>
  <c r="G659" i="53"/>
  <c r="G656" i="53"/>
  <c r="J653" i="53"/>
  <c r="G653" i="53"/>
  <c r="C651" i="53"/>
  <c r="F644" i="53"/>
  <c r="G643" i="53"/>
  <c r="H643" i="53" s="1"/>
  <c r="K643" i="53" s="1"/>
  <c r="G640" i="53"/>
  <c r="H640" i="53" s="1"/>
  <c r="K640" i="53" s="1"/>
  <c r="G639" i="53"/>
  <c r="H639" i="53" s="1"/>
  <c r="K639" i="53" s="1"/>
  <c r="H637" i="53"/>
  <c r="K637" i="53" s="1"/>
  <c r="G637" i="53"/>
  <c r="G636" i="53"/>
  <c r="G641" i="53" s="1"/>
  <c r="H641" i="53" s="1"/>
  <c r="K641" i="53" s="1"/>
  <c r="G634" i="53"/>
  <c r="H599" i="53"/>
  <c r="F599" i="53"/>
  <c r="F598" i="53"/>
  <c r="H598" i="53" s="1"/>
  <c r="H597" i="53"/>
  <c r="F597" i="53"/>
  <c r="F596" i="53"/>
  <c r="H596" i="53" s="1"/>
  <c r="H595" i="53"/>
  <c r="F595" i="53"/>
  <c r="F594" i="53"/>
  <c r="H594" i="53" s="1"/>
  <c r="B593" i="53"/>
  <c r="E592" i="53"/>
  <c r="D592" i="53"/>
  <c r="H588" i="53"/>
  <c r="G588" i="53"/>
  <c r="H585" i="53"/>
  <c r="M578" i="53"/>
  <c r="N578" i="53" s="1"/>
  <c r="M575" i="53"/>
  <c r="N575" i="53" s="1"/>
  <c r="H574" i="53"/>
  <c r="H575" i="53" s="1"/>
  <c r="M571" i="53"/>
  <c r="N571" i="53" s="1"/>
  <c r="N568" i="53"/>
  <c r="H568" i="53"/>
  <c r="N567" i="53"/>
  <c r="H567" i="53"/>
  <c r="N566" i="53"/>
  <c r="N543" i="53"/>
  <c r="L543" i="53"/>
  <c r="G543" i="53"/>
  <c r="E543" i="53"/>
  <c r="N542" i="53"/>
  <c r="L542" i="53"/>
  <c r="J542" i="53"/>
  <c r="J543" i="53" s="1"/>
  <c r="G542" i="53"/>
  <c r="E542" i="53"/>
  <c r="C542" i="53"/>
  <c r="C543" i="53" s="1"/>
  <c r="N539" i="53"/>
  <c r="N538" i="53" s="1"/>
  <c r="G539" i="53"/>
  <c r="G538" i="53" s="1"/>
  <c r="E539" i="53"/>
  <c r="L538" i="53"/>
  <c r="L539" i="53" s="1"/>
  <c r="J538" i="53"/>
  <c r="J539" i="53" s="1"/>
  <c r="E538" i="53"/>
  <c r="C538" i="53"/>
  <c r="C539" i="53" s="1"/>
  <c r="J530" i="53"/>
  <c r="G530" i="53"/>
  <c r="D530" i="53"/>
  <c r="J529" i="53"/>
  <c r="G529" i="53"/>
  <c r="D529" i="53"/>
  <c r="J525" i="53"/>
  <c r="G525" i="53"/>
  <c r="D525" i="53"/>
  <c r="J524" i="53"/>
  <c r="G524" i="53"/>
  <c r="D524" i="53"/>
  <c r="K511" i="53"/>
  <c r="G511" i="53"/>
  <c r="B511" i="53"/>
  <c r="M508" i="53"/>
  <c r="K510" i="53" s="1"/>
  <c r="I508" i="53"/>
  <c r="G510" i="53" s="1"/>
  <c r="D508" i="53"/>
  <c r="B510" i="53" s="1"/>
  <c r="N507" i="53"/>
  <c r="J507" i="53"/>
  <c r="A501" i="53"/>
  <c r="B500" i="53"/>
  <c r="B496" i="53"/>
  <c r="F491" i="53"/>
  <c r="A475" i="53"/>
  <c r="B474" i="53"/>
  <c r="C467" i="53"/>
  <c r="J466" i="53"/>
  <c r="M463" i="53"/>
  <c r="M466" i="53" s="1"/>
  <c r="L463" i="53"/>
  <c r="L466" i="53" s="1"/>
  <c r="J463" i="53"/>
  <c r="I463" i="53"/>
  <c r="I466" i="53" s="1"/>
  <c r="H463" i="53"/>
  <c r="H466" i="53" s="1"/>
  <c r="N461" i="53"/>
  <c r="K463" i="53" s="1"/>
  <c r="K466" i="53" s="1"/>
  <c r="E460" i="53"/>
  <c r="E467" i="53" s="1"/>
  <c r="L439" i="53"/>
  <c r="K439" i="53"/>
  <c r="M438" i="53"/>
  <c r="K438" i="53"/>
  <c r="M437" i="53"/>
  <c r="L437" i="53"/>
  <c r="H429" i="53"/>
  <c r="G429" i="53"/>
  <c r="F429" i="53"/>
  <c r="I428" i="53"/>
  <c r="G428" i="53"/>
  <c r="F428" i="53"/>
  <c r="I427" i="53"/>
  <c r="H427" i="53"/>
  <c r="F427" i="53"/>
  <c r="G426" i="53"/>
  <c r="H426" i="53" s="1"/>
  <c r="I426" i="53" s="1"/>
  <c r="M416" i="53"/>
  <c r="N416" i="53" s="1"/>
  <c r="F416" i="53"/>
  <c r="G416" i="53" s="1"/>
  <c r="M415" i="53"/>
  <c r="N415" i="53" s="1"/>
  <c r="F415" i="53"/>
  <c r="G415" i="53" s="1"/>
  <c r="M414" i="53"/>
  <c r="N414" i="53" s="1"/>
  <c r="F414" i="53"/>
  <c r="G414" i="53" s="1"/>
  <c r="M413" i="53"/>
  <c r="N413" i="53" s="1"/>
  <c r="F413" i="53"/>
  <c r="G413" i="53" s="1"/>
  <c r="M412" i="53"/>
  <c r="N412" i="53" s="1"/>
  <c r="J412" i="53"/>
  <c r="G412" i="53"/>
  <c r="F412" i="53"/>
  <c r="C412" i="53"/>
  <c r="H384" i="53"/>
  <c r="J384" i="53" s="1"/>
  <c r="E359" i="53"/>
  <c r="I347" i="53"/>
  <c r="H347" i="53"/>
  <c r="E347" i="53" s="1"/>
  <c r="L347" i="53" s="1"/>
  <c r="M348" i="53" s="1"/>
  <c r="G347" i="53"/>
  <c r="F347" i="53"/>
  <c r="D347" i="53"/>
  <c r="C347" i="53"/>
  <c r="M347" i="53" s="1"/>
  <c r="M345" i="53"/>
  <c r="C345" i="53"/>
  <c r="L343" i="53"/>
  <c r="I339" i="53"/>
  <c r="F339" i="53" s="1"/>
  <c r="H339" i="53"/>
  <c r="G339" i="53"/>
  <c r="E339" i="53"/>
  <c r="D339" i="53"/>
  <c r="C339" i="53"/>
  <c r="J318" i="53"/>
  <c r="K311" i="53"/>
  <c r="I307" i="53" s="1"/>
  <c r="K307" i="53"/>
  <c r="M297" i="53"/>
  <c r="F295" i="53"/>
  <c r="M293" i="53"/>
  <c r="K289" i="53"/>
  <c r="M289" i="53" s="1"/>
  <c r="M275" i="53"/>
  <c r="M271" i="53"/>
  <c r="N275" i="53" s="1"/>
  <c r="N271" i="53" s="1"/>
  <c r="L275" i="53" s="1"/>
  <c r="K271" i="53"/>
  <c r="E263" i="53"/>
  <c r="F263" i="53" s="1"/>
  <c r="I260" i="53"/>
  <c r="N256" i="53" s="1"/>
  <c r="E260" i="53"/>
  <c r="F260" i="53" s="1"/>
  <c r="N258" i="53"/>
  <c r="F257" i="53"/>
  <c r="F168" i="53"/>
  <c r="D168" i="53" s="1"/>
  <c r="D165" i="53"/>
  <c r="C117" i="53"/>
  <c r="C114" i="53"/>
  <c r="C111" i="53"/>
  <c r="D104" i="53"/>
  <c r="H102" i="53"/>
  <c r="E102" i="53"/>
  <c r="H100" i="53"/>
  <c r="E100" i="53"/>
  <c r="Q1" i="53"/>
  <c r="P1" i="53"/>
  <c r="O1" i="53"/>
  <c r="N1" i="53"/>
  <c r="M1" i="53"/>
  <c r="L1" i="53"/>
  <c r="K1" i="53"/>
  <c r="J1" i="53"/>
  <c r="I1" i="53"/>
  <c r="H1" i="53"/>
  <c r="G1" i="53"/>
  <c r="F1" i="53"/>
  <c r="E1" i="53"/>
  <c r="D1" i="53"/>
  <c r="C1" i="53"/>
  <c r="B1" i="53"/>
  <c r="A1" i="53"/>
  <c r="H43" i="51"/>
  <c r="B43" i="51"/>
  <c r="Q41" i="51" s="1"/>
  <c r="Q42" i="51"/>
  <c r="D40" i="51"/>
  <c r="D39" i="51"/>
  <c r="D38" i="51"/>
  <c r="D37" i="51"/>
  <c r="D36" i="51"/>
  <c r="D35" i="51"/>
  <c r="D43" i="51" s="1"/>
  <c r="Q31" i="51"/>
  <c r="O31" i="51"/>
  <c r="I31" i="51"/>
  <c r="H24" i="51"/>
  <c r="B24" i="51"/>
  <c r="D23" i="51"/>
  <c r="D22" i="51"/>
  <c r="D21" i="51"/>
  <c r="D20" i="51"/>
  <c r="D19" i="51"/>
  <c r="D18" i="51"/>
  <c r="D17" i="51"/>
  <c r="O16" i="51"/>
  <c r="D16" i="51"/>
  <c r="D24" i="51" s="1"/>
  <c r="O15" i="51"/>
  <c r="I12" i="51"/>
  <c r="L11" i="54" l="1"/>
  <c r="B7" i="54"/>
  <c r="V7" i="54"/>
  <c r="L13" i="54"/>
  <c r="L12" i="54"/>
  <c r="AH6" i="54"/>
  <c r="AH7" i="54"/>
  <c r="C510" i="53"/>
  <c r="D510" i="53"/>
  <c r="E510" i="53"/>
  <c r="L780" i="53"/>
  <c r="J756" i="53"/>
  <c r="J757" i="53" s="1"/>
  <c r="L339" i="53"/>
  <c r="M340" i="53" s="1"/>
  <c r="M336" i="53" s="1"/>
  <c r="N466" i="53"/>
  <c r="H510" i="53"/>
  <c r="J510" i="53"/>
  <c r="I510" i="53"/>
  <c r="L816" i="53"/>
  <c r="L510" i="53"/>
  <c r="M510" i="53"/>
  <c r="N510" i="53"/>
  <c r="H593" i="53"/>
  <c r="L777" i="53"/>
  <c r="E698" i="53"/>
  <c r="L696" i="53" s="1"/>
  <c r="L813" i="53"/>
  <c r="G638" i="53"/>
  <c r="H638" i="53" s="1"/>
  <c r="K638" i="53" s="1"/>
  <c r="G642" i="53"/>
  <c r="H642" i="53" s="1"/>
  <c r="K642" i="53" s="1"/>
  <c r="M339" i="53"/>
  <c r="L14" i="54" l="1"/>
  <c r="AH8" i="54"/>
  <c r="B8" i="54"/>
  <c r="V9" i="54"/>
  <c r="V8" i="54"/>
  <c r="F701" i="53"/>
  <c r="F697" i="53"/>
  <c r="F700" i="53"/>
  <c r="F699" i="53"/>
  <c r="F698" i="53"/>
  <c r="L336" i="53"/>
  <c r="V10" i="54" l="1"/>
  <c r="V11" i="54"/>
  <c r="AH9" i="54"/>
  <c r="B9" i="54"/>
  <c r="B10" i="54"/>
  <c r="L15" i="54"/>
  <c r="L16" i="54"/>
  <c r="G700" i="53"/>
  <c r="K700" i="53"/>
  <c r="L700" i="53" s="1"/>
  <c r="G697" i="53"/>
  <c r="K697" i="53"/>
  <c r="L697" i="53" s="1"/>
  <c r="F689" i="53"/>
  <c r="D692" i="53" s="1"/>
  <c r="K699" i="53"/>
  <c r="L699" i="53" s="1"/>
  <c r="G699" i="53"/>
  <c r="G698" i="53"/>
  <c r="K698" i="53"/>
  <c r="L698" i="53" s="1"/>
  <c r="G701" i="53"/>
  <c r="K701" i="53"/>
  <c r="L701" i="53" s="1"/>
  <c r="B11" i="54" l="1"/>
  <c r="V12" i="54"/>
  <c r="L19" i="54"/>
  <c r="L18" i="54"/>
  <c r="AH10" i="54"/>
  <c r="B13" i="54"/>
  <c r="K696" i="53"/>
  <c r="E689" i="53" s="1"/>
  <c r="C689" i="53" s="1"/>
  <c r="I689" i="53"/>
  <c r="G692" i="53" s="1"/>
  <c r="I692" i="53"/>
  <c r="D694" i="53"/>
  <c r="H692" i="53"/>
  <c r="C692" i="53"/>
  <c r="C694" i="53"/>
  <c r="L71" i="45"/>
  <c r="L70" i="45"/>
  <c r="L69" i="45"/>
  <c r="F69" i="45"/>
  <c r="L68" i="45"/>
  <c r="F68" i="45"/>
  <c r="L67" i="45"/>
  <c r="F67" i="45"/>
  <c r="L66" i="45"/>
  <c r="F66" i="45"/>
  <c r="L65" i="45"/>
  <c r="F65" i="45"/>
  <c r="L64" i="45"/>
  <c r="F64" i="45"/>
  <c r="L63" i="45"/>
  <c r="L62" i="45"/>
  <c r="F62" i="45"/>
  <c r="R61" i="45"/>
  <c r="L61" i="45"/>
  <c r="F61" i="45"/>
  <c r="R60" i="45"/>
  <c r="L60" i="45"/>
  <c r="F60" i="45"/>
  <c r="R59" i="45"/>
  <c r="L59" i="45"/>
  <c r="F59" i="45"/>
  <c r="R58" i="45"/>
  <c r="L58" i="45"/>
  <c r="F58" i="45"/>
  <c r="R57" i="45"/>
  <c r="L57" i="45"/>
  <c r="R56" i="45"/>
  <c r="L56" i="45"/>
  <c r="F56" i="45"/>
  <c r="R55" i="45"/>
  <c r="L55" i="45"/>
  <c r="R54" i="45"/>
  <c r="L54" i="45"/>
  <c r="F54" i="45"/>
  <c r="R53" i="45"/>
  <c r="L53" i="45"/>
  <c r="F53" i="45"/>
  <c r="R52" i="45"/>
  <c r="L52" i="45"/>
  <c r="F52" i="45"/>
  <c r="R51" i="45"/>
  <c r="L51" i="45"/>
  <c r="F51" i="45"/>
  <c r="L50" i="45"/>
  <c r="F50" i="45"/>
  <c r="R49" i="45"/>
  <c r="L49" i="45"/>
  <c r="F49" i="45"/>
  <c r="R48" i="45"/>
  <c r="L48" i="45"/>
  <c r="F48" i="45"/>
  <c r="R47" i="45"/>
  <c r="L47" i="45"/>
  <c r="F47" i="45"/>
  <c r="R46" i="45"/>
  <c r="F46" i="45"/>
  <c r="R45" i="45"/>
  <c r="L45" i="45"/>
  <c r="F45" i="45"/>
  <c r="R44" i="45"/>
  <c r="L44" i="45"/>
  <c r="F44" i="45"/>
  <c r="R43" i="45"/>
  <c r="L43" i="45"/>
  <c r="F43" i="45"/>
  <c r="R42" i="45"/>
  <c r="L42" i="45"/>
  <c r="F42" i="45"/>
  <c r="R41" i="45"/>
  <c r="L41" i="45"/>
  <c r="F41" i="45"/>
  <c r="R40" i="45"/>
  <c r="L40" i="45"/>
  <c r="F40" i="45"/>
  <c r="R39" i="45"/>
  <c r="L39" i="45"/>
  <c r="F39" i="45"/>
  <c r="R38" i="45"/>
  <c r="L38" i="45"/>
  <c r="F38" i="45"/>
  <c r="L37" i="45"/>
  <c r="F37" i="45"/>
  <c r="R36" i="45"/>
  <c r="L36" i="45"/>
  <c r="R35" i="45"/>
  <c r="L35" i="45"/>
  <c r="F35" i="45"/>
  <c r="R34" i="45"/>
  <c r="L34" i="45"/>
  <c r="F34" i="45"/>
  <c r="R33" i="45"/>
  <c r="F33" i="45"/>
  <c r="R32" i="45"/>
  <c r="L32" i="45"/>
  <c r="F32" i="45"/>
  <c r="R31" i="45"/>
  <c r="L31" i="45"/>
  <c r="F31" i="45"/>
  <c r="R30" i="45"/>
  <c r="F30" i="45"/>
  <c r="R29" i="45"/>
  <c r="L29" i="45"/>
  <c r="F29" i="45"/>
  <c r="R28" i="45"/>
  <c r="L28" i="45"/>
  <c r="F28" i="45"/>
  <c r="R27" i="45"/>
  <c r="L27" i="45"/>
  <c r="F27" i="45"/>
  <c r="R26" i="45"/>
  <c r="L26" i="45"/>
  <c r="F26" i="45"/>
  <c r="R25" i="45"/>
  <c r="L25" i="45"/>
  <c r="F25" i="45"/>
  <c r="R24" i="45"/>
  <c r="L24" i="45"/>
  <c r="F24" i="45"/>
  <c r="R23" i="45"/>
  <c r="L23" i="45"/>
  <c r="F23" i="45"/>
  <c r="R22" i="45"/>
  <c r="L22" i="45"/>
  <c r="F22" i="45"/>
  <c r="R21" i="45"/>
  <c r="L21" i="45"/>
  <c r="F21" i="45"/>
  <c r="R20" i="45"/>
  <c r="L20" i="45"/>
  <c r="F20" i="45"/>
  <c r="R19" i="45"/>
  <c r="L19" i="45"/>
  <c r="F19" i="45"/>
  <c r="R18" i="45"/>
  <c r="L18" i="45"/>
  <c r="R17" i="45"/>
  <c r="F17" i="45"/>
  <c r="R16" i="45"/>
  <c r="L16" i="45"/>
  <c r="F16" i="45"/>
  <c r="R15" i="45"/>
  <c r="L15" i="45"/>
  <c r="F15" i="45"/>
  <c r="R14" i="45"/>
  <c r="F14" i="45"/>
  <c r="R13" i="45"/>
  <c r="L13" i="45"/>
  <c r="F13" i="45"/>
  <c r="L12" i="45"/>
  <c r="F12" i="45"/>
  <c r="R11" i="45"/>
  <c r="L11" i="45"/>
  <c r="F11" i="45"/>
  <c r="R10" i="45"/>
  <c r="L10" i="45"/>
  <c r="F10" i="45"/>
  <c r="C145" i="43"/>
  <c r="O143" i="43"/>
  <c r="N143" i="43"/>
  <c r="M143" i="43"/>
  <c r="L143" i="43"/>
  <c r="K143" i="43"/>
  <c r="J143" i="43"/>
  <c r="I143" i="43"/>
  <c r="H143" i="43"/>
  <c r="G143" i="43"/>
  <c r="F143" i="43"/>
  <c r="E143" i="43"/>
  <c r="D143" i="43"/>
  <c r="C143" i="43"/>
  <c r="B143" i="43"/>
  <c r="N133" i="43"/>
  <c r="O133" i="43" s="1"/>
  <c r="C123" i="43"/>
  <c r="C122" i="43"/>
  <c r="C135" i="43" s="1"/>
  <c r="F135" i="43" s="1"/>
  <c r="C121" i="43"/>
  <c r="L134" i="43" s="1"/>
  <c r="I120" i="43"/>
  <c r="G133" i="43" s="1"/>
  <c r="G120" i="43"/>
  <c r="K120" i="43" s="1"/>
  <c r="C120" i="43"/>
  <c r="M133" i="43" s="1"/>
  <c r="C119" i="43"/>
  <c r="L132" i="43" s="1"/>
  <c r="C118" i="43"/>
  <c r="C131" i="43" s="1"/>
  <c r="H98" i="43"/>
  <c r="C98" i="43"/>
  <c r="H97" i="43"/>
  <c r="C97" i="43"/>
  <c r="C110" i="43" s="1"/>
  <c r="F110" i="43" s="1"/>
  <c r="H96" i="43"/>
  <c r="C96" i="43"/>
  <c r="I96" i="43" s="1"/>
  <c r="G109" i="43" s="1"/>
  <c r="H95" i="43"/>
  <c r="C95" i="43"/>
  <c r="I95" i="43" s="1"/>
  <c r="H94" i="43"/>
  <c r="C94" i="43"/>
  <c r="H93" i="43"/>
  <c r="F93" i="43"/>
  <c r="K93" i="43" s="1"/>
  <c r="C93" i="43"/>
  <c r="C106" i="43" s="1"/>
  <c r="F106" i="43" s="1"/>
  <c r="M84" i="43"/>
  <c r="N84" i="43" s="1"/>
  <c r="O84" i="43" s="1"/>
  <c r="L84" i="43"/>
  <c r="F84" i="43"/>
  <c r="C84" i="43"/>
  <c r="M83" i="43"/>
  <c r="N83" i="43" s="1"/>
  <c r="O83" i="43" s="1"/>
  <c r="L83" i="43"/>
  <c r="C83" i="43"/>
  <c r="F83" i="43" s="1"/>
  <c r="M82" i="43"/>
  <c r="N82" i="43" s="1"/>
  <c r="O82" i="43" s="1"/>
  <c r="L82" i="43"/>
  <c r="C82" i="43"/>
  <c r="F82" i="43" s="1"/>
  <c r="M81" i="43"/>
  <c r="N81" i="43" s="1"/>
  <c r="O81" i="43" s="1"/>
  <c r="L81" i="43"/>
  <c r="C81" i="43"/>
  <c r="F81" i="43" s="1"/>
  <c r="M80" i="43"/>
  <c r="N80" i="43" s="1"/>
  <c r="O80" i="43" s="1"/>
  <c r="L80" i="43"/>
  <c r="G80" i="43"/>
  <c r="C80" i="43"/>
  <c r="F80" i="43" s="1"/>
  <c r="M79" i="43"/>
  <c r="N79" i="43" s="1"/>
  <c r="L79" i="43"/>
  <c r="C79" i="43"/>
  <c r="C68" i="43"/>
  <c r="K66" i="43"/>
  <c r="I66" i="43"/>
  <c r="G66" i="43"/>
  <c r="I65" i="43"/>
  <c r="G65" i="43"/>
  <c r="K65" i="43" s="1"/>
  <c r="I64" i="43"/>
  <c r="I63" i="43"/>
  <c r="G81" i="43" s="1"/>
  <c r="G63" i="43"/>
  <c r="K63" i="43" s="1"/>
  <c r="K62" i="43"/>
  <c r="I62" i="43"/>
  <c r="G62" i="43"/>
  <c r="I61" i="43"/>
  <c r="G61" i="43"/>
  <c r="K61" i="43" s="1"/>
  <c r="C52" i="43"/>
  <c r="N44" i="43"/>
  <c r="K44" i="43"/>
  <c r="M44" i="43" s="1"/>
  <c r="O44" i="43" s="1"/>
  <c r="P44" i="43" s="1"/>
  <c r="M37" i="43"/>
  <c r="L37" i="43"/>
  <c r="O37" i="43" s="1"/>
  <c r="K37" i="43"/>
  <c r="M31" i="43"/>
  <c r="K31" i="43"/>
  <c r="J31" i="43"/>
  <c r="I31" i="43"/>
  <c r="H31" i="43"/>
  <c r="G31" i="43"/>
  <c r="N30" i="43"/>
  <c r="M30" i="43"/>
  <c r="L30" i="43"/>
  <c r="O30" i="43" s="1"/>
  <c r="M25" i="43"/>
  <c r="L25" i="43"/>
  <c r="O25" i="43" s="1"/>
  <c r="P25" i="43" s="1"/>
  <c r="M24" i="43"/>
  <c r="L24" i="43"/>
  <c r="O24" i="43" s="1"/>
  <c r="P24" i="43" s="1"/>
  <c r="M23" i="43"/>
  <c r="L23" i="43"/>
  <c r="O23" i="43" s="1"/>
  <c r="P23" i="43" s="1"/>
  <c r="M21" i="43"/>
  <c r="L21" i="43"/>
  <c r="O21" i="43" s="1"/>
  <c r="P21" i="43" s="1"/>
  <c r="O20" i="43"/>
  <c r="P20" i="43" s="1"/>
  <c r="M20" i="43"/>
  <c r="L20" i="43"/>
  <c r="M19" i="43"/>
  <c r="L19" i="43"/>
  <c r="O19" i="43" s="1"/>
  <c r="P19" i="43" s="1"/>
  <c r="M18" i="43"/>
  <c r="L18" i="43"/>
  <c r="O18" i="43" s="1"/>
  <c r="P18" i="43" s="1"/>
  <c r="M17" i="43"/>
  <c r="L17" i="43"/>
  <c r="O17" i="43" s="1"/>
  <c r="P17" i="43" s="1"/>
  <c r="M16" i="43"/>
  <c r="L16" i="43"/>
  <c r="O16" i="43" s="1"/>
  <c r="P16" i="43" s="1"/>
  <c r="M15" i="43"/>
  <c r="L15" i="43"/>
  <c r="O15" i="43" s="1"/>
  <c r="P15" i="43" s="1"/>
  <c r="M14" i="43"/>
  <c r="L14" i="43"/>
  <c r="O14" i="43" s="1"/>
  <c r="P14" i="43" s="1"/>
  <c r="L12" i="43"/>
  <c r="I121" i="43" l="1"/>
  <c r="F97" i="43"/>
  <c r="K97" i="43" s="1"/>
  <c r="F96" i="43"/>
  <c r="K96" i="43" s="1"/>
  <c r="AH11" i="54"/>
  <c r="L20" i="54"/>
  <c r="B15" i="54"/>
  <c r="V13" i="54"/>
  <c r="K692" i="53"/>
  <c r="E692" i="53"/>
  <c r="E694" i="53"/>
  <c r="J694" i="53"/>
  <c r="L135" i="43"/>
  <c r="L31" i="43"/>
  <c r="P37" i="43"/>
  <c r="L109" i="43"/>
  <c r="M109" i="43" s="1"/>
  <c r="C108" i="43"/>
  <c r="F108" i="43" s="1"/>
  <c r="G121" i="43"/>
  <c r="K121" i="43" s="1"/>
  <c r="R19" i="43"/>
  <c r="S19" i="43" s="1"/>
  <c r="T19" i="43" s="1"/>
  <c r="Q19" i="43"/>
  <c r="R24" i="43"/>
  <c r="S24" i="43" s="1"/>
  <c r="T24" i="43" s="1"/>
  <c r="Q24" i="43"/>
  <c r="R14" i="43"/>
  <c r="S14" i="43" s="1"/>
  <c r="T14" i="43" s="1"/>
  <c r="Q14" i="43"/>
  <c r="R18" i="43"/>
  <c r="Q18" i="43"/>
  <c r="S18" i="43"/>
  <c r="T18" i="43" s="1"/>
  <c r="R23" i="43"/>
  <c r="S23" i="43" s="1"/>
  <c r="T23" i="43" s="1"/>
  <c r="Q23" i="43"/>
  <c r="P31" i="43"/>
  <c r="O31" i="43"/>
  <c r="R17" i="43"/>
  <c r="Q17" i="43"/>
  <c r="S17" i="43"/>
  <c r="T17" i="43" s="1"/>
  <c r="R21" i="43"/>
  <c r="S21" i="43" s="1"/>
  <c r="T21" i="43" s="1"/>
  <c r="Q21" i="43"/>
  <c r="R15" i="43"/>
  <c r="S15" i="43" s="1"/>
  <c r="T15" i="43" s="1"/>
  <c r="Q15" i="43"/>
  <c r="R44" i="43"/>
  <c r="S44" i="43" s="1"/>
  <c r="T44" i="43" s="1"/>
  <c r="Q44" i="43"/>
  <c r="R16" i="43"/>
  <c r="S16" i="43" s="1"/>
  <c r="T16" i="43" s="1"/>
  <c r="Q16" i="43"/>
  <c r="R20" i="43"/>
  <c r="S20" i="43" s="1"/>
  <c r="T20" i="43" s="1"/>
  <c r="Q20" i="43"/>
  <c r="R25" i="43"/>
  <c r="S25" i="43" s="1"/>
  <c r="T25" i="43" s="1"/>
  <c r="Q25" i="43"/>
  <c r="M86" i="43"/>
  <c r="I94" i="43"/>
  <c r="C107" i="43"/>
  <c r="C99" i="43"/>
  <c r="F94" i="43"/>
  <c r="K94" i="43" s="1"/>
  <c r="L107" i="43"/>
  <c r="M107" i="43" s="1"/>
  <c r="N107" i="43" s="1"/>
  <c r="O107" i="43" s="1"/>
  <c r="R37" i="43"/>
  <c r="S37" i="43" s="1"/>
  <c r="T37" i="43" s="1"/>
  <c r="I119" i="43"/>
  <c r="G119" i="43"/>
  <c r="K119" i="43" s="1"/>
  <c r="M132" i="43"/>
  <c r="N132" i="43" s="1"/>
  <c r="O132" i="43" s="1"/>
  <c r="Q37" i="43"/>
  <c r="G83" i="43"/>
  <c r="L86" i="43"/>
  <c r="H108" i="43"/>
  <c r="I108" i="43" s="1"/>
  <c r="J108" i="43" s="1"/>
  <c r="G108" i="43"/>
  <c r="I98" i="43"/>
  <c r="C111" i="43"/>
  <c r="F111" i="43" s="1"/>
  <c r="F98" i="43"/>
  <c r="K98" i="43" s="1"/>
  <c r="G134" i="43"/>
  <c r="O79" i="43"/>
  <c r="N86" i="43"/>
  <c r="O86" i="43" s="1"/>
  <c r="L136" i="43"/>
  <c r="C136" i="43"/>
  <c r="F136" i="43" s="1"/>
  <c r="I123" i="43"/>
  <c r="G123" i="43"/>
  <c r="K123" i="43" s="1"/>
  <c r="P30" i="43"/>
  <c r="H82" i="43"/>
  <c r="I82" i="43" s="1"/>
  <c r="J82" i="43" s="1"/>
  <c r="G82" i="43"/>
  <c r="H83" i="43"/>
  <c r="I83" i="43" s="1"/>
  <c r="J83" i="43" s="1"/>
  <c r="G79" i="43"/>
  <c r="I68" i="43"/>
  <c r="G64" i="43"/>
  <c r="K64" i="43" s="1"/>
  <c r="K68" i="43" s="1"/>
  <c r="H84" i="43"/>
  <c r="I84" i="43" s="1"/>
  <c r="J84" i="43" s="1"/>
  <c r="G84" i="43"/>
  <c r="F79" i="43"/>
  <c r="C86" i="43"/>
  <c r="H81" i="43"/>
  <c r="I81" i="43" s="1"/>
  <c r="J81" i="43" s="1"/>
  <c r="N109" i="43"/>
  <c r="O109" i="43" s="1"/>
  <c r="L111" i="43"/>
  <c r="M111" i="43" s="1"/>
  <c r="N111" i="43" s="1"/>
  <c r="O111" i="43" s="1"/>
  <c r="C132" i="43"/>
  <c r="F132" i="43" s="1"/>
  <c r="M136" i="43"/>
  <c r="N136" i="43" s="1"/>
  <c r="O136" i="43" s="1"/>
  <c r="H109" i="43"/>
  <c r="L131" i="43"/>
  <c r="M135" i="43"/>
  <c r="N135" i="43" s="1"/>
  <c r="O135" i="43" s="1"/>
  <c r="H80" i="43"/>
  <c r="I80" i="43" s="1"/>
  <c r="J80" i="43" s="1"/>
  <c r="I93" i="43"/>
  <c r="F95" i="43"/>
  <c r="K95" i="43" s="1"/>
  <c r="K99" i="43" s="1"/>
  <c r="I97" i="43"/>
  <c r="L106" i="43"/>
  <c r="L108" i="43"/>
  <c r="M108" i="43" s="1"/>
  <c r="N108" i="43" s="1"/>
  <c r="O108" i="43" s="1"/>
  <c r="C109" i="43"/>
  <c r="F109" i="43" s="1"/>
  <c r="L110" i="43"/>
  <c r="M110" i="43" s="1"/>
  <c r="N110" i="43" s="1"/>
  <c r="O110" i="43" s="1"/>
  <c r="G118" i="43"/>
  <c r="K118" i="43" s="1"/>
  <c r="G122" i="43"/>
  <c r="K122" i="43" s="1"/>
  <c r="F131" i="43"/>
  <c r="M131" i="43"/>
  <c r="N131" i="43" s="1"/>
  <c r="C134" i="43"/>
  <c r="F134" i="43" s="1"/>
  <c r="M134" i="43"/>
  <c r="N134" i="43" s="1"/>
  <c r="O134" i="43" s="1"/>
  <c r="I118" i="43"/>
  <c r="I122" i="43"/>
  <c r="C124" i="43"/>
  <c r="C133" i="43"/>
  <c r="F133" i="43" s="1"/>
  <c r="L133" i="43"/>
  <c r="K124" i="43" l="1"/>
  <c r="L21" i="54"/>
  <c r="AH12" i="54"/>
  <c r="V14" i="54"/>
  <c r="B16" i="54"/>
  <c r="B17" i="54" s="1"/>
  <c r="B19" i="54"/>
  <c r="B20" i="54" s="1"/>
  <c r="B21" i="54" s="1"/>
  <c r="B22" i="54" s="1"/>
  <c r="D5" i="54" s="1"/>
  <c r="H694" i="53"/>
  <c r="G694" i="53"/>
  <c r="K694" i="53" s="1"/>
  <c r="I109" i="43"/>
  <c r="J109" i="43" s="1"/>
  <c r="L112" i="43"/>
  <c r="H111" i="43"/>
  <c r="I111" i="43" s="1"/>
  <c r="J111" i="43" s="1"/>
  <c r="G111" i="43"/>
  <c r="N137" i="43"/>
  <c r="O137" i="43" s="1"/>
  <c r="O131" i="43"/>
  <c r="M137" i="43"/>
  <c r="H110" i="43"/>
  <c r="I110" i="43" s="1"/>
  <c r="J110" i="43" s="1"/>
  <c r="G110" i="43"/>
  <c r="H134" i="43"/>
  <c r="I134" i="43" s="1"/>
  <c r="F86" i="43"/>
  <c r="M106" i="43"/>
  <c r="H132" i="43"/>
  <c r="I132" i="43"/>
  <c r="G132" i="43"/>
  <c r="F107" i="43"/>
  <c r="C112" i="43"/>
  <c r="H133" i="43"/>
  <c r="I133" i="43" s="1"/>
  <c r="Q30" i="43"/>
  <c r="R30" i="43"/>
  <c r="S30" i="43" s="1"/>
  <c r="T30" i="43" s="1"/>
  <c r="G107" i="43"/>
  <c r="G131" i="43"/>
  <c r="H131" i="43"/>
  <c r="I131" i="43" s="1"/>
  <c r="I124" i="43"/>
  <c r="H136" i="43"/>
  <c r="I136" i="43" s="1"/>
  <c r="G136" i="43"/>
  <c r="H135" i="43"/>
  <c r="I135" i="43" s="1"/>
  <c r="G135" i="43"/>
  <c r="H106" i="43"/>
  <c r="G106" i="43"/>
  <c r="I99" i="43"/>
  <c r="L137" i="43"/>
  <c r="C137" i="43"/>
  <c r="H79" i="43"/>
  <c r="H86" i="43" s="1"/>
  <c r="Q31" i="43"/>
  <c r="R31" i="43"/>
  <c r="S31" i="43" s="1"/>
  <c r="T31" i="43" s="1"/>
  <c r="I107" i="43" l="1"/>
  <c r="J107" i="43" s="1"/>
  <c r="H112" i="43"/>
  <c r="H107" i="43"/>
  <c r="L22" i="54"/>
  <c r="L23" i="54" s="1"/>
  <c r="L24" i="54" s="1"/>
  <c r="L25" i="54" s="1"/>
  <c r="L26" i="54" s="1"/>
  <c r="L27" i="54" s="1"/>
  <c r="L28" i="54" s="1"/>
  <c r="L29" i="54" s="1"/>
  <c r="L30" i="54" s="1"/>
  <c r="L31" i="54" s="1"/>
  <c r="L32" i="54" s="1"/>
  <c r="L33" i="54" s="1"/>
  <c r="L34" i="54" s="1"/>
  <c r="L35" i="54" s="1"/>
  <c r="L36" i="54" s="1"/>
  <c r="L37" i="54" s="1"/>
  <c r="L38" i="54" s="1"/>
  <c r="L40" i="54" s="1"/>
  <c r="L41" i="54" s="1"/>
  <c r="L42" i="54" s="1"/>
  <c r="L43" i="54" s="1"/>
  <c r="L44" i="54" s="1"/>
  <c r="L45" i="54" s="1"/>
  <c r="L46" i="54" s="1"/>
  <c r="L47" i="54" s="1"/>
  <c r="L48" i="54" s="1"/>
  <c r="L49" i="54" s="1"/>
  <c r="L50" i="54" s="1"/>
  <c r="L51" i="54" s="1"/>
  <c r="L52" i="54" s="1"/>
  <c r="N5" i="54" s="1"/>
  <c r="V15" i="54"/>
  <c r="D7" i="54"/>
  <c r="D6" i="54"/>
  <c r="AH13" i="54"/>
  <c r="I106" i="43"/>
  <c r="I112" i="43" s="1"/>
  <c r="J112" i="43" s="1"/>
  <c r="G112" i="43"/>
  <c r="I137" i="43"/>
  <c r="J106" i="43"/>
  <c r="G137" i="43"/>
  <c r="I79" i="43"/>
  <c r="M112" i="43"/>
  <c r="N106" i="43"/>
  <c r="H137" i="43"/>
  <c r="N7" i="54" l="1"/>
  <c r="N6" i="54"/>
  <c r="V21" i="54"/>
  <c r="V22" i="54" s="1"/>
  <c r="V23" i="54" s="1"/>
  <c r="V24" i="54" s="1"/>
  <c r="V25" i="54" s="1"/>
  <c r="V26" i="54" s="1"/>
  <c r="V27" i="54" s="1"/>
  <c r="V28" i="54" s="1"/>
  <c r="V31" i="54" s="1"/>
  <c r="V32" i="54" s="1"/>
  <c r="V33" i="54" s="1"/>
  <c r="V34" i="54" s="1"/>
  <c r="V35" i="54" s="1"/>
  <c r="V36" i="54" s="1"/>
  <c r="V37" i="54" s="1"/>
  <c r="V38" i="54" s="1"/>
  <c r="V39" i="54" s="1"/>
  <c r="V40" i="54" s="1"/>
  <c r="V41" i="54" s="1"/>
  <c r="V42" i="54" s="1"/>
  <c r="V43" i="54" s="1"/>
  <c r="V44" i="54" s="1"/>
  <c r="V45" i="54" s="1"/>
  <c r="V46" i="54" s="1"/>
  <c r="V47" i="54" s="1"/>
  <c r="V48" i="54" s="1"/>
  <c r="V49" i="54" s="1"/>
  <c r="V50" i="54" s="1"/>
  <c r="V51" i="54" s="1"/>
  <c r="V52" i="54" s="1"/>
  <c r="V53" i="54" s="1"/>
  <c r="V54" i="54" s="1"/>
  <c r="V55" i="54" s="1"/>
  <c r="V56" i="54" s="1"/>
  <c r="V57" i="54" s="1"/>
  <c r="V58" i="54" s="1"/>
  <c r="V59" i="54" s="1"/>
  <c r="V60" i="54" s="1"/>
  <c r="V61" i="54" s="1"/>
  <c r="V62" i="54" s="1"/>
  <c r="X5" i="54" s="1"/>
  <c r="D8" i="54"/>
  <c r="AH14" i="54"/>
  <c r="V16" i="54"/>
  <c r="V17" i="54" s="1"/>
  <c r="V19" i="54" s="1"/>
  <c r="V20" i="54" s="1"/>
  <c r="D9" i="54"/>
  <c r="N112" i="43"/>
  <c r="O112" i="43" s="1"/>
  <c r="O106" i="43"/>
  <c r="J79" i="43"/>
  <c r="G86" i="43" s="1"/>
  <c r="I86" i="43"/>
  <c r="J86" i="43" s="1"/>
  <c r="X6" i="54" l="1"/>
  <c r="AH15" i="54"/>
  <c r="AH16" i="54" s="1"/>
  <c r="AH17" i="54" s="1"/>
  <c r="AH18" i="54" s="1"/>
  <c r="AH19" i="54" s="1"/>
  <c r="AH20" i="54" s="1"/>
  <c r="AH21" i="54" s="1"/>
  <c r="AH22" i="54" s="1"/>
  <c r="AH23" i="54" s="1"/>
  <c r="AH24" i="54" s="1"/>
  <c r="AH25" i="54" s="1"/>
  <c r="AH26" i="54" s="1"/>
  <c r="AH27" i="54" s="1"/>
  <c r="AH28" i="54" s="1"/>
  <c r="AH29" i="54" s="1"/>
  <c r="AH30" i="54" s="1"/>
  <c r="AH31" i="54" s="1"/>
  <c r="AH32" i="54" s="1"/>
  <c r="AH33" i="54" s="1"/>
  <c r="AH34" i="54" s="1"/>
  <c r="AH35" i="54" s="1"/>
  <c r="AH36" i="54" s="1"/>
  <c r="AH37" i="54" s="1"/>
  <c r="AH38" i="54" s="1"/>
  <c r="AH39" i="54" s="1"/>
  <c r="AH40" i="54" s="1"/>
  <c r="AH41" i="54" s="1"/>
  <c r="AH42" i="54" s="1"/>
  <c r="AH43" i="54" s="1"/>
  <c r="AH44" i="54" s="1"/>
  <c r="AH45" i="54" s="1"/>
  <c r="AH46" i="54" s="1"/>
  <c r="AH47" i="54" s="1"/>
  <c r="AH48" i="54" s="1"/>
  <c r="AH49" i="54" s="1"/>
  <c r="AH50" i="54" s="1"/>
  <c r="AH51" i="54" s="1"/>
  <c r="AH52" i="54" s="1"/>
  <c r="AH53" i="54" s="1"/>
  <c r="AH54" i="54" s="1"/>
  <c r="AH55" i="54" s="1"/>
  <c r="AH56" i="54" s="1"/>
  <c r="AH57" i="54" s="1"/>
  <c r="AH58" i="54" s="1"/>
  <c r="AH59" i="54" s="1"/>
  <c r="AK4" i="54" s="1"/>
  <c r="D11" i="54"/>
  <c r="N8" i="54"/>
  <c r="N9" i="54"/>
  <c r="D13" i="54"/>
  <c r="AK5" i="54" l="1"/>
  <c r="AK6" i="54"/>
  <c r="D16" i="54"/>
  <c r="D18" i="54" s="1"/>
  <c r="D20" i="54" s="1"/>
  <c r="D15" i="54"/>
  <c r="N10" i="54"/>
  <c r="X7" i="54"/>
  <c r="D22" i="54" l="1"/>
  <c r="N11" i="54"/>
  <c r="N13" i="54"/>
  <c r="X8" i="54"/>
  <c r="AK7" i="54"/>
  <c r="D23" i="54" l="1"/>
  <c r="D24" i="54" s="1"/>
  <c r="D25" i="54" s="1"/>
  <c r="D26" i="54" s="1"/>
  <c r="F5" i="54" s="1"/>
  <c r="X10" i="54"/>
  <c r="AK8" i="54"/>
  <c r="X11" i="54"/>
  <c r="N14" i="54"/>
  <c r="X9" i="54"/>
  <c r="AK9" i="54"/>
  <c r="F7" i="54" l="1"/>
  <c r="F6" i="54"/>
  <c r="AK10" i="54"/>
  <c r="AK11" i="54" s="1"/>
  <c r="AK12" i="54"/>
  <c r="X12" i="54"/>
  <c r="N15" i="54"/>
  <c r="X13" i="54"/>
  <c r="AK13" i="54" l="1"/>
  <c r="F8" i="54"/>
  <c r="X14" i="54"/>
  <c r="X15" i="54" s="1"/>
  <c r="X16" i="54" s="1"/>
  <c r="X17" i="54" s="1"/>
  <c r="X18" i="54" s="1"/>
  <c r="X19" i="54" s="1"/>
  <c r="X20" i="54" s="1"/>
  <c r="X21" i="54" s="1"/>
  <c r="X22" i="54" s="1"/>
  <c r="N16" i="54"/>
  <c r="N17" i="54" s="1"/>
  <c r="N18" i="54" s="1"/>
  <c r="N19" i="54" s="1"/>
  <c r="N20" i="54" s="1"/>
  <c r="N21" i="54" s="1"/>
  <c r="N22" i="54" s="1"/>
  <c r="N23" i="54" s="1"/>
  <c r="N24" i="54" s="1"/>
  <c r="N25" i="54" s="1"/>
  <c r="N26" i="54" s="1"/>
  <c r="N27" i="54" s="1"/>
  <c r="N28" i="54" s="1"/>
  <c r="N29" i="54" s="1"/>
  <c r="N30" i="54" s="1"/>
  <c r="N31" i="54" s="1"/>
  <c r="N33" i="54" s="1"/>
  <c r="N34" i="54" s="1"/>
  <c r="N35" i="54" s="1"/>
  <c r="N36" i="54" s="1"/>
  <c r="N37" i="54" s="1"/>
  <c r="N38" i="54" s="1"/>
  <c r="N39" i="54" s="1"/>
  <c r="N40" i="54" s="1"/>
  <c r="N41" i="54" s="1"/>
  <c r="N42" i="54" s="1"/>
  <c r="N43" i="54" s="1"/>
  <c r="N44" i="54" s="1"/>
  <c r="N45" i="54" s="1"/>
  <c r="N46" i="54" s="1"/>
  <c r="N48" i="54" s="1"/>
  <c r="N49" i="54" s="1"/>
  <c r="N50" i="54" s="1"/>
  <c r="N51" i="54" s="1"/>
  <c r="N52" i="54" s="1"/>
  <c r="P5" i="54" s="1"/>
  <c r="F9" i="54"/>
  <c r="O17" i="38"/>
  <c r="N17" i="38"/>
  <c r="M17" i="38"/>
  <c r="L17" i="38"/>
  <c r="K17" i="38"/>
  <c r="J17" i="38"/>
  <c r="I17" i="38"/>
  <c r="H17" i="38"/>
  <c r="G17" i="38"/>
  <c r="F17" i="38"/>
  <c r="E17" i="38"/>
  <c r="D17" i="38"/>
  <c r="C17" i="38"/>
  <c r="B17" i="38"/>
  <c r="P7" i="54" l="1"/>
  <c r="P6" i="54"/>
  <c r="F10" i="54"/>
  <c r="F11" i="54"/>
  <c r="X23" i="54"/>
  <c r="X24" i="54" s="1"/>
  <c r="X25" i="54" s="1"/>
  <c r="X26" i="54" s="1"/>
  <c r="X27" i="54" s="1"/>
  <c r="X28" i="54" s="1"/>
  <c r="X29" i="54" s="1"/>
  <c r="X30" i="54" s="1"/>
  <c r="X31" i="54" s="1"/>
  <c r="X32" i="54" s="1"/>
  <c r="X33" i="54" s="1"/>
  <c r="X36" i="54" s="1"/>
  <c r="X37" i="54" s="1"/>
  <c r="X38" i="54" s="1"/>
  <c r="X39" i="54" s="1"/>
  <c r="X40" i="54" s="1"/>
  <c r="X41" i="54" s="1"/>
  <c r="X42" i="54" s="1"/>
  <c r="X43" i="54" s="1"/>
  <c r="X44" i="54" s="1"/>
  <c r="X45" i="54" s="1"/>
  <c r="X46" i="54" s="1"/>
  <c r="X47" i="54" s="1"/>
  <c r="X48" i="54" s="1"/>
  <c r="X49" i="54" s="1"/>
  <c r="X50" i="54" s="1"/>
  <c r="X51" i="54" s="1"/>
  <c r="X52" i="54" s="1"/>
  <c r="X53" i="54" s="1"/>
  <c r="X54" i="54" s="1"/>
  <c r="X55" i="54" s="1"/>
  <c r="X56" i="54" s="1"/>
  <c r="X57" i="54" s="1"/>
  <c r="X58" i="54" s="1"/>
  <c r="X59" i="54" s="1"/>
  <c r="X60" i="54" s="1"/>
  <c r="X61" i="54" s="1"/>
  <c r="X62" i="54" s="1"/>
  <c r="X63" i="54" s="1"/>
  <c r="Z5" i="54" s="1"/>
  <c r="AK14" i="54"/>
  <c r="AK15" i="54" l="1"/>
  <c r="P9" i="54"/>
  <c r="Z6" i="54"/>
  <c r="F12" i="54"/>
  <c r="P11" i="54"/>
  <c r="F14" i="54"/>
  <c r="F15" i="54"/>
  <c r="AK16" i="54" l="1"/>
  <c r="AK17" i="54" s="1"/>
  <c r="AK18" i="54" s="1"/>
  <c r="AK19" i="54" s="1"/>
  <c r="AK20" i="54" s="1"/>
  <c r="AK21" i="54" s="1"/>
  <c r="AK22" i="54" s="1"/>
  <c r="AK23" i="54" s="1"/>
  <c r="AK24" i="54" s="1"/>
  <c r="AK25" i="54" s="1"/>
  <c r="AK26" i="54" s="1"/>
  <c r="AK27" i="54" s="1"/>
  <c r="AK28" i="54" s="1"/>
  <c r="AK29" i="54" s="1"/>
  <c r="AK30" i="54" s="1"/>
  <c r="AK31" i="54" s="1"/>
  <c r="AK32" i="54" s="1"/>
  <c r="AK33" i="54" s="1"/>
  <c r="AK34" i="54" s="1"/>
  <c r="AK35" i="54" s="1"/>
  <c r="AK36" i="54" s="1"/>
  <c r="AK37" i="54" s="1"/>
  <c r="AK38" i="54" s="1"/>
  <c r="AK39" i="54" s="1"/>
  <c r="AK40" i="54" s="1"/>
  <c r="AK41" i="54" s="1"/>
  <c r="AK42" i="54" s="1"/>
  <c r="AK43" i="54" s="1"/>
  <c r="AK44" i="54" s="1"/>
  <c r="AK45" i="54" s="1"/>
  <c r="AK46" i="54" s="1"/>
  <c r="AK47" i="54" s="1"/>
  <c r="AK48" i="54" s="1"/>
  <c r="AK49" i="54" s="1"/>
  <c r="AK50" i="54" s="1"/>
  <c r="AK51" i="54" s="1"/>
  <c r="AK52" i="54" s="1"/>
  <c r="AK53" i="54" s="1"/>
  <c r="AK54" i="54" s="1"/>
  <c r="AK55" i="54" s="1"/>
  <c r="AK56" i="54" s="1"/>
  <c r="AK57" i="54" s="1"/>
  <c r="AK58" i="54" s="1"/>
  <c r="Z7" i="54"/>
  <c r="P12" i="54"/>
  <c r="F17" i="54"/>
  <c r="F16" i="54"/>
  <c r="F18" i="54" s="1"/>
  <c r="F19" i="54" l="1"/>
  <c r="F20" i="54" s="1"/>
  <c r="F21" i="54" s="1"/>
  <c r="F22" i="54" s="1"/>
  <c r="F23" i="54"/>
  <c r="F24" i="54" s="1"/>
  <c r="H5" i="54" s="1"/>
  <c r="P13" i="54"/>
  <c r="P14" i="54"/>
  <c r="Z9" i="54"/>
  <c r="Z8" i="54"/>
  <c r="P16" i="54" l="1"/>
  <c r="H7" i="54"/>
  <c r="H6" i="54"/>
  <c r="H8" i="54" s="1"/>
  <c r="H10" i="54" s="1"/>
  <c r="P17" i="54"/>
  <c r="Z10" i="54"/>
  <c r="P18" i="54"/>
  <c r="Z11" i="54"/>
  <c r="P19" i="54"/>
  <c r="P20" i="54" s="1"/>
  <c r="H11" i="54" l="1"/>
  <c r="H12" i="54"/>
  <c r="H16" i="54"/>
  <c r="H18" i="54" s="1"/>
  <c r="H14" i="54"/>
  <c r="Z12" i="54"/>
  <c r="Z14" i="54"/>
  <c r="P21" i="54"/>
  <c r="Z13" i="54"/>
  <c r="P22" i="54"/>
  <c r="P23" i="54" s="1"/>
  <c r="P24" i="54" l="1"/>
  <c r="P25" i="54" s="1"/>
  <c r="P26" i="54" s="1"/>
  <c r="P27" i="54" s="1"/>
  <c r="P29" i="54" s="1"/>
  <c r="P30" i="54" s="1"/>
  <c r="P33" i="54" s="1"/>
  <c r="P34" i="54" s="1"/>
  <c r="P35" i="54" s="1"/>
  <c r="P36" i="54"/>
  <c r="P37" i="54" s="1"/>
  <c r="P38" i="54" s="1"/>
  <c r="P39" i="54" s="1"/>
  <c r="P40" i="54" s="1"/>
  <c r="P41" i="54" s="1"/>
  <c r="P42" i="54" s="1"/>
  <c r="P43" i="54" s="1"/>
  <c r="P45" i="54" s="1"/>
  <c r="P48" i="54" s="1"/>
  <c r="P49" i="54" s="1"/>
  <c r="P50" i="54" s="1"/>
  <c r="P51" i="54" s="1"/>
  <c r="P52" i="54" s="1"/>
  <c r="R5" i="54" s="1"/>
  <c r="Z15" i="54"/>
  <c r="H19" i="54"/>
  <c r="R6" i="54" l="1"/>
  <c r="Z16" i="54"/>
  <c r="Z17" i="54" s="1"/>
  <c r="Z18" i="54" s="1"/>
  <c r="Z19" i="54" s="1"/>
  <c r="Z20" i="54" s="1"/>
  <c r="Z21" i="54" s="1"/>
  <c r="Z22" i="54" s="1"/>
  <c r="Z23" i="54" s="1"/>
  <c r="Z24" i="54" s="1"/>
  <c r="Z25" i="54" s="1"/>
  <c r="Z26" i="54" s="1"/>
  <c r="Z29" i="54" s="1"/>
  <c r="Z30" i="54" s="1"/>
  <c r="Z31" i="54" s="1"/>
  <c r="Z32" i="54" s="1"/>
  <c r="Z33" i="54" s="1"/>
  <c r="Z34" i="54" s="1"/>
  <c r="Z35" i="54" s="1"/>
  <c r="Z36" i="54" s="1"/>
  <c r="Z37" i="54" s="1"/>
  <c r="Z38" i="54" s="1"/>
  <c r="Z39" i="54" s="1"/>
  <c r="Z40" i="54" s="1"/>
  <c r="Z41" i="54" s="1"/>
  <c r="Z44" i="54" s="1"/>
  <c r="Z45" i="54" s="1"/>
  <c r="Z46" i="54" s="1"/>
  <c r="Z47" i="54" s="1"/>
  <c r="Z48" i="54" s="1"/>
  <c r="Z51" i="54" s="1"/>
  <c r="Z54" i="54" s="1"/>
  <c r="Z55" i="54" s="1"/>
  <c r="Z56" i="54" s="1"/>
  <c r="Z57" i="54" s="1"/>
  <c r="Z58" i="54" s="1"/>
  <c r="Z59" i="54" s="1"/>
  <c r="Z60" i="54" s="1"/>
  <c r="Z61" i="54" s="1"/>
  <c r="Z62" i="54" s="1"/>
  <c r="AB5" i="54" s="1"/>
  <c r="AB6" i="54" l="1"/>
  <c r="R7" i="54"/>
  <c r="R8" i="54" l="1"/>
  <c r="R9" i="54"/>
  <c r="R10" i="54" s="1"/>
  <c r="AB7" i="54"/>
  <c r="R11" i="54" l="1"/>
  <c r="AB8" i="54"/>
  <c r="AB9" i="54" l="1"/>
  <c r="R13" i="54"/>
  <c r="AB10" i="54"/>
  <c r="AB11" i="54" l="1"/>
  <c r="AB12" i="54"/>
  <c r="R14" i="54"/>
  <c r="R15" i="54" s="1"/>
  <c r="R16" i="54"/>
  <c r="AB13" i="54" l="1"/>
  <c r="R17" i="54"/>
  <c r="R18" i="54"/>
  <c r="R19" i="54" s="1"/>
  <c r="R21" i="54" s="1"/>
  <c r="R22" i="54" s="1"/>
  <c r="R23" i="54" s="1"/>
  <c r="R24" i="54" l="1"/>
  <c r="R25" i="54" s="1"/>
  <c r="R26" i="54" s="1"/>
  <c r="R27" i="54" s="1"/>
  <c r="R28" i="54" s="1"/>
  <c r="R29" i="54" s="1"/>
  <c r="R30" i="54" s="1"/>
  <c r="R31" i="54" s="1"/>
  <c r="R34" i="54" s="1"/>
  <c r="R35" i="54" s="1"/>
  <c r="R36" i="54" s="1"/>
  <c r="R39" i="54" s="1"/>
  <c r="AB14" i="54"/>
  <c r="AB15" i="54" s="1"/>
  <c r="AB16" i="54" s="1"/>
  <c r="AB17" i="54" s="1"/>
  <c r="AB18" i="54" s="1"/>
  <c r="AB19" i="54" s="1"/>
  <c r="AB20" i="54" s="1"/>
  <c r="AB21" i="54" s="1"/>
  <c r="AB22" i="54" s="1"/>
  <c r="AB23" i="54" s="1"/>
  <c r="AB24" i="54" s="1"/>
  <c r="AB25" i="54" s="1"/>
  <c r="AB26" i="54" s="1"/>
  <c r="AB27" i="54" s="1"/>
  <c r="AB28" i="54" s="1"/>
  <c r="AB30" i="54" s="1"/>
  <c r="AB31" i="54" s="1"/>
  <c r="AB33" i="54" s="1"/>
  <c r="AB34" i="54" s="1"/>
  <c r="AB35" i="54" s="1"/>
  <c r="AB36" i="54" s="1"/>
  <c r="AB37" i="54" s="1"/>
  <c r="AB38" i="54" s="1"/>
  <c r="AB39" i="54" s="1"/>
  <c r="AB40" i="54" s="1"/>
  <c r="AB41" i="54" s="1"/>
  <c r="AB42" i="54" s="1"/>
  <c r="AB43" i="54" s="1"/>
  <c r="AB44" i="54" s="1"/>
  <c r="AB45" i="54" s="1"/>
  <c r="AB46" i="54" s="1"/>
  <c r="AB47" i="54" s="1"/>
  <c r="AB48" i="54" s="1"/>
  <c r="AB49" i="54" s="1"/>
  <c r="AB50" i="54" s="1"/>
  <c r="AB51" i="54" s="1"/>
  <c r="AB52" i="54" s="1"/>
  <c r="AB53" i="54" s="1"/>
  <c r="AB54" i="54" s="1"/>
  <c r="AB55" i="54" s="1"/>
  <c r="AB56" i="54" s="1"/>
  <c r="AB57" i="54" s="1"/>
  <c r="AB58" i="54" s="1"/>
  <c r="AB59" i="54" s="1"/>
  <c r="AB62" i="54" s="1"/>
  <c r="AD5" i="54" s="1"/>
  <c r="AD6" i="54" l="1"/>
  <c r="AD8" i="54" l="1"/>
  <c r="AD7" i="54"/>
  <c r="AD10" i="54" l="1"/>
  <c r="AD9" i="54"/>
  <c r="AD11" i="54" l="1"/>
  <c r="AD12" i="54" l="1"/>
  <c r="AD13" i="54" l="1"/>
  <c r="AD14" i="54" l="1"/>
  <c r="AD15" i="54" l="1"/>
  <c r="AD16" i="54" l="1"/>
  <c r="AD17" i="54" s="1"/>
  <c r="AD18" i="54" s="1"/>
  <c r="AD19" i="54" s="1"/>
  <c r="AD20" i="54" s="1"/>
  <c r="AD21" i="54" s="1"/>
  <c r="AD22" i="54" s="1"/>
  <c r="AD23" i="54" s="1"/>
  <c r="AD24" i="54" s="1"/>
  <c r="AD25" i="54" s="1"/>
  <c r="AD26" i="54" s="1"/>
  <c r="AD27" i="54" s="1"/>
  <c r="AD28" i="54" s="1"/>
  <c r="AD29" i="54" s="1"/>
  <c r="AD30" i="54" s="1"/>
  <c r="AD31" i="54" s="1"/>
  <c r="AD32" i="54" s="1"/>
  <c r="AD33" i="54" s="1"/>
  <c r="AD34" i="54" s="1"/>
  <c r="AD35" i="54" s="1"/>
  <c r="AD36" i="54" s="1"/>
  <c r="AD37" i="54" s="1"/>
  <c r="AD38" i="54" s="1"/>
  <c r="AD41" i="54" s="1"/>
  <c r="AD42" i="54" s="1"/>
  <c r="AD43" i="54" s="1"/>
  <c r="AD44" i="54" s="1"/>
  <c r="AD45" i="54" s="1"/>
  <c r="AD46" i="54" s="1"/>
  <c r="AD47" i="54" s="1"/>
  <c r="AD48" i="54" s="1"/>
  <c r="AD49" i="54" s="1"/>
  <c r="AD50" i="54" s="1"/>
  <c r="AD51" i="54" s="1"/>
  <c r="AD52" i="54" s="1"/>
  <c r="AD53" i="54" s="1"/>
  <c r="AD54" i="54" s="1"/>
  <c r="AD55" i="54" s="1"/>
  <c r="AD56" i="54" s="1"/>
  <c r="AD57" i="54" s="1"/>
  <c r="AF5" i="54" s="1"/>
  <c r="AF7" i="54" l="1"/>
  <c r="AF6" i="54"/>
  <c r="AF8" i="54"/>
  <c r="AF10" i="54" l="1"/>
  <c r="AF9" i="54"/>
  <c r="AF11" i="54" l="1"/>
  <c r="AF12" i="54" l="1"/>
  <c r="AF13" i="54" l="1"/>
  <c r="AF14" i="54" l="1"/>
  <c r="AF15" i="54"/>
  <c r="AF16" i="54" s="1"/>
  <c r="AF17" i="54" s="1"/>
  <c r="AF18" i="54" s="1"/>
  <c r="AF19" i="54" s="1"/>
  <c r="AF22" i="54" s="1"/>
  <c r="AF23" i="54" s="1"/>
  <c r="AF26" i="54" s="1"/>
  <c r="AF27" i="54" s="1"/>
  <c r="AF28" i="54" s="1"/>
  <c r="AF29" i="54" s="1"/>
  <c r="AF30" i="54" s="1"/>
  <c r="AF33" i="54" s="1"/>
</calcChain>
</file>

<file path=xl/sharedStrings.xml><?xml version="1.0" encoding="utf-8"?>
<sst xmlns="http://schemas.openxmlformats.org/spreadsheetml/2006/main" count="14933" uniqueCount="7393">
  <si>
    <t>Dernière mise à jour :</t>
  </si>
  <si>
    <t>AFPA</t>
  </si>
  <si>
    <t>% Perte</t>
  </si>
  <si>
    <t>Rôti de Porc (longe)</t>
  </si>
  <si>
    <t>Sel</t>
  </si>
  <si>
    <t>Poivre</t>
  </si>
  <si>
    <t>Garniture aromatique</t>
  </si>
  <si>
    <t>Fin de cuisson</t>
  </si>
  <si>
    <t>Huile d'arachide</t>
  </si>
  <si>
    <t>L</t>
  </si>
  <si>
    <t>Oignons</t>
  </si>
  <si>
    <t>Carottes</t>
  </si>
  <si>
    <t>Eau</t>
  </si>
  <si>
    <t>Fabrication du jus</t>
  </si>
  <si>
    <t>Adultes</t>
  </si>
  <si>
    <t>POIDS NET</t>
  </si>
  <si>
    <t>POIDS BRUT</t>
  </si>
  <si>
    <t>❶</t>
  </si>
  <si>
    <t>❷</t>
  </si>
  <si>
    <t>❸</t>
  </si>
  <si>
    <t>❹</t>
  </si>
  <si>
    <t>❺</t>
  </si>
  <si>
    <t>❻</t>
  </si>
  <si>
    <t>Unités</t>
  </si>
  <si>
    <t>Quoi</t>
  </si>
  <si>
    <t xml:space="preserve">Poids </t>
  </si>
  <si>
    <t>Pix denrées</t>
  </si>
  <si>
    <t>❼</t>
  </si>
  <si>
    <t>❽</t>
  </si>
  <si>
    <t>❾</t>
  </si>
  <si>
    <t>❿</t>
  </si>
  <si>
    <t>⓫</t>
  </si>
  <si>
    <t>⓬</t>
  </si>
  <si>
    <t>⓭</t>
  </si>
  <si>
    <t>⓮</t>
  </si>
  <si>
    <t>⓯</t>
  </si>
  <si>
    <t>⓰</t>
  </si>
  <si>
    <t>⓱</t>
  </si>
  <si>
    <t>⓲</t>
  </si>
  <si>
    <t>⓳</t>
  </si>
  <si>
    <t>⓴</t>
  </si>
  <si>
    <t>B</t>
  </si>
  <si>
    <t>C</t>
  </si>
  <si>
    <t>D</t>
  </si>
  <si>
    <t>E</t>
  </si>
  <si>
    <t>G</t>
  </si>
  <si>
    <t>H</t>
  </si>
  <si>
    <t>Adaptation : Joël Leboucher..UPRT "Union des Personnels de la Restauration Territoriale"  membre du réseau RESTAU'CO</t>
  </si>
  <si>
    <t xml:space="preserve">Aide mémoire sur la base eau : 1L = 1Kg - 1 gr = 0.001Kg  &gt; 2 zéros après la virgule du Kg </t>
  </si>
  <si>
    <t>3 cl = 30g = 0.03kg    /    30 cl = 300g = 0.3kg     /     3 dl = 300g = 0.3 kg</t>
  </si>
  <si>
    <t>http://www.cuisinealafrancaise.com/fr/2-poids-et-mesures</t>
  </si>
  <si>
    <t>Lien &gt;</t>
  </si>
  <si>
    <t>Voici quelques photos pour aider à estimer les quantités</t>
  </si>
  <si>
    <t>Visuellement, ça représente quoi 100 calories ?</t>
  </si>
  <si>
    <t>NET ASSIETTE</t>
  </si>
  <si>
    <t>PROCESS  &gt; principales étapes  &gt;  un verbe = une action</t>
  </si>
  <si>
    <t>Auteur</t>
  </si>
  <si>
    <t xml:space="preserve">Si vous manquez de place pour les codes barres traçabilité </t>
  </si>
  <si>
    <t>collez les au dos de cette feuille en indiquant le N° de ligne produit</t>
  </si>
  <si>
    <t>ROTI DE PORC     CUISSON BASSE TEMPÉRATURE</t>
  </si>
  <si>
    <t>œufs</t>
  </si>
  <si>
    <t>annule ou remplace les versions précédentes</t>
  </si>
  <si>
    <t>ICI</t>
  </si>
  <si>
    <t>lien &gt;</t>
  </si>
  <si>
    <t>Les unités pifométriques</t>
  </si>
  <si>
    <t>Transmettez vos savoirs faire  peu importe qui les récupèrent ; pourvu qu'un plus grand nombre puisse en bénéficier.</t>
  </si>
  <si>
    <t>un lien rompu ou devenu obsolète…..pas de panique…Google saura vous retrouver un document équivalent</t>
  </si>
  <si>
    <t>Arial</t>
  </si>
  <si>
    <t>ARIAL</t>
  </si>
  <si>
    <t>CALIBRI</t>
  </si>
  <si>
    <t>le poids UNITAIRE pour les RECETTES AU POIDS est indispensable</t>
  </si>
  <si>
    <t>(pas le poids des 2 œufs "100g" mais le poids d'UN œuf de 50g par exemple)</t>
  </si>
  <si>
    <t>pincée</t>
  </si>
  <si>
    <t>paprika</t>
  </si>
  <si>
    <t>branche</t>
  </si>
  <si>
    <t>laurier</t>
  </si>
  <si>
    <t>pied</t>
  </si>
  <si>
    <t>pied de veau</t>
  </si>
  <si>
    <t>les ¼ de botte de fines herbes en 0,25 les demi = 0.5 les 3/4 = 0.75</t>
  </si>
  <si>
    <t xml:space="preserve"> idem pour les feuilles de gélatine les pieds de veau -les feuilles de basilic etc….</t>
  </si>
  <si>
    <t>feuilles</t>
  </si>
  <si>
    <t>gélatine</t>
  </si>
  <si>
    <t>C/C</t>
  </si>
  <si>
    <t>cuillère/Café</t>
  </si>
  <si>
    <t>botte</t>
  </si>
  <si>
    <t>fines herbes</t>
  </si>
  <si>
    <t>C/P</t>
  </si>
  <si>
    <t>cuillère/Potage</t>
  </si>
  <si>
    <t xml:space="preserve">Convertissez tout de suite les volumes en poids sur la base de 1L = 1Kg </t>
  </si>
  <si>
    <t>5 cl = 50g</t>
  </si>
  <si>
    <t xml:space="preserve">sauf cas exeptionnel pour recettes de précision </t>
  </si>
  <si>
    <t xml:space="preserve">Pour le lait entier, la densité donnée habituellement est de 1,030 par rapport à l'eau qui est de 1. </t>
  </si>
  <si>
    <t xml:space="preserve">On peut donc considérer que les 0,030 corespondent à la graisse du lait entier. </t>
  </si>
  <si>
    <t xml:space="preserve">Pour le lait demi-écrémé, la graisse ne devrait représenter que 0,030/2, donc 0,015. </t>
  </si>
  <si>
    <t>Donc la masse d'un litre de lait demi-écrémé doit être de 1,015 Kg (1015 g).</t>
  </si>
  <si>
    <t>Avant de saisir quoi que ce soit dans une cellule cliquez dessus pour vérifier qu'il n'y ait pas de formule</t>
  </si>
  <si>
    <t>Pour imprimer : sélectionnez les recettes qui vous conviennent : définir la zone d'impression -Mise à l'échelle : Ajuster la feuille à 1 page</t>
  </si>
  <si>
    <t xml:space="preserve">les valeurs #DIV/0!  indiquent seulement que les recettes sont "vierges" sur la feuille de saisie </t>
  </si>
  <si>
    <t>si vous n'utilisez pas toutes les lignes vous pouvez masquer cette valeur par une couleur de police BLANC</t>
  </si>
  <si>
    <t>POUR LES FICHES RECETTES A LA PORTION</t>
  </si>
  <si>
    <t>Pas assez copieux : diminuez le nombre de portions cela augmentera les grammages à la portion sur le tableau à imprimer</t>
  </si>
  <si>
    <t>Trop copieux : augmentez le nombre de portions cela diminuera les grammages à la portion sur le tableau à imprimer</t>
  </si>
  <si>
    <t>Kg</t>
  </si>
  <si>
    <t>0.00\ " cm³"</t>
  </si>
  <si>
    <t>le ³ se fait en tapant alt+0179</t>
  </si>
  <si>
    <t>le ² se fait en tapant alt+0178</t>
  </si>
  <si>
    <t xml:space="preserve">m² </t>
  </si>
  <si>
    <t xml:space="preserve">M² </t>
  </si>
  <si>
    <t>m³ </t>
  </si>
  <si>
    <t>M³ </t>
  </si>
  <si>
    <t xml:space="preserve">cm² </t>
  </si>
  <si>
    <t>cm³ </t>
  </si>
  <si>
    <t>X</t>
  </si>
  <si>
    <t>t</t>
  </si>
  <si>
    <t>Z</t>
  </si>
  <si>
    <t>q</t>
  </si>
  <si>
    <t>u</t>
  </si>
  <si>
    <t>p</t>
  </si>
  <si>
    <t>des fonctions</t>
  </si>
  <si>
    <t>N° de colonne</t>
  </si>
  <si>
    <t>Adresse de cellule</t>
  </si>
  <si>
    <t>N° de ligne</t>
  </si>
  <si>
    <t>Adresse colonne</t>
  </si>
  <si>
    <t>J</t>
  </si>
  <si>
    <t>N</t>
  </si>
  <si>
    <t>U</t>
  </si>
  <si>
    <t>Pour la traçabilité</t>
  </si>
  <si>
    <t>Adresse PC</t>
  </si>
  <si>
    <t>Temps de préparation</t>
  </si>
  <si>
    <t>Temps de cuisson</t>
  </si>
  <si>
    <t>N°</t>
  </si>
  <si>
    <t>bouquet garni</t>
  </si>
  <si>
    <t>Saisissez votre valeur cellule fond jaune</t>
  </si>
  <si>
    <t>Litre (l.)</t>
  </si>
  <si>
    <t>Centilitre (cl.)</t>
  </si>
  <si>
    <t>Décilitre (dl.)</t>
  </si>
  <si>
    <t>Kilogramme (kg.)</t>
  </si>
  <si>
    <t>1 litre</t>
  </si>
  <si>
    <t>100 cl.</t>
  </si>
  <si>
    <t>10 dl.</t>
  </si>
  <si>
    <t>1 kg. (Eau)</t>
  </si>
  <si>
    <t>1/2 litre</t>
  </si>
  <si>
    <t>50 cl.</t>
  </si>
  <si>
    <t>5 dl.</t>
  </si>
  <si>
    <t>0,500 kg. (Eau)</t>
  </si>
  <si>
    <t>1/4 litre</t>
  </si>
  <si>
    <t>25 cl.</t>
  </si>
  <si>
    <t>2,5 dl.</t>
  </si>
  <si>
    <t>0,250 kg. (Eau)</t>
  </si>
  <si>
    <t>1/8 litre</t>
  </si>
  <si>
    <t>12,5 cl.</t>
  </si>
  <si>
    <t>1,25 dl.</t>
  </si>
  <si>
    <t>0,125 kg. (Eau)</t>
  </si>
  <si>
    <t>http://www.chezpatchouka.com/article-30906313.html</t>
  </si>
  <si>
    <t>Mesures d'Hygiène</t>
  </si>
  <si>
    <t>MISE EN PLACE DU POSTE DE TRAVAIL</t>
  </si>
  <si>
    <t>tenue professionnelle de circonstance (charlotte-masque)</t>
  </si>
  <si>
    <t>verifier - bactéricide - esssuie mains - sacs poubelle</t>
  </si>
  <si>
    <t>vérifier températures - locaux et chambres froides</t>
  </si>
  <si>
    <t>se laver les mains souvent - prévoir gants</t>
  </si>
  <si>
    <t>5</t>
  </si>
  <si>
    <t>sélectionner le matériel nécessaire</t>
  </si>
  <si>
    <t>laver et désinfecter le matériel et le poste de travail</t>
  </si>
  <si>
    <t>ORGANISATION RAISONNÉE DU TRAVAIL</t>
  </si>
  <si>
    <t>controler les marchandises - qualité - quantité - températures</t>
  </si>
  <si>
    <t>vérifier les DLC - relever les N° de lot ou conserver les étiquettes</t>
  </si>
  <si>
    <t>désinfecter les sachets - poches - barquettes - boites avant ouverture</t>
  </si>
  <si>
    <t>laver légumes et fruits avant utilisation</t>
  </si>
  <si>
    <t>égoutter en bacs perforées si besoin</t>
  </si>
  <si>
    <t>décongeler en bacs perforés + étiquette date de décongélation</t>
  </si>
  <si>
    <t>cuire et refroidir en cellule avant assemblage</t>
  </si>
  <si>
    <t>trancher - découper - hacher en respectant les protocoles</t>
  </si>
  <si>
    <t>préparer l'assaisonnement ou la sauce</t>
  </si>
  <si>
    <t>assembler</t>
  </si>
  <si>
    <t>gouter et vérifier l'assaisonnement - dresser</t>
  </si>
  <si>
    <t xml:space="preserve"> décorer  </t>
  </si>
  <si>
    <t>conditionner et étiqueter DLC</t>
  </si>
  <si>
    <t>garder un plat témoins</t>
  </si>
  <si>
    <t>stocker en chambre froide</t>
  </si>
  <si>
    <t>Pour vérification : cocher - entourer - ou surligner les produits ou actions concernées</t>
  </si>
  <si>
    <t>Michel Grossman et Alain Le Franc  La cuisine de collectivité éditions BPI - 2006</t>
  </si>
  <si>
    <t>largeur colonne</t>
  </si>
  <si>
    <t>Brut à Commander</t>
  </si>
  <si>
    <t>Adultes +</t>
  </si>
  <si>
    <t>Prim</t>
  </si>
  <si>
    <t>Mater</t>
  </si>
  <si>
    <t>Convives</t>
  </si>
  <si>
    <t>% de perte</t>
  </si>
  <si>
    <t>couvercles GN 2/1</t>
  </si>
  <si>
    <t>grille égouttoir</t>
  </si>
  <si>
    <t>Net à servir :</t>
  </si>
  <si>
    <t>Phase</t>
  </si>
  <si>
    <t>Préchauffage: 30 à 50° au dessus de la température de cuisson selon la quantité enfournée</t>
  </si>
  <si>
    <t>Conseils et suggestions :</t>
  </si>
  <si>
    <t>N° 6</t>
  </si>
  <si>
    <t>N° 5</t>
  </si>
  <si>
    <t>Régénération banquet</t>
  </si>
  <si>
    <t>N° 4</t>
  </si>
  <si>
    <t>Cuisson</t>
  </si>
  <si>
    <t>N° 3</t>
  </si>
  <si>
    <t xml:space="preserve"> N° 2</t>
  </si>
  <si>
    <t>65° / 63°</t>
  </si>
  <si>
    <t>mixte</t>
  </si>
  <si>
    <t>Préchauffage</t>
  </si>
  <si>
    <t>N° 1</t>
  </si>
  <si>
    <t>A Cœur du produit liaison froide 1 / chaude 2</t>
  </si>
  <si>
    <t xml:space="preserve">Temps </t>
  </si>
  <si>
    <t xml:space="preserve"> % Humidité </t>
  </si>
  <si>
    <t>Tempé.du four</t>
  </si>
  <si>
    <t>Mode de Fonctionnement</t>
  </si>
  <si>
    <t>Actions</t>
  </si>
  <si>
    <t>GUIDE DE CUISSON et Remise en température ( R.E.T.)</t>
  </si>
  <si>
    <t>Liaison Chaude</t>
  </si>
  <si>
    <t>A Cœur</t>
  </si>
  <si>
    <t>Liaison froide</t>
  </si>
  <si>
    <t>Cuisson 3</t>
  </si>
  <si>
    <t>Cuisson 2</t>
  </si>
  <si>
    <t>Cuisson 1</t>
  </si>
  <si>
    <t>chaleur sèche</t>
  </si>
  <si>
    <t>Rissolage</t>
  </si>
  <si>
    <t>Mode fonction</t>
  </si>
  <si>
    <t>Temps</t>
  </si>
  <si>
    <t>Température</t>
  </si>
  <si>
    <t>Dans 1 four ou sauteuse</t>
  </si>
  <si>
    <t>Total dans 1 contenant</t>
  </si>
  <si>
    <t>Sauce ou garniture</t>
  </si>
  <si>
    <t>Produit de base recette</t>
  </si>
  <si>
    <t>1 Sauteuse</t>
  </si>
  <si>
    <t>1Gastro 1/1</t>
  </si>
  <si>
    <t xml:space="preserve">Contenances </t>
  </si>
  <si>
    <t>OBSERVATIONS ou principales étapes de fabrication adaptées à votre organisation</t>
  </si>
  <si>
    <t>I</t>
  </si>
  <si>
    <t>F</t>
  </si>
  <si>
    <t>A</t>
  </si>
  <si>
    <t>Les mesures préventives</t>
  </si>
  <si>
    <t>Les points à risque</t>
  </si>
  <si>
    <t xml:space="preserve"> Napper de sauce et persiller au départ de l'assiette.</t>
  </si>
  <si>
    <t>Servir à l'assiette deux morceaux de viande et de la garniture.</t>
  </si>
  <si>
    <t>Dresser et servir</t>
  </si>
  <si>
    <t xml:space="preserve">Couvrir et stocker en armoire chaude. </t>
  </si>
  <si>
    <t>Respecter la procédure de fin de cuisson.</t>
  </si>
  <si>
    <t>Agiter les bacs d'un mouvement circulaire de façon à lier tous les éléments.</t>
  </si>
  <si>
    <t xml:space="preserve">Répartir la sauce sur la viande. </t>
  </si>
  <si>
    <t>Vérifier l'assaisonnement et la consistance de la sauce.</t>
  </si>
  <si>
    <t>Dépouiller et dégraisser la surface.</t>
  </si>
  <si>
    <t>Au besoin, réduire le fond de cuisson de l'estouffade.</t>
  </si>
  <si>
    <t>Terminer la préparation de l'estouffade</t>
  </si>
  <si>
    <t>Répartir la garniture sur la viande. Réserver au chaud en attente de finition.</t>
  </si>
  <si>
    <t>Décanter les morceaux de boeuf dans 4 bacs GN 1/1 H 100.</t>
  </si>
  <si>
    <t>Décanter l'estouffade</t>
  </si>
  <si>
    <t>Passer les champignons au four réglé sur la position vapeur pendant 3 minutes.</t>
  </si>
  <si>
    <t>Cuire les lardons au four réglé sur la position vapeur pendant 5 minutes.</t>
  </si>
  <si>
    <t>Mettre les lardons dans un bac GN 1/1 H 65 perforé,</t>
  </si>
  <si>
    <t xml:space="preserve">Tailler la poitrine fraîche en petits lardons (pour une grosse quantité, utiliser le trancheur). </t>
  </si>
  <si>
    <t>Glacer les petits oignons grelots (voir la recette au chapitre des légumes).</t>
  </si>
  <si>
    <t>Préparer la garniture</t>
  </si>
  <si>
    <t xml:space="preserve">selon la même méthode que la daube niçoise   </t>
  </si>
  <si>
    <t xml:space="preserve"> efficace, tout en gardant les valeurs gustatives, on peut cuire l'estouf­fade </t>
  </si>
  <si>
    <t xml:space="preserve"> d'une façon moins tradition­nelle mais très </t>
  </si>
  <si>
    <t>pendant 2 h 30 environ. NB : pour éviter des manutentions et gagner du temps,</t>
  </si>
  <si>
    <t xml:space="preserve">Cuire au four en position mixte à la température de + 170 °C </t>
  </si>
  <si>
    <t xml:space="preserve">Mouiller équitablement chaque bac. Poser la sonde. Couvrir. </t>
  </si>
  <si>
    <t>Pour la cuisson au four</t>
  </si>
  <si>
    <t xml:space="preserve"> Atteindre la température à coeur de + 95 / 97 °C.</t>
  </si>
  <si>
    <t>Réduire la source de chaleur et laisser cuire environ 2 heures.</t>
  </si>
  <si>
    <t>Porter à ébullition. Saler et poivrer.</t>
  </si>
  <si>
    <t xml:space="preserve">Ajouter le fond brun clair. </t>
  </si>
  <si>
    <t xml:space="preserve">Mouiller avec le vin rouge. Porter à ébullition et flamber le vin afin de lui retirer son acidi­té. </t>
  </si>
  <si>
    <t>Piquer la sonde de cuisson au coeur d'un morceau de viande.</t>
  </si>
  <si>
    <t xml:space="preserve"> Bien mélanger tous les éléments ensemble pour les enrober de farine. Laisser cuire la farine,</t>
  </si>
  <si>
    <t xml:space="preserve"> et le bouquet garni. Singer avec la farine</t>
  </si>
  <si>
    <t>Déposer dans la sauteuse, la viande saisie. les oignons et les carottes revenus, l'ail</t>
  </si>
  <si>
    <t>Eiiminer l'huile de rissolage et les particules carbonisées de la sauteuse.</t>
  </si>
  <si>
    <t>pour égoutter la graisse de cuisson.</t>
  </si>
  <si>
    <t xml:space="preserve">Décanter les oignons et les carottes dans un bac GN 111 H 100 perforé </t>
  </si>
  <si>
    <t xml:space="preserve"> faire revenir à l'huile les oignons émincés et les carottes.</t>
  </si>
  <si>
    <t>Pendant le saisissement de la viande, dans la sauteuse,</t>
  </si>
  <si>
    <t>poitrine fraiche</t>
  </si>
  <si>
    <t>Enfourner et saisir la viande au four durant 5 à 7 minutes.</t>
  </si>
  <si>
    <t>petits oignons grelots</t>
  </si>
  <si>
    <t>Mettre dans le bas de l'échelle un bac pour récupérer les graisses de cuisson.</t>
  </si>
  <si>
    <t>champignons boite 5/1</t>
  </si>
  <si>
    <t xml:space="preserve">Étager les bacs sur l'échelle de cuisson. </t>
  </si>
  <si>
    <t xml:space="preserve"> Mettre les morceaux de viande sur une épaisseur dans 5 bacs GN 1/1 H 65 perforés.</t>
  </si>
  <si>
    <t xml:space="preserve"> Préchauffer le four sur la position chaleur sèche à + 250 °C.</t>
  </si>
  <si>
    <t>poivre</t>
  </si>
  <si>
    <t>Marquer la cuisson de l'estouffade</t>
  </si>
  <si>
    <t>gros sel</t>
  </si>
  <si>
    <t xml:space="preserve"> Laver, désinfecter et hacher le persil au cutter. Réserver au froid dans une calotte filmée.</t>
  </si>
  <si>
    <t>bouquet garni ou herbes de provence</t>
  </si>
  <si>
    <t>Récupérer le jus des champignons dans une calotte.</t>
  </si>
  <si>
    <t>ail haché surgelé</t>
  </si>
  <si>
    <t>Egoutter les champi-gnons dans un bac GN 1/1 H 65 perforé</t>
  </si>
  <si>
    <t>oignons émincés surgelés</t>
  </si>
  <si>
    <t xml:space="preserve">Déconditionner la boîte de champignons suivant la procédure. </t>
  </si>
  <si>
    <t>carottes en rondelles ou dés surgelés</t>
  </si>
  <si>
    <t>égouttoir et d'un couvercle.</t>
  </si>
  <si>
    <t xml:space="preserve">Déconditionner la viande suivant la procédure. </t>
  </si>
  <si>
    <t>huile</t>
  </si>
  <si>
    <t>Préparations préliminaires</t>
  </si>
  <si>
    <t>persil</t>
  </si>
  <si>
    <t xml:space="preserve"> Laver et désinfecter le matériel et le poste de travail en suivant les protocoles.</t>
  </si>
  <si>
    <t>farine</t>
  </si>
  <si>
    <t xml:space="preserve"> Vérifier les D.L.C., peser les denrées. sélectionner le matériel nécessaire.</t>
  </si>
  <si>
    <t>fond brun clair de veau</t>
  </si>
  <si>
    <t>Mise en place du poste de travail</t>
  </si>
  <si>
    <t>vin rouge</t>
  </si>
  <si>
    <t>boeuf (gite) morceaux 80g</t>
  </si>
  <si>
    <t>unitaire &gt;</t>
  </si>
  <si>
    <t>%</t>
  </si>
  <si>
    <t>Poids</t>
  </si>
  <si>
    <t>ESTOUFFADE DE BŒUF BOURGUIGNONNE</t>
  </si>
  <si>
    <t>O</t>
  </si>
  <si>
    <t>Beurre</t>
  </si>
  <si>
    <t>Amandes poudre</t>
  </si>
  <si>
    <t>Noisettes poudre</t>
  </si>
  <si>
    <t>Sucre glace</t>
  </si>
  <si>
    <t>Poudre de lait</t>
  </si>
  <si>
    <t>Œufs</t>
  </si>
  <si>
    <t>Vanille liquide ou gousse</t>
  </si>
  <si>
    <t>Farine</t>
  </si>
  <si>
    <t>Amidon</t>
  </si>
  <si>
    <t>Poudre levante</t>
  </si>
  <si>
    <t>Étaler au rouleau laminoir à 5 mm d'épaisseur:</t>
  </si>
  <si>
    <t>1/4 de rond cannelé: dorure + amandes effilées.</t>
  </si>
  <si>
    <t>Étaler au rouleau laminoir à 3 mm d'épaisseur:</t>
  </si>
  <si>
    <t>Finition: Framboise pépin + sucre glace.</t>
  </si>
  <si>
    <t xml:space="preserve">Cuisson : 160-170 </t>
  </si>
  <si>
    <t>Mickaël Rabeau Formateur AFPA Rochefort sur mer 2016</t>
  </si>
  <si>
    <t>Crème</t>
  </si>
  <si>
    <t>Chocolat blanc (Valrhona)</t>
  </si>
  <si>
    <t>Sirop composition ci-dessous</t>
  </si>
  <si>
    <t>Eau pour le sirop</t>
  </si>
  <si>
    <t>Sucre pour le sirop</t>
  </si>
  <si>
    <t>Glucose</t>
  </si>
  <si>
    <t>Nappage neutre (à chaud)</t>
  </si>
  <si>
    <t>Trablit</t>
  </si>
  <si>
    <t>Colorant jaune d'oeuf</t>
  </si>
  <si>
    <t>PHASES ESSENTIELLES  DE PROGRESSION</t>
  </si>
  <si>
    <t>mélanger comme une ganache</t>
  </si>
  <si>
    <t>Pâte à crêpes (Recette de quimper)</t>
  </si>
  <si>
    <t>Farine de froment</t>
  </si>
  <si>
    <t>Sucre semoule</t>
  </si>
  <si>
    <t>Lait 1/2 écrémé</t>
  </si>
  <si>
    <t>Gros sel de Guérande</t>
  </si>
  <si>
    <t>Beurre fondu</t>
  </si>
  <si>
    <t>Mélanger le tout</t>
  </si>
  <si>
    <t>Temps de repos minimum : 1 heure</t>
  </si>
  <si>
    <t>Mélanger avec un fouet en ajoutant progressivement un 0,80 l. de lait</t>
  </si>
  <si>
    <t>Ajouter le reste du lait (1 l.) et l'eau, passer au chinois dans une calotte</t>
  </si>
  <si>
    <t>Filmer et réserver en chambre froide</t>
  </si>
  <si>
    <t>Annette et Jean Pierre DOMERGUES - Fiches Techniques de cuisine 1981- Editeur DOMERGUES - 4 rue de la Bourie rouge - 45000 Orléans - édition épuisée</t>
  </si>
  <si>
    <t>collier,jarret de bœuf sans os</t>
  </si>
  <si>
    <t>lard 1/2 sel</t>
  </si>
  <si>
    <t>margarine</t>
  </si>
  <si>
    <t>beurre</t>
  </si>
  <si>
    <t>oignons</t>
  </si>
  <si>
    <t>carottes</t>
  </si>
  <si>
    <t>ail</t>
  </si>
  <si>
    <t>petits oignons</t>
  </si>
  <si>
    <t>champignons</t>
  </si>
  <si>
    <t>sel</t>
  </si>
  <si>
    <t>sucre</t>
  </si>
  <si>
    <t>couper la viande en morceaux (3 par personne)</t>
  </si>
  <si>
    <t>la faire rissoler</t>
  </si>
  <si>
    <t>ajouter la mirepoix</t>
  </si>
  <si>
    <t>laisser colorer</t>
  </si>
  <si>
    <t>singer</t>
  </si>
  <si>
    <t>mouiller à hauteur</t>
  </si>
  <si>
    <t>finir la garniture aromatique</t>
  </si>
  <si>
    <t>cuire 2h 1/2 à 3h</t>
  </si>
  <si>
    <t>dépouiller</t>
  </si>
  <si>
    <t>décanter</t>
  </si>
  <si>
    <t>passer la sauce sur les morceaux</t>
  </si>
  <si>
    <t>Élément principal</t>
  </si>
  <si>
    <t>Épicerie</t>
  </si>
  <si>
    <t>Garniture du plat</t>
  </si>
  <si>
    <t>RAGOUT DE BŒUF A LA BOURGUIGNONNE</t>
  </si>
  <si>
    <t>Total</t>
  </si>
  <si>
    <t>POISSONS</t>
  </si>
  <si>
    <t>VOLAILLES</t>
  </si>
  <si>
    <t>VIANDES</t>
  </si>
  <si>
    <t>PLATS COMPLETS</t>
  </si>
  <si>
    <t>ACCOMPAGNEMENTS</t>
  </si>
  <si>
    <t>PATISSERIES</t>
  </si>
  <si>
    <t>PREPARATIONS CHAUDES</t>
  </si>
  <si>
    <t>PLAT PRINCIPAL</t>
  </si>
  <si>
    <t>CRUDITES</t>
  </si>
  <si>
    <t>CUIDITES</t>
  </si>
  <si>
    <t>FECULENTS</t>
  </si>
  <si>
    <t>COMPOSES VERTS</t>
  </si>
  <si>
    <t>LAITAGES +FECULENTS</t>
  </si>
  <si>
    <t>DESSERTS</t>
  </si>
  <si>
    <t>GOUTER</t>
  </si>
  <si>
    <t>Laitages</t>
  </si>
  <si>
    <t xml:space="preserve">le deux-points signifie "JUSQU'À". </t>
  </si>
  <si>
    <t>le point virgule signifie ; ALORS ou SINON</t>
  </si>
  <si>
    <t>Les guillemets permettent de dire à Excel que ce que vous soumettez est un texte</t>
  </si>
  <si>
    <t>SI vous voulez ajouter un espace entre le prénom et le nom, la formule devient ="Pierre" &amp; " " &amp; "Leclerc"</t>
  </si>
  <si>
    <t xml:space="preserve">l'éperluette (&amp;)     La formule ="Pierre" &amp; "Leclerc" résultera en PierreLeclerc. </t>
  </si>
  <si>
    <t xml:space="preserve"> Si le prénom Pierre réside dans la cellule A1 et le nom Leclerc est dans la cellule B1</t>
  </si>
  <si>
    <t xml:space="preserve"> la formule suivante dans la cellule C1 résultera en Pierre Leclerc : =A1 &amp; " " &amp; B1.</t>
  </si>
  <si>
    <t>Comme avec les signes mathématiques vous pouvez utiliser des valeurs et des adresses comme dans la formule suivante</t>
  </si>
  <si>
    <t xml:space="preserve">=A1 &amp; " " &amp; "Leclerc". </t>
  </si>
  <si>
    <t xml:space="preserve">La formule =SI(A1&gt;=95;"A+";"") signifie que si la valeur de la cellule A1 est supérieure ou égale à 95 </t>
  </si>
  <si>
    <t>le résultat est A+ sinon la cellule doit être vide (deux guillemets).</t>
  </si>
  <si>
    <t>/ divisé</t>
  </si>
  <si>
    <t>* multiplié</t>
  </si>
  <si>
    <t>+ plus</t>
  </si>
  <si>
    <t>- moins</t>
  </si>
  <si>
    <t>incorporer à la mayonnaise de base</t>
  </si>
  <si>
    <t>SAUCE TARTARE</t>
  </si>
  <si>
    <t>cerfeuil - persil - estragon</t>
  </si>
  <si>
    <t>cornichons</t>
  </si>
  <si>
    <t>câpres</t>
  </si>
  <si>
    <t>sauce mayonnaise</t>
  </si>
  <si>
    <t>SAUCE REMOULADE</t>
  </si>
  <si>
    <t>moutarde</t>
  </si>
  <si>
    <t>puis ajouter échalote et ciboulette</t>
  </si>
  <si>
    <t xml:space="preserve">monter à l'huile </t>
  </si>
  <si>
    <t>SAUCE VINAIGRETTE</t>
  </si>
  <si>
    <t>poivre blanc moulu</t>
  </si>
  <si>
    <t>sel fin</t>
  </si>
  <si>
    <t>mélangé avec les éléments du départ</t>
  </si>
  <si>
    <t>ciboulette hachée surgelée</t>
  </si>
  <si>
    <t>Variante :</t>
  </si>
  <si>
    <t>échalotes hachées surgelées</t>
  </si>
  <si>
    <t>Mayonnaise idem</t>
  </si>
  <si>
    <t>vinaigre de vin</t>
  </si>
  <si>
    <t>soit 10 gr p.p.</t>
  </si>
  <si>
    <t>CCR 3 Kg de vinaigrette pour 300 portions adultes</t>
  </si>
  <si>
    <t>Assaisonnement des salades composées</t>
  </si>
  <si>
    <t>monter à l'huile</t>
  </si>
  <si>
    <t>eau</t>
  </si>
  <si>
    <t>SAUCE MAYONNAISE</t>
  </si>
  <si>
    <t>jaunes d'œufs déshydratés</t>
  </si>
  <si>
    <t>Michel Grossman et Alain Le Franc  La cuisine de collectivité éditions BPI - 2006  -  Yannick Deslogis et équipe du "froid" CCR</t>
  </si>
  <si>
    <t>Auteurs</t>
  </si>
  <si>
    <t>ATTENTION cette sauce se décompose facilement</t>
  </si>
  <si>
    <t>ajouter progressivement l'huile - émulsionnez</t>
  </si>
  <si>
    <t>SAUCE MOUTARDE</t>
  </si>
  <si>
    <t>persil - ciboulettre - cerfeuil</t>
  </si>
  <si>
    <t>rectifier l'assaisonnement</t>
  </si>
  <si>
    <t>ajouter la crème fraiche et le fromage blanc - lisser</t>
  </si>
  <si>
    <t>jus citron (pulco)</t>
  </si>
  <si>
    <t>fromage blanc</t>
  </si>
  <si>
    <t>crème fraiche</t>
  </si>
  <si>
    <t>SAUCE AU FROMAGE BLANC</t>
  </si>
  <si>
    <t>lorsque le mélange est bien lisse, ajouter l'huile</t>
  </si>
  <si>
    <t>piment</t>
  </si>
  <si>
    <t>on peut ajouter de la menthe fraiche</t>
  </si>
  <si>
    <t>dans la cuve du batteur, mélanger au fouet les yaourts,</t>
  </si>
  <si>
    <t>jus de citron (pulco)</t>
  </si>
  <si>
    <t>SAUCE AU YAOURT</t>
  </si>
  <si>
    <t xml:space="preserve"> yaourts de 125g</t>
  </si>
  <si>
    <t>Ainsi =Pierre n'est pas une formule valide alors que ="Pierre" est valide et résultera en Pierre</t>
  </si>
  <si>
    <t>Fonctions complémentaires XLP</t>
  </si>
  <si>
    <t>COMPRENDRE POUR APPRENDRE   -   AMÉLIORER POUR TRANSMETTRE</t>
  </si>
  <si>
    <t>!</t>
  </si>
  <si>
    <t>"</t>
  </si>
  <si>
    <t>#</t>
  </si>
  <si>
    <t>&amp;</t>
  </si>
  <si>
    <t>@</t>
  </si>
  <si>
    <t>±</t>
  </si>
  <si>
    <t>³</t>
  </si>
  <si>
    <t>»</t>
  </si>
  <si>
    <t>¼</t>
  </si>
  <si>
    <t>½</t>
  </si>
  <si>
    <t>¾</t>
  </si>
  <si>
    <t>CLASSEMENT SIMPLIFIÉ</t>
  </si>
  <si>
    <t>Palette de couleurs, Excel</t>
  </si>
  <si>
    <t>H.ŒUVRES</t>
  </si>
  <si>
    <t>ENTRÉES</t>
  </si>
  <si>
    <t>Crudité</t>
  </si>
  <si>
    <t xml:space="preserve">LEGUMES  </t>
  </si>
  <si>
    <t>http://translate.google.fr/translate?hl=fr&amp;langpair=en|fr&amp;u=http://dmcritchie.mvps.org/excel/colors.htm</t>
  </si>
  <si>
    <t xml:space="preserve">Cuidité </t>
  </si>
  <si>
    <t>Couleur 0]</t>
  </si>
  <si>
    <t>[Couleur 0]</t>
  </si>
  <si>
    <t>[Couleur 15]</t>
  </si>
  <si>
    <t>[Couleur 30]</t>
  </si>
  <si>
    <t>[Couleur 45]</t>
  </si>
  <si>
    <t>[Couleur 1]</t>
  </si>
  <si>
    <t>[Couleur 16]</t>
  </si>
  <si>
    <t>[Couleur 31]</t>
  </si>
  <si>
    <t>[Couleur 46]</t>
  </si>
  <si>
    <t>Protéines</t>
  </si>
  <si>
    <t>[Couleur 2]</t>
  </si>
  <si>
    <t>[Couleur 17]</t>
  </si>
  <si>
    <t>[Couleur 32]</t>
  </si>
  <si>
    <t>[Couleur 47]</t>
  </si>
  <si>
    <t>[Couleur 3]</t>
  </si>
  <si>
    <t>[Couleur 18]</t>
  </si>
  <si>
    <t>[Couleur 33]</t>
  </si>
  <si>
    <t>[Couleur 48]</t>
  </si>
  <si>
    <t>[Couleur 4]</t>
  </si>
  <si>
    <t>[Couleur 19]</t>
  </si>
  <si>
    <t>[Couleur 34]</t>
  </si>
  <si>
    <t>[Couleur 49]</t>
  </si>
  <si>
    <t>LAITAGES FROMAGES</t>
  </si>
  <si>
    <t>[Couleur 5]</t>
  </si>
  <si>
    <t>[Couleur 20]</t>
  </si>
  <si>
    <t>[Couleur 35]</t>
  </si>
  <si>
    <t>[Couleur 50]</t>
  </si>
  <si>
    <t>[Couleur 6]</t>
  </si>
  <si>
    <t>[Couleur 21]</t>
  </si>
  <si>
    <t>[Couleur 36]</t>
  </si>
  <si>
    <t>[Couleur 51]</t>
  </si>
  <si>
    <t>[Couleur 7]</t>
  </si>
  <si>
    <t>[Couleur 22]</t>
  </si>
  <si>
    <t>[Couleur 37]</t>
  </si>
  <si>
    <t>[Couleur 52]</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</si>
  <si>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</si>
  <si>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</si>
  <si>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</si>
  <si>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</si>
  <si>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</si>
  <si>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</si>
  <si>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</si>
  <si>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</si>
  <si>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</si>
  <si>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</si>
  <si>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</si>
  <si>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</si>
  <si>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</si>
  <si>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</si>
  <si>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</si>
  <si>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</si>
  <si>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</si>
  <si>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</si>
  <si>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</si>
  <si>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</si>
  <si>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</si>
  <si>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</si>
  <si>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</si>
  <si>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</si>
  <si>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</si>
  <si>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</si>
  <si>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</si>
  <si>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</si>
  <si>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</si>
  <si>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</si>
  <si>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</si>
  <si>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</si>
  <si>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</si>
  <si>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</si>
  <si>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</si>
  <si>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</si>
  <si>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</si>
  <si>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</si>
  <si>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</si>
  <si>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</si>
  <si>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</si>
  <si>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</si>
  <si>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</si>
  <si>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</si>
  <si>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</si>
  <si>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</si>
  <si>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</si>
  <si>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</si>
  <si>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</si>
  <si>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</si>
  <si>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</si>
  <si>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</si>
  <si>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</si>
  <si>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</si>
  <si>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</si>
  <si>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</si>
  <si>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</si>
  <si>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</si>
  <si>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</si>
  <si>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</si>
  <si>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</si>
  <si>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</si>
  <si>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</si>
  <si>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</si>
  <si>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</si>
  <si>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</si>
  <si>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</si>
  <si>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</si>
  <si>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</si>
  <si>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</si>
  <si>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</si>
  <si>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</si>
  <si>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</si>
  <si>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</si>
  <si>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</si>
  <si>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</si>
  <si>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</si>
  <si>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</si>
  <si>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</si>
  <si>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</si>
  <si>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</si>
  <si>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</si>
  <si>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</si>
  <si>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</si>
  <si>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</si>
  <si>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</si>
  <si>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</si>
  <si>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</si>
  <si>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</si>
  <si>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</si>
  <si>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</si>
  <si>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</si>
  <si>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</si>
  <si>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</si>
  <si>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</si>
  <si>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</si>
  <si>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</si>
  <si>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</si>
  <si>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</si>
  <si>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</si>
  <si>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</si>
  <si>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</si>
  <si>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</si>
  <si>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</si>
  <si>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</si>
  <si>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</si>
  <si>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</si>
  <si>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</si>
  <si>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</si>
  <si>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</si>
  <si>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</si>
  <si>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</si>
  <si>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</si>
  <si>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NOM DE VOTRE RESTAURANT   ICI</t>
  </si>
  <si>
    <t>document créé en 2016 version xls converti en xlsx en 2020</t>
  </si>
  <si>
    <t>Quelques sites Excel pour vous aider à créer vos documents</t>
  </si>
  <si>
    <t>liens &gt;</t>
  </si>
  <si>
    <t xml:space="preserve">Frédéric LE GUEN -  </t>
  </si>
  <si>
    <t xml:space="preserve">https://www.excel-exercice.com/ </t>
  </si>
  <si>
    <t>https://www.youtube.com/user/ExcelExercice/videos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</si>
  <si>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</si>
  <si>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</si>
  <si>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</si>
  <si>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</si>
  <si>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</si>
  <si>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</si>
  <si>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</si>
  <si>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</si>
  <si>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</si>
  <si>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</si>
  <si>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</si>
  <si>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</si>
  <si>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CONTENU DU CLASSEUR</t>
  </si>
  <si>
    <t>Estimation des contenants</t>
  </si>
  <si>
    <t>VOCABULAIRE PROFESSIONNEL    un verbe…une action</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</si>
  <si>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</si>
  <si>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</si>
  <si>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</si>
  <si>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</si>
  <si>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rapportez tout au Kg = 0,400 Kg de viande</t>
  </si>
  <si>
    <t xml:space="preserve">si vous saisissez 2 œufs c'est possible; mais pas dans la même colonne cela fausserait le poids total </t>
  </si>
  <si>
    <t>Excel calculera 2 comme 2 Kg</t>
  </si>
  <si>
    <t>donc pour les produits à l'unité saisissez vos valeurs dans la première colonne</t>
  </si>
  <si>
    <t>Œufs de 50 g</t>
  </si>
  <si>
    <t>l'huile = 0,920 Kg/L</t>
  </si>
  <si>
    <t>Alcool = 0,800 Kg/L</t>
  </si>
  <si>
    <t>eau salée nature = 1,130 Kg/L en fonction du sel ajouté</t>
  </si>
  <si>
    <t>densité des liquides pour cocktails</t>
  </si>
  <si>
    <t>Poids des aliments sur internet</t>
  </si>
  <si>
    <t>http://www.aliments.org/poids.htm</t>
  </si>
  <si>
    <t>http://www.nubel.be/fra/manual/liste_des_denrees_alimentaires.asp</t>
  </si>
  <si>
    <t>Tableau des calibres Fruits Frais</t>
  </si>
  <si>
    <t>http://www.crenoexpert.fr/flipbooks/expproduit/TABLEAUX-CALIBRES-FRUITS-2.pdf</t>
  </si>
  <si>
    <t xml:space="preserve">sur la base eau : 1L = 1Kg </t>
  </si>
  <si>
    <t xml:space="preserve">Litres (l.) </t>
  </si>
  <si>
    <t xml:space="preserve">Centilitres (cl.) </t>
  </si>
  <si>
    <t xml:space="preserve">Décilitres (dl.) </t>
  </si>
  <si>
    <t xml:space="preserve">Kilogrammes (kg.) </t>
  </si>
  <si>
    <t>hg</t>
  </si>
  <si>
    <t>dag</t>
  </si>
  <si>
    <t>gr</t>
  </si>
  <si>
    <t>dl</t>
  </si>
  <si>
    <t>cl</t>
  </si>
  <si>
    <t>ml</t>
  </si>
  <si>
    <t>1litre</t>
  </si>
  <si>
    <t>100 cl</t>
  </si>
  <si>
    <t>10 dl</t>
  </si>
  <si>
    <t>1 kg</t>
  </si>
  <si>
    <t>0</t>
  </si>
  <si>
    <t>50 cl</t>
  </si>
  <si>
    <t>5 dl</t>
  </si>
  <si>
    <t>0,500 kg</t>
  </si>
  <si>
    <t>25 cl</t>
  </si>
  <si>
    <t>2,5 dl</t>
  </si>
  <si>
    <t>0,250 kg</t>
  </si>
  <si>
    <t>12, 5 c</t>
  </si>
  <si>
    <t>1,25 dl</t>
  </si>
  <si>
    <t>0,125 kg</t>
  </si>
  <si>
    <t>LIAISON AU TAPIOCA</t>
  </si>
  <si>
    <t>Saisissez votre volume</t>
  </si>
  <si>
    <t>POUR 1 LITRE DE SAUCE TERMINÉE</t>
  </si>
  <si>
    <t>,</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</si>
  <si>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</si>
  <si>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</si>
  <si>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</si>
  <si>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</si>
  <si>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</si>
  <si>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</si>
  <si>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</si>
  <si>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</si>
  <si>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</si>
  <si>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</si>
  <si>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</si>
  <si>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</si>
  <si>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</si>
  <si>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</si>
  <si>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</si>
  <si>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</si>
  <si>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</si>
  <si>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</si>
  <si>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</si>
  <si>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</si>
  <si>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</si>
  <si>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</si>
  <si>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</si>
  <si>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</si>
  <si>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</si>
  <si>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</si>
  <si>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</si>
  <si>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</si>
  <si>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</si>
  <si>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</si>
  <si>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</si>
  <si>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</si>
  <si>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</si>
  <si>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</si>
  <si>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</si>
  <si>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</si>
  <si>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</si>
  <si>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PURÉE DÉSHYDRATÉE</t>
  </si>
  <si>
    <t>Grammages nets</t>
  </si>
  <si>
    <t xml:space="preserve">Quantité Totale </t>
  </si>
  <si>
    <t>Purée déshydratée</t>
  </si>
  <si>
    <t>Lait déshydraté</t>
  </si>
  <si>
    <t>Lait frais</t>
  </si>
  <si>
    <t>Crème fraiche</t>
  </si>
  <si>
    <t>Poids reconstitué</t>
  </si>
  <si>
    <t>Maternelles</t>
  </si>
  <si>
    <t>Primaires</t>
  </si>
  <si>
    <t xml:space="preserve">Adultes </t>
  </si>
  <si>
    <t>Poids à l'arrondi supérieur</t>
  </si>
  <si>
    <t xml:space="preserve"> Effectifs</t>
  </si>
  <si>
    <t>Parts Adultes</t>
  </si>
  <si>
    <t>Saisissez vos valeurs dans les cellules fond ivoire ou jaune</t>
  </si>
  <si>
    <t>Combien faut-il commander pour des effectifs et des grammages différents</t>
  </si>
  <si>
    <t>Petit utilitaire d'Aide à la décision</t>
  </si>
  <si>
    <t xml:space="preserve">Saisissez vos effectifs </t>
  </si>
  <si>
    <t>couverts</t>
  </si>
  <si>
    <t xml:space="preserve"> et vos grammages nets à servir</t>
  </si>
  <si>
    <t>Familles de convives</t>
  </si>
  <si>
    <t>Quantités à Prévoir</t>
  </si>
  <si>
    <t>Net</t>
  </si>
  <si>
    <t>Brut</t>
  </si>
  <si>
    <t>poids de perte</t>
  </si>
  <si>
    <t>en moyenne par convive</t>
  </si>
  <si>
    <t>Facultatif Mais si vous saisissez un % la question à vous poser c'est : le produit brut ou cru perd comblien au parage ou en cuisson</t>
  </si>
  <si>
    <t>Vous obtiendrez le poids brut à commander</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</si>
  <si>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</si>
  <si>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</si>
  <si>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</si>
  <si>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</si>
  <si>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</si>
  <si>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</si>
  <si>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</si>
  <si>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</si>
  <si>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</si>
  <si>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</si>
  <si>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</si>
  <si>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</si>
  <si>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</si>
  <si>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</si>
  <si>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</si>
  <si>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</si>
  <si>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</si>
  <si>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</si>
  <si>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</si>
  <si>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</si>
  <si>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</si>
  <si>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</si>
  <si>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</si>
  <si>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</si>
  <si>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</si>
  <si>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</si>
  <si>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</si>
  <si>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</si>
  <si>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</si>
  <si>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</si>
  <si>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</si>
  <si>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</si>
  <si>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</si>
  <si>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</si>
  <si>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</si>
  <si>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</si>
  <si>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</si>
  <si>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</si>
  <si>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pour</t>
  </si>
  <si>
    <t>enfants</t>
  </si>
  <si>
    <t>Poids  produit à servir</t>
  </si>
  <si>
    <t>Poids  produit envoyé</t>
  </si>
  <si>
    <t>Écart de poids</t>
  </si>
  <si>
    <t>Meilleur rapport</t>
  </si>
  <si>
    <t>produits entiers</t>
  </si>
  <si>
    <t>Tableaux pour service ou cuisson</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</si>
  <si>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</si>
  <si>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</si>
  <si>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</si>
  <si>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</si>
  <si>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</si>
  <si>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</si>
  <si>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</si>
  <si>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</si>
  <si>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</si>
  <si>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</si>
  <si>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</si>
  <si>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</si>
  <si>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</si>
  <si>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</si>
  <si>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</si>
  <si>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</si>
  <si>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</si>
  <si>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</si>
  <si>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</si>
  <si>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</si>
  <si>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</si>
  <si>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</si>
  <si>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</si>
  <si>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</si>
  <si>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</si>
  <si>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</si>
  <si>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</si>
  <si>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Les Mx cela peut s'appliquer à des morceaux de bourguignon mais aussi des tomates farcies ou des oreillons de pêches au sirop pour le dessert etc..</t>
  </si>
  <si>
    <t>QUANTITÉS A SERVIR OU A COMMANDER</t>
  </si>
  <si>
    <t>DESCRIPTIF</t>
  </si>
  <si>
    <t>pommes</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</si>
  <si>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</si>
  <si>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</si>
  <si>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</si>
  <si>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</si>
  <si>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</si>
  <si>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</si>
  <si>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</si>
  <si>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</si>
  <si>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</si>
  <si>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Mise à jour</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</si>
  <si>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</si>
  <si>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</si>
  <si>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</si>
  <si>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</si>
  <si>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</si>
  <si>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</si>
  <si>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</si>
  <si>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</si>
  <si>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</si>
  <si>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Prix D'ACHAT / Prix de VENTE</t>
  </si>
  <si>
    <t>PRIX D'ACHAT</t>
  </si>
  <si>
    <t>PRIX VENTE</t>
  </si>
  <si>
    <t>%  d'augmentation</t>
  </si>
  <si>
    <t>Augmentation</t>
  </si>
  <si>
    <t>%  de PERTE</t>
  </si>
  <si>
    <t>POIDS de PERTE</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</si>
  <si>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</si>
  <si>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</si>
  <si>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</si>
  <si>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</si>
  <si>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</si>
  <si>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</si>
  <si>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</si>
  <si>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</si>
  <si>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</si>
  <si>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Etc…</t>
  </si>
  <si>
    <t>Fraises des bois dans leur jus</t>
  </si>
  <si>
    <t>Tartes</t>
  </si>
  <si>
    <t>Insert Kappa fraise</t>
  </si>
  <si>
    <t>Jus de fraise</t>
  </si>
  <si>
    <t>K</t>
  </si>
  <si>
    <t>Kappa fraise</t>
  </si>
  <si>
    <t>S</t>
  </si>
  <si>
    <t>Sorbet Avocat</t>
  </si>
  <si>
    <t>Gros Gateaux</t>
  </si>
  <si>
    <t>Siphon Fraise</t>
  </si>
  <si>
    <t>Sauce Fraise</t>
  </si>
  <si>
    <t>Sirop à Crackers</t>
  </si>
  <si>
    <t>Pièces individuelles</t>
  </si>
  <si>
    <t>Utilitaire pour supprimer les espace vides dans une phrase</t>
  </si>
  <si>
    <t xml:space="preserve">•Contamination microbiologique (B)             •Multiplication des germes (B)      </t>
  </si>
  <si>
    <t>Caractères</t>
  </si>
  <si>
    <t>Les cellules réservées à la saisies de vos données sont à fond IVOIRE  et les Produit encre bleue</t>
  </si>
  <si>
    <t>Combien de gastronormes devez vous utiliser pour la cuisson ou le service</t>
  </si>
  <si>
    <t>Gastronormes tableau N° 1</t>
  </si>
  <si>
    <t>Partie du document réservée à la saisie</t>
  </si>
  <si>
    <t>En fonction des informations saisies : nombre de gasto à utiliser</t>
  </si>
  <si>
    <t>PRODUITS</t>
  </si>
  <si>
    <t>Contenance 1 Gastro</t>
  </si>
  <si>
    <t>Quoi?</t>
  </si>
  <si>
    <t>EFFECTIFS</t>
  </si>
  <si>
    <t>A conditionner</t>
  </si>
  <si>
    <t>Total gastronormes au choix</t>
  </si>
  <si>
    <t>Quantité - Grammage ou Nb de Mx ou tranche par convive</t>
  </si>
  <si>
    <t>Service à la portion</t>
  </si>
  <si>
    <t>Poulet 4/4 Cuisses CRUES</t>
  </si>
  <si>
    <t>Cuisses</t>
  </si>
  <si>
    <t>Poulet 4/4 Cuisses petites CUITES</t>
  </si>
  <si>
    <t>Poulet 4/4 Cuisses Grosses CUITES</t>
  </si>
  <si>
    <t>escalopes de volailles cuites 120g</t>
  </si>
  <si>
    <t>escalopes</t>
  </si>
  <si>
    <t xml:space="preserve">Paupiettes de dindes 120g </t>
  </si>
  <si>
    <t>paupiettes</t>
  </si>
  <si>
    <t>Cuisses de canard cuites 200g  GN 1/1 H65</t>
  </si>
  <si>
    <t>Viande tranchée</t>
  </si>
  <si>
    <t>tranches</t>
  </si>
  <si>
    <t>Tomates farcies</t>
  </si>
  <si>
    <t>tomates</t>
  </si>
  <si>
    <t>Service au poids</t>
  </si>
  <si>
    <t>Sautés en morceaux</t>
  </si>
  <si>
    <t>Tartiflette  GN 1/1 H65</t>
  </si>
  <si>
    <t>Brandade de morue</t>
  </si>
  <si>
    <t>Hachis Parmentier</t>
  </si>
  <si>
    <t>Service au choix : au poids ou à la portion</t>
  </si>
  <si>
    <t xml:space="preserve">Poids standard d'une Portion Adulte </t>
  </si>
  <si>
    <t>Combien de portions standard dans un GN 1/1 H65</t>
  </si>
  <si>
    <t>portions</t>
  </si>
  <si>
    <t>Grammage à servir par personne</t>
  </si>
  <si>
    <t>Equivalence en nombre de portions standards</t>
  </si>
  <si>
    <t>Gastronormes tableau N° 2</t>
  </si>
  <si>
    <t xml:space="preserve">Conditionnement pour service ou cuisson </t>
  </si>
  <si>
    <t>A LA PORTION</t>
  </si>
  <si>
    <t>Quantité ou Grammage p.p.</t>
  </si>
  <si>
    <t>Effectif</t>
  </si>
  <si>
    <t>1 Gastro pour :</t>
  </si>
  <si>
    <t xml:space="preserve">Poulet 4/4 Cuisses </t>
  </si>
  <si>
    <t>Gastronormes tableau N° 3</t>
  </si>
  <si>
    <t>Conditionnement pour service ou cuisson</t>
  </si>
  <si>
    <t>AU POIDS</t>
  </si>
  <si>
    <t>Combien de portions dans un gastro</t>
  </si>
  <si>
    <t xml:space="preserve">FICHE DE CONDITIONNEMENT </t>
  </si>
  <si>
    <t>DATE :</t>
  </si>
  <si>
    <t xml:space="preserve">NAVARIN D'AGNEAU PRINTANIER (JP.Domergues) </t>
  </si>
  <si>
    <t>FICHE :</t>
  </si>
  <si>
    <t>PC</t>
  </si>
  <si>
    <t>AGNEAU : Sauté d'agneau sans os- épaule - collier</t>
  </si>
  <si>
    <t>Saisissez vos valeurs dans les cellules fond jaune ou ivoire</t>
  </si>
  <si>
    <t>VIANDE NET A SERVIR ET BRUT A COMMANDER</t>
  </si>
  <si>
    <t>Poids NET p.p.</t>
  </si>
  <si>
    <t>Nb Mx p.p..</t>
  </si>
  <si>
    <t xml:space="preserve">% Perte </t>
  </si>
  <si>
    <t>Poids BRUT  1 portion</t>
  </si>
  <si>
    <t>NET Total à servir / conditionner</t>
  </si>
  <si>
    <t>Total Brut à commander/conditionner</t>
  </si>
  <si>
    <t>Observations :</t>
  </si>
  <si>
    <t>M</t>
  </si>
  <si>
    <t>Hauteur de ligne = 18</t>
  </si>
  <si>
    <t>P</t>
  </si>
  <si>
    <t>A +</t>
  </si>
  <si>
    <t>PAM</t>
  </si>
  <si>
    <t>PAS.</t>
  </si>
  <si>
    <t>POIDS DE VIANDE A SERVIR ET A COMMANDER</t>
  </si>
  <si>
    <t>TOTAUX</t>
  </si>
  <si>
    <t>CONTENANTS</t>
  </si>
  <si>
    <t>Saisissez le type de contenant et le poids BRUT par contenant si vous avez saisi des % de perte (si vous faites de la cuisson) ou poids NETS</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</si>
  <si>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</si>
  <si>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</si>
  <si>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</si>
  <si>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</si>
  <si>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</si>
  <si>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</si>
  <si>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</si>
  <si>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</si>
  <si>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</si>
  <si>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TOTAL CONTENANTS A PRÉVOIR</t>
  </si>
  <si>
    <t>SAUCE</t>
  </si>
  <si>
    <t>Poids de sauce dans une louche</t>
  </si>
  <si>
    <t>1 louche pour</t>
  </si>
  <si>
    <t>Poids NET Total à servir / conditionner</t>
  </si>
  <si>
    <t>SAUCE - POIDS  - NOMBRE DE GASTRO ET DE LOUCHES POUR LE SERVICE</t>
  </si>
  <si>
    <t>Poids Brut 1 cont.*</t>
  </si>
  <si>
    <t>Nb de louches dans 1 Cont</t>
  </si>
  <si>
    <t>Total louches</t>
  </si>
  <si>
    <t>Total contenants * service a la louche</t>
  </si>
  <si>
    <t>GARNITURE DE FINITION</t>
  </si>
  <si>
    <t>Nb louche /Mx p.p</t>
  </si>
  <si>
    <t>GARNITURE DE FINITION - POIDS  - NOMBRE DE GASTRO ET DE LOUCHES POUR LE SERVICE</t>
  </si>
  <si>
    <t>Nb louches/Mx dans 1 Cont</t>
  </si>
  <si>
    <t>Total contenants * service a la louche ou aux morceaux</t>
  </si>
  <si>
    <t>kg</t>
  </si>
  <si>
    <t>M.  Enfants en maternelle</t>
  </si>
  <si>
    <t>A .     Adolescents,adultes,personnes agées si portage à domicile</t>
  </si>
  <si>
    <t>P.  Enfants en classe élémentaire</t>
  </si>
  <si>
    <t>PAM.   Personnes Agées en institution déjeuner Midi</t>
  </si>
  <si>
    <t>PAS.   Personnes Agées en institution diner Soir</t>
  </si>
  <si>
    <t>Fonction N° de colonne Alpha =SUBSTITUE(ADRESSE(1;COLONNE();4);"1";"")</t>
  </si>
  <si>
    <t>du 13-02-2017- Annule et remplace les versions précédentes</t>
  </si>
  <si>
    <t xml:space="preserve">GRAMMAGES GEM/RCN  </t>
  </si>
  <si>
    <t>?</t>
  </si>
  <si>
    <t>Adultes + = GEM/RCN grammages (Adolescents - Adultes) + %</t>
  </si>
  <si>
    <t>A vous de modifier les grammages en fonction des modifications futures ou de votre établissement</t>
  </si>
  <si>
    <t>M.  Maternelle    Enfants en maternelle</t>
  </si>
  <si>
    <t>P.   Primaire  Enfants en classe élémentaire</t>
  </si>
  <si>
    <t>A .  Ado/Adult   Adolescents,adultes,personnes agées si portage à domicile</t>
  </si>
  <si>
    <t>TOTAL</t>
  </si>
  <si>
    <t xml:space="preserve">PRODUITS  prêts à consommer  en Kg ou à la pièce </t>
  </si>
  <si>
    <t>PAS</t>
  </si>
  <si>
    <t>RECOMMANDATIONS RELATIVES A LA NUTRTION (N°J5-07DU 4 MAI 2007) approuvé par décision n° 2007-17 du comité exécutif de l'OEAP</t>
  </si>
  <si>
    <t>% A+</t>
  </si>
  <si>
    <t>Saisissez vos EFFECTIFS</t>
  </si>
  <si>
    <t>PAIN</t>
  </si>
  <si>
    <t>*- CRUDITÉS sans assaisonnement</t>
  </si>
  <si>
    <t>Carottes, céleri et autres racines râpées</t>
  </si>
  <si>
    <t>Choux rouge et choux blanc émincé</t>
  </si>
  <si>
    <t>Concombre</t>
  </si>
  <si>
    <t>Endive</t>
  </si>
  <si>
    <t>Melon, Pastèque</t>
  </si>
  <si>
    <t>Radis</t>
  </si>
  <si>
    <t>Salade verte</t>
  </si>
  <si>
    <t>Tomate</t>
  </si>
  <si>
    <t>Salade composée à base de crudités</t>
  </si>
  <si>
    <t>Champignons crus</t>
  </si>
  <si>
    <t>Fenouil</t>
  </si>
  <si>
    <t>*- CUIDITES sans assaisonnement</t>
  </si>
  <si>
    <t>Potage à base de légumes (en litres/Kg)</t>
  </si>
  <si>
    <t>Asperges</t>
  </si>
  <si>
    <t>Betteraves</t>
  </si>
  <si>
    <t>Céleri</t>
  </si>
  <si>
    <t>Champignons</t>
  </si>
  <si>
    <t>Choux fleurs</t>
  </si>
  <si>
    <t>Cœurs de palmier</t>
  </si>
  <si>
    <t>Haricots verts</t>
  </si>
  <si>
    <t>Poireaux (blancs de poireaux)</t>
  </si>
  <si>
    <t>Salade composée à base de légumes cuits</t>
  </si>
  <si>
    <t>Soja (germes de haricots mungo)</t>
  </si>
  <si>
    <t>Terrine de légumes</t>
  </si>
  <si>
    <t xml:space="preserve">*- ENTRÉES DE FÉCULENT </t>
  </si>
  <si>
    <t>Salades composées à base de P. de T., blé, riz, semoule ou pâtes</t>
  </si>
  <si>
    <t>*- ENTREES PROTIDIQUES DIVERSES</t>
  </si>
  <si>
    <t>Hareng/garniture</t>
  </si>
  <si>
    <t>Maquereau</t>
  </si>
  <si>
    <t>Thon au naturel</t>
  </si>
  <si>
    <t>Jambon cru de pays</t>
  </si>
  <si>
    <t>Jambon blanc</t>
  </si>
  <si>
    <t>Pâté, terrine , mousse</t>
  </si>
  <si>
    <t>Pâté en croûte</t>
  </si>
  <si>
    <t>Rillettes</t>
  </si>
  <si>
    <t>Salami – Saucisson – Mortadelle</t>
  </si>
  <si>
    <t>*- PREPARATIONS PATISSIERES SALEES</t>
  </si>
  <si>
    <t>Nems</t>
  </si>
  <si>
    <t>Crêpes</t>
  </si>
  <si>
    <t>Friand, feuilleté</t>
  </si>
  <si>
    <t>Pizza</t>
  </si>
  <si>
    <t>Tarte salée</t>
  </si>
  <si>
    <t>*- VIANDES SANS SAUCE</t>
  </si>
  <si>
    <t>BŒUF</t>
  </si>
  <si>
    <t>Bœuf braisé, bœuf sauté, bouilli de bœuf</t>
  </si>
  <si>
    <t>Rôti de bœuf, steak</t>
  </si>
  <si>
    <t>Steak haché</t>
  </si>
  <si>
    <t>Hamburger</t>
  </si>
  <si>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</si>
  <si>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</si>
  <si>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</si>
  <si>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</si>
  <si>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</si>
  <si>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</si>
  <si>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</si>
  <si>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</si>
  <si>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</si>
  <si>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</si>
  <si>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t>PORC</t>
  </si>
  <si>
    <t>Rôti de porc, grillade (sans os)</t>
  </si>
  <si>
    <t>Côte de porc</t>
  </si>
  <si>
    <t>Jambon DD, palette de porc</t>
  </si>
  <si>
    <t>Andouillettes</t>
  </si>
  <si>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</si>
  <si>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</si>
  <si>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</si>
  <si>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</si>
  <si>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</si>
  <si>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</si>
  <si>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</si>
  <si>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</si>
  <si>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</si>
  <si>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</si>
  <si>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</si>
  <si>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</si>
  <si>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</si>
  <si>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</si>
  <si>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</si>
  <si>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t>Saucisse de volaille de 50g pièce crue (Kg)</t>
  </si>
  <si>
    <t>ABATS</t>
  </si>
  <si>
    <t>Foie, langue, rognons, boudin</t>
  </si>
  <si>
    <t>Tripes avec sauce</t>
  </si>
  <si>
    <t>OEUFS (plat principal)</t>
  </si>
  <si>
    <t>Omelette</t>
  </si>
  <si>
    <t>POISSONS (Sans sauce)</t>
  </si>
  <si>
    <t>Poissons non enrobés sans arêtes (filets, rôtis,
steaks, brochettes, cubes)</t>
  </si>
  <si>
    <t>Brochettes de poisson</t>
  </si>
  <si>
    <t>Darne</t>
  </si>
  <si>
    <t>Beignets, poissons panés ou enrobés (croquettes,
paupiettes,…)</t>
  </si>
  <si>
    <t>Poissons entiers</t>
  </si>
  <si>
    <t>*- PLATS COMPOSES (denrée protidique et garniture)</t>
  </si>
  <si>
    <t>Raviolis, Cannellonis, Lasagnes ... (poids ration
avec sauce)</t>
  </si>
  <si>
    <t>Préparations pâtissières (crêpes, pizzas, croque-
monsieur, friands, quiches)</t>
  </si>
  <si>
    <t>Quenelle</t>
  </si>
  <si>
    <t>LEGUMES CUITS</t>
  </si>
  <si>
    <t>*- FÉCULENTS CUITS</t>
  </si>
  <si>
    <t>Riz – Pâtes – Pommes de terre</t>
  </si>
  <si>
    <t>Purée de pomme de terre, fraiche ou reconstituée</t>
  </si>
  <si>
    <t>Frites</t>
  </si>
  <si>
    <t>Légumes secs</t>
  </si>
  <si>
    <t xml:space="preserve">SAUCES POUR PLATS </t>
  </si>
  <si>
    <t>FROMAGES</t>
  </si>
  <si>
    <t>*- PRODUITS LAITIERS FRAIS</t>
  </si>
  <si>
    <t>Fromage blanc, fromages frais</t>
  </si>
  <si>
    <t>Yaourt</t>
  </si>
  <si>
    <t>Petit suisse</t>
  </si>
  <si>
    <t>Lait demi-écrémé en ml des menus 4 composantes</t>
  </si>
  <si>
    <t>*- DESSERTS</t>
  </si>
  <si>
    <t>Desserts lactés</t>
  </si>
  <si>
    <t>Mousse (en Litre)</t>
  </si>
  <si>
    <t>Fruits crus</t>
  </si>
  <si>
    <t>Fruits cuits</t>
  </si>
  <si>
    <t>Pâtisseries fraiches ou surgelées en portions</t>
  </si>
  <si>
    <t>Pâtisseries fraiches ou surgelées à portionner</t>
  </si>
  <si>
    <t>Pâtisserie sèche emballée</t>
  </si>
  <si>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</si>
  <si>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</si>
  <si>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</si>
  <si>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</si>
  <si>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</si>
  <si>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</si>
  <si>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</si>
  <si>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</si>
  <si>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</si>
  <si>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</si>
  <si>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</si>
  <si>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 xml:space="preserve">VOCABULAIRE PROFESSIONNEL " CUISINE DE COMPOSITION" </t>
  </si>
  <si>
    <t>VOCABULAIRE PROFESSIONNEL "La CUISINE DE REFERENCE" Michel MAINCENT</t>
  </si>
  <si>
    <t>R</t>
  </si>
  <si>
    <t>T</t>
  </si>
  <si>
    <t>Abaisser</t>
  </si>
  <si>
    <t>Dauber</t>
  </si>
  <si>
    <t>Façonner</t>
  </si>
  <si>
    <t>Macérer</t>
  </si>
  <si>
    <t>Rabattre</t>
  </si>
  <si>
    <t>Tabler</t>
  </si>
  <si>
    <t>Abaisser la temp. à coeur</t>
  </si>
  <si>
    <t>①</t>
  </si>
  <si>
    <t>Egrener</t>
  </si>
  <si>
    <t>Parfumer</t>
  </si>
  <si>
    <t>Respecter le délai de 2 H</t>
  </si>
  <si>
    <t>Dépouiller</t>
  </si>
  <si>
    <t>Habiller</t>
  </si>
  <si>
    <t>Réduire</t>
  </si>
  <si>
    <t>Décanter</t>
  </si>
  <si>
    <t>Faire bouillir</t>
  </si>
  <si>
    <t>Maintenir en temp. sup à 63°</t>
  </si>
  <si>
    <t>Raccourcir</t>
  </si>
  <si>
    <t>Tailler</t>
  </si>
  <si>
    <t>Accompagner</t>
  </si>
  <si>
    <t>②</t>
  </si>
  <si>
    <t>Eliminer</t>
  </si>
  <si>
    <t>Parsemer</t>
  </si>
  <si>
    <t>Retirer</t>
  </si>
  <si>
    <t>Abricoter</t>
  </si>
  <si>
    <t>Dérober</t>
  </si>
  <si>
    <t>Hacher</t>
  </si>
  <si>
    <t>Relever</t>
  </si>
  <si>
    <t>Décercler</t>
  </si>
  <si>
    <t>Farcir</t>
  </si>
  <si>
    <t>Manchonner</t>
  </si>
  <si>
    <t>Rafraîchir</t>
  </si>
  <si>
    <t>Tamiser</t>
  </si>
  <si>
    <t>Additionner</t>
  </si>
  <si>
    <t>③</t>
  </si>
  <si>
    <t>Enfourner</t>
  </si>
  <si>
    <t>Peler</t>
  </si>
  <si>
    <t>Retourner</t>
  </si>
  <si>
    <t>Arroser</t>
  </si>
  <si>
    <t>Désosser</t>
  </si>
  <si>
    <t>Historier</t>
  </si>
  <si>
    <t>Remonter</t>
  </si>
  <si>
    <t>Décorer</t>
  </si>
  <si>
    <t>Farder</t>
  </si>
  <si>
    <t>Manier</t>
  </si>
  <si>
    <t>Raidir</t>
  </si>
  <si>
    <t>Tamponner</t>
  </si>
  <si>
    <t>Adjoindre</t>
  </si>
  <si>
    <t>④</t>
  </si>
  <si>
    <t>Porter à ébullition</t>
  </si>
  <si>
    <t>Rincer</t>
  </si>
  <si>
    <t>Assaisonner</t>
  </si>
  <si>
    <t>Dessécher</t>
  </si>
  <si>
    <t>Revenir</t>
  </si>
  <si>
    <t>Décortiquer</t>
  </si>
  <si>
    <t>Fariner</t>
  </si>
  <si>
    <t>Manipuler</t>
  </si>
  <si>
    <t>Rassir</t>
  </si>
  <si>
    <t>Tapisser</t>
  </si>
  <si>
    <t>Agir rapidement</t>
  </si>
  <si>
    <t>⑤</t>
  </si>
  <si>
    <t>Etaler</t>
  </si>
  <si>
    <t>Préchauffer</t>
  </si>
  <si>
    <t>Détendre</t>
  </si>
  <si>
    <t>Inciser</t>
  </si>
  <si>
    <t>Rissoler</t>
  </si>
  <si>
    <t>Décuire</t>
  </si>
  <si>
    <t>Festonner</t>
  </si>
  <si>
    <t>Marbrer</t>
  </si>
  <si>
    <t>Rayer</t>
  </si>
  <si>
    <t>Terminer</t>
  </si>
  <si>
    <t>Ajouter</t>
  </si>
  <si>
    <t>Prélever</t>
  </si>
  <si>
    <t>Saupoudrer</t>
  </si>
  <si>
    <t>Barder</t>
  </si>
  <si>
    <t>⑥</t>
  </si>
  <si>
    <t>Dorer</t>
  </si>
  <si>
    <t>Rompre</t>
  </si>
  <si>
    <t>Déffilandrer</t>
  </si>
  <si>
    <t>Fileter</t>
  </si>
  <si>
    <t>Mariner</t>
  </si>
  <si>
    <t>Réaliser</t>
  </si>
  <si>
    <t>Tomber</t>
  </si>
  <si>
    <t>Aplatir</t>
  </si>
  <si>
    <t>Préparer</t>
  </si>
  <si>
    <t>Servir</t>
  </si>
  <si>
    <t>Beurrer</t>
  </si>
  <si>
    <t>⑦</t>
  </si>
  <si>
    <t>Dresser</t>
  </si>
  <si>
    <t>Lier</t>
  </si>
  <si>
    <t>Rôtir</t>
  </si>
  <si>
    <t>Déglacer</t>
  </si>
  <si>
    <t>Fixer</t>
  </si>
  <si>
    <t>Marquer</t>
  </si>
  <si>
    <t>Réchauffer en moins d'1 H</t>
  </si>
  <si>
    <t>Torréfier</t>
  </si>
  <si>
    <t>Protéger</t>
  </si>
  <si>
    <t>Snacker</t>
  </si>
  <si>
    <t>Blanchir</t>
  </si>
  <si>
    <t>Limoner</t>
  </si>
  <si>
    <t>Dégorger</t>
  </si>
  <si>
    <t>Flamber</t>
  </si>
  <si>
    <t>Masquer</t>
  </si>
  <si>
    <t>Recouvrir</t>
  </si>
  <si>
    <t>Tourer</t>
  </si>
  <si>
    <t>Battre</t>
  </si>
  <si>
    <t>Garnir</t>
  </si>
  <si>
    <t>Blondir</t>
  </si>
  <si>
    <t>Ebarber</t>
  </si>
  <si>
    <t>Lisser</t>
  </si>
  <si>
    <t>Saigner</t>
  </si>
  <si>
    <t>Aromatiser</t>
  </si>
  <si>
    <t>Dégourdir</t>
  </si>
  <si>
    <t>Flanquer</t>
  </si>
  <si>
    <t>Masser</t>
  </si>
  <si>
    <t>Rectifier</t>
  </si>
  <si>
    <t>Tourner</t>
  </si>
  <si>
    <t>Bouler</t>
  </si>
  <si>
    <t>Ecailler</t>
  </si>
  <si>
    <t>Lustrer</t>
  </si>
  <si>
    <t>Saisir</t>
  </si>
  <si>
    <t>Dégraisser</t>
  </si>
  <si>
    <t>Fleurer</t>
  </si>
  <si>
    <t>Mélanger</t>
  </si>
  <si>
    <t>Travailler</t>
  </si>
  <si>
    <t>Chauffer</t>
  </si>
  <si>
    <t>Incorporer</t>
  </si>
  <si>
    <t>Braiser</t>
  </si>
  <si>
    <t>Ecaler</t>
  </si>
  <si>
    <t>Sangler</t>
  </si>
  <si>
    <t>Déhousser</t>
  </si>
  <si>
    <t>Foisonner</t>
  </si>
  <si>
    <t>Meringuer</t>
  </si>
  <si>
    <t>Refroidir</t>
  </si>
  <si>
    <t>Tremper</t>
  </si>
  <si>
    <t>Conserver</t>
  </si>
  <si>
    <t>Indications packaging</t>
  </si>
  <si>
    <t>Utiliser</t>
  </si>
  <si>
    <t>Brider</t>
  </si>
  <si>
    <t>Ecorcher</t>
  </si>
  <si>
    <t>Sauter</t>
  </si>
  <si>
    <t>Délayer</t>
  </si>
  <si>
    <t>Foncer</t>
  </si>
  <si>
    <t>Mettre au point</t>
  </si>
  <si>
    <t>Régénérer</t>
  </si>
  <si>
    <t>Tronçonner</t>
  </si>
  <si>
    <t>Contrôler</t>
  </si>
  <si>
    <t>V</t>
  </si>
  <si>
    <t>Ecosser</t>
  </si>
  <si>
    <t>Serrer</t>
  </si>
  <si>
    <t>Démouler</t>
  </si>
  <si>
    <t>Fondre</t>
  </si>
  <si>
    <t>Mettre en cuisson</t>
  </si>
  <si>
    <t>Réhydrater</t>
  </si>
  <si>
    <t>Trousser</t>
  </si>
  <si>
    <t>Jeter</t>
  </si>
  <si>
    <t>Vérifier la temp.</t>
  </si>
  <si>
    <t>Canneler</t>
  </si>
  <si>
    <t>Ecumer</t>
  </si>
  <si>
    <t>Singer</t>
  </si>
  <si>
    <t>Dénerver</t>
  </si>
  <si>
    <t>Fouetter</t>
  </si>
  <si>
    <t>Mijoter</t>
  </si>
  <si>
    <t>Relâcher</t>
  </si>
  <si>
    <t>Turbiner</t>
  </si>
  <si>
    <t>Verser</t>
  </si>
  <si>
    <t>Caraméliser</t>
  </si>
  <si>
    <t>Effilandrer</t>
  </si>
  <si>
    <t>Suer</t>
  </si>
  <si>
    <t>Dénoyauter</t>
  </si>
  <si>
    <t>Fouler</t>
  </si>
  <si>
    <t>Mixer</t>
  </si>
  <si>
    <t>Laver</t>
  </si>
  <si>
    <t>Remonter en température</t>
  </si>
  <si>
    <t>Châtrer</t>
  </si>
  <si>
    <t>⑧</t>
  </si>
  <si>
    <t>Effiler</t>
  </si>
  <si>
    <t>Denteler</t>
  </si>
  <si>
    <t>Fourrer</t>
  </si>
  <si>
    <t>Modeler</t>
  </si>
  <si>
    <t>Disperser</t>
  </si>
  <si>
    <t>Remplacer</t>
  </si>
  <si>
    <t>Chaufroiter</t>
  </si>
  <si>
    <t>⑨</t>
  </si>
  <si>
    <t>Egermer</t>
  </si>
  <si>
    <t>Fraiser</t>
  </si>
  <si>
    <t>Moiner</t>
  </si>
  <si>
    <t>Upériser</t>
  </si>
  <si>
    <t>Disposer</t>
  </si>
  <si>
    <t>Remuer</t>
  </si>
  <si>
    <t>Chemiser</t>
  </si>
  <si>
    <t>⑩</t>
  </si>
  <si>
    <t>Egoutter</t>
  </si>
  <si>
    <t>Frapper</t>
  </si>
  <si>
    <t>Monder</t>
  </si>
  <si>
    <t>Répartir</t>
  </si>
  <si>
    <t>Chiqueter</t>
  </si>
  <si>
    <t>⑪</t>
  </si>
  <si>
    <t>Egrapper</t>
  </si>
  <si>
    <t>Fraser</t>
  </si>
  <si>
    <t>Monter</t>
  </si>
  <si>
    <t>Repasser</t>
  </si>
  <si>
    <t>Ciseler</t>
  </si>
  <si>
    <t>⑫</t>
  </si>
  <si>
    <t>Frémir</t>
  </si>
  <si>
    <t>Mortifier</t>
  </si>
  <si>
    <t>Citronner</t>
  </si>
  <si>
    <t>⑬</t>
  </si>
  <si>
    <t>Emincer</t>
  </si>
  <si>
    <t>Détailler</t>
  </si>
  <si>
    <t>Frire</t>
  </si>
  <si>
    <t>Mouiller</t>
  </si>
  <si>
    <t>Réserver</t>
  </si>
  <si>
    <t>Vanner</t>
  </si>
  <si>
    <t>Clarifier</t>
  </si>
  <si>
    <t>⑭</t>
  </si>
  <si>
    <t>Enrober</t>
  </si>
  <si>
    <t>Broyer</t>
  </si>
  <si>
    <t>Mousser</t>
  </si>
  <si>
    <t>Coller</t>
  </si>
  <si>
    <t>⑮</t>
  </si>
  <si>
    <t>Eplucher</t>
  </si>
  <si>
    <t>Brûler</t>
  </si>
  <si>
    <t>Détremper</t>
  </si>
  <si>
    <t>Compoter</t>
  </si>
  <si>
    <t>⑯</t>
  </si>
  <si>
    <t>Escaloper</t>
  </si>
  <si>
    <t>Retomber</t>
  </si>
  <si>
    <t>Videler</t>
  </si>
  <si>
    <t>Concasser</t>
  </si>
  <si>
    <t>⑰</t>
  </si>
  <si>
    <t>Etuver</t>
  </si>
  <si>
    <t>Nacrer</t>
  </si>
  <si>
    <t>Gerber</t>
  </si>
  <si>
    <t>Voiler</t>
  </si>
  <si>
    <t>Confire</t>
  </si>
  <si>
    <t>⑱</t>
  </si>
  <si>
    <t>Evider</t>
  </si>
  <si>
    <t>Napper</t>
  </si>
  <si>
    <t>Glacer</t>
  </si>
  <si>
    <t>Contiser</t>
  </si>
  <si>
    <t>⑲</t>
  </si>
  <si>
    <t>Exprimer</t>
  </si>
  <si>
    <t>Doubler</t>
  </si>
  <si>
    <t>Gommer</t>
  </si>
  <si>
    <t>Corner</t>
  </si>
  <si>
    <t>Cerner</t>
  </si>
  <si>
    <t>Graisser</t>
  </si>
  <si>
    <t>Panacher</t>
  </si>
  <si>
    <t>Rioler</t>
  </si>
  <si>
    <t>Zester</t>
  </si>
  <si>
    <t>Corser</t>
  </si>
  <si>
    <t>Paner</t>
  </si>
  <si>
    <t>Gratiner</t>
  </si>
  <si>
    <t>Coucher</t>
  </si>
  <si>
    <t>Papilloter</t>
  </si>
  <si>
    <t>Griller</t>
  </si>
  <si>
    <t>Passer</t>
  </si>
  <si>
    <t>Parer</t>
  </si>
  <si>
    <t>Crémer</t>
  </si>
  <si>
    <t>Persiller</t>
  </si>
  <si>
    <t>Ebaucher</t>
  </si>
  <si>
    <t>Rouler</t>
  </si>
  <si>
    <t>Crever</t>
  </si>
  <si>
    <t>Piler</t>
  </si>
  <si>
    <t>Chevaucher</t>
  </si>
  <si>
    <t>Roussir</t>
  </si>
  <si>
    <t>Cuire</t>
  </si>
  <si>
    <t>Pincer</t>
  </si>
  <si>
    <t>Piquer</t>
  </si>
  <si>
    <t>Echauder</t>
  </si>
  <si>
    <t>Pasteuriser</t>
  </si>
  <si>
    <t>Pocher</t>
  </si>
  <si>
    <t>Huiler</t>
  </si>
  <si>
    <t>Sabler</t>
  </si>
  <si>
    <t>Poêler</t>
  </si>
  <si>
    <t>Pousser</t>
  </si>
  <si>
    <t>Clouter</t>
  </si>
  <si>
    <t>Peser</t>
  </si>
  <si>
    <t>Puncher</t>
  </si>
  <si>
    <t>Imbiber</t>
  </si>
  <si>
    <t>Pétrir</t>
  </si>
  <si>
    <t>Q</t>
  </si>
  <si>
    <t>Saumurer</t>
  </si>
  <si>
    <t>Quadriller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</si>
  <si>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</si>
  <si>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</si>
  <si>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</si>
  <si>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</si>
  <si>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</si>
  <si>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</si>
  <si>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</si>
  <si>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</si>
  <si>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</si>
  <si>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</si>
  <si>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</si>
  <si>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</si>
  <si>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</si>
  <si>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</si>
  <si>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</si>
  <si>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</si>
  <si>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</si>
  <si>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</si>
  <si>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</si>
  <si>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Convertissez  les volumes en poids sur la base de 1L = 1Kg  et le nombre de pièces en Kg</t>
  </si>
  <si>
    <t>Saisissez votre nombre d'unité (encre rouge)- Modifiez le poids unitaire (encre bleue) s'il n'est pas excact</t>
  </si>
  <si>
    <t>Produits</t>
  </si>
  <si>
    <t>Nb d'unités</t>
  </si>
  <si>
    <t>Poids unitaire</t>
  </si>
  <si>
    <t>Poids Brut</t>
  </si>
  <si>
    <t>Abricot</t>
  </si>
  <si>
    <t>Hareng</t>
  </si>
  <si>
    <t>Raisin sec Tasse thé de 15 cl</t>
  </si>
  <si>
    <t>Ail gousse</t>
  </si>
  <si>
    <t>Haricot sec Verre de 20 cl</t>
  </si>
  <si>
    <t>Riz long Verre de 20 cl</t>
  </si>
  <si>
    <t>Ail gousse moyenne</t>
  </si>
  <si>
    <t>Homard moyen</t>
  </si>
  <si>
    <t>Ail tête</t>
  </si>
  <si>
    <t>Homard petit</t>
  </si>
  <si>
    <t>Sardine</t>
  </si>
  <si>
    <t>Ananas</t>
  </si>
  <si>
    <t>Sel 1 pincée</t>
  </si>
  <si>
    <t>Artichaut</t>
  </si>
  <si>
    <t>Lapin vidé</t>
  </si>
  <si>
    <t>Sel fin 1 cuillère café rase</t>
  </si>
  <si>
    <t>Avocat 1/2</t>
  </si>
  <si>
    <t>Lentilles Verre de 20 cl</t>
  </si>
  <si>
    <t>Sel fin 1 cuillère soupe rase</t>
  </si>
  <si>
    <t>Avocat entier</t>
  </si>
  <si>
    <t>Sel fin 1 tasse</t>
  </si>
  <si>
    <t>Maizena 1 cuillère soupe</t>
  </si>
  <si>
    <t>Sel pour 1 Kg Blé</t>
  </si>
  <si>
    <t>Banane</t>
  </si>
  <si>
    <t>Melon gros</t>
  </si>
  <si>
    <t>Sel pour 1 Kg Foie gras</t>
  </si>
  <si>
    <t>Baton de vanille</t>
  </si>
  <si>
    <t>Melon portion</t>
  </si>
  <si>
    <t>Sel pour 1 Kg Merguez</t>
  </si>
  <si>
    <t>Beurre 1 cuillère café</t>
  </si>
  <si>
    <t>Merlan</t>
  </si>
  <si>
    <t>Sel pour 1 Kg Pâtes alimentaires</t>
  </si>
  <si>
    <t>Beurre 1 cuillère soupe</t>
  </si>
  <si>
    <t>Mouton 1/2 carcasse</t>
  </si>
  <si>
    <t>Sel pour 1 Kg Pommes terre</t>
  </si>
  <si>
    <t>Beurre 1 noisette</t>
  </si>
  <si>
    <t>Mouton carré couvert (5+3)</t>
  </si>
  <si>
    <t>Sel pour 1 Kg Saucisse a griller</t>
  </si>
  <si>
    <t>Beurre 1 noix</t>
  </si>
  <si>
    <t>Mouton carré découvert (5)</t>
  </si>
  <si>
    <t>Sel pour 1 Kg Semoule a couscous</t>
  </si>
  <si>
    <t>Beurre 1 tasse</t>
  </si>
  <si>
    <t xml:space="preserve">Mouton cervelle </t>
  </si>
  <si>
    <t>Semoule Tasse thé de 15 cl</t>
  </si>
  <si>
    <t>Bœuf Cervelle</t>
  </si>
  <si>
    <t>Mouton cœur</t>
  </si>
  <si>
    <t>Semoule Verre de 20 cl</t>
  </si>
  <si>
    <t>Bœuf cœur</t>
  </si>
  <si>
    <t>Mouton épaule</t>
  </si>
  <si>
    <t>Sole T1</t>
  </si>
  <si>
    <t>Bœuf entrecôte</t>
  </si>
  <si>
    <t>Mouton gigot raccourci</t>
  </si>
  <si>
    <t>Sole T2</t>
  </si>
  <si>
    <t>Bœuf faux filet</t>
  </si>
  <si>
    <t>Mouton selle anglaise</t>
  </si>
  <si>
    <t>Sole T3</t>
  </si>
  <si>
    <t>Bœuf filet</t>
  </si>
  <si>
    <t>Sole T4 + de</t>
  </si>
  <si>
    <t>Bœuf foie</t>
  </si>
  <si>
    <t>Noix</t>
  </si>
  <si>
    <t>Bœuf langue</t>
  </si>
  <si>
    <t>Noix épluchées Tasse thé de 15 cl</t>
  </si>
  <si>
    <t>Sucre morceaux</t>
  </si>
  <si>
    <t>Bœuf rognon</t>
  </si>
  <si>
    <t>Sucre semoule 1 cuillère café</t>
  </si>
  <si>
    <t>Bœuf train côtes milieu</t>
  </si>
  <si>
    <t>Oeuf  le blanc</t>
  </si>
  <si>
    <t>Sucre semoule 1 cuillère soupe</t>
  </si>
  <si>
    <t>Brochet</t>
  </si>
  <si>
    <t>Oeuf gros</t>
  </si>
  <si>
    <t>Sucre semoule 1 tasse</t>
  </si>
  <si>
    <t>Oeuf moyen</t>
  </si>
  <si>
    <t>Sucre Verre de 20 cl</t>
  </si>
  <si>
    <t>Cacao poudre 1 cuillère soupe</t>
  </si>
  <si>
    <t>Oeuf petit</t>
  </si>
  <si>
    <t>Cacao Tasse thé de 15 cl</t>
  </si>
  <si>
    <t>Œufs 1 douzaine</t>
  </si>
  <si>
    <t>Tapioca Tasse thé de 15 cl</t>
  </si>
  <si>
    <t>Canard vidé</t>
  </si>
  <si>
    <t>Œufs blanc d'</t>
  </si>
  <si>
    <t>Thon boite 1/10</t>
  </si>
  <si>
    <t>Carotte moyenne</t>
  </si>
  <si>
    <t>Œufs entiers</t>
  </si>
  <si>
    <t>Thon boite 1/3 saladière</t>
  </si>
  <si>
    <t>Céléri 1 branche</t>
  </si>
  <si>
    <t>Œufs jaune</t>
  </si>
  <si>
    <t>Thon boite 1/5</t>
  </si>
  <si>
    <t>Céléri rave</t>
  </si>
  <si>
    <t>Oignon moyen</t>
  </si>
  <si>
    <t>Thon boite 1/6 basse</t>
  </si>
  <si>
    <t>Cerises</t>
  </si>
  <si>
    <t>Olives</t>
  </si>
  <si>
    <t>Thon boite 1/8</t>
  </si>
  <si>
    <t>Choux fleur</t>
  </si>
  <si>
    <t>Orange</t>
  </si>
  <si>
    <t>Thon boite 4/4 saladière</t>
  </si>
  <si>
    <t>Choux vert</t>
  </si>
  <si>
    <t>Orange moyenne</t>
  </si>
  <si>
    <t>Tomate grosse</t>
  </si>
  <si>
    <t>Citron moyen</t>
  </si>
  <si>
    <t>Tomate moyenne</t>
  </si>
  <si>
    <t>Clémentine</t>
  </si>
  <si>
    <t>Pamplemousse</t>
  </si>
  <si>
    <t>Tomate petite</t>
  </si>
  <si>
    <t>Colin</t>
  </si>
  <si>
    <t>Pêche</t>
  </si>
  <si>
    <t>Truite portion</t>
  </si>
  <si>
    <t>Pied veau</t>
  </si>
  <si>
    <t>Turbot</t>
  </si>
  <si>
    <t>Coquillette Verre de 20 cl</t>
  </si>
  <si>
    <t>Poireau beau</t>
  </si>
  <si>
    <t>Courgette</t>
  </si>
  <si>
    <t>Poireau blanc de</t>
  </si>
  <si>
    <t>Veau carré couvert (5+3)</t>
  </si>
  <si>
    <t>Cresson botte</t>
  </si>
  <si>
    <t>Poireau moyen</t>
  </si>
  <si>
    <t>Veau carré découvert (5)</t>
  </si>
  <si>
    <t>Cuillère café liquide</t>
  </si>
  <si>
    <t>Poivron</t>
  </si>
  <si>
    <t>Veau cervelle</t>
  </si>
  <si>
    <t>Cuillère soupe liquide</t>
  </si>
  <si>
    <t>Pomelos 1/2</t>
  </si>
  <si>
    <t>Veau cœur</t>
  </si>
  <si>
    <t>Pomme</t>
  </si>
  <si>
    <t>Veau Foie</t>
  </si>
  <si>
    <t>Daurade</t>
  </si>
  <si>
    <t>Pomme de terre moyenne</t>
  </si>
  <si>
    <t>Veau langue</t>
  </si>
  <si>
    <t>Pomme fruit grosse</t>
  </si>
  <si>
    <t>Veau noix</t>
  </si>
  <si>
    <t>Eau grand verre à eau</t>
  </si>
  <si>
    <t>Pomme fruit moyenne</t>
  </si>
  <si>
    <t>Veau noix patissière</t>
  </si>
  <si>
    <t>Echalote belle</t>
  </si>
  <si>
    <t>Pomme terre grosse</t>
  </si>
  <si>
    <t>Veau ris</t>
  </si>
  <si>
    <t>Echalote moyenne</t>
  </si>
  <si>
    <t>Pomme terre moyenne</t>
  </si>
  <si>
    <t>Veau rognon</t>
  </si>
  <si>
    <t>Echalote petite</t>
  </si>
  <si>
    <t>Pomme terre petite</t>
  </si>
  <si>
    <t>Veau sous noix</t>
  </si>
  <si>
    <t>Ecrevisse</t>
  </si>
  <si>
    <t xml:space="preserve">Porc cervelle </t>
  </si>
  <si>
    <t>Porc cœur</t>
  </si>
  <si>
    <t>Farine 1 cuillère café</t>
  </si>
  <si>
    <t>Porc foie</t>
  </si>
  <si>
    <t>Farine 1 cuillère soupe</t>
  </si>
  <si>
    <t>Porc jambon</t>
  </si>
  <si>
    <t>Farine 1 tasse</t>
  </si>
  <si>
    <t>Porc longe</t>
  </si>
  <si>
    <t>Farine Tasse thé de 15 cl</t>
  </si>
  <si>
    <t>Porc poitrine</t>
  </si>
  <si>
    <t>Farine Verre de 20 cl</t>
  </si>
  <si>
    <t>Porc rognon</t>
  </si>
  <si>
    <t>Fraise</t>
  </si>
  <si>
    <t>Poulet 4/4</t>
  </si>
  <si>
    <t>Poulet pac</t>
  </si>
  <si>
    <t>Pruneau</t>
  </si>
  <si>
    <t>PREMIERE RANGÉE DU CLAVIER</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</si>
  <si>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</si>
  <si>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</si>
  <si>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</si>
  <si>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</si>
  <si>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</si>
  <si>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</si>
  <si>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</si>
  <si>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</si>
  <si>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</si>
  <si>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</si>
  <si>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</si>
  <si>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</si>
  <si>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</si>
  <si>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</si>
  <si>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</si>
  <si>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</si>
  <si>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</si>
  <si>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é</t>
  </si>
  <si>
    <t>b</t>
  </si>
  <si>
    <t>~</t>
  </si>
  <si>
    <t xml:space="preserve">' </t>
  </si>
  <si>
    <t>{</t>
  </si>
  <si>
    <t>(</t>
  </si>
  <si>
    <t>[</t>
  </si>
  <si>
    <t>-</t>
  </si>
  <si>
    <t>|</t>
  </si>
  <si>
    <t>è</t>
  </si>
  <si>
    <t>`</t>
  </si>
  <si>
    <t>_</t>
  </si>
  <si>
    <t>\</t>
  </si>
  <si>
    <t>ç</t>
  </si>
  <si>
    <t>^</t>
  </si>
  <si>
    <t>à</t>
  </si>
  <si>
    <t>)</t>
  </si>
  <si>
    <t>]</t>
  </si>
  <si>
    <t>=</t>
  </si>
  <si>
    <t>}</t>
  </si>
  <si>
    <t>c</t>
  </si>
  <si>
    <t>©</t>
  </si>
  <si>
    <t>«</t>
  </si>
  <si>
    <t>¬</t>
  </si>
  <si>
    <t>®</t>
  </si>
  <si>
    <t>¶</t>
  </si>
  <si>
    <t>·</t>
  </si>
  <si>
    <t>¹</t>
  </si>
  <si>
    <t>d</t>
  </si>
  <si>
    <t>Webdings</t>
  </si>
  <si>
    <t>e</t>
  </si>
  <si>
    <t>f</t>
  </si>
  <si>
    <t>g</t>
  </si>
  <si>
    <t>Windgins</t>
  </si>
  <si>
    <t>Windgings</t>
  </si>
  <si>
    <t>h</t>
  </si>
  <si>
    <t>i</t>
  </si>
  <si>
    <t>Windings 2</t>
  </si>
  <si>
    <t>j</t>
  </si>
  <si>
    <t>Windgings 2</t>
  </si>
  <si>
    <t>k</t>
  </si>
  <si>
    <t>Windgings 3</t>
  </si>
  <si>
    <t>l</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</si>
  <si>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</si>
  <si>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</si>
  <si>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</si>
  <si>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</si>
  <si>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</si>
  <si>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</si>
  <si>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</si>
  <si>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</si>
  <si>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</si>
  <si>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</si>
  <si>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</si>
  <si>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</si>
  <si>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</si>
  <si>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</si>
  <si>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</si>
  <si>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</si>
  <si>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t>
  </si>
  <si>
    <t>À</t>
  </si>
  <si>
    <t>Â</t>
  </si>
  <si>
    <t>Ã</t>
  </si>
  <si>
    <t>Ä</t>
  </si>
  <si>
    <t>Å</t>
  </si>
  <si>
    <t>Æ</t>
  </si>
  <si>
    <t>Ç</t>
  </si>
  <si>
    <t>È</t>
  </si>
  <si>
    <t>É</t>
  </si>
  <si>
    <t>Ê</t>
  </si>
  <si>
    <t>Y</t>
  </si>
  <si>
    <t>¨</t>
  </si>
  <si>
    <t>£</t>
  </si>
  <si>
    <t>r</t>
  </si>
  <si>
    <t>z</t>
  </si>
  <si>
    <t>y</t>
  </si>
  <si>
    <t>¤</t>
  </si>
  <si>
    <t>s</t>
  </si>
  <si>
    <t>v</t>
  </si>
  <si>
    <t>W</t>
  </si>
  <si>
    <t>w</t>
  </si>
  <si>
    <t>x</t>
  </si>
  <si>
    <t>*</t>
  </si>
  <si>
    <t>Alt + 0203</t>
  </si>
  <si>
    <t>Alt + 0204</t>
  </si>
  <si>
    <t>Alt + 0205</t>
  </si>
  <si>
    <t>Alt + 0206</t>
  </si>
  <si>
    <t>Alt + 0207</t>
  </si>
  <si>
    <t>Alt + 0209</t>
  </si>
  <si>
    <t>Alt + 0212</t>
  </si>
  <si>
    <t>Alt + 0214</t>
  </si>
  <si>
    <t>Alt + 0215</t>
  </si>
  <si>
    <t>Alt + 0216</t>
  </si>
  <si>
    <t>Alt + 0217</t>
  </si>
  <si>
    <t>Alt + 0219</t>
  </si>
  <si>
    <t>Ë</t>
  </si>
  <si>
    <t>Ì</t>
  </si>
  <si>
    <t>Í</t>
  </si>
  <si>
    <t>Î</t>
  </si>
  <si>
    <t>Ï</t>
  </si>
  <si>
    <t>Ñ</t>
  </si>
  <si>
    <t>Ô</t>
  </si>
  <si>
    <t>Ö</t>
  </si>
  <si>
    <t>×</t>
  </si>
  <si>
    <t>Ø</t>
  </si>
  <si>
    <t>Ù</t>
  </si>
  <si>
    <t>Û</t>
  </si>
  <si>
    <t xml:space="preserve">TROISIÈME RANGÉE </t>
  </si>
  <si>
    <t>§</t>
  </si>
  <si>
    <t>µ</t>
  </si>
  <si>
    <t>ù</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</si>
  <si>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</si>
  <si>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</si>
  <si>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</si>
  <si>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</si>
  <si>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</si>
  <si>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</si>
  <si>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</si>
  <si>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</si>
  <si>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</si>
  <si>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</si>
  <si>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</si>
  <si>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</si>
  <si>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</si>
  <si>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</si>
  <si>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</si>
  <si>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</si>
  <si>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</si>
  <si>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</si>
  <si>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</si>
  <si>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</si>
  <si>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</si>
  <si>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</si>
  <si>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</si>
  <si>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</si>
  <si>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</si>
  <si>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&lt;</t>
  </si>
  <si>
    <t>.</t>
  </si>
  <si>
    <t>/</t>
  </si>
  <si>
    <t>;</t>
  </si>
  <si>
    <t>:</t>
  </si>
  <si>
    <t>DIFFÉRENCE ENTRE SERVICE A LA PORTION ET SERVICE AU POIDS</t>
  </si>
  <si>
    <t>NOM DE LA RECETTE</t>
  </si>
  <si>
    <t>SERVICE A LA PORTION</t>
  </si>
  <si>
    <t>Comment remplir cette fiche en respectant un ordre logique</t>
  </si>
  <si>
    <t>fiche de fabrication SERVICE A LA PORTION</t>
  </si>
  <si>
    <t>Simplissime :</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</si>
  <si>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</si>
  <si>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</si>
  <si>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</si>
  <si>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</si>
  <si>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</si>
  <si>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</si>
  <si>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</si>
  <si>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</si>
  <si>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Denrées</t>
  </si>
  <si>
    <t>Quantité</t>
  </si>
  <si>
    <t>Parce que :</t>
  </si>
  <si>
    <t>Quantités</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</si>
  <si>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</si>
  <si>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</si>
  <si>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</si>
  <si>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</si>
  <si>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</si>
  <si>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 xml:space="preserve">Quantité de chaque produit  </t>
  </si>
  <si>
    <t>X par le nombre de portions que vous voulez dupliquer</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</si>
  <si>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</si>
  <si>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</si>
  <si>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</si>
  <si>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</si>
  <si>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</si>
  <si>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</si>
  <si>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</si>
  <si>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</si>
  <si>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</si>
  <si>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</si>
  <si>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</si>
  <si>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</si>
  <si>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</si>
  <si>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</si>
  <si>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</si>
  <si>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</si>
  <si>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</si>
  <si>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</si>
  <si>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</si>
  <si>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</si>
  <si>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</si>
  <si>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</si>
  <si>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</si>
  <si>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</si>
  <si>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</si>
  <si>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</si>
  <si>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</si>
  <si>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</si>
  <si>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</si>
  <si>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Que souhaitez vous supprimer ligne par ligne</t>
  </si>
  <si>
    <t xml:space="preserve">à Remplacer par </t>
  </si>
  <si>
    <t>EPURER UN TEXTE</t>
  </si>
  <si>
    <t>Vous récupérez parfois du texte sur le net pour vos fiches recettes ( des quantités ou un mode opératoire)</t>
  </si>
  <si>
    <t>Adresses</t>
  </si>
  <si>
    <t>http://www.mdf-xlpages.com/modules/publisher/item.php?itemid=91</t>
  </si>
  <si>
    <t>Pour avoir le nom du répertoire:</t>
  </si>
  <si>
    <t>Pour avoir le nom du répertoire et du fichier:</t>
  </si>
  <si>
    <t xml:space="preserve">pour s'assurer que le fichier est bien l'original, utiliser cette formule qui récupère le nom complet du fichier.  </t>
  </si>
  <si>
    <t>Si vous avez besoin de retirer les crochets vous pouvez utiliser la fonction SUBSTITUE():</t>
  </si>
  <si>
    <t xml:space="preserve">pour marquer vos copies remplacez dans la formule les références en vert par les votres </t>
  </si>
  <si>
    <t>Si vous souhaitez retirer les crochets:</t>
  </si>
  <si>
    <t>pour copier ou modifier une formule supprimez le signe = puis ajoutez le lorsque vous aurez terminé</t>
  </si>
  <si>
    <t>Dates - heures</t>
  </si>
  <si>
    <t>ce qui vous permettra de modifier en toute sécurité  - sans ce signe = Excel considère que c'est du texte</t>
  </si>
  <si>
    <t>Inverser la position du nom et du prénom</t>
  </si>
  <si>
    <t>Format de cellule &gt; Nombre &gt; Date</t>
  </si>
  <si>
    <t>il ne doit y avoir qu'un espace dans la chaine de caractères pour que cela fonctionne</t>
  </si>
  <si>
    <t xml:space="preserve">legendre paul </t>
  </si>
  <si>
    <t>Format de cellule &gt;</t>
  </si>
  <si>
    <t>jjjj mm mmm aaaa - hh"H"mm</t>
  </si>
  <si>
    <t>remplacer 1 par 0 pour avoir un ordre croissant</t>
  </si>
  <si>
    <t>Format de cellule &gt; Nombre &gt; Heure</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</si>
  <si>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</si>
  <si>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</si>
  <si>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</si>
  <si>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Format de cellule &gt; Personnalisée &gt; Semaine N °0</t>
  </si>
  <si>
    <t>https://support.office.com/fr-fr/article/combiner-le-texte-de-deux-cellules-ou-plus-en-une-cellule-81ba0946-ce78-42ed-b3c3-21340eb164a6</t>
  </si>
  <si>
    <t>1;1=samedi</t>
  </si>
  <si>
    <t>1;5=mardi</t>
  </si>
  <si>
    <t>https://www.youtube.com/watch?v=yk_ypXvUaHo</t>
  </si>
  <si>
    <t>Excel - fonctions date/heure</t>
  </si>
  <si>
    <t>1;2= vendredi</t>
  </si>
  <si>
    <t>1;6=lundi</t>
  </si>
  <si>
    <t>1;3=jeudi</t>
  </si>
  <si>
    <t>1;7=dimanche</t>
  </si>
  <si>
    <t>FENÊTRE EXCEL</t>
  </si>
  <si>
    <t>Formation Excel 2016 Faire un tableau</t>
  </si>
  <si>
    <t>1;4=mercredi</t>
  </si>
  <si>
    <t>Fonction INDIRECT - Exemples d'application</t>
  </si>
  <si>
    <t>autre solution</t>
  </si>
  <si>
    <t>Fonction SOMME.SI.ENS</t>
  </si>
  <si>
    <t>https://www.excel-exercice.com/somme-si-ens/</t>
  </si>
  <si>
    <t>Trouver les liens externes d’un classeur</t>
  </si>
  <si>
    <t>Forum Bureautique</t>
  </si>
  <si>
    <t>Alternatives à Microsoft Excel : 5 programmes gratuits et convaincants</t>
  </si>
  <si>
    <t>Excel SI-ALORS: comment fonctionne la formule SI ?</t>
  </si>
  <si>
    <t>Les 20 meilleurs Tricks Mathématiques</t>
  </si>
  <si>
    <t>Transmettez votre savoir et votre savoir faire  peu importe qui le récupère; pourvu qu'un plus grand nombre puisse en bénéficier.</t>
  </si>
  <si>
    <t>Joël LEBOUCHER …Octobre 2015</t>
  </si>
  <si>
    <t>Je remercie chaleureusement les internautes passionnés qui élaborent et proposent des formules et fonctions imbriquées</t>
  </si>
  <si>
    <t xml:space="preserve">Quelques format - formules et fonctions </t>
  </si>
  <si>
    <t>pour vous aider dans la conception de vos documents</t>
  </si>
  <si>
    <t>à copier</t>
  </si>
  <si>
    <t>Fonction</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</si>
  <si>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</si>
  <si>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</si>
  <si>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Ligne</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</si>
  <si>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</si>
  <si>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</si>
  <si>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</si>
  <si>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</si>
  <si>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</si>
  <si>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Afficher les formules avec une fonction</t>
  </si>
  <si>
    <t>FORMULETEXTE(B2)</t>
  </si>
  <si>
    <t>Copiez la cellule jaune puis collage spécial Valeurs 1 2 3 dans votre cellule et modifiez le N°de cellule</t>
  </si>
  <si>
    <t>Copiez la cellule jaune puis collez la directement dans votre document</t>
  </si>
  <si>
    <r>
      <t>[</t>
    </r>
    <r>
      <rPr>
        <sz val="16"/>
        <color theme="1"/>
        <rFont val="Calibri"/>
        <family val="2"/>
        <scheme val="minor"/>
      </rPr>
      <t>ff-97-formats-formules-pourcentages.xlsx]sites";"";"ff-97-formats-formules-pourcentages COPIE"</t>
    </r>
  </si>
  <si>
    <t>Copiez la cellule verte puis collez la directement dans votre document</t>
  </si>
  <si>
    <t>pour marquer vos documents</t>
  </si>
  <si>
    <t>Copiez la cellule jaune puis collez la dans votre cellule ne changez pas le N° de cellule</t>
  </si>
  <si>
    <t xml:space="preserve">Copiez les 4 cellules encadrées puis collage dans votre feuille. Changez Nom et prénon dans la cellule fond noir </t>
  </si>
  <si>
    <t>afficher le classement de toutes les cellules de la plage</t>
  </si>
  <si>
    <t>si par exemple la série de nombre en colonne C</t>
  </si>
  <si>
    <t>Lignes</t>
  </si>
  <si>
    <t>N° de semaine - collez les cellules vertes dans votre tableau</t>
  </si>
  <si>
    <t>collez les cellules vertes dans votre tableau</t>
  </si>
  <si>
    <t>afficher ler dernier vendredi du mois, pour une date saisie dans une autre cellule</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</si>
  <si>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</si>
  <si>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</si>
  <si>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</si>
  <si>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</si>
  <si>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</si>
  <si>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</si>
  <si>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SERVICE A LA PORTION Explication</t>
  </si>
  <si>
    <t>recette de qui ?</t>
  </si>
  <si>
    <t>à saisir</t>
  </si>
  <si>
    <t>Procédure</t>
  </si>
  <si>
    <t>u    Police Wingdings 3</t>
  </si>
  <si>
    <t>si vous voulez refaire la</t>
  </si>
  <si>
    <t>Recette de l'Auteur  saisissez la valeur de la cellule</t>
  </si>
  <si>
    <t>SERVICE AU POIDS Explication</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</si>
  <si>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</si>
  <si>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</si>
  <si>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</si>
  <si>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</si>
  <si>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</si>
  <si>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</si>
  <si>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</si>
  <si>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</si>
  <si>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</si>
  <si>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</si>
  <si>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</si>
  <si>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</si>
  <si>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</si>
  <si>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</si>
  <si>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</si>
  <si>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</si>
  <si>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</si>
  <si>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</si>
  <si>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</si>
  <si>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Largeurs de colonnes</t>
  </si>
  <si>
    <t>Joël Leboucher</t>
  </si>
  <si>
    <t>Adaptation 2016 : Joël Leboucher..UPRT "Union des Personnels de la Restauration Territoriale"  membre du réseau RESTAU'CO</t>
  </si>
  <si>
    <t>Mise à jour du 14 Décembre 2021</t>
  </si>
  <si>
    <t>Page &amp;FEUILLE()&amp;" sur "&amp;FEUILLES()</t>
  </si>
  <si>
    <t>Aide mémoire : sur une  Équivalence litre / Kg</t>
  </si>
  <si>
    <t>1 Kg</t>
  </si>
  <si>
    <t>1000 ml</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</si>
  <si>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</si>
  <si>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</si>
  <si>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</si>
  <si>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</si>
  <si>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</si>
  <si>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</si>
  <si>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</si>
  <si>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</si>
  <si>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</si>
  <si>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</si>
  <si>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</si>
  <si>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</si>
  <si>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</si>
  <si>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</si>
  <si>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ATTENTION : les saisies des poids unitaires se font en gramme</t>
  </si>
  <si>
    <t>Poids Unitaire</t>
  </si>
  <si>
    <t>❹ ingrédients</t>
  </si>
  <si>
    <t>quelques numérotation pour les process</t>
  </si>
  <si>
    <t>pour 1.050Kg  saisissez 1050 la cellule est formatée pour ajouter g</t>
  </si>
  <si>
    <t>bœuf</t>
  </si>
  <si>
    <t>Vous pouvez coller ces formes dans vos fiches</t>
  </si>
  <si>
    <t>veau</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</si>
  <si>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</si>
  <si>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</si>
  <si>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</si>
  <si>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</si>
  <si>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FORMATS POUR LES FICHES AU Kg</t>
  </si>
  <si>
    <t>vinaigre</t>
  </si>
  <si>
    <t xml:space="preserve">symbole diamètre </t>
  </si>
  <si>
    <t xml:space="preserve"> Ø</t>
  </si>
  <si>
    <t></t>
  </si>
  <si>
    <t></t>
  </si>
  <si>
    <t></t>
  </si>
  <si>
    <t>ff-documents-apprentis-Patissiers.xlsx</t>
  </si>
  <si>
    <t>ff-Croquis.xlsx</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</si>
  <si>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</si>
  <si>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</si>
  <si>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</si>
  <si>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PT-bonnes-pratiques.doc   </t>
  </si>
  <si>
    <t>Banque d'images pour agrémenter vos documents</t>
  </si>
  <si>
    <t>Numérotation Format : Images pour compléter parce que les Symboles sont limités au N° 20</t>
  </si>
  <si>
    <t>formats personnalisés</t>
  </si>
  <si>
    <t>Dans caractères spéciaux =&gt; symboles =&gt; Nombres et symboles. Là tu descends (tu as d'abord une série de nombre entourés, puis des nombres sous fractions, ...) et enfin tu as deux lignes de 0 à 9 écrit petit, ceux sont eux, les exposants et les indices.</t>
  </si>
  <si>
    <t>ou en copier-coller</t>
  </si>
  <si>
    <t>Format | cellule | personnalisé | 0" m²"</t>
  </si>
  <si>
    <t>Fonction : Adresse colonne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</si>
  <si>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</si>
  <si>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</si>
  <si>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</si>
  <si>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</si>
  <si>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</si>
  <si>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</si>
  <si>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</si>
  <si>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</si>
  <si>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</si>
  <si>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</si>
  <si>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</si>
  <si>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</si>
  <si>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</si>
  <si>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</si>
  <si>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</si>
  <si>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</si>
  <si>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</si>
  <si>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</si>
  <si>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</si>
  <si>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</si>
  <si>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</si>
  <si>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</si>
  <si>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</si>
  <si>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</si>
  <si>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</si>
  <si>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exemple de texte avec espaces (83 caractères en comptant les espaces)</t>
  </si>
  <si>
    <t>•Contaminationmicrobiologique(B)•Multiplicationdesgermes(B)</t>
  </si>
  <si>
    <t>59 caractères en comptant les points</t>
  </si>
  <si>
    <t>Collez votre texte avec espaces dans la cellule blanche</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</si>
  <si>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</si>
  <si>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</si>
  <si>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</si>
  <si>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</si>
  <si>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</si>
  <si>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</si>
  <si>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</si>
  <si>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</si>
  <si>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</si>
  <si>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</si>
  <si>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</si>
  <si>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</si>
  <si>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</si>
  <si>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</si>
  <si>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</si>
  <si>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</si>
  <si>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</si>
  <si>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</si>
  <si>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</si>
  <si>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</si>
  <si>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</si>
  <si>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</si>
  <si>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</si>
  <si>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</si>
  <si>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</si>
  <si>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</si>
  <si>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</si>
  <si>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</si>
  <si>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</si>
  <si>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</si>
  <si>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</si>
  <si>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</si>
  <si>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</si>
  <si>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</si>
  <si>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</si>
  <si>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</si>
  <si>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</si>
  <si>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</si>
  <si>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</si>
  <si>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</si>
  <si>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</si>
  <si>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</si>
  <si>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</si>
  <si>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</si>
  <si>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</si>
  <si>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</si>
  <si>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</si>
  <si>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</si>
  <si>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</si>
  <si>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</si>
  <si>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</si>
  <si>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</si>
  <si>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</si>
  <si>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</si>
  <si>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</si>
  <si>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</si>
  <si>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</si>
  <si>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</si>
  <si>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</si>
  <si>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</si>
  <si>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</si>
  <si>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</si>
  <si>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</si>
  <si>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</si>
  <si>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</si>
  <si>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</si>
  <si>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</si>
  <si>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</si>
  <si>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</si>
  <si>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</si>
  <si>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</si>
  <si>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</si>
  <si>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</si>
  <si>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</si>
  <si>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</si>
  <si>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</si>
  <si>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</si>
  <si>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</si>
  <si>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</si>
  <si>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</si>
  <si>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</si>
  <si>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</si>
  <si>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</si>
  <si>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</si>
  <si>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</si>
  <si>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</si>
  <si>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</si>
  <si>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</si>
  <si>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</si>
  <si>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</si>
  <si>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</si>
  <si>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</si>
  <si>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</si>
  <si>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</si>
  <si>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</si>
  <si>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</si>
  <si>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</si>
  <si>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</si>
  <si>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</si>
  <si>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</si>
  <si>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</si>
  <si>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</si>
  <si>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</si>
  <si>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</si>
  <si>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</si>
  <si>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</si>
  <si>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</si>
  <si>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</si>
  <si>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</si>
  <si>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</si>
  <si>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</si>
  <si>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</si>
  <si>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</si>
  <si>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</si>
  <si>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</si>
  <si>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</si>
  <si>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</si>
  <si>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</si>
  <si>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</si>
  <si>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</si>
  <si>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</si>
  <si>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</si>
  <si>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</si>
  <si>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</si>
  <si>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</si>
  <si>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</si>
  <si>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Volume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</si>
  <si>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</si>
  <si>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</si>
  <si>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</si>
  <si>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</si>
  <si>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</si>
  <si>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</si>
  <si>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</si>
  <si>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</si>
  <si>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</si>
  <si>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</si>
  <si>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</si>
  <si>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</si>
  <si>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</si>
  <si>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</si>
  <si>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</si>
  <si>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</si>
  <si>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</si>
  <si>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</si>
  <si>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</si>
  <si>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</si>
  <si>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</si>
  <si>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</si>
  <si>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</si>
  <si>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sucre semoule</t>
  </si>
  <si>
    <t>œuf (1 jaune)</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</si>
  <si>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</si>
  <si>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</si>
  <si>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</si>
  <si>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</si>
  <si>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</si>
  <si>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</si>
  <si>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</si>
  <si>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</si>
  <si>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</si>
  <si>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</si>
  <si>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</si>
  <si>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</si>
  <si>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</si>
  <si>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</si>
  <si>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</si>
  <si>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</si>
  <si>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</si>
  <si>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</si>
  <si>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</si>
  <si>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</si>
  <si>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</si>
  <si>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</si>
  <si>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</si>
  <si>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</si>
  <si>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</si>
  <si>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</si>
  <si>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</si>
  <si>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</si>
  <si>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</si>
  <si>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</si>
  <si>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</si>
  <si>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</si>
  <si>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</si>
  <si>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</si>
  <si>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</si>
  <si>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</si>
  <si>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</si>
  <si>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</si>
  <si>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</si>
  <si>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</si>
  <si>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Lien internet</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</si>
  <si>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</si>
  <si>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</si>
  <si>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</si>
  <si>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</si>
  <si>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</si>
  <si>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</si>
  <si>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</si>
  <si>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</si>
  <si>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</si>
  <si>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</si>
  <si>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</si>
  <si>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</si>
  <si>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</si>
  <si>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</si>
  <si>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</si>
  <si>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</si>
  <si>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</si>
  <si>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</si>
  <si>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</si>
  <si>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</si>
  <si>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</si>
  <si>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</si>
  <si>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</si>
  <si>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</si>
  <si>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</si>
  <si>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</si>
  <si>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</si>
  <si>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</si>
  <si>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</si>
  <si>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lait entier</t>
  </si>
  <si>
    <t>lait 1/2 écrémé</t>
  </si>
  <si>
    <t>alcool</t>
  </si>
  <si>
    <t>Convertir des temps</t>
  </si>
  <si>
    <t>Heures</t>
  </si>
  <si>
    <t>Minutes</t>
  </si>
  <si>
    <t>Centièmes</t>
  </si>
  <si>
    <t xml:space="preserve">Quantités nettes à prévoir : Mater Prim Adul Adul +  </t>
  </si>
  <si>
    <t>AIDES A LA DÉCISION</t>
  </si>
  <si>
    <t>Gélatine alimentaire</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</si>
  <si>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</si>
  <si>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</si>
  <si>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</si>
  <si>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</si>
  <si>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</si>
  <si>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</si>
  <si>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</si>
  <si>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</si>
  <si>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</si>
  <si>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</si>
  <si>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</si>
  <si>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</si>
  <si>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</si>
  <si>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</si>
  <si>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</si>
  <si>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</si>
  <si>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</si>
  <si>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</si>
  <si>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</si>
  <si>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</si>
  <si>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</si>
  <si>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</si>
  <si>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</si>
  <si>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</si>
  <si>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</si>
  <si>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M.Grasse</t>
  </si>
  <si>
    <t>si vous n'êtes pas d'accord avec les grammages saisis - saisissez ce qui vous convient</t>
  </si>
  <si>
    <t>Combien d'œufs - de jaunes ou de blancs - à vous de saisir un nombre</t>
  </si>
  <si>
    <t>Lien internet :</t>
  </si>
  <si>
    <t>Œufs 101 - Introduction aux œufs » Lesoeufs.ca</t>
  </si>
  <si>
    <t>largeur de colonnes</t>
  </si>
  <si>
    <t>Aide à la décision en Gr</t>
  </si>
  <si>
    <t>Pourcentages NET / BRUT et BRUT / NET</t>
  </si>
  <si>
    <t>Aide à la décision en Kg</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</si>
  <si>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</si>
  <si>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</si>
  <si>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</si>
  <si>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</si>
  <si>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</si>
  <si>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</si>
  <si>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</si>
  <si>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</si>
  <si>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</si>
  <si>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</si>
  <si>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</si>
  <si>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</si>
  <si>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</si>
  <si>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</si>
  <si>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</si>
  <si>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</si>
  <si>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</si>
  <si>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</si>
  <si>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</si>
  <si>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</si>
  <si>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</si>
  <si>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</si>
  <si>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</si>
  <si>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</si>
  <si>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</si>
  <si>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</si>
  <si>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</si>
  <si>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</si>
  <si>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</si>
  <si>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</si>
  <si>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</si>
  <si>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</si>
  <si>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</si>
  <si>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</si>
  <si>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</si>
  <si>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</si>
  <si>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</si>
  <si>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</si>
  <si>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</si>
  <si>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</si>
  <si>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</si>
  <si>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</si>
  <si>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</si>
  <si>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</si>
  <si>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</si>
  <si>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</si>
  <si>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</si>
  <si>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</si>
  <si>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</si>
  <si>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</si>
  <si>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</si>
  <si>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BRUT</t>
  </si>
  <si>
    <t>POIDS DE LA RECETTE A DÉCRYPTER</t>
  </si>
  <si>
    <t>Rhum</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</si>
  <si>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</si>
  <si>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</si>
  <si>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</si>
  <si>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</si>
  <si>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</si>
  <si>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</si>
  <si>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</si>
  <si>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</si>
  <si>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</si>
  <si>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</si>
  <si>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</si>
  <si>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</si>
  <si>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</si>
  <si>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</si>
  <si>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</si>
  <si>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</si>
  <si>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</si>
  <si>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</si>
  <si>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</si>
  <si>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</si>
  <si>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</si>
  <si>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</si>
  <si>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</si>
  <si>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</si>
  <si>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</si>
  <si>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</si>
  <si>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</si>
  <si>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</si>
  <si>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</si>
  <si>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</si>
  <si>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</si>
  <si>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</si>
  <si>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</si>
  <si>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</si>
  <si>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</si>
  <si>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</si>
  <si>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</si>
  <si>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</si>
  <si>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</si>
  <si>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</si>
  <si>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</si>
  <si>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</si>
  <si>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</si>
  <si>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</si>
  <si>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1 = saisissez le poids dans un contenant (une louche une barquette etc,,)</t>
  </si>
  <si>
    <t>Le contenant peut être une louche pour le service un gastro pour la cuisson  etc…</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</si>
  <si>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</si>
  <si>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</si>
  <si>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</si>
  <si>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</si>
  <si>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RÉFLEXION SUR DES MODÈLE DE RÉPERTOIRES</t>
  </si>
  <si>
    <t>Cracker (Pâte à)</t>
  </si>
  <si>
    <t>Cracker (Poudre à)</t>
  </si>
  <si>
    <t>Coussin Cœur St Valentin 2014 François Perret Journal du Patissier N° 292 page 40</t>
  </si>
  <si>
    <t>Transmettez vos savoirs faires peut importe qui les récupèrent pourvu qu'ils servent à un plus grand nombre</t>
  </si>
  <si>
    <t>Bonne utilisation et… à chacun d'améliorer et d'adapter ces documents.  J Leboucher</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</si>
  <si>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</si>
  <si>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</si>
  <si>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</si>
  <si>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</si>
  <si>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</si>
  <si>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</si>
  <si>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</si>
  <si>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</si>
  <si>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</si>
  <si>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</si>
  <si>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</si>
  <si>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</si>
  <si>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</si>
  <si>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</si>
  <si>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</si>
  <si>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</si>
  <si>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</si>
  <si>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</si>
  <si>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</si>
  <si>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</si>
  <si>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</si>
  <si>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</si>
  <si>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</si>
  <si>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</si>
  <si>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</si>
  <si>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</si>
  <si>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</si>
  <si>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</si>
  <si>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</si>
  <si>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</si>
  <si>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</si>
  <si>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</si>
  <si>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</si>
  <si>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</si>
  <si>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</si>
  <si>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</si>
  <si>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</si>
  <si>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</si>
  <si>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</si>
  <si>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</si>
  <si>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</si>
  <si>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</si>
  <si>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</si>
  <si>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</si>
  <si>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</si>
  <si>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</si>
  <si>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</si>
  <si>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</si>
  <si>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</si>
  <si>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</si>
  <si>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</si>
  <si>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</si>
  <si>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archiver</t>
  </si>
  <si>
    <t>maintenir</t>
  </si>
  <si>
    <t>– ajouter de beurre à une sauce</t>
  </si>
  <si>
    <t>cuire 4 à 6 mn</t>
  </si>
  <si>
    <t xml:space="preserve"> La veille, décongeler les filets de morue suivant la procédure.</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</si>
  <si>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</si>
  <si>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</si>
  <si>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</si>
  <si>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</si>
  <si>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</si>
  <si>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</si>
  <si>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</si>
  <si>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</si>
  <si>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</si>
  <si>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</si>
  <si>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</si>
  <si>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</si>
  <si>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</si>
  <si>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</si>
  <si>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</si>
  <si>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</si>
  <si>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</si>
  <si>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</si>
  <si>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</si>
  <si>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</si>
  <si>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</si>
  <si>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</si>
  <si>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</si>
  <si>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</si>
  <si>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</si>
  <si>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</si>
  <si>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</si>
  <si>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</si>
  <si>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</si>
  <si>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</si>
  <si>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</si>
  <si>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</si>
  <si>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</si>
  <si>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</si>
  <si>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</si>
  <si>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</si>
  <si>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</si>
  <si>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</si>
  <si>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</si>
  <si>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</si>
  <si>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</si>
  <si>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</si>
  <si>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</si>
  <si>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</si>
  <si>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</si>
  <si>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</si>
  <si>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</si>
  <si>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</si>
  <si>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</si>
  <si>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</si>
  <si>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</si>
  <si>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</si>
  <si>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</si>
  <si>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</si>
  <si>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</si>
  <si>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</si>
  <si>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</si>
  <si>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</si>
  <si>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</si>
  <si>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</si>
  <si>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</si>
  <si>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</si>
  <si>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</si>
  <si>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</si>
  <si>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</si>
  <si>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</si>
  <si>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</si>
  <si>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</si>
  <si>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</si>
  <si>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</si>
  <si>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</si>
  <si>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</si>
  <si>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</si>
  <si>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</si>
  <si>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</si>
  <si>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</si>
  <si>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</si>
  <si>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</si>
  <si>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</si>
  <si>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</si>
  <si>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</si>
  <si>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</si>
  <si>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</si>
  <si>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</si>
  <si>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</si>
  <si>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</si>
  <si>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</si>
  <si>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</si>
  <si>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</si>
  <si>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</si>
  <si>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</si>
  <si>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</si>
  <si>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</si>
  <si>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</si>
  <si>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</si>
  <si>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</si>
  <si>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</si>
  <si>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</si>
  <si>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</si>
  <si>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</si>
  <si>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</si>
  <si>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</si>
  <si>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</si>
  <si>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</si>
  <si>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</si>
  <si>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</si>
  <si>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</si>
  <si>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</si>
  <si>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</si>
  <si>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</si>
  <si>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</si>
  <si>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</si>
  <si>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</si>
  <si>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</si>
  <si>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</si>
  <si>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</si>
  <si>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</si>
  <si>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</si>
  <si>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</si>
  <si>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</si>
  <si>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</si>
  <si>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</si>
  <si>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</si>
  <si>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</si>
  <si>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</si>
  <si>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</si>
  <si>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</si>
  <si>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</si>
  <si>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</si>
  <si>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</si>
  <si>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</si>
  <si>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</si>
  <si>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</si>
  <si>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</si>
  <si>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</si>
  <si>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</si>
  <si>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</si>
  <si>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</si>
  <si>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</si>
  <si>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</si>
  <si>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</si>
  <si>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</si>
  <si>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</si>
  <si>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</si>
  <si>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</si>
  <si>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</si>
  <si>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</si>
  <si>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</si>
  <si>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</si>
  <si>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</si>
  <si>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</si>
  <si>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</si>
  <si>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</si>
  <si>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</si>
  <si>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</si>
  <si>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</si>
  <si>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</si>
  <si>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</si>
  <si>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</si>
  <si>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</si>
  <si>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</si>
  <si>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</si>
  <si>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</si>
  <si>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</si>
  <si>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</si>
  <si>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</si>
  <si>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</si>
  <si>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</si>
  <si>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</si>
  <si>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</si>
  <si>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</si>
  <si>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</si>
  <si>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</si>
  <si>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</si>
  <si>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</si>
  <si>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</si>
  <si>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</si>
  <si>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</si>
  <si>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</si>
  <si>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</si>
  <si>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</si>
  <si>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</si>
  <si>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</si>
  <si>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</si>
  <si>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</si>
  <si>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</si>
  <si>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</si>
  <si>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</si>
  <si>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</si>
  <si>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</si>
  <si>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</si>
  <si>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</si>
  <si>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</si>
  <si>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</si>
  <si>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</si>
  <si>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</si>
  <si>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</si>
  <si>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</si>
  <si>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</si>
  <si>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</si>
  <si>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</si>
  <si>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</si>
  <si>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</si>
  <si>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</si>
  <si>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</si>
  <si>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</si>
  <si>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</si>
  <si>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</si>
  <si>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</si>
  <si>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</si>
  <si>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</si>
  <si>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</si>
  <si>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</si>
  <si>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</si>
  <si>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</si>
  <si>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</si>
  <si>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</si>
  <si>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</si>
  <si>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</si>
  <si>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</si>
  <si>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</si>
  <si>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</si>
  <si>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</si>
  <si>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</si>
  <si>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</si>
  <si>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</si>
  <si>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</si>
  <si>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</si>
  <si>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</si>
  <si>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</si>
  <si>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</si>
  <si>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</si>
  <si>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</si>
  <si>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</si>
  <si>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</si>
  <si>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</si>
  <si>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</si>
  <si>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</si>
  <si>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</si>
  <si>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</si>
  <si>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</si>
  <si>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</si>
  <si>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</si>
  <si>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</si>
  <si>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</si>
  <si>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</si>
  <si>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</si>
  <si>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</si>
  <si>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</si>
  <si>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</si>
  <si>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</si>
  <si>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</si>
  <si>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</si>
  <si>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</si>
  <si>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</si>
  <si>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</si>
  <si>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</si>
  <si>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</si>
  <si>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</si>
  <si>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</si>
  <si>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</si>
  <si>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</si>
  <si>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</si>
  <si>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</si>
  <si>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</si>
  <si>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</si>
  <si>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</si>
  <si>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</si>
  <si>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</si>
  <si>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</si>
  <si>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</si>
  <si>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</si>
  <si>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</si>
  <si>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</si>
  <si>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</si>
  <si>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</si>
  <si>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</si>
  <si>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</si>
  <si>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</si>
  <si>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</si>
  <si>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</si>
  <si>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</si>
  <si>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</si>
  <si>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</si>
  <si>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</si>
  <si>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</si>
  <si>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</si>
  <si>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</si>
  <si>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</si>
  <si>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</si>
  <si>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</si>
  <si>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</si>
  <si>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</si>
  <si>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</si>
  <si>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</si>
  <si>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</si>
  <si>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</si>
  <si>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</si>
  <si>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</si>
  <si>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</si>
  <si>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</si>
  <si>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</si>
  <si>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</si>
  <si>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</si>
  <si>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</si>
  <si>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</si>
  <si>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</si>
  <si>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</si>
  <si>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</si>
  <si>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</si>
  <si>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</si>
  <si>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</si>
  <si>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</si>
  <si>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</si>
  <si>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</si>
  <si>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</si>
  <si>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</si>
  <si>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</si>
  <si>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</si>
  <si>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</si>
  <si>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</si>
  <si>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</si>
  <si>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</si>
  <si>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</si>
  <si>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</si>
  <si>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</si>
  <si>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</si>
  <si>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</si>
  <si>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</si>
  <si>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</si>
  <si>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</si>
  <si>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</si>
  <si>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Copiez / collez le symbole sur votre document ou faites un imprim'écran</t>
  </si>
  <si>
    <t>Aa</t>
  </si>
  <si>
    <t>Majuscules</t>
  </si>
  <si>
    <t>correspondance</t>
  </si>
  <si>
    <t>Minuscules</t>
  </si>
  <si>
    <t>Chiffres</t>
  </si>
  <si>
    <t>nombres</t>
  </si>
  <si>
    <t>DEUXIÈME RANGÉE  DU CLAVIER</t>
  </si>
  <si>
    <t>&gt;</t>
  </si>
  <si>
    <t>Police Wending 3</t>
  </si>
  <si>
    <t>Police Webdings</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</si>
  <si>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</si>
  <si>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</si>
  <si>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</si>
  <si>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</si>
  <si>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</si>
  <si>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⑳</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</si>
  <si>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</si>
  <si>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</si>
  <si>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</si>
  <si>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</si>
  <si>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</si>
  <si>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</si>
  <si>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</si>
  <si>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</si>
  <si>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</si>
  <si>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</si>
  <si>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</si>
  <si>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</si>
  <si>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</si>
  <si>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</si>
  <si>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</si>
  <si>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</si>
  <si>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</si>
  <si>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</si>
  <si>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</si>
  <si>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</si>
  <si>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</si>
  <si>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</si>
  <si>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</si>
  <si>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</si>
  <si>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</si>
  <si>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</si>
  <si>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</si>
  <si>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</si>
  <si>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</si>
  <si>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</si>
  <si>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</si>
  <si>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</si>
  <si>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</si>
  <si>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</si>
  <si>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</si>
  <si>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</si>
  <si>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</si>
  <si>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</si>
  <si>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</si>
  <si>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</si>
  <si>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</si>
  <si>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</si>
  <si>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</si>
  <si>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</si>
  <si>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</si>
  <si>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</si>
  <si>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</si>
  <si>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</si>
  <si>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</si>
  <si>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</si>
  <si>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</si>
  <si>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</si>
  <si>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</si>
  <si>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</si>
  <si>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</si>
  <si>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</si>
  <si>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</si>
  <si>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</si>
  <si>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</si>
  <si>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</si>
  <si>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</si>
  <si>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</si>
  <si>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</si>
  <si>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</si>
  <si>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</si>
  <si>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</si>
  <si>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</si>
  <si>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</si>
  <si>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</si>
  <si>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</si>
  <si>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</si>
  <si>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</si>
  <si>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</si>
  <si>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</si>
  <si>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</si>
  <si>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</si>
  <si>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</si>
  <si>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</si>
  <si>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</si>
  <si>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</si>
  <si>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</si>
  <si>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</si>
  <si>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</si>
  <si>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</si>
  <si>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</si>
  <si>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</si>
  <si>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</si>
  <si>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</si>
  <si>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</si>
  <si>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</si>
  <si>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</si>
  <si>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</si>
  <si>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</si>
  <si>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</si>
  <si>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</si>
  <si>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</si>
  <si>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</si>
  <si>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</si>
  <si>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</si>
  <si>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</si>
  <si>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</si>
  <si>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</si>
  <si>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</si>
  <si>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</si>
  <si>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</si>
  <si>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</si>
  <si>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</si>
  <si>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</si>
  <si>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</si>
  <si>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</si>
  <si>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</si>
  <si>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</si>
  <si>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</si>
  <si>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</si>
  <si>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</si>
  <si>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</si>
  <si>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</si>
  <si>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</si>
  <si>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</si>
  <si>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</si>
  <si>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</si>
  <si>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</si>
  <si>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</si>
  <si>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</si>
  <si>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</si>
  <si>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</si>
  <si>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</si>
  <si>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</si>
  <si>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</si>
  <si>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</si>
  <si>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</si>
  <si>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</si>
  <si>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</si>
  <si>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</si>
  <si>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</si>
  <si>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</si>
  <si>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</si>
  <si>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</si>
  <si>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</si>
  <si>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</si>
  <si>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</si>
  <si>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</si>
  <si>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</si>
  <si>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</si>
  <si>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</si>
  <si>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</si>
  <si>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</si>
  <si>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</si>
  <si>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</si>
  <si>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</si>
  <si>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</si>
  <si>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</si>
  <si>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</si>
  <si>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</si>
  <si>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</si>
  <si>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</si>
  <si>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</si>
  <si>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</si>
  <si>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</si>
  <si>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</si>
  <si>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</si>
  <si>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</si>
  <si>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</si>
  <si>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</si>
  <si>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</si>
  <si>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</si>
  <si>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</si>
  <si>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</si>
  <si>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</si>
  <si>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</si>
  <si>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</si>
  <si>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</si>
  <si>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</si>
  <si>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</si>
  <si>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</si>
  <si>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</si>
  <si>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</si>
  <si>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</si>
  <si>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</si>
  <si>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</si>
  <si>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</si>
  <si>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</si>
  <si>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</si>
  <si>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</si>
  <si>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</si>
  <si>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</si>
  <si>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</si>
  <si>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</si>
  <si>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</si>
  <si>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</si>
  <si>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</si>
  <si>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</si>
  <si>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</si>
  <si>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</si>
  <si>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</si>
  <si>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</si>
  <si>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</si>
  <si>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</si>
  <si>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</si>
  <si>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</si>
  <si>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</si>
  <si>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</si>
  <si>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</si>
  <si>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</si>
  <si>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</si>
  <si>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</si>
  <si>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</si>
  <si>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</si>
  <si>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</si>
  <si>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</si>
  <si>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</si>
  <si>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</si>
  <si>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</si>
  <si>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</si>
  <si>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</si>
  <si>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</si>
  <si>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</si>
  <si>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</si>
  <si>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</si>
  <si>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</si>
  <si>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</si>
  <si>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</si>
  <si>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</si>
  <si>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</si>
  <si>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</si>
  <si>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</si>
  <si>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</si>
  <si>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</si>
  <si>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</si>
  <si>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</si>
  <si>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</si>
  <si>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</si>
  <si>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</si>
  <si>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</si>
  <si>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</si>
  <si>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</si>
  <si>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</si>
  <si>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</si>
  <si>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</si>
  <si>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</si>
  <si>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</si>
  <si>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</si>
  <si>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</si>
  <si>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</si>
  <si>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</si>
  <si>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</si>
  <si>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</si>
  <si>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</si>
  <si>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</si>
  <si>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</si>
  <si>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</si>
  <si>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</si>
  <si>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</si>
  <si>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</si>
  <si>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</si>
  <si>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</si>
  <si>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</si>
  <si>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</si>
  <si>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</si>
  <si>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</si>
  <si>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</si>
  <si>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</si>
  <si>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</si>
  <si>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</si>
  <si>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</si>
  <si>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</si>
  <si>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</si>
  <si>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</si>
  <si>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</si>
  <si>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</si>
  <si>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</si>
  <si>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</si>
  <si>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</si>
  <si>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</si>
  <si>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</si>
  <si>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</si>
  <si>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</si>
  <si>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</si>
  <si>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</si>
  <si>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</si>
  <si>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</si>
  <si>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</si>
  <si>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</si>
  <si>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</si>
  <si>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</si>
  <si>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</si>
  <si>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</si>
  <si>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</si>
  <si>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</si>
  <si>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</si>
  <si>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</si>
  <si>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</si>
  <si>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</si>
  <si>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</si>
  <si>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</si>
  <si>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</si>
  <si>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</si>
  <si>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</si>
  <si>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</si>
  <si>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</si>
  <si>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</si>
  <si>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</si>
  <si>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</si>
  <si>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</si>
  <si>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</si>
  <si>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</si>
  <si>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</si>
  <si>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</si>
  <si>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</si>
  <si>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</si>
  <si>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</si>
  <si>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</si>
  <si>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</si>
  <si>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</si>
  <si>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</si>
  <si>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</si>
  <si>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</si>
  <si>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</si>
  <si>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</si>
  <si>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</si>
  <si>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</si>
  <si>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</si>
  <si>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</si>
  <si>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</si>
  <si>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</si>
  <si>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</si>
  <si>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</si>
  <si>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</si>
  <si>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</si>
  <si>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</si>
  <si>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</si>
  <si>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</si>
  <si>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</si>
  <si>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</si>
  <si>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</si>
  <si>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</si>
  <si>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</si>
  <si>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</si>
  <si>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</si>
  <si>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</si>
  <si>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</si>
  <si>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</si>
  <si>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</si>
  <si>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</si>
  <si>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</si>
  <si>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</si>
  <si>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</si>
  <si>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</si>
  <si>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</si>
  <si>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</si>
  <si>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</si>
  <si>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</si>
  <si>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</si>
  <si>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</si>
  <si>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</si>
  <si>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</si>
  <si>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</si>
  <si>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</si>
  <si>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</si>
  <si>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</si>
  <si>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</si>
  <si>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</si>
  <si>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</si>
  <si>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</si>
  <si>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</si>
  <si>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</si>
  <si>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</si>
  <si>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</si>
  <si>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</si>
  <si>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</si>
  <si>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</si>
  <si>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</si>
  <si>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</si>
  <si>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</si>
  <si>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</si>
  <si>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</si>
  <si>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</si>
  <si>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</si>
  <si>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</si>
  <si>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</si>
  <si>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</si>
  <si>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</si>
  <si>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</si>
  <si>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</si>
  <si>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</si>
  <si>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</si>
  <si>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</si>
  <si>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</si>
  <si>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</si>
  <si>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</si>
  <si>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</si>
  <si>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</si>
  <si>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</si>
  <si>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</si>
  <si>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</si>
  <si>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</si>
  <si>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</si>
  <si>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</si>
  <si>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</si>
  <si>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</si>
  <si>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</si>
  <si>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</si>
  <si>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</si>
  <si>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</si>
  <si>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</si>
  <si>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</si>
  <si>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</si>
  <si>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</si>
  <si>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</si>
  <si>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</si>
  <si>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</si>
  <si>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</si>
  <si>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</si>
  <si>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</si>
  <si>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</si>
  <si>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</si>
  <si>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</si>
  <si>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</si>
  <si>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</si>
  <si>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</si>
  <si>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</si>
  <si>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</si>
  <si>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</si>
  <si>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</si>
  <si>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</si>
  <si>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</si>
  <si>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</si>
  <si>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</si>
  <si>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</si>
  <si>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</si>
  <si>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</si>
  <si>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</si>
  <si>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</si>
  <si>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</si>
  <si>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</si>
  <si>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</si>
  <si>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</si>
  <si>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</si>
  <si>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</si>
  <si>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</si>
  <si>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</si>
  <si>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</si>
  <si>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</si>
  <si>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</si>
  <si>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</si>
  <si>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</si>
  <si>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</si>
  <si>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</si>
  <si>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</si>
  <si>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</si>
  <si>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</si>
  <si>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</si>
  <si>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</si>
  <si>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</si>
  <si>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</si>
  <si>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</si>
  <si>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</si>
  <si>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</si>
  <si>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</si>
  <si>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</si>
  <si>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</si>
  <si>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</si>
  <si>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</si>
  <si>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</si>
  <si>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</si>
  <si>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</si>
  <si>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</si>
  <si>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</si>
  <si>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</si>
  <si>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</si>
  <si>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</si>
  <si>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</si>
  <si>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</si>
  <si>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</si>
  <si>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</si>
  <si>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</si>
  <si>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</si>
  <si>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</si>
  <si>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</si>
  <si>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</si>
  <si>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</si>
  <si>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</si>
  <si>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</si>
  <si>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</si>
  <si>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</si>
  <si>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</si>
  <si>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</si>
  <si>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</si>
  <si>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</si>
  <si>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</si>
  <si>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</si>
  <si>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</si>
  <si>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</si>
  <si>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</si>
  <si>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</si>
  <si>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</si>
  <si>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</si>
  <si>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</si>
  <si>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</si>
  <si>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</si>
  <si>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</si>
  <si>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</si>
  <si>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</si>
  <si>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</si>
  <si>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</si>
  <si>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</si>
  <si>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</si>
  <si>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</si>
  <si>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</si>
  <si>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</si>
  <si>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</si>
  <si>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</si>
  <si>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</si>
  <si>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</si>
  <si>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</si>
  <si>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</si>
  <si>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</si>
  <si>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</si>
  <si>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</si>
  <si>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</si>
  <si>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</si>
  <si>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</si>
  <si>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</si>
  <si>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</si>
  <si>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</si>
  <si>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</si>
  <si>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</si>
  <si>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</si>
  <si>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</si>
  <si>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</si>
  <si>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</si>
  <si>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</si>
  <si>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</si>
  <si>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</si>
  <si>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</si>
  <si>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</si>
  <si>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</si>
  <si>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</si>
  <si>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</si>
  <si>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</si>
  <si>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</si>
  <si>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</si>
  <si>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</si>
  <si>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</si>
  <si>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</si>
  <si>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</si>
  <si>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</si>
  <si>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</si>
  <si>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</si>
  <si>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</si>
  <si>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</si>
  <si>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</si>
  <si>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</si>
  <si>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</si>
  <si>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</si>
  <si>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</si>
  <si>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</si>
  <si>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</si>
  <si>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</si>
  <si>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</si>
  <si>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</si>
  <si>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</si>
  <si>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</si>
  <si>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</si>
  <si>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</si>
  <si>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</si>
  <si>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</si>
  <si>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</si>
  <si>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</si>
  <si>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</si>
  <si>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</si>
  <si>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</si>
  <si>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</si>
  <si>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</si>
  <si>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</si>
  <si>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</si>
  <si>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</si>
  <si>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</si>
  <si>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</si>
  <si>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</si>
  <si>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</si>
  <si>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</si>
  <si>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</si>
  <si>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</si>
  <si>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</si>
  <si>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</si>
  <si>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</si>
  <si>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</si>
  <si>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</si>
  <si>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</si>
  <si>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</si>
  <si>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</si>
  <si>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</si>
  <si>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</si>
  <si>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</si>
  <si>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</si>
  <si>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</si>
  <si>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</si>
  <si>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</si>
  <si>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</si>
  <si>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</si>
  <si>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</si>
  <si>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</si>
  <si>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</si>
  <si>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</si>
  <si>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</si>
  <si>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</si>
  <si>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</si>
  <si>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</si>
  <si>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</si>
  <si>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</si>
  <si>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</si>
  <si>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</si>
  <si>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</si>
  <si>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</si>
  <si>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</si>
  <si>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</si>
  <si>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</si>
  <si>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</si>
  <si>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</si>
  <si>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</si>
  <si>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</si>
  <si>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</si>
  <si>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</si>
  <si>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</si>
  <si>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</si>
  <si>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</si>
  <si>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</si>
  <si>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</si>
  <si>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</si>
  <si>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</si>
  <si>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</si>
  <si>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</si>
  <si>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</si>
  <si>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</si>
  <si>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</si>
  <si>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</si>
  <si>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</si>
  <si>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</si>
  <si>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</si>
  <si>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</si>
  <si>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</si>
  <si>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</si>
  <si>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</si>
  <si>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</si>
  <si>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</si>
  <si>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</si>
  <si>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</si>
  <si>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</si>
  <si>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</si>
  <si>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</si>
  <si>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</si>
  <si>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</si>
  <si>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</si>
  <si>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</si>
  <si>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</si>
  <si>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</si>
  <si>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</si>
  <si>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</si>
  <si>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</si>
  <si>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</si>
  <si>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</si>
  <si>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</si>
  <si>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</si>
  <si>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</si>
  <si>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</si>
  <si>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</si>
  <si>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</si>
  <si>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</si>
  <si>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</si>
  <si>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</si>
  <si>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</si>
  <si>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</si>
  <si>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</si>
  <si>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</si>
  <si>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</si>
  <si>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</si>
  <si>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</si>
  <si>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</si>
  <si>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</si>
  <si>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</si>
  <si>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</si>
  <si>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</si>
  <si>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</si>
  <si>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</si>
  <si>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</si>
  <si>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</si>
  <si>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</si>
  <si>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</si>
  <si>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</si>
  <si>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</si>
  <si>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</si>
  <si>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</si>
  <si>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</si>
  <si>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</si>
  <si>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</si>
  <si>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</si>
  <si>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</si>
  <si>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</si>
  <si>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</si>
  <si>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</si>
  <si>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</si>
  <si>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</si>
  <si>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</si>
  <si>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</si>
  <si>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</si>
  <si>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</si>
  <si>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</si>
  <si>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</si>
  <si>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</si>
  <si>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</si>
  <si>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</si>
  <si>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</si>
  <si>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</si>
  <si>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</si>
  <si>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</si>
  <si>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</si>
  <si>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</si>
  <si>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</si>
  <si>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</si>
  <si>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</si>
  <si>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</si>
  <si>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</si>
  <si>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</si>
  <si>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</si>
  <si>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</si>
  <si>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</si>
  <si>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</si>
  <si>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</si>
  <si>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</si>
  <si>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</si>
  <si>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</si>
  <si>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</si>
  <si>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</si>
  <si>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</si>
  <si>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</si>
  <si>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</si>
  <si>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</si>
  <si>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</si>
  <si>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</si>
  <si>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</si>
  <si>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</si>
  <si>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</si>
  <si>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</si>
  <si>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</si>
  <si>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</si>
  <si>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</si>
  <si>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</si>
  <si>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</si>
  <si>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</si>
  <si>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</si>
  <si>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</si>
  <si>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</si>
  <si>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</si>
  <si>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</si>
  <si>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</si>
  <si>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</si>
  <si>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</si>
  <si>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</si>
  <si>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</si>
  <si>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</si>
  <si>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</si>
  <si>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</si>
  <si>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</si>
  <si>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</si>
  <si>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</si>
  <si>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</si>
  <si>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</si>
  <si>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</si>
  <si>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</si>
  <si>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</si>
  <si>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</si>
  <si>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</si>
  <si>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</si>
  <si>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</si>
  <si>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</si>
  <si>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</si>
  <si>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</si>
  <si>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</si>
  <si>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</si>
  <si>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</si>
  <si>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</si>
  <si>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</si>
  <si>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</si>
  <si>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</si>
  <si>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</si>
  <si>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</si>
  <si>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</si>
  <si>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</si>
  <si>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</si>
  <si>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</si>
  <si>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</si>
  <si>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</si>
  <si>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</si>
  <si>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</si>
  <si>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</si>
  <si>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</si>
  <si>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</si>
  <si>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</si>
  <si>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</si>
  <si>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</si>
  <si>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</si>
  <si>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</si>
  <si>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</si>
  <si>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</si>
  <si>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</si>
  <si>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</si>
  <si>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</si>
  <si>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</si>
  <si>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</si>
  <si>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</si>
  <si>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</si>
  <si>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</si>
  <si>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</si>
  <si>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</si>
  <si>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</si>
  <si>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</si>
  <si>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</si>
  <si>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</si>
  <si>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</si>
  <si>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</si>
  <si>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</si>
  <si>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</si>
  <si>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</si>
  <si>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</si>
  <si>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</si>
  <si>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</si>
  <si>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</si>
  <si>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</si>
  <si>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</si>
  <si>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</si>
  <si>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</si>
  <si>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</si>
  <si>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</si>
  <si>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</si>
  <si>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</si>
  <si>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</si>
  <si>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</si>
  <si>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</si>
  <si>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</si>
  <si>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</si>
  <si>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</si>
  <si>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</si>
  <si>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</si>
  <si>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</si>
  <si>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</si>
  <si>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</si>
  <si>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</si>
  <si>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</si>
  <si>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</si>
  <si>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</si>
  <si>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</si>
  <si>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</si>
  <si>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</si>
  <si>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</si>
  <si>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</si>
  <si>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</si>
  <si>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</si>
  <si>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</si>
  <si>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</si>
  <si>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</si>
  <si>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</si>
  <si>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</si>
  <si>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</si>
  <si>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</si>
  <si>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</si>
  <si>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</si>
  <si>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</si>
  <si>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</si>
  <si>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</si>
  <si>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</si>
  <si>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</si>
  <si>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</si>
  <si>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</si>
  <si>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</si>
  <si>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</si>
  <si>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</si>
  <si>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</si>
  <si>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</si>
  <si>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</si>
  <si>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</si>
  <si>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</si>
  <si>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</si>
  <si>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</si>
  <si>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</si>
  <si>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</si>
  <si>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</si>
  <si>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</si>
  <si>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</si>
  <si>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</si>
  <si>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</si>
  <si>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</si>
  <si>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</si>
  <si>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</si>
  <si>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</si>
  <si>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</si>
  <si>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</si>
  <si>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</si>
  <si>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</si>
  <si>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</si>
  <si>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</si>
  <si>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</si>
  <si>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</si>
  <si>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</si>
  <si>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</si>
  <si>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</si>
  <si>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</si>
  <si>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</si>
  <si>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</si>
  <si>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</si>
  <si>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</si>
  <si>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</si>
  <si>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</si>
  <si>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</si>
  <si>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</si>
  <si>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</si>
  <si>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</si>
  <si>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</si>
  <si>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</si>
  <si>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</si>
  <si>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</si>
  <si>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</si>
  <si>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</si>
  <si>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</si>
  <si>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</si>
  <si>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</si>
  <si>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</si>
  <si>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</si>
  <si>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</si>
  <si>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</si>
  <si>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</si>
  <si>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</si>
  <si>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</si>
  <si>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</si>
  <si>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</si>
  <si>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</si>
  <si>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</si>
  <si>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</si>
  <si>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</si>
  <si>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</si>
  <si>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</si>
  <si>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</si>
  <si>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</si>
  <si>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</si>
  <si>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</si>
  <si>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</si>
  <si>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</si>
  <si>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</si>
  <si>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</si>
  <si>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</si>
  <si>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</si>
  <si>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</si>
  <si>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</si>
  <si>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</si>
  <si>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</si>
  <si>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</si>
  <si>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</si>
  <si>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</si>
  <si>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</si>
  <si>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</si>
  <si>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</si>
  <si>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</si>
  <si>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</si>
  <si>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</si>
  <si>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</si>
  <si>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</si>
  <si>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</si>
  <si>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</si>
  <si>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</si>
  <si>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</si>
  <si>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</si>
  <si>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</si>
  <si>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</si>
  <si>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</si>
  <si>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</si>
  <si>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</si>
  <si>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</si>
  <si>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</si>
  <si>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</si>
  <si>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</si>
  <si>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</si>
  <si>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</si>
  <si>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</si>
  <si>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</si>
  <si>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</si>
  <si>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</si>
  <si>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</si>
  <si>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</si>
  <si>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</si>
  <si>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</si>
  <si>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</si>
  <si>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</si>
  <si>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</si>
  <si>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</si>
  <si>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</si>
  <si>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</si>
  <si>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</si>
  <si>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</si>
  <si>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</si>
  <si>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</si>
  <si>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</si>
  <si>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</si>
  <si>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</si>
  <si>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</si>
  <si>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</si>
  <si>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</si>
  <si>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</si>
  <si>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</si>
  <si>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</si>
  <si>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</si>
  <si>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</si>
  <si>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</si>
  <si>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</si>
  <si>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</si>
  <si>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</si>
  <si>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</si>
  <si>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</si>
  <si>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</si>
  <si>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</si>
  <si>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</si>
  <si>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</si>
  <si>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</si>
  <si>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</si>
  <si>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</si>
  <si>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</si>
  <si>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</si>
  <si>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</si>
  <si>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</si>
  <si>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</si>
  <si>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</si>
  <si>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</si>
  <si>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</si>
  <si>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</si>
  <si>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</si>
  <si>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</si>
  <si>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</si>
  <si>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</si>
  <si>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</si>
  <si>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</si>
  <si>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</si>
  <si>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</si>
  <si>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</si>
  <si>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</si>
  <si>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</si>
  <si>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</si>
  <si>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</si>
  <si>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</si>
  <si>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</si>
  <si>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</si>
  <si>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</si>
  <si>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</si>
  <si>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</si>
  <si>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</si>
  <si>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</si>
  <si>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</si>
  <si>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</si>
  <si>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</si>
  <si>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</si>
  <si>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</si>
  <si>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</si>
  <si>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</si>
  <si>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</si>
  <si>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</si>
  <si>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</si>
  <si>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</si>
  <si>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</si>
  <si>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</si>
  <si>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</si>
  <si>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</si>
  <si>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</si>
  <si>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</si>
  <si>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</si>
  <si>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</si>
  <si>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</si>
  <si>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</si>
  <si>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</si>
  <si>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</si>
  <si>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</si>
  <si>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</si>
  <si>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</si>
  <si>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</si>
  <si>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</si>
  <si>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</si>
  <si>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</si>
  <si>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</si>
  <si>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</si>
  <si>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</si>
  <si>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</si>
  <si>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</si>
  <si>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</si>
  <si>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</si>
  <si>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</si>
  <si>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</si>
  <si>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</si>
  <si>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</si>
  <si>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</si>
  <si>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</si>
  <si>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</si>
  <si>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</si>
  <si>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</si>
  <si>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</si>
  <si>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</si>
  <si>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</si>
  <si>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</si>
  <si>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</si>
  <si>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</si>
  <si>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</si>
  <si>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</si>
  <si>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</si>
  <si>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</si>
  <si>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</si>
  <si>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</si>
  <si>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</si>
  <si>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</si>
  <si>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</si>
  <si>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</si>
  <si>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</si>
  <si>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</si>
  <si>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</si>
  <si>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</si>
  <si>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</si>
  <si>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</si>
  <si>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</si>
  <si>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</si>
  <si>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</si>
  <si>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</si>
  <si>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</si>
  <si>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</si>
  <si>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</si>
  <si>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</si>
  <si>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</si>
  <si>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</si>
  <si>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</si>
  <si>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</si>
  <si>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</si>
  <si>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</si>
  <si>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</si>
  <si>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</si>
  <si>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</si>
  <si>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</si>
  <si>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</si>
  <si>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</si>
  <si>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</si>
  <si>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</si>
  <si>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</si>
  <si>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</si>
  <si>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</si>
  <si>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</si>
  <si>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</si>
  <si>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</si>
  <si>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</si>
  <si>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</si>
  <si>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</si>
  <si>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</si>
  <si>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</si>
  <si>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</si>
  <si>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</si>
  <si>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</si>
  <si>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</si>
  <si>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</si>
  <si>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</si>
  <si>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</si>
  <si>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</si>
  <si>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</si>
  <si>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</si>
  <si>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</si>
  <si>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</si>
  <si>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</si>
  <si>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</si>
  <si>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</si>
  <si>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</si>
  <si>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</si>
  <si>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</si>
  <si>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</si>
  <si>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</si>
  <si>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</si>
  <si>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</si>
  <si>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</si>
  <si>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</si>
  <si>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</si>
  <si>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</si>
  <si>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</si>
  <si>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</si>
  <si>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</si>
  <si>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</si>
  <si>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</si>
  <si>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</si>
  <si>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</si>
  <si>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</si>
  <si>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</si>
  <si>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</si>
  <si>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</si>
  <si>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</si>
  <si>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</si>
  <si>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</si>
  <si>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</si>
  <si>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</si>
  <si>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</si>
  <si>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</si>
  <si>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</si>
  <si>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</si>
  <si>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</si>
  <si>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</si>
  <si>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</si>
  <si>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</si>
  <si>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</si>
  <si>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</si>
  <si>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</si>
  <si>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</si>
  <si>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</si>
  <si>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</si>
  <si>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</si>
  <si>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</si>
  <si>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</si>
  <si>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</si>
  <si>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</si>
  <si>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</si>
  <si>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</si>
  <si>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</si>
  <si>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</si>
  <si>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</si>
  <si>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</si>
  <si>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</si>
  <si>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</si>
  <si>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</si>
  <si>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</si>
  <si>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</si>
  <si>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</si>
  <si>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</si>
  <si>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</si>
  <si>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</si>
  <si>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</si>
  <si>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</si>
  <si>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</si>
  <si>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</si>
  <si>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</si>
  <si>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</si>
  <si>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</si>
  <si>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</si>
  <si>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</si>
  <si>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</si>
  <si>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</si>
  <si>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</si>
  <si>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</si>
  <si>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</si>
  <si>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</si>
  <si>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</si>
  <si>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</si>
  <si>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</si>
  <si>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</si>
  <si>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</si>
  <si>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</si>
  <si>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</si>
  <si>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</si>
  <si>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</si>
  <si>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</si>
  <si>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</si>
  <si>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</si>
  <si>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</si>
  <si>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</si>
  <si>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</si>
  <si>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</si>
  <si>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</si>
  <si>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</si>
  <si>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</si>
  <si>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</si>
  <si>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</si>
  <si>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</si>
  <si>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</si>
  <si>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</si>
  <si>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</si>
  <si>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</si>
  <si>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</si>
  <si>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</si>
  <si>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</si>
  <si>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</si>
  <si>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</si>
  <si>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</si>
  <si>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</si>
  <si>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</si>
  <si>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</si>
  <si>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</si>
  <si>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</si>
  <si>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</si>
  <si>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</si>
  <si>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</si>
  <si>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</si>
  <si>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</si>
  <si>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</si>
  <si>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</si>
  <si>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</si>
  <si>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</si>
  <si>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</si>
  <si>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</si>
  <si>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</si>
  <si>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</si>
  <si>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</si>
  <si>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</si>
  <si>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</si>
  <si>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</si>
  <si>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</si>
  <si>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</si>
  <si>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</si>
  <si>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</si>
  <si>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</si>
  <si>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</si>
  <si>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</si>
  <si>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</si>
  <si>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</si>
  <si>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</si>
  <si>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</si>
  <si>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</si>
  <si>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</si>
  <si>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</si>
  <si>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</si>
  <si>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</si>
  <si>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</si>
  <si>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</si>
  <si>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</si>
  <si>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</si>
  <si>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</si>
  <si>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</si>
  <si>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</si>
  <si>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</si>
  <si>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</si>
  <si>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</si>
  <si>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</si>
  <si>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</si>
  <si>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</si>
  <si>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</si>
  <si>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</si>
  <si>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</si>
  <si>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</si>
  <si>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</si>
  <si>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</si>
  <si>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</si>
  <si>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</si>
  <si>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</si>
  <si>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</si>
  <si>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</si>
  <si>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</si>
  <si>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</si>
  <si>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</si>
  <si>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</si>
  <si>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</si>
  <si>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</si>
  <si>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</si>
  <si>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</si>
  <si>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</si>
  <si>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</si>
  <si>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</si>
  <si>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</si>
  <si>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</si>
  <si>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</si>
  <si>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</si>
  <si>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</si>
  <si>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</si>
  <si>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</si>
  <si>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</si>
  <si>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</si>
  <si>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</si>
  <si>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</si>
  <si>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</si>
  <si>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</si>
  <si>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</si>
  <si>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</si>
  <si>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</si>
  <si>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</si>
  <si>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</si>
  <si>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</si>
  <si>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</si>
  <si>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</si>
  <si>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</si>
  <si>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</si>
  <si>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</si>
  <si>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</si>
  <si>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</si>
  <si>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</si>
  <si>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</si>
  <si>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</si>
  <si>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</si>
  <si>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</si>
  <si>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</si>
  <si>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</si>
  <si>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</si>
  <si>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</si>
  <si>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</si>
  <si>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</si>
  <si>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</si>
  <si>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</si>
  <si>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</si>
  <si>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</si>
  <si>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</si>
  <si>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</si>
  <si>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</si>
  <si>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</si>
  <si>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</si>
  <si>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</si>
  <si>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</si>
  <si>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</si>
  <si>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</si>
  <si>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</si>
  <si>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</si>
  <si>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</si>
  <si>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</si>
  <si>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</si>
  <si>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</si>
  <si>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</si>
  <si>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</si>
  <si>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</si>
  <si>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</si>
  <si>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</si>
  <si>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</si>
  <si>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</si>
  <si>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</si>
  <si>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</si>
  <si>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</si>
  <si>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</si>
  <si>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</si>
  <si>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</si>
  <si>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</si>
  <si>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</si>
  <si>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</si>
  <si>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</si>
  <si>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</si>
  <si>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</si>
  <si>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</si>
  <si>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</si>
  <si>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</si>
  <si>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</si>
  <si>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</si>
  <si>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</si>
  <si>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</si>
  <si>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</si>
  <si>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</si>
  <si>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</si>
  <si>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</si>
  <si>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</si>
  <si>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</si>
  <si>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</si>
  <si>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</si>
  <si>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</si>
  <si>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</si>
  <si>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</si>
  <si>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</si>
  <si>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</si>
  <si>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</si>
  <si>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</si>
  <si>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</si>
  <si>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</si>
  <si>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</si>
  <si>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</si>
  <si>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</si>
  <si>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</si>
  <si>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</si>
  <si>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</si>
  <si>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</si>
  <si>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</si>
  <si>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</si>
  <si>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</si>
  <si>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</si>
  <si>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</si>
  <si>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</si>
  <si>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</si>
  <si>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</si>
  <si>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</si>
  <si>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</si>
  <si>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</si>
  <si>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</si>
  <si>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</si>
  <si>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</si>
  <si>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</si>
  <si>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</si>
  <si>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</si>
  <si>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</si>
  <si>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</si>
  <si>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</si>
  <si>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</si>
  <si>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</si>
  <si>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</si>
  <si>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</si>
  <si>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</si>
  <si>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</si>
  <si>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</si>
  <si>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</si>
  <si>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</si>
  <si>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</si>
  <si>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</si>
  <si>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</si>
  <si>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</si>
  <si>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</si>
  <si>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</si>
  <si>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</si>
  <si>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</si>
  <si>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</si>
  <si>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</si>
  <si>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</si>
  <si>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</si>
  <si>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</si>
  <si>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</si>
  <si>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</si>
  <si>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</si>
  <si>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</si>
  <si>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</si>
  <si>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</si>
  <si>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</si>
  <si>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</si>
  <si>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</si>
  <si>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</si>
  <si>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</si>
  <si>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</si>
  <si>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</si>
  <si>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</si>
  <si>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</si>
  <si>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</si>
  <si>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</si>
  <si>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</si>
  <si>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</si>
  <si>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</si>
  <si>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</si>
  <si>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</si>
  <si>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</si>
  <si>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</si>
  <si>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</si>
  <si>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</si>
  <si>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</si>
  <si>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</si>
  <si>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</si>
  <si>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</si>
  <si>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</si>
  <si>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</si>
  <si>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</si>
  <si>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</si>
  <si>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</si>
  <si>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</si>
  <si>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</si>
  <si>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</si>
  <si>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</si>
  <si>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</si>
  <si>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</si>
  <si>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</si>
  <si>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</si>
  <si>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</si>
  <si>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</si>
  <si>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</si>
  <si>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</si>
  <si>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</si>
  <si>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</si>
  <si>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</si>
  <si>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</si>
  <si>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</si>
  <si>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</si>
  <si>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</si>
  <si>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</si>
  <si>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</si>
  <si>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</si>
  <si>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</si>
  <si>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</si>
  <si>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</si>
  <si>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</si>
  <si>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</si>
  <si>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</si>
  <si>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</si>
  <si>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</si>
  <si>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</si>
  <si>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</si>
  <si>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</si>
  <si>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</si>
  <si>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</si>
  <si>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</si>
  <si>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</si>
  <si>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</si>
  <si>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</si>
  <si>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</si>
  <si>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</si>
  <si>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</si>
  <si>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</si>
  <si>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</si>
  <si>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</si>
  <si>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</si>
  <si>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</si>
  <si>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</si>
  <si>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</si>
  <si>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</si>
  <si>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</si>
  <si>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</si>
  <si>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</si>
  <si>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</si>
  <si>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</si>
  <si>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</si>
  <si>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</si>
  <si>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</si>
  <si>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</si>
  <si>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</si>
  <si>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</si>
  <si>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</si>
  <si>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</si>
  <si>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</si>
  <si>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</si>
  <si>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</si>
  <si>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</si>
  <si>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</si>
  <si>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</si>
  <si>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</si>
  <si>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</si>
  <si>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</si>
  <si>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</si>
  <si>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</si>
  <si>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</si>
  <si>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</si>
  <si>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</si>
  <si>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</si>
  <si>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</si>
  <si>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</si>
  <si>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</si>
  <si>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</si>
  <si>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</si>
  <si>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</si>
  <si>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</si>
  <si>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</si>
  <si>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</si>
  <si>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</si>
  <si>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</si>
  <si>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</si>
  <si>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</si>
  <si>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</si>
  <si>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</si>
  <si>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</si>
  <si>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</si>
  <si>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</si>
  <si>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</si>
  <si>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</si>
  <si>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</si>
  <si>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</si>
  <si>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</si>
  <si>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</si>
  <si>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</si>
  <si>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</si>
  <si>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</si>
  <si>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</si>
  <si>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</si>
  <si>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</si>
  <si>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</si>
  <si>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</si>
  <si>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</si>
  <si>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</si>
  <si>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</si>
  <si>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</si>
  <si>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</si>
  <si>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</si>
  <si>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</si>
  <si>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</si>
  <si>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</si>
  <si>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</si>
  <si>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</si>
  <si>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</si>
  <si>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</si>
  <si>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</si>
  <si>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</si>
  <si>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</si>
  <si>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</si>
  <si>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</si>
  <si>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</si>
  <si>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</si>
  <si>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</si>
  <si>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</si>
  <si>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</si>
  <si>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</si>
  <si>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</si>
  <si>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</si>
  <si>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</si>
  <si>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</si>
  <si>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</si>
  <si>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</si>
  <si>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</si>
  <si>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</si>
  <si>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</si>
  <si>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</si>
  <si>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</si>
  <si>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</si>
  <si>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</si>
  <si>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</si>
  <si>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</si>
  <si>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</si>
  <si>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</si>
  <si>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</si>
  <si>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</si>
  <si>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</si>
  <si>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</si>
  <si>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</si>
  <si>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</si>
  <si>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</si>
  <si>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</si>
  <si>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</si>
  <si>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</si>
  <si>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</si>
  <si>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</si>
  <si>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</si>
  <si>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</si>
  <si>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</si>
  <si>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</si>
  <si>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</si>
  <si>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</si>
  <si>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</si>
  <si>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</si>
  <si>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</si>
  <si>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</si>
  <si>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</si>
  <si>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</si>
  <si>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</si>
  <si>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</si>
  <si>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</si>
  <si>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</si>
  <si>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</si>
  <si>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</si>
  <si>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</si>
  <si>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</si>
  <si>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</si>
  <si>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</si>
  <si>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</si>
  <si>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</si>
  <si>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</si>
  <si>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</si>
  <si>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</si>
  <si>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</si>
  <si>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</si>
  <si>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</si>
  <si>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</si>
  <si>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</si>
  <si>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</si>
  <si>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</si>
  <si>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</si>
  <si>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</si>
  <si>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</si>
  <si>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</si>
  <si>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</si>
  <si>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</si>
  <si>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</si>
  <si>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</si>
  <si>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</si>
  <si>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</si>
  <si>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</si>
  <si>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</si>
  <si>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</si>
  <si>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</si>
  <si>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</si>
  <si>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</si>
  <si>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</si>
  <si>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</si>
  <si>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</si>
  <si>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</si>
  <si>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</si>
  <si>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</si>
  <si>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</si>
  <si>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</si>
  <si>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</si>
  <si>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</si>
  <si>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</si>
  <si>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</si>
  <si>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</si>
  <si>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</si>
  <si>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</si>
  <si>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</si>
  <si>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</si>
  <si>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</si>
  <si>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</si>
  <si>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</si>
  <si>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</si>
  <si>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</si>
  <si>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</si>
  <si>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</si>
  <si>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</si>
  <si>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</si>
  <si>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</si>
  <si>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</si>
  <si>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</si>
  <si>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</si>
  <si>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</si>
  <si>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</si>
  <si>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</si>
  <si>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</si>
  <si>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</si>
  <si>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</si>
  <si>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</si>
  <si>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</si>
  <si>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</si>
  <si>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</si>
  <si>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</si>
  <si>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</si>
  <si>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</si>
  <si>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</si>
  <si>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</si>
  <si>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</si>
  <si>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</si>
  <si>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</si>
  <si>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</si>
  <si>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</si>
  <si>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</si>
  <si>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</si>
  <si>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</si>
  <si>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</si>
  <si>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</si>
  <si>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</si>
  <si>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</si>
  <si>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</si>
  <si>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</si>
  <si>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</si>
  <si>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</si>
  <si>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</si>
  <si>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</si>
  <si>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</si>
  <si>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</si>
  <si>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</si>
  <si>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</si>
  <si>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</si>
  <si>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</si>
  <si>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</si>
  <si>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</si>
  <si>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</si>
  <si>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</si>
  <si>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</si>
  <si>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</si>
  <si>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</si>
  <si>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</si>
  <si>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</si>
  <si>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</si>
  <si>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</si>
  <si>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</si>
  <si>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</si>
  <si>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</si>
  <si>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</si>
  <si>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</si>
  <si>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</si>
  <si>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</si>
  <si>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</si>
  <si>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</si>
  <si>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</si>
  <si>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</si>
  <si>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</si>
  <si>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</si>
  <si>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</si>
  <si>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</si>
  <si>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</si>
  <si>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</si>
  <si>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</si>
  <si>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</si>
  <si>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</si>
  <si>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</si>
  <si>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</si>
  <si>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</si>
  <si>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</si>
  <si>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</si>
  <si>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</si>
  <si>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</si>
  <si>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</si>
  <si>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</si>
  <si>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</si>
  <si>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</si>
  <si>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</si>
  <si>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</si>
  <si>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</si>
  <si>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</si>
  <si>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</si>
  <si>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</si>
  <si>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</si>
  <si>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</si>
  <si>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</si>
  <si>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</si>
  <si>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</si>
  <si>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</si>
  <si>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</si>
  <si>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</si>
  <si>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</si>
  <si>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</si>
  <si>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</si>
  <si>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</si>
  <si>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</si>
  <si>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</si>
  <si>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</si>
  <si>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</si>
  <si>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</si>
  <si>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</si>
  <si>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</si>
  <si>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</si>
  <si>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</si>
  <si>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</si>
  <si>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</si>
  <si>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</si>
  <si>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</si>
  <si>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</si>
  <si>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</si>
  <si>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</si>
  <si>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</si>
  <si>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</si>
  <si>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</si>
  <si>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</si>
  <si>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</si>
  <si>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</si>
  <si>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</si>
  <si>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</si>
  <si>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</si>
  <si>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</si>
  <si>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</si>
  <si>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</si>
  <si>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</si>
  <si>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</si>
  <si>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</si>
  <si>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</si>
  <si>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</si>
  <si>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</si>
  <si>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</si>
  <si>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</si>
  <si>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</si>
  <si>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</si>
  <si>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</si>
  <si>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</si>
  <si>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</si>
  <si>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</si>
  <si>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</si>
  <si>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</si>
  <si>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</si>
  <si>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</si>
  <si>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</si>
  <si>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</si>
  <si>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</si>
  <si>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</si>
  <si>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</si>
  <si>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</si>
  <si>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</si>
  <si>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</si>
  <si>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</si>
  <si>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</si>
  <si>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</si>
  <si>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</si>
  <si>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</si>
  <si>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</si>
  <si>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</si>
  <si>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</si>
  <si>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</si>
  <si>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</si>
  <si>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</si>
  <si>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</si>
  <si>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</si>
  <si>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</si>
  <si>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</si>
  <si>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</si>
  <si>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</si>
  <si>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</si>
  <si>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</si>
  <si>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</si>
  <si>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</si>
  <si>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</si>
  <si>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</si>
  <si>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</si>
  <si>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</si>
  <si>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</si>
  <si>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</si>
  <si>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</si>
  <si>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</si>
  <si>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</si>
  <si>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</si>
  <si>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</si>
  <si>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</si>
  <si>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</si>
  <si>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</si>
  <si>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</si>
  <si>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</si>
  <si>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</si>
  <si>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</si>
  <si>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</si>
  <si>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</si>
  <si>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</si>
  <si>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</si>
  <si>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</si>
  <si>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</si>
  <si>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</si>
  <si>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</si>
  <si>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</si>
  <si>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</si>
  <si>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</si>
  <si>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</si>
  <si>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</si>
  <si>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</si>
  <si>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</si>
  <si>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</si>
  <si>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</si>
  <si>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</si>
  <si>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</si>
  <si>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</si>
  <si>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</si>
  <si>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</si>
  <si>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</si>
  <si>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</si>
  <si>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</si>
  <si>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</si>
  <si>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</si>
  <si>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</si>
  <si>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</si>
  <si>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</si>
  <si>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</si>
  <si>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</si>
  <si>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</si>
  <si>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</si>
  <si>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</si>
  <si>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</si>
  <si>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</si>
  <si>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</si>
  <si>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</si>
  <si>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</si>
  <si>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</si>
  <si>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</si>
  <si>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</si>
  <si>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</si>
  <si>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</si>
  <si>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</si>
  <si>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</si>
  <si>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</si>
  <si>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</si>
  <si>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</si>
  <si>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</si>
  <si>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</si>
  <si>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</si>
  <si>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</si>
  <si>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</si>
  <si>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</si>
  <si>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</si>
  <si>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</si>
  <si>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</si>
  <si>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</si>
  <si>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</si>
  <si>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</si>
  <si>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</si>
  <si>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</si>
  <si>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</si>
  <si>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</si>
  <si>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</si>
  <si>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</si>
  <si>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</si>
  <si>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</si>
  <si>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</si>
  <si>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</si>
  <si>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</si>
  <si>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</si>
  <si>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</si>
  <si>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</si>
  <si>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</si>
  <si>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</si>
  <si>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</si>
  <si>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</si>
  <si>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</si>
  <si>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</si>
  <si>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</si>
  <si>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</si>
  <si>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</si>
  <si>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</si>
  <si>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</si>
  <si>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</si>
  <si>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</si>
  <si>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</si>
  <si>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</si>
  <si>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</si>
  <si>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</si>
  <si>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</si>
  <si>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</si>
  <si>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</si>
  <si>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</si>
  <si>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</si>
  <si>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</si>
  <si>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</si>
  <si>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</si>
  <si>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</si>
  <si>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</si>
  <si>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</si>
  <si>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</si>
  <si>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</si>
  <si>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</si>
  <si>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</si>
  <si>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</si>
  <si>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</si>
  <si>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</si>
  <si>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</si>
  <si>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</si>
  <si>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</si>
  <si>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</si>
  <si>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</si>
  <si>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</si>
  <si>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</si>
  <si>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</si>
  <si>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</si>
  <si>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</si>
  <si>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</si>
  <si>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</si>
  <si>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</si>
  <si>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</si>
  <si>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</si>
  <si>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</si>
  <si>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</si>
  <si>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</si>
  <si>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</si>
  <si>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</si>
  <si>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</si>
  <si>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</si>
  <si>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</si>
  <si>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</si>
  <si>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</si>
  <si>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</si>
  <si>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</si>
  <si>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</si>
  <si>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</si>
  <si>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</si>
  <si>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</si>
  <si>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</si>
  <si>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</si>
  <si>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</si>
  <si>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</si>
  <si>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</si>
  <si>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</si>
  <si>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</si>
  <si>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</si>
  <si>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</si>
  <si>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</si>
  <si>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</si>
  <si>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</si>
  <si>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</si>
  <si>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</si>
  <si>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</si>
  <si>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</si>
  <si>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</si>
  <si>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</si>
  <si>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</si>
  <si>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</si>
  <si>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</si>
  <si>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</si>
  <si>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</si>
  <si>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</si>
  <si>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</si>
  <si>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</si>
  <si>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</si>
  <si>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</si>
  <si>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</si>
  <si>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</si>
  <si>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</si>
  <si>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</si>
  <si>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</si>
  <si>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</si>
  <si>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</si>
  <si>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</si>
  <si>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</si>
  <si>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</si>
  <si>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</si>
  <si>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</si>
  <si>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</si>
  <si>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</si>
  <si>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</si>
  <si>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</si>
  <si>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</si>
  <si>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</si>
  <si>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</si>
  <si>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</si>
  <si>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</si>
  <si>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</si>
  <si>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</si>
  <si>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</si>
  <si>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</si>
  <si>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</si>
  <si>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</si>
  <si>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</si>
  <si>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</si>
  <si>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</si>
  <si>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</si>
  <si>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</si>
  <si>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</si>
  <si>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</si>
  <si>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</si>
  <si>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</si>
  <si>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</si>
  <si>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</si>
  <si>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</si>
  <si>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</si>
  <si>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</si>
  <si>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</si>
  <si>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</si>
  <si>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</si>
  <si>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</si>
  <si>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</si>
  <si>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</si>
  <si>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</si>
  <si>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</si>
  <si>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</si>
  <si>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</si>
  <si>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</si>
  <si>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</si>
  <si>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</si>
  <si>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</si>
  <si>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</si>
  <si>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</si>
  <si>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</si>
  <si>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</si>
  <si>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</si>
  <si>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</si>
  <si>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</si>
  <si>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</si>
  <si>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</si>
  <si>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</si>
  <si>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</si>
  <si>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</si>
  <si>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</si>
  <si>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</si>
  <si>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</si>
  <si>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</si>
  <si>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</si>
  <si>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</si>
  <si>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</si>
  <si>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</si>
  <si>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</si>
  <si>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</si>
  <si>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</si>
  <si>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</si>
  <si>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</si>
  <si>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</si>
  <si>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</si>
  <si>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</si>
  <si>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</si>
  <si>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</si>
  <si>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</si>
  <si>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</si>
  <si>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</si>
  <si>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</si>
  <si>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</si>
  <si>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</si>
  <si>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</si>
  <si>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</si>
  <si>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</si>
  <si>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</si>
  <si>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</si>
  <si>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</si>
  <si>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</si>
  <si>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</si>
  <si>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</si>
  <si>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</si>
  <si>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</si>
  <si>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</si>
  <si>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</si>
  <si>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</si>
  <si>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</si>
  <si>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</si>
  <si>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</si>
  <si>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</si>
  <si>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</si>
  <si>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</si>
  <si>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</si>
  <si>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</si>
  <si>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</si>
  <si>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</si>
  <si>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</si>
  <si>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</si>
  <si>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</si>
  <si>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</si>
  <si>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</si>
  <si>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</si>
  <si>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</si>
  <si>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</si>
  <si>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</si>
  <si>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</si>
  <si>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</si>
  <si>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</si>
  <si>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</si>
  <si>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</si>
  <si>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</si>
  <si>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</si>
  <si>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</si>
  <si>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</si>
  <si>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</si>
  <si>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</si>
  <si>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</si>
  <si>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</si>
  <si>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</si>
  <si>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</si>
  <si>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</si>
  <si>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</si>
  <si>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</si>
  <si>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</si>
  <si>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</si>
  <si>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</si>
  <si>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</si>
  <si>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</si>
  <si>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</si>
  <si>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</si>
  <si>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</si>
  <si>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</si>
  <si>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</si>
  <si>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</si>
  <si>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</si>
  <si>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</si>
  <si>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</si>
  <si>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</si>
  <si>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</si>
  <si>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</si>
  <si>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</si>
  <si>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</si>
  <si>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</si>
  <si>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</si>
  <si>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</si>
  <si>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</si>
  <si>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</si>
  <si>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</si>
  <si>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</si>
  <si>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</si>
  <si>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</si>
  <si>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</si>
  <si>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</si>
  <si>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</si>
  <si>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</si>
  <si>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</si>
  <si>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</si>
  <si>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</si>
  <si>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</si>
  <si>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</si>
  <si>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</si>
  <si>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</si>
  <si>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</si>
  <si>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</si>
  <si>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</si>
  <si>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</si>
  <si>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</si>
  <si>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</si>
  <si>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</si>
  <si>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</si>
  <si>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</si>
  <si>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</si>
  <si>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</si>
  <si>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</si>
  <si>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</si>
  <si>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</si>
  <si>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</si>
  <si>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</si>
  <si>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</si>
  <si>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</si>
  <si>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</si>
  <si>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</si>
  <si>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</si>
  <si>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</si>
  <si>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</si>
  <si>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</si>
  <si>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</si>
  <si>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</si>
  <si>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</si>
  <si>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</si>
  <si>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</si>
  <si>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</si>
  <si>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</si>
  <si>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</si>
  <si>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</si>
  <si>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</si>
  <si>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</si>
  <si>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</si>
  <si>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</si>
  <si>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</si>
  <si>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</si>
  <si>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</si>
  <si>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</si>
  <si>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</si>
  <si>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</si>
  <si>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</si>
  <si>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</si>
  <si>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</si>
  <si>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</si>
  <si>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</si>
  <si>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</si>
  <si>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</si>
  <si>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</si>
  <si>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</si>
  <si>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</si>
  <si>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</si>
  <si>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</si>
  <si>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</si>
  <si>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</si>
  <si>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</si>
  <si>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</si>
  <si>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</si>
  <si>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</si>
  <si>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</si>
  <si>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</si>
  <si>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</si>
  <si>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</si>
  <si>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</si>
  <si>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</si>
  <si>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</si>
  <si>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</si>
  <si>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</si>
  <si>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</si>
  <si>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</si>
  <si>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</si>
  <si>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</si>
  <si>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</si>
  <si>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</si>
  <si>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</si>
  <si>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</si>
  <si>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</si>
  <si>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</si>
  <si>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</si>
  <si>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</si>
  <si>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</si>
  <si>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</si>
  <si>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</si>
  <si>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</si>
  <si>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</si>
  <si>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</si>
  <si>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</si>
  <si>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</si>
  <si>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</si>
  <si>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</si>
  <si>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</si>
  <si>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</si>
  <si>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</si>
  <si>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</si>
  <si>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</si>
  <si>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</si>
  <si>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</si>
  <si>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</si>
  <si>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</si>
  <si>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</si>
  <si>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</si>
  <si>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</si>
  <si>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</si>
  <si>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</si>
  <si>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</si>
  <si>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</si>
  <si>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</si>
  <si>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</si>
  <si>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</si>
  <si>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</si>
  <si>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</si>
  <si>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</si>
  <si>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</si>
  <si>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</si>
  <si>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</si>
  <si>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</si>
  <si>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</si>
  <si>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</si>
  <si>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</si>
  <si>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</si>
  <si>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</si>
  <si>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</si>
  <si>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</si>
  <si>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</si>
  <si>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</si>
  <si>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</si>
  <si>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</si>
  <si>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</si>
  <si>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</si>
  <si>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</si>
  <si>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</si>
  <si>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</si>
  <si>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</si>
  <si>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</si>
  <si>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</si>
  <si>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</si>
  <si>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</si>
  <si>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</si>
  <si>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</si>
  <si>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</si>
  <si>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</si>
  <si>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</si>
  <si>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</si>
  <si>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</si>
  <si>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</si>
  <si>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</si>
  <si>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</si>
  <si>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</si>
  <si>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</si>
  <si>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</si>
  <si>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</si>
  <si>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</si>
  <si>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</si>
  <si>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</si>
  <si>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</si>
  <si>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</si>
  <si>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</si>
  <si>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</si>
  <si>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</si>
  <si>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</si>
  <si>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</si>
  <si>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</si>
  <si>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</si>
  <si>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</si>
  <si>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</si>
  <si>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</si>
  <si>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</si>
  <si>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</si>
  <si>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</si>
  <si>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</si>
  <si>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</si>
  <si>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</si>
  <si>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</si>
  <si>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</si>
  <si>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</si>
  <si>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</si>
  <si>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</si>
  <si>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</si>
  <si>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</si>
  <si>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</si>
  <si>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</si>
  <si>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</si>
  <si>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</si>
  <si>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</si>
  <si>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</si>
  <si>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</si>
  <si>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</si>
  <si>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</si>
  <si>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</si>
  <si>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</si>
  <si>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</si>
  <si>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</si>
  <si>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</si>
  <si>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</si>
  <si>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</si>
  <si>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</si>
  <si>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</si>
  <si>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</si>
  <si>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</si>
  <si>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</si>
  <si>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</si>
  <si>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</si>
  <si>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</si>
  <si>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</si>
  <si>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</si>
  <si>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</si>
  <si>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</si>
  <si>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</si>
  <si>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</si>
  <si>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</si>
  <si>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</si>
  <si>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</si>
  <si>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</si>
  <si>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</si>
  <si>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</si>
  <si>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</si>
  <si>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</si>
  <si>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</si>
  <si>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</si>
  <si>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</si>
  <si>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</si>
  <si>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</si>
  <si>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</si>
  <si>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</si>
  <si>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</si>
  <si>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</si>
  <si>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</si>
  <si>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</si>
  <si>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</si>
  <si>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</si>
  <si>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</si>
  <si>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</si>
  <si>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</si>
  <si>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</si>
  <si>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</si>
  <si>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</si>
  <si>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</si>
  <si>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</si>
  <si>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</si>
  <si>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</si>
  <si>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</si>
  <si>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</si>
  <si>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</si>
  <si>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</si>
  <si>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</si>
  <si>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</si>
  <si>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</si>
  <si>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</si>
  <si>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</si>
  <si>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</si>
  <si>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</si>
  <si>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</si>
  <si>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</si>
  <si>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</si>
  <si>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</si>
  <si>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</si>
  <si>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</si>
  <si>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</si>
  <si>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</si>
  <si>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</si>
  <si>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</si>
  <si>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</si>
  <si>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</si>
  <si>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</si>
  <si>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</si>
  <si>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</si>
  <si>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</si>
  <si>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</si>
  <si>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</si>
  <si>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</si>
  <si>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</si>
  <si>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</si>
  <si>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</si>
  <si>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</si>
  <si>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</si>
  <si>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</si>
  <si>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</si>
  <si>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</si>
  <si>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</si>
  <si>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</si>
  <si>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</si>
  <si>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</si>
  <si>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</si>
  <si>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</si>
  <si>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</si>
  <si>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</si>
  <si>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</si>
  <si>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</si>
  <si>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</si>
  <si>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</si>
  <si>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</si>
  <si>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</si>
  <si>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</si>
  <si>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</si>
  <si>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</si>
  <si>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</si>
  <si>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</si>
  <si>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</si>
  <si>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</si>
  <si>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</si>
  <si>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</si>
  <si>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</si>
  <si>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</si>
  <si>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</si>
  <si>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</si>
  <si>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</si>
  <si>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</si>
  <si>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</si>
  <si>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</si>
  <si>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</si>
  <si>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</si>
  <si>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</si>
  <si>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</si>
  <si>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</si>
  <si>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</si>
  <si>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</si>
  <si>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</si>
  <si>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</si>
  <si>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</si>
  <si>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</si>
  <si>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</si>
  <si>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</si>
  <si>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</si>
  <si>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</si>
  <si>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</si>
  <si>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</si>
  <si>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</si>
  <si>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</si>
  <si>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</si>
  <si>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</si>
  <si>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</si>
  <si>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</si>
  <si>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</si>
  <si>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</si>
  <si>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</si>
  <si>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</si>
  <si>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</si>
  <si>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</si>
  <si>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</si>
  <si>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</si>
  <si>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</si>
  <si>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</si>
  <si>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</si>
  <si>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</si>
  <si>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</si>
  <si>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</si>
  <si>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</si>
  <si>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</si>
  <si>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</si>
  <si>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</si>
  <si>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</si>
  <si>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</si>
  <si>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</si>
  <si>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</si>
  <si>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</si>
  <si>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</si>
  <si>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</si>
  <si>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</si>
  <si>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</si>
  <si>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</si>
  <si>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</si>
  <si>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</si>
  <si>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</si>
  <si>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</si>
  <si>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</si>
  <si>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</si>
  <si>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</si>
  <si>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</si>
  <si>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</si>
  <si>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</si>
  <si>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</si>
  <si>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</si>
  <si>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</si>
  <si>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</si>
  <si>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</si>
  <si>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</si>
  <si>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</si>
  <si>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</si>
  <si>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</si>
  <si>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</si>
  <si>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</si>
  <si>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</si>
  <si>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</si>
  <si>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</si>
  <si>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</si>
  <si>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</si>
  <si>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</si>
  <si>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</si>
  <si>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</si>
  <si>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</si>
  <si>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</si>
  <si>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</si>
  <si>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</si>
  <si>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</si>
  <si>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</si>
  <si>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</si>
  <si>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</si>
  <si>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</si>
  <si>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</si>
  <si>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</si>
  <si>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</si>
  <si>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</si>
  <si>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</si>
  <si>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</si>
  <si>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</si>
  <si>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</si>
  <si>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</si>
  <si>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</si>
  <si>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</si>
  <si>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</si>
  <si>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</si>
  <si>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</si>
  <si>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</si>
  <si>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</si>
  <si>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</si>
  <si>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</si>
  <si>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</si>
  <si>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</si>
  <si>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</si>
  <si>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</si>
  <si>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</si>
  <si>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</si>
  <si>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</si>
  <si>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</si>
  <si>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</si>
  <si>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</si>
  <si>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</si>
  <si>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</si>
  <si>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</si>
  <si>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</si>
  <si>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</si>
  <si>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</si>
  <si>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</si>
  <si>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</si>
  <si>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</si>
  <si>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</si>
  <si>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</si>
  <si>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</si>
  <si>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</si>
  <si>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</si>
  <si>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</si>
  <si>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</si>
  <si>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</si>
  <si>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</si>
  <si>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</si>
  <si>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</si>
  <si>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</si>
  <si>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</si>
  <si>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</si>
  <si>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</si>
  <si>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</si>
  <si>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</si>
  <si>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</si>
  <si>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</si>
  <si>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</si>
  <si>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</si>
  <si>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</si>
  <si>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</si>
  <si>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</si>
  <si>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</si>
  <si>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</si>
  <si>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</si>
  <si>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</si>
  <si>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</si>
  <si>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</si>
  <si>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</si>
  <si>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</si>
  <si>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</si>
  <si>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</si>
  <si>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</si>
  <si>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</si>
  <si>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</si>
  <si>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</si>
  <si>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</si>
  <si>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</si>
  <si>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</si>
  <si>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</si>
  <si>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</si>
  <si>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</si>
  <si>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</si>
  <si>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</si>
  <si>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</si>
  <si>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</si>
  <si>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</si>
  <si>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</si>
  <si>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</si>
  <si>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</si>
  <si>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</si>
  <si>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</si>
  <si>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</si>
  <si>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</si>
  <si>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</si>
  <si>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</si>
  <si>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</si>
  <si>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</si>
  <si>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</si>
  <si>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</si>
  <si>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</si>
  <si>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</si>
  <si>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</si>
  <si>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</si>
  <si>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</si>
  <si>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</si>
  <si>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</si>
  <si>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</si>
  <si>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</si>
  <si>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</si>
  <si>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</si>
  <si>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</si>
  <si>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</si>
  <si>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</si>
  <si>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</si>
  <si>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</si>
  <si>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</si>
  <si>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</si>
  <si>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</si>
  <si>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</si>
  <si>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</si>
  <si>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</si>
  <si>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</si>
  <si>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</si>
  <si>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</si>
  <si>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</si>
  <si>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</si>
  <si>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</si>
  <si>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</si>
  <si>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</si>
  <si>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</si>
  <si>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</si>
  <si>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</si>
  <si>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</si>
  <si>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</si>
  <si>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</si>
  <si>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</si>
  <si>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</si>
  <si>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</si>
  <si>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</si>
  <si>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</si>
  <si>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</si>
  <si>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</si>
  <si>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</si>
  <si>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</si>
  <si>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</si>
  <si>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</si>
  <si>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</si>
  <si>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</si>
  <si>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</si>
  <si>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</si>
  <si>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</si>
  <si>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</si>
  <si>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</si>
  <si>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</si>
  <si>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</si>
  <si>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</si>
  <si>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</si>
  <si>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</si>
  <si>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</si>
  <si>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</si>
  <si>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</si>
  <si>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</si>
  <si>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</si>
  <si>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</si>
  <si>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</si>
  <si>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</si>
  <si>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</si>
  <si>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</si>
  <si>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</si>
  <si>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</si>
  <si>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</si>
  <si>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</si>
  <si>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</si>
  <si>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</si>
  <si>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</si>
  <si>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</si>
  <si>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</si>
  <si>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</si>
  <si>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</si>
  <si>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</si>
  <si>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</si>
  <si>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</si>
  <si>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</si>
  <si>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</si>
  <si>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</si>
  <si>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</si>
  <si>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</si>
  <si>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</si>
  <si>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</si>
  <si>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</si>
  <si>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</si>
  <si>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</si>
  <si>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</si>
  <si>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</si>
  <si>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</si>
  <si>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</si>
  <si>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</si>
  <si>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</si>
  <si>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</si>
  <si>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</si>
  <si>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</si>
  <si>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</si>
  <si>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</si>
  <si>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</si>
  <si>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</si>
  <si>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</si>
  <si>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</si>
  <si>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</si>
  <si>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</si>
  <si>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</si>
  <si>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</si>
  <si>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</si>
  <si>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</si>
  <si>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</si>
  <si>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</si>
  <si>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</si>
  <si>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</si>
  <si>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</si>
  <si>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</si>
  <si>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</si>
  <si>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</si>
  <si>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</si>
  <si>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</si>
  <si>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</si>
  <si>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</si>
  <si>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</si>
  <si>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</si>
  <si>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</si>
  <si>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</si>
  <si>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</si>
  <si>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</si>
  <si>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</si>
  <si>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</si>
  <si>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</si>
  <si>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</si>
  <si>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</si>
  <si>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</si>
  <si>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</si>
  <si>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</si>
  <si>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</si>
  <si>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</si>
  <si>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</si>
  <si>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</si>
  <si>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</si>
  <si>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</si>
  <si>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</si>
  <si>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</si>
  <si>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</si>
  <si>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</si>
  <si>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</si>
  <si>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</si>
  <si>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</si>
  <si>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</si>
  <si>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</si>
  <si>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</si>
  <si>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</si>
  <si>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</si>
  <si>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</si>
  <si>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</si>
  <si>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</si>
  <si>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</si>
  <si>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</si>
  <si>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</si>
  <si>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</si>
  <si>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</si>
  <si>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</si>
  <si>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</si>
  <si>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</si>
  <si>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</si>
  <si>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</si>
  <si>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</si>
  <si>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</si>
  <si>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</si>
  <si>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</si>
  <si>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</si>
  <si>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</si>
  <si>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</si>
  <si>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</si>
  <si>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</si>
  <si>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</si>
  <si>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</si>
  <si>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</si>
  <si>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</si>
  <si>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</si>
  <si>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</si>
  <si>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</si>
  <si>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</si>
  <si>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</si>
  <si>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</si>
  <si>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</si>
  <si>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</si>
  <si>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</si>
  <si>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</si>
  <si>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</si>
  <si>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</si>
  <si>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</si>
  <si>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</si>
  <si>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</si>
  <si>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</si>
  <si>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</si>
  <si>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</si>
  <si>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</si>
  <si>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</si>
  <si>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</si>
  <si>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</si>
  <si>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</si>
  <si>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</si>
  <si>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</si>
  <si>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</si>
  <si>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</si>
  <si>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</si>
  <si>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</si>
  <si>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</si>
  <si>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</si>
  <si>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</si>
  <si>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</si>
  <si>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</si>
  <si>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</si>
  <si>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</si>
  <si>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</si>
  <si>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</si>
  <si>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</si>
  <si>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</si>
  <si>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</si>
  <si>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</si>
  <si>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</si>
  <si>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</si>
  <si>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</si>
  <si>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</si>
  <si>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</si>
  <si>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</si>
  <si>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</si>
  <si>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</si>
  <si>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</si>
  <si>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</si>
  <si>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</si>
  <si>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</si>
  <si>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</si>
  <si>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</si>
  <si>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</si>
  <si>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</si>
  <si>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</si>
  <si>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</si>
  <si>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</si>
  <si>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</si>
  <si>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</si>
  <si>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</si>
  <si>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</si>
  <si>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</si>
  <si>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</si>
  <si>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</si>
  <si>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</si>
  <si>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</si>
  <si>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</si>
  <si>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</si>
  <si>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</si>
  <si>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</si>
  <si>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</si>
  <si>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</si>
  <si>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</si>
  <si>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</si>
  <si>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</si>
  <si>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</si>
  <si>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</si>
  <si>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</si>
  <si>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</si>
  <si>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</si>
  <si>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</si>
  <si>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</si>
  <si>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</si>
  <si>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</si>
  <si>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</si>
  <si>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</si>
  <si>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</si>
  <si>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</si>
  <si>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</si>
  <si>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</si>
  <si>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</si>
  <si>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</si>
  <si>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</si>
  <si>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</si>
  <si>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</si>
  <si>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</si>
  <si>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</si>
  <si>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</si>
  <si>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</si>
  <si>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</si>
  <si>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</si>
  <si>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</si>
  <si>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</si>
  <si>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</si>
  <si>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</si>
  <si>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</si>
  <si>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</si>
  <si>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</si>
  <si>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</si>
  <si>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</si>
  <si>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</si>
  <si>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</si>
  <si>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</si>
  <si>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</si>
  <si>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</si>
  <si>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</si>
  <si>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</si>
  <si>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</si>
  <si>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</si>
  <si>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</si>
  <si>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</si>
  <si>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</si>
  <si>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</si>
  <si>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</si>
  <si>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</si>
  <si>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</si>
  <si>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</si>
  <si>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</si>
  <si>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</si>
  <si>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</si>
  <si>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</si>
  <si>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</si>
  <si>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</si>
  <si>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</si>
  <si>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</si>
  <si>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</si>
  <si>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</si>
  <si>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</si>
  <si>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</si>
  <si>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</si>
  <si>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</si>
  <si>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</si>
  <si>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</si>
  <si>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</si>
  <si>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</si>
  <si>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</si>
  <si>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</si>
  <si>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</si>
  <si>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</si>
  <si>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</si>
  <si>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</si>
  <si>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</si>
  <si>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</si>
  <si>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</si>
  <si>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</si>
  <si>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</si>
  <si>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</si>
  <si>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</si>
  <si>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</si>
  <si>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</si>
  <si>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</si>
  <si>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</si>
  <si>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</si>
  <si>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</si>
  <si>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</si>
  <si>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</si>
  <si>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</si>
  <si>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</si>
  <si>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</si>
  <si>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</si>
  <si>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</si>
  <si>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</si>
  <si>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</si>
  <si>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</si>
  <si>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</si>
  <si>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</si>
  <si>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</si>
  <si>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</si>
  <si>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</si>
  <si>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</si>
  <si>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</si>
  <si>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</si>
  <si>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</si>
  <si>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</si>
  <si>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</si>
  <si>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</si>
  <si>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</si>
  <si>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</si>
  <si>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</si>
  <si>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</si>
  <si>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</si>
  <si>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</si>
  <si>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</si>
  <si>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</si>
  <si>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</si>
  <si>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</si>
  <si>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</si>
  <si>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</si>
  <si>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</si>
  <si>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</si>
  <si>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</si>
  <si>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</si>
  <si>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</si>
  <si>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</si>
  <si>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</si>
  <si>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</si>
  <si>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</si>
  <si>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</si>
  <si>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</si>
  <si>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</si>
  <si>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</si>
  <si>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</si>
  <si>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</si>
  <si>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</si>
  <si>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</si>
  <si>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</si>
  <si>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</si>
  <si>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</si>
  <si>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</si>
  <si>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</si>
  <si>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</si>
  <si>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</si>
  <si>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</si>
  <si>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</si>
  <si>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</si>
  <si>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</si>
  <si>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</si>
  <si>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</si>
  <si>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</si>
  <si>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</si>
  <si>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</si>
  <si>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</si>
  <si>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</si>
  <si>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</si>
  <si>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</si>
  <si>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</si>
  <si>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</si>
  <si>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</si>
  <si>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</si>
  <si>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</si>
  <si>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</si>
  <si>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</si>
  <si>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</si>
  <si>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</si>
  <si>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</si>
  <si>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</si>
  <si>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</si>
  <si>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</si>
  <si>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</si>
  <si>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</si>
  <si>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</si>
  <si>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</si>
  <si>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</si>
  <si>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</si>
  <si>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</si>
  <si>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</si>
  <si>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</si>
  <si>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</si>
  <si>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</si>
  <si>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</si>
  <si>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</si>
  <si>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</si>
  <si>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</si>
  <si>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</si>
  <si>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</si>
  <si>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</si>
  <si>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</si>
  <si>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</si>
  <si>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</si>
  <si>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</si>
  <si>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</si>
  <si>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</si>
  <si>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</si>
  <si>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</si>
  <si>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</si>
  <si>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</si>
  <si>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</si>
  <si>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</si>
  <si>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</si>
  <si>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</si>
  <si>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</si>
  <si>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</si>
  <si>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</si>
  <si>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</si>
  <si>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</si>
  <si>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</si>
  <si>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</si>
  <si>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</si>
  <si>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</si>
  <si>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</si>
  <si>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</si>
  <si>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</si>
  <si>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</si>
  <si>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</si>
  <si>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</si>
  <si>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</si>
  <si>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</si>
  <si>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</si>
  <si>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</si>
  <si>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</si>
  <si>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</si>
  <si>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</si>
  <si>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</si>
  <si>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</si>
  <si>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</si>
  <si>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</si>
  <si>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</si>
  <si>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</si>
  <si>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</si>
  <si>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</si>
  <si>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</si>
  <si>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</si>
  <si>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</si>
  <si>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</si>
  <si>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</si>
  <si>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</si>
  <si>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</si>
  <si>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</si>
  <si>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</si>
  <si>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</si>
  <si>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</si>
  <si>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</si>
  <si>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</si>
  <si>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</si>
  <si>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</si>
  <si>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</si>
  <si>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</si>
  <si>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</si>
  <si>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</si>
  <si>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</si>
  <si>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</si>
  <si>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</si>
  <si>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</si>
  <si>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</si>
  <si>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</si>
  <si>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</si>
  <si>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</si>
  <si>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</si>
  <si>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</si>
  <si>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</si>
  <si>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</si>
  <si>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</si>
  <si>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</si>
  <si>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</si>
  <si>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</si>
  <si>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</si>
  <si>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</si>
  <si>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</si>
  <si>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</si>
  <si>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</si>
  <si>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</si>
  <si>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</si>
  <si>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</si>
  <si>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</si>
  <si>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</si>
  <si>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</si>
  <si>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</si>
  <si>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</si>
  <si>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</si>
  <si>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</si>
  <si>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</si>
  <si>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</si>
  <si>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</si>
  <si>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</si>
  <si>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</si>
  <si>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</si>
  <si>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</si>
  <si>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</si>
  <si>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</si>
  <si>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</si>
  <si>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</si>
  <si>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</si>
  <si>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</si>
  <si>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</si>
  <si>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</si>
  <si>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</si>
  <si>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</si>
  <si>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</si>
  <si>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</si>
  <si>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</si>
  <si>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</si>
  <si>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</si>
  <si>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</si>
  <si>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</si>
  <si>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</si>
  <si>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</si>
  <si>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</si>
  <si>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</si>
  <si>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</si>
  <si>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</si>
  <si>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</si>
  <si>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</si>
  <si>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</si>
  <si>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</si>
  <si>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</si>
  <si>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</si>
  <si>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</si>
  <si>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</si>
  <si>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</si>
  <si>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</si>
  <si>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</si>
  <si>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</si>
  <si>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</si>
  <si>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</si>
  <si>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</si>
  <si>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</si>
  <si>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</si>
  <si>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</si>
  <si>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</si>
  <si>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</si>
  <si>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</si>
  <si>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</si>
  <si>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</si>
  <si>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</si>
  <si>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</si>
  <si>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</si>
  <si>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</si>
  <si>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</si>
  <si>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</si>
  <si>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</si>
  <si>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</si>
  <si>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</si>
  <si>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</si>
  <si>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</si>
  <si>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</si>
  <si>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</si>
  <si>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</si>
  <si>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</si>
  <si>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</si>
  <si>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</si>
  <si>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</si>
  <si>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</si>
  <si>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</si>
  <si>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</si>
  <si>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</si>
  <si>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</si>
  <si>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</si>
  <si>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</si>
  <si>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</si>
  <si>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</si>
  <si>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</si>
  <si>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</si>
  <si>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</si>
  <si>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</si>
  <si>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</si>
  <si>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</si>
  <si>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</si>
  <si>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</si>
  <si>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</si>
  <si>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</si>
  <si>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</si>
  <si>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</si>
  <si>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</si>
  <si>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</si>
  <si>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</si>
  <si>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</si>
  <si>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</si>
  <si>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</si>
  <si>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</si>
  <si>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</si>
  <si>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</si>
  <si>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</si>
  <si>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</si>
  <si>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</si>
  <si>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</si>
  <si>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</si>
  <si>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</si>
  <si>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</si>
  <si>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</si>
  <si>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</si>
  <si>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</si>
  <si>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</si>
  <si>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</si>
  <si>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</si>
  <si>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</si>
  <si>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</si>
  <si>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</si>
  <si>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</si>
  <si>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</si>
  <si>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</si>
  <si>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</si>
  <si>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</si>
  <si>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</si>
  <si>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</si>
  <si>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</si>
  <si>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</si>
  <si>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</si>
  <si>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</si>
  <si>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</si>
  <si>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</si>
  <si>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</si>
  <si>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</si>
  <si>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</si>
  <si>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</si>
  <si>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</si>
  <si>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</si>
  <si>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</si>
  <si>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</si>
  <si>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</si>
  <si>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</si>
  <si>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</si>
  <si>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</si>
  <si>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</si>
  <si>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</si>
  <si>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</si>
  <si>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</si>
  <si>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</si>
  <si>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</si>
  <si>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</si>
  <si>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</si>
  <si>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</si>
  <si>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</si>
  <si>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</si>
  <si>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</si>
  <si>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</si>
  <si>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</si>
  <si>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</si>
  <si>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</si>
  <si>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</si>
  <si>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</si>
  <si>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</si>
  <si>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</si>
  <si>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</si>
  <si>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</si>
  <si>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</si>
  <si>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</si>
  <si>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</si>
  <si>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</si>
  <si>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</si>
  <si>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</si>
  <si>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</si>
  <si>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</si>
  <si>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</si>
  <si>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</si>
  <si>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</si>
  <si>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</si>
  <si>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</si>
  <si>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</si>
  <si>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</si>
  <si>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</si>
  <si>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</si>
  <si>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</si>
  <si>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</si>
  <si>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</si>
  <si>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</si>
  <si>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</si>
  <si>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</si>
  <si>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</si>
  <si>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</si>
  <si>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</si>
  <si>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</si>
  <si>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</si>
  <si>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</si>
  <si>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</si>
  <si>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</si>
  <si>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</si>
  <si>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</si>
  <si>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</si>
  <si>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</si>
  <si>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</si>
  <si>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</si>
  <si>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</si>
  <si>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</si>
  <si>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</si>
  <si>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</si>
  <si>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</si>
  <si>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</si>
  <si>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</si>
  <si>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</si>
  <si>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</si>
  <si>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</si>
  <si>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</si>
  <si>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</si>
  <si>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</si>
  <si>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</si>
  <si>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</si>
  <si>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</si>
  <si>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</si>
  <si>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</si>
  <si>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</si>
  <si>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</si>
  <si>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</si>
  <si>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</si>
  <si>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</si>
  <si>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</si>
  <si>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</si>
  <si>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</si>
  <si>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</si>
  <si>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</si>
  <si>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</si>
  <si>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</si>
  <si>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</si>
  <si>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</si>
  <si>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</si>
  <si>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</si>
  <si>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</si>
  <si>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</si>
  <si>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</si>
  <si>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</si>
  <si>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</si>
  <si>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</si>
  <si>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</si>
  <si>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</si>
  <si>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</si>
  <si>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</si>
  <si>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</si>
  <si>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</si>
  <si>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</si>
  <si>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</si>
  <si>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</si>
  <si>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</si>
  <si>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</si>
  <si>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</si>
  <si>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</si>
  <si>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</si>
  <si>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</si>
  <si>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</si>
  <si>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</si>
  <si>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</si>
  <si>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</si>
  <si>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</si>
  <si>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</si>
  <si>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</si>
  <si>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</si>
  <si>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</si>
  <si>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</si>
  <si>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</si>
  <si>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</si>
  <si>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</si>
  <si>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</si>
  <si>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</si>
  <si>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</si>
  <si>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</si>
  <si>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</si>
  <si>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</si>
  <si>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</si>
  <si>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</si>
  <si>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</si>
  <si>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</si>
  <si>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</si>
  <si>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</si>
  <si>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</si>
  <si>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</si>
  <si>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</si>
  <si>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</si>
  <si>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</si>
  <si>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</si>
  <si>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</si>
  <si>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</si>
  <si>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</si>
  <si>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</si>
  <si>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</si>
  <si>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</si>
  <si>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</si>
  <si>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</si>
  <si>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</si>
  <si>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</si>
  <si>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</si>
  <si>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</si>
  <si>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</si>
  <si>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</si>
  <si>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</si>
  <si>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</si>
  <si>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</si>
  <si>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</si>
  <si>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</si>
  <si>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</si>
  <si>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</si>
  <si>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</si>
  <si>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</si>
  <si>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</si>
  <si>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</si>
  <si>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</si>
  <si>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</si>
  <si>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</si>
  <si>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</si>
  <si>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</si>
  <si>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</si>
  <si>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</si>
  <si>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</si>
  <si>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</si>
  <si>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</si>
  <si>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</si>
  <si>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</si>
  <si>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</si>
  <si>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</si>
  <si>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</si>
  <si>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</si>
  <si>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</si>
  <si>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</si>
  <si>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</si>
  <si>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</si>
  <si>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</si>
  <si>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</si>
  <si>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</si>
  <si>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</si>
  <si>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</si>
  <si>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</si>
  <si>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</si>
  <si>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</si>
  <si>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</si>
  <si>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</si>
  <si>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</si>
  <si>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</si>
  <si>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</si>
  <si>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</si>
  <si>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</si>
  <si>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</si>
  <si>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</si>
  <si>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</si>
  <si>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</si>
  <si>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</si>
  <si>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</si>
  <si>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</si>
  <si>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</si>
  <si>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</si>
  <si>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</si>
  <si>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</si>
  <si>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</si>
  <si>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</si>
  <si>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</si>
  <si>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</si>
  <si>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</si>
  <si>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</si>
  <si>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</si>
  <si>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</si>
  <si>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</si>
  <si>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</si>
  <si>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</si>
  <si>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</si>
  <si>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</si>
  <si>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</si>
  <si>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</si>
  <si>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</si>
  <si>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</si>
  <si>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</si>
  <si>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</si>
  <si>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</si>
  <si>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</si>
  <si>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</si>
  <si>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</si>
  <si>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</si>
  <si>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</si>
  <si>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</si>
  <si>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</si>
  <si>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</si>
  <si>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</si>
  <si>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</si>
  <si>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</si>
  <si>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</si>
  <si>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</si>
  <si>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</si>
  <si>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</si>
  <si>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</si>
  <si>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</si>
  <si>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</si>
  <si>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</si>
  <si>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</si>
  <si>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</si>
  <si>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</si>
  <si>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</si>
  <si>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</si>
  <si>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</si>
  <si>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</si>
  <si>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</si>
  <si>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</si>
  <si>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</si>
  <si>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</si>
  <si>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</si>
  <si>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</si>
  <si>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</si>
  <si>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</si>
  <si>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</si>
  <si>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</si>
  <si>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</si>
  <si>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</si>
  <si>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</si>
  <si>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</si>
  <si>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</si>
  <si>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</si>
  <si>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</si>
  <si>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</si>
  <si>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</si>
  <si>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</si>
  <si>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</si>
  <si>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</si>
  <si>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</si>
  <si>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</si>
  <si>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</si>
  <si>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</si>
  <si>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</si>
  <si>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</si>
  <si>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</si>
  <si>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</si>
  <si>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</si>
  <si>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</si>
  <si>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</si>
  <si>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</si>
  <si>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</si>
  <si>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</si>
  <si>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</si>
  <si>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</si>
  <si>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</si>
  <si>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</si>
  <si>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</si>
  <si>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</si>
  <si>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</si>
  <si>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</si>
  <si>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</si>
  <si>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</si>
  <si>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</si>
  <si>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</si>
  <si>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</si>
  <si>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</si>
  <si>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</si>
  <si>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</si>
  <si>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</si>
  <si>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</si>
  <si>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</si>
  <si>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</si>
  <si>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</si>
  <si>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</si>
  <si>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</si>
  <si>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</si>
  <si>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</si>
  <si>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</si>
  <si>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</si>
  <si>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</si>
  <si>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</si>
  <si>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</si>
  <si>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</si>
  <si>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</si>
  <si>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</si>
  <si>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</si>
  <si>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</si>
  <si>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</si>
  <si>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</si>
  <si>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</si>
  <si>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</si>
  <si>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</si>
  <si>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</si>
  <si>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</si>
  <si>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</si>
  <si>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</si>
  <si>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</si>
  <si>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</si>
  <si>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</si>
  <si>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</si>
  <si>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</si>
  <si>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</si>
  <si>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</si>
  <si>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</si>
  <si>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</si>
  <si>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</si>
  <si>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</si>
  <si>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</si>
  <si>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</si>
  <si>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</si>
  <si>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</si>
  <si>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</si>
  <si>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</si>
  <si>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</si>
  <si>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</si>
  <si>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</si>
  <si>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</si>
  <si>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</si>
  <si>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</si>
  <si>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</si>
  <si>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</si>
  <si>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</si>
  <si>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</si>
  <si>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</si>
  <si>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</si>
  <si>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</si>
  <si>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</si>
  <si>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</si>
  <si>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</si>
  <si>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</si>
  <si>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</si>
  <si>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</si>
  <si>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</si>
  <si>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</si>
  <si>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</si>
  <si>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</si>
  <si>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</si>
  <si>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</si>
  <si>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</si>
  <si>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</si>
  <si>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</si>
  <si>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</si>
  <si>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</si>
  <si>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</si>
  <si>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</si>
  <si>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</si>
  <si>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</si>
  <si>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</si>
  <si>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</si>
  <si>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</si>
  <si>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</si>
  <si>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</si>
  <si>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</si>
  <si>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</si>
  <si>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</si>
  <si>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</si>
  <si>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</si>
  <si>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</si>
  <si>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</si>
  <si>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</si>
  <si>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</si>
  <si>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</si>
  <si>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</si>
  <si>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</si>
  <si>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</si>
  <si>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</si>
  <si>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</si>
  <si>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</si>
  <si>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</si>
  <si>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</si>
  <si>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</si>
  <si>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</si>
  <si>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</si>
  <si>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</si>
  <si>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</si>
  <si>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</si>
  <si>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</si>
  <si>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</si>
  <si>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</si>
  <si>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</si>
  <si>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</si>
  <si>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</si>
  <si>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</si>
  <si>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</si>
  <si>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</si>
  <si>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</si>
  <si>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</si>
  <si>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</si>
  <si>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</si>
  <si>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</si>
  <si>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</si>
  <si>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</si>
  <si>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</si>
  <si>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</si>
  <si>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</si>
  <si>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</si>
  <si>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Récap du Mode d'emploi  de la fiche recette</t>
  </si>
  <si>
    <t>Auteur &gt;</t>
  </si>
  <si>
    <t>④ Total Auteur</t>
  </si>
  <si>
    <t>①  Denrées</t>
  </si>
  <si>
    <t>②  Quantités Auteur Unités et Poids</t>
  </si>
  <si>
    <t>œufs liquides saisir le poids</t>
  </si>
  <si>
    <t>jaunes d'œufs nombre et poids 1 jaune</t>
  </si>
  <si>
    <t>œufs coquille nombre d'œufs</t>
  </si>
  <si>
    <t>ne pas supprimer ces 3 lignes</t>
  </si>
  <si>
    <t>à vous de saisir ce que vous voulez</t>
  </si>
  <si>
    <t>&lt; largeurs de colonnes</t>
  </si>
  <si>
    <t>Lses fiches de progression ont des liaisons avec les recettes pour t'éviter de faire de la re-saisie</t>
  </si>
  <si>
    <t>Cilc droit de la souris choisis Copier</t>
  </si>
  <si>
    <t>clic droit choisir 123 pour coller les valeurs</t>
  </si>
  <si>
    <t>puis de nouveau clic droit pour coller la Mise en forme R</t>
  </si>
  <si>
    <t>Lien internet &gt;</t>
  </si>
  <si>
    <t>FIN</t>
  </si>
  <si>
    <t xml:space="preserve">RÉPERTOIRE DE RECETTES </t>
  </si>
  <si>
    <t>A chacun de choisir son mode de classement : Exemple PÂTE A CIGARETTES à répertorier dans  P ou dans C ?</t>
  </si>
  <si>
    <t>&lt;fonction   CELLULE("largeur";Q1)</t>
  </si>
  <si>
    <t>Mise à jour du 18 Février 2022</t>
  </si>
  <si>
    <t>pour te constituer un répertoire</t>
  </si>
  <si>
    <t>Vous pouvez assembler plusieurs postit(s) sur une même feuille pour créer tes recettes</t>
  </si>
  <si>
    <t>Exemple : pour une recette de gateau…allez chercher dans le répertoire la recette du biscuit qui vous convient</t>
  </si>
  <si>
    <t>ajoutez une ou deux crèmes qui vont bien et terminez en ajoutant un postit éléments de décor</t>
  </si>
  <si>
    <t>Idem pour des recettes de cuisine faites vous des répertoires :</t>
  </si>
  <si>
    <t>de garnitures de finitions ou de décor</t>
  </si>
  <si>
    <t>Faites "votre marché" dans les répertoires et assemblez le tout sur une même feuille Excel</t>
  </si>
  <si>
    <t xml:space="preserve">comment copier un "Postit" : cliquez sur la cellule ICI dans l'angle gauche puis déportez la souris vers la droite le postit </t>
  </si>
  <si>
    <t>est sélectionné  il ne vous restes plus qu'a le copier et le coller dans votre répertoire ou sur une autre feuille</t>
  </si>
  <si>
    <t>Liens &gt;</t>
  </si>
  <si>
    <t>Comment créer une Arborescence de dossiers</t>
  </si>
  <si>
    <t>La méthode simple pour classer ses dossiers, fichiers et documents sur son ordinateur</t>
  </si>
  <si>
    <t>Organiser vos documents (nommer, stocker, classer…)</t>
  </si>
  <si>
    <t>Windows 10 : 15 astuces pour maîtriser l’explorateur de fichiers comme un pro</t>
  </si>
  <si>
    <t>pour aider les jeunes en formation ou donner des idées aux collègues des métiers de bouche</t>
  </si>
  <si>
    <t>le jus de citron, le sel (le poivre blanc )</t>
  </si>
  <si>
    <t>prudence pour les enfants</t>
  </si>
  <si>
    <t xml:space="preserve">lorsque le mélange est bien lisse, </t>
  </si>
  <si>
    <t>ajouter les fines herbes hachées</t>
  </si>
  <si>
    <t>yaourts</t>
  </si>
  <si>
    <t>Numérotation automatique en saisissant du texte dans cette colonne</t>
  </si>
  <si>
    <t>si vous ne voulez pas de numérotation</t>
  </si>
  <si>
    <t>saisissez du texte dans cette colonne</t>
  </si>
  <si>
    <t>classement de la recette</t>
  </si>
  <si>
    <t>Si vous voulez coller ces progressions sur une autre feuille ou un autre document procédez comme suit</t>
  </si>
  <si>
    <t>Cliquez sur ICI et déportez vous vers la droite pour sélectionner le document</t>
  </si>
  <si>
    <t>positionnez vous dans votre nouveau document puis</t>
  </si>
  <si>
    <t>ensuite ajustez la largeur des colonnes</t>
  </si>
  <si>
    <t>Annette et Jean Pierre DOMERGUES - 45000 ORLÉANS 1981</t>
  </si>
  <si>
    <t>**</t>
  </si>
  <si>
    <t>Indication de coût</t>
  </si>
  <si>
    <t>1* économiqie - 4**** luxe</t>
  </si>
  <si>
    <t xml:space="preserve">Traçabilité : collez les étiquettes produits sur cette feuille imprimée ou au verso </t>
  </si>
  <si>
    <t>Portions Adulte</t>
  </si>
  <si>
    <t>L'utilisation professionnelle de cette recette vous engage à connaître la réglementation en matière d'hygiène et HACCP.</t>
  </si>
  <si>
    <t>CRUDITÉS</t>
  </si>
  <si>
    <t>CR</t>
  </si>
  <si>
    <t>❻ &gt;</t>
  </si>
  <si>
    <t>❼  Référence Auteur</t>
  </si>
  <si>
    <t xml:space="preserve">pour dupliquer les quantités de l'Auteur en poids saisir en ❼ la valeur de la cellule ❻  </t>
  </si>
  <si>
    <t>⑧ Dupliquer pour</t>
  </si>
  <si>
    <t>④  % Perte (facultatif)</t>
  </si>
  <si>
    <t>un légume ou une viande perdent</t>
  </si>
  <si>
    <t xml:space="preserve"> combien à l'épluche - parage - cuisson ?</t>
  </si>
  <si>
    <t>⑤ Coût denrées (facultatif)</t>
  </si>
  <si>
    <t>❻ total saisi</t>
  </si>
  <si>
    <t>pour une recette au POIDS soit vous saisissez le total ❻ dans la cellule ❼ ou mettez les 2 cellules en liaison en liaison  =</t>
  </si>
  <si>
    <t>soit vous faites le choix de dupliquer la recette à partir d'un esffectif ou du poids d'une denrée Exemple farine pour le pain</t>
  </si>
  <si>
    <t>Indication de coût : saisissez un nombre d'étoiles **</t>
  </si>
  <si>
    <t>QUI ?</t>
  </si>
  <si>
    <t>Auteur : QUI ?</t>
  </si>
  <si>
    <t>RECETTES DE ?</t>
  </si>
  <si>
    <t xml:space="preserve">Numérotation automatique </t>
  </si>
  <si>
    <t>en saisissant du texte dans cette colonne</t>
  </si>
  <si>
    <t>NOM DE LA RECETTE 10 lignes de produits</t>
  </si>
  <si>
    <t>NOM DE LA RECETTE 20 lignes de produits</t>
  </si>
  <si>
    <t>Collez vos recettes dans ces colonnes</t>
  </si>
  <si>
    <t xml:space="preserve"> 1 feuille avec 6 recettes</t>
  </si>
  <si>
    <t>Impresssion papier Paysage</t>
  </si>
  <si>
    <t xml:space="preserve"> 1 feuille avec les progressions</t>
  </si>
  <si>
    <t>recettes à 8 ou 10 lignes produits</t>
  </si>
  <si>
    <t xml:space="preserve">MENU DU : </t>
  </si>
  <si>
    <t>FABRICATION</t>
  </si>
  <si>
    <t>DLC</t>
  </si>
  <si>
    <t>23.02.2022</t>
  </si>
  <si>
    <t>26.02.2022</t>
  </si>
  <si>
    <t>25.02.2022</t>
  </si>
  <si>
    <t>CR = Crudités</t>
  </si>
  <si>
    <t>FAMILLE  
? = ?</t>
  </si>
  <si>
    <t>Moules de bouchot</t>
  </si>
  <si>
    <t>Mise en place</t>
  </si>
  <si>
    <t>PM = pour mémoire - QS = quantité suffisante</t>
  </si>
  <si>
    <t>Grammages Bruts</t>
  </si>
  <si>
    <t>Grammages Nets</t>
  </si>
  <si>
    <t xml:space="preserve"> POIDS DE PERTE</t>
  </si>
  <si>
    <t>Total brut</t>
  </si>
  <si>
    <t>Total net</t>
  </si>
  <si>
    <t>Effectifs</t>
  </si>
  <si>
    <t>Calculez vos quantités en Brut ou en NET</t>
  </si>
  <si>
    <t xml:space="preserve">Pour l'identification de vos fiches vous avez le choix </t>
  </si>
  <si>
    <t>entre la numérotation et l'identification Alpha</t>
  </si>
  <si>
    <t>N°2</t>
  </si>
  <si>
    <t xml:space="preserve">Alpha vous permet de vous constituer des répertoires </t>
  </si>
  <si>
    <t xml:space="preserve">et de regrouper des préparations pour vous permettre </t>
  </si>
  <si>
    <t>de faire des assemblages</t>
  </si>
  <si>
    <t>FAMILLE OU NOM DU PLAT</t>
  </si>
  <si>
    <t>l'identification ou l'appartenance de la recette</t>
  </si>
  <si>
    <t>cette traçabilité vous permettra de vous rappeler</t>
  </si>
  <si>
    <t>la provenance de ce "postit"</t>
  </si>
  <si>
    <t xml:space="preserve"> Aide à la décision</t>
  </si>
  <si>
    <t>Nb de portions</t>
  </si>
  <si>
    <t xml:space="preserve">Poids portion </t>
  </si>
  <si>
    <t>Pourcentages Brut / Net et Net / Brut</t>
  </si>
  <si>
    <t>Pour la traçabilité : collez les étiquettes codes barre au dos de la feuille imprimée en indiquant le N° de ligne produit</t>
  </si>
  <si>
    <t>FOUR ou SAUTEUSE préciser</t>
  </si>
  <si>
    <t>Technique :</t>
  </si>
  <si>
    <t>Durée préparation</t>
  </si>
  <si>
    <t>_:_</t>
  </si>
  <si>
    <t>Durée de cuisson</t>
  </si>
  <si>
    <t>Infos :</t>
  </si>
  <si>
    <t>NUMÉROTATION AUTOMATIQUE</t>
  </si>
  <si>
    <t>si vous ne voulez pas de N°</t>
  </si>
  <si>
    <t>saisissez du texte dans ces colonnes</t>
  </si>
  <si>
    <t>L'utilisation professionnelle des fiches vous engage à connaître la réglementation en matière d'hygiène et HACCP.Procédures non développées ici pour ne pas alourdir les documents</t>
  </si>
  <si>
    <t>en suivant les protocoles</t>
  </si>
  <si>
    <t>NOM du produit traité</t>
  </si>
  <si>
    <t>Quoi ?</t>
  </si>
  <si>
    <t>Morceaux</t>
  </si>
  <si>
    <t>Total contenants</t>
  </si>
  <si>
    <t>louches</t>
  </si>
  <si>
    <t>SAUCE - POIDS  - NOMBRE DE CONTENANTS ET DE LOUCHES POUR LE SERVICE</t>
  </si>
  <si>
    <t>Quantité p.p.</t>
  </si>
  <si>
    <t>cuisses</t>
  </si>
  <si>
    <t>Poids de sauce dans un contenant</t>
  </si>
  <si>
    <t>Grammage p.p.</t>
  </si>
  <si>
    <t>dans 1 Cont</t>
  </si>
  <si>
    <t xml:space="preserve">Total </t>
  </si>
  <si>
    <t>Nombre de</t>
  </si>
  <si>
    <t>Poids dans un contenant</t>
  </si>
  <si>
    <t>Total pour l'effectif</t>
  </si>
  <si>
    <t>Grammage</t>
  </si>
  <si>
    <t>Calculez vos contenants</t>
  </si>
  <si>
    <t>Nb de Pièces p.p</t>
  </si>
  <si>
    <t>O.R.T. Organisation Raisonnée du Travail</t>
  </si>
  <si>
    <t xml:space="preserve">laver et désinfecter le matériel </t>
  </si>
  <si>
    <t>et le poste de travail</t>
  </si>
  <si>
    <t>1 contenant. pour</t>
  </si>
  <si>
    <t>Dans 1 contenant</t>
  </si>
  <si>
    <t xml:space="preserve">collez les étiquettes codes barre au dos de la feuille imprimée </t>
  </si>
  <si>
    <t>en indiquant le N° de ligne produit</t>
  </si>
  <si>
    <t>MODÉLES A COPIER COLLER DANS VOS FICHES</t>
  </si>
  <si>
    <t>Saisissez vos valeurs dans les cellules fond jaune</t>
  </si>
  <si>
    <t xml:space="preserve">Saisissez vos valeurs </t>
  </si>
  <si>
    <t>dans les cellules fond jaune</t>
  </si>
  <si>
    <t>Nb de morceaux dans un contenant</t>
  </si>
  <si>
    <t>Contenant</t>
  </si>
  <si>
    <t>VIANDE - MORCEAUX  - NOMBRE DE CONTENANTS  POUR LE SERVICE</t>
  </si>
  <si>
    <t>Total contenants * au choix</t>
  </si>
  <si>
    <r>
      <t>Avocat (à l</t>
    </r>
    <r>
      <rPr>
        <b/>
        <vertAlign val="superscript"/>
        <sz val="11"/>
        <color indexed="17"/>
        <rFont val="Calibri"/>
        <family val="2"/>
        <scheme val="minor"/>
      </rPr>
      <t>'</t>
    </r>
    <r>
      <rPr>
        <b/>
        <sz val="11"/>
        <color indexed="17"/>
        <rFont val="Calibri"/>
        <family val="2"/>
        <scheme val="minor"/>
      </rPr>
      <t>unité)</t>
    </r>
  </si>
  <si>
    <r>
      <t>Pamplemousse (à l</t>
    </r>
    <r>
      <rPr>
        <b/>
        <vertAlign val="superscript"/>
        <sz val="11"/>
        <color indexed="17"/>
        <rFont val="Calibri"/>
        <family val="2"/>
        <scheme val="minor"/>
      </rPr>
      <t>'</t>
    </r>
    <r>
      <rPr>
        <b/>
        <sz val="11"/>
        <color indexed="17"/>
        <rFont val="Calibri"/>
        <family val="2"/>
        <scheme val="minor"/>
      </rPr>
      <t>unité)</t>
    </r>
  </si>
  <si>
    <r>
      <t>Artichaut entier (à l</t>
    </r>
    <r>
      <rPr>
        <b/>
        <vertAlign val="superscript"/>
        <sz val="11"/>
        <color indexed="12"/>
        <rFont val="Calibri"/>
        <family val="2"/>
        <scheme val="minor"/>
      </rPr>
      <t>'</t>
    </r>
    <r>
      <rPr>
        <b/>
        <sz val="11"/>
        <color indexed="12"/>
        <rFont val="Calibri"/>
        <family val="2"/>
        <scheme val="minor"/>
      </rPr>
      <t>unité)</t>
    </r>
  </si>
  <si>
    <r>
      <t>Fond d</t>
    </r>
    <r>
      <rPr>
        <vertAlign val="superscript"/>
        <sz val="11"/>
        <color indexed="12"/>
        <rFont val="Calibri"/>
        <family val="2"/>
        <scheme val="minor"/>
      </rPr>
      <t>'</t>
    </r>
    <r>
      <rPr>
        <sz val="11"/>
        <color indexed="12"/>
        <rFont val="Calibri"/>
        <family val="2"/>
        <scheme val="minor"/>
      </rPr>
      <t>artichaut</t>
    </r>
  </si>
  <si>
    <r>
      <t>Œuf dur (à l</t>
    </r>
    <r>
      <rPr>
        <sz val="10"/>
        <rFont val="Calibri"/>
        <family val="2"/>
        <scheme val="minor"/>
      </rPr>
      <t>'unité)</t>
    </r>
  </si>
  <si>
    <r>
      <t>Sardines (à l</t>
    </r>
    <r>
      <rPr>
        <b/>
        <vertAlign val="superscript"/>
        <sz val="8"/>
        <color indexed="17"/>
        <rFont val="Calibri"/>
        <family val="2"/>
        <scheme val="minor"/>
      </rPr>
      <t>'</t>
    </r>
    <r>
      <rPr>
        <b/>
        <sz val="8"/>
        <color indexed="17"/>
        <rFont val="Calibri"/>
        <family val="2"/>
        <scheme val="minor"/>
      </rPr>
      <t>unité) sauf exception mentionnée</t>
    </r>
  </si>
  <si>
    <r>
      <t>ASSAISONNEMENT HORS D</t>
    </r>
    <r>
      <rPr>
        <b/>
        <vertAlign val="superscript"/>
        <sz val="9"/>
        <rFont val="Calibri"/>
        <family val="2"/>
        <scheme val="minor"/>
      </rPr>
      <t>'</t>
    </r>
    <r>
      <rPr>
        <b/>
        <sz val="9"/>
        <rFont val="Calibri"/>
        <family val="2"/>
        <scheme val="minor"/>
      </rPr>
      <t>OEUVRE(</t>
    </r>
    <r>
      <rPr>
        <sz val="9"/>
        <rFont val="Calibri"/>
        <family val="2"/>
        <scheme val="minor"/>
      </rPr>
      <t>poids</t>
    </r>
    <r>
      <rPr>
        <b/>
        <sz val="9"/>
        <rFont val="Calibri"/>
        <family val="2"/>
        <scheme val="minor"/>
      </rPr>
      <t xml:space="preserve"> </t>
    </r>
    <r>
      <rPr>
        <sz val="9"/>
        <rFont val="Calibri"/>
        <family val="2"/>
        <scheme val="minor"/>
      </rPr>
      <t>de la matière grasse)</t>
    </r>
  </si>
  <si>
    <r>
      <t>Boulettes de bœuf de 30g pièce crues (à l</t>
    </r>
    <r>
      <rPr>
        <vertAlign val="superscript"/>
        <sz val="8"/>
        <rFont val="Calibri"/>
        <family val="2"/>
        <scheme val="minor"/>
      </rPr>
      <t>'</t>
    </r>
    <r>
      <rPr>
        <sz val="8"/>
        <rFont val="Calibri"/>
        <family val="2"/>
        <scheme val="minor"/>
      </rPr>
      <t>unité)</t>
    </r>
  </si>
  <si>
    <r>
      <t>Boulettes de bœuf de 30g pièce crues (au poids</t>
    </r>
    <r>
      <rPr>
        <sz val="9"/>
        <rFont val="Calibri"/>
        <family val="2"/>
        <scheme val="minor"/>
      </rPr>
      <t>)</t>
    </r>
  </si>
  <si>
    <r>
      <t>Côte d</t>
    </r>
    <r>
      <rPr>
        <vertAlign val="superscript"/>
        <sz val="9"/>
        <rFont val="Calibri"/>
        <family val="2"/>
        <scheme val="minor"/>
      </rPr>
      <t>'</t>
    </r>
    <r>
      <rPr>
        <sz val="9"/>
        <rFont val="Calibri"/>
        <family val="2"/>
        <scheme val="minor"/>
      </rPr>
      <t>agneau avec os</t>
    </r>
  </si>
  <si>
    <r>
      <t>Boulettes d</t>
    </r>
    <r>
      <rPr>
        <vertAlign val="superscript"/>
        <sz val="9"/>
        <rFont val="Calibri"/>
        <family val="2"/>
        <scheme val="minor"/>
      </rPr>
      <t>'</t>
    </r>
    <r>
      <rPr>
        <sz val="9"/>
        <rFont val="Calibri"/>
        <family val="2"/>
        <scheme val="minor"/>
      </rPr>
      <t>agneau-mouton de 30g pièce crues (à l</t>
    </r>
    <r>
      <rPr>
        <vertAlign val="superscript"/>
        <sz val="9"/>
        <rFont val="Calibri"/>
        <family val="2"/>
        <scheme val="minor"/>
      </rPr>
      <t>'</t>
    </r>
    <r>
      <rPr>
        <sz val="9"/>
        <rFont val="Calibri"/>
        <family val="2"/>
        <scheme val="minor"/>
      </rPr>
      <t>unité )</t>
    </r>
  </si>
  <si>
    <r>
      <t>Boulettes d</t>
    </r>
    <r>
      <rPr>
        <vertAlign val="superscript"/>
        <sz val="9"/>
        <rFont val="Calibri"/>
        <family val="2"/>
        <scheme val="minor"/>
      </rPr>
      <t>'</t>
    </r>
    <r>
      <rPr>
        <sz val="9"/>
        <rFont val="Calibri"/>
        <family val="2"/>
        <scheme val="minor"/>
      </rPr>
      <t>agneau-mouton de 30g pièce crues (au Kg )</t>
    </r>
  </si>
  <si>
    <r>
      <t>Merguez de 50 g pièce crues (à l</t>
    </r>
    <r>
      <rPr>
        <vertAlign val="superscript"/>
        <sz val="9"/>
        <rFont val="Calibri"/>
        <family val="2"/>
        <scheme val="minor"/>
      </rPr>
      <t>'</t>
    </r>
    <r>
      <rPr>
        <sz val="9"/>
        <rFont val="Calibri"/>
        <family val="2"/>
        <scheme val="minor"/>
      </rPr>
      <t>unité)</t>
    </r>
  </si>
  <si>
    <r>
      <t>Merguez de 50 g pièce crues (au Kg</t>
    </r>
    <r>
      <rPr>
        <sz val="9"/>
        <rFont val="Calibri"/>
        <family val="2"/>
        <scheme val="minor"/>
      </rPr>
      <t>)</t>
    </r>
  </si>
  <si>
    <r>
      <t>Saucisse chipolatas de 50 g pièce crue ( à l</t>
    </r>
    <r>
      <rPr>
        <vertAlign val="superscript"/>
        <sz val="9"/>
        <rFont val="Calibri"/>
        <family val="2"/>
        <scheme val="minor"/>
      </rPr>
      <t>'</t>
    </r>
    <r>
      <rPr>
        <sz val="9"/>
        <rFont val="Calibri"/>
        <family val="2"/>
        <scheme val="minor"/>
      </rPr>
      <t>unité)</t>
    </r>
  </si>
  <si>
    <r>
      <t>Saucisse chipolatas de 50 g pièce crue ( au Kg</t>
    </r>
    <r>
      <rPr>
        <sz val="9"/>
        <rFont val="Calibri"/>
        <family val="2"/>
        <scheme val="minor"/>
      </rPr>
      <t>)</t>
    </r>
  </si>
  <si>
    <r>
      <t>Saucisse de Francfort Strasbourg de 50 g pièce crue (à l</t>
    </r>
    <r>
      <rPr>
        <vertAlign val="superscript"/>
        <sz val="9"/>
        <rFont val="Calibri"/>
        <family val="2"/>
        <scheme val="minor"/>
      </rPr>
      <t>'</t>
    </r>
    <r>
      <rPr>
        <sz val="9"/>
        <rFont val="Calibri"/>
        <family val="2"/>
        <scheme val="minor"/>
      </rPr>
      <t>unité)</t>
    </r>
  </si>
  <si>
    <r>
      <t>Saucisse de volaille de 50g pièce crue (à l</t>
    </r>
    <r>
      <rPr>
        <vertAlign val="superscript"/>
        <sz val="9"/>
        <rFont val="Calibri"/>
        <family val="2"/>
        <scheme val="minor"/>
      </rPr>
      <t>’</t>
    </r>
    <r>
      <rPr>
        <sz val="9"/>
        <rFont val="Calibri"/>
        <family val="2"/>
        <scheme val="minor"/>
      </rPr>
      <t>unité)</t>
    </r>
  </si>
  <si>
    <r>
      <t>Œufs durs (à l</t>
    </r>
    <r>
      <rPr>
        <b/>
        <vertAlign val="superscript"/>
        <sz val="8"/>
        <rFont val="Calibri"/>
        <family val="2"/>
        <scheme val="minor"/>
      </rPr>
      <t>'</t>
    </r>
    <r>
      <rPr>
        <b/>
        <sz val="8"/>
        <rFont val="Calibri"/>
        <family val="2"/>
        <scheme val="minor"/>
      </rPr>
      <t>unité)</t>
    </r>
  </si>
  <si>
    <r>
      <t>Plat composé, choucroute, paëlla, etc. (poids minimum d</t>
    </r>
    <r>
      <rPr>
        <vertAlign val="superscript"/>
        <sz val="9"/>
        <rFont val="Calibri"/>
        <family val="2"/>
        <scheme val="minor"/>
      </rPr>
      <t>’</t>
    </r>
    <r>
      <rPr>
        <sz val="9"/>
        <rFont val="Calibri"/>
        <family val="2"/>
        <scheme val="minor"/>
      </rPr>
      <t>aliment protidique)</t>
    </r>
  </si>
  <si>
    <r>
      <t>Hachis Parmentier, Brandade, Légumes farcis (poids minimum d</t>
    </r>
    <r>
      <rPr>
        <vertAlign val="superscript"/>
        <sz val="8"/>
        <rFont val="Calibri"/>
        <family val="2"/>
        <scheme val="minor"/>
      </rPr>
      <t>’</t>
    </r>
    <r>
      <rPr>
        <sz val="8"/>
        <rFont val="Calibri"/>
        <family val="2"/>
        <scheme val="minor"/>
      </rPr>
      <t>aliment protidique)</t>
    </r>
  </si>
  <si>
    <r>
      <t>SAUCES POUR PLATS (</t>
    </r>
    <r>
      <rPr>
        <sz val="9"/>
        <rFont val="Calibri"/>
        <family val="2"/>
        <scheme val="minor"/>
      </rPr>
      <t>mayonnaise, ketchup, etc.) Poids de la matière grasse</t>
    </r>
  </si>
  <si>
    <r>
      <t xml:space="preserve">SAUCES POUR PLATS </t>
    </r>
    <r>
      <rPr>
        <sz val="9"/>
        <rFont val="Calibri"/>
        <family val="2"/>
        <scheme val="minor"/>
      </rPr>
      <t>(sauce tomate, béchamel)</t>
    </r>
  </si>
  <si>
    <r>
      <t xml:space="preserve">SAUCES POUR PLATS </t>
    </r>
    <r>
      <rPr>
        <sz val="9"/>
        <rFont val="Calibri"/>
        <family val="2"/>
        <scheme val="minor"/>
      </rPr>
      <t>(jus de viande)</t>
    </r>
  </si>
  <si>
    <r>
      <t xml:space="preserve">SAUCES POUR PLATS </t>
    </r>
    <r>
      <rPr>
        <sz val="9"/>
        <rFont val="Calibri"/>
        <family val="2"/>
        <scheme val="minor"/>
      </rPr>
      <t>(beurre blanc, sauce crème,sauce forestière)</t>
    </r>
  </si>
  <si>
    <r>
      <t>Biscuits d</t>
    </r>
    <r>
      <rPr>
        <vertAlign val="superscript"/>
        <sz val="9"/>
        <rFont val="Calibri"/>
        <family val="2"/>
        <scheme val="minor"/>
      </rPr>
      <t>'</t>
    </r>
    <r>
      <rPr>
        <sz val="9"/>
        <rFont val="Calibri"/>
        <family val="2"/>
        <scheme val="minor"/>
      </rPr>
      <t>accompagnement</t>
    </r>
  </si>
  <si>
    <t xml:space="preserve">Saisissez le type de contenant et le poids BRUT </t>
  </si>
  <si>
    <t>par contenant si vous avez saisi des % de perte (si vous faites de la cuisson) ou poids NETS</t>
  </si>
  <si>
    <t>jjhjkyhghh,ghb</t>
  </si>
  <si>
    <t>Dans ce tableau : saisissez vos effectifs</t>
  </si>
  <si>
    <t xml:space="preserve">dans la cuve du batteur, mélanger au fouet </t>
  </si>
  <si>
    <t xml:space="preserve">la moutarde, le jus de citron, le sel </t>
  </si>
  <si>
    <t>(le poivre blanc ) prudence pour les enfants</t>
  </si>
  <si>
    <t>dans la cuve du batteur, mélanger au fouet le sel,</t>
  </si>
  <si>
    <t xml:space="preserve"> le poivre, la moutarde et le vinaigre</t>
  </si>
  <si>
    <t>SAUCES 
SF = sauces froides</t>
  </si>
  <si>
    <t>SF1</t>
  </si>
  <si>
    <t>SF2</t>
  </si>
  <si>
    <t>SF3</t>
  </si>
  <si>
    <t>COLLEZ VOS RECETTES</t>
  </si>
  <si>
    <t>les jaunes d'œufs  et l'eau</t>
  </si>
  <si>
    <t>mélanger à petite vitesse puis incorporer</t>
  </si>
  <si>
    <t xml:space="preserve"> la moutarde, le sel  et le poivre blanc</t>
  </si>
  <si>
    <t>Mayonnaise au miel : ajouter 130 de miel</t>
  </si>
  <si>
    <t xml:space="preserve"> par L d'huile </t>
  </si>
  <si>
    <t>dans le cul de poule incorporer moutarde +vinaigre</t>
  </si>
  <si>
    <t xml:space="preserve"> + sel  et poivre</t>
  </si>
  <si>
    <t xml:space="preserve">au mixer- hacher les câpres- les cornichons </t>
  </si>
  <si>
    <t xml:space="preserve">et les fines herbes </t>
  </si>
  <si>
    <t xml:space="preserve"> préalablement lavées et désinfectées </t>
  </si>
  <si>
    <t>suivant procédure</t>
  </si>
  <si>
    <t>incorporer à la mayonnaise de base,</t>
  </si>
  <si>
    <t xml:space="preserve"> la moutarde et le hachis d'aromates </t>
  </si>
  <si>
    <t>et de condiments</t>
  </si>
  <si>
    <t xml:space="preserve">au mixer- hacher les câpres- les oignons </t>
  </si>
  <si>
    <t xml:space="preserve">préalablement lavées et désinfectées </t>
  </si>
  <si>
    <t>Garniture Auteur pour 16 Kg de bœuf</t>
  </si>
  <si>
    <t>BOEUF
VB = Viandede bœuf</t>
  </si>
  <si>
    <t>Base Auteur pour 16 Kg de bœuf</t>
  </si>
  <si>
    <t xml:space="preserve">Michel Grossman et Alain Le Franc  La cuisine de collectivité éditions BPI - 2006 </t>
  </si>
  <si>
    <t>VIANDE</t>
  </si>
  <si>
    <t>AROMATISATION</t>
  </si>
  <si>
    <t>GARNITURE</t>
  </si>
  <si>
    <t xml:space="preserve">Récupérer le jus des champignons </t>
  </si>
  <si>
    <t>dans une calotte.</t>
  </si>
  <si>
    <t xml:space="preserve">Cuire au four en position mixte </t>
  </si>
  <si>
    <t xml:space="preserve">à la température de + 170 °C </t>
  </si>
  <si>
    <t xml:space="preserve">Auteur : Michel Grossman et Alain Le Franc  La cuisine de collectivité éditions BPI - 2006 </t>
  </si>
  <si>
    <t>VB1</t>
  </si>
  <si>
    <t>VB2</t>
  </si>
  <si>
    <t>VB3</t>
  </si>
  <si>
    <t>VB4</t>
  </si>
  <si>
    <t>VB5</t>
  </si>
  <si>
    <t>Pourquoi ressaisir une garniture bourguignonne pour un autre plat si cette garnirure est compatible et vous plait bien</t>
  </si>
  <si>
    <t>Il vous suffit de récupérer ce postit pour l'intégrer à une nouvelle recette et d'ajuster les grammages</t>
  </si>
  <si>
    <t>Vous avez la possibilité de présenter une recette de façons différentes &lt; VB1 à VB3 tous les éléments séparés ce qui vous permet de récupérer les postits pour d'autres préparations</t>
  </si>
  <si>
    <t>Le but de ce document est de susciter votre curiosité et vous donner l'envie de créer vous-même vos documents . Servez vous des modèles .Copiez/Collez/Coupez…adaptez un tableur est fait pour cela</t>
  </si>
  <si>
    <t>Quand à la fiche : ORGANISATION RAISONNÉE DU TRAVAIL c'est une fiche d'organisation générale applicable à toutes préparation</t>
  </si>
  <si>
    <t>Transmettez vos savoirs faire peu importe qui les récupère pourvu qu'ils servent un plus grand nombre</t>
  </si>
  <si>
    <t xml:space="preserve">RECETTE D'ESTOUFFADE DE BŒUF BOURGUIGNONNE </t>
  </si>
  <si>
    <t>Garniture Auteur pour 16 Kg de bœuf - 100 couverts Adultes</t>
  </si>
  <si>
    <t xml:space="preserve">Base Auteur pour 16 Kg de bœuf - </t>
  </si>
  <si>
    <t>100 couverts Adultes</t>
  </si>
  <si>
    <t>sauf dans cette colonne</t>
  </si>
  <si>
    <t>RECETTE DE RAGOUT DE BŒUF A LA BOURGUIGNONNE</t>
  </si>
  <si>
    <t>Annette et Jean Pierre DOMERGUES - Fiches Techniques de cuisine 1981</t>
  </si>
  <si>
    <t>Qs</t>
  </si>
  <si>
    <t>bouquets</t>
  </si>
  <si>
    <t>ajouter la garniture traitée</t>
  </si>
  <si>
    <t>(petits oignons - champignons - lardons)</t>
  </si>
  <si>
    <t>RAGOUT DE BŒUF A LA BOURGUIGNONNE garniture Aromatique</t>
  </si>
  <si>
    <t xml:space="preserve">Base Auteur pour 1.4 Kg de bœuf - </t>
  </si>
  <si>
    <t>10 couverts Adultes</t>
  </si>
  <si>
    <t>RAGOUT DE BŒUF A LA BOURGUIGNONNE garniture de finition</t>
  </si>
  <si>
    <t xml:space="preserve">Base Auteur pour 1.4 Kg de bœuf </t>
  </si>
  <si>
    <t>Sauteuse</t>
  </si>
  <si>
    <t>Four</t>
  </si>
  <si>
    <t xml:space="preserve">Procéder avec la même méthode que ci-dessus. Après avoir singé la viande, </t>
  </si>
  <si>
    <t>maintien température</t>
  </si>
  <si>
    <t>réduction</t>
  </si>
  <si>
    <t xml:space="preserve">+ 63 °C </t>
  </si>
  <si>
    <t>rissolage</t>
  </si>
  <si>
    <t>cuisson</t>
  </si>
  <si>
    <t xml:space="preserve">Réserver au froid dans un bac GN 2/1 en polycarbonate muni d'une grille </t>
  </si>
  <si>
    <t>GN 111 H 100 perforé   ….......................................................................................</t>
  </si>
  <si>
    <t>Four ..................................................................</t>
  </si>
  <si>
    <t>saisir la viande..................................................</t>
  </si>
  <si>
    <t>Sauteuse ..................................................................</t>
  </si>
  <si>
    <t>Sauteuse ..............................................</t>
  </si>
  <si>
    <t>Sauteuse .............................................</t>
  </si>
  <si>
    <t>à coeur de + 95 / 97 °C</t>
  </si>
  <si>
    <t>.................</t>
  </si>
  <si>
    <t>Four cuire........................................................................</t>
  </si>
  <si>
    <t>bac GN 1/1 H 65 perforé......................................................................</t>
  </si>
  <si>
    <t>Four......................................................................</t>
  </si>
  <si>
    <t>cuire......................................................................</t>
  </si>
  <si>
    <t xml:space="preserve"> saisir......................................................................</t>
  </si>
  <si>
    <t>Four ....................................</t>
  </si>
  <si>
    <t>préchauffage......................</t>
  </si>
  <si>
    <t>bac GN 1/1 H 65 perforé ......................................................................</t>
  </si>
  <si>
    <t>....................</t>
  </si>
  <si>
    <t>Four ....................................................................</t>
  </si>
  <si>
    <t>armoire chaude....................................................................</t>
  </si>
  <si>
    <t>maintien température....................................................................</t>
  </si>
  <si>
    <t>Maintenir à la température de + 63 °C en attente de consommation.</t>
  </si>
  <si>
    <t>En ❼  Référence Auteur</t>
  </si>
  <si>
    <t>vous pouvez remplacer le nombre de portions par un poids de viande</t>
  </si>
  <si>
    <t>Kg de bœuf</t>
  </si>
  <si>
    <t>ou par le poids ❻ &gt;</t>
  </si>
  <si>
    <t>Kg de garniture</t>
  </si>
  <si>
    <t>et modifier ⑧ Dupliquer pour</t>
  </si>
  <si>
    <t>ASTUCE</t>
  </si>
  <si>
    <t>Adaptation : Joël Leboucher</t>
  </si>
  <si>
    <t>CUISSON</t>
  </si>
  <si>
    <t>Pm</t>
  </si>
  <si>
    <t>de bœuf</t>
  </si>
  <si>
    <t>Process Auteur pour</t>
  </si>
  <si>
    <t>Process pour</t>
  </si>
  <si>
    <t>Nb de bacs</t>
  </si>
  <si>
    <t>bacs</t>
  </si>
  <si>
    <t>bacs GN /1 H 100  ….......................................................................................</t>
  </si>
  <si>
    <t>rissolage viande</t>
  </si>
  <si>
    <t>cuire.lardons.....................................................................</t>
  </si>
  <si>
    <t xml:space="preserve"> saisir..champignons ....................................................................</t>
  </si>
  <si>
    <t>GN 2/1 en polycarbonate ...viande...................................................................</t>
  </si>
  <si>
    <t>Egoutter les champignons dans un bac GN 1/1 H 65 perforé</t>
  </si>
  <si>
    <t>bac GN 1/1 H 65 perforé ....champignons..................................................................</t>
  </si>
  <si>
    <t xml:space="preserve"> bacs GN 1/1 H 65 perforés...viande.......................................................................</t>
  </si>
  <si>
    <t>Sauteuse ..viande................................................................</t>
  </si>
  <si>
    <t>bac GN 1/1 H 65 perforé....petits lardons..................................................................</t>
  </si>
  <si>
    <t>Four...lardons...................................................................</t>
  </si>
  <si>
    <t>Four...champignons...................................................................</t>
  </si>
  <si>
    <t>Sauteuse....sauce................................................................</t>
  </si>
  <si>
    <t xml:space="preserve"> bac GN 1/1 H 65  …récupérer les graisses....................................................</t>
  </si>
  <si>
    <t xml:space="preserve"> bacs GN 1/1 H 65 perforés...viande................................................</t>
  </si>
  <si>
    <t>bac GN 1/1 H 65 perforé....petits lardons.................................................</t>
  </si>
  <si>
    <t>bac GN 1/1 H 65 perforé ....champignons.......................................</t>
  </si>
  <si>
    <t xml:space="preserve"> bac GN 1/1 H 65  …récupérer les graisses......................................</t>
  </si>
  <si>
    <t>GN 1/1 H 100 perforé…cuisson....................................................................</t>
  </si>
  <si>
    <t xml:space="preserve">la répartirdans 4 bacs GN /1 H 100, </t>
  </si>
  <si>
    <t>Gastro</t>
  </si>
  <si>
    <t>viande</t>
  </si>
  <si>
    <t>GN 2/1 en polycarbonate</t>
  </si>
  <si>
    <t xml:space="preserve"> bacs GN 1/1 H 65 perforés</t>
  </si>
  <si>
    <t>lardons</t>
  </si>
  <si>
    <t>récupérer les graisses</t>
  </si>
  <si>
    <t>bac GN 1/1 H 65 perforé</t>
  </si>
  <si>
    <t xml:space="preserve"> bac GN 1/1 H 65</t>
  </si>
  <si>
    <t>GN 1/1 H 100 perforé</t>
  </si>
  <si>
    <t>sauce réduction</t>
  </si>
  <si>
    <t>préchauffage</t>
  </si>
  <si>
    <t>saisir la viande</t>
  </si>
  <si>
    <t>cuire</t>
  </si>
  <si>
    <t>cuire.lardons</t>
  </si>
  <si>
    <t xml:space="preserve"> saisir..champignons </t>
  </si>
  <si>
    <t>armoire chaude</t>
  </si>
  <si>
    <t>Type</t>
  </si>
  <si>
    <t>°C</t>
  </si>
  <si>
    <t>Liste et mise en place des matériels Présentation A</t>
  </si>
  <si>
    <t>Liste et mise en place des matériels Présentation B</t>
  </si>
  <si>
    <t>Matériels</t>
  </si>
  <si>
    <t>conditionnement</t>
  </si>
  <si>
    <t>ESTOUFFADE DE BŒUF BOURGUIGNONNE matériels</t>
  </si>
  <si>
    <t>PHASES ESSENTIELLES  DE PROGRESSION RÉCAP</t>
  </si>
  <si>
    <t>PROGRESSION RÉCAP</t>
  </si>
  <si>
    <t>ESTOUFFADE DE BŒUF BOURGUIGNONNE - CUISSON VIANDE</t>
  </si>
  <si>
    <t xml:space="preserve">EXEMPLE GARNITURE  BOURGUIGNONNE POUR ESTOUFFADE DE BŒUF </t>
  </si>
  <si>
    <t>1* économique - 4**** luxe</t>
  </si>
  <si>
    <t>Vous avez la possibilité de présenter une recette de façons différentes &gt; VB1 - VB2  et VB5 tous les éléments séparés ce qui vous permet de récupérer les postits pour d'autres préparations</t>
  </si>
  <si>
    <t>Les fiches BV3 et BV4 vous listent les matériels 2 versions au choix</t>
  </si>
  <si>
    <t>RECETTES DE SAUCES FROIDES</t>
  </si>
  <si>
    <t>Auteur : Michel Grossman et Alain Le Franc  La cuisine de collectivité éditions BPI - 2006  -  Yannick Deslogis et équipe du "froid" CCR</t>
  </si>
  <si>
    <t>Yannick Deslogis et équipe du "froid" CCR</t>
  </si>
  <si>
    <t xml:space="preserve"> bacs GN 2/1 H 250 polycarbonate</t>
  </si>
  <si>
    <t>bacs GN 1/1 H 100 perforé</t>
  </si>
  <si>
    <t xml:space="preserve">bacs GN 1/1 H 100 </t>
  </si>
  <si>
    <t>RAGOUT DE BŒUF A LA BOURGUIGNONNE matériels</t>
  </si>
  <si>
    <t>Bac</t>
  </si>
  <si>
    <t>Grille</t>
  </si>
  <si>
    <t>Couvercle</t>
  </si>
  <si>
    <t>bacs GN 1/1 H 100 perforé............................................................................</t>
  </si>
  <si>
    <t xml:space="preserve"> bacs GN 1/1 H 65 perforés............................................................................</t>
  </si>
  <si>
    <t xml:space="preserve"> bacs GN 2/1 H 250 polycarbonate.......................................................................................</t>
  </si>
  <si>
    <t>grille égouttoir......................................................................................................</t>
  </si>
  <si>
    <t>bacs GN 1/1 H 100 .................................................................................................</t>
  </si>
  <si>
    <t>couvercles GN 2/1.................................................................................</t>
  </si>
  <si>
    <t>Base Auteur pour 1.4 Kg de bœuf</t>
  </si>
  <si>
    <t>Les fiches BV4 et BV5 vous listent les matériels 2 versions au choix</t>
  </si>
  <si>
    <t>Base Auteur pour 15 Kg de porc</t>
  </si>
  <si>
    <t>Vérifier : poids température DLC</t>
  </si>
  <si>
    <t>Respecter le protocole de dessouvidage</t>
  </si>
  <si>
    <t>Mettre sur grille</t>
  </si>
  <si>
    <t>Sortir les rotis: T° à cœur 68°</t>
  </si>
  <si>
    <t>Mouiller avec l'eau,cuisson 20'</t>
  </si>
  <si>
    <t>Passer au chinois en foulant.</t>
  </si>
  <si>
    <t xml:space="preserve">Mettre en cuisson les rôtis au four </t>
  </si>
  <si>
    <t xml:space="preserve">à convection  T° + 100° C si le jus </t>
  </si>
  <si>
    <t>n'est pas nécessaire</t>
  </si>
  <si>
    <t xml:space="preserve">Mettre + 120° C pour obtenir une base </t>
  </si>
  <si>
    <t>de jus. (Exudat)</t>
  </si>
  <si>
    <t>au bas du four pour récuperer le jus</t>
  </si>
  <si>
    <t xml:space="preserve">Débarrasser en bac couvert (repos </t>
  </si>
  <si>
    <t>environ 30' avant tranchage à chaud )</t>
  </si>
  <si>
    <t>72°/75°</t>
  </si>
  <si>
    <t>80° (sortie du four 75°)</t>
  </si>
  <si>
    <t>Faire revenir la garniture aromatique</t>
  </si>
  <si>
    <t xml:space="preserve"> avec une forte coloration</t>
  </si>
  <si>
    <t xml:space="preserve">Ajouter la base de sucs </t>
  </si>
  <si>
    <t>(bac gastro sous les rotis)</t>
  </si>
  <si>
    <t>Température cible après repos roti de porc :</t>
  </si>
  <si>
    <t>Température cible après repos :roti de échine</t>
  </si>
  <si>
    <t xml:space="preserve">Placer un bac gastro avec un peu d'eau </t>
  </si>
  <si>
    <t>A.F.P.A  St Nazaire / Jean-Marc CATTEAU -  Formation : Agents de Restauration</t>
  </si>
  <si>
    <t>Base Auteur pour 1 Kg de farine</t>
  </si>
  <si>
    <t>Poids moyen d'1 crêpe</t>
  </si>
  <si>
    <t>crêpes</t>
  </si>
  <si>
    <t xml:space="preserve">Mettre dans un cul de poule, la farine, </t>
  </si>
  <si>
    <t>le sucre semoule et le sel</t>
  </si>
  <si>
    <t>de lait</t>
  </si>
  <si>
    <t xml:space="preserve"> Faire un puits, ajouter les œufs et du lait</t>
  </si>
  <si>
    <t xml:space="preserve">La pâte est homogène mais épaisse, </t>
  </si>
  <si>
    <t>incorporer le beurre fondu</t>
  </si>
  <si>
    <t>litre</t>
  </si>
  <si>
    <t>progressivement du lait</t>
  </si>
  <si>
    <t>numérotation automatique</t>
  </si>
  <si>
    <t>DESSERT
F = féculent</t>
  </si>
  <si>
    <t>DF1</t>
  </si>
  <si>
    <t>VP1</t>
  </si>
  <si>
    <t>PORC
VP = Viandede porc</t>
  </si>
  <si>
    <t>Rond 0 100 mm cannelé: dorure + extrait</t>
  </si>
  <si>
    <t xml:space="preserve"> de café, rayer.</t>
  </si>
  <si>
    <t xml:space="preserve">Rond lisse : parures de pâte sablée + fruits secs; </t>
  </si>
  <si>
    <t>dorure + glace à l'eau rhum.</t>
  </si>
  <si>
    <t xml:space="preserve">Lunettes: forme ovale x 2 (percer 2 trous </t>
  </si>
  <si>
    <t>dans une des abaisses)</t>
  </si>
  <si>
    <t>PA1</t>
  </si>
  <si>
    <t xml:space="preserve">Faire bouillir la crème et la verser </t>
  </si>
  <si>
    <t>sur la couverture hachée</t>
  </si>
  <si>
    <t xml:space="preserve"> Incorporer le sirop, le trablit, le colorant </t>
  </si>
  <si>
    <t>et le glucose dans le nappage</t>
  </si>
  <si>
    <t xml:space="preserve">Verser le mélange dans la ganache et mixer, </t>
  </si>
  <si>
    <t>ajuster la coloration</t>
  </si>
  <si>
    <t xml:space="preserve">Chauffer au bain marie ou au four </t>
  </si>
  <si>
    <t>micro-ondes à 38-40°C</t>
  </si>
  <si>
    <t xml:space="preserve">puis détendre avec du sirop à 1.260 D </t>
  </si>
  <si>
    <t>pour obtenir la fluidité requise</t>
  </si>
  <si>
    <t>devient très vite terne sur les produits.</t>
  </si>
  <si>
    <t xml:space="preserve">Ne pas utiliser ce miroir trop chaud parce qu'il </t>
  </si>
  <si>
    <t>PA2</t>
  </si>
  <si>
    <t>RÉPERTOIRE DE RECETTES DIVERSES</t>
  </si>
  <si>
    <t>Cuisiniers.Pesez</t>
  </si>
  <si>
    <t>Modèles.vierges.1</t>
  </si>
  <si>
    <t>Modèles.vierges.2</t>
  </si>
  <si>
    <t>Modèles.de.Postits</t>
  </si>
  <si>
    <t>Répertoire.vierge</t>
  </si>
  <si>
    <t>différence Portion et Poids</t>
  </si>
  <si>
    <t>Comprendre pour Transmettre</t>
  </si>
  <si>
    <t>Epurer un texte</t>
  </si>
  <si>
    <t>Vocabulaire</t>
  </si>
  <si>
    <t>Conversions en Kg</t>
  </si>
  <si>
    <t>Polices de Symboles</t>
  </si>
  <si>
    <t xml:space="preserve">Emoticones </t>
  </si>
  <si>
    <t>Tutos Youtube</t>
  </si>
  <si>
    <t>Formats-Formules-Fonctions</t>
  </si>
  <si>
    <t>Ces documents sont les fruits :</t>
  </si>
  <si>
    <t>de mon expérience et des utilitaires de la restauration collective</t>
  </si>
  <si>
    <t xml:space="preserve">de formules et fonctions Excel mises sur le net par des passionnés </t>
  </si>
  <si>
    <t>A vous de les faire évoluer  et de les modifier pour votre utilisation.......</t>
  </si>
  <si>
    <t>mise à jour : 18 Avril 2022</t>
  </si>
  <si>
    <t>&lt; colonnes</t>
  </si>
  <si>
    <t>la numérotation est automatique</t>
  </si>
  <si>
    <t>lorsque vous saisissez du texte</t>
  </si>
  <si>
    <t xml:space="preserve">Mais pour commencer </t>
  </si>
  <si>
    <t>dans cette colonne V</t>
  </si>
  <si>
    <t>2 chaines Youtube pour vous familiariser avec Excel si vous ne connaissez pas bien cette application</t>
  </si>
  <si>
    <t>Cherchez sur le net et choisissez ce qui vous convient</t>
  </si>
  <si>
    <t>saisissez votre texte dans celle-ci colonne W pour l'exemple</t>
  </si>
  <si>
    <t>La Tech avec Bertrand - Une chaîne Youtube pour progresser</t>
  </si>
  <si>
    <t>formule utilisée : SI(ESTVIDE(V15);"";GRANDE.VALEUR(U9:U14;1)+1)</t>
  </si>
  <si>
    <t>https://www.youtube.com/c/LaTechavecBertrand/featured</t>
  </si>
  <si>
    <t>Je m'appelle Axel, dans ma formation je vais vous montrer point par point TOUT ce que j'ai appris</t>
  </si>
  <si>
    <t>https://www.youtube.com/c/AxelROBINFormations/videos</t>
  </si>
  <si>
    <t>Fiches recettes</t>
  </si>
  <si>
    <t>sur chaque fiche recette vous pouvez  saisir la quantité que vous souhaitez</t>
  </si>
  <si>
    <t>Pourquoi les fiches recettes ont plus ou moins de colonnes</t>
  </si>
  <si>
    <t>❺  Référence Auteur</t>
  </si>
  <si>
    <t>⑥ Dupliquer pour</t>
  </si>
  <si>
    <t xml:space="preserve">Depuis 2022 les fiches précédentes ont été remplacées par des nouvelles diverses et variées </t>
  </si>
  <si>
    <t>Pour s'y retrouver plus facilement et vous éviter les désagréments d'affichage .</t>
  </si>
  <si>
    <t>Mais si vous voulez refaire la recette à l'identique avec les grammages de l'Auteur</t>
  </si>
  <si>
    <t xml:space="preserve">Si vous Copiez/Collez une fiche à 16 colonnes sur une feuille prévue pour 12 </t>
  </si>
  <si>
    <t xml:space="preserve">saisissez en ⑥ la valeur de la cellule ❺  </t>
  </si>
  <si>
    <t>les largeurs de colonnes ne seront pas toujours identiques et il arrive parfois qu'il y ait des colonnes masquées</t>
  </si>
  <si>
    <t>Pourquoi les fiches recettes ont plus ou moins de lignes</t>
  </si>
  <si>
    <t xml:space="preserve">En principe vous pouvez supprimer les lignes inutilisées </t>
  </si>
  <si>
    <t>Certaines ont été crées pour être imprimables sur feuille A4 avec leur fiches de progression sur une seconde feuille</t>
  </si>
  <si>
    <t>donc en fonction d'une feuille A4  - impression Paysage ou Portrait</t>
  </si>
  <si>
    <t>vous avez plus ou moins de recettes par feuille</t>
  </si>
  <si>
    <t xml:space="preserve">Qu'est-ce qu'un "Postit" </t>
  </si>
  <si>
    <t>sur la tranche gauche des "postits" vous avez à saisir</t>
  </si>
  <si>
    <t xml:space="preserve">Vocabulaire Professionnel " Cuisine De Composition" </t>
  </si>
  <si>
    <t>Vocabulaire Professionnel "La Cuisine De Reference" Michel Maincent</t>
  </si>
  <si>
    <t>Faire Court …1 Verbe = 1 Action Phases Essentielles  De Progression</t>
  </si>
  <si>
    <t>NOUVELLE VERSION B</t>
  </si>
  <si>
    <t>Ce classeur contient des modèles de fiches "postit" 12 colonnes</t>
  </si>
  <si>
    <t>Pour coller vos "Postits"</t>
  </si>
  <si>
    <t>Grammages.GEM.RCN.</t>
  </si>
  <si>
    <t xml:space="preserve">Produits  Prêts À Consommer  En Kg Ou À La Pièce </t>
  </si>
  <si>
    <t>10 lignes de produits - 6 "postits" par feuille A4 - Paysage</t>
  </si>
  <si>
    <t>20 lignes de produits - 6 "postits" par feuille A4 - Paysage</t>
  </si>
  <si>
    <t>plus PHASES ESSENTIELLES  DE PROGRESSION</t>
  </si>
  <si>
    <t>Modèles de 10 - 13 et 20 lignes de produits</t>
  </si>
  <si>
    <t>différents modèles à copier/coller dans vos documents</t>
  </si>
  <si>
    <t>Les points à risque et Les mesures préventives</t>
  </si>
  <si>
    <t>RECETTE D'ESTOUFFADE DE BŒUF BOURGUIGNONNE différents "postits" à copier/coller</t>
  </si>
  <si>
    <t>RAGOUT DE BŒUF BOURGUIGNONNE matériels</t>
  </si>
  <si>
    <t>Pâte sablée amandes version A</t>
  </si>
  <si>
    <t>Pâte sablée amandes version B</t>
  </si>
  <si>
    <t>CODES COULEURS</t>
  </si>
  <si>
    <t>Evitez les volumes , n'utilisez que des poids comme les pâtissiers</t>
  </si>
  <si>
    <t>Les recettes ont été saisies pour l'exemple , à vous de saisir les votres</t>
  </si>
  <si>
    <t>&lt; Largeurs de colonnes</t>
  </si>
  <si>
    <t>largeurs de colonnes</t>
  </si>
  <si>
    <t>N° DE LIGNES</t>
  </si>
  <si>
    <t>TABLEAU POUR ÉPURER DU TEXTE</t>
  </si>
  <si>
    <t>&lt;Hauteurs de lignes</t>
  </si>
  <si>
    <t>Vous récupérez des recettes sur le net et vous souhaitez supprimer ou remplacer du texte ce tableau est fait pour vous</t>
  </si>
  <si>
    <t>Utilitaire pour formater du texte</t>
  </si>
  <si>
    <t>n'oubliez pas qu'un espace est compté comme du texte</t>
  </si>
  <si>
    <t>Pourquoi modifier texte et quantités avec ce tableau ? Pour conserver la recette originale de l'Auteur et pour vérification en cas d'erreur de saisie</t>
  </si>
  <si>
    <t>Ce texte est souvent formaté avec des espaces   des points….  des tirets _  des quantités et des détails que vous voulez supprimer</t>
  </si>
  <si>
    <t>Collez le texte dans cette colonne</t>
  </si>
  <si>
    <t xml:space="preserve">Récupérez votre texte ICI </t>
  </si>
  <si>
    <t>1 - Collez les ingrédients et les quantités que vous avez récupéré dans la colonne B du tableau</t>
  </si>
  <si>
    <t>Collage spécial 1.2.3. ou Valeur pour conserver la mise en forme ci-dessous</t>
  </si>
  <si>
    <t>saisissez ou collez la partie du texte que vous voulez récupérer dans cette colonne</t>
  </si>
  <si>
    <t>Nepas supprimer cette colonne</t>
  </si>
  <si>
    <t>et collez le dans vos fiches .COLLAGE SPÉCIAL 1.2.3. VALEUR pour ne pas coller la formule</t>
  </si>
  <si>
    <t>et attention à ne pas</t>
  </si>
  <si>
    <t>2 - collez ou saisissez la partie du texte ou une valeur de remplacement ou rien colonne C</t>
  </si>
  <si>
    <t>supprimer les formules</t>
  </si>
  <si>
    <t>4 - Contrôlez votre texte "nettoyé" colonne E</t>
  </si>
  <si>
    <t>38 kg d'os</t>
  </si>
  <si>
    <t>14 kg de parures</t>
  </si>
  <si>
    <t>Attention : Un espace compte pour 1 caractère</t>
  </si>
  <si>
    <t>3 kg d'oignons bio</t>
  </si>
  <si>
    <t>oignons bio</t>
  </si>
  <si>
    <t>3 kg de carottes bio</t>
  </si>
  <si>
    <t>et collez le texte "nettoyé" dans vos fiches .COLLAGE SPÉCIAL 1.2.3. VALEUR pour ne pas coller la formule</t>
  </si>
  <si>
    <t>boites 4/4 de concentrée de tomates</t>
  </si>
  <si>
    <t>concentré</t>
  </si>
  <si>
    <t>ail surgelé</t>
  </si>
  <si>
    <t>Attention à ne pas supprimer les formules colonne D</t>
  </si>
  <si>
    <t>branches de persil bio</t>
  </si>
  <si>
    <t>POUR AUDITER LES FORMULES</t>
  </si>
  <si>
    <t>CHOISISSEZ VOTRE AFFICHAGE</t>
  </si>
  <si>
    <t>pour localiser la cellule correspondante cliquez sur l'onglet FORMULES</t>
  </si>
  <si>
    <t>Pour supprimer l'affichage des zéro sur la fiche cliquez sur : FICHIER &gt; Option &gt; Options avancées &gt;</t>
  </si>
  <si>
    <t>puis sur la fonction Repérer les antécédants &gt;</t>
  </si>
  <si>
    <t xml:space="preserve"> décocher Afficher un zéro dans les cellules qui ont une valeur nulle</t>
  </si>
  <si>
    <t>double cliquez sur la pointe de la flèche, cela vous enverra directement à l'emplacement de saisie</t>
  </si>
  <si>
    <t>T. de préparation</t>
  </si>
  <si>
    <t>T. cuisson</t>
  </si>
  <si>
    <t>T.refroidissement</t>
  </si>
  <si>
    <t>Lot.00.00.00. Produit.heure 10H00</t>
  </si>
  <si>
    <t>MENU DU : 00.00.2000</t>
  </si>
  <si>
    <t>FAB. 00.00.2000</t>
  </si>
  <si>
    <t>DLC . 00.00.2000</t>
  </si>
  <si>
    <t>MENU DU : 00.00.1999</t>
  </si>
  <si>
    <t>Si vous ne saisissez pas de poids colonne ② saisissez le prix à l'unité</t>
  </si>
  <si>
    <t>Si vous saisissez un poids colonne ② saisissez le prix au Kg</t>
  </si>
  <si>
    <t>Kg de farine</t>
  </si>
  <si>
    <t>Attention à ne pas supprimer les</t>
  </si>
  <si>
    <t>formules dans les colonnes vertes</t>
  </si>
  <si>
    <t>SI(ESTTEXTE(B14);0;SI(ESTVIDE(B14);C14;B14*C14))</t>
  </si>
  <si>
    <t>Traçabilité du produit principal</t>
  </si>
  <si>
    <t>selon fiche</t>
  </si>
  <si>
    <t>en kg</t>
  </si>
  <si>
    <t>en g</t>
  </si>
  <si>
    <t>CC cuillère à café -CP cuillère a potage - etc</t>
  </si>
  <si>
    <t>③ oeufs - jaunes - pommes</t>
  </si>
  <si>
    <t>Pour renvoyer un texte</t>
  </si>
  <si>
    <t xml:space="preserve"> a la ligne dans une cellule</t>
  </si>
  <si>
    <t>vous pouvez fusionner les cellules et renvoyer à la ligne automatiquement</t>
  </si>
  <si>
    <t>MAIS VOUS POUVEZ AUSSI</t>
  </si>
  <si>
    <t xml:space="preserve">Insérer un saut de ligne </t>
  </si>
  <si>
    <t>dans la cellule</t>
  </si>
  <si>
    <t>1. Double-cliquez sur la</t>
  </si>
  <si>
    <t xml:space="preserve"> cellule dans laquelle </t>
  </si>
  <si>
    <t xml:space="preserve">vous voulez insérer une </t>
  </si>
  <si>
    <t>coupure de ligne</t>
  </si>
  <si>
    <t xml:space="preserve">2. Cliquez à l’emplacement </t>
  </si>
  <si>
    <t xml:space="preserve">où vous souhaitez couper </t>
  </si>
  <si>
    <t>la ligne.</t>
  </si>
  <si>
    <t xml:space="preserve">3. Appuyez sur Alt+Entrée </t>
  </si>
  <si>
    <t xml:space="preserve">pour insérer le break </t>
  </si>
  <si>
    <t>de ligne.</t>
  </si>
  <si>
    <t>Temps de préparation de cuisson et de refroidissement ne pas dépasser 2 h entre + 63° et + 3°</t>
  </si>
  <si>
    <t>Quelques polices de caractères utilisées</t>
  </si>
  <si>
    <t>Quelques formats utilisés</t>
  </si>
  <si>
    <t>Monétaire</t>
  </si>
  <si>
    <t>Calibri</t>
  </si>
  <si>
    <t>Rockwell</t>
  </si>
  <si>
    <t>Verdana</t>
  </si>
  <si>
    <t>15.5 &gt;</t>
  </si>
  <si>
    <t>ROCKWELL</t>
  </si>
  <si>
    <t>VERDANA</t>
  </si>
  <si>
    <t>personnalisés &gt;</t>
  </si>
  <si>
    <t>0.000" Kg"</t>
  </si>
  <si>
    <t>0" %"</t>
  </si>
  <si>
    <t>0.0" g"</t>
  </si>
  <si>
    <t>0" mn"</t>
  </si>
  <si>
    <t>0.00" cm"</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</si>
  <si>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</si>
  <si>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</si>
  <si>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</si>
  <si>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</si>
  <si>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</si>
  <si>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</si>
  <si>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</si>
  <si>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</si>
  <si>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</si>
  <si>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</si>
  <si>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</si>
  <si>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</si>
  <si>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</si>
  <si>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</si>
  <si>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6</t>
  </si>
  <si>
    <t>7</t>
  </si>
  <si>
    <t>8</t>
  </si>
  <si>
    <t>9</t>
  </si>
  <si>
    <t>10</t>
  </si>
  <si>
    <t>11</t>
  </si>
  <si>
    <t>12</t>
  </si>
  <si>
    <t>13</t>
  </si>
  <si>
    <t>14</t>
  </si>
  <si>
    <t>15</t>
  </si>
  <si>
    <t>16</t>
  </si>
  <si>
    <t>17</t>
  </si>
  <si>
    <t>18</t>
  </si>
  <si>
    <t>19</t>
  </si>
  <si>
    <t>20</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</si>
  <si>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</si>
  <si>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</si>
  <si>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</si>
  <si>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</si>
  <si>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des caractères spéciaux</t>
  </si>
  <si>
    <t>‰</t>
  </si>
  <si>
    <t>≈</t>
  </si>
  <si>
    <t>ø</t>
  </si>
  <si>
    <t>►</t>
  </si>
  <si>
    <t>◄</t>
  </si>
  <si>
    <t>▲</t>
  </si>
  <si>
    <t>▼</t>
  </si>
  <si>
    <t>Φ</t>
  </si>
  <si>
    <t>Format | cellule | personnalisé | 0" cm³"</t>
  </si>
  <si>
    <t>ou copier-coller</t>
  </si>
  <si>
    <t>²</t>
  </si>
  <si>
    <t>Police Wingdings 3</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</si>
  <si>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</si>
  <si>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</si>
  <si>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</si>
  <si>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 xml:space="preserve"> &gt;</t>
  </si>
  <si>
    <t>http://www.excel-downloads.com/remository/Download/Professionnels/Planification-et-gestion-de-projets/SPACE.html</t>
  </si>
  <si>
    <t>Objectif : vous aider ou vous inciter à créer vos documents vous-même</t>
  </si>
  <si>
    <t xml:space="preserve">Coupez - Copiez - Collez formats formules et fonctions ne vous contentez pas d'une feuille blanche </t>
  </si>
  <si>
    <t>et de quelques opérations ; vous pouvez faire mieux Croyez en vous et lancez vous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</si>
</sst>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164" formatCode="_-* #,##0.00\ _€_-;\-* #,##0.00\ _€_-;_-* &quot;-&quot;??\ _€_-;_-@_-"/>
    <numFmt numFmtId="165" formatCode="0.000"/>
    <numFmt numFmtId="166" formatCode="0.0"/>
    <numFmt numFmtId="167" formatCode="0&quot; %&quot;"/>
    <numFmt numFmtId="168" formatCode="0.000&quot;Kg&quot;"/>
    <numFmt numFmtId="169" formatCode="0&quot;%&quot;"/>
    <numFmt numFmtId="170" formatCode="#,##0.00\ &quot;€&quot;"/>
    <numFmt numFmtId="171" formatCode="0.000&quot; Kg&quot;"/>
    <numFmt numFmtId="172" formatCode="[$-F800]dddd\,\ mmmm\ dd\,\ yyyy"/>
    <numFmt numFmtId="173" formatCode="0.0&quot; %&quot;"/>
    <numFmt numFmtId="174" formatCode="0.00\ &quot; cm³&quot;"/>
    <numFmt numFmtId="175" formatCode="&quot;Col.&quot;0"/>
    <numFmt numFmtId="176" formatCode="[h]&quot;H&quot;mm"/>
    <numFmt numFmtId="177" formatCode="0&quot; cl&quot;"/>
    <numFmt numFmtId="178" formatCode="0&quot; g&quot;"/>
    <numFmt numFmtId="179" formatCode="0&quot; dl&quot;"/>
    <numFmt numFmtId="180" formatCode="0.000&quot; L&quot;"/>
    <numFmt numFmtId="181" formatCode="0&quot; L&quot;"/>
    <numFmt numFmtId="182" formatCode="0&quot; Kg&quot;"/>
    <numFmt numFmtId="183" formatCode="0.00&quot;Kg&quot;"/>
    <numFmt numFmtId="184" formatCode="h&quot;h&quot;mm"/>
    <numFmt numFmtId="185" formatCode="0&quot; °&quot;"/>
    <numFmt numFmtId="186" formatCode="0.0%"/>
    <numFmt numFmtId="187" formatCode="0.00&quot; Kg&quot;"/>
    <numFmt numFmtId="188" formatCode="&quot;Poids portion&quot;\ 0.000&quot; Kg&quot;"/>
    <numFmt numFmtId="189" formatCode="0.0&quot; g&quot;"/>
    <numFmt numFmtId="190" formatCode="dddd\ dd\ mmmm\ yyyy"/>
    <numFmt numFmtId="191" formatCode="hh&quot;H&quot;:mm&quot; mn&quot;"/>
    <numFmt numFmtId="192" formatCode="0.0&quot;Kg&quot;"/>
    <numFmt numFmtId="193" formatCode="0&quot; Mx&quot;"/>
    <numFmt numFmtId="194" formatCode="0.00&quot; Mx&quot;"/>
    <numFmt numFmtId="195" formatCode="0&quot;Kg&quot;"/>
    <numFmt numFmtId="196" formatCode="0&quot; Gastro&quot;"/>
    <numFmt numFmtId="197" formatCode="\+\ 0.0;\-\ 0.0"/>
    <numFmt numFmtId="198" formatCode="\+\ 0.000;\-\ 0.000"/>
    <numFmt numFmtId="199" formatCode="0.00&quot; €&quot;"/>
    <numFmt numFmtId="200" formatCode="0&quot; Cont.&quot;"/>
    <numFmt numFmtId="201" formatCode="#,##0.000"/>
    <numFmt numFmtId="202" formatCode="dddd\ mm\ mmm\ yyyy\ \-\ hh&quot;H&quot;mm"/>
    <numFmt numFmtId="203" formatCode="h&quot; H &quot;mm;@"/>
    <numFmt numFmtId="204" formatCode="&quot;Semaine N °&quot;0"/>
    <numFmt numFmtId="205" formatCode="0.00\ &quot; cm²&quot;"/>
    <numFmt numFmtId="206" formatCode="0&quot; cm&quot;"/>
    <numFmt numFmtId="207" formatCode="0.0&quot; cm&quot;"/>
    <numFmt numFmtId="208" formatCode="0.0&quot; mm&quot;"/>
    <numFmt numFmtId="209" formatCode="0.00&quot; cm&quot;"/>
    <numFmt numFmtId="210" formatCode="#,##0&quot; cl&quot;"/>
    <numFmt numFmtId="211" formatCode="0.0000"/>
    <numFmt numFmtId="212" formatCode="#,##0&quot; grs&quot;"/>
    <numFmt numFmtId="213" formatCode="#,##0&quot; dl&quot;"/>
    <numFmt numFmtId="214" formatCode="0&quot; gr&quot;"/>
    <numFmt numFmtId="215" formatCode="0.0&quot; gr&quot;"/>
    <numFmt numFmtId="216" formatCode="0.000\K\g"/>
    <numFmt numFmtId="217" formatCode="0&quot; mn&quot;"/>
    <numFmt numFmtId="218" formatCode="dddd\ dd\ mmmm\ yyyy\ hh:mm"/>
    <numFmt numFmtId="219" formatCode="0&quot;°C&quot;"/>
    <numFmt numFmtId="220" formatCode="hh&quot;H&quot;mm"/>
  </numFmts>
  <fonts count="75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0"/>
      <name val="Arial"/>
      <family val="2"/>
    </font>
    <font>
      <sz val="10"/>
      <name val="MS Sans Serif"/>
      <family val="2"/>
    </font>
    <font>
      <sz val="10"/>
      <name val="MS Sans Serif"/>
    </font>
    <font>
      <u/>
      <sz val="10"/>
      <color indexed="12"/>
      <name val="Arial"/>
      <family val="2"/>
    </font>
    <font>
      <sz val="10"/>
      <name val="Courier"/>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8"/>
      <color indexed="53"/>
      <name val="Arial"/>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u/>
      <sz val="11"/>
      <color theme="10"/>
      <name val="Calibri"/>
      <family val="2"/>
      <scheme val="minor"/>
    </font>
    <font>
      <sz val="11"/>
      <color theme="1"/>
      <name val="Calibri"/>
      <family val="2"/>
      <scheme val="minor"/>
    </font>
    <font>
      <sz val="14"/>
      <name val="Calibri"/>
      <family val="2"/>
      <scheme val="minor"/>
    </font>
    <font>
      <b/>
      <sz val="12"/>
      <name val="Calibri"/>
      <family val="2"/>
      <scheme val="minor"/>
    </font>
    <font>
      <b/>
      <sz val="12"/>
      <color rgb="FFC00000"/>
      <name val="Calibri"/>
      <family val="2"/>
      <scheme val="minor"/>
    </font>
    <font>
      <b/>
      <sz val="14"/>
      <name val="Calibri"/>
      <family val="2"/>
      <scheme val="minor"/>
    </font>
    <font>
      <sz val="11"/>
      <name val="Calibri"/>
      <family val="2"/>
      <scheme val="minor"/>
    </font>
    <font>
      <b/>
      <sz val="14"/>
      <color theme="0"/>
      <name val="Calibri"/>
      <family val="2"/>
      <scheme val="minor"/>
    </font>
    <font>
      <b/>
      <u/>
      <sz val="14"/>
      <color theme="10"/>
      <name val="Calibri"/>
      <family val="2"/>
      <scheme val="minor"/>
    </font>
    <font>
      <b/>
      <sz val="14"/>
      <color rgb="FF7030A0"/>
      <name val="Calibri"/>
      <family val="2"/>
      <scheme val="minor"/>
    </font>
    <font>
      <b/>
      <sz val="16"/>
      <color rgb="FFC00000"/>
      <name val="Calibri"/>
      <family val="2"/>
      <scheme val="minor"/>
    </font>
    <font>
      <b/>
      <sz val="26"/>
      <color theme="0"/>
      <name val="Calibri"/>
      <family val="2"/>
      <scheme val="minor"/>
    </font>
    <font>
      <sz val="24"/>
      <name val="Calibri"/>
      <family val="2"/>
      <scheme val="minor"/>
    </font>
    <font>
      <u/>
      <sz val="12"/>
      <color theme="10"/>
      <name val="Calibri"/>
      <family val="2"/>
      <scheme val="minor"/>
    </font>
    <font>
      <sz val="22"/>
      <color theme="0"/>
      <name val="Calibri"/>
      <family val="2"/>
      <scheme val="minor"/>
    </font>
    <font>
      <b/>
      <sz val="22"/>
      <color theme="0"/>
      <name val="Calibri"/>
      <family val="2"/>
      <scheme val="minor"/>
    </font>
    <font>
      <sz val="22"/>
      <name val="Calibri"/>
      <family val="2"/>
      <scheme val="minor"/>
    </font>
    <font>
      <b/>
      <sz val="22"/>
      <name val="Calibri"/>
      <family val="2"/>
      <scheme val="minor"/>
    </font>
    <font>
      <b/>
      <sz val="22"/>
      <color theme="1"/>
      <name val="Calibri"/>
      <family val="2"/>
      <scheme val="minor"/>
    </font>
    <font>
      <sz val="12"/>
      <name val="Calibri"/>
      <family val="2"/>
      <scheme val="minor"/>
    </font>
    <font>
      <b/>
      <sz val="10"/>
      <name val="Calibri"/>
      <family val="2"/>
      <scheme val="minor"/>
    </font>
    <font>
      <b/>
      <sz val="11"/>
      <name val="Calibri"/>
      <family val="2"/>
      <scheme val="minor"/>
    </font>
    <font>
      <b/>
      <u/>
      <sz val="14"/>
      <color rgb="FF0000FF"/>
      <name val="Calibri"/>
      <family val="2"/>
      <scheme val="minor"/>
    </font>
    <font>
      <b/>
      <sz val="10"/>
      <color rgb="FF0000FF"/>
      <name val="Calibri"/>
      <family val="2"/>
      <scheme val="minor"/>
    </font>
    <font>
      <b/>
      <sz val="11"/>
      <color rgb="FF0000FF"/>
      <name val="Calibri"/>
      <family val="2"/>
      <scheme val="minor"/>
    </font>
    <font>
      <b/>
      <sz val="10"/>
      <color rgb="FFC00000"/>
      <name val="Calibri"/>
      <family val="2"/>
      <scheme val="minor"/>
    </font>
    <font>
      <b/>
      <sz val="11"/>
      <color rgb="FFC00000"/>
      <name val="Calibri"/>
      <family val="2"/>
      <scheme val="minor"/>
    </font>
    <font>
      <b/>
      <sz val="10"/>
      <color rgb="FFFF0000"/>
      <name val="Calibri"/>
      <family val="2"/>
      <scheme val="minor"/>
    </font>
    <font>
      <b/>
      <sz val="11"/>
      <color rgb="FFFF0000"/>
      <name val="Calibri"/>
      <family val="2"/>
      <scheme val="minor"/>
    </font>
    <font>
      <b/>
      <sz val="18"/>
      <name val="Calibri"/>
      <family val="2"/>
      <scheme val="minor"/>
    </font>
    <font>
      <b/>
      <sz val="14"/>
      <color theme="1"/>
      <name val="Calibri"/>
      <family val="2"/>
      <scheme val="minor"/>
    </font>
    <font>
      <sz val="9"/>
      <name val="Calibri"/>
      <family val="2"/>
      <scheme val="minor"/>
    </font>
    <font>
      <b/>
      <sz val="12"/>
      <color theme="1"/>
      <name val="Calibri"/>
      <family val="2"/>
      <scheme val="minor"/>
    </font>
    <font>
      <b/>
      <sz val="16"/>
      <color theme="0"/>
      <name val="Calibri"/>
      <family val="2"/>
      <scheme val="minor"/>
    </font>
    <font>
      <b/>
      <sz val="12"/>
      <color theme="0"/>
      <name val="Calibri"/>
      <family val="2"/>
      <scheme val="minor"/>
    </font>
    <font>
      <sz val="16"/>
      <name val="Calibri"/>
      <family val="2"/>
      <scheme val="minor"/>
    </font>
    <font>
      <sz val="16"/>
      <color theme="1"/>
      <name val="Calibri"/>
      <family val="2"/>
      <scheme val="minor"/>
    </font>
    <font>
      <sz val="18"/>
      <name val="Calibri"/>
      <family val="2"/>
      <scheme val="minor"/>
    </font>
    <font>
      <b/>
      <sz val="14"/>
      <color indexed="12"/>
      <name val="Calibri"/>
      <family val="2"/>
      <scheme val="minor"/>
    </font>
    <font>
      <b/>
      <sz val="16"/>
      <name val="Calibri"/>
      <family val="2"/>
      <scheme val="minor"/>
    </font>
    <font>
      <b/>
      <sz val="16"/>
      <color theme="1"/>
      <name val="Calibri"/>
      <family val="2"/>
      <scheme val="minor"/>
    </font>
    <font>
      <b/>
      <sz val="16"/>
      <color rgb="FF0000FF"/>
      <name val="Calibri"/>
      <family val="2"/>
      <scheme val="minor"/>
    </font>
    <font>
      <sz val="16"/>
      <color indexed="12"/>
      <name val="Calibri"/>
      <family val="2"/>
      <scheme val="minor"/>
    </font>
    <font>
      <b/>
      <sz val="16"/>
      <color indexed="10"/>
      <name val="Calibri"/>
      <family val="2"/>
      <scheme val="minor"/>
    </font>
    <font>
      <b/>
      <u/>
      <sz val="18"/>
      <color theme="10"/>
      <name val="Calibri"/>
      <family val="2"/>
      <scheme val="minor"/>
    </font>
    <font>
      <b/>
      <sz val="18"/>
      <color theme="1"/>
      <name val="Calibri"/>
      <family val="2"/>
      <scheme val="minor"/>
    </font>
    <font>
      <b/>
      <sz val="18"/>
      <color rgb="FFC00000"/>
      <name val="Calibri"/>
      <family val="2"/>
      <scheme val="minor"/>
    </font>
    <font>
      <sz val="36"/>
      <color theme="1"/>
      <name val="Calibri"/>
      <family val="2"/>
      <scheme val="minor"/>
    </font>
    <font>
      <b/>
      <sz val="18"/>
      <color theme="0"/>
      <name val="Calibri"/>
      <family val="2"/>
      <scheme val="minor"/>
    </font>
    <font>
      <b/>
      <sz val="14"/>
      <color rgb="FF0070C0"/>
      <name val="Calibri"/>
      <family val="2"/>
      <scheme val="minor"/>
    </font>
    <font>
      <b/>
      <sz val="10"/>
      <color indexed="9"/>
      <name val="Calibri"/>
      <family val="2"/>
      <scheme val="minor"/>
    </font>
    <font>
      <sz val="10"/>
      <name val="Calibri"/>
      <family val="2"/>
      <scheme val="minor"/>
    </font>
    <font>
      <b/>
      <sz val="11"/>
      <color indexed="12"/>
      <name val="Calibri"/>
      <family val="2"/>
      <scheme val="minor"/>
    </font>
    <font>
      <b/>
      <sz val="12"/>
      <color rgb="FF0066FF"/>
      <name val="Calibri"/>
      <family val="2"/>
      <scheme val="minor"/>
    </font>
    <font>
      <sz val="12"/>
      <color rgb="FF0066FF"/>
      <name val="Calibri"/>
      <family val="2"/>
      <scheme val="minor"/>
    </font>
    <font>
      <sz val="14"/>
      <color rgb="FF0066FF"/>
      <name val="Calibri"/>
      <family val="2"/>
      <scheme val="minor"/>
    </font>
    <font>
      <u/>
      <sz val="12"/>
      <color indexed="12"/>
      <name val="Calibri"/>
      <family val="2"/>
      <scheme val="minor"/>
    </font>
    <font>
      <sz val="22"/>
      <color rgb="FF00B050"/>
      <name val="Calibri"/>
      <family val="2"/>
      <scheme val="minor"/>
    </font>
    <font>
      <b/>
      <sz val="11"/>
      <color indexed="10"/>
      <name val="Calibri"/>
      <family val="2"/>
      <scheme val="minor"/>
    </font>
    <font>
      <sz val="22"/>
      <color theme="9"/>
      <name val="Calibri"/>
      <family val="2"/>
      <scheme val="minor"/>
    </font>
    <font>
      <i/>
      <sz val="12"/>
      <color theme="0"/>
      <name val="Calibri"/>
      <family val="2"/>
      <scheme val="minor"/>
    </font>
    <font>
      <sz val="10"/>
      <color rgb="FF0066FF"/>
      <name val="Calibri"/>
      <family val="2"/>
      <scheme val="minor"/>
    </font>
    <font>
      <sz val="11"/>
      <color indexed="12"/>
      <name val="Calibri"/>
      <family val="2"/>
      <scheme val="minor"/>
    </font>
    <font>
      <b/>
      <sz val="28"/>
      <name val="Calibri"/>
      <family val="2"/>
      <scheme val="minor"/>
    </font>
    <font>
      <b/>
      <sz val="24"/>
      <name val="Calibri"/>
      <family val="2"/>
      <scheme val="minor"/>
    </font>
    <font>
      <b/>
      <sz val="28"/>
      <color theme="0"/>
      <name val="Calibri"/>
      <family val="2"/>
      <scheme val="minor"/>
    </font>
    <font>
      <b/>
      <sz val="12"/>
      <color indexed="9"/>
      <name val="Calibri"/>
      <family val="2"/>
      <scheme val="minor"/>
    </font>
    <font>
      <i/>
      <sz val="14"/>
      <name val="Calibri"/>
      <family val="2"/>
      <scheme val="minor"/>
    </font>
    <font>
      <sz val="8"/>
      <name val="Calibri"/>
      <family val="2"/>
      <scheme val="minor"/>
    </font>
    <font>
      <b/>
      <sz val="8"/>
      <name val="Calibri"/>
      <family val="2"/>
      <scheme val="minor"/>
    </font>
    <font>
      <b/>
      <sz val="16"/>
      <color rgb="FFFF0000"/>
      <name val="Calibri"/>
      <family val="2"/>
      <scheme val="minor"/>
    </font>
    <font>
      <b/>
      <sz val="28"/>
      <color indexed="16"/>
      <name val="Calibri"/>
      <family val="2"/>
      <scheme val="minor"/>
    </font>
    <font>
      <sz val="11"/>
      <color rgb="FF00B050"/>
      <name val="Calibri"/>
      <family val="2"/>
      <scheme val="minor"/>
    </font>
    <font>
      <b/>
      <sz val="20"/>
      <name val="Calibri"/>
      <family val="2"/>
      <scheme val="minor"/>
    </font>
    <font>
      <b/>
      <sz val="18"/>
      <color rgb="FFFF0000"/>
      <name val="Calibri"/>
      <family val="2"/>
      <scheme val="minor"/>
    </font>
    <font>
      <b/>
      <sz val="16"/>
      <color indexed="12"/>
      <name val="Calibri"/>
      <family val="2"/>
      <scheme val="minor"/>
    </font>
    <font>
      <b/>
      <sz val="26"/>
      <color rgb="FF92D050"/>
      <name val="Calibri"/>
      <family val="2"/>
      <scheme val="minor"/>
    </font>
    <font>
      <b/>
      <sz val="9"/>
      <color theme="0"/>
      <name val="Calibri"/>
      <family val="2"/>
      <scheme val="minor"/>
    </font>
    <font>
      <b/>
      <sz val="14"/>
      <color indexed="10"/>
      <name val="Calibri"/>
      <family val="2"/>
      <scheme val="minor"/>
    </font>
    <font>
      <b/>
      <sz val="12"/>
      <color indexed="12"/>
      <name val="Calibri"/>
      <family val="2"/>
      <scheme val="minor"/>
    </font>
    <font>
      <b/>
      <sz val="12"/>
      <color indexed="10"/>
      <name val="Calibri"/>
      <family val="2"/>
      <scheme val="minor"/>
    </font>
    <font>
      <b/>
      <sz val="8"/>
      <color indexed="10"/>
      <name val="Calibri"/>
      <family val="2"/>
      <scheme val="minor"/>
    </font>
    <font>
      <sz val="8"/>
      <color indexed="10"/>
      <name val="Calibri"/>
      <family val="2"/>
      <scheme val="minor"/>
    </font>
    <font>
      <sz val="8"/>
      <color indexed="12"/>
      <name val="Calibri"/>
      <family val="2"/>
      <scheme val="minor"/>
    </font>
    <font>
      <sz val="10"/>
      <color indexed="12"/>
      <name val="Calibri"/>
      <family val="2"/>
      <scheme val="minor"/>
    </font>
    <font>
      <sz val="14"/>
      <color indexed="12"/>
      <name val="Calibri"/>
      <family val="2"/>
      <scheme val="minor"/>
    </font>
    <font>
      <i/>
      <sz val="12"/>
      <name val="Calibri"/>
      <family val="2"/>
      <scheme val="minor"/>
    </font>
    <font>
      <b/>
      <sz val="10"/>
      <color indexed="12"/>
      <name val="Calibri"/>
      <family val="2"/>
      <scheme val="minor"/>
    </font>
    <font>
      <sz val="9"/>
      <color indexed="22"/>
      <name val="Calibri"/>
      <family val="2"/>
      <scheme val="minor"/>
    </font>
    <font>
      <u/>
      <sz val="10"/>
      <color indexed="12"/>
      <name val="Calibri"/>
      <family val="2"/>
      <scheme val="minor"/>
    </font>
    <font>
      <b/>
      <sz val="18"/>
      <color rgb="FFFFFF00"/>
      <name val="Calibri"/>
      <family val="2"/>
      <scheme val="minor"/>
    </font>
    <font>
      <sz val="18"/>
      <color theme="0"/>
      <name val="Calibri"/>
      <family val="2"/>
      <scheme val="minor"/>
    </font>
    <font>
      <b/>
      <sz val="11"/>
      <color theme="0"/>
      <name val="Calibri"/>
      <family val="2"/>
      <scheme val="minor"/>
    </font>
    <font>
      <b/>
      <sz val="12"/>
      <color rgb="FFFF0000"/>
      <name val="Calibri"/>
      <family val="2"/>
      <scheme val="minor"/>
    </font>
    <font>
      <b/>
      <sz val="12"/>
      <color rgb="FF7030A0"/>
      <name val="Calibri"/>
      <family val="2"/>
      <scheme val="minor"/>
    </font>
    <font>
      <sz val="22"/>
      <color theme="0"/>
      <name val="Verdana"/>
      <family val="2"/>
    </font>
    <font>
      <sz val="22"/>
      <name val="Verdana"/>
      <family val="2"/>
    </font>
    <font>
      <sz val="22"/>
      <color theme="0"/>
      <name val="Arial"/>
      <family val="2"/>
    </font>
    <font>
      <u/>
      <sz val="22"/>
      <color theme="0"/>
      <name val="Arial"/>
      <family val="2"/>
    </font>
    <font>
      <sz val="26"/>
      <color theme="0"/>
      <name val="Calibri"/>
      <family val="2"/>
      <scheme val="minor"/>
    </font>
    <font>
      <b/>
      <sz val="22"/>
      <color theme="0"/>
      <name val="Arial"/>
      <family val="2"/>
    </font>
    <font>
      <b/>
      <sz val="20"/>
      <name val="Arial"/>
      <family val="2"/>
    </font>
    <font>
      <b/>
      <sz val="12"/>
      <name val="Arial"/>
      <family val="2"/>
    </font>
    <font>
      <b/>
      <sz val="11"/>
      <name val="Arial"/>
      <family val="2"/>
    </font>
    <font>
      <b/>
      <sz val="12"/>
      <color rgb="FFFF0000"/>
      <name val="Arial"/>
      <family val="2"/>
    </font>
    <font>
      <sz val="10"/>
      <color rgb="FFFF0000"/>
      <name val="Arial"/>
      <family val="2"/>
    </font>
    <font>
      <sz val="11"/>
      <name val="Arial"/>
      <family val="2"/>
    </font>
    <font>
      <sz val="12"/>
      <color theme="8" tint="-0.499984740745262"/>
      <name val="Calibri"/>
      <family val="2"/>
      <scheme val="minor"/>
    </font>
    <font>
      <b/>
      <u/>
      <sz val="12"/>
      <color theme="10"/>
      <name val="Calibri"/>
      <family val="2"/>
      <scheme val="minor"/>
    </font>
    <font>
      <u/>
      <sz val="11"/>
      <color theme="10"/>
      <name val="Calibri"/>
      <family val="2"/>
    </font>
    <font>
      <b/>
      <u/>
      <sz val="11"/>
      <color theme="10"/>
      <name val="Calibri"/>
      <family val="2"/>
      <scheme val="minor"/>
    </font>
    <font>
      <sz val="16"/>
      <name val="Arial"/>
      <family val="2"/>
    </font>
    <font>
      <b/>
      <u/>
      <sz val="12"/>
      <color indexed="12"/>
      <name val="Calibri"/>
      <family val="2"/>
      <scheme val="minor"/>
    </font>
    <font>
      <b/>
      <sz val="16"/>
      <name val="Arial"/>
      <family val="2"/>
    </font>
    <font>
      <b/>
      <sz val="11"/>
      <color theme="0"/>
      <name val="Arial"/>
      <family val="2"/>
    </font>
    <font>
      <b/>
      <sz val="12"/>
      <color rgb="FF0070C0"/>
      <name val="Calibri"/>
      <family val="2"/>
      <scheme val="minor"/>
    </font>
    <font>
      <b/>
      <sz val="10"/>
      <name val="Arial"/>
      <family val="2"/>
    </font>
    <font>
      <b/>
      <sz val="8"/>
      <name val="Arial"/>
      <family val="2"/>
    </font>
    <font>
      <sz val="8"/>
      <name val="Arial"/>
      <family val="2"/>
    </font>
    <font>
      <i/>
      <sz val="12"/>
      <color indexed="12"/>
      <name val="Arial"/>
      <family val="2"/>
    </font>
    <font>
      <sz val="10"/>
      <color indexed="9"/>
      <name val="Arial"/>
      <family val="2"/>
    </font>
    <font>
      <b/>
      <sz val="10"/>
      <color indexed="9"/>
      <name val="Arial"/>
      <family val="2"/>
    </font>
    <font>
      <b/>
      <sz val="10"/>
      <color indexed="10"/>
      <name val="Arial"/>
      <family val="2"/>
    </font>
    <font>
      <b/>
      <sz val="10"/>
      <color indexed="12"/>
      <name val="Arial"/>
      <family val="2"/>
    </font>
    <font>
      <sz val="10"/>
      <color indexed="12"/>
      <name val="Arial"/>
      <family val="2"/>
    </font>
    <font>
      <sz val="11"/>
      <color indexed="10"/>
      <name val="Arial"/>
      <family val="2"/>
    </font>
    <font>
      <b/>
      <sz val="10"/>
      <color theme="0"/>
      <name val="Arial"/>
      <family val="2"/>
    </font>
    <font>
      <sz val="16"/>
      <color theme="0"/>
      <name val="Arial"/>
      <family val="2"/>
    </font>
    <font>
      <sz val="14"/>
      <name val="Arial"/>
      <family val="2"/>
    </font>
    <font>
      <sz val="11"/>
      <color rgb="FF303030"/>
      <name val="Calibri"/>
      <family val="2"/>
      <scheme val="minor"/>
    </font>
    <font>
      <b/>
      <sz val="12"/>
      <color indexed="10"/>
      <name val="Arial"/>
      <family val="2"/>
    </font>
    <font>
      <sz val="12"/>
      <name val="Arial"/>
      <family val="2"/>
    </font>
    <font>
      <b/>
      <sz val="12"/>
      <color indexed="12"/>
      <name val="Arial"/>
      <family val="2"/>
    </font>
    <font>
      <b/>
      <sz val="12"/>
      <color rgb="FF0000FF"/>
      <name val="Arial"/>
      <family val="2"/>
    </font>
    <font>
      <b/>
      <sz val="10"/>
      <color rgb="FF0000FF"/>
      <name val="Arial"/>
      <family val="2"/>
    </font>
    <font>
      <b/>
      <sz val="11"/>
      <color rgb="FF0000FF"/>
      <name val="ZDingbats"/>
    </font>
    <font>
      <b/>
      <sz val="14"/>
      <name val="Arial"/>
      <family val="2"/>
    </font>
    <font>
      <i/>
      <sz val="11"/>
      <name val="Arial"/>
      <family val="2"/>
    </font>
    <font>
      <i/>
      <sz val="11"/>
      <color rgb="FF303030"/>
      <name val="Calibri"/>
      <family val="2"/>
      <scheme val="minor"/>
    </font>
    <font>
      <sz val="11"/>
      <color rgb="FF0000FF"/>
      <name val="Calibri"/>
      <family val="2"/>
      <scheme val="minor"/>
    </font>
    <font>
      <sz val="8"/>
      <color indexed="22"/>
      <name val="Arial"/>
      <family val="2"/>
    </font>
    <font>
      <b/>
      <sz val="11"/>
      <color theme="1"/>
      <name val="Calibri"/>
      <family val="2"/>
      <scheme val="minor"/>
    </font>
    <font>
      <b/>
      <sz val="10"/>
      <color indexed="17"/>
      <name val="Arial"/>
      <family val="2"/>
    </font>
    <font>
      <sz val="10"/>
      <color indexed="22"/>
      <name val="Arial"/>
      <family val="2"/>
    </font>
    <font>
      <sz val="8"/>
      <name val="MS Sans Serif"/>
      <family val="2"/>
    </font>
    <font>
      <b/>
      <sz val="20"/>
      <color indexed="12"/>
      <name val="Arial"/>
      <family val="2"/>
    </font>
    <font>
      <b/>
      <sz val="9"/>
      <name val="Arial"/>
      <family val="2"/>
    </font>
    <font>
      <b/>
      <sz val="12"/>
      <color theme="0"/>
      <name val="Arial"/>
      <family val="2"/>
    </font>
    <font>
      <b/>
      <sz val="12"/>
      <color theme="9" tint="-0.249977111117893"/>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1"/>
      <color indexed="12"/>
      <name val="Arial"/>
      <family val="2"/>
    </font>
    <font>
      <b/>
      <sz val="11"/>
      <color indexed="10"/>
      <name val="Arial"/>
      <family val="2"/>
    </font>
    <font>
      <sz val="8"/>
      <color theme="0" tint="-0.34998626667073579"/>
      <name val="Arial"/>
      <family val="2"/>
    </font>
    <font>
      <b/>
      <sz val="14"/>
      <color theme="0"/>
      <name val="Arial"/>
      <family val="2"/>
    </font>
    <font>
      <b/>
      <sz val="12"/>
      <color theme="9" tint="-0.249977111117893"/>
      <name val="Calibri"/>
      <family val="2"/>
      <scheme val="minor"/>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b/>
      <sz val="18"/>
      <name val="Arial"/>
      <family val="2"/>
    </font>
    <font>
      <b/>
      <sz val="22"/>
      <name val="Arial"/>
      <family val="2"/>
    </font>
    <font>
      <sz val="14"/>
      <name val="Rockwell"/>
      <family val="1"/>
    </font>
    <font>
      <sz val="14"/>
      <color indexed="8"/>
      <name val="Rockwell"/>
      <family val="1"/>
    </font>
    <font>
      <sz val="14"/>
      <color indexed="10"/>
      <name val="Rockwell"/>
      <family val="1"/>
    </font>
    <font>
      <b/>
      <sz val="14"/>
      <color indexed="10"/>
      <name val="Calibri"/>
      <family val="2"/>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indexed="49"/>
      <name val="Calibri"/>
      <family val="2"/>
    </font>
    <font>
      <b/>
      <sz val="14"/>
      <name val="Calibri"/>
      <family val="2"/>
    </font>
    <font>
      <sz val="11"/>
      <color indexed="8"/>
      <name val="Rockwell"/>
      <family val="1"/>
    </font>
    <font>
      <i/>
      <sz val="11"/>
      <name val="Calibri"/>
      <family val="2"/>
    </font>
    <font>
      <sz val="11"/>
      <name val="Calibri"/>
      <family val="2"/>
    </font>
    <font>
      <b/>
      <sz val="12"/>
      <color indexed="30"/>
      <name val="Calibri"/>
      <family val="2"/>
    </font>
    <font>
      <b/>
      <sz val="14"/>
      <color indexed="62"/>
      <name val="Calibri"/>
      <family val="2"/>
    </font>
    <font>
      <sz val="12"/>
      <color indexed="10"/>
      <name val="Calibri"/>
      <family val="2"/>
    </font>
    <font>
      <b/>
      <sz val="12"/>
      <color indexed="57"/>
      <name val="Arial"/>
      <family val="2"/>
    </font>
    <font>
      <b/>
      <sz val="14"/>
      <color indexed="17"/>
      <name val="Calibri"/>
      <family val="2"/>
    </font>
    <font>
      <sz val="11"/>
      <color indexed="12"/>
      <name val="Arial"/>
      <family val="2"/>
    </font>
    <font>
      <sz val="12"/>
      <color indexed="12"/>
      <name val="Arial"/>
      <family val="2"/>
    </font>
    <font>
      <b/>
      <sz val="18"/>
      <color rgb="FF20759D"/>
      <name val="Arial"/>
      <family val="2"/>
    </font>
    <font>
      <b/>
      <sz val="11"/>
      <color theme="9"/>
      <name val="Calibri"/>
      <family val="2"/>
      <scheme val="minor"/>
    </font>
    <font>
      <b/>
      <sz val="11"/>
      <color theme="8"/>
      <name val="Calibri"/>
      <family val="2"/>
      <scheme val="minor"/>
    </font>
    <font>
      <b/>
      <sz val="16"/>
      <color indexed="8"/>
      <name val="Calibri"/>
      <family val="2"/>
    </font>
    <font>
      <sz val="24"/>
      <name val="Arial"/>
      <family val="2"/>
    </font>
    <font>
      <b/>
      <sz val="10"/>
      <color rgb="FFC00000"/>
      <name val="Arial"/>
      <family val="2"/>
    </font>
    <font>
      <sz val="22"/>
      <name val="Arial"/>
      <family val="2"/>
    </font>
    <font>
      <b/>
      <sz val="12"/>
      <color rgb="FFC00000"/>
      <name val="Arial"/>
      <family val="2"/>
    </font>
    <font>
      <b/>
      <sz val="14"/>
      <color rgb="FFFF0000"/>
      <name val="Calibri"/>
      <family val="2"/>
      <scheme val="minor"/>
    </font>
    <font>
      <i/>
      <sz val="11"/>
      <color theme="9" tint="-0.499984740745262"/>
      <name val="Calibri"/>
      <family val="2"/>
      <scheme val="minor"/>
    </font>
    <font>
      <sz val="18"/>
      <name val="Arial"/>
      <family val="2"/>
    </font>
    <font>
      <b/>
      <sz val="24"/>
      <name val="Arial"/>
      <family val="2"/>
    </font>
    <font>
      <b/>
      <sz val="14"/>
      <color rgb="FFC00000"/>
      <name val="Calibri"/>
      <family val="2"/>
      <scheme val="minor"/>
    </font>
    <font>
      <b/>
      <sz val="10"/>
      <color rgb="FFFF0000"/>
      <name val="Arial"/>
      <family val="2"/>
    </font>
    <font>
      <sz val="10"/>
      <color indexed="10"/>
      <name val="Arial"/>
      <family val="2"/>
    </font>
    <font>
      <sz val="9"/>
      <name val="Arial"/>
      <family val="2"/>
    </font>
    <font>
      <b/>
      <sz val="12"/>
      <color theme="8"/>
      <name val="Calibri"/>
      <family val="2"/>
      <scheme val="minor"/>
    </font>
    <font>
      <i/>
      <sz val="11"/>
      <name val="Calibri"/>
      <family val="2"/>
      <scheme val="minor"/>
    </font>
    <font>
      <b/>
      <sz val="12"/>
      <color indexed="9"/>
      <name val="Arial"/>
      <family val="2"/>
    </font>
    <font>
      <b/>
      <sz val="16"/>
      <color theme="9" tint="-0.249977111117893"/>
      <name val="Arial"/>
      <family val="2"/>
    </font>
    <font>
      <b/>
      <sz val="16"/>
      <color theme="6" tint="-0.249977111117893"/>
      <name val="Arial"/>
      <family val="2"/>
    </font>
    <font>
      <b/>
      <sz val="7"/>
      <name val="Calibri"/>
      <family val="2"/>
      <scheme val="minor"/>
    </font>
    <font>
      <b/>
      <sz val="9"/>
      <color theme="9" tint="-0.249977111117893"/>
      <name val="Arial"/>
      <family val="2"/>
    </font>
    <font>
      <b/>
      <sz val="9"/>
      <color theme="6" tint="-0.249977111117893"/>
      <name val="Arial"/>
      <family val="2"/>
    </font>
    <font>
      <b/>
      <sz val="12"/>
      <color theme="4" tint="-0.249977111117893"/>
      <name val="Calibri"/>
      <family val="2"/>
      <scheme val="minor"/>
    </font>
    <font>
      <sz val="12"/>
      <color theme="9" tint="-0.249977111117893"/>
      <name val="Calibri"/>
      <family val="2"/>
      <scheme val="minor"/>
    </font>
    <font>
      <b/>
      <sz val="10"/>
      <color theme="4" tint="-0.249977111117893"/>
      <name val="Calibri"/>
      <family val="2"/>
      <scheme val="minor"/>
    </font>
    <font>
      <b/>
      <sz val="11"/>
      <color theme="4" tint="-0.249977111117893"/>
      <name val="Calibri"/>
      <family val="2"/>
      <scheme val="minor"/>
    </font>
    <font>
      <b/>
      <sz val="16"/>
      <name val="Arial Narrow"/>
      <family val="2"/>
    </font>
    <font>
      <b/>
      <sz val="18"/>
      <name val="Arial Narrow"/>
      <family val="2"/>
    </font>
    <font>
      <sz val="16"/>
      <name val="Wingdings 2"/>
      <family val="1"/>
      <charset val="2"/>
    </font>
    <font>
      <u/>
      <sz val="10"/>
      <color theme="10"/>
      <name val="Arial"/>
      <family val="2"/>
    </font>
    <font>
      <b/>
      <sz val="20"/>
      <color theme="9" tint="-0.249977111117893"/>
      <name val="Calibri"/>
      <family val="2"/>
      <scheme val="minor"/>
    </font>
    <font>
      <b/>
      <sz val="10"/>
      <color theme="0"/>
      <name val="Calibri"/>
      <family val="2"/>
      <scheme val="minor"/>
    </font>
    <font>
      <sz val="9"/>
      <color theme="1" tint="0.499984740745262"/>
      <name val="Calibri"/>
      <family val="2"/>
      <scheme val="minor"/>
    </font>
    <font>
      <sz val="11"/>
      <color rgb="FFC00000"/>
      <name val="Calibri"/>
      <family val="2"/>
      <scheme val="minor"/>
    </font>
    <font>
      <b/>
      <sz val="11"/>
      <color theme="8" tint="-0.499984740745262"/>
      <name val="Calibri"/>
      <family val="2"/>
      <scheme val="minor"/>
    </font>
    <font>
      <b/>
      <sz val="11"/>
      <color theme="9" tint="-0.249977111117893"/>
      <name val="Calibri"/>
      <family val="2"/>
      <scheme val="minor"/>
    </font>
    <font>
      <b/>
      <sz val="11"/>
      <color theme="6" tint="-0.499984740745262"/>
      <name val="Calibri"/>
      <family val="2"/>
      <scheme val="minor"/>
    </font>
    <font>
      <b/>
      <sz val="14"/>
      <color theme="9" tint="-0.249977111117893"/>
      <name val="Calibri"/>
      <family val="2"/>
      <scheme val="minor"/>
    </font>
    <font>
      <sz val="10"/>
      <color theme="0" tint="-0.499984740745262"/>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b/>
      <sz val="10"/>
      <color theme="9" tint="-0.249977111117893"/>
      <name val="Calibri"/>
      <family val="2"/>
      <scheme val="minor"/>
    </font>
    <font>
      <sz val="10"/>
      <color rgb="FFC00000"/>
      <name val="Calibri"/>
      <family val="2"/>
      <scheme val="minor"/>
    </font>
    <font>
      <sz val="11"/>
      <color rgb="FF0066CC"/>
      <name val="Calibri"/>
      <family val="2"/>
      <scheme val="minor"/>
    </font>
    <font>
      <b/>
      <sz val="11"/>
      <color rgb="FF0066CC"/>
      <name val="Calibri"/>
      <family val="2"/>
      <scheme val="minor"/>
    </font>
    <font>
      <sz val="12"/>
      <color rgb="FFC00000"/>
      <name val="Calibri"/>
      <family val="2"/>
      <scheme val="minor"/>
    </font>
    <font>
      <sz val="14"/>
      <color theme="0"/>
      <name val="Calibri"/>
      <family val="2"/>
      <scheme val="minor"/>
    </font>
    <font>
      <b/>
      <sz val="16"/>
      <color rgb="FF800080"/>
      <name val="Calibri"/>
      <family val="2"/>
      <scheme val="minor"/>
    </font>
    <font>
      <b/>
      <sz val="16"/>
      <color theme="9" tint="-0.249977111117893"/>
      <name val="Calibri"/>
      <family val="2"/>
      <scheme val="minor"/>
    </font>
    <font>
      <b/>
      <sz val="22"/>
      <color rgb="FF92D050"/>
      <name val="Arial"/>
      <family val="2"/>
    </font>
    <font>
      <b/>
      <sz val="28"/>
      <color rgb="FFFFFF00"/>
      <name val="Calibri"/>
      <family val="2"/>
      <scheme val="minor"/>
    </font>
    <font>
      <sz val="18"/>
      <color theme="0"/>
      <name val="Arial"/>
      <family val="2"/>
    </font>
    <font>
      <b/>
      <sz val="22"/>
      <color rgb="FFFFFF00"/>
      <name val="Arial"/>
      <family val="2"/>
    </font>
    <font>
      <b/>
      <sz val="20"/>
      <color rgb="FFFFFF00"/>
      <name val="Arial"/>
      <family val="2"/>
    </font>
    <font>
      <b/>
      <sz val="22"/>
      <color rgb="FF99CC00"/>
      <name val="Arial"/>
      <family val="2"/>
    </font>
    <font>
      <sz val="10"/>
      <color theme="0"/>
      <name val="Arial"/>
      <family val="2"/>
    </font>
    <font>
      <sz val="22"/>
      <color theme="1"/>
      <name val="Verdana"/>
      <family val="2"/>
    </font>
    <font>
      <b/>
      <sz val="18"/>
      <color theme="0"/>
      <name val="Calibri"/>
      <family val="2"/>
    </font>
    <font>
      <b/>
      <sz val="18"/>
      <color theme="0"/>
      <name val="Arial"/>
      <family val="2"/>
    </font>
    <font>
      <sz val="18"/>
      <color theme="0"/>
      <name val="Verdana"/>
      <family val="2"/>
    </font>
    <font>
      <sz val="12"/>
      <color theme="0"/>
      <name val="Calibri"/>
      <family val="2"/>
      <scheme val="minor"/>
    </font>
    <font>
      <b/>
      <sz val="26"/>
      <color theme="0"/>
      <name val="Arial"/>
      <family val="2"/>
    </font>
    <font>
      <sz val="18"/>
      <color rgb="FF222222"/>
      <name val="Arial"/>
      <family val="2"/>
    </font>
    <font>
      <i/>
      <sz val="18"/>
      <color theme="0"/>
      <name val="Calibri"/>
      <family val="2"/>
      <scheme val="minor"/>
    </font>
    <font>
      <sz val="16"/>
      <color theme="0"/>
      <name val="Calibri"/>
      <family val="2"/>
      <scheme val="minor"/>
    </font>
    <font>
      <i/>
      <sz val="14"/>
      <color theme="0"/>
      <name val="Calibri"/>
      <family val="2"/>
      <scheme val="minor"/>
    </font>
    <font>
      <sz val="14"/>
      <color theme="0"/>
      <name val="Arial"/>
      <family val="2"/>
    </font>
    <font>
      <sz val="14"/>
      <color theme="1"/>
      <name val="Calibri"/>
      <family val="2"/>
      <scheme val="minor"/>
    </font>
    <font>
      <sz val="11"/>
      <color theme="0"/>
      <name val="Calibri"/>
      <family val="2"/>
      <scheme val="minor"/>
    </font>
    <font>
      <i/>
      <sz val="22"/>
      <color theme="0"/>
      <name val="Verdana"/>
      <family val="2"/>
    </font>
    <font>
      <sz val="18"/>
      <color rgb="FF7030A0"/>
      <name val="Arial"/>
      <family val="2"/>
    </font>
    <font>
      <sz val="22"/>
      <color rgb="FFFFFF00"/>
      <name val="Verdana"/>
      <family val="2"/>
    </font>
    <font>
      <sz val="10"/>
      <color theme="0" tint="-4.9989318521683403E-2"/>
      <name val="Arial"/>
      <family val="2"/>
    </font>
    <font>
      <b/>
      <sz val="22"/>
      <color rgb="FF92D050"/>
      <name val="Verdana"/>
      <family val="2"/>
    </font>
    <font>
      <sz val="12"/>
      <color rgb="FFFFFF00"/>
      <name val="Calibri"/>
      <family val="2"/>
      <scheme val="minor"/>
    </font>
    <font>
      <b/>
      <sz val="16"/>
      <color theme="0" tint="-4.9989318521683403E-2"/>
      <name val="Calibri"/>
      <family val="2"/>
      <scheme val="minor"/>
    </font>
    <font>
      <sz val="22"/>
      <color theme="1"/>
      <name val="Calibri"/>
      <family val="2"/>
      <scheme val="minor"/>
    </font>
    <font>
      <sz val="20"/>
      <color theme="0" tint="-4.9989318521683403E-2"/>
      <name val="Arial"/>
      <family val="2"/>
    </font>
    <font>
      <b/>
      <sz val="16"/>
      <color rgb="FFFFFF00"/>
      <name val="Calibri"/>
      <family val="2"/>
      <scheme val="minor"/>
    </font>
    <font>
      <sz val="14"/>
      <color rgb="FFFFFF00"/>
      <name val="Calibri"/>
      <family val="2"/>
      <scheme val="minor"/>
    </font>
    <font>
      <sz val="16"/>
      <color rgb="FFFFFF00"/>
      <name val="Calibri"/>
      <family val="2"/>
      <scheme val="minor"/>
    </font>
    <font>
      <b/>
      <sz val="16"/>
      <color rgb="FFC00000"/>
      <name val="Arial"/>
      <family val="2"/>
    </font>
    <font>
      <i/>
      <sz val="16"/>
      <color theme="0"/>
      <name val="Calibri"/>
      <family val="2"/>
      <scheme val="minor"/>
    </font>
    <font>
      <b/>
      <sz val="16"/>
      <color rgb="FF000000"/>
      <name val="Calibri"/>
      <family val="2"/>
      <scheme val="minor"/>
    </font>
    <font>
      <u/>
      <sz val="16"/>
      <color indexed="12"/>
      <name val="Arial"/>
      <family val="2"/>
    </font>
    <font>
      <sz val="12"/>
      <color rgb="FF0033CC"/>
      <name val="Calibri"/>
      <family val="2"/>
      <scheme val="minor"/>
    </font>
    <font>
      <sz val="24"/>
      <color theme="9" tint="-0.249977111117893"/>
      <name val="Wingdings 3"/>
      <family val="1"/>
      <charset val="2"/>
    </font>
    <font>
      <sz val="13"/>
      <color rgb="FF0033CC"/>
      <name val="Calibri"/>
      <family val="2"/>
      <scheme val="minor"/>
    </font>
    <font>
      <sz val="9"/>
      <color rgb="FF0033CC"/>
      <name val="Calibri"/>
      <family val="2"/>
      <scheme val="minor"/>
    </font>
    <font>
      <sz val="13"/>
      <name val="Calibri"/>
      <family val="2"/>
      <scheme val="minor"/>
    </font>
    <font>
      <b/>
      <sz val="14"/>
      <color indexed="8"/>
      <name val="Calibri"/>
      <family val="2"/>
    </font>
    <font>
      <b/>
      <sz val="14"/>
      <color theme="0"/>
      <name val="Calibri"/>
      <family val="2"/>
    </font>
    <font>
      <b/>
      <sz val="12"/>
      <color indexed="10"/>
      <name val="Calibri"/>
      <family val="2"/>
    </font>
    <font>
      <b/>
      <sz val="12"/>
      <color indexed="8"/>
      <name val="Calibri"/>
      <family val="2"/>
    </font>
    <font>
      <b/>
      <sz val="12"/>
      <color theme="4"/>
      <name val="Calibri"/>
      <family val="2"/>
    </font>
    <font>
      <b/>
      <sz val="14"/>
      <color theme="4"/>
      <name val="Calibri"/>
      <family val="2"/>
    </font>
    <font>
      <b/>
      <sz val="12"/>
      <color indexed="57"/>
      <name val="Calibri"/>
      <family val="2"/>
    </font>
    <font>
      <b/>
      <sz val="14"/>
      <color indexed="57"/>
      <name val="Calibri"/>
      <family val="2"/>
    </font>
    <font>
      <b/>
      <sz val="14"/>
      <color indexed="9"/>
      <name val="Calibri"/>
      <family val="2"/>
    </font>
    <font>
      <sz val="7"/>
      <name val="Calibri"/>
      <family val="2"/>
      <scheme val="minor"/>
    </font>
    <font>
      <sz val="14"/>
      <color indexed="9"/>
      <name val="Calibri"/>
      <family val="2"/>
    </font>
    <font>
      <b/>
      <sz val="18"/>
      <color indexed="9"/>
      <name val="Arial"/>
      <family val="2"/>
    </font>
    <font>
      <b/>
      <sz val="14"/>
      <color indexed="30"/>
      <name val="Calibri"/>
      <family val="2"/>
    </font>
    <font>
      <b/>
      <sz val="18"/>
      <color rgb="FFFF0000"/>
      <name val="Calibri"/>
      <family val="2"/>
    </font>
    <font>
      <b/>
      <sz val="18"/>
      <color theme="0" tint="-0.34998626667073579"/>
      <name val="Calibri"/>
      <family val="2"/>
    </font>
    <font>
      <b/>
      <u/>
      <sz val="20"/>
      <color theme="10"/>
      <name val="Calibri"/>
      <family val="2"/>
      <scheme val="minor"/>
    </font>
    <font>
      <b/>
      <sz val="11"/>
      <color theme="0"/>
      <name val="Calibri"/>
      <family val="2"/>
    </font>
    <font>
      <b/>
      <sz val="10"/>
      <color theme="0"/>
      <name val="Calibri"/>
      <family val="2"/>
    </font>
    <font>
      <b/>
      <sz val="11"/>
      <color rgb="FF339966"/>
      <name val="Arial"/>
      <family val="2"/>
    </font>
    <font>
      <sz val="12"/>
      <color indexed="50"/>
      <name val="Calibri"/>
      <family val="2"/>
    </font>
    <font>
      <sz val="10"/>
      <color indexed="57"/>
      <name val="Calibri"/>
      <family val="2"/>
    </font>
    <font>
      <sz val="12"/>
      <color indexed="8"/>
      <name val="Arial"/>
      <family val="2"/>
    </font>
    <font>
      <b/>
      <sz val="16"/>
      <color rgb="FF339966"/>
      <name val="Arial"/>
      <family val="2"/>
    </font>
    <font>
      <b/>
      <sz val="12"/>
      <color rgb="FFC00000"/>
      <name val="Calibri"/>
      <family val="2"/>
    </font>
    <font>
      <sz val="10"/>
      <color rgb="FFC00000"/>
      <name val="Calibri"/>
      <family val="2"/>
    </font>
    <font>
      <b/>
      <sz val="14"/>
      <color rgb="FF0070C0"/>
      <name val="Calibri"/>
      <family val="2"/>
    </font>
    <font>
      <sz val="14"/>
      <color rgb="FFFF0000"/>
      <name val="Wingdings 3"/>
      <family val="1"/>
      <charset val="2"/>
    </font>
    <font>
      <b/>
      <u/>
      <sz val="16"/>
      <color theme="10"/>
      <name val="Calibri"/>
      <family val="2"/>
      <scheme val="minor"/>
    </font>
    <font>
      <u/>
      <sz val="16"/>
      <color theme="10"/>
      <name val="Calibri"/>
      <family val="2"/>
      <scheme val="minor"/>
    </font>
    <font>
      <b/>
      <u/>
      <sz val="16"/>
      <color indexed="12"/>
      <name val="Calibri"/>
      <family val="2"/>
      <scheme val="minor"/>
    </font>
    <font>
      <sz val="10"/>
      <color theme="1"/>
      <name val="Calibri"/>
      <family val="2"/>
      <scheme val="minor"/>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C00000"/>
      <name val="Wingdings 3"/>
      <family val="1"/>
      <charset val="2"/>
    </font>
    <font>
      <b/>
      <sz val="16"/>
      <color rgb="FFFF0000"/>
      <name val="Wingdings 3"/>
      <family val="1"/>
      <charset val="2"/>
    </font>
    <font>
      <sz val="18"/>
      <color theme="7" tint="-0.249977111117893"/>
      <name val="Calibri"/>
      <family val="2"/>
      <scheme val="minor"/>
    </font>
    <font>
      <sz val="14"/>
      <color rgb="FF222222"/>
      <name val="Arial"/>
      <family val="2"/>
    </font>
    <font>
      <sz val="22"/>
      <color theme="0" tint="-0.499984740745262"/>
      <name val="Arial"/>
      <family val="2"/>
    </font>
    <font>
      <b/>
      <sz val="16"/>
      <color theme="0" tint="-0.499984740745262"/>
      <name val="Arial"/>
      <family val="2"/>
    </font>
    <font>
      <b/>
      <sz val="16"/>
      <color rgb="FFFF0000"/>
      <name val="Arial"/>
      <family val="2"/>
    </font>
    <font>
      <b/>
      <sz val="16"/>
      <color indexed="10"/>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sz val="12"/>
      <color theme="1"/>
      <name val="Arial"/>
      <family val="2"/>
    </font>
    <font>
      <b/>
      <sz val="14"/>
      <color indexed="9"/>
      <name val="Arial"/>
      <family val="2"/>
    </font>
    <font>
      <sz val="12"/>
      <color indexed="9"/>
      <name val="Arial"/>
      <family val="2"/>
    </font>
    <font>
      <sz val="14"/>
      <name val="Times New Roman"/>
      <family val="1"/>
    </font>
    <font>
      <u/>
      <sz val="11"/>
      <color theme="10"/>
      <name val="Arial"/>
      <family val="2"/>
    </font>
    <font>
      <sz val="11"/>
      <color theme="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sz val="10"/>
      <color rgb="FF000000"/>
      <name val="Arial"/>
      <family val="2"/>
    </font>
    <font>
      <b/>
      <sz val="10"/>
      <color theme="8" tint="-0.249977111117893"/>
      <name val="Calibri"/>
      <family val="2"/>
      <scheme val="minor"/>
    </font>
    <font>
      <sz val="10"/>
      <color theme="5" tint="-0.249977111117893"/>
      <name val="Calibri"/>
      <family val="2"/>
      <scheme val="minor"/>
    </font>
    <font>
      <i/>
      <sz val="8"/>
      <color theme="0" tint="-0.499984740745262"/>
      <name val="Calibri"/>
      <family val="2"/>
      <scheme val="minor"/>
    </font>
    <font>
      <b/>
      <i/>
      <sz val="11"/>
      <color rgb="FFFF0000"/>
      <name val="Calibri"/>
      <family val="2"/>
      <scheme val="minor"/>
    </font>
    <font>
      <b/>
      <sz val="10"/>
      <color rgb="FF7030A0"/>
      <name val="Calibri"/>
      <family val="2"/>
      <scheme val="minor"/>
    </font>
    <font>
      <sz val="9"/>
      <color theme="1"/>
      <name val="Calibri"/>
      <family val="2"/>
      <scheme val="minor"/>
    </font>
    <font>
      <b/>
      <u/>
      <sz val="9"/>
      <color theme="10"/>
      <name val="Calibri"/>
      <family val="2"/>
      <scheme val="minor"/>
    </font>
    <font>
      <sz val="18"/>
      <color rgb="FF000000"/>
      <name val="Georgia"/>
      <family val="1"/>
    </font>
    <font>
      <b/>
      <sz val="11"/>
      <color rgb="FF7030A0"/>
      <name val="Calibri"/>
      <family val="2"/>
      <scheme val="minor"/>
    </font>
    <font>
      <b/>
      <sz val="9"/>
      <color rgb="FF7030A0"/>
      <name val="Calibri"/>
      <family val="2"/>
      <scheme val="minor"/>
    </font>
    <font>
      <sz val="11"/>
      <color rgb="FF252525"/>
      <name val="Arial"/>
      <family val="2"/>
    </font>
    <font>
      <b/>
      <sz val="14"/>
      <color theme="8" tint="-0.249977111117893"/>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b/>
      <sz val="12"/>
      <color theme="9" tint="-0.499984740745262"/>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b/>
      <sz val="12"/>
      <color theme="1" tint="0.34998626667073579"/>
      <name val="Calibri"/>
      <family val="2"/>
      <scheme val="minor"/>
    </font>
    <font>
      <sz val="12"/>
      <color rgb="FFC00000"/>
      <name val="Wingdings 3"/>
      <family val="1"/>
      <charset val="2"/>
    </font>
    <font>
      <b/>
      <sz val="10"/>
      <color rgb="FF002060"/>
      <name val="Calibri"/>
      <family val="2"/>
      <scheme val="minor"/>
    </font>
    <font>
      <b/>
      <sz val="14"/>
      <color rgb="FFFF0000"/>
      <name val="Wingdings 3"/>
      <family val="1"/>
      <charset val="2"/>
    </font>
    <font>
      <b/>
      <sz val="14"/>
      <color theme="4" tint="-0.249977111117893"/>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i/>
      <sz val="9"/>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u/>
      <sz val="14"/>
      <color theme="10"/>
      <name val="Calibri"/>
      <family val="2"/>
      <scheme val="minor"/>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2"/>
      <color theme="10"/>
      <name val="Arial"/>
      <family val="2"/>
    </font>
    <font>
      <b/>
      <sz val="12"/>
      <color rgb="FF0070C0"/>
      <name val="Arial"/>
      <family val="2"/>
    </font>
    <font>
      <b/>
      <sz val="12"/>
      <name val="Tahoma"/>
      <family val="2"/>
    </font>
    <font>
      <sz val="9"/>
      <color indexed="10"/>
      <name val="Arial"/>
      <family val="2"/>
    </font>
    <font>
      <sz val="9"/>
      <color indexed="12"/>
      <name val="Arial"/>
      <family val="2"/>
    </font>
    <font>
      <i/>
      <sz val="7"/>
      <name val="Arial"/>
      <family val="2"/>
    </font>
    <font>
      <i/>
      <sz val="12"/>
      <color indexed="9"/>
      <name val="Arial"/>
      <family val="2"/>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b/>
      <sz val="10"/>
      <color theme="1"/>
      <name val="Calibri"/>
      <family val="2"/>
      <scheme val="minor"/>
    </font>
    <font>
      <b/>
      <sz val="9"/>
      <color theme="1"/>
      <name val="Calibri"/>
      <family val="2"/>
      <scheme val="minor"/>
    </font>
    <font>
      <i/>
      <sz val="10"/>
      <color theme="5"/>
      <name val="Calibri"/>
      <family val="2"/>
      <scheme val="minor"/>
    </font>
    <font>
      <b/>
      <sz val="12"/>
      <color rgb="FF0000FF"/>
      <name val="Calibri"/>
      <family val="2"/>
      <scheme val="minor"/>
    </font>
    <font>
      <b/>
      <sz val="12"/>
      <color theme="1"/>
      <name val="Arial"/>
      <family val="2"/>
    </font>
    <font>
      <sz val="11"/>
      <color rgb="FFFF0000"/>
      <name val="Calibri"/>
      <family val="2"/>
      <scheme val="minor"/>
    </font>
    <font>
      <sz val="11"/>
      <color rgb="FFFF0000"/>
      <name val="Arial"/>
      <family val="2"/>
    </font>
    <font>
      <b/>
      <sz val="11"/>
      <color rgb="FFC00000"/>
      <name val="Arial"/>
      <family val="2"/>
    </font>
    <font>
      <sz val="8"/>
      <name val="Times New Roman"/>
      <family val="1"/>
    </font>
    <font>
      <b/>
      <sz val="14"/>
      <color rgb="FFFF0000"/>
      <name val="Calibri"/>
      <family val="2"/>
    </font>
    <font>
      <b/>
      <i/>
      <sz val="12"/>
      <color rgb="FFFF0000"/>
      <name val="Calibri"/>
      <family val="2"/>
    </font>
    <font>
      <b/>
      <sz val="16"/>
      <color rgb="FF0033CC"/>
      <name val="Calibri"/>
      <family val="2"/>
      <scheme val="minor"/>
    </font>
    <font>
      <b/>
      <sz val="18"/>
      <color rgb="FF339933"/>
      <name val="Calibri"/>
      <family val="2"/>
      <scheme val="minor"/>
    </font>
    <font>
      <b/>
      <sz val="14"/>
      <color theme="6" tint="-0.249977111117893"/>
      <name val="Calibri"/>
      <family val="2"/>
      <scheme val="minor"/>
    </font>
    <font>
      <b/>
      <sz val="14"/>
      <color theme="1" tint="0.499984740745262"/>
      <name val="Calibri"/>
      <family val="2"/>
      <scheme val="minor"/>
    </font>
    <font>
      <b/>
      <sz val="24.2"/>
      <color rgb="FFEC3468"/>
      <name val="Times New Roman"/>
      <family val="1"/>
    </font>
    <font>
      <b/>
      <sz val="14"/>
      <color rgb="FF0000FF"/>
      <name val="Calibri"/>
      <family val="2"/>
      <scheme val="minor"/>
    </font>
    <font>
      <b/>
      <sz val="9.9"/>
      <color rgb="FF434343"/>
      <name val="Arial"/>
      <family val="2"/>
    </font>
    <font>
      <sz val="9.9"/>
      <color rgb="FF434343"/>
      <name val="Arial"/>
      <family val="2"/>
    </font>
    <font>
      <b/>
      <sz val="14"/>
      <color rgb="FF0033CC"/>
      <name val="Calibri"/>
      <family val="2"/>
      <scheme val="minor"/>
    </font>
    <font>
      <sz val="10"/>
      <color rgb="FF00B050"/>
      <name val="Calibri"/>
      <family val="2"/>
      <scheme val="minor"/>
    </font>
    <font>
      <b/>
      <sz val="14"/>
      <color rgb="FF339933"/>
      <name val="Calibri"/>
      <family val="2"/>
      <scheme val="minor"/>
    </font>
    <font>
      <sz val="14"/>
      <color rgb="FFC00000"/>
      <name val="Calibri"/>
      <family val="2"/>
      <scheme val="minor"/>
    </font>
    <font>
      <b/>
      <sz val="16"/>
      <color rgb="FFFFFF00"/>
      <name val="Arial"/>
      <family val="2"/>
    </font>
    <font>
      <sz val="10"/>
      <name val="Verdana"/>
      <family val="2"/>
    </font>
    <font>
      <b/>
      <sz val="22"/>
      <name val="Verdana"/>
      <family val="2"/>
    </font>
    <font>
      <b/>
      <sz val="12"/>
      <name val="Verdana"/>
      <family val="2"/>
    </font>
    <font>
      <b/>
      <sz val="14"/>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16"/>
      <color indexed="12"/>
      <name val="Arial"/>
      <family val="2"/>
    </font>
    <font>
      <sz val="24"/>
      <color indexed="9"/>
      <name val="Wingdings 2"/>
      <family val="1"/>
      <charset val="2"/>
    </font>
    <font>
      <sz val="16"/>
      <color rgb="FFFF0000"/>
      <name val="Arial"/>
      <family val="2"/>
    </font>
    <font>
      <sz val="10"/>
      <color theme="0"/>
      <name val="Calibri"/>
      <family val="2"/>
      <scheme val="minor"/>
    </font>
    <font>
      <sz val="36"/>
      <color rgb="FF0000FF"/>
      <name val="Wingdings"/>
      <charset val="2"/>
    </font>
    <font>
      <sz val="36"/>
      <color rgb="FFFF0000"/>
      <name val="Wingdings 2"/>
      <family val="1"/>
      <charset val="2"/>
    </font>
    <font>
      <b/>
      <sz val="20"/>
      <name val="Arial Narrow"/>
      <family val="2"/>
    </font>
    <font>
      <b/>
      <sz val="24"/>
      <name val="Arial Narrow"/>
      <family val="2"/>
    </font>
    <font>
      <sz val="24"/>
      <name val="Arial Narrow"/>
      <family val="2"/>
    </font>
    <font>
      <sz val="20"/>
      <name val="Arial"/>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b/>
      <sz val="16"/>
      <name val="Calibri"/>
      <family val="2"/>
    </font>
    <font>
      <sz val="18"/>
      <name val="Calibri"/>
      <family val="2"/>
    </font>
    <font>
      <sz val="14"/>
      <name val="Calibri"/>
      <family val="2"/>
    </font>
    <font>
      <sz val="9"/>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sz val="36"/>
      <color rgb="FF00B050"/>
      <name val="Calibri"/>
      <family val="2"/>
      <scheme val="minor"/>
    </font>
    <font>
      <sz val="26"/>
      <color rgb="FF00B050"/>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sz val="12"/>
      <color rgb="FFFFFF00"/>
      <name val="Verdana"/>
      <family val="2"/>
    </font>
    <font>
      <sz val="18"/>
      <color rgb="FF00B050"/>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14"/>
      <color rgb="FF92D050"/>
      <name val="Arial"/>
      <family val="2"/>
    </font>
    <font>
      <i/>
      <sz val="14"/>
      <color theme="0"/>
      <name val="Verdana"/>
      <family val="2"/>
    </font>
    <font>
      <sz val="14"/>
      <name val="Verdana"/>
      <family val="2"/>
    </font>
    <font>
      <b/>
      <sz val="14"/>
      <color theme="0" tint="-4.9989318521683403E-2"/>
      <name val="Calibri"/>
      <family val="2"/>
      <scheme val="minor"/>
    </font>
    <font>
      <u/>
      <sz val="11"/>
      <color indexed="12"/>
      <name val="Arial"/>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
      <i/>
      <sz val="9"/>
      <name val="Calibri"/>
      <family val="2"/>
    </font>
    <font>
      <sz val="8"/>
      <name val="Calibri"/>
      <family val="2"/>
    </font>
    <font>
      <sz val="9"/>
      <color rgb="FF0066CC"/>
      <name val="Calibri"/>
      <family val="2"/>
      <scheme val="minor"/>
    </font>
    <font>
      <b/>
      <sz val="10"/>
      <color rgb="FF0066CC"/>
      <name val="Calibri"/>
      <family val="2"/>
      <scheme val="minor"/>
    </font>
    <font>
      <b/>
      <i/>
      <sz val="12"/>
      <name val="Calibri"/>
      <family val="2"/>
      <scheme val="minor"/>
    </font>
    <font>
      <sz val="10"/>
      <name val="Calibri"/>
      <family val="2"/>
    </font>
    <font>
      <b/>
      <sz val="8"/>
      <color theme="1" tint="0.499984740745262"/>
      <name val="Calibri"/>
      <family val="2"/>
      <scheme val="minor"/>
    </font>
    <font>
      <sz val="11"/>
      <color rgb="FF0033CC"/>
      <name val="Calibri"/>
      <family val="2"/>
      <scheme val="minor"/>
    </font>
    <font>
      <sz val="10"/>
      <color theme="4" tint="-0.249977111117893"/>
      <name val="Calibri"/>
      <family val="2"/>
      <scheme val="minor"/>
    </font>
    <font>
      <sz val="10"/>
      <color theme="4" tint="0.39997558519241921"/>
      <name val="Calibri"/>
      <family val="2"/>
      <scheme val="minor"/>
    </font>
    <font>
      <b/>
      <sz val="11"/>
      <color indexed="8"/>
      <name val="Calibri"/>
      <family val="2"/>
      <scheme val="minor"/>
    </font>
    <font>
      <b/>
      <sz val="10"/>
      <color rgb="FF0033CC"/>
      <name val="Calibri"/>
      <family val="2"/>
      <scheme val="minor"/>
    </font>
    <font>
      <b/>
      <sz val="11"/>
      <color rgb="FF0033CC"/>
      <name val="Calibri"/>
      <family val="2"/>
      <scheme val="minor"/>
    </font>
    <font>
      <b/>
      <sz val="12"/>
      <color rgb="FF0033CC"/>
      <name val="Calibri"/>
      <family val="2"/>
      <scheme val="minor"/>
    </font>
    <font>
      <b/>
      <sz val="9"/>
      <color indexed="36"/>
      <name val="Calibri"/>
      <family val="2"/>
    </font>
    <font>
      <sz val="9"/>
      <name val="Times New Roman"/>
      <family val="1"/>
    </font>
    <font>
      <sz val="11"/>
      <color theme="1"/>
      <name val="Calibri"/>
      <family val="2"/>
      <scheme val="minor"/>
    </font>
    <font>
      <b/>
      <sz val="18"/>
      <color indexed="10"/>
      <name val="Calibri"/>
      <family val="2"/>
    </font>
    <font>
      <b/>
      <sz val="18"/>
      <color indexed="8"/>
      <name val="Calibri"/>
      <family val="2"/>
    </font>
    <font>
      <b/>
      <sz val="18"/>
      <color theme="4"/>
      <name val="Calibri"/>
      <family val="2"/>
    </font>
    <font>
      <b/>
      <sz val="18"/>
      <color indexed="57"/>
      <name val="Calibri"/>
      <family val="2"/>
    </font>
    <font>
      <b/>
      <sz val="18"/>
      <color indexed="9"/>
      <name val="Calibri"/>
      <family val="2"/>
    </font>
    <font>
      <b/>
      <sz val="16"/>
      <color theme="0"/>
      <name val="Calibri"/>
      <family val="2"/>
    </font>
    <font>
      <sz val="10"/>
      <color rgb="FF0000FF"/>
      <name val="Calibri"/>
      <family val="2"/>
      <scheme val="minor"/>
    </font>
    <font>
      <b/>
      <sz val="11"/>
      <color indexed="57"/>
      <name val="Calibri"/>
      <family val="2"/>
    </font>
    <font>
      <b/>
      <sz val="11"/>
      <color indexed="36"/>
      <name val="Calibri"/>
      <family val="2"/>
    </font>
    <font>
      <sz val="9"/>
      <color theme="0"/>
      <name val="Calibri"/>
      <family val="2"/>
      <scheme val="minor"/>
    </font>
    <font>
      <i/>
      <sz val="11"/>
      <color theme="0"/>
      <name val="Calibri"/>
      <family val="2"/>
      <scheme val="minor"/>
    </font>
    <font>
      <b/>
      <sz val="8"/>
      <color theme="1"/>
      <name val="Calibri"/>
      <family val="2"/>
      <scheme val="minor"/>
    </font>
    <font>
      <sz val="10"/>
      <color rgb="FF0033CC"/>
      <name val="Calibri"/>
      <family val="2"/>
      <scheme val="minor"/>
    </font>
    <font>
      <sz val="10"/>
      <color rgb="FF0066CC"/>
      <name val="Calibri"/>
      <family val="2"/>
      <scheme val="minor"/>
    </font>
    <font>
      <sz val="8"/>
      <color theme="0" tint="-0.499984740745262"/>
      <name val="Calibri"/>
      <family val="2"/>
      <scheme val="minor"/>
    </font>
    <font>
      <b/>
      <sz val="36"/>
      <color theme="0"/>
      <name val="Calibri"/>
      <family val="2"/>
      <scheme val="minor"/>
    </font>
    <font>
      <b/>
      <sz val="10"/>
      <color indexed="17"/>
      <name val="Calibri"/>
      <family val="2"/>
      <scheme val="minor"/>
    </font>
    <font>
      <b/>
      <sz val="10"/>
      <color rgb="FF008000"/>
      <name val="Calibri"/>
      <family val="2"/>
      <scheme val="minor"/>
    </font>
    <font>
      <sz val="11"/>
      <color rgb="FF008000"/>
      <name val="Calibri"/>
      <family val="2"/>
      <scheme val="minor"/>
    </font>
    <font>
      <sz val="10"/>
      <color theme="3" tint="0.39997558519241921"/>
      <name val="Calibri"/>
      <family val="2"/>
      <scheme val="minor"/>
    </font>
    <font>
      <i/>
      <sz val="10"/>
      <name val="Calibri"/>
      <family val="2"/>
      <scheme val="minor"/>
    </font>
    <font>
      <sz val="12"/>
      <color indexed="12"/>
      <name val="Calibri"/>
      <family val="2"/>
      <scheme val="minor"/>
    </font>
    <font>
      <sz val="11"/>
      <color indexed="10"/>
      <name val="Calibri"/>
      <family val="2"/>
      <scheme val="minor"/>
    </font>
    <font>
      <b/>
      <sz val="10"/>
      <color indexed="10"/>
      <name val="Calibri"/>
      <family val="2"/>
      <scheme val="minor"/>
    </font>
    <font>
      <i/>
      <sz val="9"/>
      <color theme="0" tint="-0.34998626667073579"/>
      <name val="Calibri"/>
      <family val="2"/>
      <scheme val="minor"/>
    </font>
    <font>
      <b/>
      <sz val="11"/>
      <color rgb="FF548235"/>
      <name val="Calibri"/>
      <family val="2"/>
      <scheme val="minor"/>
    </font>
    <font>
      <b/>
      <sz val="10"/>
      <color rgb="FF3366FF"/>
      <name val="Calibri"/>
      <family val="2"/>
      <scheme val="minor"/>
    </font>
    <font>
      <b/>
      <sz val="18"/>
      <color rgb="FF0000FF"/>
      <name val="Calibri"/>
      <family val="2"/>
      <scheme val="minor"/>
    </font>
    <font>
      <sz val="12"/>
      <color rgb="FFFF0000"/>
      <name val="Calibri"/>
      <family val="2"/>
      <scheme val="minor"/>
    </font>
    <font>
      <b/>
      <sz val="10"/>
      <color theme="0" tint="-0.14999847407452621"/>
      <name val="Calibri"/>
      <family val="2"/>
      <scheme val="minor"/>
    </font>
    <font>
      <i/>
      <sz val="10"/>
      <color indexed="12"/>
      <name val="Calibri"/>
      <family val="2"/>
      <scheme val="minor"/>
    </font>
    <font>
      <i/>
      <sz val="11"/>
      <color indexed="12"/>
      <name val="Calibri"/>
      <family val="2"/>
      <scheme val="minor"/>
    </font>
    <font>
      <i/>
      <sz val="11"/>
      <color rgb="FF0000FF"/>
      <name val="Calibri"/>
      <family val="2"/>
      <scheme val="minor"/>
    </font>
    <font>
      <b/>
      <sz val="8"/>
      <color theme="0"/>
      <name val="Calibri"/>
      <family val="2"/>
      <scheme val="minor"/>
    </font>
    <font>
      <b/>
      <sz val="9"/>
      <name val="Calibri"/>
      <family val="2"/>
      <scheme val="minor"/>
    </font>
    <font>
      <sz val="7"/>
      <color indexed="12"/>
      <name val="Calibri"/>
      <family val="2"/>
      <scheme val="minor"/>
    </font>
    <font>
      <b/>
      <i/>
      <sz val="11"/>
      <name val="Calibri"/>
      <family val="2"/>
      <scheme val="minor"/>
    </font>
    <font>
      <b/>
      <i/>
      <sz val="9"/>
      <name val="Calibri"/>
      <family val="2"/>
      <scheme val="minor"/>
    </font>
    <font>
      <sz val="8"/>
      <color rgb="FFC00000"/>
      <name val="Calibri"/>
      <family val="2"/>
      <scheme val="minor"/>
    </font>
    <font>
      <b/>
      <sz val="9"/>
      <color rgb="FFC00000"/>
      <name val="Calibri"/>
      <family val="2"/>
      <scheme val="minor"/>
    </font>
    <font>
      <b/>
      <u/>
      <sz val="12"/>
      <color rgb="FF0000FF"/>
      <name val="Calibri"/>
      <family val="2"/>
      <scheme val="minor"/>
    </font>
    <font>
      <b/>
      <sz val="25"/>
      <name val="Calibri"/>
      <family val="2"/>
      <scheme val="minor"/>
    </font>
    <font>
      <b/>
      <sz val="2"/>
      <name val="Calibri"/>
      <family val="2"/>
      <scheme val="minor"/>
    </font>
    <font>
      <b/>
      <sz val="30"/>
      <name val="Calibri"/>
      <family val="2"/>
      <scheme val="minor"/>
    </font>
    <font>
      <b/>
      <i/>
      <sz val="14"/>
      <name val="Calibri"/>
      <family val="2"/>
      <scheme val="minor"/>
    </font>
    <font>
      <b/>
      <i/>
      <sz val="16"/>
      <name val="Calibri"/>
      <family val="2"/>
      <scheme val="minor"/>
    </font>
    <font>
      <b/>
      <sz val="10"/>
      <color theme="9" tint="-0.499984740745262"/>
      <name val="Calibri"/>
      <family val="2"/>
      <scheme val="minor"/>
    </font>
    <font>
      <sz val="20"/>
      <color rgb="FF92D050"/>
      <name val="Calibri"/>
      <family val="2"/>
      <scheme val="minor"/>
    </font>
    <font>
      <sz val="10"/>
      <color indexed="10"/>
      <name val="Calibri"/>
      <family val="2"/>
      <scheme val="minor"/>
    </font>
    <font>
      <b/>
      <sz val="11"/>
      <color indexed="48"/>
      <name val="Calibri"/>
      <family val="2"/>
      <scheme val="minor"/>
    </font>
    <font>
      <b/>
      <sz val="11"/>
      <color indexed="17"/>
      <name val="Calibri"/>
      <family val="2"/>
      <scheme val="minor"/>
    </font>
    <font>
      <b/>
      <sz val="11"/>
      <color indexed="9"/>
      <name val="Calibri"/>
      <family val="2"/>
      <scheme val="minor"/>
    </font>
    <font>
      <b/>
      <sz val="9"/>
      <color indexed="10"/>
      <name val="Calibri"/>
      <family val="2"/>
      <scheme val="minor"/>
    </font>
    <font>
      <b/>
      <sz val="8"/>
      <color indexed="12"/>
      <name val="Calibri"/>
      <family val="2"/>
      <scheme val="minor"/>
    </font>
    <font>
      <b/>
      <sz val="12"/>
      <color indexed="17"/>
      <name val="Calibri"/>
      <family val="2"/>
      <scheme val="minor"/>
    </font>
    <font>
      <b/>
      <sz val="9"/>
      <color indexed="48"/>
      <name val="Calibri"/>
      <family val="2"/>
      <scheme val="minor"/>
    </font>
    <font>
      <b/>
      <sz val="9"/>
      <color indexed="17"/>
      <name val="Calibri"/>
      <family val="2"/>
      <scheme val="minor"/>
    </font>
    <font>
      <b/>
      <vertAlign val="superscript"/>
      <sz val="11"/>
      <color indexed="17"/>
      <name val="Calibri"/>
      <family val="2"/>
      <scheme val="minor"/>
    </font>
    <font>
      <b/>
      <vertAlign val="superscript"/>
      <sz val="11"/>
      <color indexed="12"/>
      <name val="Calibri"/>
      <family val="2"/>
      <scheme val="minor"/>
    </font>
    <font>
      <vertAlign val="superscript"/>
      <sz val="11"/>
      <color indexed="12"/>
      <name val="Calibri"/>
      <family val="2"/>
      <scheme val="minor"/>
    </font>
    <font>
      <b/>
      <vertAlign val="superscript"/>
      <sz val="8"/>
      <color indexed="17"/>
      <name val="Calibri"/>
      <family val="2"/>
      <scheme val="minor"/>
    </font>
    <font>
      <b/>
      <sz val="8"/>
      <color indexed="17"/>
      <name val="Calibri"/>
      <family val="2"/>
      <scheme val="minor"/>
    </font>
    <font>
      <b/>
      <vertAlign val="superscript"/>
      <sz val="9"/>
      <name val="Calibri"/>
      <family val="2"/>
      <scheme val="minor"/>
    </font>
    <font>
      <vertAlign val="superscript"/>
      <sz val="8"/>
      <name val="Calibri"/>
      <family val="2"/>
      <scheme val="minor"/>
    </font>
    <font>
      <vertAlign val="superscript"/>
      <sz val="9"/>
      <name val="Calibri"/>
      <family val="2"/>
      <scheme val="minor"/>
    </font>
    <font>
      <b/>
      <vertAlign val="superscript"/>
      <sz val="8"/>
      <name val="Calibri"/>
      <family val="2"/>
      <scheme val="minor"/>
    </font>
    <font>
      <sz val="8"/>
      <color rgb="FF0000FF"/>
      <name val="Calibri"/>
      <family val="2"/>
      <scheme val="minor"/>
    </font>
    <font>
      <sz val="9"/>
      <color indexed="17"/>
      <name val="Calibri"/>
      <family val="2"/>
      <scheme val="minor"/>
    </font>
    <font>
      <b/>
      <sz val="13"/>
      <color rgb="FF0033CC"/>
      <name val="Calibri"/>
      <family val="2"/>
      <scheme val="minor"/>
    </font>
    <font>
      <b/>
      <sz val="11"/>
      <color rgb="FF0066FF"/>
      <name val="Calibri"/>
      <family val="2"/>
      <scheme val="minor"/>
    </font>
    <font>
      <sz val="11"/>
      <color rgb="FF0066FF"/>
      <name val="Calibri"/>
      <family val="2"/>
      <scheme val="minor"/>
    </font>
    <font>
      <b/>
      <sz val="9"/>
      <color rgb="FF0066CC"/>
      <name val="Calibri"/>
      <family val="2"/>
      <scheme val="minor"/>
    </font>
    <font>
      <b/>
      <sz val="12"/>
      <color theme="10"/>
      <name val="Calibri"/>
      <family val="2"/>
      <scheme val="minor"/>
    </font>
    <font>
      <b/>
      <sz val="10"/>
      <color theme="0" tint="-0.34998626667073579"/>
      <name val="Calibri"/>
      <family val="2"/>
      <scheme val="minor"/>
    </font>
    <font>
      <b/>
      <sz val="12"/>
      <color rgb="FF0066CC"/>
      <name val="Calibri"/>
      <family val="2"/>
      <scheme val="minor"/>
    </font>
    <font>
      <sz val="9"/>
      <color theme="0" tint="-0.34998626667073579"/>
      <name val="Calibri"/>
      <family val="2"/>
      <scheme val="minor"/>
    </font>
    <font>
      <sz val="12"/>
      <color rgb="FF0066CC"/>
      <name val="Calibri"/>
      <family val="2"/>
      <scheme val="minor"/>
    </font>
    <font>
      <b/>
      <sz val="18"/>
      <color rgb="FFFFFF00"/>
      <name val="Arial"/>
      <family val="2"/>
    </font>
    <font>
      <i/>
      <sz val="14"/>
      <name val="Calibri"/>
      <family val="2"/>
    </font>
    <font>
      <i/>
      <sz val="16"/>
      <name val="Calibri"/>
      <family val="2"/>
    </font>
    <font>
      <i/>
      <sz val="14"/>
      <name val="Verdana"/>
      <family val="2"/>
    </font>
    <font>
      <b/>
      <sz val="18"/>
      <color theme="1" tint="0.499984740745262"/>
      <name val="Calibri"/>
      <family val="2"/>
      <scheme val="minor"/>
    </font>
    <font>
      <b/>
      <sz val="18"/>
      <color theme="0" tint="-0.249977111117893"/>
      <name val="Calibri"/>
      <family val="2"/>
      <scheme val="minor"/>
    </font>
    <font>
      <b/>
      <sz val="18"/>
      <color rgb="FF0033CC"/>
      <name val="Calibri"/>
      <family val="2"/>
      <scheme val="minor"/>
    </font>
    <font>
      <b/>
      <sz val="22"/>
      <color rgb="FFFF0000"/>
      <name val="Verdana"/>
      <family val="2"/>
    </font>
    <font>
      <sz val="18"/>
      <name val="Verdana"/>
      <family val="2"/>
    </font>
    <font>
      <u/>
      <sz val="18"/>
      <color theme="10"/>
      <name val="Calibri"/>
      <family val="2"/>
      <scheme val="minor"/>
    </font>
    <font>
      <sz val="16"/>
      <color rgb="FF0066CC"/>
      <name val="Calibri"/>
      <family val="2"/>
      <scheme val="minor"/>
    </font>
    <font>
      <b/>
      <sz val="16"/>
      <color theme="8" tint="-0.499984740745262"/>
      <name val="Calibri"/>
      <family val="2"/>
      <scheme val="minor"/>
    </font>
    <font>
      <b/>
      <sz val="16"/>
      <color rgb="FF0066CC"/>
      <name val="Calibri"/>
      <family val="2"/>
      <scheme val="minor"/>
    </font>
    <font>
      <i/>
      <sz val="18"/>
      <name val="Verdana"/>
      <family val="2"/>
    </font>
    <font>
      <i/>
      <sz val="16"/>
      <name val="Verdana"/>
      <family val="2"/>
    </font>
    <font>
      <sz val="11"/>
      <color theme="1" tint="0.499984740745262"/>
      <name val="Calibri"/>
      <family val="2"/>
      <scheme val="minor"/>
    </font>
    <font>
      <b/>
      <sz val="16"/>
      <color rgb="FF7030A0"/>
      <name val="Calibri"/>
      <family val="2"/>
      <scheme val="minor"/>
    </font>
    <font>
      <sz val="11"/>
      <color theme="0" tint="-0.499984740745262"/>
      <name val="Calibri"/>
      <family val="2"/>
      <scheme val="minor"/>
    </font>
    <font>
      <sz val="16"/>
      <color indexed="8"/>
      <name val="Calibri"/>
      <family val="2"/>
      <scheme val="minor"/>
    </font>
    <font>
      <b/>
      <sz val="12"/>
      <color rgb="FF008000"/>
      <name val="Calibri"/>
      <family val="2"/>
      <scheme val="minor"/>
    </font>
    <font>
      <b/>
      <sz val="11"/>
      <color rgb="FF008000"/>
      <name val="Calibri"/>
      <family val="2"/>
      <scheme val="minor"/>
    </font>
    <font>
      <sz val="22"/>
      <color theme="0"/>
      <name val="Rockwell"/>
      <family val="1"/>
    </font>
    <font>
      <b/>
      <sz val="22"/>
      <color theme="0"/>
      <name val="Calibri"/>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22"/>
      <color indexed="12"/>
      <name val="Arial"/>
      <family val="2"/>
    </font>
    <font>
      <b/>
      <sz val="22"/>
      <name val="Calibri"/>
      <family val="2"/>
    </font>
    <font>
      <sz val="20"/>
      <color theme="0"/>
      <name val="Calibri"/>
      <family val="2"/>
      <scheme val="minor"/>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b/>
      <sz val="20"/>
      <color theme="0"/>
      <name val="Calibri"/>
      <family val="2"/>
      <scheme val="minor"/>
    </font>
    <font>
      <b/>
      <u/>
      <sz val="28"/>
      <color theme="10"/>
      <name val="Calibri"/>
      <family val="2"/>
      <scheme val="minor"/>
    </font>
  </fonts>
  <fills count="1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indexed="9"/>
        <bgColor indexed="64"/>
      </patternFill>
    </fill>
    <fill>
      <patternFill patternType="solid">
        <fgColor indexed="26"/>
        <bgColor indexed="9"/>
      </patternFill>
    </fill>
    <fill>
      <patternFill patternType="solid">
        <fgColor indexed="42"/>
        <bgColor indexed="64"/>
      </patternFill>
    </fill>
    <fill>
      <patternFill patternType="solid">
        <fgColor indexed="26"/>
        <bgColor indexed="64"/>
      </patternFill>
    </fill>
    <fill>
      <patternFill patternType="solid">
        <fgColor indexed="43"/>
        <bgColor indexed="64"/>
      </patternFill>
    </fill>
    <fill>
      <patternFill patternType="solid">
        <fgColor indexed="8"/>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indexed="36"/>
        <bgColor indexed="50"/>
      </patternFill>
    </fill>
    <fill>
      <patternFill patternType="solid">
        <fgColor theme="0" tint="-0.249977111117893"/>
        <bgColor indexed="64"/>
      </patternFill>
    </fill>
    <fill>
      <patternFill patternType="solid">
        <fgColor indexed="53"/>
        <bgColor indexed="64"/>
      </patternFill>
    </fill>
    <fill>
      <patternFill patternType="solid">
        <fgColor theme="0"/>
        <bgColor indexed="50"/>
      </patternFill>
    </fill>
    <fill>
      <patternFill patternType="solid">
        <fgColor theme="0" tint="-4.9989318521683403E-2"/>
        <bgColor indexed="64"/>
      </patternFill>
    </fill>
    <fill>
      <patternFill patternType="solid">
        <fgColor indexed="50"/>
        <bgColor indexed="64"/>
      </patternFill>
    </fill>
    <fill>
      <patternFill patternType="solid">
        <fgColor rgb="FF7030A0"/>
        <bgColor indexed="64"/>
      </patternFill>
    </fill>
    <fill>
      <patternFill patternType="solid">
        <fgColor theme="2"/>
        <bgColor indexed="9"/>
      </patternFill>
    </fill>
    <fill>
      <patternFill patternType="gray0625">
        <fgColor theme="9" tint="0.79998168889431442"/>
        <bgColor rgb="FFE2EFDA"/>
      </patternFill>
    </fill>
    <fill>
      <patternFill patternType="gray0625">
        <fgColor theme="9" tint="0.79998168889431442"/>
        <bgColor rgb="FFFFFFCC"/>
      </patternFill>
    </fill>
    <fill>
      <patternFill patternType="solid">
        <fgColor rgb="FFFFFFCC"/>
        <bgColor indexed="9"/>
      </patternFill>
    </fill>
    <fill>
      <patternFill patternType="solid">
        <fgColor theme="7" tint="-0.249977111117893"/>
        <bgColor indexed="64"/>
      </patternFill>
    </fill>
    <fill>
      <patternFill patternType="gray0625">
        <fgColor theme="9" tint="0.79998168889431442"/>
        <bgColor rgb="FFDEFFBD"/>
      </patternFill>
    </fill>
    <fill>
      <patternFill patternType="solid">
        <fgColor theme="9" tint="0.79998168889431442"/>
        <bgColor indexed="9"/>
      </patternFill>
    </fill>
    <fill>
      <patternFill patternType="solid">
        <fgColor rgb="FFFF6600"/>
        <bgColor indexed="64"/>
      </patternFill>
    </fill>
    <fill>
      <patternFill patternType="solid">
        <fgColor rgb="FFEEECE1"/>
        <bgColor indexed="64"/>
      </patternFill>
    </fill>
    <fill>
      <patternFill patternType="solid">
        <fgColor rgb="FF99CC00"/>
        <bgColor indexed="64"/>
      </patternFill>
    </fill>
    <fill>
      <patternFill patternType="solid">
        <fgColor rgb="FFFFFF00"/>
        <bgColor indexed="64"/>
      </patternFill>
    </fill>
    <fill>
      <patternFill patternType="solid">
        <fgColor theme="7" tint="0.39997558519241921"/>
        <bgColor indexed="64"/>
      </patternFill>
    </fill>
    <fill>
      <patternFill patternType="solid">
        <fgColor theme="5"/>
        <bgColor indexed="64"/>
      </patternFill>
    </fill>
    <fill>
      <patternFill patternType="solid">
        <fgColor rgb="FFFFFFCC"/>
        <bgColor indexed="64"/>
      </patternFill>
    </fill>
    <fill>
      <patternFill patternType="solid">
        <fgColor rgb="FFFFC000"/>
        <bgColor indexed="64"/>
      </patternFill>
    </fill>
    <fill>
      <patternFill patternType="solid">
        <fgColor rgb="FF92D050"/>
        <bgColor indexed="64"/>
      </patternFill>
    </fill>
    <fill>
      <patternFill patternType="solid">
        <fgColor rgb="FFCC00FF"/>
        <bgColor indexed="64"/>
      </patternFill>
    </fill>
    <fill>
      <patternFill patternType="solid">
        <fgColor rgb="FFFFFF99"/>
        <bgColor indexed="64"/>
      </patternFill>
    </fill>
    <fill>
      <patternFill patternType="solid">
        <fgColor rgb="FFCCCCFF"/>
        <bgColor indexed="64"/>
      </patternFill>
    </fill>
    <fill>
      <patternFill patternType="gray0625"/>
    </fill>
    <fill>
      <patternFill patternType="solid">
        <fgColor indexed="22"/>
        <bgColor indexed="64"/>
      </patternFill>
    </fill>
    <fill>
      <patternFill patternType="gray0625">
        <bgColor indexed="9"/>
      </patternFill>
    </fill>
    <fill>
      <patternFill patternType="solid">
        <fgColor rgb="FFFFCC99"/>
        <bgColor indexed="15"/>
      </patternFill>
    </fill>
    <fill>
      <patternFill patternType="solid">
        <fgColor rgb="FF339966"/>
        <bgColor indexed="64"/>
      </patternFill>
    </fill>
    <fill>
      <patternFill patternType="solid">
        <fgColor rgb="FF00CCFF"/>
        <bgColor indexed="64"/>
      </patternFill>
    </fill>
    <fill>
      <patternFill patternType="solid">
        <fgColor rgb="FFFFCC00"/>
        <bgColor indexed="64"/>
      </patternFill>
    </fill>
    <fill>
      <patternFill patternType="solid">
        <fgColor rgb="FFFF0000"/>
        <bgColor indexed="64"/>
      </patternFill>
    </fill>
    <fill>
      <patternFill patternType="solid">
        <fgColor rgb="FF00FF00"/>
        <bgColor indexed="64"/>
      </patternFill>
    </fill>
    <fill>
      <patternFill patternType="solid">
        <fgColor rgb="FFFF99CC"/>
        <bgColor indexed="64"/>
      </patternFill>
    </fill>
    <fill>
      <patternFill patternType="solid">
        <fgColor rgb="FFFFCC99"/>
        <bgColor indexed="64"/>
      </patternFill>
    </fill>
    <fill>
      <patternFill patternType="solid">
        <fgColor rgb="FFFF00FF"/>
        <bgColor indexed="64"/>
      </patternFill>
    </fill>
    <fill>
      <patternFill patternType="solid">
        <fgColor rgb="FF008000"/>
        <bgColor indexed="64"/>
      </patternFill>
    </fill>
    <fill>
      <patternFill patternType="solid">
        <fgColor rgb="FF993300"/>
        <bgColor indexed="64"/>
      </patternFill>
    </fill>
    <fill>
      <patternFill patternType="solid">
        <fgColor rgb="FF0000FF"/>
        <bgColor indexed="64"/>
      </patternFill>
    </fill>
    <fill>
      <patternFill patternType="solid">
        <fgColor rgb="FF99CCFF"/>
        <bgColor indexed="64"/>
      </patternFill>
    </fill>
    <fill>
      <patternFill patternType="solid">
        <fgColor rgb="FF0066CC"/>
        <bgColor indexed="64"/>
      </patternFill>
    </fill>
    <fill>
      <patternFill patternType="solid">
        <fgColor rgb="FFCC99FF"/>
        <bgColor indexed="64"/>
      </patternFill>
    </fill>
    <fill>
      <patternFill patternType="solid">
        <fgColor theme="0"/>
        <bgColor indexed="9"/>
      </patternFill>
    </fill>
    <fill>
      <patternFill patternType="solid">
        <fgColor rgb="FFFFFF99"/>
        <bgColor indexed="9"/>
      </patternFill>
    </fill>
    <fill>
      <patternFill patternType="solid">
        <fgColor theme="1"/>
        <bgColor indexed="64"/>
      </patternFill>
    </fill>
    <fill>
      <patternFill patternType="solid">
        <fgColor rgb="FFCCFFCC"/>
        <bgColor indexed="64"/>
      </patternFill>
    </fill>
    <fill>
      <patternFill patternType="solid">
        <fgColor indexed="51"/>
        <bgColor indexed="64"/>
      </patternFill>
    </fill>
    <fill>
      <patternFill patternType="solid">
        <fgColor indexed="10"/>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3"/>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D9E1F2"/>
        <bgColor indexed="64"/>
      </patternFill>
    </fill>
    <fill>
      <patternFill patternType="solid">
        <fgColor theme="1" tint="0.499984740745262"/>
        <bgColor indexed="64"/>
      </patternFill>
    </fill>
    <fill>
      <patternFill patternType="solid">
        <fgColor theme="4"/>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indexed="65"/>
        <bgColor indexed="64"/>
      </patternFill>
    </fill>
    <fill>
      <patternFill patternType="solid">
        <fgColor theme="5" tint="-0.249977111117893"/>
        <bgColor indexed="64"/>
      </patternFill>
    </fill>
    <fill>
      <patternFill patternType="lightUp">
        <fgColor indexed="9"/>
        <bgColor rgb="FF92D050"/>
      </patternFill>
    </fill>
    <fill>
      <patternFill patternType="lightUp">
        <fgColor indexed="9"/>
        <bgColor indexed="50"/>
      </patternFill>
    </fill>
    <fill>
      <patternFill patternType="solid">
        <fgColor theme="5" tint="0.39997558519241921"/>
        <bgColor indexed="64"/>
      </patternFill>
    </fill>
    <fill>
      <patternFill patternType="solid">
        <fgColor theme="0" tint="-0.499984740745262"/>
        <bgColor indexed="64"/>
      </patternFill>
    </fill>
    <fill>
      <patternFill patternType="gray0625">
        <bgColor theme="0"/>
      </patternFill>
    </fill>
    <fill>
      <patternFill patternType="solid">
        <fgColor rgb="FF800080"/>
        <bgColor indexed="64"/>
      </patternFill>
    </fill>
    <fill>
      <patternFill patternType="solid">
        <fgColor theme="9" tint="0.39997558519241921"/>
        <bgColor indexed="64"/>
      </patternFill>
    </fill>
    <fill>
      <patternFill patternType="solid">
        <fgColor rgb="FFA9D08E"/>
        <bgColor indexed="64"/>
      </patternFill>
    </fill>
    <fill>
      <patternFill patternType="solid">
        <fgColor theme="7" tint="0.79998168889431442"/>
        <bgColor indexed="64"/>
      </patternFill>
    </fill>
    <fill>
      <patternFill patternType="solid">
        <fgColor rgb="FFED7D31"/>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0"/>
        <bgColor indexed="34"/>
      </patternFill>
    </fill>
    <fill>
      <patternFill patternType="solid">
        <fgColor theme="8" tint="0.79998168889431442"/>
        <bgColor indexed="64"/>
      </patternFill>
    </fill>
    <fill>
      <patternFill patternType="solid">
        <fgColor rgb="FFFFFF66"/>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B050"/>
        <bgColor indexed="64"/>
      </patternFill>
    </fill>
    <fill>
      <patternFill patternType="solid">
        <fgColor theme="4" tint="0.79995117038483843"/>
        <bgColor indexed="64"/>
      </patternFill>
    </fill>
    <fill>
      <patternFill patternType="solid">
        <fgColor theme="9" tint="0.79995117038483843"/>
        <bgColor indexed="64"/>
      </patternFill>
    </fill>
    <fill>
      <patternFill patternType="lightUp">
        <fgColor indexed="9"/>
        <bgColor indexed="47"/>
      </patternFill>
    </fill>
    <fill>
      <patternFill patternType="solid">
        <fgColor rgb="FF0033CC"/>
        <bgColor indexed="64"/>
      </patternFill>
    </fill>
    <fill>
      <patternFill patternType="solid">
        <fgColor theme="6"/>
        <bgColor indexed="64"/>
      </patternFill>
    </fill>
    <fill>
      <patternFill patternType="gray0625">
        <fgColor theme="9" tint="0.79998168889431442"/>
        <bgColor rgb="FFFFFF99"/>
      </patternFill>
    </fill>
    <fill>
      <patternFill patternType="solid">
        <fgColor rgb="FFC00000"/>
        <bgColor indexed="64"/>
      </patternFill>
    </fill>
    <fill>
      <patternFill patternType="solid">
        <fgColor theme="2" tint="-9.9978637043366805E-2"/>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s>
  <borders count="42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hair">
        <color indexed="64"/>
      </left>
      <right/>
      <top/>
      <bottom/>
      <diagonal/>
    </border>
    <border>
      <left/>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bottom style="hair">
        <color indexed="64"/>
      </bottom>
      <diagonal/>
    </border>
    <border>
      <left style="thin">
        <color indexed="64"/>
      </left>
      <right/>
      <top/>
      <bottom style="hair">
        <color indexed="64"/>
      </bottom>
      <diagonal/>
    </border>
    <border>
      <left/>
      <right style="medium">
        <color auto="1"/>
      </right>
      <top style="thin">
        <color indexed="64"/>
      </top>
      <bottom/>
      <diagonal/>
    </border>
    <border>
      <left/>
      <right/>
      <top style="thin">
        <color auto="1"/>
      </top>
      <bottom/>
      <diagonal/>
    </border>
    <border>
      <left/>
      <right/>
      <top style="thin">
        <color theme="9" tint="0.39991454817346722"/>
      </top>
      <bottom style="thin">
        <color theme="9" tint="0.39991454817346722"/>
      </bottom>
      <diagonal/>
    </border>
    <border>
      <left/>
      <right style="medium">
        <color indexed="64"/>
      </right>
      <top style="thin">
        <color theme="9" tint="0.39991454817346722"/>
      </top>
      <bottom style="thin">
        <color theme="9" tint="0.39991454817346722"/>
      </bottom>
      <diagonal/>
    </border>
    <border>
      <left/>
      <right/>
      <top style="hair">
        <color indexed="64"/>
      </top>
      <bottom style="hair">
        <color indexed="64"/>
      </bottom>
      <diagonal/>
    </border>
    <border>
      <left/>
      <right/>
      <top style="hair">
        <color indexed="64"/>
      </top>
      <bottom style="medium">
        <color auto="1"/>
      </bottom>
      <diagonal/>
    </border>
    <border>
      <left style="thin">
        <color auto="1"/>
      </left>
      <right/>
      <top/>
      <bottom/>
      <diagonal/>
    </border>
    <border>
      <left style="thin">
        <color auto="1"/>
      </left>
      <right/>
      <top style="thin">
        <color auto="1"/>
      </top>
      <bottom/>
      <diagonal/>
    </border>
    <border>
      <left/>
      <right/>
      <top/>
      <bottom style="medium">
        <color auto="1"/>
      </bottom>
      <diagonal/>
    </border>
    <border>
      <left style="medium">
        <color auto="1"/>
      </left>
      <right/>
      <top/>
      <bottom/>
      <diagonal/>
    </border>
    <border>
      <left style="thin">
        <color auto="1"/>
      </left>
      <right/>
      <top style="hair">
        <color indexed="64"/>
      </top>
      <bottom style="hair">
        <color indexed="64"/>
      </bottom>
      <diagonal/>
    </border>
    <border>
      <left/>
      <right style="thin">
        <color auto="1"/>
      </right>
      <top/>
      <bottom/>
      <diagonal/>
    </border>
    <border>
      <left/>
      <right style="thin">
        <color auto="1"/>
      </right>
      <top style="thin">
        <color auto="1"/>
      </top>
      <bottom/>
      <diagonal/>
    </border>
    <border>
      <left style="thin">
        <color auto="1"/>
      </left>
      <right/>
      <top/>
      <bottom style="thin">
        <color auto="1"/>
      </bottom>
      <diagonal/>
    </border>
    <border>
      <left/>
      <right style="medium">
        <color auto="1"/>
      </right>
      <top/>
      <bottom style="medium">
        <color auto="1"/>
      </bottom>
      <diagonal/>
    </border>
    <border>
      <left style="medium">
        <color indexed="64"/>
      </left>
      <right style="thin">
        <color indexed="64"/>
      </right>
      <top/>
      <bottom style="thin">
        <color indexed="64"/>
      </bottom>
      <diagonal/>
    </border>
    <border>
      <left/>
      <right style="thin">
        <color auto="1"/>
      </right>
      <top/>
      <bottom style="thin">
        <color indexed="64"/>
      </bottom>
      <diagonal/>
    </border>
    <border>
      <left/>
      <right style="medium">
        <color auto="1"/>
      </right>
      <top/>
      <bottom style="thin">
        <color indexed="64"/>
      </bottom>
      <diagonal/>
    </border>
    <border>
      <left style="medium">
        <color indexed="64"/>
      </left>
      <right/>
      <top style="thin">
        <color indexed="64"/>
      </top>
      <bottom style="medium">
        <color auto="1"/>
      </bottom>
      <diagonal/>
    </border>
    <border>
      <left/>
      <right/>
      <top style="thin">
        <color indexed="64"/>
      </top>
      <bottom style="medium">
        <color auto="1"/>
      </bottom>
      <diagonal/>
    </border>
    <border>
      <left/>
      <right style="medium">
        <color auto="1"/>
      </right>
      <top style="thin">
        <color indexed="64"/>
      </top>
      <bottom style="medium">
        <color auto="1"/>
      </bottom>
      <diagonal/>
    </border>
    <border>
      <left style="medium">
        <color auto="1"/>
      </left>
      <right style="hair">
        <color indexed="64"/>
      </right>
      <top style="medium">
        <color auto="1"/>
      </top>
      <bottom/>
      <diagonal/>
    </border>
    <border>
      <left style="hair">
        <color indexed="64"/>
      </left>
      <right/>
      <top style="medium">
        <color auto="1"/>
      </top>
      <bottom/>
      <diagonal/>
    </border>
    <border>
      <left style="medium">
        <color auto="1"/>
      </left>
      <right style="hair">
        <color indexed="64"/>
      </right>
      <top/>
      <bottom/>
      <diagonal/>
    </border>
    <border>
      <left/>
      <right style="medium">
        <color auto="1"/>
      </right>
      <top/>
      <bottom style="hair">
        <color auto="1"/>
      </bottom>
      <diagonal/>
    </border>
    <border>
      <left/>
      <right style="medium">
        <color indexed="64"/>
      </right>
      <top/>
      <bottom/>
      <diagonal/>
    </border>
    <border>
      <left/>
      <right style="medium">
        <color auto="1"/>
      </right>
      <top/>
      <bottom/>
      <diagonal/>
    </border>
    <border>
      <left style="medium">
        <color rgb="FF92D050"/>
      </left>
      <right/>
      <top style="medium">
        <color rgb="FF92D050"/>
      </top>
      <bottom style="medium">
        <color rgb="FF92D050"/>
      </bottom>
      <diagonal/>
    </border>
    <border>
      <left/>
      <right style="medium">
        <color rgb="FF92D050"/>
      </right>
      <top style="medium">
        <color rgb="FF92D050"/>
      </top>
      <bottom style="medium">
        <color rgb="FF92D050"/>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12"/>
      </right>
      <top/>
      <bottom/>
      <diagonal/>
    </border>
    <border>
      <left style="medium">
        <color indexed="16"/>
      </left>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16"/>
      </right>
      <top/>
      <bottom style="medium">
        <color indexed="16"/>
      </bottom>
      <diagonal/>
    </border>
    <border>
      <left/>
      <right/>
      <top/>
      <bottom style="medium">
        <color indexed="16"/>
      </bottom>
      <diagonal/>
    </border>
    <border>
      <left style="medium">
        <color indexed="16"/>
      </left>
      <right/>
      <top/>
      <bottom style="medium">
        <color indexed="16"/>
      </bottom>
      <diagonal/>
    </border>
    <border>
      <left/>
      <right style="medium">
        <color indexed="16"/>
      </right>
      <top/>
      <bottom/>
      <diagonal/>
    </border>
    <border>
      <left/>
      <right style="thin">
        <color indexed="64"/>
      </right>
      <top/>
      <bottom/>
      <diagonal/>
    </border>
    <border>
      <left style="hair">
        <color indexed="16"/>
      </left>
      <right/>
      <top/>
      <bottom style="medium">
        <color indexed="16"/>
      </bottom>
      <diagonal/>
    </border>
    <border>
      <left/>
      <right style="hair">
        <color indexed="16"/>
      </right>
      <top/>
      <bottom/>
      <diagonal/>
    </border>
    <border>
      <left style="medium">
        <color indexed="64"/>
      </left>
      <right style="thin">
        <color indexed="64"/>
      </right>
      <top/>
      <bottom style="medium">
        <color auto="1"/>
      </bottom>
      <diagonal/>
    </border>
    <border>
      <left/>
      <right style="medium">
        <color auto="1"/>
      </right>
      <top style="hair">
        <color indexed="16"/>
      </top>
      <bottom/>
      <diagonal/>
    </border>
    <border>
      <left style="medium">
        <color indexed="64"/>
      </left>
      <right style="thin">
        <color indexed="64"/>
      </right>
      <top/>
      <bottom/>
      <diagonal/>
    </border>
    <border>
      <left style="thin">
        <color indexed="64"/>
      </left>
      <right/>
      <top/>
      <bottom/>
      <diagonal/>
    </border>
    <border>
      <left/>
      <right style="medium">
        <color auto="1"/>
      </right>
      <top/>
      <bottom/>
      <diagonal/>
    </border>
    <border>
      <left style="hair">
        <color indexed="16"/>
      </left>
      <right/>
      <top/>
      <bottom/>
      <diagonal/>
    </border>
    <border>
      <left/>
      <right/>
      <top style="dashed">
        <color auto="1"/>
      </top>
      <bottom/>
      <diagonal/>
    </border>
    <border>
      <left/>
      <right/>
      <top/>
      <bottom style="dashed">
        <color auto="1"/>
      </bottom>
      <diagonal/>
    </border>
    <border>
      <left style="medium">
        <color indexed="64"/>
      </left>
      <right/>
      <top style="hair">
        <color indexed="64"/>
      </top>
      <bottom/>
      <diagonal/>
    </border>
    <border>
      <left style="medium">
        <color indexed="64"/>
      </left>
      <right style="hair">
        <color indexed="64"/>
      </right>
      <top style="hair">
        <color indexed="64"/>
      </top>
      <bottom/>
      <diagonal/>
    </border>
    <border>
      <left/>
      <right/>
      <top/>
      <bottom style="hair">
        <color indexed="64"/>
      </bottom>
      <diagonal/>
    </border>
    <border>
      <left style="medium">
        <color indexed="64"/>
      </left>
      <right style="thin">
        <color indexed="64"/>
      </right>
      <top/>
      <bottom style="medium">
        <color auto="1"/>
      </bottom>
      <diagonal/>
    </border>
    <border>
      <left/>
      <right style="medium">
        <color indexed="64"/>
      </right>
      <top/>
      <bottom/>
      <diagonal/>
    </border>
    <border>
      <left style="hair">
        <color auto="1"/>
      </left>
      <right style="medium">
        <color auto="1"/>
      </right>
      <top/>
      <bottom/>
      <diagonal/>
    </border>
    <border>
      <left/>
      <right style="medium">
        <color auto="1"/>
      </right>
      <top style="hair">
        <color auto="1"/>
      </top>
      <bottom/>
      <diagonal/>
    </border>
    <border>
      <left/>
      <right style="hair">
        <color auto="1"/>
      </right>
      <top style="hair">
        <color auto="1"/>
      </top>
      <bottom/>
      <diagonal/>
    </border>
    <border>
      <left/>
      <right/>
      <top style="hair">
        <color indexed="16"/>
      </top>
      <bottom/>
      <diagonal/>
    </border>
    <border>
      <left style="medium">
        <color indexed="64"/>
      </left>
      <right style="hair">
        <color indexed="64"/>
      </right>
      <top/>
      <bottom/>
      <diagonal/>
    </border>
    <border>
      <left/>
      <right/>
      <top style="thin">
        <color theme="9" tint="0.39991454817346722"/>
      </top>
      <bottom/>
      <diagonal/>
    </border>
    <border>
      <left/>
      <right style="medium">
        <color indexed="8"/>
      </right>
      <top/>
      <bottom/>
      <diagonal/>
    </border>
    <border>
      <left style="medium">
        <color indexed="64"/>
      </left>
      <right/>
      <top/>
      <bottom/>
      <diagonal/>
    </border>
    <border>
      <left/>
      <right/>
      <top/>
      <bottom style="medium">
        <color indexed="8"/>
      </bottom>
      <diagonal/>
    </border>
    <border>
      <left style="medium">
        <color indexed="64"/>
      </left>
      <right/>
      <top/>
      <bottom/>
      <diagonal/>
    </border>
    <border>
      <left/>
      <right style="thin">
        <color indexed="64"/>
      </right>
      <top style="hair">
        <color indexed="64"/>
      </top>
      <bottom/>
      <diagonal/>
    </border>
    <border>
      <left/>
      <right/>
      <top style="hair">
        <color auto="1"/>
      </top>
      <bottom style="hair">
        <color auto="1"/>
      </bottom>
      <diagonal/>
    </border>
    <border>
      <left style="thin">
        <color indexed="8"/>
      </left>
      <right/>
      <top/>
      <bottom/>
      <diagonal/>
    </border>
    <border>
      <left/>
      <right style="thin">
        <color indexed="8"/>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top/>
      <bottom style="thin">
        <color indexed="64"/>
      </bottom>
      <diagonal/>
    </border>
    <border>
      <left style="medium">
        <color indexed="64"/>
      </left>
      <right/>
      <top style="mediumDashed">
        <color indexed="64"/>
      </top>
      <bottom/>
      <diagonal/>
    </border>
    <border>
      <left/>
      <right/>
      <top style="mediumDashed">
        <color indexed="64"/>
      </top>
      <bottom/>
      <diagonal/>
    </border>
    <border>
      <left/>
      <right style="medium">
        <color indexed="64"/>
      </right>
      <top style="mediumDashed">
        <color indexed="64"/>
      </top>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hair">
        <color indexed="12"/>
      </top>
      <bottom/>
      <diagonal/>
    </border>
    <border>
      <left style="medium">
        <color indexed="64"/>
      </left>
      <right/>
      <top style="dashed">
        <color indexed="64"/>
      </top>
      <bottom/>
      <diagonal/>
    </border>
    <border>
      <left/>
      <right style="medium">
        <color indexed="64"/>
      </right>
      <top style="dashed">
        <color indexed="64"/>
      </top>
      <bottom/>
      <diagonal/>
    </border>
    <border>
      <left style="hair">
        <color indexed="12"/>
      </left>
      <right style="hair">
        <color indexed="12"/>
      </right>
      <top style="hair">
        <color indexed="12"/>
      </top>
      <bottom style="hair">
        <color indexed="12"/>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right/>
      <top style="medium">
        <color rgb="FF0070C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diagonal/>
    </border>
    <border>
      <left/>
      <right/>
      <top style="thin">
        <color indexed="64"/>
      </top>
      <bottom style="thin">
        <color indexed="64"/>
      </bottom>
      <diagonal/>
    </border>
    <border>
      <left style="medium">
        <color indexed="64"/>
      </left>
      <right/>
      <top/>
      <bottom style="dashed">
        <color indexed="64"/>
      </bottom>
      <diagonal/>
    </border>
    <border>
      <left/>
      <right style="medium">
        <color indexed="64"/>
      </right>
      <top/>
      <bottom style="dashed">
        <color indexed="64"/>
      </bottom>
      <diagonal/>
    </border>
    <border>
      <left style="hair">
        <color indexed="64"/>
      </left>
      <right style="hair">
        <color indexed="64"/>
      </right>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rgb="FF0070C0"/>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rgb="FF800000"/>
      </left>
      <right/>
      <top style="thin">
        <color indexed="16"/>
      </top>
      <bottom style="hair">
        <color indexed="64"/>
      </bottom>
      <diagonal/>
    </border>
    <border>
      <left/>
      <right/>
      <top style="thin">
        <color indexed="37"/>
      </top>
      <bottom style="hair">
        <color indexed="64"/>
      </bottom>
      <diagonal/>
    </border>
    <border>
      <left/>
      <right style="hair">
        <color indexed="64"/>
      </right>
      <top/>
      <bottom style="hair">
        <color indexed="64"/>
      </bottom>
      <diagonal/>
    </border>
    <border>
      <left/>
      <right style="thin">
        <color indexed="37"/>
      </right>
      <top/>
      <bottom style="hair">
        <color indexed="64"/>
      </bottom>
      <diagonal/>
    </border>
    <border>
      <left style="thin">
        <color rgb="FF800000"/>
      </left>
      <right/>
      <top style="thin">
        <color indexed="16"/>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37"/>
      </left>
      <right/>
      <top/>
      <bottom style="thin">
        <color indexed="64"/>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top/>
      <bottom style="thin">
        <color indexed="64"/>
      </bottom>
      <diagonal/>
    </border>
    <border>
      <left style="medium">
        <color indexed="64"/>
      </left>
      <right/>
      <top/>
      <bottom style="hair">
        <color indexed="64"/>
      </bottom>
      <diagonal/>
    </border>
    <border>
      <left/>
      <right style="medium">
        <color auto="1"/>
      </right>
      <top/>
      <bottom style="hair">
        <color auto="1"/>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right style="hair">
        <color indexed="64"/>
      </right>
      <top/>
      <bottom/>
      <diagonal/>
    </border>
    <border>
      <left style="hair">
        <color indexed="64"/>
      </left>
      <right/>
      <top/>
      <bottom/>
      <diagonal/>
    </border>
    <border>
      <left/>
      <right style="thick">
        <color indexed="9"/>
      </right>
      <top/>
      <bottom style="medium">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diagonal/>
    </border>
    <border>
      <left style="medium">
        <color indexed="8"/>
      </left>
      <right style="medium">
        <color indexed="8"/>
      </right>
      <top style="medium">
        <color indexed="8"/>
      </top>
      <bottom/>
      <diagonal/>
    </border>
    <border>
      <left style="medium">
        <color rgb="FF800000"/>
      </left>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style="hair">
        <color theme="1" tint="0.499984740745262"/>
      </right>
      <top/>
      <bottom style="thin">
        <color indexed="64"/>
      </bottom>
      <diagonal/>
    </border>
    <border>
      <left style="hair">
        <color theme="1" tint="0.499984740745262"/>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theme="9" tint="-0.24994659260841701"/>
      </right>
      <top style="medium">
        <color theme="9" tint="-0.24994659260841701"/>
      </top>
      <bottom/>
      <diagonal/>
    </border>
    <border>
      <left/>
      <right style="medium">
        <color theme="9" tint="-0.24994659260841701"/>
      </right>
      <top/>
      <bottom style="medium">
        <color theme="9" tint="-0.24994659260841701"/>
      </bottom>
      <diagonal/>
    </border>
    <border>
      <left/>
      <right style="medium">
        <color auto="1"/>
      </right>
      <top/>
      <bottom style="thin">
        <color auto="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rgb="FF0070C0"/>
      </left>
      <right/>
      <top/>
      <bottom/>
      <diagonal/>
    </border>
    <border>
      <left style="medium">
        <color indexed="64"/>
      </left>
      <right style="medium">
        <color indexed="64"/>
      </right>
      <top/>
      <bottom/>
      <diagonal/>
    </border>
    <border>
      <left style="thin">
        <color auto="1"/>
      </left>
      <right/>
      <top style="hair">
        <color auto="1"/>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right/>
      <top/>
      <bottom style="hair">
        <color auto="1"/>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style="medium">
        <color indexed="64"/>
      </left>
      <right style="hair">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style="thin">
        <color auto="1"/>
      </right>
      <top/>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style="medium">
        <color indexed="64"/>
      </left>
      <right/>
      <top style="hair">
        <color indexed="64"/>
      </top>
      <bottom style="medium">
        <color indexed="64"/>
      </bottom>
      <diagonal/>
    </border>
    <border>
      <left/>
      <right/>
      <top style="thin">
        <color theme="0" tint="-0.499984740745262"/>
      </top>
      <bottom style="thin">
        <color theme="0" tint="-0.499984740745262"/>
      </bottom>
      <diagonal/>
    </border>
    <border>
      <left/>
      <right/>
      <top/>
      <bottom style="thick">
        <color indexed="64"/>
      </bottom>
      <diagonal/>
    </border>
    <border>
      <left/>
      <right/>
      <top style="thick">
        <color auto="1"/>
      </top>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right/>
      <top style="hair">
        <color auto="1"/>
      </top>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auto="1"/>
      </left>
      <right/>
      <top style="thin">
        <color indexed="64"/>
      </top>
      <bottom style="thin">
        <color auto="1"/>
      </bottom>
      <diagonal/>
    </border>
    <border>
      <left/>
      <right style="medium">
        <color auto="1"/>
      </right>
      <top style="thin">
        <color auto="1"/>
      </top>
      <bottom style="thin">
        <color auto="1"/>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hair">
        <color indexed="64"/>
      </left>
      <right style="medium">
        <color indexed="64"/>
      </right>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right style="medium">
        <color rgb="FF0070C0"/>
      </right>
      <top style="medium">
        <color rgb="FF0070C0"/>
      </top>
      <bottom/>
      <diagonal/>
    </border>
    <border>
      <left/>
      <right style="medium">
        <color rgb="FF0070C0"/>
      </right>
      <top/>
      <bottom style="medium">
        <color rgb="FF0070C0"/>
      </bottom>
      <diagonal/>
    </border>
    <border>
      <left style="thin">
        <color auto="1"/>
      </left>
      <right/>
      <top style="dashDot">
        <color auto="1"/>
      </top>
      <bottom/>
      <diagonal/>
    </border>
    <border>
      <left/>
      <right/>
      <top style="dashDot">
        <color auto="1"/>
      </top>
      <bottom/>
      <diagonal/>
    </border>
    <border>
      <left/>
      <right style="thin">
        <color auto="1"/>
      </right>
      <top style="dashDot">
        <color auto="1"/>
      </top>
      <bottom/>
      <diagonal/>
    </border>
    <border>
      <left style="medium">
        <color indexed="64"/>
      </left>
      <right/>
      <top style="dashDot">
        <color indexed="64"/>
      </top>
      <bottom/>
      <diagonal/>
    </border>
    <border>
      <left/>
      <right style="medium">
        <color indexed="64"/>
      </right>
      <top style="dashDot">
        <color indexed="64"/>
      </top>
      <bottom/>
      <diagonal/>
    </border>
    <border>
      <left style="hair">
        <color indexed="60"/>
      </left>
      <right style="hair">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hair">
        <color indexed="12"/>
      </left>
      <right style="hair">
        <color indexed="12"/>
      </right>
      <top/>
      <bottom/>
      <diagonal/>
    </border>
    <border>
      <left style="hair">
        <color auto="1"/>
      </left>
      <right style="hair">
        <color auto="1"/>
      </right>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style="thin">
        <color auto="1"/>
      </top>
      <bottom style="medium">
        <color auto="1"/>
      </bottom>
      <diagonal/>
    </border>
    <border>
      <left style="thin">
        <color auto="1"/>
      </left>
      <right/>
      <top style="medium">
        <color auto="1"/>
      </top>
      <bottom/>
      <diagonal/>
    </border>
    <border>
      <left style="thin">
        <color auto="1"/>
      </left>
      <right/>
      <top/>
      <bottom style="medium">
        <color auto="1"/>
      </bottom>
      <diagonal/>
    </border>
    <border>
      <left/>
      <right style="medium">
        <color auto="1"/>
      </right>
      <top style="hair">
        <color auto="1"/>
      </top>
      <bottom style="hair">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medium">
        <color auto="1"/>
      </right>
      <top style="thin">
        <color theme="9" tint="0.39991454817346722"/>
      </top>
      <bottom/>
      <diagonal/>
    </border>
    <border>
      <left/>
      <right/>
      <top/>
      <bottom style="hair">
        <color auto="1"/>
      </bottom>
      <diagonal/>
    </border>
    <border>
      <left style="medium">
        <color auto="1"/>
      </left>
      <right/>
      <top/>
      <bottom style="thin">
        <color indexed="64"/>
      </bottom>
      <diagonal/>
    </border>
    <border>
      <left/>
      <right style="medium">
        <color auto="1"/>
      </right>
      <top/>
      <bottom style="hair">
        <color auto="1"/>
      </bottom>
      <diagonal/>
    </border>
    <border>
      <left/>
      <right style="thin">
        <color indexed="64"/>
      </right>
      <top/>
      <bottom style="hair">
        <color indexed="64"/>
      </bottom>
      <diagonal/>
    </border>
    <border>
      <left/>
      <right/>
      <top/>
      <bottom style="hair">
        <color indexed="64"/>
      </bottom>
      <diagonal/>
    </border>
    <border>
      <left style="hair">
        <color auto="1"/>
      </left>
      <right style="medium">
        <color auto="1"/>
      </right>
      <top/>
      <bottom/>
      <diagonal/>
    </border>
    <border>
      <left style="medium">
        <color auto="1"/>
      </left>
      <right/>
      <top style="medium">
        <color rgb="FF92D050"/>
      </top>
      <bottom style="medium">
        <color rgb="FF92D050"/>
      </bottom>
      <diagonal/>
    </border>
    <border>
      <left style="medium">
        <color auto="1"/>
      </left>
      <right style="medium">
        <color indexed="16"/>
      </right>
      <top/>
      <bottom/>
      <diagonal/>
    </border>
    <border>
      <left/>
      <right style="medium">
        <color indexed="16"/>
      </right>
      <top style="medium">
        <color indexed="16"/>
      </top>
      <bottom style="hair">
        <color indexed="16"/>
      </bottom>
      <diagonal/>
    </border>
    <border>
      <left/>
      <right/>
      <top style="medium">
        <color indexed="16"/>
      </top>
      <bottom style="hair">
        <color indexed="16"/>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medium">
        <color auto="1"/>
      </top>
      <bottom style="hair">
        <color indexed="16"/>
      </bottom>
      <diagonal/>
    </border>
    <border>
      <left/>
      <right style="medium">
        <color auto="1"/>
      </right>
      <top style="medium">
        <color auto="1"/>
      </top>
      <bottom style="hair">
        <color indexed="16"/>
      </bottom>
      <diagonal/>
    </border>
    <border>
      <left/>
      <right style="medium">
        <color auto="1"/>
      </right>
      <top/>
      <bottom style="hair">
        <color indexed="64"/>
      </bottom>
      <diagonal/>
    </border>
    <border>
      <left/>
      <right style="medium">
        <color auto="1"/>
      </right>
      <top style="hair">
        <color indexed="64"/>
      </top>
      <bottom style="thin">
        <color indexed="64"/>
      </bottom>
      <diagonal/>
    </border>
    <border>
      <left style="medium">
        <color auto="1"/>
      </left>
      <right style="medium">
        <color indexed="16"/>
      </right>
      <top/>
      <bottom style="medium">
        <color auto="1"/>
      </bottom>
      <diagonal/>
    </border>
    <border>
      <left style="hair">
        <color indexed="64"/>
      </left>
      <right/>
      <top/>
      <bottom style="medium">
        <color auto="1"/>
      </bottom>
      <diagonal/>
    </border>
    <border>
      <left style="medium">
        <color auto="1"/>
      </left>
      <right style="thin">
        <color auto="1"/>
      </right>
      <top style="medium">
        <color auto="1"/>
      </top>
      <bottom/>
      <diagonal/>
    </border>
    <border>
      <left/>
      <right/>
      <top style="thin">
        <color indexed="64"/>
      </top>
      <bottom/>
      <diagonal/>
    </border>
    <border>
      <left/>
      <right/>
      <top/>
      <bottom style="thin">
        <color indexed="64"/>
      </bottom>
      <diagonal/>
    </border>
    <border>
      <left style="hair">
        <color indexed="64"/>
      </left>
      <right/>
      <top style="thin">
        <color indexed="64"/>
      </top>
      <bottom/>
      <diagonal/>
    </border>
    <border>
      <left/>
      <right style="medium">
        <color auto="1"/>
      </right>
      <top style="thin">
        <color indexed="64"/>
      </top>
      <bottom/>
      <diagonal/>
    </border>
    <border>
      <left/>
      <right style="medium">
        <color auto="1"/>
      </right>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style="hair">
        <color indexed="37"/>
      </left>
      <right style="hair">
        <color indexed="37"/>
      </right>
      <top/>
      <bottom/>
      <diagonal/>
    </border>
    <border>
      <left style="thin">
        <color auto="1"/>
      </left>
      <right/>
      <top/>
      <bottom style="thin">
        <color indexed="64"/>
      </bottom>
      <diagonal/>
    </border>
    <border>
      <left style="thin">
        <color indexed="64"/>
      </left>
      <right style="hair">
        <color indexed="64"/>
      </right>
      <top style="thin">
        <color indexed="64"/>
      </top>
      <bottom/>
      <diagonal/>
    </border>
    <border>
      <left style="medium">
        <color auto="1"/>
      </left>
      <right style="hair">
        <color auto="1"/>
      </right>
      <top/>
      <bottom style="medium">
        <color auto="1"/>
      </bottom>
      <diagonal/>
    </border>
    <border>
      <left style="hair">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right style="thin">
        <color auto="1"/>
      </right>
      <top style="thin">
        <color auto="1"/>
      </top>
      <bottom/>
      <diagonal/>
    </border>
    <border>
      <left/>
      <right style="thin">
        <color auto="1"/>
      </right>
      <top/>
      <bottom style="thin">
        <color auto="1"/>
      </bottom>
      <diagonal/>
    </border>
    <border>
      <left style="hair">
        <color indexed="64"/>
      </left>
      <right style="medium">
        <color auto="1"/>
      </right>
      <top style="hair">
        <color indexed="64"/>
      </top>
      <bottom/>
      <diagonal/>
    </border>
    <border>
      <left style="medium">
        <color rgb="FF92D050"/>
      </left>
      <right/>
      <top/>
      <bottom/>
      <diagonal/>
    </border>
    <border>
      <left style="medium">
        <color auto="1"/>
      </left>
      <right/>
      <top/>
      <bottom/>
      <diagonal/>
    </border>
    <border>
      <left/>
      <right/>
      <top style="hair">
        <color indexed="64"/>
      </top>
      <bottom style="hair">
        <color indexed="64"/>
      </bottom>
      <diagonal/>
    </border>
    <border>
      <left style="medium">
        <color auto="1"/>
      </left>
      <right style="hair">
        <color indexed="64"/>
      </right>
      <top style="medium">
        <color auto="1"/>
      </top>
      <bottom/>
      <diagonal/>
    </border>
    <border>
      <left style="hair">
        <color indexed="64"/>
      </left>
      <right/>
      <top style="medium">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hair">
        <color auto="1"/>
      </left>
      <right/>
      <top style="hair">
        <color indexed="64"/>
      </top>
      <bottom style="hair">
        <color indexed="64"/>
      </bottom>
      <diagonal/>
    </border>
    <border>
      <left/>
      <right/>
      <top/>
      <bottom style="hair">
        <color indexed="64"/>
      </bottom>
      <diagonal/>
    </border>
    <border>
      <left style="hair">
        <color auto="1"/>
      </left>
      <right style="medium">
        <color indexed="64"/>
      </right>
      <top style="hair">
        <color indexed="64"/>
      </top>
      <bottom style="hair">
        <color auto="1"/>
      </bottom>
      <diagonal/>
    </border>
    <border>
      <left/>
      <right style="medium">
        <color indexed="64"/>
      </right>
      <top/>
      <bottom style="hair">
        <color indexed="64"/>
      </bottom>
      <diagonal/>
    </border>
    <border>
      <left style="medium">
        <color auto="1"/>
      </left>
      <right style="thin">
        <color indexed="64"/>
      </right>
      <top/>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auto="1"/>
      </left>
      <right style="hair">
        <color indexed="64"/>
      </right>
      <top/>
      <bottom/>
      <diagonal/>
    </border>
    <border>
      <left/>
      <right/>
      <top style="medium">
        <color indexed="8"/>
      </top>
      <bottom/>
      <diagonal/>
    </border>
    <border>
      <left/>
      <right style="medium">
        <color indexed="8"/>
      </right>
      <top style="medium">
        <color indexed="8"/>
      </top>
      <bottom/>
      <diagonal/>
    </border>
    <border>
      <left style="hair">
        <color indexed="64"/>
      </left>
      <right/>
      <top/>
      <bottom/>
      <diagonal/>
    </border>
    <border>
      <left/>
      <right/>
      <top/>
      <bottom style="medium">
        <color auto="1"/>
      </bottom>
      <diagonal/>
    </border>
    <border>
      <left/>
      <right style="medium">
        <color auto="1"/>
      </right>
      <top/>
      <bottom style="medium">
        <color auto="1"/>
      </bottom>
      <diagonal/>
    </border>
    <border>
      <left/>
      <right style="hair">
        <color auto="1"/>
      </right>
      <top/>
      <bottom style="medium">
        <color auto="1"/>
      </bottom>
      <diagonal/>
    </border>
    <border>
      <left style="hair">
        <color auto="1"/>
      </left>
      <right style="hair">
        <color auto="1"/>
      </right>
      <top/>
      <bottom style="hair">
        <color auto="1"/>
      </bottom>
      <diagonal/>
    </border>
    <border>
      <left/>
      <right/>
      <top/>
      <bottom style="hair">
        <color indexed="64"/>
      </bottom>
      <diagonal/>
    </border>
    <border>
      <left style="hair">
        <color indexed="64"/>
      </left>
      <right/>
      <top/>
      <bottom style="hair">
        <color auto="1"/>
      </bottom>
      <diagonal/>
    </border>
    <border>
      <left/>
      <right/>
      <top style="hair">
        <color indexed="16"/>
      </top>
      <bottom/>
      <diagonal/>
    </border>
    <border>
      <left/>
      <right style="medium">
        <color auto="1"/>
      </right>
      <top style="hair">
        <color indexed="16"/>
      </top>
      <bottom/>
      <diagonal/>
    </border>
    <border>
      <left style="hair">
        <color auto="1"/>
      </left>
      <right/>
      <top style="hair">
        <color indexed="64"/>
      </top>
      <bottom style="thin">
        <color auto="1"/>
      </bottom>
      <diagonal/>
    </border>
    <border>
      <left/>
      <right/>
      <top style="hair">
        <color indexed="64"/>
      </top>
      <bottom style="thin">
        <color auto="1"/>
      </bottom>
      <diagonal/>
    </border>
    <border>
      <left/>
      <right style="hair">
        <color indexed="64"/>
      </right>
      <top/>
      <bottom style="hair">
        <color indexed="64"/>
      </bottom>
      <diagonal/>
    </border>
    <border>
      <left/>
      <right/>
      <top style="hair">
        <color auto="1"/>
      </top>
      <bottom style="hair">
        <color auto="1"/>
      </bottom>
      <diagonal/>
    </border>
    <border>
      <left style="hair">
        <color indexed="64"/>
      </left>
      <right/>
      <top style="thin">
        <color indexed="64"/>
      </top>
      <bottom style="hair">
        <color auto="1"/>
      </bottom>
      <diagonal/>
    </border>
    <border>
      <left style="hair">
        <color auto="1"/>
      </left>
      <right style="hair">
        <color indexed="64"/>
      </right>
      <top style="thin">
        <color auto="1"/>
      </top>
      <bottom/>
      <diagonal/>
    </border>
    <border>
      <left/>
      <right style="medium">
        <color auto="1"/>
      </right>
      <top style="hair">
        <color auto="1"/>
      </top>
      <bottom style="hair">
        <color auto="1"/>
      </bottom>
      <diagonal/>
    </border>
    <border>
      <left/>
      <right style="medium">
        <color auto="1"/>
      </right>
      <top style="thin">
        <color indexed="64"/>
      </top>
      <bottom style="hair">
        <color indexed="64"/>
      </bottom>
      <diagonal/>
    </border>
    <border>
      <left/>
      <right style="medium">
        <color auto="1"/>
      </right>
      <top style="hair">
        <color indexed="64"/>
      </top>
      <bottom style="thin">
        <color indexed="64"/>
      </bottom>
      <diagonal/>
    </border>
    <border>
      <left style="hair">
        <color theme="9" tint="-0.24994659260841701"/>
      </left>
      <right style="hair">
        <color theme="9" tint="-0.24994659260841701"/>
      </right>
      <top/>
      <bottom/>
      <diagonal/>
    </border>
    <border>
      <left style="medium">
        <color theme="9" tint="-0.24994659260841701"/>
      </left>
      <right/>
      <top/>
      <bottom/>
      <diagonal/>
    </border>
    <border>
      <left style="thin">
        <color auto="1"/>
      </left>
      <right/>
      <top/>
      <bottom/>
      <diagonal/>
    </border>
    <border>
      <left/>
      <right style="medium">
        <color indexed="64"/>
      </right>
      <top/>
      <bottom style="hair">
        <color theme="0" tint="-0.24994659260841701"/>
      </bottom>
      <diagonal/>
    </border>
    <border>
      <left/>
      <right style="medium">
        <color indexed="64"/>
      </right>
      <top style="hair">
        <color theme="0" tint="-0.24994659260841701"/>
      </top>
      <bottom style="hair">
        <color theme="0" tint="-0.24994659260841701"/>
      </bottom>
      <diagonal/>
    </border>
    <border>
      <left/>
      <right style="medium">
        <color indexed="64"/>
      </right>
      <top style="hair">
        <color theme="0" tint="-0.24994659260841701"/>
      </top>
      <bottom/>
      <diagonal/>
    </border>
    <border>
      <left/>
      <right/>
      <top style="double">
        <color indexed="64"/>
      </top>
      <bottom style="hair">
        <color indexed="64"/>
      </bottom>
      <diagonal/>
    </border>
    <border>
      <left/>
      <right style="medium">
        <color indexed="64"/>
      </right>
      <top style="double">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right/>
      <top style="hair">
        <color theme="9"/>
      </top>
      <bottom style="hair">
        <color theme="9"/>
      </bottom>
      <diagonal/>
    </border>
  </borders>
  <cellStyleXfs count="118">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0" borderId="0" applyNumberFormat="0" applyFill="0" applyBorder="0" applyAlignment="0" applyProtection="0"/>
    <xf numFmtId="0" fontId="26" fillId="20" borderId="1" applyNumberFormat="0" applyAlignment="0" applyProtection="0"/>
    <xf numFmtId="0" fontId="27" fillId="0" borderId="2" applyNumberFormat="0" applyFill="0" applyAlignment="0" applyProtection="0"/>
    <xf numFmtId="0" fontId="28" fillId="7" borderId="1" applyNumberFormat="0" applyAlignment="0" applyProtection="0"/>
    <xf numFmtId="0" fontId="29" fillId="3" borderId="0" applyNumberFormat="0" applyBorder="0" applyAlignment="0" applyProtection="0"/>
    <xf numFmtId="0" fontId="21" fillId="0" borderId="0" applyNumberFormat="0" applyFill="0" applyBorder="0" applyAlignment="0" applyProtection="0">
      <alignment vertical="top"/>
      <protection locked="0"/>
    </xf>
    <xf numFmtId="0" fontId="41" fillId="0" borderId="0" applyNumberForma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xf numFmtId="164" fontId="42" fillId="0" borderId="0" applyFont="0" applyFill="0" applyBorder="0" applyAlignment="0" applyProtection="0"/>
    <xf numFmtId="0" fontId="30" fillId="21" borderId="0" applyNumberFormat="0" applyBorder="0" applyAlignment="0" applyProtection="0"/>
    <xf numFmtId="0" fontId="22" fillId="0" borderId="0"/>
    <xf numFmtId="0" fontId="18" fillId="0" borderId="0"/>
    <xf numFmtId="0" fontId="18" fillId="0" borderId="0"/>
    <xf numFmtId="0" fontId="18" fillId="0" borderId="0"/>
    <xf numFmtId="0" fontId="42" fillId="0" borderId="0"/>
    <xf numFmtId="0" fontId="42" fillId="0" borderId="0"/>
    <xf numFmtId="0" fontId="19" fillId="0" borderId="0"/>
    <xf numFmtId="0" fontId="20" fillId="0" borderId="0"/>
    <xf numFmtId="0" fontId="31" fillId="0" borderId="0"/>
    <xf numFmtId="0" fontId="32" fillId="4" borderId="0" applyNumberFormat="0" applyBorder="0" applyAlignment="0" applyProtection="0"/>
    <xf numFmtId="0" fontId="33" fillId="20" borderId="3"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39" fillId="0" borderId="7" applyNumberFormat="0" applyFill="0" applyAlignment="0" applyProtection="0"/>
    <xf numFmtId="0" fontId="40" fillId="22" borderId="8" applyNumberFormat="0" applyAlignment="0" applyProtection="0"/>
    <xf numFmtId="0" fontId="16" fillId="0" borderId="0"/>
    <xf numFmtId="0" fontId="41" fillId="0" borderId="0" applyNumberFormat="0" applyFill="0" applyBorder="0" applyAlignment="0" applyProtection="0"/>
    <xf numFmtId="0" fontId="15" fillId="0" borderId="0"/>
    <xf numFmtId="0" fontId="54" fillId="0" borderId="0" applyNumberFormat="0" applyFill="0" applyBorder="0" applyAlignment="0" applyProtection="0"/>
    <xf numFmtId="0" fontId="21" fillId="0" borderId="0" applyNumberFormat="0" applyFill="0" applyBorder="0" applyAlignment="0" applyProtection="0"/>
    <xf numFmtId="0" fontId="17" fillId="0" borderId="0"/>
    <xf numFmtId="0" fontId="17" fillId="0" borderId="0"/>
    <xf numFmtId="0" fontId="14" fillId="0" borderId="0"/>
    <xf numFmtId="0" fontId="17" fillId="0" borderId="0"/>
    <xf numFmtId="0" fontId="17" fillId="0" borderId="0"/>
    <xf numFmtId="0" fontId="13" fillId="0" borderId="0"/>
    <xf numFmtId="0" fontId="19" fillId="0" borderId="0"/>
    <xf numFmtId="0" fontId="12" fillId="0" borderId="0"/>
    <xf numFmtId="0" fontId="17" fillId="0" borderId="0"/>
    <xf numFmtId="0" fontId="23" fillId="0" borderId="0"/>
    <xf numFmtId="0" fontId="21" fillId="0" borderId="0" applyNumberFormat="0" applyFill="0" applyBorder="0" applyAlignment="0" applyProtection="0">
      <alignment vertical="top"/>
      <protection locked="0"/>
    </xf>
    <xf numFmtId="0" fontId="17" fillId="0" borderId="0"/>
    <xf numFmtId="0" fontId="41" fillId="0" borderId="0" applyNumberFormat="0" applyFill="0" applyBorder="0" applyAlignment="0" applyProtection="0"/>
    <xf numFmtId="0" fontId="42" fillId="0" borderId="0"/>
    <xf numFmtId="0" fontId="42" fillId="0" borderId="0"/>
    <xf numFmtId="0" fontId="42" fillId="0" borderId="0"/>
    <xf numFmtId="0" fontId="21" fillId="0" borderId="0" applyNumberFormat="0" applyFill="0" applyBorder="0" applyAlignment="0" applyProtection="0">
      <alignment vertical="top"/>
      <protection locked="0"/>
    </xf>
    <xf numFmtId="0" fontId="41" fillId="0" borderId="0" applyNumberFormat="0" applyFill="0" applyBorder="0" applyAlignment="0" applyProtection="0"/>
    <xf numFmtId="0" fontId="21" fillId="0" borderId="0" applyNumberFormat="0" applyFill="0" applyBorder="0" applyAlignment="0" applyProtection="0"/>
    <xf numFmtId="0" fontId="19" fillId="0" borderId="0"/>
    <xf numFmtId="0" fontId="159" fillId="0" borderId="0"/>
    <xf numFmtId="0" fontId="17" fillId="0" borderId="0"/>
    <xf numFmtId="0" fontId="17" fillId="0" borderId="0"/>
    <xf numFmtId="164" fontId="42" fillId="0" borderId="0" applyFont="0" applyFill="0" applyBorder="0" applyAlignment="0" applyProtection="0"/>
    <xf numFmtId="0" fontId="17" fillId="0" borderId="0"/>
    <xf numFmtId="0" fontId="259" fillId="0" borderId="0" applyNumberFormat="0" applyFill="0" applyBorder="0" applyAlignment="0" applyProtection="0"/>
    <xf numFmtId="0" fontId="17" fillId="0" borderId="0"/>
    <xf numFmtId="0" fontId="17" fillId="0" borderId="0"/>
    <xf numFmtId="0" fontId="42" fillId="0" borderId="0"/>
    <xf numFmtId="0" fontId="259" fillId="0" borderId="0" applyNumberFormat="0" applyFill="0" applyBorder="0" applyAlignment="0" applyProtection="0"/>
    <xf numFmtId="0" fontId="21" fillId="0" borderId="0" applyNumberFormat="0" applyFill="0" applyBorder="0" applyAlignment="0" applyProtection="0">
      <alignment vertical="top"/>
      <protection locked="0"/>
    </xf>
    <xf numFmtId="0" fontId="17" fillId="0" borderId="0"/>
    <xf numFmtId="0" fontId="9" fillId="0" borderId="0"/>
    <xf numFmtId="0" fontId="8" fillId="0" borderId="0"/>
    <xf numFmtId="0" fontId="8" fillId="0" borderId="0"/>
    <xf numFmtId="0" fontId="41" fillId="0" borderId="0" applyNumberFormat="0" applyFill="0" applyBorder="0" applyAlignment="0" applyProtection="0"/>
    <xf numFmtId="0" fontId="159" fillId="0" borderId="0"/>
    <xf numFmtId="0" fontId="19" fillId="0" borderId="0"/>
    <xf numFmtId="0" fontId="20" fillId="0" borderId="0"/>
    <xf numFmtId="0" fontId="20" fillId="0" borderId="0"/>
    <xf numFmtId="0" fontId="7" fillId="0" borderId="0"/>
    <xf numFmtId="0" fontId="17" fillId="0" borderId="0"/>
    <xf numFmtId="0" fontId="7" fillId="0" borderId="0"/>
    <xf numFmtId="0" fontId="7" fillId="0" borderId="0"/>
    <xf numFmtId="0" fontId="7" fillId="0" borderId="0"/>
    <xf numFmtId="9" fontId="617" fillId="0" borderId="0" applyFont="0" applyFill="0" applyBorder="0" applyAlignment="0" applyProtection="0"/>
    <xf numFmtId="0" fontId="618" fillId="0" borderId="0"/>
    <xf numFmtId="0" fontId="17" fillId="0" borderId="0"/>
    <xf numFmtId="0" fontId="6" fillId="0" borderId="0"/>
    <xf numFmtId="0" fontId="5" fillId="0" borderId="0"/>
    <xf numFmtId="0" fontId="5" fillId="0" borderId="0"/>
    <xf numFmtId="0" fontId="10" fillId="0" borderId="0"/>
    <xf numFmtId="0" fontId="17" fillId="0" borderId="0"/>
    <xf numFmtId="0" fontId="4" fillId="0" borderId="0"/>
    <xf numFmtId="0" fontId="4" fillId="0" borderId="0"/>
    <xf numFmtId="0" fontId="10" fillId="0" borderId="0"/>
    <xf numFmtId="0" fontId="2" fillId="0" borderId="0"/>
    <xf numFmtId="0" fontId="1" fillId="0" borderId="0"/>
  </cellStyleXfs>
  <cellXfs count="4891">
    <xf numFmtId="0" fontId="0" fillId="0" borderId="0" xfId="0"/>
    <xf numFmtId="49" fontId="63" fillId="30" borderId="0" xfId="33" applyNumberFormat="1" applyFont="1" applyFill="1" applyBorder="1" applyAlignment="1">
      <alignment horizontal="left" vertical="center"/>
    </xf>
    <xf numFmtId="0" fontId="49" fillId="0" borderId="0" xfId="56" applyFont="1" applyBorder="1" applyAlignment="1">
      <alignment horizontal="left" vertical="center"/>
    </xf>
    <xf numFmtId="0" fontId="56" fillId="55" borderId="0" xfId="61" applyFont="1" applyFill="1" applyAlignment="1">
      <alignment horizontal="center" vertical="center"/>
    </xf>
    <xf numFmtId="0" fontId="56" fillId="51" borderId="0" xfId="61" applyFont="1" applyFill="1" applyAlignment="1">
      <alignment horizontal="center" vertical="center"/>
    </xf>
    <xf numFmtId="0" fontId="59" fillId="49" borderId="0" xfId="61" applyFont="1" applyFill="1" applyAlignment="1">
      <alignment horizontal="center" vertical="center"/>
    </xf>
    <xf numFmtId="0" fontId="58" fillId="31" borderId="0" xfId="61" applyFont="1" applyFill="1" applyAlignment="1">
      <alignment horizontal="center" vertical="center"/>
    </xf>
    <xf numFmtId="0" fontId="56" fillId="29" borderId="0" xfId="61" applyFont="1" applyFill="1" applyAlignment="1">
      <alignment horizontal="right" vertical="center"/>
    </xf>
    <xf numFmtId="0" fontId="72" fillId="31" borderId="0" xfId="61" applyFont="1" applyFill="1" applyAlignment="1">
      <alignment horizontal="center" vertical="center"/>
    </xf>
    <xf numFmtId="0" fontId="44" fillId="30" borderId="0" xfId="61" applyFont="1" applyFill="1" applyAlignment="1" applyProtection="1">
      <alignment vertical="center"/>
      <protection hidden="1"/>
    </xf>
    <xf numFmtId="0" fontId="88" fillId="30" borderId="0" xfId="65" applyFont="1" applyFill="1"/>
    <xf numFmtId="0" fontId="90" fillId="36" borderId="0" xfId="61" applyFont="1" applyFill="1" applyAlignment="1">
      <alignment horizontal="right" vertical="center"/>
    </xf>
    <xf numFmtId="0" fontId="95" fillId="30" borderId="0" xfId="55" applyFont="1" applyFill="1" applyBorder="1" applyAlignment="1">
      <alignment horizontal="left" vertical="center"/>
    </xf>
    <xf numFmtId="0" fontId="11" fillId="30" borderId="0" xfId="55" applyFont="1" applyFill="1" applyBorder="1"/>
    <xf numFmtId="0" fontId="62" fillId="23" borderId="0" xfId="0" applyFont="1" applyFill="1" applyBorder="1" applyAlignment="1">
      <alignment vertical="center"/>
    </xf>
    <xf numFmtId="181" fontId="45" fillId="56" borderId="43" xfId="61" applyNumberFormat="1" applyFont="1" applyFill="1" applyBorder="1" applyAlignment="1" applyProtection="1">
      <alignment horizontal="center" vertical="center"/>
      <protection hidden="1"/>
    </xf>
    <xf numFmtId="182" fontId="75" fillId="29" borderId="44" xfId="61" applyNumberFormat="1" applyFont="1" applyFill="1" applyBorder="1" applyAlignment="1" applyProtection="1">
      <alignment horizontal="center" vertical="center"/>
      <protection hidden="1"/>
    </xf>
    <xf numFmtId="178" fontId="75" fillId="29" borderId="44" xfId="61" applyNumberFormat="1" applyFont="1" applyFill="1" applyBorder="1" applyAlignment="1" applyProtection="1">
      <alignment horizontal="center" vertical="center"/>
      <protection hidden="1"/>
    </xf>
    <xf numFmtId="179" fontId="75" fillId="29" borderId="43" xfId="61" applyNumberFormat="1" applyFont="1" applyFill="1" applyBorder="1" applyAlignment="1" applyProtection="1">
      <alignment horizontal="center" vertical="center"/>
      <protection hidden="1"/>
    </xf>
    <xf numFmtId="177" fontId="75" fillId="29" borderId="44" xfId="61" applyNumberFormat="1" applyFont="1" applyFill="1" applyBorder="1" applyAlignment="1" applyProtection="1">
      <alignment horizontal="center" vertical="center"/>
      <protection hidden="1"/>
    </xf>
    <xf numFmtId="178" fontId="75" fillId="30" borderId="0" xfId="61" applyNumberFormat="1" applyFont="1" applyFill="1" applyAlignment="1" applyProtection="1">
      <alignment horizontal="center" vertical="center"/>
      <protection hidden="1"/>
    </xf>
    <xf numFmtId="171" fontId="75" fillId="30" borderId="0" xfId="61" applyNumberFormat="1" applyFont="1" applyFill="1" applyAlignment="1" applyProtection="1">
      <alignment horizontal="center" vertical="center"/>
      <protection hidden="1"/>
    </xf>
    <xf numFmtId="0" fontId="95" fillId="30" borderId="0" xfId="62" applyFont="1" applyFill="1" applyAlignment="1">
      <alignment horizontal="left" vertical="center"/>
    </xf>
    <xf numFmtId="178" fontId="45" fillId="56" borderId="43" xfId="61" applyNumberFormat="1" applyFont="1" applyFill="1" applyBorder="1" applyAlignment="1" applyProtection="1">
      <alignment horizontal="center" vertical="center"/>
      <protection hidden="1"/>
    </xf>
    <xf numFmtId="171" fontId="75" fillId="29" borderId="44" xfId="61" applyNumberFormat="1" applyFont="1" applyFill="1" applyBorder="1" applyAlignment="1" applyProtection="1">
      <alignment horizontal="center" vertical="center"/>
      <protection hidden="1"/>
    </xf>
    <xf numFmtId="180" fontId="75" fillId="29" borderId="43" xfId="61" applyNumberFormat="1" applyFont="1" applyFill="1" applyBorder="1" applyAlignment="1" applyProtection="1">
      <alignment horizontal="center" vertical="center"/>
      <protection hidden="1"/>
    </xf>
    <xf numFmtId="177" fontId="75" fillId="29" borderId="43" xfId="61" applyNumberFormat="1" applyFont="1" applyFill="1" applyBorder="1" applyAlignment="1" applyProtection="1">
      <alignment horizontal="center" vertical="center"/>
      <protection hidden="1"/>
    </xf>
    <xf numFmtId="177" fontId="45" fillId="30" borderId="0" xfId="61" applyNumberFormat="1" applyFont="1" applyFill="1" applyBorder="1" applyAlignment="1" applyProtection="1">
      <alignment horizontal="center" vertical="center"/>
      <protection hidden="1"/>
    </xf>
    <xf numFmtId="178" fontId="75" fillId="30" borderId="0" xfId="61" applyNumberFormat="1" applyFont="1" applyFill="1" applyBorder="1" applyAlignment="1" applyProtection="1">
      <alignment horizontal="center" vertical="center"/>
      <protection hidden="1"/>
    </xf>
    <xf numFmtId="171" fontId="75" fillId="30" borderId="0" xfId="61" applyNumberFormat="1" applyFont="1" applyFill="1" applyBorder="1" applyAlignment="1" applyProtection="1">
      <alignment horizontal="center" vertical="center"/>
      <protection hidden="1"/>
    </xf>
    <xf numFmtId="177" fontId="45" fillId="56" borderId="43" xfId="61" applyNumberFormat="1" applyFont="1" applyFill="1" applyBorder="1" applyAlignment="1" applyProtection="1">
      <alignment horizontal="center" vertical="center"/>
      <protection hidden="1"/>
    </xf>
    <xf numFmtId="0" fontId="101" fillId="29" borderId="0" xfId="61" applyFont="1" applyFill="1" applyAlignment="1" applyProtection="1">
      <alignment vertical="center"/>
      <protection hidden="1"/>
    </xf>
    <xf numFmtId="179" fontId="45" fillId="56" borderId="43" xfId="61" applyNumberFormat="1" applyFont="1" applyFill="1" applyBorder="1" applyAlignment="1" applyProtection="1">
      <alignment horizontal="center" vertical="center"/>
      <protection hidden="1"/>
    </xf>
    <xf numFmtId="179" fontId="45" fillId="30" borderId="0" xfId="61" applyNumberFormat="1" applyFont="1" applyFill="1" applyBorder="1" applyAlignment="1" applyProtection="1">
      <alignment horizontal="center" vertical="center"/>
      <protection hidden="1"/>
    </xf>
    <xf numFmtId="0" fontId="92" fillId="0" borderId="0" xfId="61" applyFont="1" applyAlignment="1">
      <alignment vertical="center"/>
    </xf>
    <xf numFmtId="0" fontId="92" fillId="0" borderId="0" xfId="61" applyFont="1" applyAlignment="1">
      <alignment horizontal="center" vertical="center"/>
    </xf>
    <xf numFmtId="0" fontId="92" fillId="0" borderId="0" xfId="61" applyFont="1" applyAlignment="1">
      <alignment horizontal="left" vertical="center"/>
    </xf>
    <xf numFmtId="0" fontId="95" fillId="30" borderId="42" xfId="62" applyFont="1" applyFill="1" applyBorder="1" applyAlignment="1">
      <alignment horizontal="left" vertical="center"/>
    </xf>
    <xf numFmtId="0" fontId="92" fillId="0" borderId="0" xfId="61" applyFont="1"/>
    <xf numFmtId="0" fontId="47" fillId="0" borderId="0" xfId="61" applyFont="1" applyAlignment="1">
      <alignment vertical="center"/>
    </xf>
    <xf numFmtId="0" fontId="47" fillId="0" borderId="0" xfId="61" applyFont="1" applyAlignment="1">
      <alignment horizontal="center" vertical="center"/>
    </xf>
    <xf numFmtId="0" fontId="47" fillId="0" borderId="0" xfId="61" applyFont="1" applyAlignment="1">
      <alignment horizontal="left" vertical="center"/>
    </xf>
    <xf numFmtId="0" fontId="103" fillId="23" borderId="0" xfId="0" applyFont="1" applyFill="1" applyBorder="1" applyAlignment="1">
      <alignment vertical="center"/>
    </xf>
    <xf numFmtId="0" fontId="47" fillId="23" borderId="0" xfId="0" applyFont="1" applyFill="1" applyBorder="1" applyAlignment="1">
      <alignment vertical="center"/>
    </xf>
    <xf numFmtId="0" fontId="95" fillId="30" borderId="14" xfId="62" applyFont="1" applyFill="1" applyBorder="1" applyAlignment="1">
      <alignment horizontal="left" vertical="center"/>
    </xf>
    <xf numFmtId="0" fontId="95" fillId="30" borderId="40" xfId="62" applyFont="1" applyFill="1" applyBorder="1" applyAlignment="1">
      <alignment horizontal="left" vertical="center"/>
    </xf>
    <xf numFmtId="0" fontId="95" fillId="30" borderId="9" xfId="62" applyFont="1" applyFill="1" applyBorder="1" applyAlignment="1">
      <alignment horizontal="left" vertical="center"/>
    </xf>
    <xf numFmtId="0" fontId="95" fillId="30" borderId="41" xfId="62" applyFont="1" applyFill="1" applyBorder="1" applyAlignment="1">
      <alignment horizontal="left" vertical="center"/>
    </xf>
    <xf numFmtId="0" fontId="95" fillId="30" borderId="46" xfId="62" applyFont="1" applyFill="1" applyBorder="1" applyAlignment="1">
      <alignment horizontal="left" vertical="center"/>
    </xf>
    <xf numFmtId="0" fontId="95" fillId="30" borderId="24" xfId="62" applyFont="1" applyFill="1" applyBorder="1" applyAlignment="1">
      <alignment horizontal="left" vertical="center"/>
    </xf>
    <xf numFmtId="0" fontId="95" fillId="30" borderId="30" xfId="62" applyFont="1" applyFill="1" applyBorder="1" applyAlignment="1">
      <alignment horizontal="left" vertical="center"/>
    </xf>
    <xf numFmtId="0" fontId="11" fillId="0" borderId="0" xfId="65" applyFont="1"/>
    <xf numFmtId="0" fontId="91" fillId="32" borderId="25" xfId="42" applyFont="1" applyFill="1" applyBorder="1" applyAlignment="1">
      <alignment horizontal="center" vertical="center"/>
    </xf>
    <xf numFmtId="0" fontId="106" fillId="46" borderId="0" xfId="61" applyFont="1" applyFill="1" applyBorder="1" applyAlignment="1">
      <alignment horizontal="left" vertical="center"/>
    </xf>
    <xf numFmtId="0" fontId="106" fillId="46" borderId="0" xfId="61" applyFont="1" applyFill="1" applyAlignment="1">
      <alignment horizontal="left" vertical="center"/>
    </xf>
    <xf numFmtId="0" fontId="106" fillId="46" borderId="0" xfId="61" applyFont="1" applyFill="1" applyAlignment="1">
      <alignment horizontal="center" vertical="center"/>
    </xf>
    <xf numFmtId="0" fontId="106" fillId="46" borderId="0" xfId="61" applyFont="1" applyFill="1" applyBorder="1" applyAlignment="1">
      <alignment horizontal="center" vertical="center"/>
    </xf>
    <xf numFmtId="0" fontId="113" fillId="30" borderId="0" xfId="61" applyFont="1" applyFill="1" applyAlignment="1">
      <alignment vertical="center"/>
    </xf>
    <xf numFmtId="0" fontId="11" fillId="30" borderId="0" xfId="65" applyFont="1" applyFill="1"/>
    <xf numFmtId="0" fontId="91" fillId="35" borderId="25" xfId="42" applyFont="1" applyFill="1" applyBorder="1" applyAlignment="1">
      <alignment horizontal="center" vertical="center"/>
    </xf>
    <xf numFmtId="0" fontId="106" fillId="46" borderId="0" xfId="61" quotePrefix="1" applyFont="1" applyFill="1" applyAlignment="1">
      <alignment horizontal="left" vertical="center"/>
    </xf>
    <xf numFmtId="0" fontId="119" fillId="0" borderId="0" xfId="42" applyFont="1" applyAlignment="1">
      <alignment horizontal="centerContinuous" vertical="center"/>
    </xf>
    <xf numFmtId="0" fontId="109" fillId="23" borderId="0" xfId="61" applyFont="1" applyFill="1" applyAlignment="1">
      <alignment horizontal="centerContinuous" vertical="center"/>
    </xf>
    <xf numFmtId="0" fontId="79" fillId="0" borderId="0" xfId="42" applyFont="1" applyAlignment="1">
      <alignment horizontal="centerContinuous" vertical="center"/>
    </xf>
    <xf numFmtId="0" fontId="120" fillId="0" borderId="0" xfId="42" applyFont="1" applyAlignment="1">
      <alignment horizontal="centerContinuous" vertical="center"/>
    </xf>
    <xf numFmtId="0" fontId="120" fillId="0" borderId="63" xfId="42" applyFont="1" applyBorder="1" applyAlignment="1">
      <alignment horizontal="centerContinuous" vertical="center"/>
    </xf>
    <xf numFmtId="0" fontId="121" fillId="23" borderId="48" xfId="42" applyFont="1" applyFill="1" applyBorder="1" applyAlignment="1">
      <alignment horizontal="center" vertical="center"/>
    </xf>
    <xf numFmtId="0" fontId="122" fillId="60" borderId="62" xfId="42" applyFont="1" applyFill="1" applyBorder="1" applyAlignment="1">
      <alignment horizontal="center" vertical="center"/>
    </xf>
    <xf numFmtId="0" fontId="123" fillId="60" borderId="61" xfId="61" applyFont="1" applyFill="1" applyBorder="1" applyAlignment="1">
      <alignment horizontal="centerContinuous" vertical="center"/>
    </xf>
    <xf numFmtId="0" fontId="124" fillId="60" borderId="65" xfId="61" applyFont="1" applyFill="1" applyBorder="1" applyAlignment="1">
      <alignment horizontal="centerContinuous" vertical="center"/>
    </xf>
    <xf numFmtId="0" fontId="124" fillId="60" borderId="61" xfId="61" applyFont="1" applyFill="1" applyBorder="1" applyAlignment="1">
      <alignment horizontal="centerContinuous" vertical="center"/>
    </xf>
    <xf numFmtId="0" fontId="124" fillId="60" borderId="60" xfId="61" applyFont="1" applyFill="1" applyBorder="1" applyAlignment="1">
      <alignment horizontal="centerContinuous" vertical="center"/>
    </xf>
    <xf numFmtId="0" fontId="92" fillId="0" borderId="0" xfId="68" applyFont="1"/>
    <xf numFmtId="0" fontId="55" fillId="29" borderId="0" xfId="61" applyFont="1" applyFill="1" applyAlignment="1">
      <alignment vertical="center"/>
    </xf>
    <xf numFmtId="0" fontId="17" fillId="29" borderId="0" xfId="61" applyFill="1" applyAlignment="1">
      <alignment vertical="center"/>
    </xf>
    <xf numFmtId="0" fontId="17" fillId="0" borderId="0" xfId="61"/>
    <xf numFmtId="0" fontId="136" fillId="29" borderId="0" xfId="61" applyFont="1" applyFill="1" applyAlignment="1">
      <alignment vertical="center"/>
    </xf>
    <xf numFmtId="0" fontId="138" fillId="29" borderId="0" xfId="64" applyFont="1" applyFill="1" applyAlignment="1">
      <alignment vertical="center"/>
    </xf>
    <xf numFmtId="0" fontId="17" fillId="0" borderId="0" xfId="61" applyAlignment="1">
      <alignment vertical="center"/>
    </xf>
    <xf numFmtId="0" fontId="117" fillId="29" borderId="0" xfId="38" applyFont="1" applyFill="1" applyAlignment="1">
      <alignment vertical="center"/>
    </xf>
    <xf numFmtId="0" fontId="137" fillId="31" borderId="0" xfId="61" applyFont="1" applyFill="1" applyAlignment="1">
      <alignment vertical="center"/>
    </xf>
    <xf numFmtId="0" fontId="17" fillId="30" borderId="0" xfId="61" applyFill="1" applyAlignment="1">
      <alignment vertical="center"/>
    </xf>
    <xf numFmtId="0" fontId="17" fillId="0" borderId="0" xfId="61" applyProtection="1">
      <protection hidden="1"/>
    </xf>
    <xf numFmtId="0" fontId="17" fillId="30" borderId="0" xfId="61" applyFill="1" applyProtection="1">
      <protection hidden="1"/>
    </xf>
    <xf numFmtId="0" fontId="143" fillId="30" borderId="0" xfId="61" applyFont="1" applyFill="1" applyAlignment="1" applyProtection="1">
      <alignment horizontal="left"/>
      <protection hidden="1"/>
    </xf>
    <xf numFmtId="0" fontId="144" fillId="30" borderId="0" xfId="61" applyFont="1" applyFill="1" applyAlignment="1" applyProtection="1">
      <alignment horizontal="left"/>
      <protection hidden="1"/>
    </xf>
    <xf numFmtId="0" fontId="146" fillId="30" borderId="0" xfId="61" applyFont="1" applyFill="1" applyProtection="1">
      <protection hidden="1"/>
    </xf>
    <xf numFmtId="0" fontId="144" fillId="30" borderId="0" xfId="61" applyFont="1" applyFill="1" applyProtection="1">
      <protection hidden="1"/>
    </xf>
    <xf numFmtId="0" fontId="147" fillId="30" borderId="0" xfId="61" applyFont="1" applyFill="1" applyProtection="1">
      <protection hidden="1"/>
    </xf>
    <xf numFmtId="171" fontId="148" fillId="131" borderId="0" xfId="63" applyNumberFormat="1" applyFont="1" applyFill="1" applyAlignment="1">
      <alignment horizontal="center" vertical="center"/>
    </xf>
    <xf numFmtId="0" fontId="60" fillId="30" borderId="0" xfId="61" applyFont="1" applyFill="1" applyAlignment="1" applyProtection="1">
      <alignment vertical="center"/>
      <protection hidden="1"/>
    </xf>
    <xf numFmtId="0" fontId="147" fillId="30" borderId="0" xfId="61" applyFont="1" applyFill="1" applyAlignment="1" applyProtection="1">
      <alignment vertical="center"/>
      <protection hidden="1"/>
    </xf>
    <xf numFmtId="0" fontId="17" fillId="30" borderId="0" xfId="61" applyFill="1" applyAlignment="1" applyProtection="1">
      <alignment vertical="center"/>
      <protection hidden="1"/>
    </xf>
    <xf numFmtId="0" fontId="144" fillId="30" borderId="0" xfId="61" applyFont="1" applyFill="1" applyAlignment="1" applyProtection="1">
      <alignment vertical="center"/>
      <protection hidden="1"/>
    </xf>
    <xf numFmtId="0" fontId="17" fillId="30" borderId="0" xfId="61" applyFill="1"/>
    <xf numFmtId="0" fontId="157" fillId="30" borderId="0" xfId="61" applyFont="1" applyFill="1" applyAlignment="1">
      <alignment horizontal="centerContinuous" vertical="center"/>
    </xf>
    <xf numFmtId="0" fontId="17" fillId="1" borderId="0" xfId="61" applyFill="1" applyAlignment="1">
      <alignment vertical="center"/>
    </xf>
    <xf numFmtId="0" fontId="17" fillId="30" borderId="0" xfId="61" applyFill="1" applyAlignment="1">
      <alignment horizontal="centerContinuous" vertical="center"/>
    </xf>
    <xf numFmtId="188" fontId="17" fillId="0" borderId="0" xfId="42" applyNumberFormat="1" applyFont="1" applyAlignment="1">
      <alignment horizontal="center" vertical="center"/>
    </xf>
    <xf numFmtId="0" fontId="17" fillId="30" borderId="17" xfId="61" applyFill="1" applyBorder="1" applyProtection="1">
      <protection hidden="1"/>
    </xf>
    <xf numFmtId="0" fontId="169" fillId="30" borderId="0" xfId="42" applyFont="1" applyFill="1" applyAlignment="1" applyProtection="1">
      <alignment horizontal="center" vertical="center"/>
      <protection locked="0"/>
    </xf>
    <xf numFmtId="0" fontId="169" fillId="30" borderId="64" xfId="42" applyFont="1" applyFill="1" applyBorder="1" applyAlignment="1" applyProtection="1">
      <alignment horizontal="center" vertical="center"/>
      <protection locked="0"/>
    </xf>
    <xf numFmtId="0" fontId="171" fillId="26" borderId="114" xfId="42" applyFont="1" applyFill="1" applyBorder="1" applyAlignment="1">
      <alignment horizontal="center" vertical="center"/>
    </xf>
    <xf numFmtId="165" fontId="173" fillId="26" borderId="114" xfId="42" applyNumberFormat="1" applyFont="1" applyFill="1" applyBorder="1" applyAlignment="1">
      <alignment horizontal="center" vertical="center"/>
    </xf>
    <xf numFmtId="165" fontId="174" fillId="26" borderId="114" xfId="42" applyNumberFormat="1" applyFont="1" applyFill="1" applyBorder="1" applyAlignment="1">
      <alignment horizontal="center" vertical="center"/>
    </xf>
    <xf numFmtId="0" fontId="176" fillId="30" borderId="0" xfId="61" applyFont="1" applyFill="1" applyAlignment="1">
      <alignment horizontal="left" vertical="center"/>
    </xf>
    <xf numFmtId="0" fontId="143" fillId="30" borderId="0" xfId="42" applyFont="1" applyFill="1" applyAlignment="1">
      <alignment horizontal="right" vertical="center"/>
    </xf>
    <xf numFmtId="0" fontId="143" fillId="30" borderId="0" xfId="42" applyFont="1" applyFill="1" applyAlignment="1">
      <alignment horizontal="center" vertical="center"/>
    </xf>
    <xf numFmtId="0" fontId="143" fillId="30" borderId="111" xfId="42" applyFont="1" applyFill="1" applyBorder="1" applyAlignment="1">
      <alignment horizontal="center" vertical="center"/>
    </xf>
    <xf numFmtId="165" fontId="172" fillId="30" borderId="47" xfId="42" applyNumberFormat="1" applyFont="1" applyFill="1" applyBorder="1" applyAlignment="1">
      <alignment horizontal="center" vertical="center"/>
    </xf>
    <xf numFmtId="183" fontId="172" fillId="30" borderId="0" xfId="42" applyNumberFormat="1" applyFont="1" applyFill="1" applyAlignment="1">
      <alignment horizontal="centerContinuous" vertical="center"/>
    </xf>
    <xf numFmtId="165" fontId="143" fillId="30" borderId="47" xfId="42" applyNumberFormat="1" applyFont="1" applyFill="1" applyBorder="1" applyAlignment="1">
      <alignment horizontal="center" vertical="center"/>
    </xf>
    <xf numFmtId="183" fontId="177" fillId="30" borderId="0" xfId="42" applyNumberFormat="1" applyFont="1" applyFill="1" applyAlignment="1">
      <alignment horizontal="centerContinuous" vertical="center"/>
    </xf>
    <xf numFmtId="183" fontId="143" fillId="30" borderId="0" xfId="42" applyNumberFormat="1" applyFont="1" applyFill="1" applyAlignment="1">
      <alignment horizontal="centerContinuous" vertical="center"/>
    </xf>
    <xf numFmtId="183" fontId="178" fillId="30" borderId="0" xfId="42" applyNumberFormat="1" applyFont="1" applyFill="1" applyAlignment="1">
      <alignment horizontal="centerContinuous" vertical="center"/>
    </xf>
    <xf numFmtId="189" fontId="178" fillId="30" borderId="0" xfId="42" applyNumberFormat="1" applyFont="1" applyFill="1" applyAlignment="1">
      <alignment horizontal="centerContinuous" vertical="center"/>
    </xf>
    <xf numFmtId="0" fontId="176" fillId="30" borderId="0" xfId="61" applyFont="1" applyFill="1" applyAlignment="1">
      <alignment horizontal="center" vertical="center"/>
    </xf>
    <xf numFmtId="0" fontId="17" fillId="30" borderId="64" xfId="61" applyFill="1" applyBorder="1" applyProtection="1">
      <protection hidden="1"/>
    </xf>
    <xf numFmtId="0" fontId="157" fillId="30" borderId="0" xfId="81" applyFont="1" applyFill="1" applyAlignment="1">
      <alignment horizontal="right" vertical="center"/>
    </xf>
    <xf numFmtId="190" fontId="157" fillId="30" borderId="0" xfId="81" applyNumberFormat="1" applyFont="1" applyFill="1" applyAlignment="1">
      <alignment horizontal="centerContinuous" vertical="center"/>
    </xf>
    <xf numFmtId="190" fontId="187" fillId="30" borderId="0" xfId="81" applyNumberFormat="1" applyFont="1" applyFill="1" applyAlignment="1">
      <alignment horizontal="centerContinuous" vertical="center"/>
    </xf>
    <xf numFmtId="0" fontId="19" fillId="30" borderId="0" xfId="79" applyFill="1" applyAlignment="1">
      <alignment horizontal="centerContinuous" vertical="center"/>
    </xf>
    <xf numFmtId="191" fontId="157" fillId="30" borderId="0" xfId="81" applyNumberFormat="1" applyFont="1" applyFill="1" applyAlignment="1">
      <alignment horizontal="center" vertical="center"/>
    </xf>
    <xf numFmtId="188" fontId="189" fillId="30" borderId="0" xfId="42" applyNumberFormat="1" applyFont="1" applyFill="1" applyAlignment="1">
      <alignment vertical="center"/>
    </xf>
    <xf numFmtId="188" fontId="143" fillId="30" borderId="0" xfId="42" applyNumberFormat="1" applyFont="1" applyFill="1" applyAlignment="1">
      <alignment vertical="center"/>
    </xf>
    <xf numFmtId="188" fontId="157" fillId="30" borderId="0" xfId="42" applyNumberFormat="1" applyFont="1" applyFill="1" applyAlignment="1">
      <alignment vertical="center" wrapText="1"/>
    </xf>
    <xf numFmtId="2" fontId="157" fillId="30" borderId="0" xfId="42" applyNumberFormat="1" applyFont="1" applyFill="1" applyAlignment="1">
      <alignment horizontal="center" vertical="center"/>
    </xf>
    <xf numFmtId="168" fontId="157" fillId="30" borderId="0" xfId="42" applyNumberFormat="1" applyFont="1" applyFill="1" applyAlignment="1">
      <alignment horizontal="center" vertical="center"/>
    </xf>
    <xf numFmtId="0" fontId="143" fillId="30" borderId="0" xfId="79" applyFont="1" applyFill="1" applyAlignment="1">
      <alignment horizontal="center" vertical="center"/>
    </xf>
    <xf numFmtId="0" fontId="163" fillId="26" borderId="117" xfId="42" applyFont="1" applyFill="1" applyBorder="1" applyAlignment="1">
      <alignment horizontal="center" vertical="center"/>
    </xf>
    <xf numFmtId="0" fontId="163" fillId="26" borderId="118" xfId="42" applyFont="1" applyFill="1" applyBorder="1" applyAlignment="1">
      <alignment horizontal="center" vertical="center"/>
    </xf>
    <xf numFmtId="0" fontId="163" fillId="30" borderId="0" xfId="42" applyFont="1" applyFill="1" applyAlignment="1">
      <alignment horizontal="center" vertical="center"/>
    </xf>
    <xf numFmtId="1" fontId="175" fillId="26" borderId="0" xfId="42" applyNumberFormat="1" applyFont="1" applyFill="1" applyAlignment="1">
      <alignment horizontal="center" vertical="center"/>
    </xf>
    <xf numFmtId="166" fontId="175" fillId="26" borderId="0" xfId="42" applyNumberFormat="1" applyFont="1" applyFill="1" applyAlignment="1">
      <alignment horizontal="center" vertical="center"/>
    </xf>
    <xf numFmtId="166" fontId="144" fillId="30" borderId="0" xfId="42" applyNumberFormat="1" applyFont="1" applyFill="1" applyAlignment="1">
      <alignment horizontal="center" vertical="center"/>
    </xf>
    <xf numFmtId="166" fontId="175" fillId="30" borderId="0" xfId="42" applyNumberFormat="1" applyFont="1" applyFill="1" applyAlignment="1">
      <alignment horizontal="center" vertical="center"/>
    </xf>
    <xf numFmtId="192" fontId="144" fillId="30" borderId="0" xfId="42" applyNumberFormat="1" applyFont="1" applyFill="1" applyAlignment="1">
      <alignment horizontal="center" vertical="center"/>
    </xf>
    <xf numFmtId="168" fontId="175" fillId="26" borderId="0" xfId="42" applyNumberFormat="1" applyFont="1" applyFill="1" applyAlignment="1">
      <alignment horizontal="center" vertical="center"/>
    </xf>
    <xf numFmtId="0" fontId="193" fillId="30" borderId="0" xfId="61" applyFont="1" applyFill="1" applyProtection="1">
      <protection hidden="1"/>
    </xf>
    <xf numFmtId="188" fontId="194" fillId="30" borderId="0" xfId="42" applyNumberFormat="1" applyFont="1" applyFill="1" applyAlignment="1">
      <alignment horizontal="center" vertical="center" wrapText="1"/>
    </xf>
    <xf numFmtId="168" fontId="173" fillId="30" borderId="0" xfId="42" applyNumberFormat="1" applyFont="1" applyFill="1" applyAlignment="1">
      <alignment horizontal="center" vertical="center"/>
    </xf>
    <xf numFmtId="188" fontId="197" fillId="23" borderId="0" xfId="42" applyNumberFormat="1" applyFont="1" applyFill="1" applyAlignment="1">
      <alignment horizontal="center" vertical="center" wrapText="1"/>
    </xf>
    <xf numFmtId="1" fontId="197" fillId="23" borderId="0" xfId="42" applyNumberFormat="1" applyFont="1" applyFill="1" applyAlignment="1">
      <alignment horizontal="centerContinuous" vertical="center"/>
    </xf>
    <xf numFmtId="168" fontId="197" fillId="23" borderId="0" xfId="42" applyNumberFormat="1" applyFont="1" applyFill="1" applyAlignment="1">
      <alignment horizontal="center" vertical="center"/>
    </xf>
    <xf numFmtId="1" fontId="197" fillId="23" borderId="0" xfId="42" applyNumberFormat="1" applyFont="1" applyFill="1" applyAlignment="1">
      <alignment horizontal="center" vertical="center"/>
    </xf>
    <xf numFmtId="2" fontId="197" fillId="23" borderId="0" xfId="42" applyNumberFormat="1" applyFont="1" applyFill="1" applyAlignment="1">
      <alignment horizontal="center" vertical="center"/>
    </xf>
    <xf numFmtId="0" fontId="17" fillId="134" borderId="0" xfId="61" applyFill="1" applyProtection="1">
      <protection hidden="1"/>
    </xf>
    <xf numFmtId="0" fontId="157" fillId="30" borderId="0" xfId="80" applyFont="1" applyFill="1" applyAlignment="1">
      <alignment horizontal="center" wrapText="1"/>
    </xf>
    <xf numFmtId="166" fontId="144" fillId="30" borderId="0" xfId="80" applyNumberFormat="1" applyFont="1" applyFill="1" applyAlignment="1">
      <alignment horizontal="left" vertical="center"/>
    </xf>
    <xf numFmtId="0" fontId="200" fillId="30" borderId="0" xfId="79" applyFont="1" applyFill="1"/>
    <xf numFmtId="0" fontId="17" fillId="137" borderId="0" xfId="61" applyFill="1" applyProtection="1">
      <protection hidden="1"/>
    </xf>
    <xf numFmtId="0" fontId="144" fillId="30" borderId="0" xfId="80" applyFont="1" applyFill="1" applyAlignment="1">
      <alignment vertical="center"/>
    </xf>
    <xf numFmtId="171" fontId="144" fillId="30" borderId="0" xfId="80" applyNumberFormat="1" applyFont="1" applyFill="1" applyAlignment="1">
      <alignment horizontal="center" vertical="center"/>
    </xf>
    <xf numFmtId="165" fontId="144" fillId="30" borderId="64" xfId="80" applyNumberFormat="1" applyFont="1" applyFill="1" applyBorder="1" applyAlignment="1">
      <alignment horizontal="center" vertical="center"/>
    </xf>
    <xf numFmtId="0" fontId="167" fillId="30" borderId="0" xfId="79" applyFont="1" applyFill="1" applyAlignment="1">
      <alignment horizontal="center" vertical="center"/>
    </xf>
    <xf numFmtId="0" fontId="172" fillId="23" borderId="0" xfId="42" applyFont="1" applyFill="1" applyAlignment="1">
      <alignment horizontal="center" vertical="center"/>
    </xf>
    <xf numFmtId="0" fontId="172" fillId="23" borderId="111" xfId="42" applyFont="1" applyFill="1" applyBorder="1" applyAlignment="1">
      <alignment horizontal="center" vertical="center"/>
    </xf>
    <xf numFmtId="0" fontId="210" fillId="26" borderId="54" xfId="42" applyFont="1" applyFill="1" applyBorder="1" applyAlignment="1">
      <alignment horizontal="center" vertical="center"/>
    </xf>
    <xf numFmtId="165" fontId="212" fillId="26" borderId="54" xfId="63" applyNumberFormat="1" applyFont="1" applyFill="1" applyBorder="1" applyAlignment="1">
      <alignment horizontal="center" vertical="center"/>
    </xf>
    <xf numFmtId="0" fontId="215" fillId="23" borderId="0" xfId="61" applyFont="1" applyFill="1" applyAlignment="1">
      <alignment horizontal="left" vertical="center"/>
    </xf>
    <xf numFmtId="0" fontId="216" fillId="23" borderId="0" xfId="61" applyFont="1" applyFill="1" applyAlignment="1">
      <alignment vertical="center"/>
    </xf>
    <xf numFmtId="180" fontId="214" fillId="23" borderId="0" xfId="63" applyNumberFormat="1" applyFont="1" applyFill="1" applyAlignment="1">
      <alignment horizontal="center" vertical="center"/>
    </xf>
    <xf numFmtId="180" fontId="214" fillId="23" borderId="0" xfId="63" applyNumberFormat="1" applyFont="1" applyFill="1" applyAlignment="1">
      <alignment horizontal="left" vertical="center"/>
    </xf>
    <xf numFmtId="171" fontId="219" fillId="54" borderId="112" xfId="63" applyNumberFormat="1" applyFont="1" applyFill="1" applyBorder="1" applyAlignment="1">
      <alignment vertical="center"/>
    </xf>
    <xf numFmtId="0" fontId="172" fillId="23" borderId="53" xfId="42" applyFont="1" applyFill="1" applyBorder="1" applyAlignment="1">
      <alignment horizontal="center" vertical="center"/>
    </xf>
    <xf numFmtId="171" fontId="221" fillId="26" borderId="129" xfId="63" applyNumberFormat="1" applyFont="1" applyFill="1" applyBorder="1" applyAlignment="1">
      <alignment horizontal="center" vertical="center"/>
    </xf>
    <xf numFmtId="1" fontId="222" fillId="23" borderId="0" xfId="63" applyNumberFormat="1" applyFont="1" applyFill="1" applyAlignment="1">
      <alignment horizontal="center" vertical="center"/>
    </xf>
    <xf numFmtId="2" fontId="217" fillId="23" borderId="53" xfId="63" applyNumberFormat="1" applyFont="1" applyFill="1" applyBorder="1" applyAlignment="1">
      <alignment horizontal="center" vertical="center"/>
    </xf>
    <xf numFmtId="0" fontId="215" fillId="23" borderId="102" xfId="61" applyFont="1" applyFill="1" applyBorder="1" applyAlignment="1">
      <alignment horizontal="center" vertical="center"/>
    </xf>
    <xf numFmtId="0" fontId="225" fillId="23" borderId="126" xfId="61" applyFont="1" applyFill="1" applyBorder="1" applyAlignment="1">
      <alignment vertical="center"/>
    </xf>
    <xf numFmtId="0" fontId="19" fillId="30" borderId="0" xfId="42" applyFill="1" applyAlignment="1">
      <alignment vertical="center"/>
    </xf>
    <xf numFmtId="0" fontId="143" fillId="25" borderId="130" xfId="42" applyFont="1" applyFill="1" applyBorder="1" applyAlignment="1" applyProtection="1">
      <alignment horizontal="centerContinuous" vertical="center"/>
      <protection locked="0"/>
    </xf>
    <xf numFmtId="0" fontId="143" fillId="25" borderId="59" xfId="42" applyFont="1" applyFill="1" applyBorder="1" applyAlignment="1" applyProtection="1">
      <alignment horizontal="centerContinuous" vertical="center"/>
      <protection locked="0"/>
    </xf>
    <xf numFmtId="0" fontId="143" fillId="25" borderId="58" xfId="42" applyFont="1" applyFill="1" applyBorder="1" applyAlignment="1" applyProtection="1">
      <alignment horizontal="right" vertical="center"/>
      <protection locked="0"/>
    </xf>
    <xf numFmtId="0" fontId="17" fillId="31" borderId="20" xfId="61" applyFill="1" applyBorder="1" applyProtection="1">
      <protection hidden="1"/>
    </xf>
    <xf numFmtId="0" fontId="17" fillId="23" borderId="0" xfId="61" applyFill="1" applyProtection="1">
      <protection hidden="1"/>
    </xf>
    <xf numFmtId="1" fontId="46" fillId="76" borderId="45" xfId="80" applyNumberFormat="1" applyFont="1" applyFill="1" applyBorder="1" applyAlignment="1" applyProtection="1">
      <alignment horizontal="center" vertical="center"/>
      <protection locked="0"/>
    </xf>
    <xf numFmtId="1" fontId="46" fillId="76" borderId="56" xfId="80" applyNumberFormat="1" applyFont="1" applyFill="1" applyBorder="1" applyAlignment="1" applyProtection="1">
      <alignment horizontal="center" vertical="center"/>
      <protection locked="0"/>
    </xf>
    <xf numFmtId="1" fontId="46" fillId="76" borderId="164" xfId="80" applyNumberFormat="1" applyFont="1" applyFill="1" applyBorder="1" applyAlignment="1" applyProtection="1">
      <alignment horizontal="center" vertical="center"/>
      <protection locked="0"/>
    </xf>
    <xf numFmtId="165" fontId="46" fillId="76" borderId="56" xfId="80" applyNumberFormat="1" applyFont="1" applyFill="1" applyBorder="1" applyAlignment="1" applyProtection="1">
      <alignment horizontal="center" vertical="center"/>
      <protection locked="0"/>
    </xf>
    <xf numFmtId="165" fontId="46" fillId="76" borderId="164" xfId="80" applyNumberFormat="1" applyFont="1" applyFill="1" applyBorder="1" applyAlignment="1" applyProtection="1">
      <alignment horizontal="center" vertical="center"/>
      <protection locked="0"/>
    </xf>
    <xf numFmtId="0" fontId="79" fillId="76" borderId="0" xfId="80" applyFont="1" applyFill="1" applyAlignment="1" applyProtection="1">
      <alignment horizontal="right" vertical="center"/>
      <protection locked="0"/>
    </xf>
    <xf numFmtId="0" fontId="79" fillId="76" borderId="87" xfId="80" applyFont="1" applyFill="1" applyBorder="1" applyAlignment="1" applyProtection="1">
      <alignment vertical="center"/>
      <protection locked="0"/>
    </xf>
    <xf numFmtId="0" fontId="79" fillId="76" borderId="0" xfId="80" applyFont="1" applyFill="1" applyAlignment="1" applyProtection="1">
      <alignment vertical="center" wrapText="1"/>
      <protection locked="0"/>
    </xf>
    <xf numFmtId="0" fontId="236" fillId="76" borderId="0" xfId="80" applyFont="1" applyFill="1" applyAlignment="1" applyProtection="1">
      <alignment horizontal="right" vertical="center"/>
      <protection locked="0"/>
    </xf>
    <xf numFmtId="0" fontId="79" fillId="76" borderId="173" xfId="80" applyFont="1" applyFill="1" applyBorder="1" applyAlignment="1" applyProtection="1">
      <alignment vertical="center"/>
      <protection locked="0"/>
    </xf>
    <xf numFmtId="0" fontId="79" fillId="76" borderId="174" xfId="80" applyFont="1" applyFill="1" applyBorder="1" applyAlignment="1" applyProtection="1">
      <alignment vertical="center"/>
      <protection locked="0"/>
    </xf>
    <xf numFmtId="0" fontId="46" fillId="76" borderId="174" xfId="80" applyFont="1" applyFill="1" applyBorder="1" applyAlignment="1" applyProtection="1">
      <alignment horizontal="right" vertical="center"/>
      <protection locked="0"/>
    </xf>
    <xf numFmtId="2" fontId="237" fillId="76" borderId="174" xfId="80" applyNumberFormat="1" applyFont="1" applyFill="1" applyBorder="1" applyAlignment="1" applyProtection="1">
      <alignment horizontal="center" vertical="center"/>
      <protection locked="0"/>
    </xf>
    <xf numFmtId="166" fontId="46" fillId="30" borderId="184" xfId="80" applyNumberFormat="1" applyFont="1" applyFill="1" applyBorder="1" applyAlignment="1" applyProtection="1">
      <alignment horizontal="center" vertical="center"/>
      <protection locked="0"/>
    </xf>
    <xf numFmtId="0" fontId="46" fillId="30" borderId="185" xfId="80" applyFont="1" applyFill="1" applyBorder="1" applyAlignment="1" applyProtection="1">
      <alignment horizontal="right" vertical="center"/>
      <protection locked="0"/>
    </xf>
    <xf numFmtId="196" fontId="46" fillId="30" borderId="185" xfId="80" applyNumberFormat="1" applyFont="1" applyFill="1" applyBorder="1" applyAlignment="1" applyProtection="1">
      <alignment horizontal="right" vertical="center"/>
      <protection locked="0"/>
    </xf>
    <xf numFmtId="197" fontId="46" fillId="30" borderId="10" xfId="73" applyNumberFormat="1" applyFont="1" applyFill="1" applyBorder="1" applyAlignment="1">
      <alignment horizontal="center" vertical="center"/>
    </xf>
    <xf numFmtId="1" fontId="43" fillId="30" borderId="186" xfId="80" applyNumberFormat="1" applyFont="1" applyFill="1" applyBorder="1" applyAlignment="1" applyProtection="1">
      <alignment horizontal="left" vertical="center"/>
      <protection locked="0"/>
    </xf>
    <xf numFmtId="1" fontId="43" fillId="30" borderId="32" xfId="80" applyNumberFormat="1" applyFont="1" applyFill="1" applyBorder="1" applyAlignment="1" applyProtection="1">
      <alignment horizontal="left" vertical="center"/>
      <protection locked="0"/>
    </xf>
    <xf numFmtId="196" fontId="44" fillId="30" borderId="185" xfId="80" applyNumberFormat="1" applyFont="1" applyFill="1" applyBorder="1" applyAlignment="1" applyProtection="1">
      <alignment horizontal="right" vertical="center"/>
      <protection locked="0"/>
    </xf>
    <xf numFmtId="197" fontId="44" fillId="30" borderId="10" xfId="73" applyNumberFormat="1" applyFont="1" applyFill="1" applyBorder="1" applyAlignment="1">
      <alignment horizontal="center" vertical="center"/>
    </xf>
    <xf numFmtId="1" fontId="92" fillId="30" borderId="186" xfId="80" applyNumberFormat="1" applyFont="1" applyFill="1" applyBorder="1" applyAlignment="1" applyProtection="1">
      <alignment horizontal="left" vertical="center"/>
      <protection locked="0"/>
    </xf>
    <xf numFmtId="1" fontId="92" fillId="30" borderId="32" xfId="80" applyNumberFormat="1" applyFont="1" applyFill="1" applyBorder="1" applyAlignment="1" applyProtection="1">
      <alignment horizontal="left" vertical="center"/>
      <protection locked="0"/>
    </xf>
    <xf numFmtId="0" fontId="244" fillId="30" borderId="0" xfId="73" applyFont="1" applyFill="1" applyAlignment="1">
      <alignment vertical="center"/>
    </xf>
    <xf numFmtId="0" fontId="61" fillId="30" borderId="87" xfId="73" applyFont="1" applyFill="1" applyBorder="1" applyAlignment="1">
      <alignment horizontal="left" vertical="center"/>
    </xf>
    <xf numFmtId="0" fontId="61" fillId="30" borderId="0" xfId="73" applyFont="1" applyFill="1" applyAlignment="1">
      <alignment horizontal="left" vertical="center"/>
    </xf>
    <xf numFmtId="0" fontId="92" fillId="30" borderId="0" xfId="73" applyFont="1" applyFill="1" applyAlignment="1">
      <alignment vertical="center"/>
    </xf>
    <xf numFmtId="0" fontId="61" fillId="25" borderId="0" xfId="73" applyFont="1" applyFill="1" applyAlignment="1">
      <alignment horizontal="left" vertical="center"/>
    </xf>
    <xf numFmtId="0" fontId="92" fillId="30" borderId="0" xfId="73" applyFont="1" applyFill="1" applyAlignment="1" applyProtection="1">
      <alignment vertical="center"/>
      <protection locked="0"/>
    </xf>
    <xf numFmtId="0" fontId="92" fillId="30" borderId="71" xfId="73" applyFont="1" applyFill="1" applyBorder="1" applyAlignment="1">
      <alignment vertical="center"/>
    </xf>
    <xf numFmtId="171" fontId="245" fillId="57" borderId="87" xfId="63" applyNumberFormat="1" applyFont="1" applyFill="1" applyBorder="1" applyAlignment="1">
      <alignment vertical="center"/>
    </xf>
    <xf numFmtId="171" fontId="245" fillId="31" borderId="0" xfId="63" applyNumberFormat="1" applyFont="1" applyFill="1" applyAlignment="1">
      <alignment vertical="center"/>
    </xf>
    <xf numFmtId="171" fontId="245" fillId="31" borderId="71" xfId="63" applyNumberFormat="1" applyFont="1" applyFill="1" applyBorder="1" applyAlignment="1">
      <alignment vertical="center"/>
    </xf>
    <xf numFmtId="171" fontId="245" fillId="57" borderId="87" xfId="63" applyNumberFormat="1" applyFont="1" applyFill="1" applyBorder="1" applyAlignment="1">
      <alignment horizontal="left" vertical="center"/>
    </xf>
    <xf numFmtId="0" fontId="62" fillId="30" borderId="0" xfId="73" applyFont="1" applyFill="1" applyAlignment="1">
      <alignment vertical="center"/>
    </xf>
    <xf numFmtId="0" fontId="247" fillId="30" borderId="0" xfId="42" applyFont="1" applyFill="1" applyAlignment="1">
      <alignment horizontal="center" vertical="center"/>
    </xf>
    <xf numFmtId="0" fontId="248" fillId="30" borderId="0" xfId="42" applyFont="1" applyFill="1" applyAlignment="1">
      <alignment horizontal="center" vertical="center"/>
    </xf>
    <xf numFmtId="0" fontId="249" fillId="0" borderId="86" xfId="61" applyFont="1" applyBorder="1" applyAlignment="1">
      <alignment vertical="center"/>
    </xf>
    <xf numFmtId="0" fontId="250" fillId="0" borderId="0" xfId="61" applyFont="1" applyAlignment="1">
      <alignment horizontal="center" vertical="center"/>
    </xf>
    <xf numFmtId="0" fontId="251" fillId="30" borderId="0" xfId="61" applyFont="1" applyFill="1" applyAlignment="1">
      <alignment horizontal="center" vertical="center"/>
    </xf>
    <xf numFmtId="0" fontId="249" fillId="0" borderId="210" xfId="61" applyFont="1" applyBorder="1" applyAlignment="1">
      <alignment vertical="center"/>
    </xf>
    <xf numFmtId="0" fontId="17" fillId="0" borderId="0" xfId="68"/>
    <xf numFmtId="0" fontId="62" fillId="0" borderId="0" xfId="68" applyFont="1" applyAlignment="1">
      <alignment horizontal="center" vertical="center" wrapText="1"/>
    </xf>
    <xf numFmtId="0" fontId="61" fillId="30" borderId="217" xfId="61" applyFont="1" applyFill="1" applyBorder="1" applyAlignment="1" applyProtection="1">
      <alignment horizontal="center" vertical="center"/>
      <protection hidden="1"/>
    </xf>
    <xf numFmtId="0" fontId="66" fillId="30" borderId="218" xfId="61" applyFont="1" applyFill="1" applyBorder="1" applyAlignment="1" applyProtection="1">
      <alignment horizontal="center" vertical="center" wrapText="1"/>
      <protection hidden="1"/>
    </xf>
    <xf numFmtId="0" fontId="254" fillId="30" borderId="10" xfId="61" applyFont="1" applyFill="1" applyBorder="1" applyAlignment="1" applyProtection="1">
      <alignment horizontal="center" vertical="center" wrapText="1"/>
      <protection hidden="1"/>
    </xf>
    <xf numFmtId="0" fontId="61" fillId="30" borderId="217" xfId="61" applyFont="1" applyFill="1" applyBorder="1" applyAlignment="1" applyProtection="1">
      <alignment horizontal="right" vertical="center"/>
      <protection hidden="1"/>
    </xf>
    <xf numFmtId="0" fontId="67" fillId="30" borderId="0" xfId="61" applyFont="1" applyFill="1" applyAlignment="1" applyProtection="1">
      <alignment horizontal="center" vertical="center" wrapText="1"/>
      <protection hidden="1"/>
    </xf>
    <xf numFmtId="0" fontId="255" fillId="30" borderId="0" xfId="61" applyFont="1" applyFill="1" applyAlignment="1" applyProtection="1">
      <alignment horizontal="center" vertical="center" wrapText="1"/>
      <protection hidden="1"/>
    </xf>
    <xf numFmtId="0" fontId="62" fillId="30" borderId="0" xfId="61" applyFont="1" applyFill="1" applyAlignment="1" applyProtection="1">
      <alignment horizontal="right" vertical="center"/>
      <protection hidden="1"/>
    </xf>
    <xf numFmtId="0" fontId="17" fillId="0" borderId="0" xfId="68" applyAlignment="1">
      <alignment horizontal="center"/>
    </xf>
    <xf numFmtId="3" fontId="67" fillId="30" borderId="0" xfId="63" applyNumberFormat="1" applyFont="1" applyFill="1" applyAlignment="1" applyProtection="1">
      <alignment horizontal="center" vertical="center"/>
      <protection locked="0"/>
    </xf>
    <xf numFmtId="201" fontId="255" fillId="30" borderId="0" xfId="63" applyNumberFormat="1" applyFont="1" applyFill="1" applyAlignment="1" applyProtection="1">
      <alignment horizontal="center" vertical="center"/>
      <protection locked="0"/>
    </xf>
    <xf numFmtId="171" fontId="62" fillId="30" borderId="0" xfId="61" applyNumberFormat="1" applyFont="1" applyFill="1" applyAlignment="1">
      <alignment horizontal="center" vertical="center"/>
    </xf>
    <xf numFmtId="0" fontId="60" fillId="30" borderId="0" xfId="61" applyFont="1" applyFill="1" applyAlignment="1" applyProtection="1">
      <alignment horizontal="left" vertical="center"/>
      <protection hidden="1"/>
    </xf>
    <xf numFmtId="0" fontId="147" fillId="0" borderId="0" xfId="68" applyFont="1"/>
    <xf numFmtId="0" fontId="205" fillId="0" borderId="0" xfId="68" applyFont="1"/>
    <xf numFmtId="0" fontId="256" fillId="0" borderId="219" xfId="68" applyFont="1" applyBorder="1" applyAlignment="1">
      <alignment horizontal="center" vertical="center" wrapText="1"/>
    </xf>
    <xf numFmtId="0" fontId="256" fillId="0" borderId="0" xfId="68" applyFont="1" applyAlignment="1">
      <alignment horizontal="center" vertical="center" wrapText="1"/>
    </xf>
    <xf numFmtId="0" fontId="152" fillId="0" borderId="0" xfId="68" applyFont="1"/>
    <xf numFmtId="0" fontId="238" fillId="0" borderId="0" xfId="68" applyFont="1"/>
    <xf numFmtId="0" fontId="257" fillId="0" borderId="219" xfId="68" applyFont="1" applyBorder="1" applyAlignment="1">
      <alignment horizontal="center" vertical="center" wrapText="1"/>
    </xf>
    <xf numFmtId="0" fontId="257" fillId="0" borderId="0" xfId="68" applyFont="1" applyAlignment="1">
      <alignment horizontal="center" vertical="center" wrapText="1"/>
    </xf>
    <xf numFmtId="0" fontId="92" fillId="0" borderId="50" xfId="68" applyFont="1" applyBorder="1"/>
    <xf numFmtId="0" fontId="92" fillId="0" borderId="49" xfId="68" applyFont="1" applyBorder="1"/>
    <xf numFmtId="0" fontId="92" fillId="30" borderId="89" xfId="68" applyFont="1" applyFill="1" applyBorder="1"/>
    <xf numFmtId="0" fontId="92" fillId="30" borderId="0" xfId="86" applyFont="1" applyFill="1" applyAlignment="1" applyProtection="1">
      <alignment vertical="center"/>
      <protection locked="0"/>
    </xf>
    <xf numFmtId="0" fontId="92" fillId="30" borderId="0" xfId="68" applyFont="1" applyFill="1"/>
    <xf numFmtId="0" fontId="92" fillId="30" borderId="71" xfId="68" applyFont="1" applyFill="1" applyBorder="1"/>
    <xf numFmtId="0" fontId="92" fillId="0" borderId="0" xfId="61" applyFont="1" applyProtection="1">
      <protection locked="0"/>
    </xf>
    <xf numFmtId="0" fontId="61" fillId="30" borderId="89" xfId="61" applyFont="1" applyFill="1" applyBorder="1" applyProtection="1">
      <protection locked="0"/>
    </xf>
    <xf numFmtId="0" fontId="61" fillId="30" borderId="0" xfId="61" applyFont="1" applyFill="1" applyProtection="1">
      <protection locked="0"/>
    </xf>
    <xf numFmtId="0" fontId="92" fillId="30" borderId="0" xfId="61" applyFont="1" applyFill="1" applyProtection="1">
      <protection locked="0"/>
    </xf>
    <xf numFmtId="0" fontId="92" fillId="30" borderId="71" xfId="61" applyFont="1" applyFill="1" applyBorder="1" applyProtection="1">
      <protection locked="0"/>
    </xf>
    <xf numFmtId="0" fontId="48" fillId="38" borderId="22" xfId="61" applyFont="1" applyFill="1" applyBorder="1" applyAlignment="1" applyProtection="1">
      <alignment horizontal="center" vertical="center"/>
      <protection locked="0"/>
    </xf>
    <xf numFmtId="170" fontId="62" fillId="33" borderId="0" xfId="61" applyNumberFormat="1" applyFont="1" applyFill="1" applyAlignment="1" applyProtection="1">
      <alignment horizontal="left" vertical="center"/>
      <protection locked="0"/>
    </xf>
    <xf numFmtId="165" fontId="262" fillId="33" borderId="0" xfId="61" applyNumberFormat="1" applyFont="1" applyFill="1" applyAlignment="1" applyProtection="1">
      <alignment horizontal="center" vertical="center"/>
      <protection locked="0"/>
    </xf>
    <xf numFmtId="0" fontId="72" fillId="33" borderId="0" xfId="63" applyFont="1" applyFill="1" applyAlignment="1" applyProtection="1">
      <alignment vertical="center"/>
      <protection locked="0"/>
    </xf>
    <xf numFmtId="0" fontId="72" fillId="33" borderId="71" xfId="63" applyFont="1" applyFill="1" applyBorder="1" applyAlignment="1" applyProtection="1">
      <alignment vertical="center"/>
      <protection locked="0"/>
    </xf>
    <xf numFmtId="0" fontId="263" fillId="30" borderId="0" xfId="61" applyFont="1" applyFill="1" applyAlignment="1">
      <alignment horizontal="left"/>
    </xf>
    <xf numFmtId="0" fontId="264" fillId="30" borderId="0" xfId="61" applyFont="1" applyFill="1" applyAlignment="1">
      <alignment horizontal="center"/>
    </xf>
    <xf numFmtId="0" fontId="60" fillId="30" borderId="0" xfId="61" applyFont="1" applyFill="1" applyAlignment="1">
      <alignment vertical="center"/>
    </xf>
    <xf numFmtId="0" fontId="92" fillId="30" borderId="89" xfId="61" applyFont="1" applyFill="1" applyBorder="1" applyProtection="1">
      <protection locked="0"/>
    </xf>
    <xf numFmtId="0" fontId="92" fillId="0" borderId="0" xfId="86" applyFont="1" applyProtection="1">
      <protection locked="0"/>
    </xf>
    <xf numFmtId="0" fontId="92" fillId="30" borderId="0" xfId="86" applyFont="1" applyFill="1" applyProtection="1">
      <protection locked="0"/>
    </xf>
    <xf numFmtId="0" fontId="72" fillId="30" borderId="0" xfId="63" applyFont="1" applyFill="1" applyAlignment="1" applyProtection="1">
      <alignment vertical="center"/>
      <protection locked="0"/>
    </xf>
    <xf numFmtId="0" fontId="72" fillId="30" borderId="71" xfId="63" applyFont="1" applyFill="1" applyBorder="1" applyAlignment="1" applyProtection="1">
      <alignment vertical="center"/>
      <protection locked="0"/>
    </xf>
    <xf numFmtId="1" fontId="265" fillId="30" borderId="223" xfId="61" applyNumberFormat="1" applyFont="1" applyFill="1" applyBorder="1" applyAlignment="1" applyProtection="1">
      <alignment horizontal="center" vertical="center"/>
      <protection hidden="1"/>
    </xf>
    <xf numFmtId="0" fontId="60" fillId="30" borderId="0" xfId="61" applyFont="1" applyFill="1" applyAlignment="1">
      <alignment horizontal="left" vertical="center"/>
    </xf>
    <xf numFmtId="165" fontId="266" fillId="30" borderId="0" xfId="61" applyNumberFormat="1" applyFont="1" applyFill="1" applyAlignment="1">
      <alignment horizontal="left" vertical="center"/>
    </xf>
    <xf numFmtId="0" fontId="265" fillId="30" borderId="0" xfId="61" applyFont="1" applyFill="1" applyAlignment="1" applyProtection="1">
      <alignment horizontal="center" vertical="center"/>
      <protection locked="0"/>
    </xf>
    <xf numFmtId="0" fontId="60" fillId="30" borderId="0" xfId="61" applyFont="1" applyFill="1" applyAlignment="1" applyProtection="1">
      <alignment horizontal="left" vertical="center"/>
      <protection locked="0"/>
    </xf>
    <xf numFmtId="0" fontId="60" fillId="30" borderId="0" xfId="87" applyFont="1" applyFill="1" applyAlignment="1" applyProtection="1">
      <alignment horizontal="left" vertical="center"/>
      <protection locked="0"/>
    </xf>
    <xf numFmtId="1" fontId="265" fillId="30" borderId="224" xfId="61" applyNumberFormat="1" applyFont="1" applyFill="1" applyBorder="1" applyAlignment="1" applyProtection="1">
      <alignment horizontal="center" vertical="center"/>
      <protection hidden="1"/>
    </xf>
    <xf numFmtId="0" fontId="264" fillId="30" borderId="0" xfId="61" applyFont="1" applyFill="1" applyAlignment="1" applyProtection="1">
      <alignment horizontal="center" vertical="center"/>
      <protection locked="0"/>
    </xf>
    <xf numFmtId="0" fontId="109" fillId="30" borderId="221" xfId="61" applyFont="1" applyFill="1" applyBorder="1" applyAlignment="1">
      <alignment vertical="center"/>
    </xf>
    <xf numFmtId="0" fontId="60" fillId="30" borderId="221" xfId="61" applyFont="1" applyFill="1" applyBorder="1" applyAlignment="1">
      <alignment horizontal="left" vertical="center"/>
    </xf>
    <xf numFmtId="0" fontId="60" fillId="30" borderId="221" xfId="61" applyFont="1" applyFill="1" applyBorder="1" applyAlignment="1">
      <alignment horizontal="center" vertical="center"/>
    </xf>
    <xf numFmtId="0" fontId="264" fillId="30" borderId="0" xfId="61" applyFont="1" applyFill="1" applyAlignment="1" applyProtection="1">
      <alignment horizontal="center"/>
      <protection locked="0"/>
    </xf>
    <xf numFmtId="0" fontId="265" fillId="30" borderId="0" xfId="61" applyFont="1" applyFill="1" applyAlignment="1" applyProtection="1">
      <alignment horizontal="center"/>
      <protection locked="0"/>
    </xf>
    <xf numFmtId="0" fontId="92" fillId="30" borderId="0" xfId="61" applyFont="1" applyFill="1"/>
    <xf numFmtId="0" fontId="92" fillId="30" borderId="0" xfId="61" applyFont="1" applyFill="1" applyAlignment="1" applyProtection="1">
      <alignment vertical="center"/>
      <protection locked="0"/>
    </xf>
    <xf numFmtId="0" fontId="92" fillId="30" borderId="71" xfId="61" applyFont="1" applyFill="1" applyBorder="1" applyAlignment="1" applyProtection="1">
      <alignment vertical="center"/>
      <protection locked="0"/>
    </xf>
    <xf numFmtId="0" fontId="92" fillId="30" borderId="0" xfId="68" applyFont="1" applyFill="1" applyAlignment="1">
      <alignment horizontal="right" vertical="center"/>
    </xf>
    <xf numFmtId="1" fontId="92" fillId="30" borderId="0" xfId="61" applyNumberFormat="1" applyFont="1" applyFill="1" applyAlignment="1" applyProtection="1">
      <alignment horizontal="center"/>
      <protection locked="0"/>
    </xf>
    <xf numFmtId="0" fontId="44" fillId="30" borderId="0" xfId="61" applyFont="1" applyFill="1" applyAlignment="1" applyProtection="1">
      <alignment horizontal="left" vertical="center"/>
      <protection locked="0"/>
    </xf>
    <xf numFmtId="165" fontId="268" fillId="31" borderId="0" xfId="61" applyNumberFormat="1" applyFont="1" applyFill="1" applyAlignment="1" applyProtection="1">
      <alignment horizontal="right" vertical="center"/>
      <protection hidden="1"/>
    </xf>
    <xf numFmtId="1" fontId="92" fillId="30" borderId="0" xfId="61" applyNumberFormat="1" applyFont="1" applyFill="1" applyAlignment="1" applyProtection="1">
      <alignment horizontal="center" vertical="center"/>
      <protection locked="0"/>
    </xf>
    <xf numFmtId="0" fontId="92" fillId="30" borderId="0" xfId="86" applyFont="1" applyFill="1" applyAlignment="1" applyProtection="1">
      <alignment horizontal="center" vertical="center"/>
      <protection hidden="1"/>
    </xf>
    <xf numFmtId="0" fontId="72" fillId="30" borderId="0" xfId="63" applyFont="1" applyFill="1" applyAlignment="1" applyProtection="1">
      <alignment horizontal="center" vertical="center"/>
      <protection locked="0"/>
    </xf>
    <xf numFmtId="0" fontId="60" fillId="30" borderId="71" xfId="87" applyFont="1" applyFill="1" applyBorder="1" applyAlignment="1" applyProtection="1">
      <alignment horizontal="left" vertical="center"/>
      <protection locked="0"/>
    </xf>
    <xf numFmtId="0" fontId="92" fillId="30" borderId="0" xfId="86" applyFont="1" applyFill="1" applyAlignment="1" applyProtection="1">
      <alignment horizontal="left" vertical="center"/>
      <protection locked="0"/>
    </xf>
    <xf numFmtId="0" fontId="69" fillId="30" borderId="0" xfId="61" applyFont="1" applyFill="1" applyAlignment="1" applyProtection="1">
      <alignment horizontal="center"/>
      <protection locked="0"/>
    </xf>
    <xf numFmtId="0" fontId="92" fillId="30" borderId="89" xfId="68" applyFont="1" applyFill="1" applyBorder="1" applyAlignment="1">
      <alignment horizontal="right" vertical="center"/>
    </xf>
    <xf numFmtId="0" fontId="270" fillId="30" borderId="0" xfId="61" applyFont="1" applyFill="1" applyAlignment="1" applyProtection="1">
      <alignment horizontal="center"/>
      <protection locked="0"/>
    </xf>
    <xf numFmtId="1" fontId="267" fillId="30" borderId="0" xfId="86" applyNumberFormat="1" applyFont="1" applyFill="1" applyAlignment="1" applyProtection="1">
      <alignment horizontal="center" vertical="center"/>
      <protection hidden="1"/>
    </xf>
    <xf numFmtId="0" fontId="92" fillId="0" borderId="0" xfId="87" applyFont="1"/>
    <xf numFmtId="0" fontId="92" fillId="30" borderId="71" xfId="86" applyFont="1" applyFill="1" applyBorder="1" applyProtection="1">
      <protection locked="0"/>
    </xf>
    <xf numFmtId="0" fontId="253" fillId="30" borderId="0" xfId="86" applyFont="1" applyFill="1" applyAlignment="1" applyProtection="1">
      <alignment vertical="top"/>
      <protection hidden="1"/>
    </xf>
    <xf numFmtId="1" fontId="271" fillId="30" borderId="226" xfId="86" applyNumberFormat="1" applyFont="1" applyFill="1" applyBorder="1" applyAlignment="1" applyProtection="1">
      <alignment horizontal="center" vertical="center"/>
      <protection hidden="1"/>
    </xf>
    <xf numFmtId="0" fontId="265" fillId="30" borderId="0" xfId="87" applyFont="1" applyFill="1" applyAlignment="1" applyProtection="1">
      <alignment horizontal="left" vertical="center"/>
      <protection locked="0"/>
    </xf>
    <xf numFmtId="0" fontId="272" fillId="30" borderId="0" xfId="86" applyFont="1" applyFill="1" applyProtection="1">
      <protection locked="0"/>
    </xf>
    <xf numFmtId="0" fontId="92" fillId="30" borderId="173" xfId="61" applyFont="1" applyFill="1" applyBorder="1" applyProtection="1">
      <protection locked="0"/>
    </xf>
    <xf numFmtId="0" fontId="92" fillId="30" borderId="95" xfId="61" applyFont="1" applyFill="1" applyBorder="1" applyProtection="1">
      <protection locked="0"/>
    </xf>
    <xf numFmtId="0" fontId="92" fillId="30" borderId="96" xfId="61" applyFont="1" applyFill="1" applyBorder="1" applyProtection="1">
      <protection locked="0"/>
    </xf>
    <xf numFmtId="0" fontId="253" fillId="30" borderId="95" xfId="86" applyFont="1" applyFill="1" applyBorder="1" applyAlignment="1" applyProtection="1">
      <alignment vertical="top"/>
      <protection hidden="1"/>
    </xf>
    <xf numFmtId="0" fontId="92" fillId="30" borderId="95" xfId="86" applyFont="1" applyFill="1" applyBorder="1" applyProtection="1">
      <protection locked="0"/>
    </xf>
    <xf numFmtId="0" fontId="92" fillId="30" borderId="96" xfId="86" applyFont="1" applyFill="1" applyBorder="1" applyProtection="1">
      <protection locked="0"/>
    </xf>
    <xf numFmtId="0" fontId="92" fillId="30" borderId="50" xfId="68" applyFont="1" applyFill="1" applyBorder="1"/>
    <xf numFmtId="0" fontId="92" fillId="30" borderId="49" xfId="68" applyFont="1" applyFill="1" applyBorder="1"/>
    <xf numFmtId="0" fontId="92" fillId="30" borderId="89" xfId="68" applyFont="1" applyFill="1" applyBorder="1" applyAlignment="1">
      <alignment vertical="center"/>
    </xf>
    <xf numFmtId="0" fontId="273" fillId="30" borderId="0" xfId="86" applyFont="1" applyFill="1" applyAlignment="1" applyProtection="1">
      <alignment vertical="center"/>
      <protection locked="0"/>
    </xf>
    <xf numFmtId="0" fontId="92" fillId="30" borderId="0" xfId="68" applyFont="1" applyFill="1" applyAlignment="1">
      <alignment vertical="center"/>
    </xf>
    <xf numFmtId="0" fontId="92" fillId="30" borderId="71" xfId="68" applyFont="1" applyFill="1" applyBorder="1" applyAlignment="1">
      <alignment vertical="center"/>
    </xf>
    <xf numFmtId="0" fontId="61" fillId="30" borderId="89" xfId="61" applyFont="1" applyFill="1" applyBorder="1" applyAlignment="1" applyProtection="1">
      <alignment vertical="center"/>
      <protection locked="0"/>
    </xf>
    <xf numFmtId="0" fontId="61" fillId="30" borderId="0" xfId="61" applyFont="1" applyFill="1" applyAlignment="1" applyProtection="1">
      <alignment vertical="center"/>
      <protection locked="0"/>
    </xf>
    <xf numFmtId="0" fontId="274" fillId="30" borderId="0" xfId="61" applyFont="1" applyFill="1" applyAlignment="1">
      <alignment horizontal="left"/>
    </xf>
    <xf numFmtId="165" fontId="275" fillId="30" borderId="227" xfId="61" applyNumberFormat="1" applyFont="1" applyFill="1" applyBorder="1" applyAlignment="1" applyProtection="1">
      <alignment horizontal="center" vertical="center"/>
      <protection hidden="1"/>
    </xf>
    <xf numFmtId="0" fontId="92" fillId="30" borderId="0" xfId="61" applyFont="1" applyFill="1" applyAlignment="1" applyProtection="1">
      <alignment horizontal="right" vertical="center"/>
      <protection locked="0"/>
    </xf>
    <xf numFmtId="165" fontId="61" fillId="30" borderId="0" xfId="61" applyNumberFormat="1" applyFont="1" applyFill="1" applyAlignment="1" applyProtection="1">
      <alignment horizontal="left" vertical="center"/>
      <protection locked="0"/>
    </xf>
    <xf numFmtId="1" fontId="275" fillId="30" borderId="228" xfId="61" applyNumberFormat="1" applyFont="1" applyFill="1" applyBorder="1" applyAlignment="1" applyProtection="1">
      <alignment horizontal="center" vertical="center"/>
      <protection hidden="1"/>
    </xf>
    <xf numFmtId="0" fontId="276" fillId="56" borderId="221" xfId="61" applyFont="1" applyFill="1" applyBorder="1" applyAlignment="1">
      <alignment horizontal="center" vertical="center"/>
    </xf>
    <xf numFmtId="165" fontId="92" fillId="30" borderId="0" xfId="61" applyNumberFormat="1" applyFont="1" applyFill="1" applyAlignment="1" applyProtection="1">
      <alignment horizontal="left" vertical="center"/>
      <protection locked="0"/>
    </xf>
    <xf numFmtId="0" fontId="92" fillId="30" borderId="173" xfId="68" applyFont="1" applyFill="1" applyBorder="1" applyAlignment="1">
      <alignment vertical="center"/>
    </xf>
    <xf numFmtId="0" fontId="92" fillId="30" borderId="95" xfId="61" applyFont="1" applyFill="1" applyBorder="1" applyAlignment="1" applyProtection="1">
      <alignment vertical="center"/>
      <protection locked="0"/>
    </xf>
    <xf numFmtId="0" fontId="92" fillId="30" borderId="96" xfId="61" applyFont="1" applyFill="1" applyBorder="1" applyAlignment="1" applyProtection="1">
      <alignment vertical="center"/>
      <protection locked="0"/>
    </xf>
    <xf numFmtId="0" fontId="280" fillId="29" borderId="0" xfId="61" applyFont="1" applyFill="1" applyAlignment="1">
      <alignment vertical="center"/>
    </xf>
    <xf numFmtId="0" fontId="285" fillId="29" borderId="0" xfId="44" applyFont="1" applyFill="1" applyAlignment="1">
      <alignment vertical="center"/>
    </xf>
    <xf numFmtId="0" fontId="17" fillId="29" borderId="0" xfId="61" applyFill="1" applyProtection="1">
      <protection hidden="1"/>
    </xf>
    <xf numFmtId="0" fontId="138" fillId="29" borderId="0" xfId="44" applyFont="1" applyFill="1" applyAlignment="1">
      <alignment horizontal="center" vertical="top"/>
    </xf>
    <xf numFmtId="0" fontId="286" fillId="29" borderId="0" xfId="61" applyFont="1" applyFill="1"/>
    <xf numFmtId="0" fontId="287" fillId="29" borderId="0" xfId="61" applyFont="1" applyFill="1" applyAlignment="1">
      <alignment vertical="center"/>
    </xf>
    <xf numFmtId="0" fontId="138" fillId="29" borderId="0" xfId="61" applyFont="1" applyFill="1" applyAlignment="1">
      <alignment vertical="center"/>
    </xf>
    <xf numFmtId="0" fontId="292" fillId="29" borderId="0" xfId="61" applyFont="1" applyFill="1" applyAlignment="1">
      <alignment horizontal="center" vertical="center"/>
    </xf>
    <xf numFmtId="0" fontId="78" fillId="30" borderId="0" xfId="63" applyFont="1" applyFill="1" applyAlignment="1">
      <alignment horizontal="right" vertical="center"/>
    </xf>
    <xf numFmtId="175" fontId="289" fillId="43" borderId="0" xfId="63" applyNumberFormat="1" applyFont="1" applyFill="1" applyAlignment="1">
      <alignment horizontal="center" vertical="center"/>
    </xf>
    <xf numFmtId="0" fontId="17" fillId="36" borderId="0" xfId="61" applyFill="1" applyAlignment="1">
      <alignment vertical="center"/>
    </xf>
    <xf numFmtId="0" fontId="17" fillId="29" borderId="0" xfId="61" applyFill="1"/>
    <xf numFmtId="0" fontId="238" fillId="29" borderId="0" xfId="61" applyFont="1" applyFill="1"/>
    <xf numFmtId="0" fontId="282" fillId="29" borderId="0" xfId="61" applyFont="1" applyFill="1"/>
    <xf numFmtId="0" fontId="132" fillId="29" borderId="0" xfId="63" applyFont="1" applyFill="1" applyAlignment="1">
      <alignment horizontal="right" vertical="center"/>
    </xf>
    <xf numFmtId="0" fontId="282" fillId="29" borderId="0" xfId="63" applyFont="1" applyFill="1" applyAlignment="1">
      <alignment horizontal="right" vertical="center"/>
    </xf>
    <xf numFmtId="0" fontId="282" fillId="29" borderId="0" xfId="63" applyFont="1" applyFill="1" applyAlignment="1">
      <alignment horizontal="left" vertical="center"/>
    </xf>
    <xf numFmtId="0" fontId="282" fillId="36" borderId="0" xfId="63" applyFont="1" applyFill="1" applyAlignment="1">
      <alignment horizontal="left" vertical="center"/>
    </xf>
    <xf numFmtId="0" fontId="286" fillId="36" borderId="0" xfId="61" applyFont="1" applyFill="1"/>
    <xf numFmtId="0" fontId="238" fillId="29" borderId="0" xfId="63" applyFont="1" applyFill="1" applyAlignment="1">
      <alignment horizontal="right" vertical="center"/>
    </xf>
    <xf numFmtId="0" fontId="78" fillId="29" borderId="0" xfId="63" applyFont="1" applyFill="1" applyAlignment="1">
      <alignment horizontal="right" vertical="center"/>
    </xf>
    <xf numFmtId="0" fontId="293" fillId="29" borderId="0" xfId="61" applyFont="1" applyFill="1" applyAlignment="1">
      <alignment vertical="center"/>
    </xf>
    <xf numFmtId="0" fontId="238" fillId="30" borderId="0" xfId="63" applyFont="1" applyFill="1" applyAlignment="1">
      <alignment horizontal="right" vertical="center"/>
    </xf>
    <xf numFmtId="0" fontId="85" fillId="49" borderId="0" xfId="89" applyFont="1" applyFill="1" applyBorder="1" applyAlignment="1">
      <alignment horizontal="left" vertical="center"/>
    </xf>
    <xf numFmtId="0" fontId="282" fillId="29" borderId="0" xfId="61" applyFont="1" applyFill="1" applyAlignment="1">
      <alignment vertical="center"/>
    </xf>
    <xf numFmtId="0" fontId="238" fillId="30" borderId="0" xfId="61" applyFont="1" applyFill="1"/>
    <xf numFmtId="0" fontId="76" fillId="36" borderId="0" xfId="63" applyFont="1" applyFill="1" applyAlignment="1">
      <alignment horizontal="right" vertical="center"/>
    </xf>
    <xf numFmtId="0" fontId="294" fillId="29" borderId="0" xfId="61" applyFont="1" applyFill="1" applyAlignment="1">
      <alignment horizontal="center" vertical="center"/>
    </xf>
    <xf numFmtId="0" fontId="282" fillId="36" borderId="0" xfId="61" applyFont="1" applyFill="1"/>
    <xf numFmtId="14" fontId="277" fillId="29" borderId="0" xfId="61" applyNumberFormat="1" applyFont="1" applyFill="1"/>
    <xf numFmtId="0" fontId="296" fillId="29" borderId="0" xfId="61" applyFont="1" applyFill="1" applyAlignment="1">
      <alignment horizontal="center" vertical="center"/>
    </xf>
    <xf numFmtId="0" fontId="48" fillId="29" borderId="0" xfId="61" applyFont="1" applyFill="1" applyAlignment="1">
      <alignment horizontal="left" vertical="center"/>
    </xf>
    <xf numFmtId="0" fontId="297" fillId="29" borderId="0" xfId="63" applyFont="1" applyFill="1" applyAlignment="1">
      <alignment horizontal="right" vertical="center"/>
    </xf>
    <xf numFmtId="0" fontId="297" fillId="29" borderId="0" xfId="61" applyFont="1" applyFill="1" applyAlignment="1">
      <alignment vertical="center"/>
    </xf>
    <xf numFmtId="0" fontId="297" fillId="29" borderId="0" xfId="61" applyFont="1" applyFill="1"/>
    <xf numFmtId="0" fontId="169" fillId="29" borderId="0" xfId="61" applyFont="1" applyFill="1"/>
    <xf numFmtId="0" fontId="46" fillId="29" borderId="0" xfId="61" applyFont="1" applyFill="1" applyAlignment="1">
      <alignment horizontal="left" vertical="center"/>
    </xf>
    <xf numFmtId="0" fontId="108" fillId="29" borderId="0" xfId="61" applyFont="1" applyFill="1" applyAlignment="1">
      <alignment horizontal="center" vertical="center"/>
    </xf>
    <xf numFmtId="0" fontId="280" fillId="29" borderId="0" xfId="61" applyFont="1" applyFill="1" applyProtection="1">
      <protection hidden="1"/>
    </xf>
    <xf numFmtId="0" fontId="300" fillId="29" borderId="0" xfId="61" applyFont="1" applyFill="1" applyAlignment="1">
      <alignment vertical="center"/>
    </xf>
    <xf numFmtId="0" fontId="301" fillId="29" borderId="0" xfId="61" applyFont="1" applyFill="1" applyAlignment="1">
      <alignment vertical="center"/>
    </xf>
    <xf numFmtId="0" fontId="141" fillId="29" borderId="0" xfId="61" applyFont="1" applyFill="1" applyAlignment="1">
      <alignment horizontal="center" vertical="center"/>
    </xf>
    <xf numFmtId="0" fontId="282" fillId="30" borderId="0" xfId="61" applyFont="1" applyFill="1"/>
    <xf numFmtId="0" fontId="132" fillId="30" borderId="0" xfId="63" applyFont="1" applyFill="1" applyAlignment="1">
      <alignment horizontal="right" vertical="center"/>
    </xf>
    <xf numFmtId="0" fontId="282" fillId="30" borderId="0" xfId="63" applyFont="1" applyFill="1" applyAlignment="1">
      <alignment horizontal="right" vertical="center"/>
    </xf>
    <xf numFmtId="0" fontId="282" fillId="30" borderId="0" xfId="61" applyFont="1" applyFill="1" applyAlignment="1">
      <alignment vertical="center"/>
    </xf>
    <xf numFmtId="0" fontId="139" fillId="29" borderId="0" xfId="90" applyFont="1" applyFill="1" applyAlignment="1" applyProtection="1">
      <alignment vertical="center"/>
    </xf>
    <xf numFmtId="0" fontId="302" fillId="29" borderId="0" xfId="61" applyFont="1" applyFill="1" applyAlignment="1">
      <alignment vertical="center"/>
    </xf>
    <xf numFmtId="0" fontId="92" fillId="29" borderId="0" xfId="61" applyFont="1" applyFill="1" applyAlignment="1">
      <alignment vertical="center"/>
    </xf>
    <xf numFmtId="0" fontId="132" fillId="36" borderId="0" xfId="61" applyFont="1" applyFill="1"/>
    <xf numFmtId="0" fontId="304" fillId="29" borderId="0" xfId="61" applyFont="1" applyFill="1" applyAlignment="1">
      <alignment vertical="center"/>
    </xf>
    <xf numFmtId="0" fontId="284" fillId="29" borderId="0" xfId="61" applyFont="1" applyFill="1" applyAlignment="1">
      <alignment horizontal="left" vertical="center"/>
    </xf>
    <xf numFmtId="0" fontId="283" fillId="29" borderId="0" xfId="44" applyFont="1" applyFill="1" applyAlignment="1">
      <alignment vertical="center"/>
    </xf>
    <xf numFmtId="0" fontId="305" fillId="29" borderId="0" xfId="61" applyFont="1" applyFill="1" applyAlignment="1">
      <alignment horizontal="center"/>
    </xf>
    <xf numFmtId="0" fontId="291" fillId="29" borderId="0" xfId="61" applyFont="1" applyFill="1" applyAlignment="1">
      <alignment horizontal="center"/>
    </xf>
    <xf numFmtId="0" fontId="303" fillId="29" borderId="0" xfId="61" applyFont="1" applyFill="1" applyAlignment="1">
      <alignment vertical="center"/>
    </xf>
    <xf numFmtId="0" fontId="92" fillId="29" borderId="0" xfId="61" applyFont="1" applyFill="1" applyProtection="1">
      <protection hidden="1"/>
    </xf>
    <xf numFmtId="0" fontId="307" fillId="29" borderId="0" xfId="61" applyFont="1" applyFill="1" applyAlignment="1">
      <alignment vertical="center"/>
    </xf>
    <xf numFmtId="0" fontId="308" fillId="29" borderId="0" xfId="63" applyFont="1" applyFill="1" applyAlignment="1">
      <alignment horizontal="left" vertical="center"/>
    </xf>
    <xf numFmtId="0" fontId="59" fillId="49" borderId="0" xfId="61" applyFont="1" applyFill="1" applyAlignment="1">
      <alignment horizontal="left" vertical="center"/>
    </xf>
    <xf numFmtId="0" fontId="17" fillId="36" borderId="0" xfId="61" applyFill="1" applyProtection="1">
      <protection hidden="1"/>
    </xf>
    <xf numFmtId="0" fontId="291" fillId="29" borderId="0" xfId="61" applyFont="1" applyFill="1" applyAlignment="1">
      <alignment horizontal="center" vertical="top"/>
    </xf>
    <xf numFmtId="0" fontId="76" fillId="29" borderId="232" xfId="61" applyFont="1" applyFill="1" applyBorder="1"/>
    <xf numFmtId="0" fontId="295" fillId="29" borderId="233" xfId="61" applyFont="1" applyFill="1" applyBorder="1"/>
    <xf numFmtId="0" fontId="295" fillId="29" borderId="233" xfId="63" applyFont="1" applyFill="1" applyBorder="1" applyAlignment="1">
      <alignment horizontal="right" vertical="center"/>
    </xf>
    <xf numFmtId="0" fontId="295" fillId="29" borderId="233" xfId="61" applyFont="1" applyFill="1" applyBorder="1" applyAlignment="1">
      <alignment vertical="center"/>
    </xf>
    <xf numFmtId="0" fontId="295" fillId="29" borderId="234" xfId="61" applyFont="1" applyFill="1" applyBorder="1"/>
    <xf numFmtId="0" fontId="295" fillId="29" borderId="235" xfId="63" applyFont="1" applyFill="1" applyBorder="1" applyAlignment="1">
      <alignment horizontal="center" vertical="center"/>
    </xf>
    <xf numFmtId="0" fontId="309" fillId="29" borderId="0" xfId="63" applyFont="1" applyFill="1" applyAlignment="1">
      <alignment horizontal="left" vertical="center"/>
    </xf>
    <xf numFmtId="0" fontId="295" fillId="29" borderId="0" xfId="63" applyFont="1" applyFill="1" applyAlignment="1">
      <alignment horizontal="right" vertical="center"/>
    </xf>
    <xf numFmtId="0" fontId="295" fillId="29" borderId="0" xfId="61" applyFont="1" applyFill="1" applyAlignment="1">
      <alignment vertical="center"/>
    </xf>
    <xf numFmtId="0" fontId="295" fillId="29" borderId="0" xfId="61" applyFont="1" applyFill="1"/>
    <xf numFmtId="0" fontId="295" fillId="29" borderId="236" xfId="61" applyFont="1" applyFill="1" applyBorder="1"/>
    <xf numFmtId="0" fontId="74" fillId="29" borderId="0" xfId="61" applyFont="1" applyFill="1" applyAlignment="1">
      <alignment horizontal="right" vertical="center"/>
    </xf>
    <xf numFmtId="0" fontId="168" fillId="29" borderId="0" xfId="61" applyFont="1" applyFill="1"/>
    <xf numFmtId="0" fontId="168" fillId="29" borderId="236" xfId="61" applyFont="1" applyFill="1" applyBorder="1"/>
    <xf numFmtId="0" fontId="76" fillId="29" borderId="237" xfId="61" applyFont="1" applyFill="1" applyBorder="1"/>
    <xf numFmtId="0" fontId="310" fillId="29" borderId="238" xfId="61" applyFont="1" applyFill="1" applyBorder="1"/>
    <xf numFmtId="0" fontId="295" fillId="29" borderId="238" xfId="63" applyFont="1" applyFill="1" applyBorder="1" applyAlignment="1">
      <alignment horizontal="right" vertical="center"/>
    </xf>
    <xf numFmtId="0" fontId="295" fillId="29" borderId="238" xfId="61" applyFont="1" applyFill="1" applyBorder="1" applyAlignment="1">
      <alignment vertical="center"/>
    </xf>
    <xf numFmtId="0" fontId="295" fillId="29" borderId="238" xfId="61" applyFont="1" applyFill="1" applyBorder="1"/>
    <xf numFmtId="0" fontId="295" fillId="29" borderId="239" xfId="61" applyFont="1" applyFill="1" applyBorder="1"/>
    <xf numFmtId="0" fontId="238" fillId="29" borderId="232" xfId="61" applyFont="1" applyFill="1" applyBorder="1"/>
    <xf numFmtId="0" fontId="282" fillId="29" borderId="233" xfId="61" applyFont="1" applyFill="1" applyBorder="1"/>
    <xf numFmtId="0" fontId="132" fillId="29" borderId="233" xfId="63" applyFont="1" applyFill="1" applyBorder="1" applyAlignment="1">
      <alignment horizontal="right" vertical="center"/>
    </xf>
    <xf numFmtId="0" fontId="282" fillId="29" borderId="233" xfId="63" applyFont="1" applyFill="1" applyBorder="1" applyAlignment="1">
      <alignment horizontal="right" vertical="center"/>
    </xf>
    <xf numFmtId="0" fontId="282" fillId="29" borderId="233" xfId="61" applyFont="1" applyFill="1" applyBorder="1" applyAlignment="1">
      <alignment vertical="center"/>
    </xf>
    <xf numFmtId="0" fontId="282" fillId="29" borderId="234" xfId="61" applyFont="1" applyFill="1" applyBorder="1"/>
    <xf numFmtId="0" fontId="131" fillId="29" borderId="0" xfId="63" applyFont="1" applyFill="1" applyAlignment="1">
      <alignment horizontal="left" vertical="center"/>
    </xf>
    <xf numFmtId="0" fontId="238" fillId="29" borderId="237" xfId="61" applyFont="1" applyFill="1" applyBorder="1"/>
    <xf numFmtId="0" fontId="76" fillId="29" borderId="238" xfId="61" applyFont="1" applyFill="1" applyBorder="1"/>
    <xf numFmtId="0" fontId="76" fillId="29" borderId="239" xfId="61" applyFont="1" applyFill="1" applyBorder="1"/>
    <xf numFmtId="0" fontId="295" fillId="29" borderId="234" xfId="61" applyFont="1" applyFill="1" applyBorder="1" applyAlignment="1">
      <alignment vertical="center"/>
    </xf>
    <xf numFmtId="0" fontId="311" fillId="29" borderId="0" xfId="63" applyFont="1" applyFill="1" applyAlignment="1">
      <alignment horizontal="left" vertical="center"/>
    </xf>
    <xf numFmtId="0" fontId="295" fillId="29" borderId="0" xfId="63" applyFont="1" applyFill="1" applyAlignment="1">
      <alignment horizontal="left" vertical="center"/>
    </xf>
    <xf numFmtId="0" fontId="74" fillId="30" borderId="0" xfId="61" applyFont="1" applyFill="1" applyAlignment="1">
      <alignment horizontal="right" vertical="center"/>
    </xf>
    <xf numFmtId="0" fontId="295" fillId="30" borderId="236" xfId="61" applyFont="1" applyFill="1" applyBorder="1"/>
    <xf numFmtId="0" fontId="282" fillId="29" borderId="234" xfId="63" applyFont="1" applyFill="1" applyBorder="1" applyAlignment="1">
      <alignment horizontal="right" vertical="center"/>
    </xf>
    <xf numFmtId="0" fontId="282" fillId="29" borderId="236" xfId="63" applyFont="1" applyFill="1" applyBorder="1" applyAlignment="1">
      <alignment horizontal="right" vertical="center"/>
    </xf>
    <xf numFmtId="0" fontId="282" fillId="30" borderId="0" xfId="63" applyFont="1" applyFill="1" applyAlignment="1">
      <alignment horizontal="left" vertical="center"/>
    </xf>
    <xf numFmtId="0" fontId="282" fillId="29" borderId="238" xfId="61" applyFont="1" applyFill="1" applyBorder="1"/>
    <xf numFmtId="0" fontId="132" fillId="29" borderId="238" xfId="63" applyFont="1" applyFill="1" applyBorder="1" applyAlignment="1">
      <alignment horizontal="right" vertical="center"/>
    </xf>
    <xf numFmtId="0" fontId="282" fillId="29" borderId="238" xfId="63" applyFont="1" applyFill="1" applyBorder="1" applyAlignment="1">
      <alignment horizontal="right" vertical="center"/>
    </xf>
    <xf numFmtId="0" fontId="282" fillId="29" borderId="239" xfId="63" applyFont="1" applyFill="1" applyBorder="1" applyAlignment="1">
      <alignment horizontal="right" vertical="center"/>
    </xf>
    <xf numFmtId="0" fontId="74" fillId="36" borderId="0" xfId="61" applyFont="1" applyFill="1" applyAlignment="1">
      <alignment horizontal="right" vertical="center"/>
    </xf>
    <xf numFmtId="0" fontId="168" fillId="36" borderId="0" xfId="61" applyFont="1" applyFill="1"/>
    <xf numFmtId="0" fontId="295" fillId="36" borderId="236" xfId="61" applyFont="1" applyFill="1" applyBorder="1"/>
    <xf numFmtId="0" fontId="76" fillId="29" borderId="235" xfId="61" applyFont="1" applyFill="1" applyBorder="1"/>
    <xf numFmtId="0" fontId="48" fillId="29" borderId="238" xfId="61" applyFont="1" applyFill="1" applyBorder="1"/>
    <xf numFmtId="0" fontId="168" fillId="29" borderId="240" xfId="61" applyFont="1" applyFill="1" applyBorder="1"/>
    <xf numFmtId="0" fontId="282" fillId="29" borderId="238" xfId="61" applyFont="1" applyFill="1" applyBorder="1" applyAlignment="1">
      <alignment vertical="center"/>
    </xf>
    <xf numFmtId="0" fontId="282" fillId="29" borderId="239" xfId="61" applyFont="1" applyFill="1" applyBorder="1"/>
    <xf numFmtId="0" fontId="152" fillId="29" borderId="241" xfId="61" applyFont="1" applyFill="1" applyBorder="1"/>
    <xf numFmtId="0" fontId="168" fillId="29" borderId="242" xfId="61" applyFont="1" applyFill="1" applyBorder="1"/>
    <xf numFmtId="0" fontId="295" fillId="29" borderId="242" xfId="63" applyFont="1" applyFill="1" applyBorder="1" applyAlignment="1">
      <alignment horizontal="right" vertical="center"/>
    </xf>
    <xf numFmtId="0" fontId="168" fillId="29" borderId="242" xfId="63" applyFont="1" applyFill="1" applyBorder="1" applyAlignment="1">
      <alignment horizontal="right" vertical="center"/>
    </xf>
    <xf numFmtId="0" fontId="168" fillId="29" borderId="242" xfId="61" applyFont="1" applyFill="1" applyBorder="1" applyAlignment="1">
      <alignment vertical="center"/>
    </xf>
    <xf numFmtId="0" fontId="168" fillId="29" borderId="243" xfId="61" applyFont="1" applyFill="1" applyBorder="1"/>
    <xf numFmtId="0" fontId="168" fillId="29" borderId="0" xfId="63" applyFont="1" applyFill="1" applyAlignment="1">
      <alignment horizontal="right" vertical="center"/>
    </xf>
    <xf numFmtId="0" fontId="168" fillId="29" borderId="0" xfId="61" applyFont="1" applyFill="1" applyAlignment="1">
      <alignment vertical="center"/>
    </xf>
    <xf numFmtId="0" fontId="152" fillId="29" borderId="244" xfId="61" applyFont="1" applyFill="1" applyBorder="1"/>
    <xf numFmtId="0" fontId="240" fillId="36" borderId="238" xfId="61" applyFont="1" applyFill="1" applyBorder="1"/>
    <xf numFmtId="0" fontId="51" fillId="36" borderId="245" xfId="63" applyFont="1" applyFill="1" applyBorder="1" applyAlignment="1">
      <alignment horizontal="right" vertical="center"/>
    </xf>
    <xf numFmtId="0" fontId="312" fillId="36" borderId="245" xfId="63" applyFont="1" applyFill="1" applyBorder="1" applyAlignment="1">
      <alignment horizontal="right" vertical="center"/>
    </xf>
    <xf numFmtId="0" fontId="168" fillId="29" borderId="245" xfId="61" applyFont="1" applyFill="1" applyBorder="1"/>
    <xf numFmtId="0" fontId="168" fillId="29" borderId="246" xfId="61" applyFont="1" applyFill="1" applyBorder="1"/>
    <xf numFmtId="0" fontId="313" fillId="29" borderId="0" xfId="61" applyFont="1" applyFill="1" applyAlignment="1">
      <alignment horizontal="center" vertical="center"/>
    </xf>
    <xf numFmtId="0" fontId="74" fillId="29" borderId="0" xfId="61" applyFont="1" applyFill="1" applyAlignment="1">
      <alignment horizontal="left" vertical="center"/>
    </xf>
    <xf numFmtId="0" fontId="282" fillId="29" borderId="236" xfId="61" applyFont="1" applyFill="1" applyBorder="1"/>
    <xf numFmtId="0" fontId="76" fillId="36" borderId="0" xfId="61" applyFont="1" applyFill="1" applyAlignment="1">
      <alignment horizontal="center" vertical="center"/>
    </xf>
    <xf numFmtId="0" fontId="313" fillId="29" borderId="0" xfId="61" applyFont="1" applyFill="1" applyAlignment="1">
      <alignment horizontal="left" vertical="center"/>
    </xf>
    <xf numFmtId="0" fontId="295" fillId="29" borderId="237" xfId="61" applyFont="1" applyFill="1" applyBorder="1"/>
    <xf numFmtId="0" fontId="74" fillId="29" borderId="238" xfId="61" applyFont="1" applyFill="1" applyBorder="1" applyAlignment="1">
      <alignment horizontal="left" vertical="center"/>
    </xf>
    <xf numFmtId="0" fontId="76" fillId="29" borderId="0" xfId="61" applyFont="1" applyFill="1"/>
    <xf numFmtId="0" fontId="76" fillId="29" borderId="241" xfId="61" applyFont="1" applyFill="1" applyBorder="1"/>
    <xf numFmtId="0" fontId="295" fillId="29" borderId="242" xfId="61" applyFont="1" applyFill="1" applyBorder="1"/>
    <xf numFmtId="0" fontId="295" fillId="29" borderId="250" xfId="63" applyFont="1" applyFill="1" applyBorder="1" applyAlignment="1">
      <alignment horizontal="right" vertical="center"/>
    </xf>
    <xf numFmtId="0" fontId="76" fillId="29" borderId="251" xfId="61" applyFont="1" applyFill="1" applyBorder="1"/>
    <xf numFmtId="0" fontId="295" fillId="29" borderId="252" xfId="63" applyFont="1" applyFill="1" applyBorder="1" applyAlignment="1">
      <alignment horizontal="right" vertical="center"/>
    </xf>
    <xf numFmtId="0" fontId="311" fillId="29" borderId="0" xfId="61" applyFont="1" applyFill="1"/>
    <xf numFmtId="0" fontId="295" fillId="29" borderId="252" xfId="61" applyFont="1" applyFill="1" applyBorder="1"/>
    <xf numFmtId="0" fontId="295" fillId="29" borderId="251" xfId="63" applyFont="1" applyFill="1" applyBorder="1" applyAlignment="1">
      <alignment horizontal="center" vertical="center"/>
    </xf>
    <xf numFmtId="0" fontId="313" fillId="29" borderId="0" xfId="61" applyFont="1" applyFill="1" applyAlignment="1">
      <alignment horizontal="right" vertical="center"/>
    </xf>
    <xf numFmtId="0" fontId="295" fillId="29" borderId="0" xfId="61" applyFont="1" applyFill="1" applyAlignment="1">
      <alignment horizontal="left" vertical="center"/>
    </xf>
    <xf numFmtId="0" fontId="76" fillId="29" borderId="252" xfId="61" applyFont="1" applyFill="1" applyBorder="1"/>
    <xf numFmtId="0" fontId="295" fillId="29" borderId="252" xfId="61" applyFont="1" applyFill="1" applyBorder="1" applyAlignment="1">
      <alignment vertical="center"/>
    </xf>
    <xf numFmtId="0" fontId="76" fillId="29" borderId="244" xfId="61" applyFont="1" applyFill="1" applyBorder="1"/>
    <xf numFmtId="0" fontId="313" fillId="29" borderId="245" xfId="61" applyFont="1" applyFill="1" applyBorder="1" applyAlignment="1">
      <alignment horizontal="left" vertical="center"/>
    </xf>
    <xf numFmtId="0" fontId="295" fillId="29" borderId="245" xfId="61" applyFont="1" applyFill="1" applyBorder="1" applyAlignment="1">
      <alignment vertical="center"/>
    </xf>
    <xf numFmtId="0" fontId="295" fillId="29" borderId="253" xfId="61" applyFont="1" applyFill="1" applyBorder="1" applyAlignment="1">
      <alignment vertical="center"/>
    </xf>
    <xf numFmtId="0" fontId="311" fillId="29" borderId="0" xfId="63" applyFont="1" applyFill="1" applyAlignment="1">
      <alignment horizontal="right" vertical="center"/>
    </xf>
    <xf numFmtId="0" fontId="295" fillId="29" borderId="236" xfId="61" applyFont="1" applyFill="1" applyBorder="1" applyAlignment="1">
      <alignment vertical="center"/>
    </xf>
    <xf numFmtId="0" fontId="92" fillId="29" borderId="236" xfId="61" applyFont="1" applyFill="1" applyBorder="1" applyAlignment="1">
      <alignment vertical="center"/>
    </xf>
    <xf numFmtId="0" fontId="80" fillId="49" borderId="0" xfId="91" applyFont="1" applyFill="1"/>
    <xf numFmtId="0" fontId="92" fillId="36" borderId="0" xfId="91" applyFont="1" applyFill="1"/>
    <xf numFmtId="0" fontId="74" fillId="51" borderId="0" xfId="61" applyFont="1" applyFill="1" applyAlignment="1" applyProtection="1">
      <alignment horizontal="center" vertical="center"/>
      <protection hidden="1"/>
    </xf>
    <xf numFmtId="0" fontId="169" fillId="36" borderId="0" xfId="61" applyFont="1" applyFill="1"/>
    <xf numFmtId="0" fontId="17" fillId="30" borderId="0" xfId="61" applyFill="1" applyAlignment="1">
      <alignment horizontal="center" vertical="center" wrapText="1"/>
    </xf>
    <xf numFmtId="0" fontId="17" fillId="30" borderId="0" xfId="61" applyFill="1" applyAlignment="1">
      <alignment horizontal="center" vertical="center"/>
    </xf>
    <xf numFmtId="188" fontId="157" fillId="30" borderId="0" xfId="42" applyNumberFormat="1" applyFont="1" applyFill="1" applyAlignment="1">
      <alignment horizontal="right" vertical="center" wrapText="1"/>
    </xf>
    <xf numFmtId="188" fontId="195" fillId="30" borderId="0" xfId="42" applyNumberFormat="1" applyFont="1" applyFill="1" applyAlignment="1">
      <alignment horizontal="right" vertical="center" wrapText="1"/>
    </xf>
    <xf numFmtId="188" fontId="196" fillId="30" borderId="0" xfId="42" applyNumberFormat="1" applyFont="1" applyFill="1" applyAlignment="1">
      <alignment horizontal="right" vertical="center" wrapText="1"/>
    </xf>
    <xf numFmtId="0" fontId="144" fillId="30" borderId="0" xfId="80" applyFont="1" applyFill="1" applyAlignment="1">
      <alignment horizontal="right" vertical="center"/>
    </xf>
    <xf numFmtId="2" fontId="143" fillId="30" borderId="0" xfId="80" applyNumberFormat="1" applyFont="1" applyFill="1" applyAlignment="1">
      <alignment horizontal="center" vertical="center"/>
    </xf>
    <xf numFmtId="0" fontId="202" fillId="30" borderId="0" xfId="80" applyFont="1" applyFill="1" applyAlignment="1">
      <alignment horizontal="left" vertical="center"/>
    </xf>
    <xf numFmtId="193" fontId="203" fillId="30" borderId="0" xfId="80" applyNumberFormat="1" applyFont="1" applyFill="1" applyAlignment="1">
      <alignment horizontal="center" vertical="center"/>
    </xf>
    <xf numFmtId="194" fontId="203" fillId="30" borderId="0" xfId="80" applyNumberFormat="1" applyFont="1" applyFill="1" applyAlignment="1">
      <alignment horizontal="center" vertical="center"/>
    </xf>
    <xf numFmtId="0" fontId="60" fillId="30" borderId="198" xfId="61" applyFont="1" applyFill="1" applyBorder="1" applyAlignment="1" applyProtection="1">
      <alignment vertical="center"/>
      <protection hidden="1"/>
    </xf>
    <xf numFmtId="0" fontId="60" fillId="30" borderId="186" xfId="61" applyFont="1" applyFill="1" applyBorder="1" applyAlignment="1">
      <alignment horizontal="center" vertical="center"/>
    </xf>
    <xf numFmtId="0" fontId="316" fillId="30" borderId="0" xfId="61" applyFont="1" applyFill="1" applyAlignment="1" applyProtection="1">
      <alignment vertical="center"/>
      <protection locked="0"/>
    </xf>
    <xf numFmtId="0" fontId="316" fillId="30" borderId="64" xfId="61" applyFont="1" applyFill="1" applyBorder="1" applyAlignment="1" applyProtection="1">
      <alignment vertical="center"/>
      <protection locked="0"/>
    </xf>
    <xf numFmtId="0" fontId="317" fillId="30" borderId="0" xfId="61" applyFont="1" applyFill="1" applyAlignment="1">
      <alignment horizontal="center" vertical="center"/>
    </xf>
    <xf numFmtId="0" fontId="60" fillId="30" borderId="0" xfId="61" applyFont="1" applyFill="1" applyAlignment="1" applyProtection="1">
      <alignment horizontal="right" vertical="center"/>
      <protection hidden="1"/>
    </xf>
    <xf numFmtId="2" fontId="276" fillId="142" borderId="0" xfId="86" applyNumberFormat="1" applyFont="1" applyFill="1" applyAlignment="1">
      <alignment horizontal="right" vertical="center"/>
    </xf>
    <xf numFmtId="0" fontId="318" fillId="36" borderId="0" xfId="61" applyFont="1" applyFill="1" applyAlignment="1" applyProtection="1">
      <alignment horizontal="center" vertical="center"/>
      <protection hidden="1"/>
    </xf>
    <xf numFmtId="0" fontId="318" fillId="30" borderId="0" xfId="61" applyFont="1" applyFill="1" applyAlignment="1" applyProtection="1">
      <alignment horizontal="left" vertical="center"/>
      <protection locked="0"/>
    </xf>
    <xf numFmtId="0" fontId="318" fillId="30" borderId="0" xfId="61" applyFont="1" applyFill="1" applyAlignment="1" applyProtection="1">
      <alignment horizontal="left" vertical="center"/>
      <protection hidden="1"/>
    </xf>
    <xf numFmtId="0" fontId="318" fillId="30" borderId="64" xfId="61" applyFont="1" applyFill="1" applyBorder="1" applyAlignment="1" applyProtection="1">
      <alignment horizontal="left" vertical="center"/>
      <protection locked="0"/>
    </xf>
    <xf numFmtId="0" fontId="180" fillId="0" borderId="0" xfId="92" applyFont="1" applyAlignment="1">
      <alignment horizontal="center" vertical="center"/>
    </xf>
    <xf numFmtId="0" fontId="269" fillId="30" borderId="0" xfId="61" applyFont="1" applyFill="1" applyAlignment="1" applyProtection="1">
      <alignment horizontal="right" vertical="center"/>
      <protection hidden="1"/>
    </xf>
    <xf numFmtId="165" fontId="268" fillId="30" borderId="35" xfId="61" applyNumberFormat="1" applyFont="1" applyFill="1" applyBorder="1" applyAlignment="1" applyProtection="1">
      <alignment horizontal="right" vertical="center"/>
      <protection locked="0"/>
    </xf>
    <xf numFmtId="0" fontId="319" fillId="30" borderId="35" xfId="61" applyFont="1" applyFill="1" applyBorder="1" applyAlignment="1" applyProtection="1">
      <alignment horizontal="right" vertical="center"/>
      <protection hidden="1"/>
    </xf>
    <xf numFmtId="2" fontId="60" fillId="30" borderId="35" xfId="86" applyNumberFormat="1" applyFont="1" applyFill="1" applyBorder="1" applyAlignment="1">
      <alignment horizontal="center" vertical="center"/>
    </xf>
    <xf numFmtId="0" fontId="320" fillId="36" borderId="35" xfId="61" applyFont="1" applyFill="1" applyBorder="1" applyAlignment="1" applyProtection="1">
      <alignment horizontal="center" vertical="center"/>
      <protection hidden="1"/>
    </xf>
    <xf numFmtId="0" fontId="72" fillId="30" borderId="35" xfId="86" applyFont="1" applyFill="1" applyBorder="1" applyAlignment="1">
      <alignment vertical="center"/>
    </xf>
    <xf numFmtId="0" fontId="319" fillId="30" borderId="35" xfId="86" applyFont="1" applyFill="1" applyBorder="1" applyAlignment="1">
      <alignment horizontal="right" vertical="center"/>
    </xf>
    <xf numFmtId="0" fontId="46" fillId="130" borderId="255" xfId="92" applyFont="1" applyFill="1" applyBorder="1" applyAlignment="1">
      <alignment horizontal="center" vertical="center"/>
    </xf>
    <xf numFmtId="0" fontId="9" fillId="54" borderId="176" xfId="92" applyFill="1" applyBorder="1"/>
    <xf numFmtId="0" fontId="9" fillId="54" borderId="17" xfId="92" applyFill="1" applyBorder="1"/>
    <xf numFmtId="0" fontId="9" fillId="54" borderId="28" xfId="92" applyFill="1" applyBorder="1"/>
    <xf numFmtId="0" fontId="210" fillId="23" borderId="22" xfId="92" applyFont="1" applyFill="1" applyBorder="1" applyAlignment="1">
      <alignment vertical="center"/>
    </xf>
    <xf numFmtId="0" fontId="210" fillId="23" borderId="0" xfId="92" applyFont="1" applyFill="1" applyAlignment="1">
      <alignment vertical="center"/>
    </xf>
    <xf numFmtId="0" fontId="210" fillId="23" borderId="64" xfId="92" applyFont="1" applyFill="1" applyBorder="1" applyAlignment="1">
      <alignment vertical="center"/>
    </xf>
    <xf numFmtId="0" fontId="321" fillId="23" borderId="22" xfId="92" applyFont="1" applyFill="1" applyBorder="1" applyAlignment="1">
      <alignment vertical="center"/>
    </xf>
    <xf numFmtId="0" fontId="321" fillId="23" borderId="0" xfId="92" applyFont="1" applyFill="1" applyAlignment="1">
      <alignment vertical="center"/>
    </xf>
    <xf numFmtId="0" fontId="321" fillId="23" borderId="64" xfId="92" applyFont="1" applyFill="1" applyBorder="1" applyAlignment="1">
      <alignment vertical="center"/>
    </xf>
    <xf numFmtId="0" fontId="322" fillId="147" borderId="0" xfId="92" applyFont="1" applyFill="1" applyAlignment="1">
      <alignment horizontal="right" vertical="center"/>
    </xf>
    <xf numFmtId="0" fontId="49" fillId="23" borderId="0" xfId="31" applyFont="1" applyFill="1" applyBorder="1" applyAlignment="1">
      <alignment vertical="center"/>
    </xf>
    <xf numFmtId="0" fontId="323" fillId="23" borderId="22" xfId="92" applyFont="1" applyFill="1" applyBorder="1" applyAlignment="1">
      <alignment vertical="center"/>
    </xf>
    <xf numFmtId="0" fontId="323" fillId="23" borderId="0" xfId="92" applyFont="1" applyFill="1" applyAlignment="1">
      <alignment vertical="center"/>
    </xf>
    <xf numFmtId="0" fontId="324" fillId="23" borderId="22" xfId="92" applyFont="1" applyFill="1" applyBorder="1" applyAlignment="1">
      <alignment vertical="center"/>
    </xf>
    <xf numFmtId="0" fontId="324" fillId="23" borderId="0" xfId="92" applyFont="1" applyFill="1" applyAlignment="1">
      <alignment vertical="center"/>
    </xf>
    <xf numFmtId="0" fontId="321" fillId="23" borderId="0" xfId="92" applyFont="1" applyFill="1" applyAlignment="1">
      <alignment vertical="center" wrapText="1"/>
    </xf>
    <xf numFmtId="0" fontId="321" fillId="23" borderId="64" xfId="92" applyFont="1" applyFill="1" applyBorder="1" applyAlignment="1">
      <alignment vertical="center" wrapText="1"/>
    </xf>
    <xf numFmtId="0" fontId="325" fillId="23" borderId="22" xfId="92" applyFont="1" applyFill="1" applyBorder="1" applyAlignment="1">
      <alignment vertical="center"/>
    </xf>
    <xf numFmtId="0" fontId="325" fillId="23" borderId="0" xfId="92" applyFont="1" applyFill="1" applyAlignment="1">
      <alignment vertical="center"/>
    </xf>
    <xf numFmtId="0" fontId="326" fillId="23" borderId="0" xfId="92" applyFont="1" applyFill="1" applyAlignment="1">
      <alignment vertical="center"/>
    </xf>
    <xf numFmtId="0" fontId="326" fillId="23" borderId="64" xfId="92" applyFont="1" applyFill="1" applyBorder="1" applyAlignment="1">
      <alignment vertical="center"/>
    </xf>
    <xf numFmtId="0" fontId="326" fillId="23" borderId="0" xfId="92" applyFont="1" applyFill="1" applyAlignment="1">
      <alignment vertical="center" wrapText="1"/>
    </xf>
    <xf numFmtId="0" fontId="326" fillId="23" borderId="64" xfId="92" applyFont="1" applyFill="1" applyBorder="1" applyAlignment="1">
      <alignment vertical="center" wrapText="1"/>
    </xf>
    <xf numFmtId="0" fontId="327" fillId="23" borderId="22" xfId="92" applyFont="1" applyFill="1" applyBorder="1" applyAlignment="1">
      <alignment vertical="center"/>
    </xf>
    <xf numFmtId="0" fontId="327" fillId="23" borderId="0" xfId="92" applyFont="1" applyFill="1" applyAlignment="1">
      <alignment vertical="center"/>
    </xf>
    <xf numFmtId="0" fontId="328" fillId="23" borderId="0" xfId="92" applyFont="1" applyFill="1" applyAlignment="1">
      <alignment vertical="center"/>
    </xf>
    <xf numFmtId="0" fontId="328" fillId="23" borderId="64" xfId="92" applyFont="1" applyFill="1" applyBorder="1" applyAlignment="1">
      <alignment vertical="center"/>
    </xf>
    <xf numFmtId="0" fontId="328" fillId="23" borderId="0" xfId="92" applyFont="1" applyFill="1" applyAlignment="1">
      <alignment vertical="center" wrapText="1"/>
    </xf>
    <xf numFmtId="0" fontId="328" fillId="23" borderId="64" xfId="92" applyFont="1" applyFill="1" applyBorder="1" applyAlignment="1">
      <alignment vertical="center" wrapText="1"/>
    </xf>
    <xf numFmtId="0" fontId="329" fillId="105" borderId="0" xfId="92" applyFont="1" applyFill="1" applyAlignment="1">
      <alignment horizontal="left" vertical="center"/>
    </xf>
    <xf numFmtId="0" fontId="329" fillId="105" borderId="0" xfId="92" applyFont="1" applyFill="1" applyAlignment="1">
      <alignment vertical="center"/>
    </xf>
    <xf numFmtId="0" fontId="329" fillId="105" borderId="0" xfId="92" applyFont="1" applyFill="1" applyAlignment="1">
      <alignment vertical="center" wrapText="1"/>
    </xf>
    <xf numFmtId="0" fontId="329" fillId="105" borderId="64" xfId="92" applyFont="1" applyFill="1" applyBorder="1" applyAlignment="1">
      <alignment vertical="center" wrapText="1"/>
    </xf>
    <xf numFmtId="0" fontId="44" fillId="0" borderId="0" xfId="61" applyFont="1" applyAlignment="1">
      <alignment horizontal="right" vertical="center"/>
    </xf>
    <xf numFmtId="0" fontId="286" fillId="55" borderId="0" xfId="61" applyFont="1" applyFill="1" applyAlignment="1">
      <alignment horizontal="center" vertical="center"/>
    </xf>
    <xf numFmtId="0" fontId="61" fillId="53" borderId="0" xfId="61" applyFont="1" applyFill="1" applyAlignment="1" applyProtection="1">
      <alignment horizontal="center" vertical="center" textRotation="90"/>
      <protection locked="0"/>
    </xf>
    <xf numFmtId="0" fontId="298" fillId="23" borderId="0" xfId="92" applyFont="1" applyFill="1"/>
    <xf numFmtId="0" fontId="328" fillId="23" borderId="0" xfId="42" applyFont="1" applyFill="1" applyAlignment="1">
      <alignment horizontal="right" vertical="center"/>
    </xf>
    <xf numFmtId="0" fontId="169" fillId="23" borderId="64" xfId="42" applyFont="1" applyFill="1" applyBorder="1" applyAlignment="1">
      <alignment horizontal="left" vertical="center" wrapText="1"/>
    </xf>
    <xf numFmtId="2" fontId="330" fillId="0" borderId="0" xfId="68" applyNumberFormat="1" applyFont="1" applyAlignment="1">
      <alignment horizontal="center" vertical="center"/>
    </xf>
    <xf numFmtId="0" fontId="92" fillId="0" borderId="0" xfId="68" applyFont="1" applyAlignment="1">
      <alignment horizontal="center" vertical="center"/>
    </xf>
    <xf numFmtId="0" fontId="92" fillId="0" borderId="0" xfId="68" applyFont="1" applyAlignment="1">
      <alignment horizontal="left" vertical="center"/>
    </xf>
    <xf numFmtId="0" fontId="326" fillId="23" borderId="22" xfId="92" applyFont="1" applyFill="1" applyBorder="1"/>
    <xf numFmtId="0" fontId="326" fillId="23" borderId="0" xfId="92" applyFont="1" applyFill="1"/>
    <xf numFmtId="0" fontId="331" fillId="54" borderId="192" xfId="92" applyFont="1" applyFill="1" applyBorder="1" applyAlignment="1">
      <alignment vertical="center"/>
    </xf>
    <xf numFmtId="0" fontId="331" fillId="54" borderId="221" xfId="92" applyFont="1" applyFill="1" applyBorder="1" applyAlignment="1">
      <alignment vertical="center"/>
    </xf>
    <xf numFmtId="0" fontId="331" fillId="54" borderId="222" xfId="92" applyFont="1" applyFill="1" applyBorder="1" applyAlignment="1">
      <alignment vertical="center"/>
    </xf>
    <xf numFmtId="0" fontId="8" fillId="29" borderId="0" xfId="94" applyFill="1"/>
    <xf numFmtId="0" fontId="169" fillId="23" borderId="274" xfId="61" applyFont="1" applyFill="1" applyBorder="1" applyProtection="1">
      <protection hidden="1"/>
    </xf>
    <xf numFmtId="0" fontId="169" fillId="23" borderId="21" xfId="61" applyFont="1" applyFill="1" applyBorder="1" applyProtection="1">
      <protection hidden="1"/>
    </xf>
    <xf numFmtId="0" fontId="169" fillId="0" borderId="172" xfId="61" applyFont="1" applyBorder="1" applyProtection="1">
      <protection hidden="1"/>
    </xf>
    <xf numFmtId="0" fontId="8" fillId="0" borderId="0" xfId="94" applyAlignment="1">
      <alignment horizontal="center" vertical="center"/>
    </xf>
    <xf numFmtId="0" fontId="8" fillId="0" borderId="0" xfId="94"/>
    <xf numFmtId="0" fontId="75" fillId="51" borderId="173" xfId="61" applyFont="1" applyFill="1" applyBorder="1" applyAlignment="1" applyProtection="1">
      <alignment horizontal="center" vertical="center"/>
      <protection hidden="1"/>
    </xf>
    <xf numFmtId="0" fontId="8" fillId="30" borderId="0" xfId="94" applyFill="1"/>
    <xf numFmtId="0" fontId="337" fillId="46" borderId="15" xfId="61" applyFont="1" applyFill="1" applyBorder="1" applyAlignment="1" applyProtection="1">
      <alignment horizontal="center" vertical="center"/>
      <protection hidden="1"/>
    </xf>
    <xf numFmtId="0" fontId="337" fillId="46" borderId="254" xfId="61" applyFont="1" applyFill="1" applyBorder="1" applyAlignment="1" applyProtection="1">
      <alignment horizontal="center" vertical="center" wrapText="1"/>
      <protection hidden="1"/>
    </xf>
    <xf numFmtId="0" fontId="338" fillId="46" borderId="254" xfId="61" applyFont="1" applyFill="1" applyBorder="1" applyAlignment="1" applyProtection="1">
      <alignment horizontal="center" vertical="center"/>
      <protection hidden="1"/>
    </xf>
    <xf numFmtId="0" fontId="182" fillId="30" borderId="0" xfId="94" applyFont="1" applyFill="1"/>
    <xf numFmtId="0" fontId="339" fillId="30" borderId="0" xfId="94" applyFont="1" applyFill="1"/>
    <xf numFmtId="0" fontId="340" fillId="23" borderId="22" xfId="61" applyFont="1" applyFill="1" applyBorder="1" applyAlignment="1">
      <alignment horizontal="left" vertical="center"/>
    </xf>
    <xf numFmtId="0" fontId="327" fillId="25" borderId="26" xfId="94" applyFont="1" applyFill="1" applyBorder="1" applyAlignment="1" applyProtection="1">
      <alignment horizontal="center" vertical="center"/>
      <protection locked="0"/>
    </xf>
    <xf numFmtId="165" fontId="341" fillId="25" borderId="20" xfId="94" applyNumberFormat="1" applyFont="1" applyFill="1" applyBorder="1" applyAlignment="1">
      <alignment horizontal="center" vertical="center" wrapText="1"/>
    </xf>
    <xf numFmtId="178" fontId="327" fillId="25" borderId="20" xfId="63" applyNumberFormat="1" applyFont="1" applyFill="1" applyBorder="1" applyAlignment="1">
      <alignment horizontal="center" vertical="center"/>
    </xf>
    <xf numFmtId="0" fontId="342" fillId="30" borderId="0" xfId="94" applyFont="1" applyFill="1" applyAlignment="1">
      <alignment horizontal="left" vertical="center"/>
    </xf>
    <xf numFmtId="0" fontId="0" fillId="30" borderId="0" xfId="94" applyFont="1" applyFill="1"/>
    <xf numFmtId="0" fontId="343" fillId="30" borderId="0" xfId="94" applyFont="1" applyFill="1"/>
    <xf numFmtId="165" fontId="341" fillId="79" borderId="20" xfId="94" applyNumberFormat="1" applyFont="1" applyFill="1" applyBorder="1" applyAlignment="1">
      <alignment horizontal="center" vertical="center" wrapText="1"/>
    </xf>
    <xf numFmtId="0" fontId="342" fillId="23" borderId="0" xfId="94" applyFont="1" applyFill="1" applyAlignment="1">
      <alignment horizontal="left" vertical="center"/>
    </xf>
    <xf numFmtId="0" fontId="90" fillId="30" borderId="0" xfId="61" applyFont="1" applyFill="1" applyProtection="1">
      <protection hidden="1"/>
    </xf>
    <xf numFmtId="0" fontId="344" fillId="148" borderId="26" xfId="94" applyFont="1" applyFill="1" applyBorder="1" applyAlignment="1" applyProtection="1">
      <alignment horizontal="center" vertical="center"/>
      <protection locked="0"/>
    </xf>
    <xf numFmtId="165" fontId="345" fillId="148" borderId="20" xfId="94" applyNumberFormat="1" applyFont="1" applyFill="1" applyBorder="1" applyAlignment="1">
      <alignment horizontal="left" vertical="center" wrapText="1"/>
    </xf>
    <xf numFmtId="171" fontId="344" fillId="148" borderId="20" xfId="63" applyNumberFormat="1" applyFont="1" applyFill="1" applyBorder="1" applyAlignment="1">
      <alignment horizontal="center" vertical="center"/>
    </xf>
    <xf numFmtId="0" fontId="10" fillId="130" borderId="89" xfId="94" applyFont="1" applyFill="1" applyBorder="1" applyAlignment="1" applyProtection="1">
      <alignment horizontal="center" vertical="center"/>
      <protection locked="0"/>
    </xf>
    <xf numFmtId="0" fontId="10" fillId="130" borderId="0" xfId="94" applyFont="1" applyFill="1" applyAlignment="1" applyProtection="1">
      <alignment horizontal="left" vertical="center"/>
      <protection locked="0"/>
    </xf>
    <xf numFmtId="0" fontId="327" fillId="25" borderId="15" xfId="94" applyFont="1" applyFill="1" applyBorder="1" applyAlignment="1" applyProtection="1">
      <alignment horizontal="center" vertical="center"/>
      <protection locked="0"/>
    </xf>
    <xf numFmtId="165" fontId="341" fillId="25" borderId="254" xfId="94" applyNumberFormat="1" applyFont="1" applyFill="1" applyBorder="1" applyAlignment="1">
      <alignment horizontal="center" vertical="center" wrapText="1"/>
    </xf>
    <xf numFmtId="178" fontId="327" fillId="25" borderId="254" xfId="63" applyNumberFormat="1" applyFont="1" applyFill="1" applyBorder="1" applyAlignment="1">
      <alignment horizontal="center" vertical="center"/>
    </xf>
    <xf numFmtId="2" fontId="346" fillId="30" borderId="0" xfId="94" applyNumberFormat="1" applyFont="1" applyFill="1" applyAlignment="1">
      <alignment horizontal="right" vertical="center"/>
    </xf>
    <xf numFmtId="2" fontId="346" fillId="30" borderId="0" xfId="94" applyNumberFormat="1" applyFont="1" applyFill="1" applyAlignment="1">
      <alignment horizontal="center" vertical="center"/>
    </xf>
    <xf numFmtId="0" fontId="347" fillId="30" borderId="0" xfId="61" applyFont="1" applyFill="1" applyAlignment="1" applyProtection="1">
      <alignment horizontal="center"/>
      <protection hidden="1"/>
    </xf>
    <xf numFmtId="0" fontId="347" fillId="30" borderId="0" xfId="94" applyFont="1" applyFill="1" applyAlignment="1">
      <alignment horizontal="center"/>
    </xf>
    <xf numFmtId="0" fontId="8" fillId="33" borderId="0" xfId="94" applyFill="1"/>
    <xf numFmtId="0" fontId="17" fillId="33" borderId="0" xfId="61" applyFill="1" applyProtection="1">
      <protection hidden="1"/>
    </xf>
    <xf numFmtId="0" fontId="147" fillId="33" borderId="0" xfId="61" applyFont="1" applyFill="1" applyAlignment="1" applyProtection="1">
      <alignment vertical="center"/>
      <protection hidden="1"/>
    </xf>
    <xf numFmtId="0" fontId="76" fillId="30" borderId="0" xfId="61" applyFont="1" applyFill="1" applyAlignment="1" applyProtection="1">
      <alignment vertical="center"/>
      <protection hidden="1"/>
    </xf>
    <xf numFmtId="0" fontId="80" fillId="30" borderId="0" xfId="61" applyFont="1" applyFill="1" applyAlignment="1" applyProtection="1">
      <alignment vertical="center"/>
      <protection hidden="1"/>
    </xf>
    <xf numFmtId="0" fontId="75" fillId="51" borderId="0" xfId="61" applyFont="1" applyFill="1" applyAlignment="1" applyProtection="1">
      <alignment horizontal="center" vertical="center"/>
      <protection hidden="1"/>
    </xf>
    <xf numFmtId="0" fontId="348" fillId="30" borderId="0" xfId="95" applyFont="1" applyFill="1" applyAlignment="1" applyProtection="1">
      <alignment vertical="center"/>
      <protection hidden="1"/>
    </xf>
    <xf numFmtId="0" fontId="349" fillId="30" borderId="0" xfId="95" applyFont="1" applyFill="1" applyAlignment="1" applyProtection="1">
      <alignment vertical="center"/>
      <protection hidden="1"/>
    </xf>
    <xf numFmtId="0" fontId="151" fillId="30" borderId="0" xfId="95" applyFont="1" applyFill="1" applyAlignment="1" applyProtection="1">
      <alignment vertical="center"/>
      <protection hidden="1"/>
    </xf>
    <xf numFmtId="0" fontId="81" fillId="0" borderId="0" xfId="94" applyFont="1"/>
    <xf numFmtId="0" fontId="81" fillId="30" borderId="0" xfId="61" applyFont="1" applyFill="1" applyAlignment="1" applyProtection="1">
      <alignment horizontal="left" vertical="center"/>
      <protection locked="0"/>
    </xf>
    <xf numFmtId="0" fontId="351" fillId="30" borderId="0" xfId="61" applyFont="1" applyFill="1" applyAlignment="1" applyProtection="1">
      <alignment horizontal="left" vertical="center"/>
      <protection locked="0"/>
    </xf>
    <xf numFmtId="0" fontId="152" fillId="0" borderId="0" xfId="61" applyFont="1" applyAlignment="1">
      <alignment vertical="center"/>
    </xf>
    <xf numFmtId="0" fontId="351" fillId="30" borderId="275" xfId="61" applyFont="1" applyFill="1" applyBorder="1" applyAlignment="1" applyProtection="1">
      <alignment horizontal="left" vertical="center"/>
      <protection locked="0"/>
    </xf>
    <xf numFmtId="0" fontId="352" fillId="30" borderId="89" xfId="61" applyFont="1" applyFill="1" applyBorder="1" applyAlignment="1">
      <alignment horizontal="center" vertical="center"/>
    </xf>
    <xf numFmtId="0" fontId="352" fillId="30" borderId="0" xfId="61" applyFont="1" applyFill="1" applyAlignment="1">
      <alignment horizontal="center" vertical="center"/>
    </xf>
    <xf numFmtId="0" fontId="352" fillId="30" borderId="79" xfId="61" applyFont="1" applyFill="1" applyBorder="1" applyAlignment="1">
      <alignment horizontal="center" vertical="center"/>
    </xf>
    <xf numFmtId="0" fontId="353" fillId="30" borderId="89" xfId="61" applyFont="1" applyFill="1" applyBorder="1" applyAlignment="1">
      <alignment vertical="center"/>
    </xf>
    <xf numFmtId="174" fontId="354" fillId="49" borderId="0" xfId="61" applyNumberFormat="1" applyFont="1" applyFill="1" applyAlignment="1">
      <alignment vertical="center"/>
    </xf>
    <xf numFmtId="174" fontId="354" fillId="30" borderId="0" xfId="61" applyNumberFormat="1" applyFont="1" applyFill="1" applyAlignment="1">
      <alignment vertical="center"/>
    </xf>
    <xf numFmtId="0" fontId="152" fillId="30" borderId="0" xfId="61" applyFont="1" applyFill="1"/>
    <xf numFmtId="0" fontId="355" fillId="30" borderId="0" xfId="61" applyFont="1" applyFill="1" applyAlignment="1">
      <alignment horizontal="center" vertical="center" wrapText="1"/>
    </xf>
    <xf numFmtId="0" fontId="355" fillId="30" borderId="79" xfId="61" applyFont="1" applyFill="1" applyBorder="1" applyAlignment="1">
      <alignment horizontal="center" vertical="center" wrapText="1"/>
    </xf>
    <xf numFmtId="0" fontId="356" fillId="30" borderId="89" xfId="61" applyFont="1" applyFill="1" applyBorder="1"/>
    <xf numFmtId="0" fontId="355" fillId="30" borderId="0" xfId="61" applyFont="1" applyFill="1" applyAlignment="1">
      <alignment vertical="center" wrapText="1"/>
    </xf>
    <xf numFmtId="0" fontId="353" fillId="30" borderId="0" xfId="61" applyFont="1" applyFill="1" applyAlignment="1">
      <alignment horizontal="right" vertical="center"/>
    </xf>
    <xf numFmtId="0" fontId="80" fillId="30" borderId="0" xfId="61" applyFont="1" applyFill="1" applyAlignment="1">
      <alignment horizontal="center" vertical="center"/>
    </xf>
    <xf numFmtId="0" fontId="80" fillId="30" borderId="79" xfId="61" applyFont="1" applyFill="1" applyBorder="1" applyAlignment="1">
      <alignment horizontal="center" vertical="center"/>
    </xf>
    <xf numFmtId="0" fontId="357" fillId="30" borderId="0" xfId="61" applyFont="1" applyFill="1" applyAlignment="1">
      <alignment horizontal="center" vertical="center"/>
    </xf>
    <xf numFmtId="0" fontId="358" fillId="50" borderId="0" xfId="61" applyFont="1" applyFill="1" applyAlignment="1">
      <alignment horizontal="center" vertical="center"/>
    </xf>
    <xf numFmtId="0" fontId="359" fillId="54" borderId="79" xfId="61" applyFont="1" applyFill="1" applyBorder="1" applyAlignment="1">
      <alignment horizontal="center" vertical="center"/>
    </xf>
    <xf numFmtId="0" fontId="360" fillId="30" borderId="0" xfId="61" applyFont="1" applyFill="1" applyAlignment="1">
      <alignment horizontal="center" vertical="center"/>
    </xf>
    <xf numFmtId="0" fontId="358" fillId="30" borderId="0" xfId="61" applyFont="1" applyFill="1" applyAlignment="1">
      <alignment horizontal="center" vertical="center"/>
    </xf>
    <xf numFmtId="0" fontId="359" fillId="30" borderId="79" xfId="61" applyFont="1" applyFill="1" applyBorder="1" applyAlignment="1">
      <alignment horizontal="center" vertical="center"/>
    </xf>
    <xf numFmtId="0" fontId="357" fillId="30" borderId="89" xfId="61" applyFont="1" applyFill="1" applyBorder="1" applyAlignment="1">
      <alignment horizontal="center" vertical="center"/>
    </xf>
    <xf numFmtId="0" fontId="360" fillId="30" borderId="89" xfId="61" applyFont="1" applyFill="1" applyBorder="1" applyAlignment="1">
      <alignment horizontal="center" vertical="center"/>
    </xf>
    <xf numFmtId="0" fontId="17" fillId="30" borderId="89" xfId="61" applyFill="1" applyBorder="1"/>
    <xf numFmtId="0" fontId="169" fillId="30" borderId="0" xfId="61" applyFont="1" applyFill="1"/>
    <xf numFmtId="0" fontId="169" fillId="30" borderId="0" xfId="63" applyFont="1" applyFill="1" applyAlignment="1">
      <alignment horizontal="right" vertical="center"/>
    </xf>
    <xf numFmtId="175" fontId="198" fillId="43" borderId="0" xfId="63" applyNumberFormat="1" applyFont="1" applyFill="1" applyAlignment="1">
      <alignment horizontal="center" vertical="center"/>
    </xf>
    <xf numFmtId="0" fontId="48" fillId="55" borderId="0" xfId="94" applyFont="1" applyFill="1" applyAlignment="1">
      <alignment horizontal="center" vertical="center"/>
    </xf>
    <xf numFmtId="0" fontId="359" fillId="54" borderId="0" xfId="61" applyFont="1" applyFill="1" applyAlignment="1">
      <alignment horizontal="center" vertical="center"/>
    </xf>
    <xf numFmtId="175" fontId="198" fillId="30" borderId="0" xfId="63" applyNumberFormat="1" applyFont="1" applyFill="1" applyAlignment="1">
      <alignment horizontal="center" vertical="center"/>
    </xf>
    <xf numFmtId="0" fontId="359" fillId="30" borderId="0" xfId="61" applyFont="1" applyFill="1" applyAlignment="1">
      <alignment horizontal="center" vertical="center"/>
    </xf>
    <xf numFmtId="0" fontId="71" fillId="49" borderId="0" xfId="94" applyFont="1" applyFill="1" applyAlignment="1">
      <alignment horizontal="center" vertical="center"/>
    </xf>
    <xf numFmtId="0" fontId="48" fillId="51" borderId="0" xfId="94" applyFont="1" applyFill="1" applyAlignment="1">
      <alignment horizontal="center" vertical="center"/>
    </xf>
    <xf numFmtId="0" fontId="361" fillId="30" borderId="0" xfId="61" applyFont="1" applyFill="1" applyAlignment="1">
      <alignment vertical="center"/>
    </xf>
    <xf numFmtId="0" fontId="169" fillId="30" borderId="79" xfId="61" applyFont="1" applyFill="1" applyBorder="1"/>
    <xf numFmtId="0" fontId="46" fillId="30" borderId="0" xfId="61" applyFont="1" applyFill="1" applyAlignment="1">
      <alignment horizontal="right" vertical="center"/>
    </xf>
    <xf numFmtId="0" fontId="46" fillId="149" borderId="0" xfId="61" applyFont="1" applyFill="1" applyAlignment="1">
      <alignment horizontal="left" vertical="center"/>
    </xf>
    <xf numFmtId="0" fontId="17" fillId="30" borderId="173" xfId="61" applyFill="1" applyBorder="1"/>
    <xf numFmtId="0" fontId="17" fillId="30" borderId="95" xfId="61" applyFill="1" applyBorder="1"/>
    <xf numFmtId="0" fontId="17" fillId="30" borderId="96" xfId="61" applyFill="1" applyBorder="1"/>
    <xf numFmtId="0" fontId="362" fillId="54" borderId="51" xfId="61" applyFont="1" applyFill="1" applyBorder="1" applyAlignment="1">
      <alignment horizontal="center" vertical="center"/>
    </xf>
    <xf numFmtId="0" fontId="363" fillId="31" borderId="89" xfId="61" applyFont="1" applyFill="1" applyBorder="1" applyAlignment="1">
      <alignment horizontal="center" vertical="center"/>
    </xf>
    <xf numFmtId="0" fontId="364" fillId="31" borderId="89" xfId="61" applyFont="1" applyFill="1" applyBorder="1" applyAlignment="1">
      <alignment horizontal="center" vertical="center"/>
    </xf>
    <xf numFmtId="0" fontId="154" fillId="31" borderId="89" xfId="61" applyFont="1" applyFill="1" applyBorder="1" applyAlignment="1">
      <alignment horizontal="center" vertical="center"/>
    </xf>
    <xf numFmtId="0" fontId="152" fillId="30" borderId="0" xfId="61" applyFont="1" applyFill="1" applyAlignment="1">
      <alignment vertical="center"/>
    </xf>
    <xf numFmtId="0" fontId="81" fillId="30" borderId="0" xfId="61" applyFont="1" applyFill="1" applyAlignment="1">
      <alignment vertical="center"/>
    </xf>
    <xf numFmtId="0" fontId="234" fillId="30" borderId="0" xfId="61" applyFont="1" applyFill="1" applyAlignment="1">
      <alignment vertical="center"/>
    </xf>
    <xf numFmtId="0" fontId="315" fillId="30" borderId="0" xfId="33" applyFont="1" applyFill="1" applyAlignment="1">
      <alignment horizontal="left" vertical="center"/>
    </xf>
    <xf numFmtId="0" fontId="258" fillId="30" borderId="0" xfId="61" applyFont="1" applyFill="1" applyAlignment="1">
      <alignment vertical="center"/>
    </xf>
    <xf numFmtId="0" fontId="71" fillId="30" borderId="0" xfId="94" applyFont="1" applyFill="1"/>
    <xf numFmtId="0" fontId="370" fillId="30" borderId="0" xfId="94" applyFont="1" applyFill="1"/>
    <xf numFmtId="0" fontId="49" fillId="0" borderId="0" xfId="31" applyFont="1"/>
    <xf numFmtId="0" fontId="177" fillId="30" borderId="0" xfId="61" applyFont="1" applyFill="1" applyAlignment="1">
      <alignment horizontal="center" vertical="center" wrapText="1"/>
    </xf>
    <xf numFmtId="0" fontId="49" fillId="30" borderId="0" xfId="31" applyFont="1" applyFill="1" applyBorder="1" applyAlignment="1">
      <alignment horizontal="left" vertical="center"/>
    </xf>
    <xf numFmtId="0" fontId="205" fillId="49" borderId="0" xfId="94" applyFont="1" applyFill="1" applyAlignment="1">
      <alignment horizontal="centerContinuous" vertical="center"/>
    </xf>
    <xf numFmtId="0" fontId="8" fillId="49" borderId="0" xfId="94" applyFill="1" applyAlignment="1">
      <alignment horizontal="centerContinuous" vertical="center"/>
    </xf>
    <xf numFmtId="0" fontId="231" fillId="49" borderId="0" xfId="94" applyFont="1" applyFill="1" applyAlignment="1">
      <alignment horizontal="centerContinuous" vertical="center"/>
    </xf>
    <xf numFmtId="0" fontId="143" fillId="49" borderId="0" xfId="94" applyFont="1" applyFill="1" applyAlignment="1">
      <alignment horizontal="left" vertical="center"/>
    </xf>
    <xf numFmtId="0" fontId="145" fillId="49" borderId="0" xfId="94" applyFont="1" applyFill="1" applyAlignment="1">
      <alignment horizontal="left" vertical="center"/>
    </xf>
    <xf numFmtId="49" fontId="169" fillId="49" borderId="0" xfId="94" applyNumberFormat="1" applyFont="1" applyFill="1" applyAlignment="1">
      <alignment horizontal="left" vertical="center"/>
    </xf>
    <xf numFmtId="0" fontId="177" fillId="49" borderId="0" xfId="94" applyFont="1" applyFill="1" applyAlignment="1">
      <alignment horizontal="left" vertical="center"/>
    </xf>
    <xf numFmtId="0" fontId="177" fillId="75" borderId="0" xfId="44" applyFont="1" applyFill="1" applyAlignment="1">
      <alignment vertical="top"/>
    </xf>
    <xf numFmtId="0" fontId="8" fillId="75" borderId="0" xfId="94" applyFill="1"/>
    <xf numFmtId="0" fontId="231" fillId="75" borderId="0" xfId="94" applyFont="1" applyFill="1" applyAlignment="1">
      <alignment horizontal="left" vertical="center"/>
    </xf>
    <xf numFmtId="0" fontId="8" fillId="75" borderId="276" xfId="94" applyFill="1" applyBorder="1"/>
    <xf numFmtId="0" fontId="177" fillId="75" borderId="0" xfId="44" applyFont="1" applyFill="1" applyAlignment="1">
      <alignment horizontal="right" vertical="top"/>
    </xf>
    <xf numFmtId="0" fontId="371" fillId="83" borderId="0" xfId="82" applyFont="1" applyFill="1" applyAlignment="1">
      <alignment horizontal="right" vertical="center"/>
    </xf>
    <xf numFmtId="0" fontId="372" fillId="83" borderId="0" xfId="82" applyFont="1" applyFill="1" applyAlignment="1">
      <alignment horizontal="left" vertical="center" wrapText="1"/>
    </xf>
    <xf numFmtId="49" fontId="169" fillId="30" borderId="263" xfId="94" applyNumberFormat="1" applyFont="1" applyFill="1" applyBorder="1" applyAlignment="1">
      <alignment horizontal="left" vertical="center"/>
    </xf>
    <xf numFmtId="0" fontId="8" fillId="75" borderId="277" xfId="94" applyFill="1" applyBorder="1"/>
    <xf numFmtId="0" fontId="144" fillId="113" borderId="0" xfId="44" applyFont="1" applyFill="1" applyAlignment="1">
      <alignment vertical="center" wrapText="1"/>
    </xf>
    <xf numFmtId="0" fontId="373" fillId="82" borderId="0" xfId="94" applyFont="1" applyFill="1" applyAlignment="1">
      <alignment horizontal="left" vertical="center"/>
    </xf>
    <xf numFmtId="0" fontId="144" fillId="113" borderId="0" xfId="44" applyFont="1" applyFill="1" applyAlignment="1">
      <alignment vertical="center"/>
    </xf>
    <xf numFmtId="0" fontId="143" fillId="75" borderId="0" xfId="44" applyFont="1" applyFill="1" applyAlignment="1">
      <alignment horizontal="right" vertical="top"/>
    </xf>
    <xf numFmtId="0" fontId="143" fillId="75" borderId="0" xfId="44" applyFont="1" applyFill="1" applyAlignment="1">
      <alignment vertical="top"/>
    </xf>
    <xf numFmtId="0" fontId="71" fillId="0" borderId="0" xfId="94" applyFont="1"/>
    <xf numFmtId="0" fontId="41" fillId="30" borderId="0" xfId="31" applyFill="1"/>
    <xf numFmtId="0" fontId="182" fillId="30" borderId="0" xfId="94" applyFont="1" applyFill="1" applyAlignment="1">
      <alignment horizontal="left" vertical="center"/>
    </xf>
    <xf numFmtId="0" fontId="182" fillId="0" borderId="0" xfId="94" applyFont="1" applyAlignment="1">
      <alignment horizontal="center" vertical="center"/>
    </xf>
    <xf numFmtId="0" fontId="41" fillId="30" borderId="0" xfId="31" applyFill="1" applyAlignment="1">
      <alignment horizontal="left" vertical="center"/>
    </xf>
    <xf numFmtId="14" fontId="8" fillId="30" borderId="0" xfId="94" applyNumberFormat="1" applyFill="1" applyAlignment="1">
      <alignment horizontal="center" vertical="center"/>
    </xf>
    <xf numFmtId="0" fontId="8" fillId="30" borderId="0" xfId="94" applyFill="1" applyAlignment="1">
      <alignment horizontal="right" vertical="center"/>
    </xf>
    <xf numFmtId="0" fontId="8" fillId="30" borderId="0" xfId="94" applyFill="1" applyAlignment="1">
      <alignment horizontal="left" vertical="center"/>
    </xf>
    <xf numFmtId="0" fontId="71" fillId="30" borderId="0" xfId="94" applyFont="1" applyFill="1" applyAlignment="1">
      <alignment vertical="center"/>
    </xf>
    <xf numFmtId="1" fontId="132" fillId="150" borderId="0" xfId="61" applyNumberFormat="1" applyFont="1" applyFill="1" applyAlignment="1" applyProtection="1">
      <alignment horizontal="center" vertical="center"/>
      <protection locked="0"/>
    </xf>
    <xf numFmtId="0" fontId="243" fillId="0" borderId="0" xfId="63" applyFont="1" applyAlignment="1" applyProtection="1">
      <alignment vertical="center"/>
      <protection locked="0"/>
    </xf>
    <xf numFmtId="0" fontId="243" fillId="0" borderId="0" xfId="63" applyFont="1" applyAlignment="1">
      <alignment vertical="center"/>
    </xf>
    <xf numFmtId="0" fontId="286" fillId="33" borderId="0" xfId="61" applyFont="1" applyFill="1"/>
    <xf numFmtId="0" fontId="375" fillId="31" borderId="0" xfId="61" applyFont="1" applyFill="1" applyAlignment="1">
      <alignment vertical="center"/>
    </xf>
    <xf numFmtId="0" fontId="374" fillId="31" borderId="0" xfId="95" applyFont="1" applyFill="1" applyAlignment="1">
      <alignment vertical="center"/>
    </xf>
    <xf numFmtId="0" fontId="147" fillId="30" borderId="0" xfId="63" applyFont="1" applyFill="1" applyAlignment="1">
      <alignment vertical="center"/>
    </xf>
    <xf numFmtId="0" fontId="74" fillId="30" borderId="0" xfId="94" applyFont="1" applyFill="1" applyAlignment="1">
      <alignment horizontal="center" vertical="center"/>
    </xf>
    <xf numFmtId="0" fontId="147" fillId="31" borderId="0" xfId="63" applyFont="1" applyFill="1" applyAlignment="1">
      <alignment vertical="center"/>
    </xf>
    <xf numFmtId="0" fontId="46" fillId="33" borderId="0" xfId="63" applyFont="1" applyFill="1" applyAlignment="1">
      <alignment horizontal="center" vertical="center"/>
    </xf>
    <xf numFmtId="0" fontId="46" fillId="33" borderId="0" xfId="63" applyFont="1" applyFill="1" applyAlignment="1">
      <alignment vertical="center" wrapText="1"/>
    </xf>
    <xf numFmtId="0" fontId="376" fillId="33" borderId="0" xfId="95" applyFont="1" applyFill="1" applyAlignment="1">
      <alignment vertical="center"/>
    </xf>
    <xf numFmtId="0" fontId="147" fillId="33" borderId="0" xfId="63" applyFont="1" applyFill="1" applyAlignment="1">
      <alignment vertical="center"/>
    </xf>
    <xf numFmtId="0" fontId="48" fillId="30" borderId="0" xfId="63" applyFont="1" applyFill="1" applyAlignment="1">
      <alignment horizontal="center" vertical="center" wrapText="1"/>
    </xf>
    <xf numFmtId="0" fontId="374" fillId="30" borderId="0" xfId="95" applyFont="1" applyFill="1" applyAlignment="1">
      <alignment vertical="center"/>
    </xf>
    <xf numFmtId="0" fontId="378" fillId="30" borderId="0" xfId="94" applyFont="1" applyFill="1" applyAlignment="1">
      <alignment vertical="center" wrapText="1"/>
    </xf>
    <xf numFmtId="0" fontId="74" fillId="33" borderId="0" xfId="94" applyFont="1" applyFill="1" applyAlignment="1">
      <alignment horizontal="center" vertical="center"/>
    </xf>
    <xf numFmtId="0" fontId="49" fillId="30" borderId="0" xfId="31" applyFont="1" applyFill="1" applyAlignment="1">
      <alignment vertical="center"/>
    </xf>
    <xf numFmtId="0" fontId="44" fillId="30" borderId="0" xfId="94" applyFont="1" applyFill="1" applyAlignment="1">
      <alignment vertical="center"/>
    </xf>
    <xf numFmtId="0" fontId="44" fillId="30" borderId="0" xfId="94" applyFont="1" applyFill="1"/>
    <xf numFmtId="0" fontId="379" fillId="0" borderId="0" xfId="31" applyFont="1" applyAlignment="1">
      <alignment vertical="center"/>
    </xf>
    <xf numFmtId="0" fontId="167" fillId="38" borderId="23" xfId="61" applyFont="1" applyFill="1" applyBorder="1" applyAlignment="1">
      <alignment horizontal="center" vertical="center"/>
    </xf>
    <xf numFmtId="0" fontId="380" fillId="30" borderId="89" xfId="94" applyFont="1" applyFill="1" applyBorder="1"/>
    <xf numFmtId="0" fontId="380" fillId="30" borderId="0" xfId="94" applyFont="1" applyFill="1"/>
    <xf numFmtId="0" fontId="17" fillId="30" borderId="79" xfId="61" applyFill="1" applyBorder="1"/>
    <xf numFmtId="0" fontId="75" fillId="30" borderId="89" xfId="63" applyFont="1" applyFill="1" applyBorder="1" applyAlignment="1">
      <alignment horizontal="center" vertical="center" wrapText="1"/>
    </xf>
    <xf numFmtId="0" fontId="75" fillId="30" borderId="0" xfId="63" applyFont="1" applyFill="1" applyAlignment="1">
      <alignment horizontal="center" vertical="center" wrapText="1"/>
    </xf>
    <xf numFmtId="0" fontId="75" fillId="30" borderId="79" xfId="63" applyFont="1" applyFill="1" applyBorder="1" applyAlignment="1">
      <alignment horizontal="center" vertical="center" wrapText="1"/>
    </xf>
    <xf numFmtId="0" fontId="272" fillId="30" borderId="89" xfId="63" applyFont="1" applyFill="1" applyBorder="1" applyAlignment="1">
      <alignment horizontal="center" vertical="center"/>
    </xf>
    <xf numFmtId="0" fontId="44" fillId="30" borderId="0" xfId="61" applyFont="1" applyFill="1" applyAlignment="1">
      <alignment vertical="center"/>
    </xf>
    <xf numFmtId="0" fontId="381" fillId="30" borderId="89" xfId="63" applyFont="1" applyFill="1" applyBorder="1" applyAlignment="1">
      <alignment horizontal="center" vertical="center"/>
    </xf>
    <xf numFmtId="0" fontId="382" fillId="30" borderId="89" xfId="61" applyFont="1" applyFill="1" applyBorder="1" applyAlignment="1">
      <alignment horizontal="center" vertical="center"/>
    </xf>
    <xf numFmtId="0" fontId="17" fillId="30" borderId="103" xfId="61" applyFill="1" applyBorder="1"/>
    <xf numFmtId="0" fontId="17" fillId="0" borderId="104" xfId="61" applyBorder="1"/>
    <xf numFmtId="0" fontId="17" fillId="30" borderId="104" xfId="61" applyFill="1" applyBorder="1"/>
    <xf numFmtId="0" fontId="17" fillId="30" borderId="105" xfId="61" applyFill="1" applyBorder="1"/>
    <xf numFmtId="0" fontId="44" fillId="30" borderId="89" xfId="61" applyFont="1" applyFill="1" applyBorder="1" applyAlignment="1">
      <alignment vertical="center" wrapText="1"/>
    </xf>
    <xf numFmtId="0" fontId="44" fillId="30" borderId="0" xfId="61" applyFont="1" applyFill="1" applyAlignment="1">
      <alignment vertical="center" wrapText="1"/>
    </xf>
    <xf numFmtId="0" fontId="44" fillId="30" borderId="79" xfId="61" applyFont="1" applyFill="1" applyBorder="1" applyAlignment="1">
      <alignment vertical="center" wrapText="1"/>
    </xf>
    <xf numFmtId="205" fontId="109" fillId="33" borderId="0" xfId="61" applyNumberFormat="1" applyFont="1" applyFill="1" applyAlignment="1">
      <alignment horizontal="center" vertical="center"/>
    </xf>
    <xf numFmtId="205" fontId="109" fillId="31" borderId="0" xfId="61" applyNumberFormat="1" applyFont="1" applyFill="1" applyAlignment="1">
      <alignment horizontal="center" vertical="center"/>
    </xf>
    <xf numFmtId="174" fontId="109" fillId="33" borderId="0" xfId="61" applyNumberFormat="1" applyFont="1" applyFill="1" applyAlignment="1">
      <alignment vertical="center"/>
    </xf>
    <xf numFmtId="174" fontId="109" fillId="31" borderId="79" xfId="61" applyNumberFormat="1" applyFont="1" applyFill="1" applyBorder="1" applyAlignment="1">
      <alignment vertical="center"/>
    </xf>
    <xf numFmtId="0" fontId="47" fillId="30" borderId="195" xfId="61" applyFont="1" applyFill="1" applyBorder="1" applyAlignment="1">
      <alignment vertical="center"/>
    </xf>
    <xf numFmtId="0" fontId="17" fillId="0" borderId="17" xfId="61" applyBorder="1"/>
    <xf numFmtId="0" fontId="109" fillId="30" borderId="17" xfId="61" applyFont="1" applyFill="1" applyBorder="1" applyAlignment="1">
      <alignment vertical="center"/>
    </xf>
    <xf numFmtId="0" fontId="47" fillId="30" borderId="102" xfId="61" applyFont="1" applyFill="1" applyBorder="1" applyAlignment="1">
      <alignment vertical="center"/>
    </xf>
    <xf numFmtId="0" fontId="17" fillId="0" borderId="221" xfId="61" applyBorder="1"/>
    <xf numFmtId="0" fontId="17" fillId="0" borderId="195" xfId="61" applyBorder="1"/>
    <xf numFmtId="0" fontId="47" fillId="30" borderId="0" xfId="63" applyFont="1" applyFill="1" applyAlignment="1">
      <alignment horizontal="center" vertical="center" wrapText="1"/>
    </xf>
    <xf numFmtId="0" fontId="47" fillId="30" borderId="0" xfId="63" applyFont="1" applyFill="1" applyAlignment="1">
      <alignment horizontal="center" vertical="center"/>
    </xf>
    <xf numFmtId="0" fontId="8" fillId="0" borderId="79" xfId="94" applyBorder="1"/>
    <xf numFmtId="0" fontId="8" fillId="30" borderId="79" xfId="94" applyFill="1" applyBorder="1"/>
    <xf numFmtId="3" fontId="383" fillId="33" borderId="89" xfId="63" applyNumberFormat="1" applyFont="1" applyFill="1" applyBorder="1" applyAlignment="1">
      <alignment horizontal="center" vertical="center"/>
    </xf>
    <xf numFmtId="0" fontId="8" fillId="31" borderId="0" xfId="94" applyFill="1"/>
    <xf numFmtId="0" fontId="8" fillId="31" borderId="79" xfId="94" applyFill="1" applyBorder="1"/>
    <xf numFmtId="0" fontId="172" fillId="30" borderId="89" xfId="61" applyFont="1" applyFill="1" applyBorder="1"/>
    <xf numFmtId="206" fontId="134" fillId="30" borderId="0" xfId="61" applyNumberFormat="1" applyFont="1" applyFill="1" applyAlignment="1">
      <alignment horizontal="center" vertical="center"/>
    </xf>
    <xf numFmtId="0" fontId="60" fillId="30" borderId="0" xfId="61" applyFont="1" applyFill="1" applyAlignment="1">
      <alignment horizontal="center" vertical="center"/>
    </xf>
    <xf numFmtId="2" fontId="44" fillId="30" borderId="0" xfId="61" applyNumberFormat="1" applyFont="1" applyFill="1" applyAlignment="1">
      <alignment horizontal="center" vertical="center"/>
    </xf>
    <xf numFmtId="0" fontId="385" fillId="30" borderId="89" xfId="61" applyFont="1" applyFill="1" applyBorder="1" applyAlignment="1">
      <alignment horizontal="left" vertical="center"/>
    </xf>
    <xf numFmtId="0" fontId="386" fillId="30" borderId="0" xfId="94" applyFont="1" applyFill="1" applyAlignment="1">
      <alignment wrapText="1"/>
    </xf>
    <xf numFmtId="0" fontId="387" fillId="30" borderId="0" xfId="95" applyFont="1" applyFill="1" applyBorder="1" applyAlignment="1">
      <alignment horizontal="center" vertical="center" wrapText="1"/>
    </xf>
    <xf numFmtId="0" fontId="387" fillId="30" borderId="79" xfId="95" applyFont="1" applyFill="1" applyBorder="1" applyAlignment="1">
      <alignment horizontal="center" vertical="center" wrapText="1"/>
    </xf>
    <xf numFmtId="0" fontId="41" fillId="30" borderId="89" xfId="95" applyFill="1" applyBorder="1" applyAlignment="1">
      <alignment vertical="center" wrapText="1"/>
    </xf>
    <xf numFmtId="0" fontId="41" fillId="30" borderId="0" xfId="95" applyFill="1" applyBorder="1" applyAlignment="1">
      <alignment vertical="center" wrapText="1"/>
    </xf>
    <xf numFmtId="0" fontId="236" fillId="30" borderId="278" xfId="63" applyFont="1" applyFill="1" applyBorder="1" applyAlignment="1">
      <alignment vertical="center"/>
    </xf>
    <xf numFmtId="0" fontId="236" fillId="30" borderId="279" xfId="63" applyFont="1" applyFill="1" applyBorder="1" applyAlignment="1">
      <alignment vertical="center"/>
    </xf>
    <xf numFmtId="0" fontId="236" fillId="30" borderId="280" xfId="63" applyFont="1" applyFill="1" applyBorder="1" applyAlignment="1">
      <alignment vertical="center"/>
    </xf>
    <xf numFmtId="0" fontId="389" fillId="30" borderId="75" xfId="61" applyFont="1" applyFill="1" applyBorder="1" applyAlignment="1">
      <alignment vertical="center"/>
    </xf>
    <xf numFmtId="0" fontId="374" fillId="30" borderId="0" xfId="95" applyFont="1" applyFill="1" applyBorder="1" applyAlignment="1">
      <alignment vertical="center"/>
    </xf>
    <xf numFmtId="0" fontId="390" fillId="30" borderId="104" xfId="61" applyFont="1" applyFill="1" applyBorder="1" applyAlignment="1">
      <alignment vertical="center"/>
    </xf>
    <xf numFmtId="0" fontId="390" fillId="30" borderId="105" xfId="61" applyFont="1" applyFill="1" applyBorder="1" applyAlignment="1">
      <alignment vertical="center"/>
    </xf>
    <xf numFmtId="0" fontId="8" fillId="30" borderId="96" xfId="94" applyFill="1" applyBorder="1"/>
    <xf numFmtId="0" fontId="390" fillId="30" borderId="89" xfId="61" applyFont="1" applyFill="1" applyBorder="1" applyAlignment="1">
      <alignment vertical="center"/>
    </xf>
    <xf numFmtId="0" fontId="390" fillId="30" borderId="0" xfId="61" applyFont="1" applyFill="1" applyAlignment="1">
      <alignment vertical="center"/>
    </xf>
    <xf numFmtId="0" fontId="390" fillId="30" borderId="79" xfId="61" applyFont="1" applyFill="1" applyBorder="1" applyAlignment="1">
      <alignment vertical="center"/>
    </xf>
    <xf numFmtId="0" fontId="390" fillId="30" borderId="173" xfId="61" applyFont="1" applyFill="1" applyBorder="1" applyAlignment="1">
      <alignment vertical="center"/>
    </xf>
    <xf numFmtId="0" fontId="390" fillId="30" borderId="95" xfId="61" applyFont="1" applyFill="1" applyBorder="1" applyAlignment="1">
      <alignment vertical="center"/>
    </xf>
    <xf numFmtId="0" fontId="390" fillId="30" borderId="96" xfId="61" applyFont="1" applyFill="1" applyBorder="1" applyAlignment="1">
      <alignment vertical="center"/>
    </xf>
    <xf numFmtId="0" fontId="8" fillId="0" borderId="89" xfId="94" applyBorder="1"/>
    <xf numFmtId="0" fontId="72" fillId="30" borderId="79" xfId="63" applyFont="1" applyFill="1" applyBorder="1" applyAlignment="1">
      <alignment horizontal="center" vertical="center" wrapText="1"/>
    </xf>
    <xf numFmtId="0" fontId="109" fillId="30" borderId="0" xfId="63" applyFont="1" applyFill="1" applyAlignment="1">
      <alignment horizontal="center" vertical="center" wrapText="1"/>
    </xf>
    <xf numFmtId="0" fontId="72" fillId="30" borderId="0" xfId="63" applyFont="1" applyFill="1" applyAlignment="1">
      <alignment horizontal="center" vertical="center" wrapText="1"/>
    </xf>
    <xf numFmtId="0" fontId="393" fillId="30" borderId="0" xfId="61" applyFont="1" applyFill="1" applyAlignment="1">
      <alignment horizontal="center" vertical="center" wrapText="1"/>
    </xf>
    <xf numFmtId="0" fontId="263" fillId="30" borderId="89" xfId="61" applyFont="1" applyFill="1" applyBorder="1" applyAlignment="1">
      <alignment horizontal="center" vertical="center"/>
    </xf>
    <xf numFmtId="0" fontId="172" fillId="30" borderId="73" xfId="61" applyFont="1" applyFill="1" applyBorder="1" applyAlignment="1">
      <alignment vertical="center"/>
    </xf>
    <xf numFmtId="0" fontId="73" fillId="30" borderId="73" xfId="94" applyFont="1" applyFill="1" applyBorder="1" applyAlignment="1">
      <alignment horizontal="center" vertical="center"/>
    </xf>
    <xf numFmtId="171" fontId="156" fillId="30" borderId="73" xfId="63" applyNumberFormat="1" applyFont="1" applyFill="1" applyBorder="1" applyAlignment="1">
      <alignment horizontal="center" vertical="center"/>
    </xf>
    <xf numFmtId="0" fontId="172" fillId="30" borderId="113" xfId="61" applyFont="1" applyFill="1" applyBorder="1" applyAlignment="1">
      <alignment vertical="center"/>
    </xf>
    <xf numFmtId="171" fontId="396" fillId="30" borderId="0" xfId="63" applyNumberFormat="1" applyFont="1" applyFill="1" applyAlignment="1">
      <alignment horizontal="left" vertical="center"/>
    </xf>
    <xf numFmtId="0" fontId="172" fillId="30" borderId="79" xfId="61" applyFont="1" applyFill="1" applyBorder="1" applyAlignment="1">
      <alignment vertical="center"/>
    </xf>
    <xf numFmtId="171" fontId="396" fillId="30" borderId="74" xfId="63" applyNumberFormat="1" applyFont="1" applyFill="1" applyBorder="1" applyAlignment="1">
      <alignment horizontal="left" vertical="center"/>
    </xf>
    <xf numFmtId="0" fontId="172" fillId="30" borderId="128" xfId="61" applyFont="1" applyFill="1" applyBorder="1" applyAlignment="1">
      <alignment vertical="center"/>
    </xf>
    <xf numFmtId="0" fontId="8" fillId="30" borderId="89" xfId="94" applyFill="1" applyBorder="1" applyAlignment="1">
      <alignment horizontal="center" vertical="center" textRotation="90"/>
    </xf>
    <xf numFmtId="0" fontId="263" fillId="30" borderId="104" xfId="61" applyFont="1" applyFill="1" applyBorder="1" applyAlignment="1">
      <alignment horizontal="center" vertical="center"/>
    </xf>
    <xf numFmtId="2" fontId="400" fillId="152" borderId="0" xfId="61" applyNumberFormat="1" applyFont="1" applyFill="1" applyAlignment="1" applyProtection="1">
      <alignment horizontal="center" vertical="center" wrapText="1"/>
      <protection locked="0"/>
    </xf>
    <xf numFmtId="0" fontId="401" fillId="30" borderId="0" xfId="61" applyFont="1" applyFill="1" applyAlignment="1" applyProtection="1">
      <alignment horizontal="center"/>
      <protection hidden="1"/>
    </xf>
    <xf numFmtId="0" fontId="402" fillId="30" borderId="0" xfId="63" applyFont="1" applyFill="1" applyAlignment="1">
      <alignment horizontal="center" vertical="center" wrapText="1"/>
    </xf>
    <xf numFmtId="208" fontId="236" fillId="31" borderId="0" xfId="61" applyNumberFormat="1" applyFont="1" applyFill="1" applyAlignment="1">
      <alignment horizontal="center" vertical="center"/>
    </xf>
    <xf numFmtId="0" fontId="276" fillId="31" borderId="0" xfId="61" applyFont="1" applyFill="1" applyAlignment="1">
      <alignment horizontal="center" vertical="center"/>
    </xf>
    <xf numFmtId="166" fontId="127" fillId="31" borderId="0" xfId="61" applyNumberFormat="1" applyFont="1" applyFill="1" applyAlignment="1">
      <alignment horizontal="center" vertical="center"/>
    </xf>
    <xf numFmtId="209" fontId="127" fillId="31" borderId="0" xfId="61" applyNumberFormat="1" applyFont="1" applyFill="1" applyAlignment="1">
      <alignment horizontal="center" vertical="center"/>
    </xf>
    <xf numFmtId="180" fontId="44" fillId="31" borderId="0" xfId="61" applyNumberFormat="1" applyFont="1" applyFill="1" applyAlignment="1">
      <alignment horizontal="left" vertical="center"/>
    </xf>
    <xf numFmtId="166" fontId="127" fillId="31" borderId="279" xfId="61" applyNumberFormat="1" applyFont="1" applyFill="1" applyBorder="1" applyAlignment="1">
      <alignment horizontal="center" vertical="center"/>
    </xf>
    <xf numFmtId="209" fontId="127" fillId="31" borderId="279" xfId="61" applyNumberFormat="1" applyFont="1" applyFill="1" applyBorder="1" applyAlignment="1">
      <alignment horizontal="center" vertical="center"/>
    </xf>
    <xf numFmtId="166" fontId="127" fillId="31" borderId="279" xfId="61" applyNumberFormat="1" applyFont="1" applyFill="1" applyBorder="1" applyAlignment="1">
      <alignment horizontal="right" vertical="center"/>
    </xf>
    <xf numFmtId="0" fontId="276" fillId="31" borderId="279" xfId="61" applyFont="1" applyFill="1" applyBorder="1" applyAlignment="1">
      <alignment horizontal="center" vertical="center"/>
    </xf>
    <xf numFmtId="174" fontId="60" fillId="31" borderId="279" xfId="61" applyNumberFormat="1" applyFont="1" applyFill="1" applyBorder="1" applyAlignment="1">
      <alignment horizontal="left" vertical="center"/>
    </xf>
    <xf numFmtId="0" fontId="403" fillId="54" borderId="0" xfId="61" applyFont="1" applyFill="1" applyAlignment="1">
      <alignment horizontal="center" vertical="center"/>
    </xf>
    <xf numFmtId="208" fontId="404" fillId="36" borderId="0" xfId="61" applyNumberFormat="1" applyFont="1" applyFill="1" applyAlignment="1">
      <alignment horizontal="center" vertical="center"/>
    </xf>
    <xf numFmtId="0" fontId="405" fillId="31" borderId="0" xfId="63" applyFont="1" applyFill="1" applyAlignment="1">
      <alignment horizontal="center" vertical="center"/>
    </xf>
    <xf numFmtId="0" fontId="406" fillId="31" borderId="0" xfId="61" applyFont="1" applyFill="1" applyAlignment="1">
      <alignment horizontal="center" vertical="center"/>
    </xf>
    <xf numFmtId="0" fontId="10" fillId="31" borderId="0" xfId="94" applyFont="1" applyFill="1"/>
    <xf numFmtId="171" fontId="400" fillId="31" borderId="0" xfId="61" applyNumberFormat="1" applyFont="1" applyFill="1" applyAlignment="1">
      <alignment horizontal="center" vertical="center"/>
    </xf>
    <xf numFmtId="0" fontId="407" fillId="31" borderId="0" xfId="61" applyFont="1" applyFill="1" applyAlignment="1">
      <alignment horizontal="center" vertical="center"/>
    </xf>
    <xf numFmtId="166" fontId="127" fillId="31" borderId="0" xfId="61" applyNumberFormat="1" applyFont="1" applyFill="1" applyAlignment="1">
      <alignment horizontal="right" vertical="center"/>
    </xf>
    <xf numFmtId="174" fontId="60" fillId="31" borderId="0" xfId="61" applyNumberFormat="1" applyFont="1" applyFill="1" applyAlignment="1">
      <alignment horizontal="left" vertical="center"/>
    </xf>
    <xf numFmtId="0" fontId="8" fillId="30" borderId="104" xfId="94" applyFill="1" applyBorder="1"/>
    <xf numFmtId="166" fontId="408" fillId="30" borderId="104" xfId="61" applyNumberFormat="1" applyFont="1" applyFill="1" applyBorder="1" applyAlignment="1">
      <alignment horizontal="right" vertical="center"/>
    </xf>
    <xf numFmtId="0" fontId="409" fillId="30" borderId="104" xfId="61" applyFont="1" applyFill="1" applyBorder="1" applyAlignment="1">
      <alignment horizontal="center" vertical="center"/>
    </xf>
    <xf numFmtId="174" fontId="109" fillId="30" borderId="104" xfId="61" applyNumberFormat="1" applyFont="1" applyFill="1" applyBorder="1" applyAlignment="1">
      <alignment horizontal="left" vertical="center"/>
    </xf>
    <xf numFmtId="0" fontId="410" fillId="30" borderId="0" xfId="61" applyFont="1" applyFill="1" applyAlignment="1">
      <alignment horizontal="center" vertical="center"/>
    </xf>
    <xf numFmtId="2" fontId="60" fillId="152" borderId="0" xfId="61" applyNumberFormat="1" applyFont="1" applyFill="1" applyAlignment="1" applyProtection="1">
      <alignment vertical="center"/>
      <protection locked="0"/>
    </xf>
    <xf numFmtId="0" fontId="60" fillId="30" borderId="0" xfId="63" applyFont="1" applyFill="1" applyAlignment="1">
      <alignment vertical="center"/>
    </xf>
    <xf numFmtId="0" fontId="172" fillId="30" borderId="0" xfId="61" applyFont="1" applyFill="1"/>
    <xf numFmtId="0" fontId="172" fillId="0" borderId="0" xfId="61" applyFont="1"/>
    <xf numFmtId="174" fontId="60" fillId="30" borderId="0" xfId="61" applyNumberFormat="1" applyFont="1" applyFill="1" applyAlignment="1">
      <alignment horizontal="left" vertical="center"/>
    </xf>
    <xf numFmtId="166" fontId="127" fillId="30" borderId="0" xfId="61" applyNumberFormat="1" applyFont="1" applyFill="1" applyAlignment="1">
      <alignment horizontal="right" vertical="center"/>
    </xf>
    <xf numFmtId="0" fontId="71" fillId="30" borderId="0" xfId="61" applyFont="1" applyFill="1" applyAlignment="1">
      <alignment horizontal="center" vertical="center" wrapText="1"/>
    </xf>
    <xf numFmtId="0" fontId="71" fillId="30" borderId="281" xfId="61" applyFont="1" applyFill="1" applyBorder="1" applyAlignment="1">
      <alignment horizontal="right" vertical="center" wrapText="1"/>
    </xf>
    <xf numFmtId="171" fontId="71" fillId="30" borderId="0" xfId="61" applyNumberFormat="1" applyFont="1" applyFill="1" applyAlignment="1">
      <alignment horizontal="center" vertical="center" wrapText="1"/>
    </xf>
    <xf numFmtId="0" fontId="298" fillId="30" borderId="0" xfId="61" applyFont="1" applyFill="1" applyAlignment="1">
      <alignment horizontal="right" vertical="center"/>
    </xf>
    <xf numFmtId="171" fontId="43" fillId="30" borderId="0" xfId="61" applyNumberFormat="1" applyFont="1" applyFill="1" applyAlignment="1">
      <alignment vertical="center"/>
    </xf>
    <xf numFmtId="0" fontId="298" fillId="30" borderId="0" xfId="61" applyFont="1" applyFill="1" applyAlignment="1">
      <alignment horizontal="center" vertical="center" wrapText="1"/>
    </xf>
    <xf numFmtId="0" fontId="298" fillId="30" borderId="0" xfId="61" applyFont="1" applyFill="1" applyAlignment="1">
      <alignment horizontal="right" vertical="center" wrapText="1"/>
    </xf>
    <xf numFmtId="0" fontId="411" fillId="30" borderId="0" xfId="94" applyFont="1" applyFill="1" applyAlignment="1">
      <alignment vertical="center"/>
    </xf>
    <xf numFmtId="0" fontId="412" fillId="30" borderId="0" xfId="94" applyFont="1" applyFill="1" applyAlignment="1">
      <alignment vertical="center"/>
    </xf>
    <xf numFmtId="0" fontId="411" fillId="30" borderId="0" xfId="94" applyFont="1" applyFill="1" applyAlignment="1">
      <alignment horizontal="left" vertical="center"/>
    </xf>
    <xf numFmtId="0" fontId="413" fillId="30" borderId="0" xfId="95" applyFont="1" applyFill="1" applyBorder="1" applyAlignment="1">
      <alignment vertical="center"/>
    </xf>
    <xf numFmtId="0" fontId="8" fillId="30" borderId="173" xfId="94" applyFill="1" applyBorder="1" applyAlignment="1">
      <alignment horizontal="center" vertical="center" textRotation="90"/>
    </xf>
    <xf numFmtId="0" fontId="414" fillId="30" borderId="89" xfId="94" applyFont="1" applyFill="1" applyBorder="1"/>
    <xf numFmtId="0" fontId="147" fillId="30" borderId="0" xfId="61" applyFont="1" applyFill="1"/>
    <xf numFmtId="0" fontId="147" fillId="30" borderId="79" xfId="61" applyFont="1" applyFill="1" applyBorder="1"/>
    <xf numFmtId="0" fontId="415" fillId="49" borderId="0" xfId="94" applyFont="1" applyFill="1" applyAlignment="1">
      <alignment horizontal="center"/>
    </xf>
    <xf numFmtId="0" fontId="417" fillId="30" borderId="89" xfId="94" applyFont="1" applyFill="1" applyBorder="1"/>
    <xf numFmtId="0" fontId="417" fillId="30" borderId="0" xfId="94" applyFont="1" applyFill="1"/>
    <xf numFmtId="0" fontId="172" fillId="30" borderId="79" xfId="61" applyFont="1" applyFill="1" applyBorder="1"/>
    <xf numFmtId="0" fontId="10" fillId="30" borderId="89" xfId="94" applyFont="1" applyFill="1" applyBorder="1"/>
    <xf numFmtId="0" fontId="10" fillId="30" borderId="0" xfId="94" applyFont="1" applyFill="1"/>
    <xf numFmtId="0" fontId="418" fillId="30" borderId="89" xfId="95" applyFont="1" applyFill="1" applyBorder="1"/>
    <xf numFmtId="0" fontId="182" fillId="30" borderId="254" xfId="94" applyFont="1" applyFill="1" applyBorder="1" applyAlignment="1">
      <alignment horizontal="center"/>
    </xf>
    <xf numFmtId="0" fontId="147" fillId="30" borderId="254" xfId="61" applyFont="1" applyFill="1" applyBorder="1" applyAlignment="1" applyProtection="1">
      <alignment horizontal="center" vertical="center"/>
      <protection hidden="1"/>
    </xf>
    <xf numFmtId="0" fontId="182" fillId="30" borderId="0" xfId="94" applyFont="1" applyFill="1" applyAlignment="1">
      <alignment horizontal="left"/>
    </xf>
    <xf numFmtId="211" fontId="243" fillId="30" borderId="0" xfId="61" applyNumberFormat="1" applyFont="1" applyFill="1" applyAlignment="1" applyProtection="1">
      <alignment horizontal="center" vertical="center"/>
      <protection hidden="1"/>
    </xf>
    <xf numFmtId="212" fontId="144" fillId="30" borderId="0" xfId="61" applyNumberFormat="1" applyFont="1" applyFill="1" applyAlignment="1" applyProtection="1">
      <alignment horizontal="center" vertical="center"/>
      <protection hidden="1"/>
    </xf>
    <xf numFmtId="171" fontId="147" fillId="36" borderId="79" xfId="63" applyNumberFormat="1" applyFont="1" applyFill="1" applyBorder="1" applyAlignment="1">
      <alignment horizontal="center" vertical="center"/>
    </xf>
    <xf numFmtId="0" fontId="182" fillId="30" borderId="95" xfId="94" applyFont="1" applyFill="1" applyBorder="1" applyAlignment="1">
      <alignment horizontal="left"/>
    </xf>
    <xf numFmtId="211" fontId="243" fillId="30" borderId="95" xfId="61" applyNumberFormat="1" applyFont="1" applyFill="1" applyBorder="1" applyAlignment="1" applyProtection="1">
      <alignment horizontal="center" vertical="center"/>
      <protection hidden="1"/>
    </xf>
    <xf numFmtId="212" fontId="144" fillId="30" borderId="95" xfId="61" applyNumberFormat="1" applyFont="1" applyFill="1" applyBorder="1" applyAlignment="1" applyProtection="1">
      <alignment horizontal="center" vertical="center"/>
      <protection hidden="1"/>
    </xf>
    <xf numFmtId="171" fontId="147" fillId="36" borderId="96" xfId="63" applyNumberFormat="1" applyFont="1" applyFill="1" applyBorder="1" applyAlignment="1">
      <alignment horizontal="center" vertical="center"/>
    </xf>
    <xf numFmtId="0" fontId="156" fillId="30" borderId="282" xfId="61" applyFont="1" applyFill="1" applyBorder="1" applyAlignment="1">
      <alignment horizontal="center" vertical="center"/>
    </xf>
    <xf numFmtId="0" fontId="156" fillId="30" borderId="283" xfId="61" applyFont="1" applyFill="1" applyBorder="1" applyAlignment="1">
      <alignment horizontal="center" vertical="center"/>
    </xf>
    <xf numFmtId="0" fontId="156" fillId="30" borderId="284" xfId="61" applyFont="1" applyFill="1" applyBorder="1" applyAlignment="1">
      <alignment horizontal="center" vertical="center"/>
    </xf>
    <xf numFmtId="0" fontId="134" fillId="30" borderId="31" xfId="61" applyFont="1" applyFill="1" applyBorder="1" applyAlignment="1">
      <alignment horizontal="center" vertical="center"/>
    </xf>
    <xf numFmtId="0" fontId="145" fillId="30" borderId="109" xfId="61" applyFont="1" applyFill="1" applyBorder="1" applyAlignment="1">
      <alignment horizontal="center" vertical="center"/>
    </xf>
    <xf numFmtId="0" fontId="145" fillId="30" borderId="110" xfId="61" applyFont="1" applyFill="1" applyBorder="1" applyAlignment="1">
      <alignment horizontal="center" vertical="center"/>
    </xf>
    <xf numFmtId="0" fontId="134" fillId="49" borderId="288" xfId="61" applyFont="1" applyFill="1" applyBorder="1" applyAlignment="1">
      <alignment horizontal="center" vertical="center"/>
    </xf>
    <xf numFmtId="0" fontId="44" fillId="30" borderId="126" xfId="61" applyFont="1" applyFill="1" applyBorder="1" applyAlignment="1">
      <alignment horizontal="center" vertical="center"/>
    </xf>
    <xf numFmtId="0" fontId="44" fillId="30" borderId="289" xfId="61" applyFont="1" applyFill="1" applyBorder="1" applyAlignment="1">
      <alignment horizontal="center" vertical="center"/>
    </xf>
    <xf numFmtId="0" fontId="44" fillId="30" borderId="288" xfId="61" applyFont="1" applyFill="1" applyBorder="1" applyAlignment="1">
      <alignment horizontal="center" vertical="center"/>
    </xf>
    <xf numFmtId="0" fontId="134" fillId="49" borderId="126" xfId="61" applyFont="1" applyFill="1" applyBorder="1" applyAlignment="1">
      <alignment horizontal="center" vertical="center"/>
    </xf>
    <xf numFmtId="49" fontId="44" fillId="30" borderId="106" xfId="94" applyNumberFormat="1" applyFont="1" applyFill="1" applyBorder="1" applyAlignment="1">
      <alignment horizontal="right" vertical="center"/>
    </xf>
    <xf numFmtId="49" fontId="8" fillId="30" borderId="107" xfId="94" applyNumberFormat="1" applyFill="1" applyBorder="1" applyAlignment="1">
      <alignment horizontal="center" vertical="center"/>
    </xf>
    <xf numFmtId="49" fontId="8" fillId="30" borderId="108" xfId="94" applyNumberFormat="1" applyFill="1" applyBorder="1" applyAlignment="1">
      <alignment horizontal="center" vertical="center"/>
    </xf>
    <xf numFmtId="0" fontId="44" fillId="30" borderId="195" xfId="61" applyFont="1" applyFill="1" applyBorder="1" applyAlignment="1">
      <alignment horizontal="center" vertical="center"/>
    </xf>
    <xf numFmtId="0" fontId="44" fillId="30" borderId="17" xfId="61" applyFont="1" applyFill="1" applyBorder="1" applyAlignment="1">
      <alignment horizontal="center" vertical="center"/>
    </xf>
    <xf numFmtId="0" fontId="134" fillId="49" borderId="16" xfId="61" applyFont="1" applyFill="1" applyBorder="1" applyAlignment="1">
      <alignment horizontal="center" vertical="center"/>
    </xf>
    <xf numFmtId="49" fontId="44" fillId="30" borderId="89" xfId="94" applyNumberFormat="1" applyFont="1" applyFill="1" applyBorder="1" applyAlignment="1">
      <alignment horizontal="right" vertical="center"/>
    </xf>
    <xf numFmtId="49" fontId="8" fillId="30" borderId="0" xfId="94" applyNumberFormat="1" applyFill="1" applyAlignment="1">
      <alignment horizontal="center" vertical="center"/>
    </xf>
    <xf numFmtId="49" fontId="8" fillId="30" borderId="79" xfId="94" applyNumberFormat="1" applyFill="1" applyBorder="1" applyAlignment="1">
      <alignment horizontal="center" vertical="center"/>
    </xf>
    <xf numFmtId="0" fontId="348" fillId="30" borderId="0" xfId="32" applyFont="1" applyFill="1" applyAlignment="1" applyProtection="1">
      <alignment vertical="center"/>
      <protection hidden="1"/>
    </xf>
    <xf numFmtId="0" fontId="349" fillId="30" borderId="0" xfId="32" applyFont="1" applyFill="1" applyAlignment="1" applyProtection="1">
      <alignment vertical="center"/>
      <protection hidden="1"/>
    </xf>
    <xf numFmtId="0" fontId="421" fillId="27" borderId="23" xfId="96" applyFont="1" applyFill="1" applyBorder="1" applyAlignment="1">
      <alignment horizontal="center" vertical="center"/>
    </xf>
    <xf numFmtId="0" fontId="422" fillId="27" borderId="17" xfId="96" applyFont="1" applyFill="1" applyBorder="1" applyAlignment="1" applyProtection="1">
      <alignment horizontal="center" vertical="center"/>
      <protection locked="0"/>
    </xf>
    <xf numFmtId="0" fontId="422" fillId="27" borderId="28" xfId="96" applyFont="1" applyFill="1" applyBorder="1" applyAlignment="1" applyProtection="1">
      <alignment horizontal="center" vertical="center"/>
      <protection locked="0"/>
    </xf>
    <xf numFmtId="0" fontId="77" fillId="30" borderId="0" xfId="94" applyFont="1" applyFill="1"/>
    <xf numFmtId="176" fontId="423" fillId="58" borderId="22" xfId="96" applyNumberFormat="1" applyFont="1" applyFill="1" applyBorder="1" applyAlignment="1" applyProtection="1">
      <alignment horizontal="center" vertical="center"/>
      <protection locked="0"/>
    </xf>
    <xf numFmtId="0" fontId="423" fillId="58" borderId="0" xfId="96" applyFont="1" applyFill="1" applyAlignment="1" applyProtection="1">
      <alignment horizontal="center" vertical="center"/>
      <protection locked="0"/>
    </xf>
    <xf numFmtId="0" fontId="423" fillId="58" borderId="64" xfId="96" applyFont="1" applyFill="1" applyBorder="1" applyAlignment="1" applyProtection="1">
      <alignment horizontal="center" vertical="center"/>
      <protection locked="0"/>
    </xf>
    <xf numFmtId="176" fontId="194" fillId="27" borderId="22" xfId="96" applyNumberFormat="1" applyFont="1" applyFill="1" applyBorder="1" applyAlignment="1" applyProtection="1">
      <alignment horizontal="center" vertical="center"/>
      <protection locked="0"/>
    </xf>
    <xf numFmtId="0" fontId="143" fillId="0" borderId="0" xfId="96" applyFont="1" applyAlignment="1">
      <alignment horizontal="center" vertical="center"/>
    </xf>
    <xf numFmtId="1" fontId="143" fillId="0" borderId="64" xfId="96" applyNumberFormat="1" applyFont="1" applyBorder="1" applyAlignment="1">
      <alignment horizontal="center" vertical="center"/>
    </xf>
    <xf numFmtId="176" fontId="143" fillId="0" borderId="22" xfId="96" applyNumberFormat="1" applyFont="1" applyBorder="1" applyAlignment="1" applyProtection="1">
      <alignment horizontal="center" vertical="center"/>
      <protection locked="0"/>
    </xf>
    <xf numFmtId="0" fontId="173" fillId="27" borderId="0" xfId="96" applyFont="1" applyFill="1" applyAlignment="1">
      <alignment horizontal="center" vertical="center"/>
    </xf>
    <xf numFmtId="0" fontId="143" fillId="0" borderId="64" xfId="96" applyFont="1" applyBorder="1" applyAlignment="1">
      <alignment horizontal="center" vertical="center"/>
    </xf>
    <xf numFmtId="176" fontId="143" fillId="0" borderId="192" xfId="96" applyNumberFormat="1" applyFont="1" applyBorder="1" applyAlignment="1" applyProtection="1">
      <alignment horizontal="center" vertical="center"/>
      <protection locked="0"/>
    </xf>
    <xf numFmtId="0" fontId="143" fillId="0" borderId="221" xfId="96" applyFont="1" applyBorder="1" applyAlignment="1">
      <alignment horizontal="center" vertical="center"/>
    </xf>
    <xf numFmtId="0" fontId="173" fillId="27" borderId="222" xfId="96" applyFont="1" applyFill="1" applyBorder="1" applyAlignment="1">
      <alignment horizontal="center" vertical="center"/>
    </xf>
    <xf numFmtId="0" fontId="17" fillId="1" borderId="79" xfId="61" applyFill="1" applyBorder="1" applyAlignment="1">
      <alignment vertical="center"/>
    </xf>
    <xf numFmtId="0" fontId="17" fillId="30" borderId="79" xfId="61" applyFill="1" applyBorder="1" applyAlignment="1">
      <alignment horizontal="center" vertical="center"/>
    </xf>
    <xf numFmtId="0" fontId="17" fillId="30" borderId="22" xfId="61" applyFill="1" applyBorder="1" applyAlignment="1">
      <alignment horizontal="center" vertical="center" wrapText="1"/>
    </xf>
    <xf numFmtId="0" fontId="17" fillId="30" borderId="95" xfId="61" applyFill="1" applyBorder="1" applyAlignment="1">
      <alignment horizontal="centerContinuous" vertical="center"/>
    </xf>
    <xf numFmtId="0" fontId="17" fillId="30" borderId="95" xfId="61" applyFill="1" applyBorder="1" applyAlignment="1">
      <alignment horizontal="center" vertical="center"/>
    </xf>
    <xf numFmtId="0" fontId="17" fillId="30" borderId="96" xfId="61" applyFill="1" applyBorder="1" applyAlignment="1">
      <alignment horizontal="center" vertical="center"/>
    </xf>
    <xf numFmtId="1" fontId="143" fillId="25" borderId="51" xfId="94" applyNumberFormat="1" applyFont="1" applyFill="1" applyBorder="1" applyAlignment="1">
      <alignment horizontal="centerContinuous" vertical="center" wrapText="1"/>
    </xf>
    <xf numFmtId="0" fontId="17" fillId="25" borderId="50" xfId="94" applyFont="1" applyFill="1" applyBorder="1" applyAlignment="1">
      <alignment horizontal="centerContinuous" vertical="center" wrapText="1"/>
    </xf>
    <xf numFmtId="0" fontId="17" fillId="25" borderId="49" xfId="94" applyFont="1" applyFill="1" applyBorder="1" applyAlignment="1">
      <alignment horizontal="centerContinuous" vertical="center" wrapText="1"/>
    </xf>
    <xf numFmtId="0" fontId="143" fillId="25" borderId="51" xfId="94" applyFont="1" applyFill="1" applyBorder="1" applyAlignment="1">
      <alignment horizontal="centerContinuous" vertical="center"/>
    </xf>
    <xf numFmtId="0" fontId="143" fillId="25" borderId="50" xfId="94" applyFont="1" applyFill="1" applyBorder="1" applyAlignment="1">
      <alignment horizontal="centerContinuous" vertical="center"/>
    </xf>
    <xf numFmtId="0" fontId="8" fillId="25" borderId="50" xfId="94" applyFill="1" applyBorder="1" applyAlignment="1">
      <alignment horizontal="centerContinuous" vertical="center"/>
    </xf>
    <xf numFmtId="0" fontId="8" fillId="25" borderId="49" xfId="94" applyFill="1" applyBorder="1" applyAlignment="1">
      <alignment horizontal="centerContinuous" vertical="center"/>
    </xf>
    <xf numFmtId="168" fontId="17" fillId="0" borderId="89" xfId="94" applyNumberFormat="1" applyFont="1" applyBorder="1" applyAlignment="1" applyProtection="1">
      <alignment horizontal="center" vertical="center" wrapText="1"/>
      <protection locked="0"/>
    </xf>
    <xf numFmtId="168" fontId="17" fillId="0" borderId="0" xfId="94" applyNumberFormat="1" applyFont="1" applyAlignment="1" applyProtection="1">
      <alignment horizontal="center" vertical="center" wrapText="1"/>
      <protection locked="0"/>
    </xf>
    <xf numFmtId="168" fontId="17" fillId="0" borderId="79" xfId="94" applyNumberFormat="1" applyFont="1" applyBorder="1" applyAlignment="1" applyProtection="1">
      <alignment horizontal="center" vertical="center" wrapText="1"/>
      <protection locked="0"/>
    </xf>
    <xf numFmtId="188" fontId="17" fillId="0" borderId="89" xfId="42" applyNumberFormat="1" applyFont="1" applyBorder="1" applyAlignment="1">
      <alignment horizontal="center" vertical="center"/>
    </xf>
    <xf numFmtId="188" fontId="17" fillId="0" borderId="79" xfId="42" applyNumberFormat="1" applyFont="1" applyBorder="1" applyAlignment="1">
      <alignment horizontal="center" vertical="center"/>
    </xf>
    <xf numFmtId="0" fontId="351" fillId="30" borderId="89" xfId="94" applyFont="1" applyFill="1" applyBorder="1" applyAlignment="1" applyProtection="1">
      <alignment horizontal="left" vertical="center"/>
      <protection locked="0"/>
    </xf>
    <xf numFmtId="0" fontId="351" fillId="30" borderId="0" xfId="94" applyFont="1" applyFill="1" applyAlignment="1" applyProtection="1">
      <alignment horizontal="left" vertical="center"/>
      <protection locked="0"/>
    </xf>
    <xf numFmtId="0" fontId="427" fillId="30" borderId="16" xfId="61" applyFont="1" applyFill="1" applyBorder="1" applyAlignment="1" applyProtection="1">
      <alignment horizontal="right" vertical="center"/>
      <protection hidden="1"/>
    </xf>
    <xf numFmtId="0" fontId="10" fillId="30" borderId="0" xfId="94" applyFont="1" applyFill="1" applyAlignment="1" applyProtection="1">
      <alignment horizontal="left" vertical="center"/>
      <protection locked="0"/>
    </xf>
    <xf numFmtId="0" fontId="351" fillId="30" borderId="79" xfId="94" applyFont="1" applyFill="1" applyBorder="1" applyAlignment="1" applyProtection="1">
      <alignment horizontal="left" vertical="center"/>
      <protection locked="0"/>
    </xf>
    <xf numFmtId="0" fontId="144" fillId="30" borderId="22" xfId="94" applyFont="1" applyFill="1" applyBorder="1" applyAlignment="1">
      <alignment horizontal="centerContinuous" vertical="center"/>
    </xf>
    <xf numFmtId="0" fontId="144" fillId="30" borderId="0" xfId="94" applyFont="1" applyFill="1" applyAlignment="1">
      <alignment horizontal="centerContinuous" vertical="center"/>
    </xf>
    <xf numFmtId="0" fontId="428" fillId="30" borderId="0" xfId="61" applyFont="1" applyFill="1" applyAlignment="1">
      <alignment horizontal="center" vertical="center"/>
    </xf>
    <xf numFmtId="0" fontId="429" fillId="30" borderId="22" xfId="61" applyFont="1" applyFill="1" applyBorder="1" applyAlignment="1">
      <alignment horizontal="center" vertical="center"/>
    </xf>
    <xf numFmtId="178" fontId="430" fillId="154" borderId="0" xfId="94" applyNumberFormat="1" applyFont="1" applyFill="1" applyAlignment="1">
      <alignment horizontal="center" vertical="center"/>
    </xf>
    <xf numFmtId="0" fontId="8" fillId="30" borderId="0" xfId="94" applyFill="1" applyAlignment="1">
      <alignment vertical="center"/>
    </xf>
    <xf numFmtId="0" fontId="150" fillId="30" borderId="0" xfId="31" applyFont="1" applyFill="1" applyBorder="1" applyAlignment="1" applyProtection="1"/>
    <xf numFmtId="0" fontId="134" fillId="30" borderId="0" xfId="94" applyFont="1" applyFill="1" applyAlignment="1">
      <alignment horizontal="center" vertical="center" wrapText="1"/>
    </xf>
    <xf numFmtId="0" fontId="134" fillId="30" borderId="64" xfId="94" applyFont="1" applyFill="1" applyBorder="1" applyAlignment="1">
      <alignment horizontal="center" vertical="center" wrapText="1"/>
    </xf>
    <xf numFmtId="0" fontId="134" fillId="49" borderId="22" xfId="94" applyFont="1" applyFill="1" applyBorder="1" applyAlignment="1">
      <alignment horizontal="center" vertical="center"/>
    </xf>
    <xf numFmtId="0" fontId="73" fillId="30" borderId="0" xfId="94" applyFont="1" applyFill="1" applyAlignment="1">
      <alignment horizontal="left" vertical="center"/>
    </xf>
    <xf numFmtId="178" fontId="44" fillId="30" borderId="0" xfId="94" applyNumberFormat="1" applyFont="1" applyFill="1" applyAlignment="1">
      <alignment horizontal="center" vertical="center"/>
    </xf>
    <xf numFmtId="0" fontId="8" fillId="30" borderId="0" xfId="94" applyFill="1" applyAlignment="1">
      <alignment horizontal="center" vertical="center"/>
    </xf>
    <xf numFmtId="0" fontId="150" fillId="30" borderId="0" xfId="31" applyFont="1" applyFill="1" applyBorder="1" applyAlignment="1" applyProtection="1">
      <alignment horizontal="left" vertical="center"/>
    </xf>
    <xf numFmtId="0" fontId="428" fillId="30" borderId="22" xfId="61" applyFont="1" applyFill="1" applyBorder="1" applyAlignment="1">
      <alignment horizontal="center" vertical="center"/>
    </xf>
    <xf numFmtId="0" fontId="431" fillId="30" borderId="0" xfId="61" applyFont="1" applyFill="1" applyAlignment="1" applyProtection="1">
      <alignment horizontal="left"/>
      <protection hidden="1"/>
    </xf>
    <xf numFmtId="0" fontId="432" fillId="30" borderId="0" xfId="61" applyFont="1" applyFill="1" applyAlignment="1" applyProtection="1">
      <alignment horizontal="left"/>
      <protection hidden="1"/>
    </xf>
    <xf numFmtId="0" fontId="428" fillId="30" borderId="305" xfId="61" applyFont="1" applyFill="1" applyBorder="1" applyAlignment="1">
      <alignment horizontal="center" vertical="center"/>
    </xf>
    <xf numFmtId="0" fontId="433" fillId="30" borderId="306" xfId="61" applyFont="1" applyFill="1" applyBorder="1" applyAlignment="1" applyProtection="1">
      <alignment horizontal="left"/>
      <protection hidden="1"/>
    </xf>
    <xf numFmtId="0" fontId="134" fillId="30" borderId="306" xfId="94" applyFont="1" applyFill="1" applyBorder="1" applyAlignment="1">
      <alignment horizontal="center" vertical="center" wrapText="1"/>
    </xf>
    <xf numFmtId="0" fontId="134" fillId="30" borderId="307" xfId="94" applyFont="1" applyFill="1" applyBorder="1" applyAlignment="1">
      <alignment horizontal="center" vertical="center" wrapText="1"/>
    </xf>
    <xf numFmtId="0" fontId="429" fillId="49" borderId="192" xfId="61" applyFont="1" applyFill="1" applyBorder="1" applyAlignment="1">
      <alignment horizontal="center" vertical="center"/>
    </xf>
    <xf numFmtId="0" fontId="434" fillId="30" borderId="221" xfId="61" applyFont="1" applyFill="1" applyBorder="1" applyAlignment="1" applyProtection="1">
      <alignment horizontal="left"/>
      <protection hidden="1"/>
    </xf>
    <xf numFmtId="0" fontId="134" fillId="30" borderId="221" xfId="94" applyFont="1" applyFill="1" applyBorder="1" applyAlignment="1">
      <alignment horizontal="center" vertical="center" wrapText="1"/>
    </xf>
    <xf numFmtId="0" fontId="134" fillId="30" borderId="222" xfId="94" applyFont="1" applyFill="1" applyBorder="1" applyAlignment="1">
      <alignment horizontal="center" vertical="center" wrapText="1"/>
    </xf>
    <xf numFmtId="0" fontId="170" fillId="0" borderId="0" xfId="94" applyFont="1" applyAlignment="1">
      <alignment vertical="top"/>
    </xf>
    <xf numFmtId="0" fontId="429" fillId="30" borderId="102" xfId="61" applyFont="1" applyFill="1" applyBorder="1" applyAlignment="1">
      <alignment horizontal="center" vertical="center"/>
    </xf>
    <xf numFmtId="0" fontId="144" fillId="30" borderId="221" xfId="94" applyFont="1" applyFill="1" applyBorder="1" applyAlignment="1">
      <alignment horizontal="center" vertical="center"/>
    </xf>
    <xf numFmtId="0" fontId="428" fillId="30" borderId="221" xfId="61" applyFont="1" applyFill="1" applyBorder="1" applyAlignment="1">
      <alignment horizontal="center" vertical="center"/>
    </xf>
    <xf numFmtId="0" fontId="429" fillId="30" borderId="221" xfId="61" applyFont="1" applyFill="1" applyBorder="1" applyAlignment="1">
      <alignment horizontal="center" vertical="center"/>
    </xf>
    <xf numFmtId="0" fontId="144" fillId="30" borderId="225" xfId="94" applyFont="1" applyFill="1" applyBorder="1" applyAlignment="1">
      <alignment horizontal="center" vertical="center"/>
    </xf>
    <xf numFmtId="178" fontId="435" fillId="154" borderId="17" xfId="94" applyNumberFormat="1" applyFont="1" applyFill="1" applyBorder="1" applyAlignment="1">
      <alignment horizontal="center" vertical="center"/>
    </xf>
    <xf numFmtId="9" fontId="8" fillId="30" borderId="17" xfId="94" applyNumberFormat="1" applyFill="1" applyBorder="1" applyAlignment="1">
      <alignment horizontal="center" vertical="center"/>
    </xf>
    <xf numFmtId="0" fontId="8" fillId="30" borderId="17" xfId="94" applyFill="1" applyBorder="1"/>
    <xf numFmtId="186" fontId="8" fillId="0" borderId="17" xfId="94" applyNumberFormat="1" applyBorder="1" applyAlignment="1">
      <alignment horizontal="center"/>
    </xf>
    <xf numFmtId="186" fontId="8" fillId="0" borderId="16" xfId="94" applyNumberFormat="1" applyBorder="1" applyAlignment="1">
      <alignment horizontal="center"/>
    </xf>
    <xf numFmtId="0" fontId="134" fillId="49" borderId="89" xfId="94" applyFont="1" applyFill="1" applyBorder="1" applyAlignment="1">
      <alignment horizontal="center" vertical="center"/>
    </xf>
    <xf numFmtId="0" fontId="73" fillId="30" borderId="0" xfId="94" applyFont="1" applyFill="1" applyAlignment="1">
      <alignment horizontal="center" vertical="center"/>
    </xf>
    <xf numFmtId="0" fontId="73" fillId="30" borderId="79" xfId="94" applyFont="1" applyFill="1" applyBorder="1" applyAlignment="1">
      <alignment horizontal="left" vertical="center"/>
    </xf>
    <xf numFmtId="0" fontId="436" fillId="30" borderId="89" xfId="94" applyFont="1" applyFill="1" applyBorder="1" applyAlignment="1">
      <alignment horizontal="center" vertical="center"/>
    </xf>
    <xf numFmtId="0" fontId="436" fillId="30" borderId="0" xfId="94" applyFont="1" applyFill="1" applyAlignment="1">
      <alignment horizontal="center" vertical="center"/>
    </xf>
    <xf numFmtId="0" fontId="436" fillId="30" borderId="79" xfId="94" applyFont="1" applyFill="1" applyBorder="1" applyAlignment="1">
      <alignment horizontal="center" vertical="center"/>
    </xf>
    <xf numFmtId="214" fontId="182" fillId="30" borderId="89" xfId="94" applyNumberFormat="1" applyFont="1" applyFill="1" applyBorder="1" applyAlignment="1">
      <alignment horizontal="center" vertical="center"/>
    </xf>
    <xf numFmtId="215" fontId="437" fillId="30" borderId="0" xfId="94" applyNumberFormat="1" applyFont="1" applyFill="1" applyAlignment="1">
      <alignment horizontal="center" vertical="center"/>
    </xf>
    <xf numFmtId="215" fontId="182" fillId="30" borderId="0" xfId="94" applyNumberFormat="1" applyFont="1" applyFill="1" applyAlignment="1">
      <alignment horizontal="center" vertical="center"/>
    </xf>
    <xf numFmtId="215" fontId="437" fillId="30" borderId="79" xfId="94" applyNumberFormat="1" applyFont="1" applyFill="1" applyBorder="1" applyAlignment="1">
      <alignment horizontal="center" vertical="center"/>
    </xf>
    <xf numFmtId="186" fontId="428" fillId="153" borderId="89" xfId="94" applyNumberFormat="1" applyFont="1" applyFill="1" applyBorder="1" applyAlignment="1">
      <alignment horizontal="center" vertical="center"/>
    </xf>
    <xf numFmtId="186" fontId="428" fillId="153" borderId="0" xfId="94" applyNumberFormat="1" applyFont="1" applyFill="1" applyAlignment="1">
      <alignment horizontal="center" vertical="center"/>
    </xf>
    <xf numFmtId="186" fontId="428" fillId="30" borderId="0" xfId="94" applyNumberFormat="1" applyFont="1" applyFill="1" applyAlignment="1">
      <alignment horizontal="center" vertical="center"/>
    </xf>
    <xf numFmtId="186" fontId="428" fillId="153" borderId="79" xfId="94" applyNumberFormat="1" applyFont="1" applyFill="1" applyBorder="1" applyAlignment="1">
      <alignment horizontal="center" vertical="center"/>
    </xf>
    <xf numFmtId="186" fontId="428" fillId="30" borderId="102" xfId="94" applyNumberFormat="1" applyFont="1" applyFill="1" applyBorder="1" applyAlignment="1">
      <alignment horizontal="center" vertical="center"/>
    </xf>
    <xf numFmtId="0" fontId="8" fillId="30" borderId="221" xfId="94" applyFill="1" applyBorder="1"/>
    <xf numFmtId="186" fontId="428" fillId="30" borderId="221" xfId="94" applyNumberFormat="1" applyFont="1" applyFill="1" applyBorder="1" applyAlignment="1">
      <alignment horizontal="center" vertical="center"/>
    </xf>
    <xf numFmtId="0" fontId="428" fillId="30" borderId="225" xfId="61" applyFont="1" applyFill="1" applyBorder="1" applyAlignment="1">
      <alignment horizontal="center" vertical="center"/>
    </xf>
    <xf numFmtId="0" fontId="428" fillId="30" borderId="89" xfId="61" applyFont="1" applyFill="1" applyBorder="1" applyAlignment="1">
      <alignment horizontal="center" vertical="center"/>
    </xf>
    <xf numFmtId="0" fontId="433" fillId="30" borderId="0" xfId="61" applyFont="1" applyFill="1" applyAlignment="1" applyProtection="1">
      <alignment horizontal="left"/>
      <protection hidden="1"/>
    </xf>
    <xf numFmtId="0" fontId="72" fillId="30" borderId="0" xfId="61" applyFont="1" applyFill="1" applyAlignment="1">
      <alignment vertical="center"/>
    </xf>
    <xf numFmtId="0" fontId="72" fillId="30" borderId="79" xfId="61" applyFont="1" applyFill="1" applyBorder="1" applyAlignment="1">
      <alignment vertical="center"/>
    </xf>
    <xf numFmtId="0" fontId="429" fillId="49" borderId="89" xfId="61" applyFont="1" applyFill="1" applyBorder="1" applyAlignment="1">
      <alignment horizontal="center" vertical="center"/>
    </xf>
    <xf numFmtId="0" fontId="434" fillId="30" borderId="0" xfId="61" applyFont="1" applyFill="1" applyAlignment="1" applyProtection="1">
      <alignment horizontal="left"/>
      <protection hidden="1"/>
    </xf>
    <xf numFmtId="0" fontId="427" fillId="30" borderId="79" xfId="61" applyFont="1" applyFill="1" applyBorder="1" applyAlignment="1" applyProtection="1">
      <alignment horizontal="right" vertical="center"/>
      <protection hidden="1"/>
    </xf>
    <xf numFmtId="186" fontId="428" fillId="30" borderId="89" xfId="94" applyNumberFormat="1" applyFont="1" applyFill="1" applyBorder="1" applyAlignment="1">
      <alignment horizontal="center" vertical="center"/>
    </xf>
    <xf numFmtId="0" fontId="8" fillId="0" borderId="0" xfId="94" applyAlignment="1">
      <alignment horizontal="right"/>
    </xf>
    <xf numFmtId="0" fontId="150" fillId="0" borderId="0" xfId="31" applyFont="1" applyAlignment="1" applyProtection="1"/>
    <xf numFmtId="0" fontId="143" fillId="30" borderId="0" xfId="94" applyFont="1" applyFill="1"/>
    <xf numFmtId="0" fontId="163" fillId="30" borderId="89" xfId="94" applyFont="1" applyFill="1" applyBorder="1" applyAlignment="1" applyProtection="1">
      <alignment horizontal="left" vertical="center"/>
      <protection locked="0"/>
    </xf>
    <xf numFmtId="0" fontId="163" fillId="30" borderId="281" xfId="94" applyFont="1" applyFill="1" applyBorder="1" applyAlignment="1" applyProtection="1">
      <alignment horizontal="right" vertical="center"/>
      <protection locked="0"/>
    </xf>
    <xf numFmtId="170" fontId="166" fillId="26" borderId="64" xfId="94" applyNumberFormat="1" applyFont="1" applyFill="1" applyBorder="1" applyAlignment="1" applyProtection="1">
      <alignment horizontal="center" vertical="center"/>
      <protection locked="0"/>
    </xf>
    <xf numFmtId="0" fontId="163" fillId="30" borderId="0" xfId="94" applyFont="1" applyFill="1" applyAlignment="1" applyProtection="1">
      <alignment horizontal="right" vertical="center"/>
      <protection locked="0"/>
    </xf>
    <xf numFmtId="0" fontId="164" fillId="30" borderId="0" xfId="94" applyFont="1" applyFill="1" applyAlignment="1" applyProtection="1">
      <alignment horizontal="right" vertical="center"/>
      <protection locked="0"/>
    </xf>
    <xf numFmtId="170" fontId="226" fillId="26" borderId="79" xfId="94" applyNumberFormat="1" applyFont="1" applyFill="1" applyBorder="1" applyAlignment="1" applyProtection="1">
      <alignment horizontal="center" vertical="center"/>
      <protection locked="0"/>
    </xf>
    <xf numFmtId="0" fontId="227" fillId="30" borderId="89" xfId="94" applyFont="1" applyFill="1" applyBorder="1" applyAlignment="1" applyProtection="1">
      <alignment horizontal="left" vertical="center"/>
      <protection locked="0"/>
    </xf>
    <xf numFmtId="0" fontId="227" fillId="30" borderId="0" xfId="94" applyFont="1" applyFill="1" applyAlignment="1" applyProtection="1">
      <alignment horizontal="right" vertical="center"/>
      <protection locked="0"/>
    </xf>
    <xf numFmtId="173" fontId="226" fillId="26" borderId="64" xfId="94" applyNumberFormat="1" applyFont="1" applyFill="1" applyBorder="1" applyAlignment="1" applyProtection="1">
      <alignment horizontal="center" vertical="center"/>
      <protection locked="0"/>
    </xf>
    <xf numFmtId="170" fontId="226" fillId="26" borderId="64" xfId="94" applyNumberFormat="1" applyFont="1" applyFill="1" applyBorder="1" applyAlignment="1" applyProtection="1">
      <alignment horizontal="center" vertical="center"/>
      <protection locked="0"/>
    </xf>
    <xf numFmtId="170" fontId="166" fillId="26" borderId="79" xfId="94" applyNumberFormat="1" applyFont="1" applyFill="1" applyBorder="1" applyAlignment="1" applyProtection="1">
      <alignment horizontal="center" vertical="center"/>
      <protection locked="0"/>
    </xf>
    <xf numFmtId="0" fontId="172" fillId="30" borderId="89" xfId="94" applyFont="1" applyFill="1" applyBorder="1" applyAlignment="1" applyProtection="1">
      <alignment horizontal="left" vertical="center"/>
      <protection locked="0"/>
    </xf>
    <xf numFmtId="0" fontId="172" fillId="30" borderId="0" xfId="94" applyFont="1" applyFill="1" applyAlignment="1" applyProtection="1">
      <alignment horizontal="right" vertical="center"/>
      <protection locked="0"/>
    </xf>
    <xf numFmtId="170" fontId="147" fillId="30" borderId="64" xfId="94" applyNumberFormat="1" applyFont="1" applyFill="1" applyBorder="1" applyAlignment="1" applyProtection="1">
      <alignment horizontal="center" vertical="center"/>
      <protection locked="0"/>
    </xf>
    <xf numFmtId="0" fontId="17" fillId="30" borderId="0" xfId="94" applyFont="1" applyFill="1" applyAlignment="1" applyProtection="1">
      <alignment horizontal="right" vertical="center"/>
      <protection locked="0"/>
    </xf>
    <xf numFmtId="170" fontId="147" fillId="30" borderId="79" xfId="94" applyNumberFormat="1" applyFont="1" applyFill="1" applyBorder="1" applyAlignment="1" applyProtection="1">
      <alignment horizontal="center" vertical="center"/>
      <protection locked="0"/>
    </xf>
    <xf numFmtId="0" fontId="17" fillId="30" borderId="193" xfId="94" applyFont="1" applyFill="1" applyBorder="1" applyAlignment="1" applyProtection="1">
      <alignment horizontal="left" vertical="center"/>
      <protection locked="0"/>
    </xf>
    <xf numFmtId="0" fontId="147" fillId="30" borderId="0" xfId="94" applyFont="1" applyFill="1" applyAlignment="1" applyProtection="1">
      <alignment horizontal="right" vertical="center"/>
      <protection locked="0"/>
    </xf>
    <xf numFmtId="173" fontId="147" fillId="30" borderId="64" xfId="94" applyNumberFormat="1" applyFont="1" applyFill="1" applyBorder="1" applyAlignment="1" applyProtection="1">
      <alignment horizontal="center" vertical="center"/>
      <protection locked="0"/>
    </xf>
    <xf numFmtId="173" fontId="147" fillId="30" borderId="79" xfId="94" applyNumberFormat="1" applyFont="1" applyFill="1" applyBorder="1" applyAlignment="1" applyProtection="1">
      <alignment horizontal="center" vertical="center"/>
      <protection locked="0"/>
    </xf>
    <xf numFmtId="0" fontId="17" fillId="31" borderId="131" xfId="94" applyFont="1" applyFill="1" applyBorder="1" applyAlignment="1" applyProtection="1">
      <alignment horizontal="left" vertical="center"/>
      <protection locked="0"/>
    </xf>
    <xf numFmtId="0" fontId="17" fillId="31" borderId="20" xfId="94" applyFont="1" applyFill="1" applyBorder="1" applyAlignment="1" applyProtection="1">
      <alignment horizontal="right" vertical="center"/>
      <protection locked="0"/>
    </xf>
    <xf numFmtId="170" fontId="147" fillId="31" borderId="20" xfId="94" applyNumberFormat="1" applyFont="1" applyFill="1" applyBorder="1" applyAlignment="1" applyProtection="1">
      <alignment horizontal="center" vertical="center"/>
      <protection locked="0"/>
    </xf>
    <xf numFmtId="0" fontId="147" fillId="31" borderId="20" xfId="94" applyFont="1" applyFill="1" applyBorder="1" applyAlignment="1" applyProtection="1">
      <alignment horizontal="right" vertical="center"/>
      <protection locked="0"/>
    </xf>
    <xf numFmtId="173" fontId="147" fillId="31" borderId="20" xfId="94" applyNumberFormat="1" applyFont="1" applyFill="1" applyBorder="1" applyAlignment="1" applyProtection="1">
      <alignment horizontal="center" vertical="center"/>
      <protection locked="0"/>
    </xf>
    <xf numFmtId="173" fontId="147" fillId="31" borderId="132" xfId="94" applyNumberFormat="1" applyFont="1" applyFill="1" applyBorder="1" applyAlignment="1" applyProtection="1">
      <alignment horizontal="center" vertical="center"/>
      <protection locked="0"/>
    </xf>
    <xf numFmtId="0" fontId="164" fillId="30" borderId="89" xfId="94" applyFont="1" applyFill="1" applyBorder="1" applyAlignment="1" applyProtection="1">
      <alignment horizontal="left" vertical="center"/>
      <protection locked="0"/>
    </xf>
    <xf numFmtId="0" fontId="227" fillId="30" borderId="0" xfId="94" applyFont="1" applyFill="1" applyAlignment="1" applyProtection="1">
      <alignment horizontal="right" vertical="center" wrapText="1"/>
      <protection locked="0"/>
    </xf>
    <xf numFmtId="169" fontId="195" fillId="26" borderId="64" xfId="94" applyNumberFormat="1" applyFont="1" applyFill="1" applyBorder="1" applyAlignment="1" applyProtection="1">
      <alignment horizontal="center" vertical="center"/>
      <protection locked="0"/>
    </xf>
    <xf numFmtId="0" fontId="147" fillId="30" borderId="102" xfId="94" applyFont="1" applyFill="1" applyBorder="1" applyAlignment="1" applyProtection="1">
      <alignment horizontal="left" vertical="center"/>
      <protection locked="0"/>
    </xf>
    <xf numFmtId="0" fontId="147" fillId="30" borderId="221" xfId="94" applyFont="1" applyFill="1" applyBorder="1" applyAlignment="1" applyProtection="1">
      <alignment horizontal="right" vertical="center"/>
      <protection locked="0"/>
    </xf>
    <xf numFmtId="173" fontId="147" fillId="30" borderId="222" xfId="94" applyNumberFormat="1" applyFont="1" applyFill="1" applyBorder="1" applyAlignment="1" applyProtection="1">
      <alignment horizontal="center" vertical="center"/>
      <protection locked="0"/>
    </xf>
    <xf numFmtId="0" fontId="17" fillId="30" borderId="221" xfId="94" applyFont="1" applyFill="1" applyBorder="1" applyAlignment="1" applyProtection="1">
      <alignment horizontal="right" vertical="center"/>
      <protection locked="0"/>
    </xf>
    <xf numFmtId="170" fontId="147" fillId="30" borderId="222" xfId="94" applyNumberFormat="1" applyFont="1" applyFill="1" applyBorder="1" applyAlignment="1" applyProtection="1">
      <alignment horizontal="center" vertical="center"/>
      <protection locked="0"/>
    </xf>
    <xf numFmtId="173" fontId="147" fillId="30" borderId="225" xfId="94" applyNumberFormat="1" applyFont="1" applyFill="1" applyBorder="1" applyAlignment="1" applyProtection="1">
      <alignment horizontal="center" vertical="center"/>
      <protection locked="0"/>
    </xf>
    <xf numFmtId="0" fontId="438" fillId="0" borderId="0" xfId="94" applyFont="1" applyAlignment="1">
      <alignment horizontal="center" vertical="center"/>
    </xf>
    <xf numFmtId="0" fontId="438" fillId="30" borderId="0" xfId="94" applyFont="1" applyFill="1" applyAlignment="1">
      <alignment vertical="center"/>
    </xf>
    <xf numFmtId="0" fontId="438" fillId="0" borderId="0" xfId="94" applyFont="1" applyAlignment="1">
      <alignment vertical="center"/>
    </xf>
    <xf numFmtId="0" fontId="177" fillId="54" borderId="123" xfId="97" applyFont="1" applyFill="1" applyBorder="1" applyAlignment="1" applyProtection="1">
      <alignment horizontal="left" vertical="center"/>
      <protection locked="0"/>
    </xf>
    <xf numFmtId="0" fontId="143" fillId="54" borderId="126" xfId="97" applyFont="1" applyFill="1" applyBorder="1" applyAlignment="1" applyProtection="1">
      <alignment horizontal="centerContinuous" vertical="center"/>
      <protection locked="0"/>
    </xf>
    <xf numFmtId="0" fontId="143" fillId="54" borderId="124" xfId="97" applyFont="1" applyFill="1" applyBorder="1" applyAlignment="1" applyProtection="1">
      <alignment horizontal="right" vertical="center"/>
      <protection locked="0"/>
    </xf>
    <xf numFmtId="0" fontId="121" fillId="23" borderId="22" xfId="94" applyFont="1" applyFill="1" applyBorder="1" applyAlignment="1" applyProtection="1">
      <alignment horizontal="right" vertical="center"/>
      <protection locked="0"/>
    </xf>
    <xf numFmtId="178" fontId="171" fillId="52" borderId="64" xfId="94" applyNumberFormat="1" applyFont="1" applyFill="1" applyBorder="1" applyAlignment="1" applyProtection="1">
      <alignment horizontal="center" vertical="center"/>
      <protection locked="0"/>
    </xf>
    <xf numFmtId="0" fontId="121" fillId="30" borderId="0" xfId="94" applyFont="1" applyFill="1" applyAlignment="1" applyProtection="1">
      <alignment horizontal="right" vertical="center"/>
      <protection locked="0"/>
    </xf>
    <xf numFmtId="0" fontId="121" fillId="23" borderId="23" xfId="94" applyFont="1" applyFill="1" applyBorder="1" applyAlignment="1" applyProtection="1">
      <alignment horizontal="right" vertical="center"/>
      <protection locked="0"/>
    </xf>
    <xf numFmtId="183" fontId="171" fillId="26" borderId="64" xfId="94" applyNumberFormat="1" applyFont="1" applyFill="1" applyBorder="1" applyAlignment="1" applyProtection="1">
      <alignment horizontal="center" vertical="center"/>
      <protection locked="0"/>
    </xf>
    <xf numFmtId="0" fontId="120" fillId="23" borderId="22" xfId="94" applyFont="1" applyFill="1" applyBorder="1" applyAlignment="1" applyProtection="1">
      <alignment horizontal="right" vertical="center"/>
      <protection locked="0"/>
    </xf>
    <xf numFmtId="178" fontId="173" fillId="26" borderId="64" xfId="94" applyNumberFormat="1" applyFont="1" applyFill="1" applyBorder="1" applyAlignment="1" applyProtection="1">
      <alignment horizontal="center" vertical="center"/>
      <protection locked="0"/>
    </xf>
    <xf numFmtId="0" fontId="120" fillId="30" borderId="0" xfId="94" applyFont="1" applyFill="1" applyAlignment="1" applyProtection="1">
      <alignment horizontal="right" vertical="center"/>
      <protection locked="0"/>
    </xf>
    <xf numFmtId="169" fontId="173" fillId="26" borderId="64" xfId="94" applyNumberFormat="1" applyFont="1" applyFill="1" applyBorder="1" applyAlignment="1" applyProtection="1">
      <alignment horizontal="center" vertical="center"/>
      <protection locked="0"/>
    </xf>
    <xf numFmtId="183" fontId="173" fillId="26" borderId="64" xfId="94" applyNumberFormat="1" applyFont="1" applyFill="1" applyBorder="1" applyAlignment="1" applyProtection="1">
      <alignment horizontal="center" vertical="center"/>
      <protection locked="0"/>
    </xf>
    <xf numFmtId="0" fontId="60" fillId="23" borderId="22" xfId="94" applyFont="1" applyFill="1" applyBorder="1" applyAlignment="1" applyProtection="1">
      <alignment horizontal="right" vertical="center"/>
      <protection locked="0"/>
    </xf>
    <xf numFmtId="178" fontId="60" fillId="23" borderId="64" xfId="94" applyNumberFormat="1" applyFont="1" applyFill="1" applyBorder="1" applyAlignment="1" applyProtection="1">
      <alignment horizontal="center" vertical="center"/>
      <protection locked="0"/>
    </xf>
    <xf numFmtId="189" fontId="60" fillId="23" borderId="64" xfId="94" applyNumberFormat="1" applyFont="1" applyFill="1" applyBorder="1" applyAlignment="1" applyProtection="1">
      <alignment horizontal="center" vertical="center"/>
      <protection locked="0"/>
    </xf>
    <xf numFmtId="183" fontId="60" fillId="23" borderId="64" xfId="94" applyNumberFormat="1" applyFont="1" applyFill="1" applyBorder="1" applyAlignment="1" applyProtection="1">
      <alignment horizontal="center" vertical="center"/>
      <protection locked="0"/>
    </xf>
    <xf numFmtId="0" fontId="60" fillId="23" borderId="192" xfId="94" applyFont="1" applyFill="1" applyBorder="1" applyAlignment="1" applyProtection="1">
      <alignment horizontal="right" vertical="center"/>
      <protection locked="0"/>
    </xf>
    <xf numFmtId="186" fontId="60" fillId="23" borderId="222" xfId="94" applyNumberFormat="1" applyFont="1" applyFill="1" applyBorder="1" applyAlignment="1" applyProtection="1">
      <alignment horizontal="center" vertical="center"/>
      <protection locked="0"/>
    </xf>
    <xf numFmtId="168" fontId="60" fillId="23" borderId="222" xfId="94" applyNumberFormat="1" applyFont="1" applyFill="1" applyBorder="1" applyAlignment="1" applyProtection="1">
      <alignment horizontal="center" vertical="center"/>
      <protection locked="0"/>
    </xf>
    <xf numFmtId="0" fontId="439" fillId="23" borderId="22" xfId="94" applyFont="1" applyFill="1" applyBorder="1" applyAlignment="1" applyProtection="1">
      <alignment horizontal="right" vertical="center"/>
      <protection locked="0"/>
    </xf>
    <xf numFmtId="0" fontId="439" fillId="23" borderId="17" xfId="94" applyFont="1" applyFill="1" applyBorder="1" applyAlignment="1" applyProtection="1">
      <alignment horizontal="right" vertical="center"/>
      <protection locked="0"/>
    </xf>
    <xf numFmtId="0" fontId="439" fillId="23" borderId="23" xfId="94" applyFont="1" applyFill="1" applyBorder="1" applyAlignment="1" applyProtection="1">
      <alignment horizontal="right" vertical="center"/>
      <protection locked="0"/>
    </xf>
    <xf numFmtId="178" fontId="173" fillId="26" borderId="28" xfId="94" applyNumberFormat="1" applyFont="1" applyFill="1" applyBorder="1" applyAlignment="1" applyProtection="1">
      <alignment horizontal="center" vertical="center"/>
      <protection locked="0"/>
    </xf>
    <xf numFmtId="183" fontId="174" fillId="26" borderId="64" xfId="94" applyNumberFormat="1" applyFont="1" applyFill="1" applyBorder="1" applyAlignment="1" applyProtection="1">
      <alignment horizontal="center" vertical="center"/>
      <protection locked="0"/>
    </xf>
    <xf numFmtId="183" fontId="174" fillId="26" borderId="28" xfId="94" applyNumberFormat="1" applyFont="1" applyFill="1" applyBorder="1" applyAlignment="1" applyProtection="1">
      <alignment horizontal="center" vertical="center"/>
      <protection locked="0"/>
    </xf>
    <xf numFmtId="0" fontId="134" fillId="23" borderId="22" xfId="94" applyFont="1" applyFill="1" applyBorder="1" applyAlignment="1" applyProtection="1">
      <alignment horizontal="right" vertical="center"/>
      <protection locked="0"/>
    </xf>
    <xf numFmtId="0" fontId="134" fillId="23" borderId="0" xfId="94" applyFont="1" applyFill="1" applyAlignment="1" applyProtection="1">
      <alignment horizontal="right" vertical="center"/>
      <protection locked="0"/>
    </xf>
    <xf numFmtId="169" fontId="145" fillId="26" borderId="64" xfId="94" applyNumberFormat="1" applyFont="1" applyFill="1" applyBorder="1" applyAlignment="1" applyProtection="1">
      <alignment horizontal="center" vertical="center"/>
      <protection locked="0"/>
    </xf>
    <xf numFmtId="183" fontId="145" fillId="26" borderId="64" xfId="94" applyNumberFormat="1" applyFont="1" applyFill="1" applyBorder="1" applyAlignment="1" applyProtection="1">
      <alignment horizontal="center" vertical="center"/>
      <protection locked="0"/>
    </xf>
    <xf numFmtId="189" fontId="60" fillId="23" borderId="222" xfId="94" applyNumberFormat="1" applyFont="1" applyFill="1" applyBorder="1" applyAlignment="1" applyProtection="1">
      <alignment horizontal="center" vertical="center"/>
      <protection locked="0"/>
    </xf>
    <xf numFmtId="183" fontId="60" fillId="23" borderId="222" xfId="94" applyNumberFormat="1" applyFont="1" applyFill="1" applyBorder="1" applyAlignment="1" applyProtection="1">
      <alignment horizontal="center" vertical="center"/>
      <protection locked="0"/>
    </xf>
    <xf numFmtId="0" fontId="188" fillId="65" borderId="0" xfId="61" applyFont="1" applyFill="1" applyAlignment="1">
      <alignment horizontal="left" vertical="center"/>
    </xf>
    <xf numFmtId="0" fontId="286" fillId="65" borderId="0" xfId="61" applyFont="1" applyFill="1" applyAlignment="1">
      <alignment horizontal="centerContinuous" vertical="center"/>
    </xf>
    <xf numFmtId="0" fontId="286" fillId="65" borderId="0" xfId="61" applyFont="1" applyFill="1" applyAlignment="1">
      <alignment horizontal="center" vertical="center"/>
    </xf>
    <xf numFmtId="0" fontId="111" fillId="30" borderId="0" xfId="61" applyFont="1" applyFill="1" applyProtection="1">
      <protection hidden="1"/>
    </xf>
    <xf numFmtId="0" fontId="81" fillId="30" borderId="0" xfId="94" applyFont="1" applyFill="1"/>
    <xf numFmtId="0" fontId="348" fillId="30" borderId="0" xfId="31" applyFont="1" applyFill="1"/>
    <xf numFmtId="0" fontId="154" fillId="30" borderId="0" xfId="61" applyFont="1" applyFill="1" applyAlignment="1">
      <alignment horizontal="centerContinuous" vertical="center"/>
    </xf>
    <xf numFmtId="0" fontId="154" fillId="30" borderId="0" xfId="61" applyFont="1" applyFill="1" applyAlignment="1">
      <alignment horizontal="center" vertical="center"/>
    </xf>
    <xf numFmtId="0" fontId="418" fillId="30" borderId="0" xfId="31" applyFont="1" applyFill="1"/>
    <xf numFmtId="0" fontId="143" fillId="30" borderId="0" xfId="61" applyFont="1" applyFill="1" applyAlignment="1">
      <alignment horizontal="left" vertical="center"/>
    </xf>
    <xf numFmtId="0" fontId="41" fillId="30" borderId="0" xfId="31" applyFill="1" applyBorder="1" applyAlignment="1">
      <alignment horizontal="left" vertical="center"/>
    </xf>
    <xf numFmtId="0" fontId="440" fillId="30" borderId="0" xfId="94" applyFont="1" applyFill="1"/>
    <xf numFmtId="0" fontId="145" fillId="30" borderId="0" xfId="94" applyFont="1" applyFill="1"/>
    <xf numFmtId="0" fontId="120" fillId="23" borderId="89" xfId="94" applyFont="1" applyFill="1" applyBorder="1" applyAlignment="1" applyProtection="1">
      <alignment horizontal="right" vertical="center"/>
      <protection locked="0"/>
    </xf>
    <xf numFmtId="195" fontId="173" fillId="26" borderId="79" xfId="94" applyNumberFormat="1" applyFont="1" applyFill="1" applyBorder="1" applyAlignment="1" applyProtection="1">
      <alignment horizontal="center" vertical="center"/>
      <protection locked="0"/>
    </xf>
    <xf numFmtId="0" fontId="128" fillId="23" borderId="89" xfId="94" applyFont="1" applyFill="1" applyBorder="1" applyAlignment="1" applyProtection="1">
      <alignment horizontal="right" vertical="center"/>
      <protection locked="0"/>
    </xf>
    <xf numFmtId="195" fontId="164" fillId="26" borderId="79" xfId="94" applyNumberFormat="1" applyFont="1" applyFill="1" applyBorder="1" applyAlignment="1" applyProtection="1">
      <alignment horizontal="center" vertical="center"/>
      <protection locked="0"/>
    </xf>
    <xf numFmtId="0" fontId="134" fillId="23" borderId="89" xfId="94" applyFont="1" applyFill="1" applyBorder="1" applyAlignment="1" applyProtection="1">
      <alignment horizontal="right" vertical="center"/>
      <protection locked="0"/>
    </xf>
    <xf numFmtId="169" fontId="145" fillId="26" borderId="79" xfId="94" applyNumberFormat="1" applyFont="1" applyFill="1" applyBorder="1" applyAlignment="1" applyProtection="1">
      <alignment horizontal="center" vertical="center"/>
      <protection locked="0"/>
    </xf>
    <xf numFmtId="0" fontId="68" fillId="23" borderId="89" xfId="94" applyFont="1" applyFill="1" applyBorder="1" applyAlignment="1" applyProtection="1">
      <alignment horizontal="right" vertical="center"/>
      <protection locked="0"/>
    </xf>
    <xf numFmtId="169" fontId="241" fillId="26" borderId="79" xfId="94" applyNumberFormat="1" applyFont="1" applyFill="1" applyBorder="1" applyAlignment="1" applyProtection="1">
      <alignment horizontal="center" vertical="center"/>
      <protection locked="0"/>
    </xf>
    <xf numFmtId="0" fontId="60" fillId="23" borderId="89" xfId="94" applyFont="1" applyFill="1" applyBorder="1" applyAlignment="1" applyProtection="1">
      <alignment horizontal="right" vertical="center"/>
      <protection locked="0"/>
    </xf>
    <xf numFmtId="182" fontId="60" fillId="30" borderId="79" xfId="94" applyNumberFormat="1" applyFont="1" applyFill="1" applyBorder="1" applyAlignment="1" applyProtection="1">
      <alignment horizontal="center" vertical="center"/>
      <protection locked="0"/>
    </xf>
    <xf numFmtId="0" fontId="44" fillId="23" borderId="89" xfId="94" applyFont="1" applyFill="1" applyBorder="1" applyAlignment="1" applyProtection="1">
      <alignment horizontal="right" vertical="center"/>
      <protection locked="0"/>
    </xf>
    <xf numFmtId="2" fontId="44" fillId="23" borderId="79" xfId="94" applyNumberFormat="1" applyFont="1" applyFill="1" applyBorder="1" applyAlignment="1" applyProtection="1">
      <alignment horizontal="center" vertical="center"/>
      <protection locked="0"/>
    </xf>
    <xf numFmtId="166" fontId="60" fillId="23" borderId="79" xfId="94" applyNumberFormat="1" applyFont="1" applyFill="1" applyBorder="1" applyAlignment="1" applyProtection="1">
      <alignment horizontal="center" vertical="center"/>
      <protection locked="0"/>
    </xf>
    <xf numFmtId="0" fontId="44" fillId="23" borderId="173" xfId="94" applyFont="1" applyFill="1" applyBorder="1" applyAlignment="1" applyProtection="1">
      <alignment horizontal="right" vertical="center"/>
      <protection locked="0"/>
    </xf>
    <xf numFmtId="187" fontId="44" fillId="30" borderId="96" xfId="94" applyNumberFormat="1" applyFont="1" applyFill="1" applyBorder="1" applyAlignment="1" applyProtection="1">
      <alignment horizontal="center" vertical="center"/>
      <protection locked="0"/>
    </xf>
    <xf numFmtId="182" fontId="44" fillId="30" borderId="79" xfId="94" applyNumberFormat="1" applyFont="1" applyFill="1" applyBorder="1" applyAlignment="1" applyProtection="1">
      <alignment horizontal="center" vertical="center"/>
      <protection locked="0"/>
    </xf>
    <xf numFmtId="166" fontId="44" fillId="23" borderId="119" xfId="94" applyNumberFormat="1" applyFont="1" applyFill="1" applyBorder="1" applyAlignment="1" applyProtection="1">
      <alignment horizontal="center" vertical="center"/>
      <protection locked="0"/>
    </xf>
    <xf numFmtId="182" fontId="44" fillId="30" borderId="121" xfId="94" applyNumberFormat="1" applyFont="1" applyFill="1" applyBorder="1" applyAlignment="1" applyProtection="1">
      <alignment horizontal="center" vertical="center"/>
      <protection locked="0"/>
    </xf>
    <xf numFmtId="0" fontId="8" fillId="30" borderId="0" xfId="94" applyFill="1" applyAlignment="1">
      <alignment horizontal="right"/>
    </xf>
    <xf numFmtId="195" fontId="175" fillId="26" borderId="79" xfId="94" applyNumberFormat="1" applyFont="1" applyFill="1" applyBorder="1" applyAlignment="1" applyProtection="1">
      <alignment horizontal="center" vertical="center"/>
      <protection locked="0"/>
    </xf>
    <xf numFmtId="0" fontId="8" fillId="30" borderId="89" xfId="94" applyFill="1" applyBorder="1"/>
    <xf numFmtId="0" fontId="441" fillId="23" borderId="89" xfId="94" applyFont="1" applyFill="1" applyBorder="1" applyAlignment="1" applyProtection="1">
      <alignment horizontal="right" vertical="center"/>
      <protection locked="0"/>
    </xf>
    <xf numFmtId="169" fontId="442" fillId="26" borderId="79" xfId="94" applyNumberFormat="1" applyFont="1" applyFill="1" applyBorder="1" applyAlignment="1" applyProtection="1">
      <alignment horizontal="center" vertical="center"/>
      <protection locked="0"/>
    </xf>
    <xf numFmtId="166" fontId="60" fillId="23" borderId="173" xfId="94" applyNumberFormat="1" applyFont="1" applyFill="1" applyBorder="1" applyAlignment="1" applyProtection="1">
      <alignment horizontal="center" vertical="center"/>
      <protection locked="0"/>
    </xf>
    <xf numFmtId="182" fontId="44" fillId="30" borderId="96" xfId="94" applyNumberFormat="1" applyFont="1" applyFill="1" applyBorder="1" applyAlignment="1" applyProtection="1">
      <alignment horizontal="center" vertical="center"/>
      <protection locked="0"/>
    </xf>
    <xf numFmtId="0" fontId="103" fillId="23" borderId="89" xfId="94" applyFont="1" applyFill="1" applyBorder="1" applyAlignment="1" applyProtection="1">
      <alignment horizontal="right" vertical="center"/>
      <protection locked="0"/>
    </xf>
    <xf numFmtId="195" fontId="226" fillId="26" borderId="79" xfId="94" applyNumberFormat="1" applyFont="1" applyFill="1" applyBorder="1" applyAlignment="1" applyProtection="1">
      <alignment horizontal="center" vertical="center"/>
      <protection locked="0"/>
    </xf>
    <xf numFmtId="2" fontId="44" fillId="23" borderId="173" xfId="94" applyNumberFormat="1" applyFont="1" applyFill="1" applyBorder="1" applyAlignment="1" applyProtection="1">
      <alignment horizontal="center" vertical="center"/>
      <protection locked="0"/>
    </xf>
    <xf numFmtId="0" fontId="440" fillId="30" borderId="0" xfId="94" applyFont="1" applyFill="1" applyAlignment="1">
      <alignment vertical="center"/>
    </xf>
    <xf numFmtId="0" fontId="154" fillId="54" borderId="51" xfId="42" applyFont="1" applyFill="1" applyBorder="1" applyAlignment="1" applyProtection="1">
      <alignment horizontal="left" vertical="center"/>
      <protection locked="0"/>
    </xf>
    <xf numFmtId="0" fontId="143" fillId="54" borderId="59" xfId="42" applyFont="1" applyFill="1" applyBorder="1" applyAlignment="1" applyProtection="1">
      <alignment horizontal="centerContinuous" vertical="center"/>
      <protection locked="0"/>
    </xf>
    <xf numFmtId="0" fontId="154" fillId="54" borderId="58" xfId="42" applyFont="1" applyFill="1" applyBorder="1" applyAlignment="1" applyProtection="1">
      <alignment horizontal="right" vertical="center"/>
      <protection locked="0"/>
    </xf>
    <xf numFmtId="2" fontId="147" fillId="155" borderId="76" xfId="94" applyNumberFormat="1" applyFont="1" applyFill="1" applyBorder="1" applyAlignment="1" applyProtection="1">
      <alignment horizontal="center" vertical="center" wrapText="1"/>
      <protection locked="0"/>
    </xf>
    <xf numFmtId="0" fontId="233" fillId="56" borderId="281" xfId="42" applyFont="1" applyFill="1" applyBorder="1" applyAlignment="1">
      <alignment horizontal="right" vertical="center"/>
    </xf>
    <xf numFmtId="0" fontId="443" fillId="56" borderId="281" xfId="42" applyFont="1" applyFill="1" applyBorder="1" applyAlignment="1">
      <alignment horizontal="right" vertical="center"/>
    </xf>
    <xf numFmtId="9" fontId="235" fillId="56" borderId="82" xfId="94" applyNumberFormat="1" applyFont="1" applyFill="1" applyBorder="1" applyAlignment="1">
      <alignment horizontal="left" vertical="center"/>
    </xf>
    <xf numFmtId="165" fontId="157" fillId="31" borderId="310" xfId="94" applyNumberFormat="1" applyFont="1" applyFill="1" applyBorder="1" applyAlignment="1">
      <alignment horizontal="center" vertical="center"/>
    </xf>
    <xf numFmtId="0" fontId="17" fillId="31" borderId="54" xfId="94" applyFont="1" applyFill="1" applyBorder="1" applyAlignment="1">
      <alignment horizontal="center" vertical="center"/>
    </xf>
    <xf numFmtId="2" fontId="157" fillId="31" borderId="203" xfId="94" applyNumberFormat="1" applyFont="1" applyFill="1" applyBorder="1" applyAlignment="1">
      <alignment horizontal="center" vertical="center"/>
    </xf>
    <xf numFmtId="9" fontId="157" fillId="135" borderId="84" xfId="94" applyNumberFormat="1" applyFont="1" applyFill="1" applyBorder="1" applyAlignment="1">
      <alignment horizontal="center" vertical="center"/>
    </xf>
    <xf numFmtId="0" fontId="143" fillId="135" borderId="0" xfId="42" applyFont="1" applyFill="1" applyAlignment="1">
      <alignment horizontal="centerContinuous" vertical="center"/>
    </xf>
    <xf numFmtId="0" fontId="8" fillId="135" borderId="0" xfId="94" applyFill="1" applyAlignment="1">
      <alignment horizontal="centerContinuous" vertical="center" wrapText="1"/>
    </xf>
    <xf numFmtId="0" fontId="157" fillId="135" borderId="0" xfId="42" applyFont="1" applyFill="1" applyAlignment="1">
      <alignment horizontal="right" vertical="center"/>
    </xf>
    <xf numFmtId="171" fontId="242" fillId="23" borderId="311" xfId="42" applyNumberFormat="1" applyFont="1" applyFill="1" applyBorder="1" applyAlignment="1">
      <alignment horizontal="center" vertical="center"/>
    </xf>
    <xf numFmtId="9" fontId="444" fillId="135" borderId="198" xfId="94" applyNumberFormat="1" applyFont="1" applyFill="1" applyBorder="1" applyAlignment="1">
      <alignment horizontal="center" vertical="center"/>
    </xf>
    <xf numFmtId="216" fontId="17" fillId="156" borderId="79" xfId="94" applyNumberFormat="1" applyFont="1" applyFill="1" applyBorder="1" applyAlignment="1">
      <alignment horizontal="centerContinuous" vertical="center" wrapText="1"/>
    </xf>
    <xf numFmtId="186" fontId="164" fillId="26" borderId="84" xfId="94" applyNumberFormat="1" applyFont="1" applyFill="1" applyBorder="1" applyAlignment="1">
      <alignment horizontal="center" vertical="center"/>
    </xf>
    <xf numFmtId="0" fontId="173" fillId="26" borderId="0" xfId="42" applyFont="1" applyFill="1" applyAlignment="1">
      <alignment horizontal="left" vertical="center"/>
    </xf>
    <xf numFmtId="187" fontId="44" fillId="31" borderId="312" xfId="94" applyNumberFormat="1" applyFont="1" applyFill="1" applyBorder="1" applyAlignment="1" applyProtection="1">
      <alignment horizontal="center" vertical="center"/>
      <protection locked="0"/>
    </xf>
    <xf numFmtId="169" fontId="175" fillId="26" borderId="0" xfId="94" applyNumberFormat="1" applyFont="1" applyFill="1" applyAlignment="1" applyProtection="1">
      <alignment horizontal="center" vertical="center"/>
      <protection locked="0"/>
    </xf>
    <xf numFmtId="187" fontId="44" fillId="31" borderId="79" xfId="94" applyNumberFormat="1" applyFont="1" applyFill="1" applyBorder="1" applyAlignment="1" applyProtection="1">
      <alignment horizontal="center" vertical="center"/>
      <protection locked="0"/>
    </xf>
    <xf numFmtId="187" fontId="44" fillId="31" borderId="0" xfId="94" applyNumberFormat="1" applyFont="1" applyFill="1" applyAlignment="1" applyProtection="1">
      <alignment horizontal="center" vertical="center"/>
      <protection locked="0"/>
    </xf>
    <xf numFmtId="186" fontId="164" fillId="26" borderId="257" xfId="94" applyNumberFormat="1" applyFont="1" applyFill="1" applyBorder="1" applyAlignment="1">
      <alignment horizontal="center" vertical="center"/>
    </xf>
    <xf numFmtId="0" fontId="173" fillId="26" borderId="95" xfId="42" applyFont="1" applyFill="1" applyBorder="1" applyAlignment="1">
      <alignment horizontal="left" vertical="center"/>
    </xf>
    <xf numFmtId="187" fontId="44" fillId="31" borderId="95" xfId="94" applyNumberFormat="1" applyFont="1" applyFill="1" applyBorder="1" applyAlignment="1" applyProtection="1">
      <alignment horizontal="center" vertical="center"/>
      <protection locked="0"/>
    </xf>
    <xf numFmtId="169" fontId="175" fillId="26" borderId="95" xfId="94" applyNumberFormat="1" applyFont="1" applyFill="1" applyBorder="1" applyAlignment="1" applyProtection="1">
      <alignment horizontal="center" vertical="center"/>
      <protection locked="0"/>
    </xf>
    <xf numFmtId="187" fontId="44" fillId="31" borderId="96" xfId="94" applyNumberFormat="1" applyFont="1" applyFill="1" applyBorder="1" applyAlignment="1" applyProtection="1">
      <alignment horizontal="center" vertical="center"/>
      <protection locked="0"/>
    </xf>
    <xf numFmtId="2" fontId="44" fillId="23" borderId="0" xfId="94" applyNumberFormat="1" applyFont="1" applyFill="1" applyAlignment="1" applyProtection="1">
      <alignment horizontal="center" vertical="center"/>
      <protection locked="0"/>
    </xf>
    <xf numFmtId="182" fontId="44" fillId="30" borderId="0" xfId="94" applyNumberFormat="1" applyFont="1" applyFill="1" applyAlignment="1" applyProtection="1">
      <alignment horizontal="center" vertical="center"/>
      <protection locked="0"/>
    </xf>
    <xf numFmtId="0" fontId="246" fillId="34" borderId="0" xfId="61" applyFont="1" applyFill="1" applyAlignment="1" applyProtection="1">
      <alignment horizontal="center" vertical="center" wrapText="1"/>
      <protection hidden="1"/>
    </xf>
    <xf numFmtId="168" fontId="163" fillId="27" borderId="0" xfId="94" applyNumberFormat="1" applyFont="1" applyFill="1" applyAlignment="1" applyProtection="1">
      <alignment horizontal="center" vertical="center"/>
      <protection locked="0"/>
    </xf>
    <xf numFmtId="168" fontId="181" fillId="30" borderId="0" xfId="94" applyNumberFormat="1" applyFont="1" applyFill="1" applyAlignment="1">
      <alignment vertical="center"/>
    </xf>
    <xf numFmtId="168" fontId="158" fillId="0" borderId="0" xfId="94" applyNumberFormat="1" applyFont="1" applyAlignment="1" applyProtection="1">
      <alignment horizontal="center" vertical="center" wrapText="1"/>
      <protection locked="0"/>
    </xf>
    <xf numFmtId="169" fontId="183" fillId="26" borderId="0" xfId="94" applyNumberFormat="1" applyFont="1" applyFill="1" applyAlignment="1" applyProtection="1">
      <alignment horizontal="center" vertical="center"/>
      <protection locked="0"/>
    </xf>
    <xf numFmtId="169" fontId="164" fillId="26" borderId="0" xfId="94" applyNumberFormat="1" applyFont="1" applyFill="1" applyAlignment="1" applyProtection="1">
      <alignment horizontal="center" vertical="center"/>
      <protection locked="0"/>
    </xf>
    <xf numFmtId="169" fontId="184" fillId="30" borderId="0" xfId="94" applyNumberFormat="1" applyFont="1" applyFill="1" applyAlignment="1" applyProtection="1">
      <alignment horizontal="center" vertical="center"/>
      <protection locked="0"/>
    </xf>
    <xf numFmtId="0" fontId="159" fillId="30" borderId="0" xfId="94" applyFont="1" applyFill="1" applyAlignment="1">
      <alignment vertical="center"/>
    </xf>
    <xf numFmtId="0" fontId="8" fillId="30" borderId="192" xfId="94" applyFill="1" applyBorder="1" applyAlignment="1">
      <alignment vertical="center"/>
    </xf>
    <xf numFmtId="9" fontId="8" fillId="30" borderId="221" xfId="94" applyNumberFormat="1" applyFill="1" applyBorder="1" applyAlignment="1">
      <alignment vertical="center"/>
    </xf>
    <xf numFmtId="0" fontId="8" fillId="30" borderId="221" xfId="94" applyFill="1" applyBorder="1" applyAlignment="1">
      <alignment vertical="center"/>
    </xf>
    <xf numFmtId="0" fontId="17" fillId="30" borderId="221" xfId="61" applyFill="1" applyBorder="1" applyProtection="1">
      <protection hidden="1"/>
    </xf>
    <xf numFmtId="0" fontId="17" fillId="30" borderId="222" xfId="61" applyFill="1" applyBorder="1" applyProtection="1">
      <protection hidden="1"/>
    </xf>
    <xf numFmtId="0" fontId="186" fillId="30" borderId="79" xfId="79" applyFont="1" applyFill="1" applyBorder="1" applyAlignment="1">
      <alignment horizontal="center" vertical="center"/>
    </xf>
    <xf numFmtId="188" fontId="143" fillId="30" borderId="79" xfId="42" applyNumberFormat="1" applyFont="1" applyFill="1" applyBorder="1" applyAlignment="1">
      <alignment vertical="center"/>
    </xf>
    <xf numFmtId="167" fontId="157" fillId="30" borderId="79" xfId="79" applyNumberFormat="1" applyFont="1" applyFill="1" applyBorder="1" applyAlignment="1" applyProtection="1">
      <alignment horizontal="center" vertical="center"/>
      <protection locked="0"/>
    </xf>
    <xf numFmtId="0" fontId="188" fillId="30" borderId="89" xfId="94" applyFont="1" applyFill="1" applyBorder="1" applyAlignment="1">
      <alignment horizontal="center" vertical="center"/>
    </xf>
    <xf numFmtId="0" fontId="163" fillId="30" borderId="79" xfId="42" applyFont="1" applyFill="1" applyBorder="1" applyAlignment="1">
      <alignment horizontal="center" vertical="center"/>
    </xf>
    <xf numFmtId="0" fontId="144" fillId="30" borderId="0" xfId="94" applyFont="1" applyFill="1" applyAlignment="1">
      <alignment horizontal="center" vertical="center"/>
    </xf>
    <xf numFmtId="1" fontId="175" fillId="26" borderId="79" xfId="42" applyNumberFormat="1" applyFont="1" applyFill="1" applyBorder="1" applyAlignment="1">
      <alignment horizontal="center" vertical="center"/>
    </xf>
    <xf numFmtId="0" fontId="157" fillId="30" borderId="0" xfId="94" applyFont="1" applyFill="1" applyAlignment="1">
      <alignment horizontal="right" vertical="center"/>
    </xf>
    <xf numFmtId="0" fontId="143" fillId="30" borderId="0" xfId="94" applyFont="1" applyFill="1" applyAlignment="1">
      <alignment horizontal="right" vertical="center"/>
    </xf>
    <xf numFmtId="166" fontId="144" fillId="30" borderId="79" xfId="42" applyNumberFormat="1" applyFont="1" applyFill="1" applyBorder="1" applyAlignment="1">
      <alignment horizontal="center" vertical="center"/>
    </xf>
    <xf numFmtId="168" fontId="181" fillId="30" borderId="89" xfId="94" applyNumberFormat="1" applyFont="1" applyFill="1" applyBorder="1" applyAlignment="1">
      <alignment vertical="center"/>
    </xf>
    <xf numFmtId="0" fontId="157" fillId="30" borderId="0" xfId="94" applyFont="1" applyFill="1" applyAlignment="1">
      <alignment horizontal="center" vertical="center"/>
    </xf>
    <xf numFmtId="166" fontId="175" fillId="30" borderId="79" xfId="42" applyNumberFormat="1" applyFont="1" applyFill="1" applyBorder="1" applyAlignment="1">
      <alignment horizontal="center" vertical="center"/>
    </xf>
    <xf numFmtId="0" fontId="188" fillId="134" borderId="89" xfId="94" applyFont="1" applyFill="1" applyBorder="1" applyAlignment="1">
      <alignment horizontal="center" vertical="center"/>
    </xf>
    <xf numFmtId="168" fontId="175" fillId="26" borderId="79" xfId="42" applyNumberFormat="1" applyFont="1" applyFill="1" applyBorder="1" applyAlignment="1">
      <alignment horizontal="center" vertical="center"/>
    </xf>
    <xf numFmtId="0" fontId="191" fillId="30" borderId="0" xfId="94" applyFont="1" applyFill="1" applyAlignment="1">
      <alignment horizontal="right" vertical="center"/>
    </xf>
    <xf numFmtId="0" fontId="192" fillId="30" borderId="0" xfId="94" applyFont="1" applyFill="1"/>
    <xf numFmtId="168" fontId="181" fillId="30" borderId="173" xfId="94" applyNumberFormat="1" applyFont="1" applyFill="1" applyBorder="1" applyAlignment="1">
      <alignment vertical="center"/>
    </xf>
    <xf numFmtId="168" fontId="181" fillId="30" borderId="95" xfId="94" applyNumberFormat="1" applyFont="1" applyFill="1" applyBorder="1" applyAlignment="1">
      <alignment vertical="center"/>
    </xf>
    <xf numFmtId="0" fontId="8" fillId="30" borderId="95" xfId="94" applyFill="1" applyBorder="1"/>
    <xf numFmtId="0" fontId="17" fillId="30" borderId="95" xfId="61" applyFill="1" applyBorder="1" applyProtection="1">
      <protection hidden="1"/>
    </xf>
    <xf numFmtId="0" fontId="157" fillId="30" borderId="95" xfId="94" applyFont="1" applyFill="1" applyBorder="1" applyAlignment="1">
      <alignment horizontal="center" vertical="center"/>
    </xf>
    <xf numFmtId="168" fontId="159" fillId="30" borderId="95" xfId="94" applyNumberFormat="1" applyFont="1" applyFill="1" applyBorder="1" applyAlignment="1" applyProtection="1">
      <alignment horizontal="center" vertical="center" wrapText="1"/>
      <protection locked="0"/>
    </xf>
    <xf numFmtId="0" fontId="172" fillId="56" borderId="89" xfId="94" applyFont="1" applyFill="1" applyBorder="1" applyAlignment="1">
      <alignment horizontal="centerContinuous" vertical="center"/>
    </xf>
    <xf numFmtId="0" fontId="8" fillId="56" borderId="0" xfId="94" applyFill="1" applyAlignment="1">
      <alignment horizontal="centerContinuous" vertical="center"/>
    </xf>
    <xf numFmtId="0" fontId="8" fillId="56" borderId="0" xfId="94" applyFill="1" applyAlignment="1">
      <alignment vertical="center"/>
    </xf>
    <xf numFmtId="0" fontId="8" fillId="56" borderId="79" xfId="94" applyFill="1" applyBorder="1" applyAlignment="1">
      <alignment vertical="center"/>
    </xf>
    <xf numFmtId="188" fontId="194" fillId="30" borderId="89" xfId="42" applyNumberFormat="1" applyFont="1" applyFill="1" applyBorder="1" applyAlignment="1">
      <alignment horizontal="center" vertical="center" wrapText="1"/>
    </xf>
    <xf numFmtId="168" fontId="171" fillId="30" borderId="79" xfId="42" applyNumberFormat="1" applyFont="1" applyFill="1" applyBorder="1" applyAlignment="1">
      <alignment horizontal="center" vertical="center"/>
    </xf>
    <xf numFmtId="0" fontId="172" fillId="135" borderId="0" xfId="94" applyFont="1" applyFill="1" applyAlignment="1">
      <alignment vertical="center"/>
    </xf>
    <xf numFmtId="0" fontId="17" fillId="135" borderId="79" xfId="94" applyFont="1" applyFill="1" applyBorder="1" applyAlignment="1">
      <alignment vertical="center"/>
    </xf>
    <xf numFmtId="0" fontId="17" fillId="30" borderId="89" xfId="94" applyFont="1" applyFill="1" applyBorder="1" applyAlignment="1">
      <alignment horizontal="center" vertical="center" wrapText="1"/>
    </xf>
    <xf numFmtId="0" fontId="17" fillId="30" borderId="0" xfId="94" applyFont="1" applyFill="1" applyAlignment="1">
      <alignment horizontal="center" vertical="center" wrapText="1"/>
    </xf>
    <xf numFmtId="2" fontId="143" fillId="30" borderId="0" xfId="94" applyNumberFormat="1" applyFont="1" applyFill="1" applyAlignment="1">
      <alignment horizontal="center" vertical="center"/>
    </xf>
    <xf numFmtId="0" fontId="143" fillId="30" borderId="0" xfId="94" applyFont="1" applyFill="1" applyAlignment="1">
      <alignment horizontal="center" vertical="center"/>
    </xf>
    <xf numFmtId="0" fontId="143" fillId="30" borderId="0" xfId="94" applyFont="1" applyFill="1" applyAlignment="1">
      <alignment horizontal="left" vertical="center"/>
    </xf>
    <xf numFmtId="0" fontId="172" fillId="30" borderId="0" xfId="94" applyFont="1" applyFill="1" applyAlignment="1">
      <alignment vertical="center"/>
    </xf>
    <xf numFmtId="0" fontId="17" fillId="30" borderId="79" xfId="94" applyFont="1" applyFill="1" applyBorder="1" applyAlignment="1">
      <alignment vertical="center"/>
    </xf>
    <xf numFmtId="0" fontId="159" fillId="31" borderId="0" xfId="94" applyFont="1" applyFill="1" applyAlignment="1">
      <alignment horizontal="centerContinuous" vertical="center"/>
    </xf>
    <xf numFmtId="188" fontId="197" fillId="23" borderId="89" xfId="42" applyNumberFormat="1" applyFont="1" applyFill="1" applyBorder="1" applyAlignment="1">
      <alignment horizontal="center" vertical="center" wrapText="1"/>
    </xf>
    <xf numFmtId="0" fontId="197" fillId="23" borderId="0" xfId="94" applyFont="1" applyFill="1" applyAlignment="1">
      <alignment horizontal="center" vertical="center" wrapText="1"/>
    </xf>
    <xf numFmtId="0" fontId="197" fillId="23" borderId="0" xfId="94" applyFont="1" applyFill="1" applyAlignment="1">
      <alignment horizontal="centerContinuous" vertical="center"/>
    </xf>
    <xf numFmtId="0" fontId="197" fillId="23" borderId="0" xfId="94" applyFont="1" applyFill="1" applyAlignment="1">
      <alignment horizontal="center" vertical="center"/>
    </xf>
    <xf numFmtId="168" fontId="197" fillId="136" borderId="79" xfId="42" applyNumberFormat="1" applyFont="1" applyFill="1" applyBorder="1" applyAlignment="1">
      <alignment horizontal="center" vertical="center"/>
    </xf>
    <xf numFmtId="168" fontId="197" fillId="23" borderId="89" xfId="42" applyNumberFormat="1" applyFont="1" applyFill="1" applyBorder="1" applyAlignment="1">
      <alignment horizontal="center" vertical="center"/>
    </xf>
    <xf numFmtId="0" fontId="197" fillId="23" borderId="79" xfId="94" applyFont="1" applyFill="1" applyBorder="1" applyAlignment="1">
      <alignment horizontal="center" vertical="center"/>
    </xf>
    <xf numFmtId="168" fontId="197" fillId="23" borderId="173" xfId="42" applyNumberFormat="1" applyFont="1" applyFill="1" applyBorder="1" applyAlignment="1">
      <alignment horizontal="center" vertical="center"/>
    </xf>
    <xf numFmtId="168" fontId="197" fillId="23" borderId="95" xfId="42" applyNumberFormat="1" applyFont="1" applyFill="1" applyBorder="1" applyAlignment="1">
      <alignment horizontal="center" vertical="center"/>
    </xf>
    <xf numFmtId="1" fontId="197" fillId="23" borderId="95" xfId="42" applyNumberFormat="1" applyFont="1" applyFill="1" applyBorder="1" applyAlignment="1">
      <alignment horizontal="center" vertical="center"/>
    </xf>
    <xf numFmtId="0" fontId="197" fillId="23" borderId="95" xfId="94" applyFont="1" applyFill="1" applyBorder="1" applyAlignment="1">
      <alignment horizontal="center" vertical="center"/>
    </xf>
    <xf numFmtId="2" fontId="197" fillId="23" borderId="95" xfId="42" applyNumberFormat="1" applyFont="1" applyFill="1" applyBorder="1" applyAlignment="1">
      <alignment horizontal="center" vertical="center"/>
    </xf>
    <xf numFmtId="0" fontId="197" fillId="23" borderId="96" xfId="94" applyFont="1" applyFill="1" applyBorder="1" applyAlignment="1">
      <alignment horizontal="center" vertical="center"/>
    </xf>
    <xf numFmtId="0" fontId="188" fillId="134" borderId="22" xfId="79" applyFont="1" applyFill="1" applyBorder="1" applyAlignment="1">
      <alignment horizontal="center" vertical="center"/>
    </xf>
    <xf numFmtId="0" fontId="8" fillId="30" borderId="64" xfId="94" applyFill="1" applyBorder="1"/>
    <xf numFmtId="0" fontId="200" fillId="30" borderId="22" xfId="79" applyFont="1" applyFill="1" applyBorder="1"/>
    <xf numFmtId="0" fontId="188" fillId="137" borderId="22" xfId="79" applyFont="1" applyFill="1" applyBorder="1" applyAlignment="1">
      <alignment horizontal="center" vertical="center"/>
    </xf>
    <xf numFmtId="0" fontId="144" fillId="30" borderId="0" xfId="94" applyFont="1" applyFill="1" applyAlignment="1">
      <alignment horizontal="left" vertical="center"/>
    </xf>
    <xf numFmtId="0" fontId="8" fillId="30" borderId="192" xfId="94" applyFill="1" applyBorder="1"/>
    <xf numFmtId="0" fontId="17" fillId="0" borderId="221" xfId="61" applyBorder="1" applyProtection="1">
      <protection hidden="1"/>
    </xf>
    <xf numFmtId="0" fontId="8" fillId="30" borderId="222" xfId="94" applyFill="1" applyBorder="1"/>
    <xf numFmtId="0" fontId="167" fillId="30" borderId="79" xfId="79" applyFont="1" applyFill="1" applyBorder="1" applyAlignment="1">
      <alignment horizontal="center" vertical="center"/>
    </xf>
    <xf numFmtId="0" fontId="204" fillId="30" borderId="0" xfId="94" applyFont="1" applyFill="1"/>
    <xf numFmtId="0" fontId="17" fillId="30" borderId="0" xfId="94" applyFont="1" applyFill="1"/>
    <xf numFmtId="0" fontId="17" fillId="30" borderId="79" xfId="94" applyFont="1" applyFill="1" applyBorder="1"/>
    <xf numFmtId="193" fontId="203" fillId="30" borderId="89" xfId="80" applyNumberFormat="1" applyFont="1" applyFill="1" applyBorder="1" applyAlignment="1">
      <alignment horizontal="center" vertical="center"/>
    </xf>
    <xf numFmtId="193" fontId="203" fillId="30" borderId="89" xfId="80" applyNumberFormat="1" applyFont="1" applyFill="1" applyBorder="1" applyAlignment="1">
      <alignment horizontal="left" vertical="center"/>
    </xf>
    <xf numFmtId="0" fontId="17" fillId="30" borderId="176" xfId="61" applyFill="1" applyBorder="1" applyProtection="1">
      <protection hidden="1"/>
    </xf>
    <xf numFmtId="0" fontId="17" fillId="30" borderId="178" xfId="61" applyFill="1" applyBorder="1" applyProtection="1">
      <protection hidden="1"/>
    </xf>
    <xf numFmtId="0" fontId="169" fillId="30" borderId="22" xfId="42" applyFont="1" applyFill="1" applyBorder="1" applyAlignment="1" applyProtection="1">
      <alignment horizontal="center" vertical="center"/>
      <protection locked="0"/>
    </xf>
    <xf numFmtId="0" fontId="170" fillId="30" borderId="22" xfId="94" applyFont="1" applyFill="1" applyBorder="1" applyAlignment="1">
      <alignment horizontal="left" vertical="center"/>
    </xf>
    <xf numFmtId="0" fontId="170" fillId="30" borderId="0" xfId="94" applyFont="1" applyFill="1" applyAlignment="1">
      <alignment horizontal="left" vertical="center"/>
    </xf>
    <xf numFmtId="0" fontId="171" fillId="30" borderId="0" xfId="94" applyFont="1" applyFill="1" applyAlignment="1">
      <alignment horizontal="right" vertical="center"/>
    </xf>
    <xf numFmtId="2" fontId="172" fillId="30" borderId="0" xfId="94" applyNumberFormat="1" applyFont="1" applyFill="1" applyAlignment="1">
      <alignment horizontal="left" vertical="center"/>
    </xf>
    <xf numFmtId="0" fontId="8" fillId="0" borderId="115" xfId="94" applyBorder="1"/>
    <xf numFmtId="0" fontId="170" fillId="30" borderId="64" xfId="94" applyFont="1" applyFill="1" applyBorder="1" applyAlignment="1">
      <alignment horizontal="left" vertical="center"/>
    </xf>
    <xf numFmtId="0" fontId="173" fillId="30" borderId="0" xfId="94" applyFont="1" applyFill="1" applyAlignment="1">
      <alignment horizontal="right" vertical="center"/>
    </xf>
    <xf numFmtId="0" fontId="175" fillId="30" borderId="0" xfId="94" applyFont="1" applyFill="1" applyAlignment="1">
      <alignment horizontal="center" vertical="center"/>
    </xf>
    <xf numFmtId="167" fontId="173" fillId="26" borderId="116" xfId="94" applyNumberFormat="1" applyFont="1" applyFill="1" applyBorder="1" applyAlignment="1" applyProtection="1">
      <alignment horizontal="center" vertical="center"/>
      <protection locked="0"/>
    </xf>
    <xf numFmtId="0" fontId="143" fillId="30" borderId="111" xfId="94" applyFont="1" applyFill="1" applyBorder="1" applyAlignment="1" applyProtection="1">
      <alignment horizontal="center" vertical="center"/>
      <protection locked="0"/>
    </xf>
    <xf numFmtId="0" fontId="172" fillId="30" borderId="0" xfId="94" applyFont="1" applyFill="1" applyAlignment="1">
      <alignment horizontal="right" vertical="center"/>
    </xf>
    <xf numFmtId="165" fontId="172" fillId="30" borderId="313" xfId="42" applyNumberFormat="1" applyFont="1" applyFill="1" applyBorder="1" applyAlignment="1">
      <alignment horizontal="center" vertical="center"/>
    </xf>
    <xf numFmtId="0" fontId="172" fillId="30" borderId="0" xfId="94" applyFont="1" applyFill="1" applyAlignment="1">
      <alignment horizontal="left" vertical="center"/>
    </xf>
    <xf numFmtId="165" fontId="143" fillId="30" borderId="313" xfId="42" applyNumberFormat="1" applyFont="1" applyFill="1" applyBorder="1" applyAlignment="1">
      <alignment horizontal="center" vertical="center"/>
    </xf>
    <xf numFmtId="0" fontId="178" fillId="30" borderId="0" xfId="94" applyFont="1" applyFill="1" applyAlignment="1">
      <alignment horizontal="left" vertical="center"/>
    </xf>
    <xf numFmtId="0" fontId="179" fillId="30" borderId="0" xfId="94" applyFont="1" applyFill="1" applyAlignment="1">
      <alignment horizontal="left" vertical="center"/>
    </xf>
    <xf numFmtId="0" fontId="65" fillId="30" borderId="0" xfId="94" applyFont="1" applyFill="1" applyAlignment="1">
      <alignment horizontal="left" vertical="center"/>
    </xf>
    <xf numFmtId="0" fontId="180" fillId="30" borderId="0" xfId="94" applyFont="1" applyFill="1" applyAlignment="1">
      <alignment horizontal="left" vertical="center"/>
    </xf>
    <xf numFmtId="0" fontId="17" fillId="30" borderId="192" xfId="61" applyFill="1" applyBorder="1" applyProtection="1">
      <protection hidden="1"/>
    </xf>
    <xf numFmtId="0" fontId="8" fillId="23" borderId="89" xfId="94" applyFill="1" applyBorder="1" applyAlignment="1">
      <alignment vertical="center"/>
    </xf>
    <xf numFmtId="0" fontId="8" fillId="23" borderId="0" xfId="94" applyFill="1" applyAlignment="1">
      <alignment vertical="center"/>
    </xf>
    <xf numFmtId="0" fontId="8" fillId="23" borderId="79" xfId="94" applyFill="1" applyBorder="1" applyAlignment="1">
      <alignment vertical="center"/>
    </xf>
    <xf numFmtId="0" fontId="39" fillId="0" borderId="0" xfId="94" applyFont="1" applyAlignment="1">
      <alignment horizontal="right" vertical="center"/>
    </xf>
    <xf numFmtId="0" fontId="8" fillId="23" borderId="0" xfId="94" applyFill="1" applyAlignment="1">
      <alignment horizontal="left" vertical="center"/>
    </xf>
    <xf numFmtId="0" fontId="208" fillId="23" borderId="0" xfId="94" applyFont="1" applyFill="1" applyAlignment="1">
      <alignment horizontal="right" vertical="center"/>
    </xf>
    <xf numFmtId="0" fontId="172" fillId="23" borderId="111" xfId="94" applyFont="1" applyFill="1" applyBorder="1" applyAlignment="1" applyProtection="1">
      <alignment horizontal="center" vertical="center"/>
      <protection locked="0"/>
    </xf>
    <xf numFmtId="0" fontId="209" fillId="23" borderId="0" xfId="94" applyFont="1" applyFill="1" applyAlignment="1">
      <alignment horizontal="right" vertical="center"/>
    </xf>
    <xf numFmtId="0" fontId="207" fillId="23" borderId="0" xfId="94" applyFont="1" applyFill="1" applyAlignment="1">
      <alignment horizontal="left" vertical="center"/>
    </xf>
    <xf numFmtId="0" fontId="211" fillId="23" borderId="0" xfId="94" applyFont="1" applyFill="1" applyAlignment="1">
      <alignment horizontal="right" vertical="center"/>
    </xf>
    <xf numFmtId="165" fontId="8" fillId="23" borderId="0" xfId="94" applyNumberFormat="1" applyFill="1" applyAlignment="1">
      <alignment horizontal="center" vertical="center"/>
    </xf>
    <xf numFmtId="0" fontId="207" fillId="23" borderId="0" xfId="94" applyFont="1" applyFill="1" applyAlignment="1">
      <alignment horizontal="right" vertical="center"/>
    </xf>
    <xf numFmtId="2" fontId="213" fillId="23" borderId="314" xfId="63" applyNumberFormat="1" applyFont="1" applyFill="1" applyBorder="1" applyAlignment="1">
      <alignment horizontal="center" vertical="center"/>
    </xf>
    <xf numFmtId="2" fontId="214" fillId="23" borderId="313" xfId="42" applyNumberFormat="1" applyFont="1" applyFill="1" applyBorder="1" applyAlignment="1">
      <alignment horizontal="center" vertical="center"/>
    </xf>
    <xf numFmtId="0" fontId="8" fillId="23" borderId="314" xfId="94" applyFill="1" applyBorder="1" applyAlignment="1">
      <alignment horizontal="center" vertical="center"/>
    </xf>
    <xf numFmtId="0" fontId="8" fillId="0" borderId="89" xfId="94" applyBorder="1" applyAlignment="1">
      <alignment vertical="center"/>
    </xf>
    <xf numFmtId="0" fontId="207" fillId="0" borderId="0" xfId="94" applyFont="1" applyAlignment="1">
      <alignment horizontal="right" vertical="center"/>
    </xf>
    <xf numFmtId="167" fontId="173" fillId="26" borderId="0" xfId="94" applyNumberFormat="1" applyFont="1" applyFill="1" applyAlignment="1" applyProtection="1">
      <alignment horizontal="center" vertical="center"/>
      <protection locked="0"/>
    </xf>
    <xf numFmtId="0" fontId="8" fillId="0" borderId="0" xfId="94" applyAlignment="1">
      <alignment vertical="center"/>
    </xf>
    <xf numFmtId="166" fontId="143" fillId="23" borderId="313" xfId="42" applyNumberFormat="1" applyFont="1" applyFill="1" applyBorder="1" applyAlignment="1">
      <alignment horizontal="center" vertical="center"/>
    </xf>
    <xf numFmtId="166" fontId="143" fillId="23" borderId="0" xfId="94" applyNumberFormat="1" applyFont="1" applyFill="1" applyAlignment="1">
      <alignment horizontal="center" vertical="center"/>
    </xf>
    <xf numFmtId="0" fontId="39" fillId="23" borderId="314" xfId="94" applyFont="1" applyFill="1" applyBorder="1" applyAlignment="1">
      <alignment horizontal="center" vertical="center"/>
    </xf>
    <xf numFmtId="0" fontId="8" fillId="23" borderId="102" xfId="94" applyFill="1" applyBorder="1" applyAlignment="1">
      <alignment vertical="center"/>
    </xf>
    <xf numFmtId="0" fontId="8" fillId="23" borderId="221" xfId="94" applyFill="1" applyBorder="1" applyAlignment="1">
      <alignment vertical="center"/>
    </xf>
    <xf numFmtId="0" fontId="8" fillId="23" borderId="225" xfId="94" applyFill="1" applyBorder="1" applyAlignment="1">
      <alignment vertical="center"/>
    </xf>
    <xf numFmtId="0" fontId="25" fillId="23" borderId="89" xfId="61" applyFont="1" applyFill="1" applyBorder="1" applyAlignment="1">
      <alignment horizontal="center" vertical="center"/>
    </xf>
    <xf numFmtId="0" fontId="445" fillId="23" borderId="126" xfId="61" applyFont="1" applyFill="1" applyBorder="1" applyAlignment="1">
      <alignment vertical="center"/>
    </xf>
    <xf numFmtId="0" fontId="216" fillId="23" borderId="79" xfId="61" applyFont="1" applyFill="1" applyBorder="1" applyAlignment="1">
      <alignment vertical="center"/>
    </xf>
    <xf numFmtId="0" fontId="169" fillId="30" borderId="89" xfId="42" applyFont="1" applyFill="1" applyBorder="1" applyAlignment="1">
      <alignment horizontal="right" vertical="center"/>
    </xf>
    <xf numFmtId="180" fontId="217" fillId="23" borderId="79" xfId="63" applyNumberFormat="1" applyFont="1" applyFill="1" applyBorder="1" applyAlignment="1">
      <alignment vertical="center"/>
    </xf>
    <xf numFmtId="0" fontId="215" fillId="23" borderId="89" xfId="61" applyFont="1" applyFill="1" applyBorder="1" applyAlignment="1">
      <alignment horizontal="center" vertical="center"/>
    </xf>
    <xf numFmtId="171" fontId="219" fillId="54" borderId="89" xfId="63" applyNumberFormat="1" applyFont="1" applyFill="1" applyBorder="1" applyAlignment="1">
      <alignment horizontal="left" vertical="center"/>
    </xf>
    <xf numFmtId="0" fontId="8" fillId="23" borderId="89" xfId="94" applyFill="1" applyBorder="1"/>
    <xf numFmtId="0" fontId="8" fillId="23" borderId="0" xfId="94" applyFill="1"/>
    <xf numFmtId="0" fontId="8" fillId="23" borderId="79" xfId="94" applyFill="1" applyBorder="1"/>
    <xf numFmtId="0" fontId="39" fillId="23" borderId="89" xfId="94" applyFont="1" applyFill="1" applyBorder="1" applyAlignment="1">
      <alignment vertical="center" wrapText="1"/>
    </xf>
    <xf numFmtId="0" fontId="39" fillId="23" borderId="0" xfId="94" applyFont="1" applyFill="1" applyAlignment="1">
      <alignment vertical="center" wrapText="1"/>
    </xf>
    <xf numFmtId="0" fontId="39" fillId="0" borderId="0" xfId="94" applyFont="1" applyAlignment="1">
      <alignment horizontal="right"/>
    </xf>
    <xf numFmtId="0" fontId="208" fillId="23" borderId="0" xfId="94" applyFont="1" applyFill="1" applyAlignment="1">
      <alignment horizontal="right"/>
    </xf>
    <xf numFmtId="0" fontId="172" fillId="23" borderId="53" xfId="94" applyFont="1" applyFill="1" applyBorder="1" applyAlignment="1" applyProtection="1">
      <alignment horizontal="center" vertical="center"/>
      <protection locked="0"/>
    </xf>
    <xf numFmtId="1" fontId="222" fillId="23" borderId="314" xfId="63" applyNumberFormat="1" applyFont="1" applyFill="1" applyBorder="1" applyAlignment="1">
      <alignment horizontal="center" vertical="center"/>
    </xf>
    <xf numFmtId="0" fontId="223" fillId="23" borderId="89" xfId="61" applyFont="1" applyFill="1" applyBorder="1" applyAlignment="1">
      <alignment horizontal="center" vertical="center"/>
    </xf>
    <xf numFmtId="0" fontId="446" fillId="23" borderId="0" xfId="61" applyFont="1" applyFill="1" applyAlignment="1" applyProtection="1">
      <alignment horizontal="left" vertical="center"/>
      <protection hidden="1"/>
    </xf>
    <xf numFmtId="0" fontId="39" fillId="23" borderId="89" xfId="94" applyFont="1" applyFill="1" applyBorder="1" applyAlignment="1">
      <alignment vertical="center"/>
    </xf>
    <xf numFmtId="0" fontId="39" fillId="23" borderId="0" xfId="94" applyFont="1" applyFill="1" applyAlignment="1">
      <alignment vertical="center"/>
    </xf>
    <xf numFmtId="0" fontId="39" fillId="23" borderId="0" xfId="94" applyFont="1" applyFill="1" applyAlignment="1">
      <alignment horizontal="right" vertical="center"/>
    </xf>
    <xf numFmtId="0" fontId="8" fillId="23" borderId="0" xfId="94" applyFill="1" applyAlignment="1">
      <alignment horizontal="left"/>
    </xf>
    <xf numFmtId="0" fontId="8" fillId="23" borderId="221" xfId="94" applyFill="1" applyBorder="1"/>
    <xf numFmtId="0" fontId="8" fillId="23" borderId="225" xfId="94" applyFill="1" applyBorder="1"/>
    <xf numFmtId="0" fontId="32" fillId="23" borderId="89" xfId="61" applyFont="1" applyFill="1" applyBorder="1" applyAlignment="1">
      <alignment horizontal="center" vertical="center"/>
    </xf>
    <xf numFmtId="0" fontId="73" fillId="30" borderId="0" xfId="94" applyFont="1" applyFill="1" applyAlignment="1">
      <alignment vertical="center"/>
    </xf>
    <xf numFmtId="0" fontId="81" fillId="30" borderId="0" xfId="94" applyFont="1" applyFill="1" applyAlignment="1">
      <alignment horizontal="left" vertical="center"/>
    </xf>
    <xf numFmtId="0" fontId="81" fillId="30" borderId="0" xfId="94" applyFont="1" applyFill="1" applyAlignment="1">
      <alignment horizontal="right" vertical="center"/>
    </xf>
    <xf numFmtId="0" fontId="229" fillId="30" borderId="0" xfId="94" applyFont="1" applyFill="1" applyAlignment="1">
      <alignment vertical="center"/>
    </xf>
    <xf numFmtId="0" fontId="230" fillId="30" borderId="0" xfId="94" applyFont="1" applyFill="1" applyAlignment="1">
      <alignment vertical="center"/>
    </xf>
    <xf numFmtId="0" fontId="177" fillId="30" borderId="0" xfId="61" applyFont="1" applyFill="1" applyAlignment="1" applyProtection="1">
      <alignment horizontal="left" vertical="center"/>
      <protection hidden="1"/>
    </xf>
    <xf numFmtId="0" fontId="306" fillId="29" borderId="0" xfId="94" applyFont="1" applyFill="1" applyAlignment="1">
      <alignment vertical="center"/>
    </xf>
    <xf numFmtId="0" fontId="92" fillId="30" borderId="0" xfId="61" applyFont="1" applyFill="1" applyAlignment="1">
      <alignment vertical="center"/>
    </xf>
    <xf numFmtId="0" fontId="81" fillId="49" borderId="0" xfId="94" applyFont="1" applyFill="1" applyAlignment="1">
      <alignment horizontal="center" vertical="center"/>
    </xf>
    <xf numFmtId="0" fontId="8" fillId="30" borderId="0" xfId="94" applyFill="1" applyAlignment="1">
      <alignment wrapText="1"/>
    </xf>
    <xf numFmtId="0" fontId="447" fillId="0" borderId="0" xfId="61" applyFont="1" applyAlignment="1">
      <alignment vertical="center"/>
    </xf>
    <xf numFmtId="0" fontId="87" fillId="30" borderId="0" xfId="42" applyFont="1" applyFill="1" applyAlignment="1">
      <alignment horizontal="centerContinuous" vertical="center"/>
    </xf>
    <xf numFmtId="0" fontId="61" fillId="30" borderId="0" xfId="61" applyFont="1" applyFill="1" applyAlignment="1">
      <alignment horizontal="centerContinuous" vertical="center"/>
    </xf>
    <xf numFmtId="0" fontId="8" fillId="0" borderId="0" xfId="94" applyAlignment="1">
      <alignment wrapText="1"/>
    </xf>
    <xf numFmtId="0" fontId="57" fillId="0" borderId="89" xfId="61" applyFont="1" applyBorder="1" applyAlignment="1">
      <alignment horizontal="center" vertical="center"/>
    </xf>
    <xf numFmtId="0" fontId="115" fillId="30" borderId="79" xfId="42" applyFont="1" applyFill="1" applyBorder="1" applyAlignment="1">
      <alignment horizontal="center" vertical="center"/>
    </xf>
    <xf numFmtId="0" fontId="115" fillId="30" borderId="0" xfId="42" applyFont="1" applyFill="1" applyAlignment="1">
      <alignment horizontal="center" vertical="center"/>
    </xf>
    <xf numFmtId="0" fontId="448" fillId="30" borderId="79" xfId="42" applyFont="1" applyFill="1" applyBorder="1" applyAlignment="1">
      <alignment horizontal="center" vertical="center"/>
    </xf>
    <xf numFmtId="0" fontId="448" fillId="30" borderId="0" xfId="42" applyFont="1" applyFill="1" applyAlignment="1">
      <alignment horizontal="center" vertical="center"/>
    </xf>
    <xf numFmtId="0" fontId="43" fillId="30" borderId="0" xfId="61" applyFont="1" applyFill="1" applyAlignment="1">
      <alignment vertical="center"/>
    </xf>
    <xf numFmtId="0" fontId="267" fillId="30" borderId="0" xfId="42" applyFont="1" applyFill="1" applyAlignment="1">
      <alignment horizontal="center" vertical="center"/>
    </xf>
    <xf numFmtId="0" fontId="449" fillId="30" borderId="0" xfId="42" applyFont="1" applyFill="1" applyAlignment="1">
      <alignment horizontal="center" vertical="center"/>
    </xf>
    <xf numFmtId="0" fontId="240" fillId="36" borderId="89" xfId="61" applyFont="1" applyFill="1" applyBorder="1" applyAlignment="1" applyProtection="1">
      <alignment horizontal="center" vertical="center"/>
      <protection hidden="1"/>
    </xf>
    <xf numFmtId="0" fontId="276" fillId="30" borderId="0" xfId="61" applyFont="1" applyFill="1" applyAlignment="1" applyProtection="1">
      <alignment horizontal="left" vertical="center"/>
      <protection locked="0"/>
    </xf>
    <xf numFmtId="0" fontId="273" fillId="30" borderId="0" xfId="61" applyFont="1" applyFill="1" applyAlignment="1">
      <alignment vertical="center"/>
    </xf>
    <xf numFmtId="0" fontId="322" fillId="147" borderId="0" xfId="94" applyFont="1" applyFill="1" applyAlignment="1">
      <alignment horizontal="right" vertical="center"/>
    </xf>
    <xf numFmtId="0" fontId="70" fillId="0" borderId="0" xfId="61" applyFont="1"/>
    <xf numFmtId="0" fontId="316" fillId="36" borderId="89" xfId="61" applyFont="1" applyFill="1" applyBorder="1" applyAlignment="1" applyProtection="1">
      <alignment horizontal="center" vertical="center"/>
      <protection hidden="1"/>
    </xf>
    <xf numFmtId="0" fontId="316" fillId="30" borderId="0" xfId="61" applyFont="1" applyFill="1" applyAlignment="1" applyProtection="1">
      <alignment horizontal="left" vertical="center"/>
      <protection locked="0"/>
    </xf>
    <xf numFmtId="0" fontId="451" fillId="30" borderId="0" xfId="94" applyFont="1" applyFill="1" applyAlignment="1">
      <alignment horizontal="justify" vertical="center"/>
    </xf>
    <xf numFmtId="0" fontId="450" fillId="30" borderId="0" xfId="61" applyFont="1" applyFill="1" applyAlignment="1" applyProtection="1">
      <alignment horizontal="center" vertical="center"/>
      <protection hidden="1"/>
    </xf>
    <xf numFmtId="0" fontId="70" fillId="0" borderId="0" xfId="61" applyFont="1" applyAlignment="1">
      <alignment vertical="center"/>
    </xf>
    <xf numFmtId="0" fontId="453" fillId="30" borderId="0" xfId="94" applyFont="1" applyFill="1" applyAlignment="1">
      <alignment horizontal="justify" vertical="center"/>
    </xf>
    <xf numFmtId="0" fontId="46" fillId="30" borderId="0" xfId="61" applyFont="1" applyFill="1" applyAlignment="1" applyProtection="1">
      <alignment horizontal="left" vertical="center"/>
      <protection hidden="1"/>
    </xf>
    <xf numFmtId="0" fontId="452" fillId="30" borderId="0" xfId="61" applyFont="1" applyFill="1" applyAlignment="1" applyProtection="1">
      <alignment horizontal="center" vertical="center"/>
      <protection hidden="1"/>
    </xf>
    <xf numFmtId="0" fontId="452" fillId="30" borderId="0" xfId="61" applyFont="1" applyFill="1" applyAlignment="1" applyProtection="1">
      <alignment horizontal="left" vertical="center"/>
      <protection hidden="1"/>
    </xf>
    <xf numFmtId="0" fontId="455" fillId="30" borderId="89" xfId="61" applyFont="1" applyFill="1" applyBorder="1" applyAlignment="1">
      <alignment horizontal="center" vertical="center"/>
    </xf>
    <xf numFmtId="0" fontId="46" fillId="30" borderId="0" xfId="61" applyFont="1" applyFill="1" applyAlignment="1" applyProtection="1">
      <alignment horizontal="left" vertical="center" wrapText="1"/>
      <protection hidden="1"/>
    </xf>
    <xf numFmtId="0" fontId="44" fillId="30" borderId="0" xfId="61" applyFont="1" applyFill="1" applyAlignment="1" applyProtection="1">
      <alignment horizontal="left" vertical="center"/>
      <protection hidden="1"/>
    </xf>
    <xf numFmtId="0" fontId="273" fillId="30" borderId="0" xfId="61" applyFont="1" applyFill="1"/>
    <xf numFmtId="0" fontId="454" fillId="30" borderId="0" xfId="94" applyFont="1" applyFill="1" applyAlignment="1">
      <alignment horizontal="justify" vertical="center"/>
    </xf>
    <xf numFmtId="0" fontId="43" fillId="30" borderId="0" xfId="42" applyFont="1" applyFill="1" applyAlignment="1">
      <alignment vertical="center"/>
    </xf>
    <xf numFmtId="0" fontId="267" fillId="30" borderId="0" xfId="61" applyFont="1" applyFill="1" applyAlignment="1">
      <alignment horizontal="center" vertical="center"/>
    </xf>
    <xf numFmtId="0" fontId="236" fillId="30" borderId="0" xfId="42" applyFont="1" applyFill="1" applyAlignment="1">
      <alignment horizontal="center" vertical="center"/>
    </xf>
    <xf numFmtId="0" fontId="71" fillId="0" borderId="0" xfId="94" applyFont="1" applyAlignment="1">
      <alignment vertical="center" wrapText="1"/>
    </xf>
    <xf numFmtId="0" fontId="78" fillId="30" borderId="0" xfId="42" applyFont="1" applyFill="1" applyAlignment="1">
      <alignment vertical="center"/>
    </xf>
    <xf numFmtId="0" fontId="60" fillId="0" borderId="208" xfId="61" applyFont="1" applyBorder="1" applyAlignment="1">
      <alignment horizontal="left" vertical="center"/>
    </xf>
    <xf numFmtId="0" fontId="78" fillId="30" borderId="79" xfId="42" applyFont="1" applyFill="1" applyBorder="1" applyAlignment="1">
      <alignment vertical="center"/>
    </xf>
    <xf numFmtId="0" fontId="44" fillId="30" borderId="0" xfId="61" applyFont="1" applyFill="1" applyAlignment="1" applyProtection="1">
      <alignment vertical="center" wrapText="1"/>
      <protection hidden="1"/>
    </xf>
    <xf numFmtId="0" fontId="8" fillId="0" borderId="209" xfId="84" applyFont="1" applyBorder="1" applyAlignment="1">
      <alignment vertical="center"/>
    </xf>
    <xf numFmtId="0" fontId="8" fillId="0" borderId="88" xfId="84" applyFont="1" applyBorder="1" applyAlignment="1">
      <alignment vertical="center"/>
    </xf>
    <xf numFmtId="0" fontId="456" fillId="0" borderId="88" xfId="84" applyFont="1" applyBorder="1" applyAlignment="1">
      <alignment vertical="center"/>
    </xf>
    <xf numFmtId="0" fontId="8" fillId="0" borderId="210" xfId="84" applyFont="1" applyBorder="1" applyAlignment="1">
      <alignment vertical="center"/>
    </xf>
    <xf numFmtId="0" fontId="457" fillId="30" borderId="0" xfId="42" applyFont="1" applyFill="1" applyAlignment="1">
      <alignment horizontal="center" vertical="center"/>
    </xf>
    <xf numFmtId="0" fontId="182" fillId="51" borderId="0" xfId="94" applyFont="1" applyFill="1" applyAlignment="1">
      <alignment vertical="center"/>
    </xf>
    <xf numFmtId="0" fontId="49" fillId="30" borderId="0" xfId="31" applyFont="1" applyFill="1" applyBorder="1" applyAlignment="1">
      <alignment vertical="center"/>
    </xf>
    <xf numFmtId="0" fontId="43" fillId="30" borderId="0" xfId="61" applyFont="1" applyFill="1"/>
    <xf numFmtId="0" fontId="46" fillId="30" borderId="0" xfId="61" applyFont="1" applyFill="1" applyAlignment="1" applyProtection="1">
      <alignment vertical="center" wrapText="1"/>
      <protection hidden="1"/>
    </xf>
    <xf numFmtId="0" fontId="46" fillId="0" borderId="0" xfId="61" applyFont="1" applyAlignment="1">
      <alignment horizontal="center" vertical="center"/>
    </xf>
    <xf numFmtId="0" fontId="80" fillId="30" borderId="0" xfId="61" applyFont="1" applyFill="1" applyAlignment="1" applyProtection="1">
      <alignment horizontal="left" vertical="center"/>
      <protection hidden="1"/>
    </xf>
    <xf numFmtId="0" fontId="92" fillId="0" borderId="209" xfId="61" applyFont="1" applyBorder="1" applyAlignment="1">
      <alignment vertical="center"/>
    </xf>
    <xf numFmtId="0" fontId="92" fillId="0" borderId="88" xfId="61" applyFont="1" applyBorder="1" applyAlignment="1">
      <alignment vertical="center"/>
    </xf>
    <xf numFmtId="0" fontId="249" fillId="0" borderId="88" xfId="61" applyFont="1" applyBorder="1" applyAlignment="1">
      <alignment vertical="center"/>
    </xf>
    <xf numFmtId="0" fontId="458" fillId="30" borderId="0" xfId="42" applyFont="1" applyFill="1" applyAlignment="1">
      <alignment vertical="center"/>
    </xf>
    <xf numFmtId="0" fontId="46" fillId="30" borderId="0" xfId="61" applyFont="1" applyFill="1" applyAlignment="1">
      <alignment vertical="center"/>
    </xf>
    <xf numFmtId="0" fontId="61" fillId="30" borderId="0" xfId="61" applyFont="1" applyFill="1" applyAlignment="1">
      <alignment vertical="center"/>
    </xf>
    <xf numFmtId="0" fontId="267" fillId="30" borderId="0" xfId="61" applyFont="1" applyFill="1" applyAlignment="1" applyProtection="1">
      <alignment horizontal="center" vertical="center"/>
      <protection hidden="1"/>
    </xf>
    <xf numFmtId="0" fontId="267" fillId="30" borderId="0" xfId="61" applyFont="1" applyFill="1" applyAlignment="1" applyProtection="1">
      <alignment horizontal="left" vertical="center"/>
      <protection hidden="1"/>
    </xf>
    <xf numFmtId="0" fontId="49" fillId="30" borderId="0" xfId="31" applyFont="1" applyFill="1" applyBorder="1" applyAlignment="1" applyProtection="1">
      <alignment horizontal="right" vertical="center"/>
      <protection hidden="1"/>
    </xf>
    <xf numFmtId="0" fontId="413" fillId="30" borderId="0" xfId="31" applyFont="1" applyFill="1" applyAlignment="1">
      <alignment horizontal="left" vertical="center"/>
    </xf>
    <xf numFmtId="0" fontId="413" fillId="0" borderId="0" xfId="31" applyFont="1" applyAlignment="1">
      <alignment horizontal="left" vertical="center"/>
    </xf>
    <xf numFmtId="0" fontId="459" fillId="29" borderId="0" xfId="61" applyFont="1" applyFill="1" applyAlignment="1">
      <alignment horizontal="left" vertical="center"/>
    </xf>
    <xf numFmtId="0" fontId="460" fillId="0" borderId="0" xfId="61" applyFont="1" applyAlignment="1">
      <alignment vertical="center"/>
    </xf>
    <xf numFmtId="0" fontId="461" fillId="113" borderId="123" xfId="98" applyFont="1" applyFill="1" applyBorder="1" applyAlignment="1">
      <alignment horizontal="centerContinuous" vertical="center" wrapText="1"/>
    </xf>
    <xf numFmtId="0" fontId="461" fillId="113" borderId="126" xfId="98" applyFont="1" applyFill="1" applyBorder="1" applyAlignment="1">
      <alignment horizontal="centerContinuous" vertical="center" wrapText="1"/>
    </xf>
    <xf numFmtId="0" fontId="462" fillId="113" borderId="126" xfId="98" applyFont="1" applyFill="1" applyBorder="1" applyAlignment="1">
      <alignment horizontal="centerContinuous" vertical="center" wrapText="1"/>
    </xf>
    <xf numFmtId="0" fontId="463" fillId="113" borderId="126" xfId="99" applyFont="1" applyFill="1" applyBorder="1" applyAlignment="1">
      <alignment horizontal="centerContinuous" vertical="center" wrapText="1"/>
    </xf>
    <xf numFmtId="0" fontId="463" fillId="113" borderId="124" xfId="99" applyFont="1" applyFill="1" applyBorder="1" applyAlignment="1">
      <alignment horizontal="centerContinuous" vertical="center" wrapText="1"/>
    </xf>
    <xf numFmtId="0" fontId="17" fillId="0" borderId="0" xfId="61" applyAlignment="1">
      <alignment horizontal="centerContinuous" vertical="center"/>
    </xf>
    <xf numFmtId="0" fontId="172" fillId="25" borderId="176" xfId="61" applyFont="1" applyFill="1" applyBorder="1" applyAlignment="1">
      <alignment horizontal="center" vertical="center" wrapText="1"/>
    </xf>
    <xf numFmtId="0" fontId="159" fillId="25" borderId="17" xfId="61" applyFont="1" applyFill="1" applyBorder="1" applyAlignment="1">
      <alignment horizontal="center" vertical="center" wrapText="1"/>
    </xf>
    <xf numFmtId="0" fontId="372" fillId="28" borderId="17" xfId="61" applyFont="1" applyFill="1" applyBorder="1" applyAlignment="1">
      <alignment horizontal="center" vertical="center" wrapText="1"/>
    </xf>
    <xf numFmtId="0" fontId="464" fillId="72" borderId="317" xfId="98" applyFont="1" applyFill="1" applyBorder="1" applyAlignment="1">
      <alignment horizontal="centerContinuous" vertical="center"/>
    </xf>
    <xf numFmtId="0" fontId="464" fillId="72" borderId="318" xfId="98" applyFont="1" applyFill="1" applyBorder="1" applyAlignment="1">
      <alignment horizontal="centerContinuous" vertical="center"/>
    </xf>
    <xf numFmtId="0" fontId="464" fillId="72" borderId="319" xfId="98" applyFont="1" applyFill="1" applyBorder="1" applyAlignment="1">
      <alignment horizontal="centerContinuous" vertical="center"/>
    </xf>
    <xf numFmtId="0" fontId="464" fillId="65" borderId="317" xfId="98" applyFont="1" applyFill="1" applyBorder="1" applyAlignment="1">
      <alignment horizontal="centerContinuous" vertical="center"/>
    </xf>
    <xf numFmtId="0" fontId="464" fillId="65" borderId="318" xfId="98" applyFont="1" applyFill="1" applyBorder="1" applyAlignment="1">
      <alignment horizontal="centerContinuous" vertical="center"/>
    </xf>
    <xf numFmtId="0" fontId="464" fillId="65" borderId="319" xfId="98" applyFont="1" applyFill="1" applyBorder="1" applyAlignment="1">
      <alignment horizontal="centerContinuous" vertical="center"/>
    </xf>
    <xf numFmtId="0" fontId="465" fillId="84" borderId="22" xfId="61" applyFont="1" applyFill="1" applyBorder="1" applyAlignment="1">
      <alignment horizontal="center" vertical="center"/>
    </xf>
    <xf numFmtId="0" fontId="466" fillId="84" borderId="0" xfId="61" quotePrefix="1" applyFont="1" applyFill="1" applyAlignment="1">
      <alignment horizontal="center" vertical="center"/>
    </xf>
    <xf numFmtId="0" fontId="467" fillId="28" borderId="0" xfId="61" applyFont="1" applyFill="1" applyAlignment="1">
      <alignment horizontal="center" vertical="center"/>
    </xf>
    <xf numFmtId="0" fontId="468" fillId="0" borderId="0" xfId="61" applyFont="1" applyAlignment="1">
      <alignment horizontal="centerContinuous" vertical="center"/>
    </xf>
    <xf numFmtId="0" fontId="152" fillId="0" borderId="0" xfId="61" applyFont="1" applyAlignment="1">
      <alignment horizontal="centerContinuous" vertical="center"/>
    </xf>
    <xf numFmtId="0" fontId="152" fillId="0" borderId="64" xfId="61" applyFont="1" applyBorder="1" applyAlignment="1">
      <alignment horizontal="centerContinuous" vertical="center"/>
    </xf>
    <xf numFmtId="0" fontId="469" fillId="28" borderId="0" xfId="61" applyFont="1" applyFill="1" applyAlignment="1">
      <alignment horizontal="center" vertical="center"/>
    </xf>
    <xf numFmtId="0" fontId="470" fillId="0" borderId="0" xfId="61" applyFont="1" applyAlignment="1">
      <alignment horizontal="centerContinuous" vertical="center" wrapText="1"/>
    </xf>
    <xf numFmtId="0" fontId="470" fillId="0" borderId="64" xfId="61" applyFont="1" applyBorder="1" applyAlignment="1">
      <alignment horizontal="centerContinuous" vertical="center" wrapText="1"/>
    </xf>
    <xf numFmtId="0" fontId="17" fillId="0" borderId="22" xfId="61" applyBorder="1" applyAlignment="1">
      <alignment vertical="center"/>
    </xf>
    <xf numFmtId="0" fontId="17" fillId="0" borderId="64" xfId="61" applyBorder="1" applyAlignment="1">
      <alignment vertical="center"/>
    </xf>
    <xf numFmtId="0" fontId="239" fillId="0" borderId="0" xfId="68" applyFont="1"/>
    <xf numFmtId="0" fontId="157" fillId="0" borderId="22" xfId="61" applyFont="1" applyBorder="1" applyAlignment="1">
      <alignment horizontal="center" vertical="center"/>
    </xf>
    <xf numFmtId="0" fontId="157" fillId="0" borderId="320" xfId="61" applyFont="1" applyBorder="1" applyAlignment="1">
      <alignment horizontal="center" vertical="center"/>
    </xf>
    <xf numFmtId="0" fontId="152" fillId="0" borderId="22" xfId="61" applyFont="1" applyBorder="1" applyAlignment="1">
      <alignment horizontal="center" vertical="center"/>
    </xf>
    <xf numFmtId="0" fontId="154" fillId="0" borderId="0" xfId="61" quotePrefix="1" applyFont="1" applyAlignment="1">
      <alignment horizontal="center" vertical="center"/>
    </xf>
    <xf numFmtId="0" fontId="472" fillId="0" borderId="0" xfId="61" applyFont="1" applyAlignment="1">
      <alignment horizontal="center" vertical="center"/>
    </xf>
    <xf numFmtId="0" fontId="152" fillId="0" borderId="320" xfId="61" applyFont="1" applyBorder="1" applyAlignment="1">
      <alignment horizontal="center" vertical="center"/>
    </xf>
    <xf numFmtId="0" fontId="472" fillId="0" borderId="198" xfId="61" applyFont="1" applyBorder="1" applyAlignment="1">
      <alignment horizontal="center" vertical="center"/>
    </xf>
    <xf numFmtId="0" fontId="152" fillId="0" borderId="0" xfId="61" applyFont="1" applyAlignment="1">
      <alignment horizontal="center" vertical="center"/>
    </xf>
    <xf numFmtId="0" fontId="472" fillId="0" borderId="64" xfId="61" applyFont="1" applyBorder="1" applyAlignment="1">
      <alignment horizontal="center" vertical="center"/>
    </xf>
    <xf numFmtId="0" fontId="473" fillId="0" borderId="0" xfId="61" applyFont="1" applyAlignment="1">
      <alignment horizontal="center" vertical="center"/>
    </xf>
    <xf numFmtId="0" fontId="473" fillId="0" borderId="198" xfId="61" applyFont="1" applyBorder="1" applyAlignment="1">
      <alignment horizontal="center" vertical="center"/>
    </xf>
    <xf numFmtId="0" fontId="473" fillId="0" borderId="64" xfId="61" applyFont="1" applyBorder="1" applyAlignment="1">
      <alignment horizontal="center" vertical="center"/>
    </xf>
    <xf numFmtId="0" fontId="474" fillId="0" borderId="0" xfId="68" applyFont="1" applyAlignment="1">
      <alignment horizontal="right" vertical="center"/>
    </xf>
    <xf numFmtId="0" fontId="475" fillId="0" borderId="176" xfId="68" applyFont="1" applyBorder="1" applyAlignment="1">
      <alignment horizontal="center" vertical="center"/>
    </xf>
    <xf numFmtId="0" fontId="475" fillId="0" borderId="178" xfId="68" applyFont="1" applyBorder="1" applyAlignment="1">
      <alignment horizontal="center" vertical="center"/>
    </xf>
    <xf numFmtId="0" fontId="476" fillId="0" borderId="0" xfId="68" applyFont="1" applyAlignment="1">
      <alignment horizontal="center" vertical="center"/>
    </xf>
    <xf numFmtId="0" fontId="475" fillId="0" borderId="176" xfId="68" quotePrefix="1" applyFont="1" applyBorder="1" applyAlignment="1">
      <alignment horizontal="center" vertical="center"/>
    </xf>
    <xf numFmtId="0" fontId="477" fillId="0" borderId="0" xfId="68" applyFont="1" applyAlignment="1">
      <alignment horizontal="right"/>
    </xf>
    <xf numFmtId="0" fontId="475" fillId="0" borderId="192" xfId="68" applyFont="1" applyBorder="1" applyAlignment="1">
      <alignment horizontal="center" vertical="center"/>
    </xf>
    <xf numFmtId="0" fontId="475" fillId="0" borderId="222" xfId="68" applyFont="1" applyBorder="1" applyAlignment="1">
      <alignment horizontal="center" vertical="center"/>
    </xf>
    <xf numFmtId="0" fontId="475" fillId="0" borderId="192" xfId="68" quotePrefix="1" applyFont="1" applyBorder="1" applyAlignment="1">
      <alignment horizontal="center" vertical="center"/>
    </xf>
    <xf numFmtId="0" fontId="232" fillId="0" borderId="219" xfId="68" applyFont="1" applyBorder="1" applyAlignment="1">
      <alignment horizontal="center" vertical="center"/>
    </xf>
    <xf numFmtId="0" fontId="232" fillId="0" borderId="0" xfId="68" applyFont="1" applyAlignment="1">
      <alignment horizontal="center" vertical="center"/>
    </xf>
    <xf numFmtId="0" fontId="478" fillId="0" borderId="0" xfId="68" applyFont="1" applyAlignment="1">
      <alignment horizontal="right" vertical="center"/>
    </xf>
    <xf numFmtId="0" fontId="232" fillId="0" borderId="0" xfId="68" applyFont="1"/>
    <xf numFmtId="0" fontId="479" fillId="0" borderId="176" xfId="68" applyFont="1" applyBorder="1" applyAlignment="1">
      <alignment horizontal="center" vertical="center"/>
    </xf>
    <xf numFmtId="0" fontId="479" fillId="0" borderId="178" xfId="68" applyFont="1" applyBorder="1" applyAlignment="1">
      <alignment horizontal="center" vertical="center"/>
    </xf>
    <xf numFmtId="0" fontId="479" fillId="0" borderId="0" xfId="68" applyFont="1" applyAlignment="1">
      <alignment horizontal="center" vertical="center"/>
    </xf>
    <xf numFmtId="0" fontId="479" fillId="0" borderId="219" xfId="68" applyFont="1" applyBorder="1" applyAlignment="1">
      <alignment horizontal="center" vertical="center"/>
    </xf>
    <xf numFmtId="0" fontId="479" fillId="0" borderId="192" xfId="68" applyFont="1" applyBorder="1" applyAlignment="1">
      <alignment horizontal="center" vertical="center"/>
    </xf>
    <xf numFmtId="0" fontId="479" fillId="0" borderId="222" xfId="68" applyFont="1" applyBorder="1" applyAlignment="1">
      <alignment horizontal="center" vertical="center"/>
    </xf>
    <xf numFmtId="0" fontId="480" fillId="0" borderId="219" xfId="68" applyFont="1" applyBorder="1" applyAlignment="1">
      <alignment horizontal="center" vertical="center"/>
    </xf>
    <xf numFmtId="0" fontId="480" fillId="0" borderId="0" xfId="68" applyFont="1" applyAlignment="1">
      <alignment horizontal="center" vertical="center"/>
    </xf>
    <xf numFmtId="0" fontId="480" fillId="0" borderId="176" xfId="68" applyFont="1" applyBorder="1" applyAlignment="1">
      <alignment horizontal="center" vertical="center"/>
    </xf>
    <xf numFmtId="0" fontId="480" fillId="0" borderId="178" xfId="68" applyFont="1" applyBorder="1" applyAlignment="1">
      <alignment horizontal="center" vertical="center"/>
    </xf>
    <xf numFmtId="0" fontId="480" fillId="0" borderId="192" xfId="68" applyFont="1" applyBorder="1" applyAlignment="1">
      <alignment horizontal="center" vertical="center"/>
    </xf>
    <xf numFmtId="0" fontId="480" fillId="0" borderId="222" xfId="68" applyFont="1" applyBorder="1" applyAlignment="1">
      <alignment horizontal="center" vertical="center"/>
    </xf>
    <xf numFmtId="0" fontId="481" fillId="0" borderId="219" xfId="68" applyFont="1" applyBorder="1" applyAlignment="1">
      <alignment horizontal="center" vertical="center"/>
    </xf>
    <xf numFmtId="0" fontId="481" fillId="0" borderId="0" xfId="68" applyFont="1" applyAlignment="1">
      <alignment horizontal="center" vertical="center"/>
    </xf>
    <xf numFmtId="0" fontId="481" fillId="0" borderId="176" xfId="68" applyFont="1" applyBorder="1" applyAlignment="1">
      <alignment horizontal="center" vertical="center"/>
    </xf>
    <xf numFmtId="0" fontId="481" fillId="0" borderId="178" xfId="68" applyFont="1" applyBorder="1" applyAlignment="1">
      <alignment horizontal="center" vertical="center"/>
    </xf>
    <xf numFmtId="0" fontId="482" fillId="0" borderId="219" xfId="68" applyFont="1" applyBorder="1" applyAlignment="1">
      <alignment horizontal="center" vertical="center"/>
    </xf>
    <xf numFmtId="0" fontId="482" fillId="0" borderId="0" xfId="68" applyFont="1" applyAlignment="1">
      <alignment horizontal="center" vertical="center"/>
    </xf>
    <xf numFmtId="0" fontId="481" fillId="0" borderId="192" xfId="68" applyFont="1" applyBorder="1" applyAlignment="1">
      <alignment horizontal="center" vertical="center"/>
    </xf>
    <xf numFmtId="0" fontId="481" fillId="0" borderId="222" xfId="68" applyFont="1" applyBorder="1" applyAlignment="1">
      <alignment horizontal="center" vertical="center"/>
    </xf>
    <xf numFmtId="0" fontId="483" fillId="0" borderId="0" xfId="61" applyFont="1" applyAlignment="1">
      <alignment horizontal="center" vertical="center"/>
    </xf>
    <xf numFmtId="0" fontId="482" fillId="0" borderId="176" xfId="68" applyFont="1" applyBorder="1" applyAlignment="1">
      <alignment horizontal="center" vertical="center"/>
    </xf>
    <xf numFmtId="0" fontId="482" fillId="0" borderId="178" xfId="68" applyFont="1" applyBorder="1" applyAlignment="1">
      <alignment horizontal="center" vertical="center"/>
    </xf>
    <xf numFmtId="0" fontId="482" fillId="0" borderId="192" xfId="68" applyFont="1" applyBorder="1" applyAlignment="1">
      <alignment horizontal="center" vertical="center"/>
    </xf>
    <xf numFmtId="0" fontId="482" fillId="0" borderId="222" xfId="68" applyFont="1" applyBorder="1" applyAlignment="1">
      <alignment horizontal="center" vertical="center"/>
    </xf>
    <xf numFmtId="0" fontId="484" fillId="0" borderId="219" xfId="68" applyFont="1" applyBorder="1" applyAlignment="1">
      <alignment horizontal="center" vertical="center"/>
    </xf>
    <xf numFmtId="0" fontId="484" fillId="0" borderId="0" xfId="68" applyFont="1" applyAlignment="1">
      <alignment horizontal="center" vertical="center"/>
    </xf>
    <xf numFmtId="0" fontId="484" fillId="0" borderId="0" xfId="68" applyFont="1"/>
    <xf numFmtId="0" fontId="485" fillId="0" borderId="219" xfId="68" applyFont="1" applyBorder="1" applyAlignment="1">
      <alignment horizontal="center" vertical="center"/>
    </xf>
    <xf numFmtId="0" fontId="485" fillId="0" borderId="0" xfId="68" applyFont="1" applyAlignment="1">
      <alignment horizontal="center" vertical="center"/>
    </xf>
    <xf numFmtId="0" fontId="485" fillId="0" borderId="220" xfId="68" applyFont="1" applyBorder="1" applyAlignment="1">
      <alignment horizontal="center" vertical="center"/>
    </xf>
    <xf numFmtId="0" fontId="484" fillId="0" borderId="109" xfId="68" applyFont="1" applyBorder="1"/>
    <xf numFmtId="0" fontId="486" fillId="0" borderId="219" xfId="68" applyFont="1" applyBorder="1" applyAlignment="1">
      <alignment horizontal="center" vertical="center"/>
    </xf>
    <xf numFmtId="0" fontId="486" fillId="0" borderId="0" xfId="68" applyFont="1" applyAlignment="1">
      <alignment horizontal="center" vertical="center"/>
    </xf>
    <xf numFmtId="0" fontId="487" fillId="0" borderId="219" xfId="68" applyFont="1" applyBorder="1" applyAlignment="1">
      <alignment horizontal="center" vertical="center"/>
    </xf>
    <xf numFmtId="0" fontId="487" fillId="0" borderId="0" xfId="68" applyFont="1" applyAlignment="1">
      <alignment horizontal="center" vertical="center"/>
    </xf>
    <xf numFmtId="0" fontId="234" fillId="0" borderId="0" xfId="61" applyFont="1" applyAlignment="1">
      <alignment vertical="center"/>
    </xf>
    <xf numFmtId="0" fontId="488" fillId="0" borderId="219" xfId="68" applyFont="1" applyBorder="1" applyAlignment="1">
      <alignment horizontal="center" vertical="center"/>
    </xf>
    <xf numFmtId="0" fontId="488" fillId="0" borderId="0" xfId="68" applyFont="1" applyAlignment="1">
      <alignment horizontal="center" vertical="center"/>
    </xf>
    <xf numFmtId="0" fontId="142" fillId="0" borderId="0" xfId="68" applyFont="1" applyAlignment="1">
      <alignment horizontal="left"/>
    </xf>
    <xf numFmtId="0" fontId="477" fillId="0" borderId="0" xfId="61" applyFont="1" applyAlignment="1">
      <alignment horizontal="center" vertical="center"/>
    </xf>
    <xf numFmtId="0" fontId="489" fillId="0" borderId="0" xfId="61" applyFont="1" applyAlignment="1">
      <alignment horizontal="center" vertical="center"/>
    </xf>
    <xf numFmtId="0" fontId="479" fillId="0" borderId="220" xfId="68" applyFont="1" applyBorder="1" applyAlignment="1">
      <alignment horizontal="center" vertical="center"/>
    </xf>
    <xf numFmtId="0" fontId="232" fillId="0" borderId="109" xfId="68" applyFont="1" applyBorder="1"/>
    <xf numFmtId="0" fontId="152" fillId="0" borderId="192" xfId="61" applyFont="1" applyBorder="1" applyAlignment="1">
      <alignment vertical="center"/>
    </xf>
    <xf numFmtId="0" fontId="152" fillId="0" borderId="221" xfId="61" applyFont="1" applyBorder="1" applyAlignment="1">
      <alignment vertical="center"/>
    </xf>
    <xf numFmtId="0" fontId="152" fillId="0" borderId="222" xfId="61" applyFont="1" applyBorder="1" applyAlignment="1">
      <alignment vertical="center"/>
    </xf>
    <xf numFmtId="0" fontId="152" fillId="82" borderId="0" xfId="61" applyFont="1" applyFill="1" applyAlignment="1">
      <alignment vertical="center"/>
    </xf>
    <xf numFmtId="0" fontId="490" fillId="144" borderId="317" xfId="98" applyFont="1" applyFill="1" applyBorder="1" applyAlignment="1">
      <alignment horizontal="centerContinuous" vertical="center"/>
    </xf>
    <xf numFmtId="0" fontId="490" fillId="144" borderId="318" xfId="98" applyFont="1" applyFill="1" applyBorder="1" applyAlignment="1">
      <alignment horizontal="centerContinuous" vertical="center"/>
    </xf>
    <xf numFmtId="0" fontId="490" fillId="144" borderId="319" xfId="98" applyFont="1" applyFill="1" applyBorder="1" applyAlignment="1">
      <alignment horizontal="centerContinuous" vertical="center"/>
    </xf>
    <xf numFmtId="0" fontId="490" fillId="113" borderId="317" xfId="98" applyFont="1" applyFill="1" applyBorder="1" applyAlignment="1">
      <alignment horizontal="centerContinuous" vertical="center"/>
    </xf>
    <xf numFmtId="0" fontId="490" fillId="113" borderId="318" xfId="98" applyFont="1" applyFill="1" applyBorder="1" applyAlignment="1">
      <alignment horizontal="centerContinuous" vertical="center"/>
    </xf>
    <xf numFmtId="0" fontId="490" fillId="113" borderId="319" xfId="98" applyFont="1" applyFill="1" applyBorder="1" applyAlignment="1">
      <alignment horizontal="centerContinuous" vertical="center"/>
    </xf>
    <xf numFmtId="0" fontId="491" fillId="28" borderId="0" xfId="61" applyFont="1" applyFill="1" applyAlignment="1">
      <alignment horizontal="center" vertical="center"/>
    </xf>
    <xf numFmtId="0" fontId="468" fillId="0" borderId="0" xfId="61" applyFont="1" applyAlignment="1">
      <alignment horizontal="centerContinuous" vertical="center" wrapText="1"/>
    </xf>
    <xf numFmtId="0" fontId="152" fillId="0" borderId="0" xfId="61" applyFont="1" applyAlignment="1">
      <alignment horizontal="centerContinuous" vertical="center" wrapText="1"/>
    </xf>
    <xf numFmtId="0" fontId="152" fillId="0" borderId="64" xfId="61" applyFont="1" applyBorder="1" applyAlignment="1">
      <alignment horizontal="centerContinuous" vertical="center" wrapText="1"/>
    </xf>
    <xf numFmtId="0" fontId="492" fillId="28" borderId="0" xfId="61" applyFont="1" applyFill="1" applyAlignment="1">
      <alignment horizontal="center" vertical="center"/>
    </xf>
    <xf numFmtId="0" fontId="493" fillId="0" borderId="0" xfId="61" applyFont="1" applyAlignment="1">
      <alignment horizontal="center" vertical="center"/>
    </xf>
    <xf numFmtId="0" fontId="493" fillId="0" borderId="198" xfId="61" applyFont="1" applyBorder="1" applyAlignment="1">
      <alignment horizontal="center" vertical="center"/>
    </xf>
    <xf numFmtId="0" fontId="493" fillId="0" borderId="64" xfId="61" applyFont="1" applyBorder="1" applyAlignment="1">
      <alignment horizontal="center" vertical="center"/>
    </xf>
    <xf numFmtId="0" fontId="494" fillId="0" borderId="0" xfId="61" applyFont="1" applyAlignment="1">
      <alignment horizontal="center" vertical="center"/>
    </xf>
    <xf numFmtId="0" fontId="494" fillId="0" borderId="198" xfId="61" applyFont="1" applyBorder="1" applyAlignment="1">
      <alignment horizontal="center" vertical="center"/>
    </xf>
    <xf numFmtId="0" fontId="494" fillId="0" borderId="64" xfId="61" applyFont="1" applyBorder="1" applyAlignment="1">
      <alignment horizontal="center" vertical="center"/>
    </xf>
    <xf numFmtId="0" fontId="232" fillId="0" borderId="0" xfId="68" applyFont="1" applyAlignment="1">
      <alignment horizontal="right"/>
    </xf>
    <xf numFmtId="0" fontId="497" fillId="0" borderId="0" xfId="68" applyFont="1" applyAlignment="1">
      <alignment horizontal="center" vertical="center"/>
    </xf>
    <xf numFmtId="0" fontId="169" fillId="0" borderId="0" xfId="61" applyFont="1" applyAlignment="1">
      <alignment vertical="center"/>
    </xf>
    <xf numFmtId="0" fontId="498" fillId="0" borderId="0" xfId="61" applyFont="1" applyAlignment="1">
      <alignment vertical="center"/>
    </xf>
    <xf numFmtId="0" fontId="500" fillId="0" borderId="0" xfId="61" applyFont="1" applyAlignment="1">
      <alignment horizontal="center" vertical="center"/>
    </xf>
    <xf numFmtId="0" fontId="445" fillId="0" borderId="0" xfId="61" applyFont="1" applyAlignment="1">
      <alignment horizontal="center" vertical="center"/>
    </xf>
    <xf numFmtId="0" fontId="501" fillId="30" borderId="0" xfId="61" applyFont="1" applyFill="1" applyAlignment="1">
      <alignment horizontal="center" vertical="center"/>
    </xf>
    <xf numFmtId="0" fontId="502" fillId="30" borderId="0" xfId="61" applyFont="1" applyFill="1" applyAlignment="1">
      <alignment horizontal="center" vertical="center"/>
    </xf>
    <xf numFmtId="0" fontId="322" fillId="128" borderId="0" xfId="61" applyFont="1" applyFill="1" applyAlignment="1">
      <alignment horizontal="center" vertical="center"/>
    </xf>
    <xf numFmtId="0" fontId="503" fillId="30" borderId="0" xfId="61" applyFont="1" applyFill="1" applyAlignment="1">
      <alignment horizontal="center" vertical="center"/>
    </xf>
    <xf numFmtId="0" fontId="504" fillId="30" borderId="0" xfId="61" applyFont="1" applyFill="1" applyAlignment="1">
      <alignment horizontal="center" vertical="center"/>
    </xf>
    <xf numFmtId="0" fontId="505" fillId="30" borderId="0" xfId="61" applyFont="1" applyFill="1" applyAlignment="1">
      <alignment horizontal="center" vertical="center"/>
    </xf>
    <xf numFmtId="0" fontId="506" fillId="0" borderId="0" xfId="61" applyFont="1" applyAlignment="1">
      <alignment horizontal="center" vertical="center"/>
    </xf>
    <xf numFmtId="0" fontId="217" fillId="0" borderId="0" xfId="61" applyFont="1" applyAlignment="1">
      <alignment horizontal="center" vertical="center"/>
    </xf>
    <xf numFmtId="0" fontId="322" fillId="157" borderId="0" xfId="61" applyFont="1" applyFill="1" applyAlignment="1">
      <alignment horizontal="center" vertical="center"/>
    </xf>
    <xf numFmtId="0" fontId="507" fillId="0" borderId="0" xfId="61" applyFont="1" applyAlignment="1">
      <alignment horizontal="center" vertical="center"/>
    </xf>
    <xf numFmtId="0" fontId="508" fillId="0" borderId="0" xfId="61" applyFont="1" applyAlignment="1">
      <alignment horizontal="center" vertical="center"/>
    </xf>
    <xf numFmtId="0" fontId="322" fillId="158" borderId="0" xfId="61" applyFont="1" applyFill="1" applyAlignment="1">
      <alignment horizontal="center" vertical="center"/>
    </xf>
    <xf numFmtId="0" fontId="509" fillId="0" borderId="0" xfId="61" applyFont="1" applyAlignment="1">
      <alignment horizontal="center" vertical="center"/>
    </xf>
    <xf numFmtId="0" fontId="322" fillId="159" borderId="0" xfId="61" applyFont="1" applyFill="1" applyAlignment="1">
      <alignment horizontal="center" vertical="center"/>
    </xf>
    <xf numFmtId="0" fontId="510" fillId="0" borderId="0" xfId="61" applyFont="1" applyAlignment="1">
      <alignment horizontal="center" vertical="center"/>
    </xf>
    <xf numFmtId="0" fontId="322" fillId="137" borderId="0" xfId="61" applyFont="1" applyFill="1" applyAlignment="1">
      <alignment horizontal="center" vertical="center"/>
    </xf>
    <xf numFmtId="0" fontId="511" fillId="0" borderId="0" xfId="61" applyFont="1" applyAlignment="1">
      <alignment horizontal="center" vertical="center"/>
    </xf>
    <xf numFmtId="0" fontId="322" fillId="160" borderId="0" xfId="61" applyFont="1" applyFill="1" applyAlignment="1">
      <alignment horizontal="center" vertical="center"/>
    </xf>
    <xf numFmtId="0" fontId="512" fillId="30" borderId="0" xfId="61" applyFont="1" applyFill="1" applyAlignment="1">
      <alignment horizontal="center" vertical="center"/>
    </xf>
    <xf numFmtId="0" fontId="322" fillId="43" borderId="0" xfId="61" applyFont="1" applyFill="1" applyAlignment="1">
      <alignment horizontal="center" vertical="center"/>
    </xf>
    <xf numFmtId="0" fontId="513" fillId="0" borderId="0" xfId="61" applyFont="1" applyAlignment="1">
      <alignment horizontal="center" vertical="center"/>
    </xf>
    <xf numFmtId="0" fontId="322" fillId="161" borderId="0" xfId="61" applyFont="1" applyFill="1" applyAlignment="1">
      <alignment horizontal="center" vertical="center"/>
    </xf>
    <xf numFmtId="0" fontId="514" fillId="0" borderId="0" xfId="61" applyFont="1" applyAlignment="1">
      <alignment horizontal="center" vertical="center"/>
    </xf>
    <xf numFmtId="0" fontId="322" fillId="134" borderId="0" xfId="61" applyFont="1" applyFill="1" applyAlignment="1">
      <alignment horizontal="center" vertical="center"/>
    </xf>
    <xf numFmtId="0" fontId="515" fillId="0" borderId="0" xfId="61" applyFont="1" applyAlignment="1">
      <alignment horizontal="center" vertical="center"/>
    </xf>
    <xf numFmtId="0" fontId="516" fillId="0" borderId="0" xfId="61" applyFont="1" applyAlignment="1">
      <alignment horizontal="center" vertical="center"/>
    </xf>
    <xf numFmtId="0" fontId="517" fillId="0" borderId="0" xfId="61" applyFont="1" applyAlignment="1">
      <alignment horizontal="center" vertical="center"/>
    </xf>
    <xf numFmtId="0" fontId="518" fillId="0" borderId="0" xfId="61" applyFont="1" applyAlignment="1">
      <alignment horizontal="center" vertical="center"/>
    </xf>
    <xf numFmtId="0" fontId="519" fillId="0" borderId="0" xfId="61" applyFont="1" applyAlignment="1">
      <alignment horizontal="center" vertical="center"/>
    </xf>
    <xf numFmtId="0" fontId="520" fillId="0" borderId="0" xfId="61" applyFont="1" applyAlignment="1">
      <alignment horizontal="center" vertical="center"/>
    </xf>
    <xf numFmtId="0" fontId="521" fillId="0" borderId="0" xfId="61" applyFont="1" applyAlignment="1">
      <alignment horizontal="center" vertical="center"/>
    </xf>
    <xf numFmtId="0" fontId="172" fillId="0" borderId="0" xfId="61" applyFont="1" applyAlignment="1">
      <alignment vertical="center"/>
    </xf>
    <xf numFmtId="0" fontId="17" fillId="0" borderId="192" xfId="61" applyBorder="1" applyAlignment="1">
      <alignment vertical="center"/>
    </xf>
    <xf numFmtId="0" fontId="17" fillId="0" borderId="221" xfId="61" applyBorder="1" applyAlignment="1">
      <alignment vertical="center"/>
    </xf>
    <xf numFmtId="0" fontId="17" fillId="0" borderId="222" xfId="61" applyBorder="1" applyAlignment="1">
      <alignment vertical="center"/>
    </xf>
    <xf numFmtId="0" fontId="172" fillId="82" borderId="0" xfId="61" applyFont="1" applyFill="1" applyAlignment="1">
      <alignment vertical="center"/>
    </xf>
    <xf numFmtId="0" fontId="522" fillId="0" borderId="0" xfId="61" applyFont="1" applyAlignment="1">
      <alignment horizontal="center" vertical="center"/>
    </xf>
    <xf numFmtId="0" fontId="523" fillId="0" borderId="0" xfId="61" applyFont="1" applyAlignment="1">
      <alignment horizontal="center" vertical="center"/>
    </xf>
    <xf numFmtId="0" fontId="497" fillId="0" borderId="0" xfId="61" applyFont="1"/>
    <xf numFmtId="0" fontId="490" fillId="51" borderId="317" xfId="98" applyFont="1" applyFill="1" applyBorder="1" applyAlignment="1">
      <alignment horizontal="centerContinuous" vertical="center"/>
    </xf>
    <xf numFmtId="0" fontId="490" fillId="51" borderId="318" xfId="98" applyFont="1" applyFill="1" applyBorder="1" applyAlignment="1">
      <alignment horizontal="centerContinuous" vertical="center"/>
    </xf>
    <xf numFmtId="0" fontId="490" fillId="51" borderId="319" xfId="98" applyFont="1" applyFill="1" applyBorder="1" applyAlignment="1">
      <alignment horizontal="centerContinuous" vertical="center"/>
    </xf>
    <xf numFmtId="0" fontId="524" fillId="28" borderId="0" xfId="61" applyFont="1" applyFill="1" applyAlignment="1">
      <alignment horizontal="center" vertical="center"/>
    </xf>
    <xf numFmtId="0" fontId="468" fillId="30" borderId="0" xfId="61" applyFont="1" applyFill="1" applyAlignment="1">
      <alignment horizontal="centerContinuous" vertical="center" wrapText="1"/>
    </xf>
    <xf numFmtId="0" fontId="165" fillId="0" borderId="0" xfId="61" applyFont="1" applyAlignment="1">
      <alignment horizontal="centerContinuous" vertical="center" wrapText="1"/>
    </xf>
    <xf numFmtId="0" fontId="17" fillId="0" borderId="0" xfId="61" applyAlignment="1">
      <alignment horizontal="centerContinuous" vertical="center" wrapText="1"/>
    </xf>
    <xf numFmtId="0" fontId="17" fillId="0" borderId="64" xfId="61" applyBorder="1" applyAlignment="1">
      <alignment horizontal="centerContinuous" vertical="center" wrapText="1"/>
    </xf>
    <xf numFmtId="0" fontId="525" fillId="28" borderId="0" xfId="61" applyFont="1" applyFill="1" applyAlignment="1">
      <alignment horizontal="center" vertical="center"/>
    </xf>
    <xf numFmtId="0" fontId="526" fillId="0" borderId="0" xfId="61" applyFont="1" applyAlignment="1">
      <alignment horizontal="center" vertical="center"/>
    </xf>
    <xf numFmtId="0" fontId="526" fillId="0" borderId="198" xfId="61" applyFont="1" applyBorder="1" applyAlignment="1">
      <alignment horizontal="center" vertical="center"/>
    </xf>
    <xf numFmtId="0" fontId="526" fillId="0" borderId="64" xfId="61" applyFont="1" applyBorder="1" applyAlignment="1">
      <alignment horizontal="center" vertical="center"/>
    </xf>
    <xf numFmtId="0" fontId="527" fillId="0" borderId="0" xfId="61" applyFont="1" applyAlignment="1">
      <alignment horizontal="center" vertical="center"/>
    </xf>
    <xf numFmtId="0" fontId="527" fillId="0" borderId="198" xfId="61" applyFont="1" applyBorder="1" applyAlignment="1">
      <alignment horizontal="center" vertical="center"/>
    </xf>
    <xf numFmtId="0" fontId="527" fillId="0" borderId="64" xfId="61" applyFont="1" applyBorder="1" applyAlignment="1">
      <alignment horizontal="center" vertical="center"/>
    </xf>
    <xf numFmtId="0" fontId="172" fillId="0" borderId="192" xfId="61" applyFont="1" applyBorder="1" applyAlignment="1">
      <alignment vertical="center"/>
    </xf>
    <xf numFmtId="0" fontId="172" fillId="0" borderId="221" xfId="61" applyFont="1" applyBorder="1" applyAlignment="1">
      <alignment vertical="center"/>
    </xf>
    <xf numFmtId="0" fontId="528" fillId="0" borderId="222" xfId="61" applyFont="1" applyBorder="1" applyAlignment="1">
      <alignment horizontal="center" vertical="center"/>
    </xf>
    <xf numFmtId="0" fontId="17" fillId="82" borderId="0" xfId="61" applyFill="1" applyAlignment="1">
      <alignment vertical="center"/>
    </xf>
    <xf numFmtId="0" fontId="172" fillId="0" borderId="222" xfId="61" applyFont="1" applyBorder="1" applyAlignment="1">
      <alignment vertical="center"/>
    </xf>
    <xf numFmtId="0" fontId="464" fillId="134" borderId="317" xfId="98" applyFont="1" applyFill="1" applyBorder="1" applyAlignment="1">
      <alignment horizontal="centerContinuous" vertical="center"/>
    </xf>
    <xf numFmtId="0" fontId="464" fillId="134" borderId="318" xfId="98" applyFont="1" applyFill="1" applyBorder="1" applyAlignment="1">
      <alignment horizontal="centerContinuous" vertical="center"/>
    </xf>
    <xf numFmtId="0" fontId="464" fillId="134" borderId="319" xfId="98" applyFont="1" applyFill="1" applyBorder="1" applyAlignment="1">
      <alignment horizontal="centerContinuous" vertical="center"/>
    </xf>
    <xf numFmtId="0" fontId="529" fillId="28" borderId="0" xfId="61" applyFont="1" applyFill="1" applyAlignment="1">
      <alignment horizontal="center" vertical="center"/>
    </xf>
    <xf numFmtId="0" fontId="530" fillId="28" borderId="0" xfId="61" applyFont="1" applyFill="1" applyAlignment="1">
      <alignment horizontal="center" vertical="center"/>
    </xf>
    <xf numFmtId="0" fontId="531" fillId="0" borderId="0" xfId="61" applyFont="1" applyAlignment="1">
      <alignment horizontal="center" vertical="center"/>
    </xf>
    <xf numFmtId="0" fontId="532" fillId="0" borderId="198" xfId="61" applyFont="1" applyBorder="1" applyAlignment="1">
      <alignment horizontal="center" vertical="center"/>
    </xf>
    <xf numFmtId="0" fontId="532" fillId="0" borderId="0" xfId="61" applyFont="1" applyAlignment="1">
      <alignment horizontal="center" vertical="center"/>
    </xf>
    <xf numFmtId="0" fontId="532" fillId="0" borderId="64" xfId="61" applyFont="1" applyBorder="1" applyAlignment="1">
      <alignment horizontal="center" vertical="center"/>
    </xf>
    <xf numFmtId="0" fontId="533" fillId="0" borderId="0" xfId="61" applyFont="1" applyAlignment="1">
      <alignment horizontal="center" vertical="center"/>
    </xf>
    <xf numFmtId="0" fontId="533" fillId="0" borderId="198" xfId="61" applyFont="1" applyBorder="1" applyAlignment="1">
      <alignment horizontal="center" vertical="center"/>
    </xf>
    <xf numFmtId="0" fontId="533" fillId="0" borderId="64" xfId="61" applyFont="1" applyBorder="1" applyAlignment="1">
      <alignment horizontal="center" vertical="center"/>
    </xf>
    <xf numFmtId="0" fontId="56" fillId="162" borderId="0" xfId="68" applyFont="1" applyFill="1" applyAlignment="1">
      <alignment vertical="center"/>
    </xf>
    <xf numFmtId="0" fontId="106" fillId="162" borderId="0" xfId="68" applyFont="1" applyFill="1" applyAlignment="1">
      <alignment vertical="center"/>
    </xf>
    <xf numFmtId="0" fontId="140" fillId="162" borderId="0" xfId="68" applyFont="1" applyFill="1" applyAlignment="1">
      <alignment vertical="center"/>
    </xf>
    <xf numFmtId="0" fontId="52" fillId="162" borderId="0" xfId="68" applyFont="1" applyFill="1" applyAlignment="1">
      <alignment vertical="center"/>
    </xf>
    <xf numFmtId="0" fontId="61" fillId="30" borderId="0" xfId="68" applyFont="1" applyFill="1" applyAlignment="1">
      <alignment horizontal="center" vertical="center"/>
    </xf>
    <xf numFmtId="0" fontId="534" fillId="30" borderId="0" xfId="68" applyFont="1" applyFill="1" applyAlignment="1">
      <alignment horizontal="center" vertical="center"/>
    </xf>
    <xf numFmtId="0" fontId="92" fillId="30" borderId="0" xfId="68" applyFont="1" applyFill="1" applyAlignment="1">
      <alignment horizontal="left" vertical="center" wrapText="1"/>
    </xf>
    <xf numFmtId="0" fontId="535" fillId="30" borderId="0" xfId="68" applyFont="1" applyFill="1" applyAlignment="1">
      <alignment horizontal="left" vertical="center"/>
    </xf>
    <xf numFmtId="0" fontId="92" fillId="30" borderId="0" xfId="68" applyFont="1" applyFill="1" applyAlignment="1">
      <alignment horizontal="left" vertical="center"/>
    </xf>
    <xf numFmtId="0" fontId="277" fillId="162" borderId="0" xfId="68" applyFont="1" applyFill="1" applyAlignment="1">
      <alignment horizontal="right" vertical="center"/>
    </xf>
    <xf numFmtId="0" fontId="130" fillId="30" borderId="0" xfId="59" applyFont="1" applyFill="1" applyAlignment="1">
      <alignment horizontal="left" vertical="center"/>
    </xf>
    <xf numFmtId="0" fontId="21" fillId="30" borderId="0" xfId="59" applyFill="1" applyAlignment="1">
      <alignment horizontal="left" vertical="center"/>
    </xf>
    <xf numFmtId="0" fontId="21" fillId="30" borderId="0" xfId="59" applyFill="1"/>
    <xf numFmtId="0" fontId="536" fillId="30" borderId="0" xfId="68" applyFont="1" applyFill="1" applyAlignment="1">
      <alignment vertical="center"/>
    </xf>
    <xf numFmtId="0" fontId="132" fillId="30" borderId="0" xfId="68" applyFont="1" applyFill="1" applyAlignment="1">
      <alignment horizontal="right" vertical="center"/>
    </xf>
    <xf numFmtId="0" fontId="92" fillId="30" borderId="0" xfId="68" applyFont="1" applyFill="1" applyAlignment="1">
      <alignment horizontal="right" vertical="center" wrapText="1"/>
    </xf>
    <xf numFmtId="0" fontId="92" fillId="30" borderId="0" xfId="68" applyFont="1" applyFill="1" applyAlignment="1">
      <alignment horizontal="right"/>
    </xf>
    <xf numFmtId="0" fontId="130" fillId="30" borderId="0" xfId="59" applyFont="1" applyFill="1" applyAlignment="1">
      <alignment vertical="center"/>
    </xf>
    <xf numFmtId="0" fontId="537" fillId="30" borderId="0" xfId="68" applyFont="1" applyFill="1" applyAlignment="1">
      <alignment horizontal="right" vertical="center"/>
    </xf>
    <xf numFmtId="0" fontId="538" fillId="30" borderId="0" xfId="68" applyFont="1" applyFill="1" applyAlignment="1">
      <alignment vertical="center"/>
    </xf>
    <xf numFmtId="0" fontId="539" fillId="30" borderId="0" xfId="68" applyFont="1" applyFill="1"/>
    <xf numFmtId="0" fontId="540" fillId="30" borderId="0" xfId="68" applyFont="1" applyFill="1" applyAlignment="1">
      <alignment horizontal="center" vertical="center"/>
    </xf>
    <xf numFmtId="0" fontId="539" fillId="30" borderId="0" xfId="68" applyFont="1" applyFill="1" applyAlignment="1">
      <alignment horizontal="left" vertical="center" wrapText="1"/>
    </xf>
    <xf numFmtId="0" fontId="541" fillId="0" borderId="0" xfId="68" applyFont="1" applyAlignment="1">
      <alignment horizontal="center" vertical="center"/>
    </xf>
    <xf numFmtId="0" fontId="542" fillId="0" borderId="0" xfId="68" applyFont="1" applyAlignment="1">
      <alignment horizontal="left" vertical="center"/>
    </xf>
    <xf numFmtId="0" fontId="61" fillId="0" borderId="0" xfId="68" applyFont="1" applyAlignment="1">
      <alignment horizontal="center" vertical="center"/>
    </xf>
    <xf numFmtId="0" fontId="542" fillId="0" borderId="0" xfId="68" applyFont="1" applyAlignment="1">
      <alignment horizontal="center" vertical="center"/>
    </xf>
    <xf numFmtId="0" fontId="543" fillId="0" borderId="0" xfId="68" applyFont="1" applyAlignment="1">
      <alignment horizontal="center" vertical="center"/>
    </xf>
    <xf numFmtId="0" fontId="62" fillId="0" borderId="0" xfId="68" applyFont="1" applyAlignment="1">
      <alignment horizontal="left" vertical="center"/>
    </xf>
    <xf numFmtId="0" fontId="62" fillId="31" borderId="0" xfId="68" applyFont="1" applyFill="1" applyAlignment="1">
      <alignment horizontal="center" vertical="center"/>
    </xf>
    <xf numFmtId="0" fontId="534" fillId="0" borderId="0" xfId="68" applyFont="1" applyAlignment="1">
      <alignment horizontal="center" vertical="center"/>
    </xf>
    <xf numFmtId="0" fontId="92" fillId="0" borderId="0" xfId="68" applyFont="1" applyAlignment="1">
      <alignment horizontal="left" vertical="center" wrapText="1"/>
    </xf>
    <xf numFmtId="0" fontId="92" fillId="36" borderId="0" xfId="68" applyFont="1" applyFill="1"/>
    <xf numFmtId="0" fontId="46" fillId="36" borderId="0" xfId="68" applyFont="1" applyFill="1" applyAlignment="1">
      <alignment vertical="center"/>
    </xf>
    <xf numFmtId="0" fontId="60" fillId="36" borderId="0" xfId="68" applyFont="1" applyFill="1" applyAlignment="1">
      <alignment vertical="center"/>
    </xf>
    <xf numFmtId="0" fontId="544" fillId="36" borderId="0" xfId="59" applyFont="1" applyFill="1" applyAlignment="1">
      <alignment vertical="center"/>
    </xf>
    <xf numFmtId="0" fontId="76" fillId="36" borderId="0" xfId="68" applyFont="1" applyFill="1"/>
    <xf numFmtId="0" fontId="76" fillId="36" borderId="0" xfId="68" applyFont="1" applyFill="1" applyAlignment="1">
      <alignment vertical="center"/>
    </xf>
    <xf numFmtId="0" fontId="60" fillId="0" borderId="0" xfId="68" applyFont="1" applyAlignment="1">
      <alignment vertical="center"/>
    </xf>
    <xf numFmtId="0" fontId="48" fillId="36" borderId="0" xfId="68" applyFont="1" applyFill="1" applyAlignment="1">
      <alignment vertical="center"/>
    </xf>
    <xf numFmtId="0" fontId="545" fillId="0" borderId="0" xfId="68" applyFont="1" applyAlignment="1">
      <alignment horizontal="center" vertical="center"/>
    </xf>
    <xf numFmtId="0" fontId="44" fillId="36" borderId="0" xfId="68" applyFont="1" applyFill="1" applyAlignment="1">
      <alignment horizontal="right" vertical="center"/>
    </xf>
    <xf numFmtId="0" fontId="546" fillId="29" borderId="0" xfId="61" applyFont="1" applyFill="1" applyAlignment="1">
      <alignment vertical="center"/>
    </xf>
    <xf numFmtId="0" fontId="98" fillId="36" borderId="0" xfId="68" applyFont="1" applyFill="1" applyAlignment="1">
      <alignment horizontal="left" vertical="center"/>
    </xf>
    <xf numFmtId="0" fontId="547" fillId="36" borderId="263" xfId="68" applyFont="1" applyFill="1" applyBorder="1" applyAlignment="1">
      <alignment horizontal="center" vertical="center"/>
    </xf>
    <xf numFmtId="0" fontId="75" fillId="162" borderId="0" xfId="68" applyFont="1" applyFill="1" applyAlignment="1">
      <alignment horizontal="right" vertical="center"/>
    </xf>
    <xf numFmtId="0" fontId="21" fillId="36" borderId="0" xfId="59" applyFill="1" applyAlignment="1">
      <alignment vertical="center"/>
    </xf>
    <xf numFmtId="0" fontId="97" fillId="36" borderId="0" xfId="59" applyFont="1" applyFill="1" applyAlignment="1">
      <alignment vertical="center"/>
    </xf>
    <xf numFmtId="0" fontId="548" fillId="36" borderId="0" xfId="68" applyFont="1" applyFill="1" applyAlignment="1">
      <alignment horizontal="left" vertical="center"/>
    </xf>
    <xf numFmtId="0" fontId="60" fillId="162" borderId="0" xfId="68" applyFont="1" applyFill="1" applyAlignment="1">
      <alignment vertical="center"/>
    </xf>
    <xf numFmtId="0" fontId="550" fillId="36" borderId="0" xfId="59" applyFont="1" applyFill="1" applyAlignment="1">
      <alignment vertical="center"/>
    </xf>
    <xf numFmtId="0" fontId="17" fillId="36" borderId="0" xfId="68" applyFill="1"/>
    <xf numFmtId="0" fontId="21" fillId="36" borderId="0" xfId="59" applyFill="1"/>
    <xf numFmtId="0" fontId="17" fillId="162" borderId="0" xfId="68" applyFill="1"/>
    <xf numFmtId="0" fontId="551" fillId="36" borderId="0" xfId="59" applyFont="1" applyFill="1" applyAlignment="1">
      <alignment vertical="center"/>
    </xf>
    <xf numFmtId="0" fontId="552" fillId="29" borderId="0" xfId="61" applyFont="1" applyFill="1" applyAlignment="1">
      <alignment vertical="center"/>
    </xf>
    <xf numFmtId="0" fontId="552" fillId="29" borderId="0" xfId="61" applyFont="1" applyFill="1" applyProtection="1">
      <protection hidden="1"/>
    </xf>
    <xf numFmtId="0" fontId="553" fillId="29" borderId="0" xfId="61" applyFont="1" applyFill="1" applyAlignment="1">
      <alignment vertical="center"/>
    </xf>
    <xf numFmtId="0" fontId="132" fillId="29" borderId="0" xfId="94" applyFont="1" applyFill="1" applyAlignment="1">
      <alignment horizontal="right"/>
    </xf>
    <xf numFmtId="0" fontId="554" fillId="0" borderId="0" xfId="94" applyFont="1" applyAlignment="1">
      <alignment horizontal="center" vertical="center"/>
    </xf>
    <xf numFmtId="0" fontId="555" fillId="29" borderId="0" xfId="94" applyFont="1" applyFill="1" applyAlignment="1">
      <alignment vertical="center"/>
    </xf>
    <xf numFmtId="0" fontId="133" fillId="162" borderId="0" xfId="94" applyFont="1" applyFill="1" applyAlignment="1">
      <alignment horizontal="right" vertical="center"/>
    </xf>
    <xf numFmtId="0" fontId="41" fillId="0" borderId="0" xfId="31"/>
    <xf numFmtId="0" fontId="23" fillId="28" borderId="0" xfId="69" applyFill="1" applyAlignment="1">
      <alignment horizontal="center" vertical="center"/>
    </xf>
    <xf numFmtId="0" fontId="23" fillId="23" borderId="0" xfId="69" applyFill="1" applyAlignment="1">
      <alignment horizontal="center" vertical="center"/>
    </xf>
    <xf numFmtId="0" fontId="23" fillId="81" borderId="0" xfId="69" applyFill="1" applyAlignment="1">
      <alignment horizontal="center" vertical="center"/>
    </xf>
    <xf numFmtId="0" fontId="23" fillId="82" borderId="0" xfId="69" applyFill="1" applyAlignment="1">
      <alignment horizontal="center" vertical="center"/>
    </xf>
    <xf numFmtId="0" fontId="23" fillId="83" borderId="0" xfId="69" applyFill="1" applyAlignment="1">
      <alignment horizontal="center" vertical="center"/>
    </xf>
    <xf numFmtId="0" fontId="23" fillId="84" borderId="0" xfId="69" applyFill="1" applyAlignment="1">
      <alignment horizontal="center" vertical="center"/>
    </xf>
    <xf numFmtId="0" fontId="23" fillId="85" borderId="0" xfId="69" applyFill="1" applyAlignment="1">
      <alignment horizontal="center" vertical="center"/>
    </xf>
    <xf numFmtId="0" fontId="23" fillId="86" borderId="0" xfId="69" applyFill="1" applyAlignment="1">
      <alignment horizontal="center" vertical="center"/>
    </xf>
    <xf numFmtId="0" fontId="23" fillId="87" borderId="0" xfId="69" applyFill="1" applyAlignment="1">
      <alignment horizontal="center" vertical="center"/>
    </xf>
    <xf numFmtId="0" fontId="23" fillId="88" borderId="0" xfId="69" applyFill="1" applyAlignment="1">
      <alignment horizontal="center" vertical="center"/>
    </xf>
    <xf numFmtId="0" fontId="23" fillId="89" borderId="0" xfId="69" applyFill="1" applyAlignment="1">
      <alignment horizontal="center" vertical="center"/>
    </xf>
    <xf numFmtId="0" fontId="23" fillId="90" borderId="0" xfId="69" applyFill="1" applyAlignment="1">
      <alignment horizontal="center" vertical="center"/>
    </xf>
    <xf numFmtId="0" fontId="23" fillId="91" borderId="0" xfId="69" applyFill="1" applyAlignment="1">
      <alignment horizontal="center" vertical="center"/>
    </xf>
    <xf numFmtId="0" fontId="23" fillId="92" borderId="0" xfId="69" applyFill="1" applyAlignment="1">
      <alignment horizontal="center" vertical="center"/>
    </xf>
    <xf numFmtId="0" fontId="23" fillId="59" borderId="0" xfId="69" applyFill="1" applyAlignment="1">
      <alignment horizontal="center" vertical="center"/>
    </xf>
    <xf numFmtId="0" fontId="23" fillId="93" borderId="0" xfId="69" applyFill="1" applyAlignment="1">
      <alignment horizontal="center" vertical="center"/>
    </xf>
    <xf numFmtId="0" fontId="23" fillId="94" borderId="0" xfId="69" applyFill="1" applyAlignment="1">
      <alignment horizontal="center" vertical="center"/>
    </xf>
    <xf numFmtId="0" fontId="23" fillId="95" borderId="0" xfId="69" applyFill="1" applyAlignment="1">
      <alignment horizontal="center" vertical="center"/>
    </xf>
    <xf numFmtId="0" fontId="23" fillId="26" borderId="0" xfId="69" applyFill="1" applyAlignment="1">
      <alignment horizontal="center" vertical="center"/>
    </xf>
    <xf numFmtId="0" fontId="23" fillId="96" borderId="0" xfId="69" applyFill="1" applyAlignment="1">
      <alignment horizontal="center" vertical="center"/>
    </xf>
    <xf numFmtId="0" fontId="23" fillId="97" borderId="0" xfId="69" applyFill="1" applyAlignment="1">
      <alignment horizontal="center" vertical="center"/>
    </xf>
    <xf numFmtId="0" fontId="23" fillId="98" borderId="0" xfId="69" applyFill="1" applyAlignment="1">
      <alignment horizontal="center" vertical="center"/>
    </xf>
    <xf numFmtId="0" fontId="23" fillId="99" borderId="0" xfId="69" applyFill="1" applyAlignment="1">
      <alignment horizontal="center" vertical="center"/>
    </xf>
    <xf numFmtId="0" fontId="23" fillId="100" borderId="0" xfId="69" applyFill="1" applyAlignment="1">
      <alignment horizontal="center" vertical="center"/>
    </xf>
    <xf numFmtId="0" fontId="23" fillId="101" borderId="0" xfId="69" applyFill="1" applyAlignment="1">
      <alignment horizontal="center" vertical="center"/>
    </xf>
    <xf numFmtId="0" fontId="23" fillId="102" borderId="0" xfId="69" applyFill="1" applyAlignment="1">
      <alignment horizontal="center" vertical="center"/>
    </xf>
    <xf numFmtId="0" fontId="23" fillId="103" borderId="0" xfId="69" applyFill="1" applyAlignment="1">
      <alignment horizontal="center" vertical="center"/>
    </xf>
    <xf numFmtId="0" fontId="23" fillId="104" borderId="0" xfId="69" applyFill="1" applyAlignment="1">
      <alignment horizontal="center" vertical="center"/>
    </xf>
    <xf numFmtId="0" fontId="23" fillId="105" borderId="0" xfId="69" applyFill="1" applyAlignment="1">
      <alignment horizontal="center" vertical="center"/>
    </xf>
    <xf numFmtId="0" fontId="23" fillId="106" borderId="0" xfId="69" applyFill="1" applyAlignment="1">
      <alignment horizontal="center" vertical="center"/>
    </xf>
    <xf numFmtId="0" fontId="23" fillId="107" borderId="0" xfId="69" applyFill="1" applyAlignment="1">
      <alignment horizontal="center" vertical="center"/>
    </xf>
    <xf numFmtId="0" fontId="23" fillId="108" borderId="0" xfId="69" applyFill="1" applyAlignment="1">
      <alignment horizontal="center" vertical="center"/>
    </xf>
    <xf numFmtId="0" fontId="23" fillId="109" borderId="0" xfId="69" applyFill="1" applyAlignment="1">
      <alignment horizontal="center" vertical="center"/>
    </xf>
    <xf numFmtId="0" fontId="23" fillId="110" borderId="0" xfId="69" applyFill="1" applyAlignment="1">
      <alignment horizontal="center" vertical="center"/>
    </xf>
    <xf numFmtId="0" fontId="23" fillId="25" borderId="0" xfId="69" applyFill="1" applyAlignment="1">
      <alignment horizontal="center" vertical="center"/>
    </xf>
    <xf numFmtId="0" fontId="23" fillId="27" borderId="0" xfId="69" applyFill="1" applyAlignment="1">
      <alignment horizontal="center" vertical="center"/>
    </xf>
    <xf numFmtId="0" fontId="23" fillId="111" borderId="0" xfId="69" applyFill="1" applyAlignment="1">
      <alignment horizontal="center" vertical="center"/>
    </xf>
    <xf numFmtId="0" fontId="23" fillId="112" borderId="0" xfId="69" applyFill="1" applyAlignment="1">
      <alignment horizontal="center" vertical="center"/>
    </xf>
    <xf numFmtId="0" fontId="23" fillId="113" borderId="0" xfId="69" applyFill="1" applyAlignment="1">
      <alignment horizontal="center" vertical="center"/>
    </xf>
    <xf numFmtId="0" fontId="23" fillId="114" borderId="0" xfId="69" applyFill="1" applyAlignment="1">
      <alignment horizontal="center" vertical="center"/>
    </xf>
    <xf numFmtId="0" fontId="23" fillId="115" borderId="0" xfId="69" applyFill="1" applyAlignment="1">
      <alignment horizontal="center" vertical="center"/>
    </xf>
    <xf numFmtId="0" fontId="23" fillId="116" borderId="0" xfId="69" applyFill="1" applyAlignment="1">
      <alignment horizontal="center" vertical="center"/>
    </xf>
    <xf numFmtId="0" fontId="23" fillId="37" borderId="0" xfId="69" applyFill="1" applyAlignment="1">
      <alignment horizontal="center" vertical="center"/>
    </xf>
    <xf numFmtId="0" fontId="23" fillId="80" borderId="0" xfId="69" applyFill="1" applyAlignment="1">
      <alignment horizontal="center" vertical="center"/>
    </xf>
    <xf numFmtId="0" fontId="23" fillId="117" borderId="0" xfId="69" applyFill="1" applyAlignment="1">
      <alignment horizontal="center" vertical="center"/>
    </xf>
    <xf numFmtId="0" fontId="23" fillId="34" borderId="0" xfId="69" applyFill="1" applyAlignment="1">
      <alignment horizontal="center" vertical="center"/>
    </xf>
    <xf numFmtId="0" fontId="23" fillId="118" borderId="0" xfId="69" applyFill="1" applyAlignment="1">
      <alignment horizontal="center" vertical="center"/>
    </xf>
    <xf numFmtId="0" fontId="23" fillId="119" borderId="0" xfId="69" applyFill="1" applyAlignment="1">
      <alignment horizontal="center" vertical="center"/>
    </xf>
    <xf numFmtId="0" fontId="23" fillId="120" borderId="0" xfId="69" applyFill="1" applyAlignment="1">
      <alignment horizontal="center" vertical="center"/>
    </xf>
    <xf numFmtId="0" fontId="23" fillId="121" borderId="0" xfId="69" applyFill="1" applyAlignment="1">
      <alignment horizontal="center" vertical="center"/>
    </xf>
    <xf numFmtId="0" fontId="23" fillId="122" borderId="0" xfId="69" applyFill="1" applyAlignment="1">
      <alignment horizontal="center" vertical="center"/>
    </xf>
    <xf numFmtId="0" fontId="23" fillId="123" borderId="0" xfId="69" applyFill="1" applyAlignment="1">
      <alignment horizontal="center" vertical="center"/>
    </xf>
    <xf numFmtId="0" fontId="23" fillId="124" borderId="0" xfId="69" applyFill="1" applyAlignment="1">
      <alignment horizontal="center" vertical="center"/>
    </xf>
    <xf numFmtId="0" fontId="23" fillId="125" borderId="0" xfId="69" applyFill="1" applyAlignment="1">
      <alignment horizontal="center" vertical="center"/>
    </xf>
    <xf numFmtId="0" fontId="23" fillId="126" borderId="0" xfId="69" applyFill="1" applyAlignment="1">
      <alignment horizontal="center" vertical="center"/>
    </xf>
    <xf numFmtId="0" fontId="23" fillId="127" borderId="0" xfId="69" applyFill="1" applyAlignment="1">
      <alignment horizontal="center" vertical="center"/>
    </xf>
    <xf numFmtId="0" fontId="8" fillId="0" borderId="0" xfId="94" applyAlignment="1">
      <alignment horizontal="center"/>
    </xf>
    <xf numFmtId="0" fontId="557" fillId="23" borderId="329" xfId="69" applyFont="1" applyFill="1" applyBorder="1" applyAlignment="1">
      <alignment vertical="center" wrapText="1"/>
    </xf>
    <xf numFmtId="0" fontId="557" fillId="59" borderId="329" xfId="69" applyFont="1" applyFill="1" applyBorder="1" applyAlignment="1">
      <alignment vertical="center" wrapText="1"/>
    </xf>
    <xf numFmtId="0" fontId="184" fillId="23" borderId="329" xfId="69" applyFont="1" applyFill="1" applyBorder="1" applyAlignment="1">
      <alignment vertical="center" wrapText="1"/>
    </xf>
    <xf numFmtId="0" fontId="557" fillId="87" borderId="329" xfId="69" applyFont="1" applyFill="1" applyBorder="1" applyAlignment="1">
      <alignment vertical="center" wrapText="1"/>
    </xf>
    <xf numFmtId="0" fontId="558" fillId="23" borderId="329" xfId="69" applyFont="1" applyFill="1" applyBorder="1" applyAlignment="1">
      <alignment vertical="center" wrapText="1"/>
    </xf>
    <xf numFmtId="0" fontId="557" fillId="117" borderId="329" xfId="69" applyFont="1" applyFill="1" applyBorder="1" applyAlignment="1">
      <alignment vertical="center" wrapText="1"/>
    </xf>
    <xf numFmtId="0" fontId="559" fillId="23" borderId="329" xfId="69" applyFont="1" applyFill="1" applyBorder="1" applyAlignment="1">
      <alignment vertical="center" wrapText="1"/>
    </xf>
    <xf numFmtId="0" fontId="557" fillId="28" borderId="329" xfId="69" applyFont="1" applyFill="1" applyBorder="1" applyAlignment="1">
      <alignment vertical="center" wrapText="1"/>
    </xf>
    <xf numFmtId="0" fontId="557" fillId="93" borderId="329" xfId="69" applyFont="1" applyFill="1" applyBorder="1" applyAlignment="1">
      <alignment vertical="center" wrapText="1"/>
    </xf>
    <xf numFmtId="0" fontId="560" fillId="23" borderId="329" xfId="69" applyFont="1" applyFill="1" applyBorder="1" applyAlignment="1">
      <alignment vertical="center" wrapText="1"/>
    </xf>
    <xf numFmtId="0" fontId="557" fillId="92" borderId="329" xfId="69" applyFont="1" applyFill="1" applyBorder="1" applyAlignment="1">
      <alignment vertical="center" wrapText="1"/>
    </xf>
    <xf numFmtId="0" fontId="561" fillId="23" borderId="329" xfId="69" applyFont="1" applyFill="1" applyBorder="1" applyAlignment="1">
      <alignment vertical="center" wrapText="1"/>
    </xf>
    <xf numFmtId="0" fontId="557" fillId="34" borderId="329" xfId="69" applyFont="1" applyFill="1" applyBorder="1" applyAlignment="1">
      <alignment vertical="center" wrapText="1"/>
    </xf>
    <xf numFmtId="0" fontId="562" fillId="23" borderId="329" xfId="69" applyFont="1" applyFill="1" applyBorder="1" applyAlignment="1">
      <alignment vertical="center" wrapText="1"/>
    </xf>
    <xf numFmtId="0" fontId="161" fillId="23" borderId="329" xfId="69" applyFont="1" applyFill="1" applyBorder="1" applyAlignment="1">
      <alignment vertical="center" wrapText="1"/>
    </xf>
    <xf numFmtId="0" fontId="557" fillId="94" borderId="329" xfId="69" applyFont="1" applyFill="1" applyBorder="1" applyAlignment="1">
      <alignment vertical="center" wrapText="1"/>
    </xf>
    <xf numFmtId="0" fontId="563" fillId="23" borderId="329" xfId="69" applyFont="1" applyFill="1" applyBorder="1" applyAlignment="1">
      <alignment vertical="center" wrapText="1"/>
    </xf>
    <xf numFmtId="0" fontId="557" fillId="83" borderId="329" xfId="69" applyFont="1" applyFill="1" applyBorder="1" applyAlignment="1">
      <alignment vertical="center" wrapText="1"/>
    </xf>
    <xf numFmtId="0" fontId="165" fillId="23" borderId="329" xfId="69" applyFont="1" applyFill="1" applyBorder="1" applyAlignment="1">
      <alignment vertical="center" wrapText="1"/>
    </xf>
    <xf numFmtId="0" fontId="557" fillId="118" borderId="329" xfId="69" applyFont="1" applyFill="1" applyBorder="1" applyAlignment="1">
      <alignment vertical="center" wrapText="1"/>
    </xf>
    <xf numFmtId="0" fontId="564" fillId="23" borderId="329" xfId="69" applyFont="1" applyFill="1" applyBorder="1" applyAlignment="1">
      <alignment vertical="center" wrapText="1"/>
    </xf>
    <xf numFmtId="0" fontId="557" fillId="81" borderId="329" xfId="69" applyFont="1" applyFill="1" applyBorder="1" applyAlignment="1">
      <alignment vertical="center" wrapText="1"/>
    </xf>
    <xf numFmtId="0" fontId="242" fillId="23" borderId="329" xfId="69" applyFont="1" applyFill="1" applyBorder="1" applyAlignment="1">
      <alignment vertical="center" wrapText="1"/>
    </xf>
    <xf numFmtId="0" fontId="557" fillId="95" borderId="329" xfId="69" applyFont="1" applyFill="1" applyBorder="1" applyAlignment="1">
      <alignment vertical="center" wrapText="1"/>
    </xf>
    <xf numFmtId="0" fontId="565" fillId="23" borderId="329" xfId="69" applyFont="1" applyFill="1" applyBorder="1" applyAlignment="1">
      <alignment vertical="center" wrapText="1"/>
    </xf>
    <xf numFmtId="0" fontId="557" fillId="109" borderId="329" xfId="69" applyFont="1" applyFill="1" applyBorder="1" applyAlignment="1">
      <alignment vertical="center" wrapText="1"/>
    </xf>
    <xf numFmtId="0" fontId="566" fillId="23" borderId="329" xfId="69" applyFont="1" applyFill="1" applyBorder="1" applyAlignment="1">
      <alignment vertical="center" wrapText="1"/>
    </xf>
    <xf numFmtId="0" fontId="557" fillId="119" borderId="329" xfId="69" applyFont="1" applyFill="1" applyBorder="1" applyAlignment="1">
      <alignment vertical="center" wrapText="1"/>
    </xf>
    <xf numFmtId="0" fontId="567" fillId="23" borderId="329" xfId="69" applyFont="1" applyFill="1" applyBorder="1" applyAlignment="1">
      <alignment vertical="center" wrapText="1"/>
    </xf>
    <xf numFmtId="0" fontId="557" fillId="82" borderId="329" xfId="69" applyFont="1" applyFill="1" applyBorder="1" applyAlignment="1">
      <alignment vertical="center" wrapText="1"/>
    </xf>
    <xf numFmtId="0" fontId="568" fillId="23" borderId="329" xfId="69" applyFont="1" applyFill="1" applyBorder="1" applyAlignment="1">
      <alignment vertical="center" wrapText="1"/>
    </xf>
    <xf numFmtId="0" fontId="557" fillId="26" borderId="329" xfId="69" applyFont="1" applyFill="1" applyBorder="1" applyAlignment="1">
      <alignment vertical="center" wrapText="1"/>
    </xf>
    <xf numFmtId="0" fontId="569" fillId="23" borderId="329" xfId="69" applyFont="1" applyFill="1" applyBorder="1" applyAlignment="1">
      <alignment vertical="center" wrapText="1"/>
    </xf>
    <xf numFmtId="0" fontId="557" fillId="96" borderId="329" xfId="69" applyFont="1" applyFill="1" applyBorder="1" applyAlignment="1">
      <alignment vertical="center" wrapText="1"/>
    </xf>
    <xf numFmtId="0" fontId="570" fillId="23" borderId="329" xfId="69" applyFont="1" applyFill="1" applyBorder="1" applyAlignment="1">
      <alignment vertical="center" wrapText="1"/>
    </xf>
    <xf numFmtId="0" fontId="557" fillId="120" borderId="329" xfId="69" applyFont="1" applyFill="1" applyBorder="1" applyAlignment="1">
      <alignment vertical="center" wrapText="1"/>
    </xf>
    <xf numFmtId="0" fontId="571" fillId="23" borderId="329" xfId="69" applyFont="1" applyFill="1" applyBorder="1" applyAlignment="1">
      <alignment vertical="center" wrapText="1"/>
    </xf>
    <xf numFmtId="0" fontId="557" fillId="25" borderId="329" xfId="69" applyFont="1" applyFill="1" applyBorder="1" applyAlignment="1">
      <alignment vertical="center" wrapText="1"/>
    </xf>
    <xf numFmtId="0" fontId="572" fillId="23" borderId="329" xfId="69" applyFont="1" applyFill="1" applyBorder="1" applyAlignment="1">
      <alignment vertical="center" wrapText="1"/>
    </xf>
    <xf numFmtId="0" fontId="557" fillId="121" borderId="329" xfId="69" applyFont="1" applyFill="1" applyBorder="1" applyAlignment="1">
      <alignment vertical="center" wrapText="1"/>
    </xf>
    <xf numFmtId="0" fontId="573" fillId="23" borderId="329" xfId="69" applyFont="1" applyFill="1" applyBorder="1" applyAlignment="1">
      <alignment vertical="center" wrapText="1"/>
    </xf>
    <xf numFmtId="0" fontId="557" fillId="84" borderId="329" xfId="69" applyFont="1" applyFill="1" applyBorder="1" applyAlignment="1">
      <alignment vertical="center" wrapText="1"/>
    </xf>
    <xf numFmtId="0" fontId="574" fillId="23" borderId="329" xfId="69" applyFont="1" applyFill="1" applyBorder="1" applyAlignment="1">
      <alignment vertical="center" wrapText="1"/>
    </xf>
    <xf numFmtId="0" fontId="557" fillId="97" borderId="329" xfId="69" applyFont="1" applyFill="1" applyBorder="1" applyAlignment="1">
      <alignment vertical="center" wrapText="1"/>
    </xf>
    <xf numFmtId="0" fontId="575" fillId="23" borderId="329" xfId="69" applyFont="1" applyFill="1" applyBorder="1" applyAlignment="1">
      <alignment vertical="center" wrapText="1"/>
    </xf>
    <xf numFmtId="0" fontId="557" fillId="27" borderId="329" xfId="69" applyFont="1" applyFill="1" applyBorder="1" applyAlignment="1">
      <alignment vertical="center" wrapText="1"/>
    </xf>
    <xf numFmtId="0" fontId="576" fillId="23" borderId="329" xfId="69" applyFont="1" applyFill="1" applyBorder="1" applyAlignment="1">
      <alignment vertical="center" wrapText="1"/>
    </xf>
    <xf numFmtId="0" fontId="557" fillId="122" borderId="329" xfId="69" applyFont="1" applyFill="1" applyBorder="1" applyAlignment="1">
      <alignment vertical="center" wrapText="1"/>
    </xf>
    <xf numFmtId="0" fontId="577" fillId="23" borderId="329" xfId="69" applyFont="1" applyFill="1" applyBorder="1" applyAlignment="1">
      <alignment vertical="center" wrapText="1"/>
    </xf>
    <xf numFmtId="0" fontId="557" fillId="85" borderId="329" xfId="69" applyFont="1" applyFill="1" applyBorder="1" applyAlignment="1">
      <alignment vertical="center" wrapText="1"/>
    </xf>
    <xf numFmtId="0" fontId="578" fillId="23" borderId="329" xfId="69" applyFont="1" applyFill="1" applyBorder="1" applyAlignment="1">
      <alignment vertical="center" wrapText="1"/>
    </xf>
    <xf numFmtId="0" fontId="557" fillId="98" borderId="329" xfId="69" applyFont="1" applyFill="1" applyBorder="1" applyAlignment="1">
      <alignment vertical="center" wrapText="1"/>
    </xf>
    <xf numFmtId="0" fontId="579" fillId="23" borderId="329" xfId="69" applyFont="1" applyFill="1" applyBorder="1" applyAlignment="1">
      <alignment vertical="center" wrapText="1"/>
    </xf>
    <xf numFmtId="0" fontId="557" fillId="111" borderId="329" xfId="69" applyFont="1" applyFill="1" applyBorder="1" applyAlignment="1">
      <alignment vertical="center" wrapText="1"/>
    </xf>
    <xf numFmtId="0" fontId="580" fillId="23" borderId="329" xfId="69" applyFont="1" applyFill="1" applyBorder="1" applyAlignment="1">
      <alignment vertical="center" wrapText="1"/>
    </xf>
    <xf numFmtId="0" fontId="557" fillId="123" borderId="329" xfId="69" applyFont="1" applyFill="1" applyBorder="1" applyAlignment="1">
      <alignment vertical="center" wrapText="1"/>
    </xf>
    <xf numFmtId="0" fontId="581" fillId="23" borderId="329" xfId="69" applyFont="1" applyFill="1" applyBorder="1" applyAlignment="1">
      <alignment vertical="center" wrapText="1"/>
    </xf>
    <xf numFmtId="0" fontId="557" fillId="86" borderId="329" xfId="69" applyFont="1" applyFill="1" applyBorder="1" applyAlignment="1">
      <alignment vertical="center" wrapText="1"/>
    </xf>
    <xf numFmtId="0" fontId="582" fillId="23" borderId="329" xfId="69" applyFont="1" applyFill="1" applyBorder="1" applyAlignment="1">
      <alignment vertical="center" wrapText="1"/>
    </xf>
    <xf numFmtId="0" fontId="557" fillId="99" borderId="329" xfId="69" applyFont="1" applyFill="1" applyBorder="1" applyAlignment="1">
      <alignment vertical="center" wrapText="1"/>
    </xf>
    <xf numFmtId="0" fontId="583" fillId="23" borderId="329" xfId="69" applyFont="1" applyFill="1" applyBorder="1" applyAlignment="1">
      <alignment vertical="center" wrapText="1"/>
    </xf>
    <xf numFmtId="0" fontId="557" fillId="112" borderId="329" xfId="69" applyFont="1" applyFill="1" applyBorder="1" applyAlignment="1">
      <alignment vertical="center" wrapText="1"/>
    </xf>
    <xf numFmtId="0" fontId="584" fillId="23" borderId="329" xfId="69" applyFont="1" applyFill="1" applyBorder="1" applyAlignment="1">
      <alignment vertical="center" wrapText="1"/>
    </xf>
    <xf numFmtId="0" fontId="557" fillId="124" borderId="329" xfId="69" applyFont="1" applyFill="1" applyBorder="1" applyAlignment="1">
      <alignment vertical="center" wrapText="1"/>
    </xf>
    <xf numFmtId="0" fontId="585" fillId="23" borderId="329" xfId="69" applyFont="1" applyFill="1" applyBorder="1" applyAlignment="1">
      <alignment vertical="center" wrapText="1"/>
    </xf>
    <xf numFmtId="0" fontId="557" fillId="100" borderId="329" xfId="69" applyFont="1" applyFill="1" applyBorder="1" applyAlignment="1">
      <alignment vertical="center" wrapText="1"/>
    </xf>
    <xf numFmtId="0" fontId="586" fillId="23" borderId="329" xfId="69" applyFont="1" applyFill="1" applyBorder="1" applyAlignment="1">
      <alignment vertical="center" wrapText="1"/>
    </xf>
    <xf numFmtId="0" fontId="557" fillId="113" borderId="329" xfId="69" applyFont="1" applyFill="1" applyBorder="1" applyAlignment="1">
      <alignment vertical="center" wrapText="1"/>
    </xf>
    <xf numFmtId="0" fontId="587" fillId="23" borderId="329" xfId="69" applyFont="1" applyFill="1" applyBorder="1" applyAlignment="1">
      <alignment vertical="center" wrapText="1"/>
    </xf>
    <xf numFmtId="0" fontId="557" fillId="88" borderId="329" xfId="69" applyFont="1" applyFill="1" applyBorder="1" applyAlignment="1">
      <alignment vertical="center" wrapText="1"/>
    </xf>
    <xf numFmtId="0" fontId="588" fillId="23" borderId="329" xfId="69" applyFont="1" applyFill="1" applyBorder="1" applyAlignment="1">
      <alignment vertical="center" wrapText="1"/>
    </xf>
    <xf numFmtId="0" fontId="557" fillId="89" borderId="329" xfId="69" applyFont="1" applyFill="1" applyBorder="1" applyAlignment="1">
      <alignment vertical="center" wrapText="1"/>
    </xf>
    <xf numFmtId="0" fontId="589" fillId="23" borderId="329" xfId="69" applyFont="1" applyFill="1" applyBorder="1" applyAlignment="1">
      <alignment vertical="center" wrapText="1"/>
    </xf>
    <xf numFmtId="0" fontId="557" fillId="114" borderId="329" xfId="69" applyFont="1" applyFill="1" applyBorder="1" applyAlignment="1">
      <alignment vertical="center" wrapText="1"/>
    </xf>
    <xf numFmtId="0" fontId="590" fillId="23" borderId="329" xfId="69" applyFont="1" applyFill="1" applyBorder="1" applyAlignment="1">
      <alignment vertical="center" wrapText="1"/>
    </xf>
    <xf numFmtId="0" fontId="557" fillId="126" borderId="329" xfId="69" applyFont="1" applyFill="1" applyBorder="1" applyAlignment="1">
      <alignment vertical="center" wrapText="1"/>
    </xf>
    <xf numFmtId="0" fontId="591" fillId="23" borderId="329" xfId="69" applyFont="1" applyFill="1" applyBorder="1" applyAlignment="1">
      <alignment vertical="center" wrapText="1"/>
    </xf>
    <xf numFmtId="0" fontId="557" fillId="115" borderId="329" xfId="69" applyFont="1" applyFill="1" applyBorder="1" applyAlignment="1">
      <alignment vertical="center" wrapText="1"/>
    </xf>
    <xf numFmtId="0" fontId="592" fillId="23" borderId="329" xfId="69" applyFont="1" applyFill="1" applyBorder="1" applyAlignment="1">
      <alignment vertical="center" wrapText="1"/>
    </xf>
    <xf numFmtId="0" fontId="557" fillId="127" borderId="329" xfId="69" applyFont="1" applyFill="1" applyBorder="1" applyAlignment="1">
      <alignment vertical="center" wrapText="1"/>
    </xf>
    <xf numFmtId="0" fontId="593" fillId="23" borderId="329" xfId="69" applyFont="1" applyFill="1" applyBorder="1" applyAlignment="1">
      <alignment vertical="center" wrapText="1"/>
    </xf>
    <xf numFmtId="0" fontId="557" fillId="90" borderId="329" xfId="69" applyFont="1" applyFill="1" applyBorder="1" applyAlignment="1">
      <alignment vertical="center" wrapText="1"/>
    </xf>
    <xf numFmtId="0" fontId="594" fillId="23" borderId="329" xfId="69" applyFont="1" applyFill="1" applyBorder="1" applyAlignment="1">
      <alignment vertical="center" wrapText="1"/>
    </xf>
    <xf numFmtId="0" fontId="557" fillId="116" borderId="329" xfId="69" applyFont="1" applyFill="1" applyBorder="1" applyAlignment="1">
      <alignment vertical="center" wrapText="1"/>
    </xf>
    <xf numFmtId="0" fontId="595" fillId="23" borderId="329" xfId="69" applyFont="1" applyFill="1" applyBorder="1" applyAlignment="1">
      <alignment vertical="center" wrapText="1"/>
    </xf>
    <xf numFmtId="0" fontId="557" fillId="91" borderId="329" xfId="69" applyFont="1" applyFill="1" applyBorder="1" applyAlignment="1">
      <alignment vertical="center" wrapText="1"/>
    </xf>
    <xf numFmtId="0" fontId="596" fillId="23" borderId="329" xfId="69" applyFont="1" applyFill="1" applyBorder="1" applyAlignment="1">
      <alignment vertical="center" wrapText="1"/>
    </xf>
    <xf numFmtId="0" fontId="557" fillId="37" borderId="329" xfId="69" applyFont="1" applyFill="1" applyBorder="1" applyAlignment="1">
      <alignment vertical="center" wrapText="1"/>
    </xf>
    <xf numFmtId="0" fontId="597" fillId="23" borderId="329" xfId="69" applyFont="1" applyFill="1" applyBorder="1" applyAlignment="1">
      <alignment vertical="center" wrapText="1"/>
    </xf>
    <xf numFmtId="0" fontId="557" fillId="80" borderId="329" xfId="69" applyFont="1" applyFill="1" applyBorder="1" applyAlignment="1">
      <alignment vertical="center" wrapText="1"/>
    </xf>
    <xf numFmtId="0" fontId="598" fillId="23" borderId="329" xfId="69" applyFont="1" applyFill="1" applyBorder="1" applyAlignment="1">
      <alignment vertical="center" wrapText="1"/>
    </xf>
    <xf numFmtId="0" fontId="23" fillId="23" borderId="330" xfId="69" applyFill="1" applyBorder="1" applyAlignment="1">
      <alignment vertical="center"/>
    </xf>
    <xf numFmtId="0" fontId="17" fillId="0" borderId="0" xfId="71" applyAlignment="1">
      <alignment vertical="center"/>
    </xf>
    <xf numFmtId="0" fontId="599" fillId="23" borderId="329" xfId="69" applyFont="1" applyFill="1" applyBorder="1" applyAlignment="1">
      <alignment vertical="center" wrapText="1"/>
    </xf>
    <xf numFmtId="0" fontId="163" fillId="23" borderId="329" xfId="69" applyFont="1" applyFill="1" applyBorder="1" applyAlignment="1">
      <alignment horizontal="center" vertical="center" wrapText="1"/>
    </xf>
    <xf numFmtId="0" fontId="183" fillId="23" borderId="329" xfId="69" applyFont="1" applyFill="1" applyBorder="1" applyAlignment="1">
      <alignment horizontal="center" vertical="center" wrapText="1"/>
    </xf>
    <xf numFmtId="0" fontId="164" fillId="23" borderId="329" xfId="69" applyFont="1" applyFill="1" applyBorder="1" applyAlignment="1">
      <alignment horizontal="center" vertical="center" wrapText="1"/>
    </xf>
    <xf numFmtId="0" fontId="600" fillId="23" borderId="329" xfId="69" applyFont="1" applyFill="1" applyBorder="1" applyAlignment="1">
      <alignment vertical="center" wrapText="1"/>
    </xf>
    <xf numFmtId="0" fontId="161" fillId="28" borderId="329" xfId="69" applyFont="1" applyFill="1" applyBorder="1" applyAlignment="1">
      <alignment vertical="center" wrapText="1"/>
    </xf>
    <xf numFmtId="0" fontId="557" fillId="23" borderId="329" xfId="69" applyFont="1" applyFill="1" applyBorder="1" applyAlignment="1">
      <alignment horizontal="right" vertical="center" wrapText="1"/>
    </xf>
    <xf numFmtId="0" fontId="557" fillId="91" borderId="329" xfId="69" applyFont="1" applyFill="1" applyBorder="1" applyAlignment="1">
      <alignment wrapText="1"/>
    </xf>
    <xf numFmtId="0" fontId="596" fillId="23" borderId="329" xfId="69" applyFont="1" applyFill="1" applyBorder="1" applyAlignment="1">
      <alignment wrapText="1"/>
    </xf>
    <xf numFmtId="0" fontId="557" fillId="23" borderId="329" xfId="69" applyFont="1" applyFill="1" applyBorder="1" applyAlignment="1">
      <alignment wrapText="1"/>
    </xf>
    <xf numFmtId="0" fontId="557" fillId="23" borderId="329" xfId="69" applyFont="1" applyFill="1" applyBorder="1" applyAlignment="1">
      <alignment horizontal="right" wrapText="1"/>
    </xf>
    <xf numFmtId="0" fontId="557" fillId="92" borderId="329" xfId="69" applyFont="1" applyFill="1" applyBorder="1" applyAlignment="1">
      <alignment wrapText="1"/>
    </xf>
    <xf numFmtId="0" fontId="561" fillId="23" borderId="329" xfId="69" applyFont="1" applyFill="1" applyBorder="1" applyAlignment="1">
      <alignment wrapText="1"/>
    </xf>
    <xf numFmtId="0" fontId="557" fillId="59" borderId="329" xfId="69" applyFont="1" applyFill="1" applyBorder="1" applyAlignment="1">
      <alignment wrapText="1"/>
    </xf>
    <xf numFmtId="0" fontId="184" fillId="23" borderId="329" xfId="69" applyFont="1" applyFill="1" applyBorder="1" applyAlignment="1">
      <alignment wrapText="1"/>
    </xf>
    <xf numFmtId="0" fontId="557" fillId="93" borderId="329" xfId="69" applyFont="1" applyFill="1" applyBorder="1" applyAlignment="1">
      <alignment wrapText="1"/>
    </xf>
    <xf numFmtId="0" fontId="560" fillId="23" borderId="329" xfId="69" applyFont="1" applyFill="1" applyBorder="1" applyAlignment="1">
      <alignment wrapText="1"/>
    </xf>
    <xf numFmtId="0" fontId="557" fillId="94" borderId="329" xfId="69" applyFont="1" applyFill="1" applyBorder="1" applyAlignment="1">
      <alignment wrapText="1"/>
    </xf>
    <xf numFmtId="0" fontId="563" fillId="23" borderId="329" xfId="69" applyFont="1" applyFill="1" applyBorder="1" applyAlignment="1">
      <alignment wrapText="1"/>
    </xf>
    <xf numFmtId="0" fontId="557" fillId="95" borderId="329" xfId="69" applyFont="1" applyFill="1" applyBorder="1" applyAlignment="1">
      <alignment wrapText="1"/>
    </xf>
    <xf numFmtId="0" fontId="565" fillId="23" borderId="329" xfId="69" applyFont="1" applyFill="1" applyBorder="1" applyAlignment="1">
      <alignment wrapText="1"/>
    </xf>
    <xf numFmtId="0" fontId="557" fillId="96" borderId="329" xfId="69" applyFont="1" applyFill="1" applyBorder="1" applyAlignment="1">
      <alignment wrapText="1"/>
    </xf>
    <xf numFmtId="0" fontId="570" fillId="23" borderId="329" xfId="69" applyFont="1" applyFill="1" applyBorder="1" applyAlignment="1">
      <alignment wrapText="1"/>
    </xf>
    <xf numFmtId="0" fontId="557" fillId="97" borderId="329" xfId="69" applyFont="1" applyFill="1" applyBorder="1" applyAlignment="1">
      <alignment wrapText="1"/>
    </xf>
    <xf numFmtId="0" fontId="575" fillId="23" borderId="329" xfId="69" applyFont="1" applyFill="1" applyBorder="1" applyAlignment="1">
      <alignment wrapText="1"/>
    </xf>
    <xf numFmtId="0" fontId="557" fillId="98" borderId="329" xfId="69" applyFont="1" applyFill="1" applyBorder="1" applyAlignment="1">
      <alignment wrapText="1"/>
    </xf>
    <xf numFmtId="0" fontId="579" fillId="23" borderId="329" xfId="69" applyFont="1" applyFill="1" applyBorder="1" applyAlignment="1">
      <alignment wrapText="1"/>
    </xf>
    <xf numFmtId="0" fontId="557" fillId="99" borderId="329" xfId="69" applyFont="1" applyFill="1" applyBorder="1" applyAlignment="1">
      <alignment wrapText="1"/>
    </xf>
    <xf numFmtId="0" fontId="583" fillId="23" borderId="329" xfId="69" applyFont="1" applyFill="1" applyBorder="1" applyAlignment="1">
      <alignment wrapText="1"/>
    </xf>
    <xf numFmtId="0" fontId="557" fillId="100" borderId="329" xfId="69" applyFont="1" applyFill="1" applyBorder="1" applyAlignment="1">
      <alignment wrapText="1"/>
    </xf>
    <xf numFmtId="0" fontId="586" fillId="23" borderId="329" xfId="69" applyFont="1" applyFill="1" applyBorder="1" applyAlignment="1">
      <alignment wrapText="1"/>
    </xf>
    <xf numFmtId="0" fontId="557" fillId="89" borderId="329" xfId="69" applyFont="1" applyFill="1" applyBorder="1" applyAlignment="1">
      <alignment wrapText="1"/>
    </xf>
    <xf numFmtId="0" fontId="589" fillId="23" borderId="329" xfId="69" applyFont="1" applyFill="1" applyBorder="1" applyAlignment="1">
      <alignment wrapText="1"/>
    </xf>
    <xf numFmtId="0" fontId="557" fillId="85" borderId="329" xfId="69" applyFont="1" applyFill="1" applyBorder="1" applyAlignment="1">
      <alignment wrapText="1"/>
    </xf>
    <xf numFmtId="0" fontId="578" fillId="23" borderId="329" xfId="69" applyFont="1" applyFill="1" applyBorder="1" applyAlignment="1">
      <alignment wrapText="1"/>
    </xf>
    <xf numFmtId="0" fontId="557" fillId="84" borderId="329" xfId="69" applyFont="1" applyFill="1" applyBorder="1" applyAlignment="1">
      <alignment wrapText="1"/>
    </xf>
    <xf numFmtId="0" fontId="574" fillId="23" borderId="329" xfId="69" applyFont="1" applyFill="1" applyBorder="1" applyAlignment="1">
      <alignment wrapText="1"/>
    </xf>
    <xf numFmtId="0" fontId="557" fillId="86" borderId="329" xfId="69" applyFont="1" applyFill="1" applyBorder="1" applyAlignment="1">
      <alignment wrapText="1"/>
    </xf>
    <xf numFmtId="0" fontId="582" fillId="23" borderId="329" xfId="69" applyFont="1" applyFill="1" applyBorder="1" applyAlignment="1">
      <alignment wrapText="1"/>
    </xf>
    <xf numFmtId="0" fontId="557" fillId="87" borderId="329" xfId="69" applyFont="1" applyFill="1" applyBorder="1" applyAlignment="1">
      <alignment wrapText="1"/>
    </xf>
    <xf numFmtId="0" fontId="558" fillId="23" borderId="329" xfId="69" applyFont="1" applyFill="1" applyBorder="1" applyAlignment="1">
      <alignment wrapText="1"/>
    </xf>
    <xf numFmtId="0" fontId="557" fillId="83" borderId="329" xfId="69" applyFont="1" applyFill="1" applyBorder="1" applyAlignment="1">
      <alignment wrapText="1"/>
    </xf>
    <xf numFmtId="0" fontId="165" fillId="23" borderId="329" xfId="69" applyFont="1" applyFill="1" applyBorder="1" applyAlignment="1">
      <alignment wrapText="1"/>
    </xf>
    <xf numFmtId="0" fontId="557" fillId="109" borderId="329" xfId="69" applyFont="1" applyFill="1" applyBorder="1" applyAlignment="1">
      <alignment wrapText="1"/>
    </xf>
    <xf numFmtId="0" fontId="566" fillId="23" borderId="329" xfId="69" applyFont="1" applyFill="1" applyBorder="1" applyAlignment="1">
      <alignment wrapText="1"/>
    </xf>
    <xf numFmtId="0" fontId="557" fillId="25" borderId="329" xfId="69" applyFont="1" applyFill="1" applyBorder="1" applyAlignment="1">
      <alignment wrapText="1"/>
    </xf>
    <xf numFmtId="0" fontId="572" fillId="23" borderId="329" xfId="69" applyFont="1" applyFill="1" applyBorder="1" applyAlignment="1">
      <alignment wrapText="1"/>
    </xf>
    <xf numFmtId="0" fontId="557" fillId="27" borderId="329" xfId="69" applyFont="1" applyFill="1" applyBorder="1" applyAlignment="1">
      <alignment wrapText="1"/>
    </xf>
    <xf numFmtId="0" fontId="576" fillId="23" borderId="329" xfId="69" applyFont="1" applyFill="1" applyBorder="1" applyAlignment="1">
      <alignment wrapText="1"/>
    </xf>
    <xf numFmtId="0" fontId="557" fillId="111" borderId="329" xfId="69" applyFont="1" applyFill="1" applyBorder="1" applyAlignment="1">
      <alignment wrapText="1"/>
    </xf>
    <xf numFmtId="0" fontId="580" fillId="23" borderId="329" xfId="69" applyFont="1" applyFill="1" applyBorder="1" applyAlignment="1">
      <alignment wrapText="1"/>
    </xf>
    <xf numFmtId="0" fontId="557" fillId="112" borderId="329" xfId="69" applyFont="1" applyFill="1" applyBorder="1" applyAlignment="1">
      <alignment wrapText="1"/>
    </xf>
    <xf numFmtId="0" fontId="584" fillId="23" borderId="329" xfId="69" applyFont="1" applyFill="1" applyBorder="1" applyAlignment="1">
      <alignment wrapText="1"/>
    </xf>
    <xf numFmtId="0" fontId="557" fillId="113" borderId="329" xfId="69" applyFont="1" applyFill="1" applyBorder="1" applyAlignment="1">
      <alignment wrapText="1"/>
    </xf>
    <xf numFmtId="0" fontId="587" fillId="23" borderId="329" xfId="69" applyFont="1" applyFill="1" applyBorder="1" applyAlignment="1">
      <alignment wrapText="1"/>
    </xf>
    <xf numFmtId="0" fontId="557" fillId="114" borderId="329" xfId="69" applyFont="1" applyFill="1" applyBorder="1" applyAlignment="1">
      <alignment wrapText="1"/>
    </xf>
    <xf numFmtId="0" fontId="590" fillId="23" borderId="329" xfId="69" applyFont="1" applyFill="1" applyBorder="1" applyAlignment="1">
      <alignment wrapText="1"/>
    </xf>
    <xf numFmtId="0" fontId="557" fillId="115" borderId="329" xfId="69" applyFont="1" applyFill="1" applyBorder="1" applyAlignment="1">
      <alignment wrapText="1"/>
    </xf>
    <xf numFmtId="0" fontId="592" fillId="23" borderId="329" xfId="69" applyFont="1" applyFill="1" applyBorder="1" applyAlignment="1">
      <alignment wrapText="1"/>
    </xf>
    <xf numFmtId="0" fontId="557" fillId="116" borderId="329" xfId="69" applyFont="1" applyFill="1" applyBorder="1" applyAlignment="1">
      <alignment wrapText="1"/>
    </xf>
    <xf numFmtId="0" fontId="595" fillId="23" borderId="329" xfId="69" applyFont="1" applyFill="1" applyBorder="1" applyAlignment="1">
      <alignment wrapText="1"/>
    </xf>
    <xf numFmtId="0" fontId="557" fillId="37" borderId="329" xfId="69" applyFont="1" applyFill="1" applyBorder="1" applyAlignment="1">
      <alignment wrapText="1"/>
    </xf>
    <xf numFmtId="0" fontId="597" fillId="23" borderId="329" xfId="69" applyFont="1" applyFill="1" applyBorder="1" applyAlignment="1">
      <alignment wrapText="1"/>
    </xf>
    <xf numFmtId="0" fontId="557" fillId="80" borderId="329" xfId="69" applyFont="1" applyFill="1" applyBorder="1" applyAlignment="1">
      <alignment wrapText="1"/>
    </xf>
    <xf numFmtId="0" fontId="598" fillId="23" borderId="329" xfId="69" applyFont="1" applyFill="1" applyBorder="1" applyAlignment="1">
      <alignment wrapText="1"/>
    </xf>
    <xf numFmtId="0" fontId="557" fillId="117" borderId="329" xfId="69" applyFont="1" applyFill="1" applyBorder="1" applyAlignment="1">
      <alignment wrapText="1"/>
    </xf>
    <xf numFmtId="0" fontId="559" fillId="23" borderId="329" xfId="69" applyFont="1" applyFill="1" applyBorder="1" applyAlignment="1">
      <alignment wrapText="1"/>
    </xf>
    <xf numFmtId="0" fontId="557" fillId="34" borderId="329" xfId="69" applyFont="1" applyFill="1" applyBorder="1" applyAlignment="1">
      <alignment wrapText="1"/>
    </xf>
    <xf numFmtId="0" fontId="562" fillId="23" borderId="329" xfId="69" applyFont="1" applyFill="1" applyBorder="1" applyAlignment="1">
      <alignment wrapText="1"/>
    </xf>
    <xf numFmtId="0" fontId="557" fillId="118" borderId="329" xfId="69" applyFont="1" applyFill="1" applyBorder="1" applyAlignment="1">
      <alignment wrapText="1"/>
    </xf>
    <xf numFmtId="0" fontId="564" fillId="23" borderId="329" xfId="69" applyFont="1" applyFill="1" applyBorder="1" applyAlignment="1">
      <alignment wrapText="1"/>
    </xf>
    <xf numFmtId="0" fontId="557" fillId="119" borderId="329" xfId="69" applyFont="1" applyFill="1" applyBorder="1" applyAlignment="1">
      <alignment wrapText="1"/>
    </xf>
    <xf numFmtId="0" fontId="567" fillId="23" borderId="329" xfId="69" applyFont="1" applyFill="1" applyBorder="1" applyAlignment="1">
      <alignment wrapText="1"/>
    </xf>
    <xf numFmtId="0" fontId="557" fillId="120" borderId="329" xfId="69" applyFont="1" applyFill="1" applyBorder="1" applyAlignment="1">
      <alignment wrapText="1"/>
    </xf>
    <xf numFmtId="0" fontId="571" fillId="23" borderId="329" xfId="69" applyFont="1" applyFill="1" applyBorder="1" applyAlignment="1">
      <alignment wrapText="1"/>
    </xf>
    <xf numFmtId="0" fontId="557" fillId="121" borderId="329" xfId="69" applyFont="1" applyFill="1" applyBorder="1" applyAlignment="1">
      <alignment wrapText="1"/>
    </xf>
    <xf numFmtId="0" fontId="573" fillId="23" borderId="329" xfId="69" applyFont="1" applyFill="1" applyBorder="1" applyAlignment="1">
      <alignment wrapText="1"/>
    </xf>
    <xf numFmtId="0" fontId="557" fillId="122" borderId="329" xfId="69" applyFont="1" applyFill="1" applyBorder="1" applyAlignment="1">
      <alignment wrapText="1"/>
    </xf>
    <xf numFmtId="0" fontId="577" fillId="23" borderId="329" xfId="69" applyFont="1" applyFill="1" applyBorder="1" applyAlignment="1">
      <alignment wrapText="1"/>
    </xf>
    <xf numFmtId="0" fontId="557" fillId="123" borderId="329" xfId="69" applyFont="1" applyFill="1" applyBorder="1" applyAlignment="1">
      <alignment wrapText="1"/>
    </xf>
    <xf numFmtId="0" fontId="581" fillId="23" borderId="329" xfId="69" applyFont="1" applyFill="1" applyBorder="1" applyAlignment="1">
      <alignment wrapText="1"/>
    </xf>
    <xf numFmtId="0" fontId="557" fillId="124" borderId="329" xfId="69" applyFont="1" applyFill="1" applyBorder="1" applyAlignment="1">
      <alignment wrapText="1"/>
    </xf>
    <xf numFmtId="0" fontId="585" fillId="23" borderId="329" xfId="69" applyFont="1" applyFill="1" applyBorder="1" applyAlignment="1">
      <alignment wrapText="1"/>
    </xf>
    <xf numFmtId="0" fontId="557" fillId="126" borderId="329" xfId="69" applyFont="1" applyFill="1" applyBorder="1" applyAlignment="1">
      <alignment wrapText="1"/>
    </xf>
    <xf numFmtId="0" fontId="591" fillId="23" borderId="329" xfId="69" applyFont="1" applyFill="1" applyBorder="1" applyAlignment="1">
      <alignment wrapText="1"/>
    </xf>
    <xf numFmtId="0" fontId="557" fillId="127" borderId="329" xfId="69" applyFont="1" applyFill="1" applyBorder="1" applyAlignment="1">
      <alignment wrapText="1"/>
    </xf>
    <xf numFmtId="0" fontId="593" fillId="23" borderId="329" xfId="69" applyFont="1" applyFill="1" applyBorder="1" applyAlignment="1">
      <alignment wrapText="1"/>
    </xf>
    <xf numFmtId="0" fontId="601" fillId="0" borderId="0" xfId="69" applyFont="1"/>
    <xf numFmtId="0" fontId="603" fillId="163" borderId="0" xfId="61" applyFont="1" applyFill="1" applyAlignment="1">
      <alignment vertical="center"/>
    </xf>
    <xf numFmtId="0" fontId="263" fillId="30" borderId="0" xfId="61" applyFont="1" applyFill="1" applyAlignment="1">
      <alignment vertical="center"/>
    </xf>
    <xf numFmtId="0" fontId="604" fillId="30" borderId="0" xfId="61" applyFont="1" applyFill="1" applyAlignment="1">
      <alignment horizontal="left"/>
    </xf>
    <xf numFmtId="1" fontId="275" fillId="30" borderId="0" xfId="61" applyNumberFormat="1" applyFont="1" applyFill="1" applyAlignment="1" applyProtection="1">
      <alignment horizontal="left" vertical="center"/>
      <protection hidden="1"/>
    </xf>
    <xf numFmtId="1" fontId="47" fillId="30" borderId="0" xfId="61" applyNumberFormat="1" applyFont="1" applyFill="1" applyAlignment="1" applyProtection="1">
      <alignment horizontal="left" vertical="center"/>
      <protection hidden="1"/>
    </xf>
    <xf numFmtId="1" fontId="43" fillId="30" borderId="0" xfId="61" applyNumberFormat="1" applyFont="1" applyFill="1" applyAlignment="1" applyProtection="1">
      <alignment horizontal="left" vertical="center"/>
      <protection hidden="1"/>
    </xf>
    <xf numFmtId="1" fontId="44" fillId="30" borderId="0" xfId="61" applyNumberFormat="1" applyFont="1" applyFill="1" applyAlignment="1" applyProtection="1">
      <alignment horizontal="center" vertical="center"/>
      <protection locked="0"/>
    </xf>
    <xf numFmtId="171" fontId="262" fillId="30" borderId="0" xfId="97" applyNumberFormat="1" applyFont="1" applyFill="1" applyAlignment="1">
      <alignment horizontal="center" vertical="center"/>
    </xf>
    <xf numFmtId="0" fontId="92" fillId="30" borderId="17" xfId="61" applyFont="1" applyFill="1" applyBorder="1" applyAlignment="1">
      <alignment horizontal="center" vertical="center"/>
    </xf>
    <xf numFmtId="165" fontId="262" fillId="54" borderId="0" xfId="61" applyNumberFormat="1" applyFont="1" applyFill="1" applyAlignment="1" applyProtection="1">
      <alignment horizontal="right" vertical="center"/>
      <protection hidden="1"/>
    </xf>
    <xf numFmtId="0" fontId="109" fillId="36" borderId="91" xfId="61" applyFont="1" applyFill="1" applyBorder="1" applyAlignment="1" applyProtection="1">
      <alignment horizontal="center" vertical="center"/>
      <protection hidden="1"/>
    </xf>
    <xf numFmtId="0" fontId="109" fillId="36" borderId="91" xfId="61" applyFont="1" applyFill="1" applyBorder="1" applyAlignment="1" applyProtection="1">
      <alignment horizontal="right" vertical="center"/>
      <protection hidden="1"/>
    </xf>
    <xf numFmtId="0" fontId="72" fillId="164" borderId="22" xfId="68" applyFont="1" applyFill="1" applyBorder="1" applyAlignment="1">
      <alignment horizontal="center" vertical="center"/>
    </xf>
    <xf numFmtId="0" fontId="92" fillId="36" borderId="0" xfId="68" applyFont="1" applyFill="1" applyAlignment="1">
      <alignment vertical="center"/>
    </xf>
    <xf numFmtId="0" fontId="92" fillId="36" borderId="27" xfId="68" applyFont="1" applyFill="1" applyBorder="1"/>
    <xf numFmtId="0" fontId="92" fillId="36" borderId="192" xfId="68" applyFont="1" applyFill="1" applyBorder="1"/>
    <xf numFmtId="0" fontId="92" fillId="36" borderId="221" xfId="68" applyFont="1" applyFill="1" applyBorder="1"/>
    <xf numFmtId="0" fontId="92" fillId="36" borderId="222" xfId="68" applyFont="1" applyFill="1" applyBorder="1"/>
    <xf numFmtId="0" fontId="616" fillId="30" borderId="281" xfId="100" applyFont="1" applyFill="1" applyBorder="1" applyAlignment="1">
      <alignment horizontal="left" vertical="center"/>
    </xf>
    <xf numFmtId="0" fontId="60" fillId="30" borderId="281" xfId="86" applyFont="1" applyFill="1" applyBorder="1" applyAlignment="1">
      <alignment vertical="center"/>
    </xf>
    <xf numFmtId="0" fontId="316" fillId="30" borderId="281" xfId="86" applyFont="1" applyFill="1" applyBorder="1" applyAlignment="1">
      <alignment horizontal="right" vertical="center"/>
    </xf>
    <xf numFmtId="0" fontId="279" fillId="30" borderId="95" xfId="61" applyFont="1" applyFill="1" applyBorder="1" applyAlignment="1" applyProtection="1">
      <alignment vertical="center"/>
      <protection hidden="1"/>
    </xf>
    <xf numFmtId="0" fontId="267" fillId="30" borderId="95" xfId="61" applyFont="1" applyFill="1" applyBorder="1" applyAlignment="1" applyProtection="1">
      <alignment horizontal="right" vertical="center"/>
      <protection hidden="1"/>
    </xf>
    <xf numFmtId="0" fontId="267" fillId="30" borderId="95" xfId="61" applyFont="1" applyFill="1" applyBorder="1" applyAlignment="1" applyProtection="1">
      <alignment vertical="center"/>
      <protection hidden="1"/>
    </xf>
    <xf numFmtId="0" fontId="61" fillId="53" borderId="51" xfId="61" applyFont="1" applyFill="1" applyBorder="1" applyAlignment="1" applyProtection="1">
      <alignment vertical="center" textRotation="90"/>
      <protection locked="0"/>
    </xf>
    <xf numFmtId="0" fontId="61" fillId="53" borderId="25" xfId="61" applyFont="1" applyFill="1" applyBorder="1" applyAlignment="1" applyProtection="1">
      <alignment vertical="center" textRotation="90"/>
      <protection locked="0"/>
    </xf>
    <xf numFmtId="1" fontId="7" fillId="0" borderId="0" xfId="100" applyNumberFormat="1" applyAlignment="1">
      <alignment horizontal="center"/>
    </xf>
    <xf numFmtId="0" fontId="618" fillId="0" borderId="0" xfId="106" applyAlignment="1">
      <alignment horizontal="center" vertical="center"/>
    </xf>
    <xf numFmtId="0" fontId="71" fillId="0" borderId="0" xfId="106" applyFont="1"/>
    <xf numFmtId="0" fontId="618" fillId="0" borderId="0" xfId="106"/>
    <xf numFmtId="0" fontId="7" fillId="23" borderId="0" xfId="100" applyFill="1"/>
    <xf numFmtId="0" fontId="7" fillId="0" borderId="0" xfId="100"/>
    <xf numFmtId="0" fontId="618" fillId="54" borderId="23" xfId="106" applyFill="1" applyBorder="1"/>
    <xf numFmtId="0" fontId="618" fillId="54" borderId="17" xfId="106" applyFill="1" applyBorder="1"/>
    <xf numFmtId="0" fontId="618" fillId="54" borderId="28" xfId="106" applyFill="1" applyBorder="1"/>
    <xf numFmtId="0" fontId="210" fillId="23" borderId="22" xfId="106" applyFont="1" applyFill="1" applyBorder="1" applyAlignment="1">
      <alignment vertical="center"/>
    </xf>
    <xf numFmtId="0" fontId="619" fillId="23" borderId="0" xfId="106" applyFont="1" applyFill="1" applyAlignment="1">
      <alignment vertical="center"/>
    </xf>
    <xf numFmtId="0" fontId="210" fillId="23" borderId="0" xfId="106" applyFont="1" applyFill="1" applyAlignment="1">
      <alignment vertical="center"/>
    </xf>
    <xf numFmtId="0" fontId="210" fillId="23" borderId="64" xfId="106" applyFont="1" applyFill="1" applyBorder="1" applyAlignment="1">
      <alignment vertical="center"/>
    </xf>
    <xf numFmtId="0" fontId="321" fillId="23" borderId="22" xfId="106" applyFont="1" applyFill="1" applyBorder="1" applyAlignment="1">
      <alignment vertical="center"/>
    </xf>
    <xf numFmtId="0" fontId="620" fillId="23" borderId="0" xfId="106" applyFont="1" applyFill="1" applyAlignment="1">
      <alignment vertical="center"/>
    </xf>
    <xf numFmtId="0" fontId="321" fillId="23" borderId="0" xfId="106" applyFont="1" applyFill="1" applyAlignment="1">
      <alignment vertical="center"/>
    </xf>
    <xf numFmtId="0" fontId="321" fillId="23" borderId="64" xfId="106" applyFont="1" applyFill="1" applyBorder="1" applyAlignment="1">
      <alignment vertical="center"/>
    </xf>
    <xf numFmtId="0" fontId="288" fillId="147" borderId="0" xfId="106" applyFont="1" applyFill="1" applyAlignment="1">
      <alignment horizontal="right" vertical="center"/>
    </xf>
    <xf numFmtId="0" fontId="323" fillId="23" borderId="22" xfId="106" applyFont="1" applyFill="1" applyBorder="1" applyAlignment="1">
      <alignment vertical="center"/>
    </xf>
    <xf numFmtId="0" fontId="324" fillId="23" borderId="22" xfId="106" applyFont="1" applyFill="1" applyBorder="1" applyAlignment="1">
      <alignment vertical="center"/>
    </xf>
    <xf numFmtId="0" fontId="321" fillId="23" borderId="0" xfId="106" applyFont="1" applyFill="1" applyAlignment="1">
      <alignment vertical="center" wrapText="1"/>
    </xf>
    <xf numFmtId="0" fontId="321" fillId="23" borderId="64" xfId="106" applyFont="1" applyFill="1" applyBorder="1" applyAlignment="1">
      <alignment vertical="center" wrapText="1"/>
    </xf>
    <xf numFmtId="0" fontId="325" fillId="23" borderId="22" xfId="106" applyFont="1" applyFill="1" applyBorder="1" applyAlignment="1">
      <alignment vertical="center"/>
    </xf>
    <xf numFmtId="0" fontId="621" fillId="23" borderId="0" xfId="106" applyFont="1" applyFill="1" applyAlignment="1">
      <alignment vertical="center"/>
    </xf>
    <xf numFmtId="0" fontId="326" fillId="23" borderId="0" xfId="106" applyFont="1" applyFill="1" applyAlignment="1">
      <alignment vertical="center"/>
    </xf>
    <xf numFmtId="0" fontId="326" fillId="23" borderId="64" xfId="106" applyFont="1" applyFill="1" applyBorder="1" applyAlignment="1">
      <alignment vertical="center"/>
    </xf>
    <xf numFmtId="0" fontId="326" fillId="23" borderId="0" xfId="106" applyFont="1" applyFill="1" applyAlignment="1">
      <alignment vertical="center" wrapText="1"/>
    </xf>
    <xf numFmtId="0" fontId="326" fillId="23" borderId="64" xfId="106" applyFont="1" applyFill="1" applyBorder="1" applyAlignment="1">
      <alignment vertical="center" wrapText="1"/>
    </xf>
    <xf numFmtId="0" fontId="327" fillId="23" borderId="22" xfId="106" applyFont="1" applyFill="1" applyBorder="1" applyAlignment="1">
      <alignment vertical="center"/>
    </xf>
    <xf numFmtId="0" fontId="622" fillId="23" borderId="0" xfId="106" applyFont="1" applyFill="1" applyAlignment="1">
      <alignment vertical="center"/>
    </xf>
    <xf numFmtId="0" fontId="328" fillId="23" borderId="0" xfId="106" applyFont="1" applyFill="1" applyAlignment="1">
      <alignment vertical="center"/>
    </xf>
    <xf numFmtId="0" fontId="328" fillId="23" borderId="64" xfId="106" applyFont="1" applyFill="1" applyBorder="1" applyAlignment="1">
      <alignment vertical="center"/>
    </xf>
    <xf numFmtId="0" fontId="328" fillId="23" borderId="0" xfId="106" applyFont="1" applyFill="1" applyAlignment="1">
      <alignment vertical="center" wrapText="1"/>
    </xf>
    <xf numFmtId="0" fontId="328" fillId="23" borderId="64" xfId="106" applyFont="1" applyFill="1" applyBorder="1" applyAlignment="1">
      <alignment vertical="center" wrapText="1"/>
    </xf>
    <xf numFmtId="0" fontId="623" fillId="105" borderId="0" xfId="106" applyFont="1" applyFill="1" applyAlignment="1">
      <alignment horizontal="left" vertical="center"/>
    </xf>
    <xf numFmtId="0" fontId="329" fillId="105" borderId="0" xfId="106" applyFont="1" applyFill="1" applyAlignment="1">
      <alignment vertical="center"/>
    </xf>
    <xf numFmtId="0" fontId="329" fillId="105" borderId="0" xfId="106" applyFont="1" applyFill="1" applyAlignment="1">
      <alignment vertical="center" wrapText="1"/>
    </xf>
    <xf numFmtId="0" fontId="329" fillId="105" borderId="64" xfId="106" applyFont="1" applyFill="1" applyBorder="1" applyAlignment="1">
      <alignment vertical="center" wrapText="1"/>
    </xf>
    <xf numFmtId="0" fontId="238" fillId="30" borderId="0" xfId="61" applyFont="1" applyFill="1" applyAlignment="1">
      <alignment vertical="center"/>
    </xf>
    <xf numFmtId="0" fontId="80" fillId="0" borderId="0" xfId="61" applyFont="1" applyAlignment="1">
      <alignment horizontal="right" vertical="center"/>
    </xf>
    <xf numFmtId="0" fontId="61" fillId="53" borderId="64" xfId="61" applyFont="1" applyFill="1" applyBorder="1" applyAlignment="1" applyProtection="1">
      <alignment horizontal="center" vertical="center" textRotation="90"/>
      <protection locked="0"/>
    </xf>
    <xf numFmtId="0" fontId="348" fillId="23" borderId="0" xfId="31" applyFont="1" applyFill="1" applyBorder="1" applyAlignment="1">
      <alignment vertical="center"/>
    </xf>
    <xf numFmtId="0" fontId="326" fillId="23" borderId="22" xfId="106" applyFont="1" applyFill="1" applyBorder="1"/>
    <xf numFmtId="0" fontId="621" fillId="23" borderId="0" xfId="106" applyFont="1" applyFill="1"/>
    <xf numFmtId="0" fontId="331" fillId="54" borderId="339" xfId="106" applyFont="1" applyFill="1" applyBorder="1" applyAlignment="1">
      <alignment vertical="center"/>
    </xf>
    <xf numFmtId="0" fontId="331" fillId="54" borderId="340" xfId="106" applyFont="1" applyFill="1" applyBorder="1" applyAlignment="1">
      <alignment vertical="center"/>
    </xf>
    <xf numFmtId="0" fontId="331" fillId="54" borderId="341" xfId="106" applyFont="1" applyFill="1" applyBorder="1" applyAlignment="1">
      <alignment vertical="center"/>
    </xf>
    <xf numFmtId="0" fontId="260" fillId="30" borderId="0" xfId="61" applyFont="1" applyFill="1" applyAlignment="1" applyProtection="1">
      <alignment horizontal="center" vertical="center"/>
      <protection hidden="1"/>
    </xf>
    <xf numFmtId="171" fontId="44" fillId="45" borderId="18" xfId="61" applyNumberFormat="1" applyFont="1" applyFill="1" applyBorder="1" applyAlignment="1">
      <alignment horizontal="center" vertical="center"/>
    </xf>
    <xf numFmtId="171" fontId="44" fillId="44" borderId="18" xfId="61" applyNumberFormat="1" applyFont="1" applyFill="1" applyBorder="1" applyAlignment="1">
      <alignment horizontal="center" vertical="center"/>
    </xf>
    <xf numFmtId="171" fontId="44" fillId="44" borderId="85" xfId="61" applyNumberFormat="1" applyFont="1" applyFill="1" applyBorder="1" applyAlignment="1">
      <alignment horizontal="center" vertical="center"/>
    </xf>
    <xf numFmtId="0" fontId="260" fillId="30" borderId="0" xfId="61" applyFont="1" applyFill="1" applyBorder="1" applyAlignment="1" applyProtection="1">
      <alignment horizontal="center" vertical="center"/>
      <protection hidden="1"/>
    </xf>
    <xf numFmtId="0" fontId="7" fillId="30" borderId="0" xfId="102" applyFill="1" applyBorder="1"/>
    <xf numFmtId="0" fontId="264" fillId="30" borderId="0" xfId="61" applyFont="1" applyFill="1" applyBorder="1" applyAlignment="1" applyProtection="1">
      <alignment horizontal="center"/>
      <protection locked="0"/>
    </xf>
    <xf numFmtId="0" fontId="109" fillId="36" borderId="0" xfId="61" applyFont="1" applyFill="1" applyBorder="1" applyAlignment="1" applyProtection="1">
      <alignment horizontal="right" vertical="center"/>
      <protection hidden="1"/>
    </xf>
    <xf numFmtId="170" fontId="67" fillId="41" borderId="18" xfId="61" applyNumberFormat="1" applyFont="1" applyFill="1" applyBorder="1" applyAlignment="1">
      <alignment horizontal="center" vertical="center"/>
    </xf>
    <xf numFmtId="170" fontId="62" fillId="39" borderId="19" xfId="61" applyNumberFormat="1" applyFont="1" applyFill="1" applyBorder="1" applyAlignment="1">
      <alignment horizontal="center" vertical="center"/>
    </xf>
    <xf numFmtId="170" fontId="62" fillId="40" borderId="19" xfId="61" applyNumberFormat="1" applyFont="1" applyFill="1" applyBorder="1" applyAlignment="1">
      <alignment horizontal="center" vertical="center"/>
    </xf>
    <xf numFmtId="170" fontId="67" fillId="42" borderId="18" xfId="61" applyNumberFormat="1" applyFont="1" applyFill="1" applyBorder="1" applyAlignment="1">
      <alignment horizontal="center" vertical="center"/>
    </xf>
    <xf numFmtId="0" fontId="60" fillId="30" borderId="340" xfId="61" applyFont="1" applyFill="1" applyBorder="1" applyAlignment="1">
      <alignment horizontal="center" vertical="center"/>
    </xf>
    <xf numFmtId="171" fontId="602" fillId="163" borderId="0" xfId="63" applyNumberFormat="1" applyFont="1" applyFill="1" applyBorder="1" applyAlignment="1">
      <alignment vertical="center"/>
    </xf>
    <xf numFmtId="171" fontId="219" fillId="30" borderId="0" xfId="63" applyNumberFormat="1" applyFont="1" applyFill="1" applyBorder="1" applyAlignment="1">
      <alignment horizontal="left" vertical="center"/>
    </xf>
    <xf numFmtId="0" fontId="603" fillId="163" borderId="0" xfId="61" applyFont="1" applyFill="1" applyBorder="1" applyAlignment="1">
      <alignment vertical="center"/>
    </xf>
    <xf numFmtId="0" fontId="437" fillId="30" borderId="0" xfId="102" applyFont="1" applyFill="1" applyBorder="1" applyAlignment="1">
      <alignment vertical="center"/>
    </xf>
    <xf numFmtId="0" fontId="263" fillId="30" borderId="0" xfId="61" applyFont="1" applyFill="1" applyBorder="1" applyAlignment="1">
      <alignment vertical="center"/>
    </xf>
    <xf numFmtId="0" fontId="604" fillId="30" borderId="0" xfId="61" applyFont="1" applyFill="1" applyBorder="1" applyAlignment="1">
      <alignment horizontal="left"/>
    </xf>
    <xf numFmtId="0" fontId="264" fillId="30" borderId="0" xfId="61" applyFont="1" applyFill="1" applyBorder="1" applyAlignment="1">
      <alignment horizontal="center"/>
    </xf>
    <xf numFmtId="1" fontId="275" fillId="30" borderId="0" xfId="61" applyNumberFormat="1" applyFont="1" applyFill="1" applyBorder="1" applyAlignment="1" applyProtection="1">
      <alignment horizontal="left" vertical="center"/>
      <protection hidden="1"/>
    </xf>
    <xf numFmtId="1" fontId="62" fillId="30" borderId="0" xfId="61" applyNumberFormat="1" applyFont="1" applyFill="1" applyBorder="1" applyAlignment="1" applyProtection="1">
      <alignment horizontal="left" vertical="center"/>
      <protection hidden="1"/>
    </xf>
    <xf numFmtId="0" fontId="92" fillId="0" borderId="0" xfId="61" applyFont="1" applyBorder="1" applyProtection="1">
      <protection locked="0"/>
    </xf>
    <xf numFmtId="1" fontId="47" fillId="30" borderId="0" xfId="61" applyNumberFormat="1" applyFont="1" applyFill="1" applyBorder="1" applyAlignment="1" applyProtection="1">
      <alignment horizontal="left" vertical="center"/>
      <protection hidden="1"/>
    </xf>
    <xf numFmtId="1" fontId="43" fillId="30" borderId="0" xfId="61" applyNumberFormat="1" applyFont="1" applyFill="1" applyBorder="1" applyAlignment="1" applyProtection="1">
      <alignment horizontal="left" vertical="center"/>
      <protection hidden="1"/>
    </xf>
    <xf numFmtId="1" fontId="44" fillId="30" borderId="0" xfId="61" applyNumberFormat="1" applyFont="1" applyFill="1" applyBorder="1" applyAlignment="1" applyProtection="1">
      <alignment horizontal="center" vertical="center"/>
      <protection locked="0"/>
    </xf>
    <xf numFmtId="0" fontId="607" fillId="36" borderId="340" xfId="61" applyFont="1" applyFill="1" applyBorder="1" applyAlignment="1" applyProtection="1">
      <alignment horizontal="center" vertical="center"/>
      <protection hidden="1"/>
    </xf>
    <xf numFmtId="0" fontId="607" fillId="36" borderId="340" xfId="61" applyFont="1" applyFill="1" applyBorder="1" applyAlignment="1" applyProtection="1">
      <alignment horizontal="center" vertical="center" wrapText="1"/>
      <protection hidden="1"/>
    </xf>
    <xf numFmtId="0" fontId="608" fillId="30" borderId="340" xfId="61" applyFont="1" applyFill="1" applyBorder="1" applyProtection="1">
      <protection hidden="1"/>
    </xf>
    <xf numFmtId="0" fontId="133" fillId="38" borderId="0" xfId="61" applyFont="1" applyFill="1" applyBorder="1" applyAlignment="1" applyProtection="1">
      <alignment horizontal="right" vertical="center" wrapText="1"/>
      <protection hidden="1"/>
    </xf>
    <xf numFmtId="170" fontId="133" fillId="38" borderId="71" xfId="61" applyNumberFormat="1" applyFont="1" applyFill="1" applyBorder="1" applyAlignment="1" applyProtection="1">
      <alignment horizontal="center" vertical="center" wrapText="1"/>
      <protection hidden="1"/>
    </xf>
    <xf numFmtId="171" fontId="262" fillId="30" borderId="0" xfId="97" applyNumberFormat="1" applyFont="1" applyFill="1" applyBorder="1" applyAlignment="1">
      <alignment horizontal="center" vertical="center"/>
    </xf>
    <xf numFmtId="0" fontId="264" fillId="30" borderId="71" xfId="61" applyFont="1" applyFill="1" applyBorder="1" applyAlignment="1" applyProtection="1">
      <alignment horizontal="center"/>
      <protection locked="0"/>
    </xf>
    <xf numFmtId="0" fontId="316" fillId="36" borderId="0" xfId="61" applyFont="1" applyFill="1" applyBorder="1" applyAlignment="1" applyProtection="1">
      <alignment horizontal="center" vertical="center"/>
      <protection hidden="1"/>
    </xf>
    <xf numFmtId="0" fontId="316" fillId="30" borderId="0" xfId="61" applyFont="1" applyFill="1" applyBorder="1" applyAlignment="1" applyProtection="1">
      <alignment horizontal="left" vertical="center"/>
      <protection locked="0"/>
    </xf>
    <xf numFmtId="0" fontId="605" fillId="165" borderId="343" xfId="61" applyFont="1" applyFill="1" applyBorder="1" applyAlignment="1">
      <alignment horizontal="right" vertical="center"/>
    </xf>
    <xf numFmtId="165" fontId="61" fillId="165" borderId="343" xfId="61" applyNumberFormat="1" applyFont="1" applyFill="1" applyBorder="1" applyAlignment="1">
      <alignment horizontal="center" vertical="center"/>
    </xf>
    <xf numFmtId="178" fontId="62" fillId="165" borderId="343" xfId="61" applyNumberFormat="1" applyFont="1" applyFill="1" applyBorder="1" applyAlignment="1">
      <alignment horizontal="center" vertical="center"/>
    </xf>
    <xf numFmtId="170" fontId="67" fillId="41" borderId="85" xfId="61" applyNumberFormat="1" applyFont="1" applyFill="1" applyBorder="1" applyAlignment="1">
      <alignment horizontal="center" vertical="center"/>
    </xf>
    <xf numFmtId="170" fontId="62" fillId="40" borderId="342" xfId="61" applyNumberFormat="1" applyFont="1" applyFill="1" applyBorder="1" applyAlignment="1">
      <alignment horizontal="center" vertical="center"/>
    </xf>
    <xf numFmtId="170" fontId="133" fillId="38" borderId="71" xfId="61" applyNumberFormat="1" applyFont="1" applyFill="1" applyBorder="1" applyAlignment="1" applyProtection="1">
      <alignment horizontal="center" vertical="center" wrapText="1"/>
      <protection hidden="1"/>
    </xf>
    <xf numFmtId="0" fontId="62" fillId="0" borderId="0" xfId="61" applyNumberFormat="1" applyFont="1" applyFill="1" applyBorder="1" applyAlignment="1" applyProtection="1">
      <alignment vertical="center"/>
      <protection hidden="1"/>
    </xf>
    <xf numFmtId="0" fontId="220" fillId="0" borderId="0" xfId="61" applyNumberFormat="1" applyFont="1" applyFill="1" applyBorder="1" applyAlignment="1">
      <alignment vertical="center"/>
    </xf>
    <xf numFmtId="0" fontId="182" fillId="0" borderId="0" xfId="100" applyNumberFormat="1" applyFont="1" applyFill="1" applyBorder="1" applyAlignment="1">
      <alignment vertical="center"/>
    </xf>
    <xf numFmtId="0" fontId="47" fillId="0" borderId="0" xfId="61" applyNumberFormat="1" applyFont="1" applyFill="1" applyBorder="1" applyAlignment="1">
      <alignment horizontal="left" vertical="center"/>
    </xf>
    <xf numFmtId="0" fontId="47" fillId="0" borderId="0" xfId="68" applyNumberFormat="1" applyFont="1" applyFill="1" applyBorder="1" applyAlignment="1">
      <alignment vertical="center"/>
    </xf>
    <xf numFmtId="0" fontId="626" fillId="0" borderId="0" xfId="100" applyNumberFormat="1" applyFont="1" applyFill="1" applyBorder="1" applyAlignment="1" applyProtection="1">
      <alignment horizontal="center" vertical="center"/>
      <protection locked="0"/>
    </xf>
    <xf numFmtId="0" fontId="182" fillId="0" borderId="0" xfId="100" applyNumberFormat="1" applyFont="1" applyFill="1" applyBorder="1" applyAlignment="1">
      <alignment horizontal="right" vertical="center"/>
    </xf>
    <xf numFmtId="0" fontId="69" fillId="0" borderId="0" xfId="100" applyNumberFormat="1" applyFont="1" applyFill="1" applyBorder="1" applyAlignment="1">
      <alignment horizontal="left" vertical="center"/>
    </xf>
    <xf numFmtId="0" fontId="614" fillId="0" borderId="0" xfId="61" applyNumberFormat="1" applyFont="1" applyFill="1" applyBorder="1" applyAlignment="1" applyProtection="1">
      <alignment horizontal="center" vertical="center"/>
      <protection hidden="1"/>
    </xf>
    <xf numFmtId="0" fontId="614" fillId="0" borderId="0" xfId="61" applyNumberFormat="1" applyFont="1" applyFill="1" applyBorder="1" applyAlignment="1" applyProtection="1">
      <alignment vertical="center"/>
      <protection hidden="1"/>
    </xf>
    <xf numFmtId="0" fontId="609" fillId="0" borderId="0" xfId="61" applyNumberFormat="1" applyFont="1" applyFill="1" applyBorder="1" applyAlignment="1" applyProtection="1">
      <alignment horizontal="center" vertical="center"/>
      <protection hidden="1"/>
    </xf>
    <xf numFmtId="0" fontId="609" fillId="0" borderId="0" xfId="61" applyNumberFormat="1" applyFont="1" applyFill="1" applyBorder="1" applyAlignment="1" applyProtection="1">
      <alignment horizontal="left" vertical="center"/>
      <protection locked="0"/>
    </xf>
    <xf numFmtId="0" fontId="614" fillId="0" borderId="0" xfId="61" applyNumberFormat="1" applyFont="1" applyFill="1" applyBorder="1" applyAlignment="1" applyProtection="1">
      <alignment horizontal="left" vertical="center"/>
      <protection locked="0"/>
    </xf>
    <xf numFmtId="0" fontId="614" fillId="0" borderId="0" xfId="61" applyNumberFormat="1" applyFont="1" applyFill="1" applyBorder="1" applyAlignment="1" applyProtection="1">
      <alignment horizontal="right" vertical="center"/>
      <protection locked="0"/>
    </xf>
    <xf numFmtId="0" fontId="627" fillId="0" borderId="0" xfId="100" applyNumberFormat="1" applyFont="1" applyFill="1" applyBorder="1" applyAlignment="1">
      <alignment horizontal="left" vertical="center"/>
    </xf>
    <xf numFmtId="0" fontId="47" fillId="0" borderId="0" xfId="86" applyNumberFormat="1" applyFont="1" applyFill="1" applyBorder="1" applyAlignment="1">
      <alignment vertical="center"/>
    </xf>
    <xf numFmtId="0" fontId="47" fillId="0" borderId="0" xfId="68" applyNumberFormat="1" applyFont="1" applyFill="1" applyBorder="1" applyAlignment="1">
      <alignment horizontal="center" vertical="center"/>
    </xf>
    <xf numFmtId="0" fontId="220" fillId="135" borderId="0" xfId="61" applyFont="1" applyFill="1" applyBorder="1" applyAlignment="1">
      <alignment vertical="center"/>
    </xf>
    <xf numFmtId="0" fontId="436" fillId="30" borderId="0" xfId="100" applyFont="1" applyFill="1" applyBorder="1" applyAlignment="1">
      <alignment vertical="center"/>
    </xf>
    <xf numFmtId="0" fontId="182" fillId="30" borderId="0" xfId="100" applyFont="1" applyFill="1" applyBorder="1" applyAlignment="1">
      <alignment vertical="center"/>
    </xf>
    <xf numFmtId="0" fontId="316" fillId="30" borderId="90" xfId="86" applyFont="1" applyFill="1" applyBorder="1" applyAlignment="1">
      <alignment horizontal="right" vertical="center"/>
    </xf>
    <xf numFmtId="0" fontId="182" fillId="30" borderId="27" xfId="100" applyFont="1" applyFill="1" applyBorder="1" applyAlignment="1">
      <alignment horizontal="right" vertical="center"/>
    </xf>
    <xf numFmtId="0" fontId="628" fillId="46" borderId="95" xfId="68" applyFont="1" applyFill="1" applyBorder="1" applyAlignment="1">
      <alignment horizontal="center" vertical="center"/>
    </xf>
    <xf numFmtId="0" fontId="628" fillId="46" borderId="96" xfId="68" applyFont="1" applyFill="1" applyBorder="1" applyAlignment="1">
      <alignment horizontal="center" vertical="center"/>
    </xf>
    <xf numFmtId="0" fontId="607" fillId="36" borderId="344" xfId="61" applyFont="1" applyFill="1" applyBorder="1" applyAlignment="1" applyProtection="1">
      <alignment horizontal="center" vertical="center"/>
      <protection hidden="1"/>
    </xf>
    <xf numFmtId="165" fontId="611" fillId="36" borderId="0" xfId="61" applyNumberFormat="1" applyFont="1" applyFill="1" applyBorder="1" applyAlignment="1" applyProtection="1">
      <alignment horizontal="right" vertical="center"/>
      <protection hidden="1"/>
    </xf>
    <xf numFmtId="165" fontId="92" fillId="36" borderId="0" xfId="61" applyNumberFormat="1" applyFont="1" applyFill="1" applyBorder="1" applyAlignment="1" applyProtection="1">
      <alignment horizontal="right" vertical="center"/>
      <protection hidden="1"/>
    </xf>
    <xf numFmtId="0" fontId="92" fillId="30" borderId="0" xfId="61" applyFont="1" applyFill="1" applyBorder="1" applyProtection="1">
      <protection locked="0"/>
    </xf>
    <xf numFmtId="0" fontId="92" fillId="0" borderId="0" xfId="61" applyFont="1" applyAlignment="1" applyProtection="1">
      <protection locked="0"/>
    </xf>
    <xf numFmtId="0" fontId="628" fillId="46" borderId="340" xfId="68" applyFont="1" applyFill="1" applyBorder="1" applyAlignment="1">
      <alignment horizontal="center" vertical="center"/>
    </xf>
    <xf numFmtId="0" fontId="628" fillId="46" borderId="341" xfId="68" applyFont="1" applyFill="1" applyBorder="1" applyAlignment="1">
      <alignment horizontal="center" vertical="center"/>
    </xf>
    <xf numFmtId="0" fontId="471" fillId="46" borderId="0" xfId="101" applyFont="1" applyFill="1" applyBorder="1" applyAlignment="1">
      <alignment horizontal="center" vertical="center"/>
    </xf>
    <xf numFmtId="0" fontId="299" fillId="46" borderId="0" xfId="61" applyFont="1" applyFill="1" applyBorder="1" applyProtection="1">
      <protection locked="0"/>
    </xf>
    <xf numFmtId="0" fontId="471" fillId="46" borderId="0" xfId="61" applyFont="1" applyFill="1" applyBorder="1" applyProtection="1">
      <protection locked="0"/>
    </xf>
    <xf numFmtId="0" fontId="92" fillId="46" borderId="335" xfId="68" applyFont="1" applyFill="1" applyBorder="1" applyAlignment="1">
      <alignment horizontal="center" vertical="center"/>
    </xf>
    <xf numFmtId="0" fontId="625" fillId="30" borderId="0" xfId="61" applyFont="1" applyFill="1" applyBorder="1" applyProtection="1">
      <protection locked="0"/>
    </xf>
    <xf numFmtId="0" fontId="625" fillId="30" borderId="0" xfId="61" applyFont="1" applyFill="1" applyBorder="1" applyAlignment="1" applyProtection="1">
      <alignment horizontal="right"/>
      <protection locked="0"/>
    </xf>
    <xf numFmtId="0" fontId="92" fillId="0" borderId="0" xfId="61" applyFont="1" applyFill="1" applyProtection="1">
      <protection locked="0"/>
    </xf>
    <xf numFmtId="0" fontId="92" fillId="0" borderId="0" xfId="68" applyFont="1" applyFill="1"/>
    <xf numFmtId="0" fontId="92" fillId="0" borderId="0" xfId="61" applyFont="1" applyFill="1" applyAlignment="1" applyProtection="1">
      <protection locked="0"/>
    </xf>
    <xf numFmtId="0" fontId="109" fillId="36" borderId="343" xfId="61" applyFont="1" applyFill="1" applyBorder="1" applyAlignment="1" applyProtection="1">
      <alignment horizontal="center" vertical="center"/>
      <protection hidden="1"/>
    </xf>
    <xf numFmtId="0" fontId="109" fillId="36" borderId="343" xfId="61" applyFont="1" applyFill="1" applyBorder="1" applyAlignment="1" applyProtection="1">
      <alignment horizontal="right" vertical="center"/>
      <protection hidden="1"/>
    </xf>
    <xf numFmtId="0" fontId="62" fillId="165" borderId="343" xfId="61" applyFont="1" applyFill="1" applyBorder="1" applyAlignment="1">
      <alignment vertical="center"/>
    </xf>
    <xf numFmtId="0" fontId="62" fillId="165" borderId="345" xfId="61" applyFont="1" applyFill="1" applyBorder="1" applyAlignment="1">
      <alignment vertical="center"/>
    </xf>
    <xf numFmtId="0" fontId="630" fillId="30" borderId="0" xfId="102" applyFont="1" applyFill="1" applyBorder="1" applyAlignment="1">
      <alignment vertical="center"/>
    </xf>
    <xf numFmtId="171" fontId="47" fillId="45" borderId="18" xfId="61" applyNumberFormat="1" applyFont="1" applyFill="1" applyBorder="1" applyAlignment="1">
      <alignment horizontal="center" vertical="center"/>
    </xf>
    <xf numFmtId="0" fontId="609" fillId="30" borderId="0" xfId="61" applyFont="1" applyFill="1" applyBorder="1" applyAlignment="1" applyProtection="1">
      <alignment horizontal="center" vertical="center"/>
      <protection locked="0"/>
    </xf>
    <xf numFmtId="0" fontId="609" fillId="0" borderId="0" xfId="61" applyFont="1" applyFill="1" applyBorder="1" applyAlignment="1" applyProtection="1">
      <alignment horizontal="left" vertical="center"/>
      <protection hidden="1"/>
    </xf>
    <xf numFmtId="169" fontId="67" fillId="0" borderId="0" xfId="63" applyNumberFormat="1" applyFont="1" applyFill="1" applyAlignment="1" applyProtection="1">
      <alignment horizontal="center" vertical="center"/>
      <protection locked="0"/>
    </xf>
    <xf numFmtId="1" fontId="605" fillId="163" borderId="0" xfId="61" applyNumberFormat="1" applyFont="1" applyFill="1" applyBorder="1" applyAlignment="1" applyProtection="1">
      <alignment horizontal="center" vertical="center"/>
      <protection hidden="1"/>
    </xf>
    <xf numFmtId="0" fontId="92" fillId="30" borderId="71" xfId="61" applyFont="1" applyFill="1" applyBorder="1" applyAlignment="1" applyProtection="1">
      <alignment horizontal="right" vertical="center"/>
      <protection locked="0"/>
    </xf>
    <xf numFmtId="189" fontId="92" fillId="30" borderId="0" xfId="61" applyNumberFormat="1" applyFont="1" applyFill="1" applyBorder="1" applyAlignment="1" applyProtection="1">
      <alignment horizontal="center" vertical="center"/>
      <protection hidden="1"/>
    </xf>
    <xf numFmtId="168" fontId="72" fillId="30" borderId="0" xfId="61" applyNumberFormat="1" applyFont="1" applyFill="1" applyBorder="1" applyAlignment="1">
      <alignment horizontal="center" vertical="center"/>
    </xf>
    <xf numFmtId="0" fontId="632" fillId="36" borderId="338" xfId="61" applyFont="1" applyFill="1" applyBorder="1" applyAlignment="1" applyProtection="1">
      <alignment horizontal="right" vertical="center"/>
      <protection hidden="1"/>
    </xf>
    <xf numFmtId="0" fontId="47" fillId="30" borderId="0" xfId="61" applyFont="1" applyFill="1" applyBorder="1" applyProtection="1">
      <protection locked="0"/>
    </xf>
    <xf numFmtId="0" fontId="92" fillId="0" borderId="0" xfId="61" applyFont="1" applyFill="1" applyBorder="1" applyProtection="1">
      <protection locked="0"/>
    </xf>
    <xf numFmtId="171" fontId="44" fillId="45" borderId="85" xfId="61" applyNumberFormat="1" applyFont="1" applyFill="1" applyBorder="1" applyAlignment="1">
      <alignment horizontal="center" vertical="center"/>
    </xf>
    <xf numFmtId="170" fontId="67" fillId="42" borderId="85" xfId="61" applyNumberFormat="1" applyFont="1" applyFill="1" applyBorder="1" applyAlignment="1">
      <alignment horizontal="center" vertical="center"/>
    </xf>
    <xf numFmtId="170" fontId="62" fillId="39" borderId="342" xfId="61" applyNumberFormat="1" applyFont="1" applyFill="1" applyBorder="1" applyAlignment="1">
      <alignment horizontal="center" vertical="center"/>
    </xf>
    <xf numFmtId="0" fontId="632" fillId="36" borderId="345" xfId="61" applyFont="1" applyFill="1" applyBorder="1" applyAlignment="1" applyProtection="1">
      <alignment horizontal="right" vertical="center"/>
      <protection hidden="1"/>
    </xf>
    <xf numFmtId="0" fontId="70" fillId="52" borderId="91" xfId="107" applyFont="1" applyFill="1" applyBorder="1" applyAlignment="1">
      <alignment horizontal="center" vertical="top"/>
    </xf>
    <xf numFmtId="2" fontId="60" fillId="52" borderId="91" xfId="107" applyNumberFormat="1" applyFont="1" applyFill="1" applyBorder="1" applyAlignment="1" applyProtection="1">
      <alignment horizontal="left" vertical="center"/>
      <protection locked="0"/>
    </xf>
    <xf numFmtId="2" fontId="84" fillId="52" borderId="338" xfId="107" applyNumberFormat="1" applyFont="1" applyFill="1" applyBorder="1" applyAlignment="1" applyProtection="1">
      <alignment horizontal="left" vertical="center" wrapText="1"/>
      <protection locked="0"/>
    </xf>
    <xf numFmtId="171" fontId="47" fillId="44" borderId="18" xfId="61" applyNumberFormat="1" applyFont="1" applyFill="1" applyBorder="1" applyAlignment="1">
      <alignment horizontal="center" vertical="center"/>
    </xf>
    <xf numFmtId="171" fontId="47" fillId="44" borderId="85" xfId="61" applyNumberFormat="1" applyFont="1" applyFill="1" applyBorder="1" applyAlignment="1">
      <alignment horizontal="center" vertical="center"/>
    </xf>
    <xf numFmtId="0" fontId="318" fillId="45" borderId="18" xfId="61" applyFont="1" applyFill="1" applyBorder="1" applyAlignment="1">
      <alignment horizontal="left" vertical="center"/>
    </xf>
    <xf numFmtId="0" fontId="318" fillId="44" borderId="18" xfId="61" applyFont="1" applyFill="1" applyBorder="1" applyAlignment="1">
      <alignment horizontal="left" vertical="center"/>
    </xf>
    <xf numFmtId="0" fontId="318" fillId="44" borderId="85" xfId="61" applyFont="1" applyFill="1" applyBorder="1" applyAlignment="1">
      <alignment horizontal="left" vertical="center"/>
    </xf>
    <xf numFmtId="0" fontId="631" fillId="0" borderId="0" xfId="61" applyFont="1" applyFill="1" applyBorder="1" applyAlignment="1" applyProtection="1">
      <alignment horizontal="left" vertical="center"/>
      <protection hidden="1"/>
    </xf>
    <xf numFmtId="0" fontId="316" fillId="30" borderId="27" xfId="61" applyFont="1" applyFill="1" applyBorder="1" applyAlignment="1" applyProtection="1">
      <alignment horizontal="left" vertical="center"/>
      <protection locked="0"/>
    </xf>
    <xf numFmtId="0" fontId="316" fillId="30" borderId="343" xfId="61" applyFont="1" applyFill="1" applyBorder="1" applyAlignment="1" applyProtection="1">
      <alignment horizontal="left" vertical="center"/>
      <protection locked="0"/>
    </xf>
    <xf numFmtId="0" fontId="92" fillId="30" borderId="27" xfId="61" applyFont="1" applyFill="1" applyBorder="1" applyAlignment="1" applyProtection="1">
      <alignment horizontal="right" vertical="center"/>
      <protection locked="0"/>
    </xf>
    <xf numFmtId="0" fontId="92" fillId="30" borderId="346" xfId="61" applyFont="1" applyFill="1" applyBorder="1" applyAlignment="1" applyProtection="1">
      <alignment horizontal="right" vertical="center"/>
      <protection locked="0"/>
    </xf>
    <xf numFmtId="0" fontId="92" fillId="0" borderId="0" xfId="68" applyFont="1" applyAlignment="1"/>
    <xf numFmtId="0" fontId="92" fillId="0" borderId="0" xfId="68" applyFont="1" applyFill="1" applyAlignment="1"/>
    <xf numFmtId="0" fontId="614" fillId="36" borderId="0" xfId="61" applyFont="1" applyFill="1" applyBorder="1" applyAlignment="1" applyProtection="1">
      <alignment horizontal="center" vertical="center"/>
      <protection hidden="1"/>
    </xf>
    <xf numFmtId="0" fontId="609" fillId="30" borderId="0" xfId="61" applyFont="1" applyFill="1" applyBorder="1" applyAlignment="1" applyProtection="1">
      <alignment horizontal="left" vertical="center"/>
      <protection locked="0"/>
    </xf>
    <xf numFmtId="0" fontId="609" fillId="30" borderId="71" xfId="61" applyFont="1" applyFill="1" applyBorder="1" applyAlignment="1" applyProtection="1">
      <alignment horizontal="left" vertical="center"/>
      <protection locked="0"/>
    </xf>
    <xf numFmtId="0" fontId="92" fillId="36" borderId="0" xfId="61" applyFont="1" applyFill="1" applyBorder="1" applyAlignment="1" applyProtection="1">
      <alignment vertical="center"/>
      <protection hidden="1"/>
    </xf>
    <xf numFmtId="0" fontId="92" fillId="36" borderId="0" xfId="102" applyFont="1" applyFill="1" applyBorder="1" applyAlignment="1">
      <alignment vertical="center"/>
    </xf>
    <xf numFmtId="0" fontId="607" fillId="36" borderId="0" xfId="61" applyFont="1" applyFill="1" applyBorder="1" applyAlignment="1">
      <alignment vertical="center"/>
    </xf>
    <xf numFmtId="0" fontId="92" fillId="36" borderId="0" xfId="61" applyFont="1" applyFill="1" applyBorder="1" applyAlignment="1">
      <alignment vertical="center"/>
    </xf>
    <xf numFmtId="1" fontId="92" fillId="36" borderId="0" xfId="61" applyNumberFormat="1" applyFont="1" applyFill="1" applyBorder="1" applyAlignment="1" applyProtection="1">
      <alignment vertical="center"/>
      <protection hidden="1"/>
    </xf>
    <xf numFmtId="0" fontId="92" fillId="36" borderId="0" xfId="61" applyFont="1" applyFill="1" applyBorder="1" applyAlignment="1" applyProtection="1">
      <alignment vertical="center"/>
      <protection locked="0"/>
    </xf>
    <xf numFmtId="189" fontId="92" fillId="36" borderId="0" xfId="61" applyNumberFormat="1" applyFont="1" applyFill="1" applyBorder="1" applyAlignment="1" applyProtection="1">
      <alignment vertical="center"/>
      <protection hidden="1"/>
    </xf>
    <xf numFmtId="168" fontId="92" fillId="36" borderId="0" xfId="61" applyNumberFormat="1" applyFont="1" applyFill="1" applyBorder="1" applyAlignment="1">
      <alignment vertical="center"/>
    </xf>
    <xf numFmtId="1" fontId="92" fillId="36" borderId="0" xfId="61" applyNumberFormat="1" applyFont="1" applyFill="1" applyBorder="1" applyAlignment="1" applyProtection="1">
      <alignment vertical="center"/>
      <protection locked="0"/>
    </xf>
    <xf numFmtId="170" fontId="92" fillId="36" borderId="0" xfId="61" applyNumberFormat="1" applyFont="1" applyFill="1" applyBorder="1" applyAlignment="1" applyProtection="1">
      <alignment vertical="center"/>
      <protection hidden="1"/>
    </xf>
    <xf numFmtId="0" fontId="607" fillId="36" borderId="0" xfId="61" applyFont="1" applyFill="1" applyBorder="1" applyAlignment="1" applyProtection="1">
      <alignment vertical="center"/>
      <protection hidden="1"/>
    </xf>
    <xf numFmtId="171" fontId="92" fillId="36" borderId="0" xfId="97" applyNumberFormat="1" applyFont="1" applyFill="1" applyBorder="1" applyAlignment="1">
      <alignment vertical="center"/>
    </xf>
    <xf numFmtId="165" fontId="92" fillId="36" borderId="0" xfId="61" applyNumberFormat="1" applyFont="1" applyFill="1" applyBorder="1" applyAlignment="1" applyProtection="1">
      <alignment vertical="center"/>
      <protection hidden="1"/>
    </xf>
    <xf numFmtId="2" fontId="92" fillId="36" borderId="0" xfId="61" applyNumberFormat="1" applyFont="1" applyFill="1" applyBorder="1" applyAlignment="1">
      <alignment vertical="center"/>
    </xf>
    <xf numFmtId="169" fontId="92" fillId="36" borderId="0" xfId="63" applyNumberFormat="1" applyFont="1" applyFill="1" applyBorder="1" applyAlignment="1" applyProtection="1">
      <alignment vertical="center"/>
      <protection locked="0"/>
    </xf>
    <xf numFmtId="171" fontId="92" fillId="36" borderId="0" xfId="61" applyNumberFormat="1" applyFont="1" applyFill="1" applyBorder="1" applyAlignment="1">
      <alignment vertical="center"/>
    </xf>
    <xf numFmtId="170" fontId="92" fillId="36" borderId="0" xfId="61" applyNumberFormat="1" applyFont="1" applyFill="1" applyBorder="1" applyAlignment="1">
      <alignment vertical="center"/>
    </xf>
    <xf numFmtId="0" fontId="607" fillId="36" borderId="0" xfId="102" applyFont="1" applyFill="1" applyBorder="1" applyAlignment="1" applyProtection="1">
      <alignment vertical="center"/>
      <protection locked="0"/>
    </xf>
    <xf numFmtId="217" fontId="92" fillId="36" borderId="0" xfId="102" applyNumberFormat="1" applyFont="1" applyFill="1" applyBorder="1" applyAlignment="1">
      <alignment vertical="center"/>
    </xf>
    <xf numFmtId="0" fontId="92" fillId="36" borderId="0" xfId="107" applyFont="1" applyFill="1" applyBorder="1" applyAlignment="1">
      <alignment vertical="center"/>
    </xf>
    <xf numFmtId="2" fontId="92" fillId="36" borderId="0" xfId="107" applyNumberFormat="1" applyFont="1" applyFill="1" applyBorder="1" applyAlignment="1" applyProtection="1">
      <alignment vertical="center"/>
      <protection locked="0"/>
    </xf>
    <xf numFmtId="0" fontId="199" fillId="30" borderId="95" xfId="61" applyFont="1" applyFill="1" applyBorder="1" applyAlignment="1" applyProtection="1">
      <alignment vertical="center"/>
      <protection hidden="1"/>
    </xf>
    <xf numFmtId="218" fontId="199" fillId="30" borderId="95" xfId="61" applyNumberFormat="1" applyFont="1" applyFill="1" applyBorder="1" applyAlignment="1" applyProtection="1">
      <alignment vertical="center"/>
      <protection hidden="1"/>
    </xf>
    <xf numFmtId="0" fontId="92" fillId="31" borderId="0" xfId="61" applyFont="1" applyFill="1" applyBorder="1" applyAlignment="1" applyProtection="1">
      <alignment vertical="center"/>
      <protection hidden="1"/>
    </xf>
    <xf numFmtId="0" fontId="62" fillId="30" borderId="51" xfId="68" applyFont="1" applyFill="1" applyBorder="1"/>
    <xf numFmtId="0" fontId="62" fillId="30" borderId="50" xfId="68" applyFont="1" applyFill="1" applyBorder="1"/>
    <xf numFmtId="0" fontId="62" fillId="30" borderId="49" xfId="68" applyFont="1" applyFill="1" applyBorder="1"/>
    <xf numFmtId="0" fontId="62" fillId="30" borderId="25" xfId="68" applyFont="1" applyFill="1" applyBorder="1"/>
    <xf numFmtId="0" fontId="62" fillId="30" borderId="0" xfId="68" applyFont="1" applyFill="1" applyBorder="1"/>
    <xf numFmtId="0" fontId="62" fillId="30" borderId="71" xfId="68" applyFont="1" applyFill="1" applyBorder="1"/>
    <xf numFmtId="0" fontId="62" fillId="30" borderId="94" xfId="68" applyFont="1" applyFill="1" applyBorder="1"/>
    <xf numFmtId="0" fontId="62" fillId="30" borderId="95" xfId="68" applyFont="1" applyFill="1" applyBorder="1"/>
    <xf numFmtId="0" fontId="62" fillId="30" borderId="96" xfId="68" applyFont="1" applyFill="1" applyBorder="1"/>
    <xf numFmtId="0" fontId="634" fillId="46" borderId="95" xfId="61" applyFont="1" applyFill="1" applyBorder="1" applyAlignment="1" applyProtection="1">
      <alignment vertical="center"/>
      <protection hidden="1"/>
    </xf>
    <xf numFmtId="0" fontId="75" fillId="46" borderId="96" xfId="61" applyFont="1" applyFill="1" applyBorder="1" applyAlignment="1" applyProtection="1">
      <alignment horizontal="right" vertical="center"/>
      <protection hidden="1"/>
    </xf>
    <xf numFmtId="14" fontId="637" fillId="30" borderId="338" xfId="61" applyNumberFormat="1" applyFont="1" applyFill="1" applyBorder="1" applyAlignment="1" applyProtection="1">
      <alignment horizontal="left" vertical="center"/>
      <protection locked="0"/>
    </xf>
    <xf numFmtId="1" fontId="638" fillId="36" borderId="0" xfId="61" applyNumberFormat="1" applyFont="1" applyFill="1" applyBorder="1" applyAlignment="1" applyProtection="1">
      <alignment horizontal="center" vertical="center"/>
      <protection hidden="1"/>
    </xf>
    <xf numFmtId="165" fontId="638" fillId="36" borderId="0" xfId="61" applyNumberFormat="1" applyFont="1" applyFill="1" applyBorder="1" applyAlignment="1" applyProtection="1">
      <alignment horizontal="right" vertical="center"/>
      <protection hidden="1"/>
    </xf>
    <xf numFmtId="0" fontId="613" fillId="135" borderId="343" xfId="61" applyFont="1" applyFill="1" applyBorder="1" applyAlignment="1" applyProtection="1">
      <alignment horizontal="center" vertical="center"/>
      <protection hidden="1"/>
    </xf>
    <xf numFmtId="0" fontId="614" fillId="30" borderId="343" xfId="61" applyFont="1" applyFill="1" applyBorder="1" applyAlignment="1" applyProtection="1">
      <alignment vertical="center"/>
      <protection hidden="1"/>
    </xf>
    <xf numFmtId="0" fontId="47" fillId="30" borderId="343" xfId="68" applyFont="1" applyFill="1" applyBorder="1" applyAlignment="1">
      <alignment vertical="center"/>
    </xf>
    <xf numFmtId="0" fontId="633" fillId="135" borderId="343" xfId="61" applyFont="1" applyFill="1" applyBorder="1" applyAlignment="1" applyProtection="1">
      <alignment horizontal="center" vertical="center"/>
      <protection hidden="1"/>
    </xf>
    <xf numFmtId="0" fontId="47" fillId="30" borderId="345" xfId="68" applyFont="1" applyFill="1" applyBorder="1" applyAlignment="1">
      <alignment horizontal="right" vertical="center"/>
    </xf>
    <xf numFmtId="0" fontId="47" fillId="30" borderId="346" xfId="68" applyFont="1" applyFill="1" applyBorder="1" applyAlignment="1">
      <alignment vertical="center"/>
    </xf>
    <xf numFmtId="170" fontId="133" fillId="38" borderId="71" xfId="61" applyNumberFormat="1" applyFont="1" applyFill="1" applyBorder="1" applyAlignment="1" applyProtection="1">
      <alignment horizontal="center" vertical="center" wrapText="1"/>
      <protection hidden="1"/>
    </xf>
    <xf numFmtId="0" fontId="260" fillId="30" borderId="0" xfId="61" applyFont="1" applyFill="1" applyAlignment="1" applyProtection="1">
      <alignment horizontal="center" vertical="center"/>
      <protection hidden="1"/>
    </xf>
    <xf numFmtId="0" fontId="260" fillId="30" borderId="0" xfId="61" applyFont="1" applyFill="1" applyBorder="1" applyAlignment="1" applyProtection="1">
      <alignment horizontal="center" vertical="center"/>
      <protection hidden="1"/>
    </xf>
    <xf numFmtId="0" fontId="260" fillId="30" borderId="0" xfId="61" applyFont="1" applyFill="1" applyBorder="1" applyAlignment="1" applyProtection="1">
      <alignment horizontal="center" vertical="center"/>
      <protection hidden="1"/>
    </xf>
    <xf numFmtId="170" fontId="133" fillId="38" borderId="71" xfId="61" applyNumberFormat="1" applyFont="1" applyFill="1" applyBorder="1" applyAlignment="1" applyProtection="1">
      <alignment horizontal="center" vertical="center" wrapText="1"/>
      <protection hidden="1"/>
    </xf>
    <xf numFmtId="0" fontId="260" fillId="30" borderId="0" xfId="61" applyFont="1" applyFill="1" applyAlignment="1" applyProtection="1">
      <alignment horizontal="center" vertical="center"/>
      <protection hidden="1"/>
    </xf>
    <xf numFmtId="0" fontId="46" fillId="30" borderId="10" xfId="80" applyFont="1" applyFill="1" applyBorder="1" applyAlignment="1" applyProtection="1">
      <alignment horizontal="left" vertical="center"/>
      <protection locked="0"/>
    </xf>
    <xf numFmtId="1" fontId="60" fillId="30" borderId="0" xfId="61" applyNumberFormat="1" applyFont="1" applyFill="1" applyAlignment="1" applyProtection="1">
      <alignment vertical="center"/>
      <protection hidden="1"/>
    </xf>
    <xf numFmtId="1" fontId="60" fillId="30" borderId="0" xfId="61" applyNumberFormat="1" applyFont="1" applyFill="1" applyAlignment="1" applyProtection="1">
      <alignment horizontal="left" vertical="center" wrapText="1"/>
      <protection hidden="1"/>
    </xf>
    <xf numFmtId="189" fontId="92" fillId="30" borderId="0" xfId="61" applyNumberFormat="1" applyFont="1" applyFill="1" applyAlignment="1" applyProtection="1">
      <alignment horizontal="center" vertical="center"/>
      <protection hidden="1"/>
    </xf>
    <xf numFmtId="171" fontId="61" fillId="76" borderId="340" xfId="61" applyNumberFormat="1" applyFont="1" applyFill="1" applyBorder="1" applyAlignment="1">
      <alignment horizontal="center" vertical="center"/>
    </xf>
    <xf numFmtId="171" fontId="61" fillId="76" borderId="340" xfId="61" applyNumberFormat="1" applyFont="1" applyFill="1" applyBorder="1" applyAlignment="1">
      <alignment vertical="center"/>
    </xf>
    <xf numFmtId="171" fontId="639" fillId="76" borderId="340" xfId="61" applyNumberFormat="1" applyFont="1" applyFill="1" applyBorder="1" applyAlignment="1">
      <alignment horizontal="center" vertical="center"/>
    </xf>
    <xf numFmtId="171" fontId="61" fillId="165" borderId="343" xfId="61" applyNumberFormat="1" applyFont="1" applyFill="1" applyBorder="1" applyAlignment="1">
      <alignment horizontal="center" vertical="center"/>
    </xf>
    <xf numFmtId="171" fontId="61" fillId="165" borderId="343" xfId="61" applyNumberFormat="1" applyFont="1" applyFill="1" applyBorder="1" applyAlignment="1">
      <alignment vertical="center"/>
    </xf>
    <xf numFmtId="166" fontId="62" fillId="45" borderId="18" xfId="61" applyNumberFormat="1" applyFont="1" applyFill="1" applyBorder="1" applyAlignment="1">
      <alignment horizontal="center" vertical="center"/>
    </xf>
    <xf numFmtId="166" fontId="62" fillId="44" borderId="18" xfId="61" applyNumberFormat="1" applyFont="1" applyFill="1" applyBorder="1" applyAlignment="1">
      <alignment horizontal="center" vertical="center"/>
    </xf>
    <xf numFmtId="166" fontId="62" fillId="44" borderId="85" xfId="61" applyNumberFormat="1" applyFont="1" applyFill="1" applyBorder="1" applyAlignment="1">
      <alignment horizontal="center" vertical="center"/>
    </xf>
    <xf numFmtId="0" fontId="6" fillId="30" borderId="0" xfId="108" applyFill="1"/>
    <xf numFmtId="0" fontId="263" fillId="30" borderId="0" xfId="61" applyFont="1" applyFill="1" applyAlignment="1">
      <alignment horizontal="right" vertical="center"/>
    </xf>
    <xf numFmtId="171" fontId="639" fillId="165" borderId="343" xfId="61" applyNumberFormat="1" applyFont="1" applyFill="1" applyBorder="1" applyAlignment="1">
      <alignment horizontal="center" vertical="center"/>
    </xf>
    <xf numFmtId="0" fontId="630" fillId="30" borderId="0" xfId="108" applyFont="1" applyFill="1" applyAlignment="1">
      <alignment vertical="center"/>
    </xf>
    <xf numFmtId="0" fontId="437" fillId="30" borderId="0" xfId="108" applyFont="1" applyFill="1" applyAlignment="1">
      <alignment vertical="center"/>
    </xf>
    <xf numFmtId="1" fontId="605" fillId="163" borderId="0" xfId="61" applyNumberFormat="1" applyFont="1" applyFill="1" applyAlignment="1" applyProtection="1">
      <alignment horizontal="center" vertical="center"/>
      <protection hidden="1"/>
    </xf>
    <xf numFmtId="1" fontId="62" fillId="30" borderId="0" xfId="61" applyNumberFormat="1" applyFont="1" applyFill="1" applyAlignment="1" applyProtection="1">
      <alignment horizontal="left" vertical="center"/>
      <protection hidden="1"/>
    </xf>
    <xf numFmtId="168" fontId="72" fillId="30" borderId="0" xfId="61" applyNumberFormat="1" applyFont="1" applyFill="1" applyAlignment="1">
      <alignment horizontal="center" vertical="center"/>
    </xf>
    <xf numFmtId="171" fontId="92" fillId="76" borderId="340" xfId="61" applyNumberFormat="1" applyFont="1" applyFill="1" applyBorder="1" applyAlignment="1">
      <alignment horizontal="center" vertical="center"/>
    </xf>
    <xf numFmtId="0" fontId="133" fillId="38" borderId="0" xfId="61" applyFont="1" applyFill="1" applyAlignment="1" applyProtection="1">
      <alignment horizontal="right" vertical="center" wrapText="1"/>
      <protection hidden="1"/>
    </xf>
    <xf numFmtId="0" fontId="609" fillId="30" borderId="0" xfId="61" applyFont="1" applyFill="1" applyAlignment="1" applyProtection="1">
      <alignment horizontal="center" vertical="center"/>
      <protection locked="0"/>
    </xf>
    <xf numFmtId="1" fontId="638" fillId="36" borderId="0" xfId="61" applyNumberFormat="1" applyFont="1" applyFill="1" applyAlignment="1" applyProtection="1">
      <alignment horizontal="center" vertical="center"/>
      <protection hidden="1"/>
    </xf>
    <xf numFmtId="165" fontId="638" fillId="36" borderId="0" xfId="61" applyNumberFormat="1" applyFont="1" applyFill="1" applyAlignment="1" applyProtection="1">
      <alignment horizontal="right" vertical="center"/>
      <protection hidden="1"/>
    </xf>
    <xf numFmtId="0" fontId="609" fillId="45" borderId="18" xfId="61" applyFont="1" applyFill="1" applyBorder="1" applyAlignment="1">
      <alignment horizontal="left" vertical="center"/>
    </xf>
    <xf numFmtId="0" fontId="609" fillId="0" borderId="0" xfId="61" applyFont="1" applyAlignment="1" applyProtection="1">
      <alignment horizontal="left" vertical="center"/>
      <protection hidden="1"/>
    </xf>
    <xf numFmtId="169" fontId="67" fillId="0" borderId="0" xfId="63" applyNumberFormat="1" applyFont="1" applyAlignment="1" applyProtection="1">
      <alignment horizontal="center" vertical="center"/>
      <protection locked="0"/>
    </xf>
    <xf numFmtId="0" fontId="609" fillId="44" borderId="18" xfId="61" applyFont="1" applyFill="1" applyBorder="1" applyAlignment="1">
      <alignment horizontal="left" vertical="center"/>
    </xf>
    <xf numFmtId="0" fontId="614" fillId="36" borderId="0" xfId="61" applyFont="1" applyFill="1" applyAlignment="1" applyProtection="1">
      <alignment horizontal="center" vertical="center"/>
      <protection hidden="1"/>
    </xf>
    <xf numFmtId="0" fontId="609" fillId="30" borderId="0" xfId="61" applyFont="1" applyFill="1" applyAlignment="1" applyProtection="1">
      <alignment horizontal="left" vertical="center"/>
      <protection locked="0"/>
    </xf>
    <xf numFmtId="0" fontId="614" fillId="30" borderId="0" xfId="61" applyFont="1" applyFill="1" applyAlignment="1" applyProtection="1">
      <alignment horizontal="left" vertical="center"/>
      <protection locked="0"/>
    </xf>
    <xf numFmtId="0" fontId="609" fillId="30" borderId="71" xfId="61" applyFont="1" applyFill="1" applyBorder="1" applyAlignment="1" applyProtection="1">
      <alignment horizontal="right" vertical="center"/>
      <protection locked="0"/>
    </xf>
    <xf numFmtId="14" fontId="637" fillId="30" borderId="132" xfId="61" applyNumberFormat="1" applyFont="1" applyFill="1" applyBorder="1" applyAlignment="1" applyProtection="1">
      <alignment horizontal="left" vertical="center"/>
      <protection locked="0"/>
    </xf>
    <xf numFmtId="0" fontId="109" fillId="36" borderId="20" xfId="61" applyFont="1" applyFill="1" applyBorder="1" applyAlignment="1" applyProtection="1">
      <alignment horizontal="center" vertical="center"/>
      <protection hidden="1"/>
    </xf>
    <xf numFmtId="0" fontId="109" fillId="36" borderId="20" xfId="61" applyFont="1" applyFill="1" applyBorder="1" applyAlignment="1" applyProtection="1">
      <alignment horizontal="right" vertical="center"/>
      <protection hidden="1"/>
    </xf>
    <xf numFmtId="0" fontId="109" fillId="36" borderId="0" xfId="61" applyFont="1" applyFill="1" applyAlignment="1" applyProtection="1">
      <alignment horizontal="right" vertical="center"/>
      <protection hidden="1"/>
    </xf>
    <xf numFmtId="0" fontId="632" fillId="36" borderId="132" xfId="61" applyFont="1" applyFill="1" applyBorder="1" applyAlignment="1" applyProtection="1">
      <alignment horizontal="right" vertical="center"/>
      <protection hidden="1"/>
    </xf>
    <xf numFmtId="0" fontId="318" fillId="45" borderId="85" xfId="61" applyFont="1" applyFill="1" applyBorder="1" applyAlignment="1">
      <alignment horizontal="left" vertical="center"/>
    </xf>
    <xf numFmtId="166" fontId="62" fillId="45" borderId="85" xfId="61" applyNumberFormat="1" applyFont="1" applyFill="1" applyBorder="1" applyAlignment="1">
      <alignment horizontal="center" vertical="center"/>
    </xf>
    <xf numFmtId="171" fontId="47" fillId="45" borderId="85" xfId="61" applyNumberFormat="1" applyFont="1" applyFill="1" applyBorder="1" applyAlignment="1">
      <alignment horizontal="center" vertical="center"/>
    </xf>
    <xf numFmtId="0" fontId="49" fillId="30" borderId="0" xfId="56" applyFont="1" applyFill="1" applyBorder="1" applyAlignment="1">
      <alignment horizontal="left" vertical="center"/>
    </xf>
    <xf numFmtId="0" fontId="49" fillId="30" borderId="95" xfId="56" applyFont="1" applyFill="1" applyBorder="1" applyAlignment="1">
      <alignment horizontal="left" vertical="center"/>
    </xf>
    <xf numFmtId="0" fontId="95" fillId="30" borderId="50" xfId="55" applyFont="1" applyFill="1" applyBorder="1" applyAlignment="1">
      <alignment horizontal="left" vertical="center"/>
    </xf>
    <xf numFmtId="0" fontId="95" fillId="30" borderId="0" xfId="62" applyFont="1" applyFill="1" applyBorder="1" applyAlignment="1">
      <alignment horizontal="left" vertical="center"/>
    </xf>
    <xf numFmtId="0" fontId="101" fillId="29" borderId="0" xfId="61" applyFont="1" applyFill="1" applyBorder="1" applyAlignment="1" applyProtection="1">
      <alignment vertical="center"/>
      <protection hidden="1"/>
    </xf>
    <xf numFmtId="0" fontId="101" fillId="29" borderId="71" xfId="61" applyFont="1" applyFill="1" applyBorder="1" applyAlignment="1" applyProtection="1">
      <alignment vertical="center"/>
      <protection hidden="1"/>
    </xf>
    <xf numFmtId="0" fontId="92" fillId="0" borderId="0" xfId="61" applyFont="1" applyBorder="1" applyAlignment="1">
      <alignment horizontal="left" vertical="center"/>
    </xf>
    <xf numFmtId="0" fontId="47" fillId="0" borderId="0" xfId="61" applyFont="1" applyBorder="1" applyAlignment="1">
      <alignment horizontal="left" vertical="center"/>
    </xf>
    <xf numFmtId="0" fontId="47" fillId="0" borderId="0" xfId="0" applyFont="1" applyBorder="1" applyAlignment="1">
      <alignment horizontal="left" vertical="center"/>
    </xf>
    <xf numFmtId="0" fontId="49" fillId="0" borderId="95" xfId="56" applyFont="1" applyBorder="1" applyAlignment="1">
      <alignment horizontal="left" vertical="center"/>
    </xf>
    <xf numFmtId="0" fontId="92" fillId="36" borderId="197" xfId="42" applyFont="1" applyFill="1" applyBorder="1" applyAlignment="1">
      <alignment horizontal="center" vertical="center"/>
    </xf>
    <xf numFmtId="187" fontId="92" fillId="30" borderId="314" xfId="42" applyNumberFormat="1" applyFont="1" applyFill="1" applyBorder="1" applyAlignment="1">
      <alignment horizontal="center" vertical="center"/>
    </xf>
    <xf numFmtId="187" fontId="408" fillId="31" borderId="314" xfId="0" applyNumberFormat="1" applyFont="1" applyFill="1" applyBorder="1" applyAlignment="1" applyProtection="1">
      <alignment horizontal="center" vertical="center"/>
      <protection locked="0"/>
    </xf>
    <xf numFmtId="187" fontId="61" fillId="30" borderId="314" xfId="0" applyNumberFormat="1" applyFont="1" applyFill="1" applyBorder="1" applyAlignment="1" applyProtection="1">
      <alignment horizontal="center" vertical="center"/>
      <protection locked="0"/>
    </xf>
    <xf numFmtId="187" fontId="643" fillId="31" borderId="314" xfId="0" applyNumberFormat="1" applyFont="1" applyFill="1" applyBorder="1" applyAlignment="1" applyProtection="1">
      <alignment horizontal="center" vertical="center"/>
      <protection locked="0"/>
    </xf>
    <xf numFmtId="0" fontId="290" fillId="29" borderId="0" xfId="61" applyFont="1" applyFill="1" applyAlignment="1">
      <alignment vertical="center"/>
    </xf>
    <xf numFmtId="0" fontId="62" fillId="30" borderId="27" xfId="61" applyFont="1" applyFill="1" applyBorder="1" applyAlignment="1" applyProtection="1">
      <alignment horizontal="center" wrapText="1"/>
      <protection hidden="1"/>
    </xf>
    <xf numFmtId="187" fontId="92" fillId="30" borderId="348" xfId="42" applyNumberFormat="1" applyFont="1" applyFill="1" applyBorder="1" applyAlignment="1">
      <alignment horizontal="center" vertical="center"/>
    </xf>
    <xf numFmtId="187" fontId="408" fillId="31" borderId="348" xfId="0" applyNumberFormat="1" applyFont="1" applyFill="1" applyBorder="1" applyAlignment="1" applyProtection="1">
      <alignment horizontal="center" vertical="center"/>
      <protection locked="0"/>
    </xf>
    <xf numFmtId="187" fontId="61" fillId="30" borderId="348" xfId="0" applyNumberFormat="1" applyFont="1" applyFill="1" applyBorder="1" applyAlignment="1" applyProtection="1">
      <alignment horizontal="center" vertical="center"/>
      <protection locked="0"/>
    </xf>
    <xf numFmtId="0" fontId="92" fillId="31" borderId="0" xfId="61" applyFont="1" applyFill="1" applyBorder="1" applyAlignment="1" applyProtection="1">
      <alignment vertical="center"/>
      <protection locked="0"/>
    </xf>
    <xf numFmtId="187" fontId="643" fillId="31" borderId="348" xfId="0" applyNumberFormat="1" applyFont="1" applyFill="1" applyBorder="1" applyAlignment="1" applyProtection="1">
      <alignment horizontal="center" vertical="center"/>
      <protection locked="0"/>
    </xf>
    <xf numFmtId="183" fontId="92" fillId="23" borderId="27" xfId="0" applyNumberFormat="1" applyFont="1" applyFill="1" applyBorder="1" applyAlignment="1" applyProtection="1">
      <alignment horizontal="center" vertical="center"/>
      <protection locked="0"/>
    </xf>
    <xf numFmtId="0" fontId="133" fillId="166" borderId="0" xfId="61" applyFont="1" applyFill="1" applyBorder="1" applyAlignment="1">
      <alignment horizontal="right" vertical="center"/>
    </xf>
    <xf numFmtId="0" fontId="135" fillId="30" borderId="0" xfId="61" applyFont="1" applyFill="1" applyBorder="1" applyAlignment="1" applyProtection="1">
      <alignment horizontal="right" vertical="center"/>
      <protection hidden="1"/>
    </xf>
    <xf numFmtId="0" fontId="43" fillId="31" borderId="0" xfId="61" applyFont="1" applyFill="1" applyBorder="1" applyAlignment="1" applyProtection="1">
      <alignment vertical="center"/>
      <protection hidden="1"/>
    </xf>
    <xf numFmtId="0" fontId="4" fillId="29" borderId="0" xfId="113" applyFill="1"/>
    <xf numFmtId="0" fontId="306" fillId="29" borderId="0" xfId="113" applyFont="1" applyFill="1" applyAlignment="1">
      <alignment vertical="center"/>
    </xf>
    <xf numFmtId="0" fontId="47" fillId="49" borderId="0" xfId="113" applyFont="1" applyFill="1"/>
    <xf numFmtId="0" fontId="58" fillId="49" borderId="0" xfId="113" applyFont="1" applyFill="1" applyAlignment="1">
      <alignment horizontal="right" vertical="center"/>
    </xf>
    <xf numFmtId="0" fontId="4" fillId="36" borderId="0" xfId="113" applyFill="1"/>
    <xf numFmtId="0" fontId="4" fillId="29" borderId="0" xfId="114" applyFill="1"/>
    <xf numFmtId="0" fontId="131" fillId="29" borderId="0" xfId="113" applyFont="1" applyFill="1" applyAlignment="1">
      <alignment vertical="center"/>
    </xf>
    <xf numFmtId="0" fontId="294" fillId="29" borderId="0" xfId="114" applyFont="1" applyFill="1" applyAlignment="1">
      <alignment vertical="center"/>
    </xf>
    <xf numFmtId="0" fontId="89" fillId="51" borderId="25" xfId="61" applyFont="1" applyFill="1" applyBorder="1" applyAlignment="1" applyProtection="1">
      <alignment horizontal="right" vertical="center"/>
      <protection hidden="1"/>
    </xf>
    <xf numFmtId="0" fontId="80" fillId="49" borderId="0" xfId="113" applyFont="1" applyFill="1" applyAlignment="1">
      <alignment vertical="center"/>
    </xf>
    <xf numFmtId="0" fontId="295" fillId="29" borderId="0" xfId="113" applyFont="1" applyFill="1" applyAlignment="1">
      <alignment vertical="center"/>
    </xf>
    <xf numFmtId="49" fontId="298" fillId="30" borderId="25" xfId="113" applyNumberFormat="1" applyFont="1" applyFill="1" applyBorder="1" applyAlignment="1">
      <alignment horizontal="center" vertical="center"/>
    </xf>
    <xf numFmtId="49" fontId="298" fillId="30" borderId="0" xfId="113" applyNumberFormat="1" applyFont="1" applyFill="1" applyAlignment="1">
      <alignment horizontal="center" vertical="center"/>
    </xf>
    <xf numFmtId="0" fontId="74" fillId="29" borderId="0" xfId="113" applyFont="1" applyFill="1" applyAlignment="1">
      <alignment vertical="center"/>
    </xf>
    <xf numFmtId="0" fontId="74" fillId="29" borderId="236" xfId="113" applyFont="1" applyFill="1" applyBorder="1" applyAlignment="1">
      <alignment vertical="center"/>
    </xf>
    <xf numFmtId="49" fontId="333" fillId="30" borderId="25" xfId="113" applyNumberFormat="1" applyFont="1" applyFill="1" applyBorder="1" applyAlignment="1">
      <alignment horizontal="center" vertical="center" wrapText="1"/>
    </xf>
    <xf numFmtId="49" fontId="333" fillId="30" borderId="0" xfId="113" applyNumberFormat="1" applyFont="1" applyFill="1" applyAlignment="1">
      <alignment horizontal="center" vertical="center" wrapText="1"/>
    </xf>
    <xf numFmtId="0" fontId="295" fillId="36" borderId="0" xfId="113" applyFont="1" applyFill="1" applyAlignment="1">
      <alignment vertical="center"/>
    </xf>
    <xf numFmtId="0" fontId="96" fillId="30" borderId="51" xfId="111" applyFont="1" applyFill="1" applyBorder="1" applyAlignment="1">
      <alignment horizontal="left" vertical="center"/>
    </xf>
    <xf numFmtId="0" fontId="95" fillId="30" borderId="50" xfId="111" applyFont="1" applyFill="1" applyBorder="1" applyAlignment="1">
      <alignment horizontal="left" vertical="center"/>
    </xf>
    <xf numFmtId="0" fontId="95" fillId="30" borderId="49" xfId="111" applyFont="1" applyFill="1" applyBorder="1" applyAlignment="1">
      <alignment horizontal="left" vertical="center"/>
    </xf>
    <xf numFmtId="0" fontId="96" fillId="30" borderId="25" xfId="111" applyFont="1" applyFill="1" applyBorder="1" applyAlignment="1">
      <alignment horizontal="left" vertical="center"/>
    </xf>
    <xf numFmtId="0" fontId="95" fillId="30" borderId="0" xfId="111" applyFont="1" applyFill="1" applyAlignment="1">
      <alignment horizontal="left" vertical="center"/>
    </xf>
    <xf numFmtId="0" fontId="95" fillId="30" borderId="71" xfId="111" applyFont="1" applyFill="1" applyBorder="1" applyAlignment="1">
      <alignment horizontal="left" vertical="center"/>
    </xf>
    <xf numFmtId="0" fontId="46" fillId="23" borderId="25" xfId="68" applyFont="1" applyFill="1" applyBorder="1" applyAlignment="1">
      <alignment vertical="center"/>
    </xf>
    <xf numFmtId="0" fontId="62" fillId="23" borderId="25" xfId="68" applyFont="1" applyFill="1" applyBorder="1" applyAlignment="1">
      <alignment vertical="center"/>
    </xf>
    <xf numFmtId="181" fontId="45" fillId="56" borderId="349" xfId="61" applyNumberFormat="1" applyFont="1" applyFill="1" applyBorder="1" applyAlignment="1" applyProtection="1">
      <alignment horizontal="center" vertical="center"/>
      <protection hidden="1"/>
    </xf>
    <xf numFmtId="177" fontId="45" fillId="30" borderId="25" xfId="61" applyNumberFormat="1" applyFont="1" applyFill="1" applyBorder="1" applyAlignment="1" applyProtection="1">
      <alignment horizontal="center" vertical="center"/>
      <protection hidden="1"/>
    </xf>
    <xf numFmtId="0" fontId="95" fillId="30" borderId="0" xfId="115" applyFont="1" applyFill="1" applyAlignment="1">
      <alignment horizontal="left" vertical="center"/>
    </xf>
    <xf numFmtId="178" fontId="45" fillId="56" borderId="349" xfId="61" applyNumberFormat="1" applyFont="1" applyFill="1" applyBorder="1" applyAlignment="1" applyProtection="1">
      <alignment horizontal="center" vertical="center"/>
      <protection hidden="1"/>
    </xf>
    <xf numFmtId="177" fontId="45" fillId="56" borderId="349" xfId="61" applyNumberFormat="1" applyFont="1" applyFill="1" applyBorder="1" applyAlignment="1" applyProtection="1">
      <alignment horizontal="center" vertical="center"/>
      <protection hidden="1"/>
    </xf>
    <xf numFmtId="0" fontId="10" fillId="0" borderId="0" xfId="111"/>
    <xf numFmtId="0" fontId="10" fillId="30" borderId="0" xfId="111" applyFill="1"/>
    <xf numFmtId="0" fontId="95" fillId="30" borderId="25" xfId="111" applyFont="1" applyFill="1" applyBorder="1" applyAlignment="1">
      <alignment horizontal="left" vertical="center"/>
    </xf>
    <xf numFmtId="179" fontId="45" fillId="56" borderId="349" xfId="61" applyNumberFormat="1" applyFont="1" applyFill="1" applyBorder="1" applyAlignment="1" applyProtection="1">
      <alignment horizontal="center" vertical="center"/>
      <protection hidden="1"/>
    </xf>
    <xf numFmtId="179" fontId="45" fillId="30" borderId="25" xfId="61" applyNumberFormat="1" applyFont="1" applyFill="1" applyBorder="1" applyAlignment="1" applyProtection="1">
      <alignment horizontal="center" vertical="center"/>
      <protection hidden="1"/>
    </xf>
    <xf numFmtId="0" fontId="295" fillId="30" borderId="0" xfId="113" applyFont="1" applyFill="1" applyAlignment="1">
      <alignment vertical="center"/>
    </xf>
    <xf numFmtId="0" fontId="95" fillId="30" borderId="25" xfId="115" applyFont="1" applyFill="1" applyBorder="1" applyAlignment="1">
      <alignment horizontal="left" vertical="center"/>
    </xf>
    <xf numFmtId="0" fontId="102" fillId="30" borderId="0" xfId="115" applyFont="1" applyFill="1" applyAlignment="1">
      <alignment horizontal="left" vertical="center"/>
    </xf>
    <xf numFmtId="0" fontId="95" fillId="30" borderId="71" xfId="115" applyFont="1" applyFill="1" applyBorder="1" applyAlignment="1">
      <alignment horizontal="left" vertical="center"/>
    </xf>
    <xf numFmtId="0" fontId="47" fillId="0" borderId="0" xfId="68" applyFont="1" applyAlignment="1">
      <alignment vertical="center"/>
    </xf>
    <xf numFmtId="0" fontId="47" fillId="0" borderId="0" xfId="68" applyFont="1" applyAlignment="1">
      <alignment horizontal="center" vertical="center"/>
    </xf>
    <xf numFmtId="0" fontId="47" fillId="0" borderId="0" xfId="68" applyFont="1" applyAlignment="1">
      <alignment horizontal="left" vertical="center"/>
    </xf>
    <xf numFmtId="0" fontId="50" fillId="30" borderId="25" xfId="61" applyFont="1" applyFill="1" applyBorder="1" applyAlignment="1" applyProtection="1">
      <alignment horizontal="right" vertical="center"/>
      <protection hidden="1"/>
    </xf>
    <xf numFmtId="0" fontId="81" fillId="49" borderId="0" xfId="113" applyFont="1" applyFill="1" applyAlignment="1">
      <alignment vertical="center"/>
    </xf>
    <xf numFmtId="0" fontId="103" fillId="23" borderId="0" xfId="68" applyFont="1" applyFill="1" applyAlignment="1">
      <alignment vertical="center"/>
    </xf>
    <xf numFmtId="0" fontId="49" fillId="0" borderId="0" xfId="72" applyFont="1" applyBorder="1" applyAlignment="1">
      <alignment horizontal="left" vertical="center"/>
    </xf>
    <xf numFmtId="0" fontId="47" fillId="23" borderId="0" xfId="68" applyFont="1" applyFill="1" applyAlignment="1">
      <alignment vertical="center"/>
    </xf>
    <xf numFmtId="0" fontId="375" fillId="29" borderId="0" xfId="61" applyFont="1" applyFill="1" applyAlignment="1">
      <alignment horizontal="right" vertical="center"/>
    </xf>
    <xf numFmtId="0" fontId="50" fillId="30" borderId="94" xfId="61" applyFont="1" applyFill="1" applyBorder="1" applyAlignment="1" applyProtection="1">
      <alignment horizontal="right" vertical="center"/>
      <protection hidden="1"/>
    </xf>
    <xf numFmtId="0" fontId="49" fillId="0" borderId="95" xfId="72" applyFont="1" applyBorder="1" applyAlignment="1">
      <alignment horizontal="left" vertical="center"/>
    </xf>
    <xf numFmtId="49" fontId="63" fillId="30" borderId="95" xfId="33" applyNumberFormat="1" applyFont="1" applyFill="1" applyBorder="1" applyAlignment="1">
      <alignment horizontal="left" vertical="center"/>
    </xf>
    <xf numFmtId="49" fontId="63" fillId="30" borderId="96" xfId="33" applyNumberFormat="1" applyFont="1" applyFill="1" applyBorder="1" applyAlignment="1">
      <alignment horizontal="left" vertical="center"/>
    </xf>
    <xf numFmtId="0" fontId="81" fillId="144" borderId="0" xfId="113" applyFont="1" applyFill="1" applyAlignment="1">
      <alignment vertical="center"/>
    </xf>
    <xf numFmtId="0" fontId="74" fillId="29" borderId="240" xfId="113" applyFont="1" applyFill="1" applyBorder="1" applyAlignment="1">
      <alignment vertical="center"/>
    </xf>
    <xf numFmtId="0" fontId="74" fillId="29" borderId="238" xfId="113" applyFont="1" applyFill="1" applyBorder="1" applyAlignment="1">
      <alignment vertical="center"/>
    </xf>
    <xf numFmtId="0" fontId="313" fillId="29" borderId="0" xfId="114" applyFont="1" applyFill="1" applyAlignment="1">
      <alignment vertical="center"/>
    </xf>
    <xf numFmtId="0" fontId="295" fillId="29" borderId="247" xfId="114" applyFont="1" applyFill="1" applyBorder="1" applyAlignment="1">
      <alignment vertical="center"/>
    </xf>
    <xf numFmtId="0" fontId="295" fillId="29" borderId="248" xfId="114" applyFont="1" applyFill="1" applyBorder="1"/>
    <xf numFmtId="0" fontId="80" fillId="49" borderId="248" xfId="113" applyFont="1" applyFill="1" applyBorder="1" applyAlignment="1">
      <alignment vertical="center"/>
    </xf>
    <xf numFmtId="0" fontId="295" fillId="36" borderId="249" xfId="113" applyFont="1" applyFill="1" applyBorder="1" applyAlignment="1">
      <alignment vertical="center"/>
    </xf>
    <xf numFmtId="0" fontId="82" fillId="49" borderId="0" xfId="113" applyFont="1" applyFill="1" applyAlignment="1">
      <alignment horizontal="center" vertical="center"/>
    </xf>
    <xf numFmtId="0" fontId="74" fillId="29" borderId="0" xfId="114" applyFont="1" applyFill="1" applyAlignment="1">
      <alignment vertical="center"/>
    </xf>
    <xf numFmtId="0" fontId="51" fillId="36" borderId="0" xfId="114" applyFont="1" applyFill="1" applyAlignment="1">
      <alignment vertical="center"/>
    </xf>
    <xf numFmtId="203" fontId="77" fillId="144" borderId="0" xfId="113" applyNumberFormat="1" applyFont="1" applyFill="1" applyAlignment="1">
      <alignment horizontal="center" vertical="center"/>
    </xf>
    <xf numFmtId="0" fontId="295" fillId="29" borderId="0" xfId="114" applyFont="1" applyFill="1"/>
    <xf numFmtId="0" fontId="311" fillId="29" borderId="0" xfId="113" applyFont="1" applyFill="1" applyAlignment="1">
      <alignment vertical="center"/>
    </xf>
    <xf numFmtId="0" fontId="314" fillId="129" borderId="0" xfId="113" applyFont="1" applyFill="1" applyAlignment="1">
      <alignment horizontal="center" vertical="center"/>
    </xf>
    <xf numFmtId="0" fontId="74" fillId="29" borderId="0" xfId="113" applyFont="1" applyFill="1" applyAlignment="1">
      <alignment horizontal="left" vertical="center"/>
    </xf>
    <xf numFmtId="14" fontId="74" fillId="29" borderId="0" xfId="114" applyNumberFormat="1" applyFont="1" applyFill="1" applyAlignment="1">
      <alignment horizontal="center" vertical="center"/>
    </xf>
    <xf numFmtId="0" fontId="311" fillId="29" borderId="238" xfId="113" applyFont="1" applyFill="1" applyBorder="1" applyAlignment="1">
      <alignment vertical="center"/>
    </xf>
    <xf numFmtId="0" fontId="48" fillId="29" borderId="0" xfId="114" applyFont="1" applyFill="1" applyAlignment="1">
      <alignment vertical="center"/>
    </xf>
    <xf numFmtId="203" fontId="298" fillId="29" borderId="0" xfId="113" applyNumberFormat="1" applyFont="1" applyFill="1" applyAlignment="1">
      <alignment horizontal="center" vertical="center"/>
    </xf>
    <xf numFmtId="0" fontId="315" fillId="36" borderId="0" xfId="76" applyFont="1" applyFill="1" applyAlignment="1" applyProtection="1"/>
    <xf numFmtId="0" fontId="316" fillId="23" borderId="72" xfId="61" applyFont="1" applyFill="1" applyBorder="1" applyAlignment="1">
      <alignment vertical="center"/>
    </xf>
    <xf numFmtId="0" fontId="316" fillId="23" borderId="0" xfId="61" applyFont="1" applyFill="1" applyAlignment="1">
      <alignment vertical="center"/>
    </xf>
    <xf numFmtId="0" fontId="316" fillId="23" borderId="63" xfId="61" applyFont="1" applyFill="1" applyBorder="1" applyAlignment="1">
      <alignment vertical="center"/>
    </xf>
    <xf numFmtId="0" fontId="647" fillId="23" borderId="0" xfId="61" applyFont="1" applyFill="1" applyAlignment="1">
      <alignment vertical="center"/>
    </xf>
    <xf numFmtId="0" fontId="647" fillId="23" borderId="0" xfId="61" applyFont="1" applyFill="1" applyBorder="1" applyAlignment="1">
      <alignment vertical="center"/>
    </xf>
    <xf numFmtId="0" fontId="647" fillId="23" borderId="66" xfId="61" applyFont="1" applyFill="1" applyBorder="1" applyAlignment="1">
      <alignment vertical="center"/>
    </xf>
    <xf numFmtId="0" fontId="118" fillId="36" borderId="48" xfId="61" applyFont="1" applyFill="1" applyBorder="1" applyAlignment="1">
      <alignment vertical="center"/>
    </xf>
    <xf numFmtId="0" fontId="615" fillId="36" borderId="191" xfId="61" applyFont="1" applyFill="1" applyBorder="1" applyAlignment="1">
      <alignment horizontal="left" vertical="center"/>
    </xf>
    <xf numFmtId="0" fontId="120" fillId="36" borderId="17" xfId="61" applyFont="1" applyFill="1" applyBorder="1" applyAlignment="1">
      <alignment vertical="center"/>
    </xf>
    <xf numFmtId="0" fontId="92" fillId="36" borderId="17" xfId="68" applyFont="1" applyFill="1" applyBorder="1"/>
    <xf numFmtId="0" fontId="129" fillId="36" borderId="17" xfId="61" applyFont="1" applyFill="1" applyBorder="1" applyAlignment="1">
      <alignment horizontal="center" vertical="center"/>
    </xf>
    <xf numFmtId="0" fontId="640" fillId="30" borderId="0" xfId="61" applyFont="1" applyFill="1" applyBorder="1" applyAlignment="1">
      <alignment horizontal="right" vertical="center"/>
    </xf>
    <xf numFmtId="0" fontId="126" fillId="30" borderId="20" xfId="42" applyFont="1" applyFill="1" applyBorder="1" applyAlignment="1">
      <alignment horizontal="centerContinuous" vertical="center" wrapText="1"/>
    </xf>
    <xf numFmtId="0" fontId="640" fillId="30" borderId="0" xfId="61" applyFont="1" applyFill="1" applyBorder="1" applyAlignment="1">
      <alignment horizontal="left" vertical="center"/>
    </xf>
    <xf numFmtId="0" fontId="92" fillId="30" borderId="0" xfId="68" applyFont="1" applyFill="1" applyBorder="1"/>
    <xf numFmtId="0" fontId="60" fillId="30" borderId="0" xfId="61" applyFont="1" applyFill="1" applyBorder="1" applyAlignment="1">
      <alignment horizontal="right" vertical="center"/>
    </xf>
    <xf numFmtId="0" fontId="60" fillId="30" borderId="198" xfId="61" applyFont="1" applyFill="1" applyBorder="1" applyAlignment="1">
      <alignment horizontal="right" vertical="center"/>
    </xf>
    <xf numFmtId="0" fontId="120" fillId="30" borderId="0" xfId="61" applyFont="1" applyFill="1" applyBorder="1" applyAlignment="1">
      <alignment horizontal="left" vertical="center"/>
    </xf>
    <xf numFmtId="0" fontId="640" fillId="30" borderId="0" xfId="61" applyFont="1" applyFill="1" applyBorder="1" applyAlignment="1">
      <alignment horizontal="center" vertical="center"/>
    </xf>
    <xf numFmtId="0" fontId="120" fillId="30" borderId="0" xfId="61" applyFont="1" applyFill="1" applyBorder="1" applyAlignment="1">
      <alignment horizontal="right" vertical="center"/>
    </xf>
    <xf numFmtId="0" fontId="92" fillId="30" borderId="95" xfId="68" applyFont="1" applyFill="1" applyBorder="1"/>
    <xf numFmtId="0" fontId="121" fillId="30" borderId="95" xfId="61" applyFont="1" applyFill="1" applyBorder="1" applyAlignment="1">
      <alignment horizontal="right" vertical="center"/>
    </xf>
    <xf numFmtId="0" fontId="45" fillId="36" borderId="361" xfId="61" applyFont="1" applyFill="1" applyBorder="1" applyAlignment="1">
      <alignment horizontal="left" vertical="center"/>
    </xf>
    <xf numFmtId="0" fontId="120" fillId="36" borderId="95" xfId="61" applyFont="1" applyFill="1" applyBorder="1" applyAlignment="1">
      <alignment vertical="center"/>
    </xf>
    <xf numFmtId="0" fontId="92" fillId="36" borderId="95" xfId="68" applyFont="1" applyFill="1" applyBorder="1"/>
    <xf numFmtId="0" fontId="125" fillId="36" borderId="95" xfId="42" applyFont="1" applyFill="1" applyBorder="1" applyAlignment="1">
      <alignment vertical="center" wrapText="1"/>
    </xf>
    <xf numFmtId="185" fontId="640" fillId="0" borderId="54" xfId="61" applyNumberFormat="1" applyFont="1" applyBorder="1" applyAlignment="1">
      <alignment horizontal="center" vertical="center" wrapText="1"/>
    </xf>
    <xf numFmtId="167" fontId="640" fillId="0" borderId="54" xfId="61" applyNumberFormat="1" applyFont="1" applyBorder="1" applyAlignment="1">
      <alignment horizontal="center" vertical="center" wrapText="1"/>
    </xf>
    <xf numFmtId="184" fontId="640" fillId="0" borderId="54" xfId="61" applyNumberFormat="1" applyFont="1" applyBorder="1" applyAlignment="1">
      <alignment horizontal="center" vertical="center" wrapText="1"/>
    </xf>
    <xf numFmtId="49" fontId="103" fillId="23" borderId="347" xfId="63" applyNumberFormat="1" applyFont="1" applyFill="1" applyBorder="1" applyAlignment="1" applyProtection="1">
      <alignment horizontal="left" vertical="center"/>
      <protection locked="0"/>
    </xf>
    <xf numFmtId="0" fontId="650" fillId="30" borderId="201" xfId="63" applyFont="1" applyFill="1" applyBorder="1" applyAlignment="1" applyProtection="1">
      <alignment horizontal="center" vertical="center"/>
      <protection locked="0"/>
    </xf>
    <xf numFmtId="0" fontId="316" fillId="36" borderId="182" xfId="61" applyFont="1" applyFill="1" applyBorder="1" applyAlignment="1">
      <alignment vertical="center"/>
    </xf>
    <xf numFmtId="0" fontId="316" fillId="36" borderId="0" xfId="61" applyFont="1" applyFill="1" applyBorder="1" applyAlignment="1">
      <alignment vertical="center"/>
    </xf>
    <xf numFmtId="0" fontId="92" fillId="0" borderId="0" xfId="68" applyFont="1" applyBorder="1"/>
    <xf numFmtId="0" fontId="92" fillId="0" borderId="347" xfId="61" applyFont="1" applyBorder="1" applyAlignment="1">
      <alignment horizontal="center" vertical="center" wrapText="1"/>
    </xf>
    <xf numFmtId="0" fontId="61" fillId="0" borderId="347" xfId="61" applyFont="1" applyBorder="1" applyAlignment="1">
      <alignment horizontal="center" vertical="center" wrapText="1"/>
    </xf>
    <xf numFmtId="0" fontId="60" fillId="0" borderId="347" xfId="61" applyFont="1" applyBorder="1" applyAlignment="1">
      <alignment horizontal="center" vertical="center" wrapText="1"/>
    </xf>
    <xf numFmtId="0" fontId="43" fillId="0" borderId="132" xfId="61" applyFont="1" applyBorder="1" applyAlignment="1">
      <alignment horizontal="center" vertical="center" wrapText="1"/>
    </xf>
    <xf numFmtId="185" fontId="640" fillId="0" borderId="203" xfId="61" applyNumberFormat="1" applyFont="1" applyBorder="1" applyAlignment="1">
      <alignment horizontal="center" vertical="center" wrapText="1"/>
    </xf>
    <xf numFmtId="0" fontId="316" fillId="36" borderId="71" xfId="61" applyFont="1" applyFill="1" applyBorder="1" applyAlignment="1">
      <alignment vertical="center"/>
    </xf>
    <xf numFmtId="0" fontId="316" fillId="36" borderId="95" xfId="61" applyFont="1" applyFill="1" applyBorder="1" applyAlignment="1">
      <alignment vertical="center"/>
    </xf>
    <xf numFmtId="0" fontId="316" fillId="36" borderId="96" xfId="61" applyFont="1" applyFill="1" applyBorder="1" applyAlignment="1">
      <alignment vertical="center"/>
    </xf>
    <xf numFmtId="0" fontId="60" fillId="30" borderId="347" xfId="61" applyFont="1" applyFill="1" applyBorder="1" applyAlignment="1">
      <alignment horizontal="left" vertical="center"/>
    </xf>
    <xf numFmtId="0" fontId="92" fillId="30" borderId="347" xfId="68" applyFont="1" applyFill="1" applyBorder="1"/>
    <xf numFmtId="0" fontId="118" fillId="36" borderId="0" xfId="61" applyFont="1" applyFill="1" applyBorder="1" applyAlignment="1">
      <alignment vertical="center"/>
    </xf>
    <xf numFmtId="0" fontId="92" fillId="0" borderId="55" xfId="61" applyFont="1" applyBorder="1" applyAlignment="1">
      <alignment horizontal="center" vertical="center"/>
    </xf>
    <xf numFmtId="0" fontId="92" fillId="0" borderId="189" xfId="61" applyFont="1" applyBorder="1" applyAlignment="1">
      <alignment horizontal="center" vertical="center"/>
    </xf>
    <xf numFmtId="0" fontId="92" fillId="0" borderId="182" xfId="61" applyFont="1" applyBorder="1" applyAlignment="1">
      <alignment horizontal="left" vertical="center"/>
    </xf>
    <xf numFmtId="0" fontId="92" fillId="0" borderId="95" xfId="61" applyFont="1" applyBorder="1" applyAlignment="1">
      <alignment horizontal="left" vertical="center"/>
    </xf>
    <xf numFmtId="0" fontId="316" fillId="36" borderId="197" xfId="61" applyFont="1" applyFill="1" applyBorder="1" applyAlignment="1">
      <alignment horizontal="right" vertical="center"/>
    </xf>
    <xf numFmtId="0" fontId="61" fillId="0" borderId="57" xfId="73" applyFont="1" applyBorder="1" applyAlignment="1">
      <alignment horizontal="center" vertical="center"/>
    </xf>
    <xf numFmtId="0" fontId="47" fillId="0" borderId="20" xfId="80" applyFont="1" applyBorder="1" applyAlignment="1" applyProtection="1">
      <alignment horizontal="center" vertical="center"/>
      <protection locked="0"/>
    </xf>
    <xf numFmtId="2" fontId="62" fillId="23" borderId="55" xfId="73" applyNumberFormat="1" applyFont="1" applyFill="1" applyBorder="1" applyAlignment="1" applyProtection="1">
      <alignment horizontal="center" vertical="center"/>
      <protection locked="0"/>
    </xf>
    <xf numFmtId="200" fontId="62" fillId="0" borderId="20" xfId="80" applyNumberFormat="1" applyFont="1" applyBorder="1" applyAlignment="1" applyProtection="1">
      <alignment horizontal="right" vertical="center"/>
      <protection locked="0"/>
    </xf>
    <xf numFmtId="197" fontId="62" fillId="0" borderId="20" xfId="73" applyNumberFormat="1" applyFont="1" applyBorder="1" applyAlignment="1">
      <alignment horizontal="center" vertical="center"/>
    </xf>
    <xf numFmtId="1" fontId="92" fillId="0" borderId="20" xfId="80" applyNumberFormat="1" applyFont="1" applyBorder="1" applyAlignment="1" applyProtection="1">
      <alignment horizontal="left" vertical="center"/>
      <protection locked="0"/>
    </xf>
    <xf numFmtId="166" fontId="62" fillId="0" borderId="55" xfId="73" applyNumberFormat="1" applyFont="1" applyBorder="1" applyAlignment="1">
      <alignment horizontal="center" vertical="center"/>
    </xf>
    <xf numFmtId="1" fontId="92" fillId="0" borderId="132" xfId="80" applyNumberFormat="1" applyFont="1" applyBorder="1" applyAlignment="1" applyProtection="1">
      <alignment horizontal="left" vertical="center"/>
      <protection locked="0"/>
    </xf>
    <xf numFmtId="0" fontId="61" fillId="25" borderId="57" xfId="73" applyFont="1" applyFill="1" applyBorder="1" applyAlignment="1">
      <alignment horizontal="center" vertical="center"/>
    </xf>
    <xf numFmtId="0" fontId="656" fillId="31" borderId="75" xfId="73" applyFont="1" applyFill="1" applyBorder="1" applyAlignment="1">
      <alignment horizontal="center" vertical="center"/>
    </xf>
    <xf numFmtId="1" fontId="653" fillId="31" borderId="182" xfId="73" applyNumberFormat="1" applyFont="1" applyFill="1" applyBorder="1" applyAlignment="1">
      <alignment horizontal="center" vertical="center"/>
    </xf>
    <xf numFmtId="0" fontId="61" fillId="31" borderId="182" xfId="73" applyFont="1" applyFill="1" applyBorder="1" applyAlignment="1">
      <alignment vertical="center"/>
    </xf>
    <xf numFmtId="0" fontId="61" fillId="31" borderId="0" xfId="73" applyFont="1" applyFill="1" applyAlignment="1">
      <alignment vertical="center"/>
    </xf>
    <xf numFmtId="1" fontId="72" fillId="31" borderId="182" xfId="80" applyNumberFormat="1" applyFont="1" applyFill="1" applyBorder="1" applyAlignment="1" applyProtection="1">
      <alignment horizontal="left" vertical="center"/>
      <protection locked="0"/>
    </xf>
    <xf numFmtId="166" fontId="47" fillId="0" borderId="54" xfId="80" applyNumberFormat="1" applyFont="1" applyBorder="1" applyAlignment="1" applyProtection="1">
      <alignment horizontal="center" vertical="center"/>
      <protection locked="0"/>
    </xf>
    <xf numFmtId="0" fontId="61" fillId="31" borderId="95" xfId="73" applyFont="1" applyFill="1" applyBorder="1" applyAlignment="1">
      <alignment vertical="center"/>
    </xf>
    <xf numFmtId="165" fontId="47" fillId="30" borderId="0" xfId="80" applyNumberFormat="1" applyFont="1" applyFill="1" applyBorder="1" applyAlignment="1" applyProtection="1">
      <alignment horizontal="center" vertical="center" wrapText="1"/>
      <protection locked="0"/>
    </xf>
    <xf numFmtId="0" fontId="42" fillId="30" borderId="0" xfId="73" applyFill="1" applyBorder="1"/>
    <xf numFmtId="0" fontId="4" fillId="30" borderId="0" xfId="73" applyFont="1" applyFill="1" applyBorder="1"/>
    <xf numFmtId="0" fontId="640" fillId="0" borderId="0" xfId="80" applyFont="1" applyBorder="1" applyAlignment="1" applyProtection="1">
      <alignment horizontal="left" vertical="center"/>
      <protection locked="0"/>
    </xf>
    <xf numFmtId="0" fontId="60" fillId="30" borderId="0" xfId="73" applyFont="1" applyFill="1" applyBorder="1" applyAlignment="1">
      <alignment horizontal="right" vertical="center"/>
    </xf>
    <xf numFmtId="166" fontId="62" fillId="30" borderId="0" xfId="73" applyNumberFormat="1" applyFont="1" applyFill="1" applyBorder="1" applyAlignment="1">
      <alignment horizontal="center" vertical="center"/>
    </xf>
    <xf numFmtId="0" fontId="606" fillId="30" borderId="0" xfId="80" applyFont="1" applyFill="1" applyBorder="1" applyAlignment="1" applyProtection="1">
      <alignment horizontal="left" vertical="center"/>
      <protection locked="0"/>
    </xf>
    <xf numFmtId="0" fontId="276" fillId="52" borderId="0" xfId="73" applyFont="1" applyFill="1" applyBorder="1" applyAlignment="1">
      <alignment horizontal="center" vertical="center"/>
    </xf>
    <xf numFmtId="165" fontId="47" fillId="30" borderId="0" xfId="80" applyNumberFormat="1" applyFont="1" applyFill="1" applyBorder="1" applyAlignment="1" applyProtection="1">
      <alignment horizontal="center" vertical="center" wrapText="1"/>
      <protection locked="0"/>
    </xf>
    <xf numFmtId="0" fontId="47" fillId="30" borderId="347" xfId="73" applyFont="1" applyFill="1" applyBorder="1" applyAlignment="1">
      <alignment horizontal="center" vertical="center"/>
    </xf>
    <xf numFmtId="165" fontId="47" fillId="30" borderId="0" xfId="73" applyNumberFormat="1" applyFont="1" applyFill="1" applyBorder="1" applyAlignment="1">
      <alignment horizontal="center" vertical="center"/>
    </xf>
    <xf numFmtId="0" fontId="62" fillId="30" borderId="0" xfId="68" applyFont="1" applyFill="1" applyBorder="1" applyAlignment="1">
      <alignment horizontal="center" vertical="center"/>
    </xf>
    <xf numFmtId="0" fontId="613" fillId="36" borderId="369" xfId="61" applyFont="1" applyFill="1" applyBorder="1" applyAlignment="1" applyProtection="1">
      <alignment horizontal="center" vertical="center"/>
      <protection hidden="1"/>
    </xf>
    <xf numFmtId="0" fontId="65" fillId="30" borderId="198" xfId="61" applyFont="1" applyFill="1" applyBorder="1" applyAlignment="1" applyProtection="1">
      <alignment horizontal="center" vertical="center"/>
      <protection hidden="1"/>
    </xf>
    <xf numFmtId="0" fontId="65" fillId="30" borderId="160" xfId="61" applyFont="1" applyFill="1" applyBorder="1" applyAlignment="1" applyProtection="1">
      <alignment horizontal="center" vertical="center"/>
      <protection hidden="1"/>
    </xf>
    <xf numFmtId="0" fontId="613" fillId="36" borderId="0" xfId="61" applyFont="1" applyFill="1" applyBorder="1" applyAlignment="1" applyProtection="1">
      <alignment horizontal="center" vertical="center"/>
      <protection hidden="1"/>
    </xf>
    <xf numFmtId="0" fontId="62" fillId="30" borderId="198" xfId="61" applyFont="1" applyFill="1" applyBorder="1" applyAlignment="1" applyProtection="1">
      <alignment horizontal="center" vertical="center"/>
      <protection hidden="1"/>
    </xf>
    <xf numFmtId="49" fontId="61" fillId="0" borderId="364" xfId="63" applyNumberFormat="1" applyFont="1" applyBorder="1" applyAlignment="1" applyProtection="1">
      <alignment horizontal="left" vertical="center"/>
      <protection locked="0"/>
    </xf>
    <xf numFmtId="0" fontId="72" fillId="57" borderId="35" xfId="101" applyFont="1" applyFill="1" applyBorder="1" applyAlignment="1">
      <alignment horizontal="center" vertical="center"/>
    </xf>
    <xf numFmtId="0" fontId="109" fillId="0" borderId="363" xfId="0" applyFont="1" applyBorder="1" applyAlignment="1">
      <alignment horizontal="center" vertical="center"/>
    </xf>
    <xf numFmtId="49" fontId="103" fillId="23" borderId="363" xfId="63" applyNumberFormat="1" applyFont="1" applyFill="1" applyBorder="1" applyAlignment="1" applyProtection="1">
      <alignment horizontal="left" vertical="center"/>
      <protection locked="0"/>
    </xf>
    <xf numFmtId="0" fontId="61" fillId="23" borderId="363" xfId="0" applyFont="1" applyFill="1" applyBorder="1" applyAlignment="1">
      <alignment horizontal="right" vertical="center"/>
    </xf>
    <xf numFmtId="220" fontId="93" fillId="26" borderId="363" xfId="0" applyNumberFormat="1" applyFont="1" applyFill="1" applyBorder="1" applyAlignment="1">
      <alignment horizontal="left" vertical="center"/>
    </xf>
    <xf numFmtId="220" fontId="93" fillId="26" borderId="366" xfId="0" applyNumberFormat="1" applyFont="1" applyFill="1" applyBorder="1" applyAlignment="1">
      <alignment horizontal="left" vertical="center"/>
    </xf>
    <xf numFmtId="49" fontId="103" fillId="23" borderId="0" xfId="63" applyNumberFormat="1" applyFont="1" applyFill="1" applyBorder="1" applyAlignment="1" applyProtection="1">
      <alignment vertical="center"/>
      <protection locked="0"/>
    </xf>
    <xf numFmtId="49" fontId="103" fillId="23" borderId="0" xfId="63" applyNumberFormat="1" applyFont="1" applyFill="1" applyBorder="1" applyAlignment="1" applyProtection="1">
      <alignment horizontal="left" vertical="center"/>
      <protection locked="0"/>
    </xf>
    <xf numFmtId="49" fontId="93" fillId="30" borderId="320" xfId="63" applyNumberFormat="1" applyFont="1" applyFill="1" applyBorder="1" applyAlignment="1" applyProtection="1">
      <alignment horizontal="left" vertical="center"/>
      <protection locked="0"/>
    </xf>
    <xf numFmtId="49" fontId="103" fillId="23" borderId="71" xfId="63" applyNumberFormat="1" applyFont="1" applyFill="1" applyBorder="1" applyAlignment="1" applyProtection="1">
      <alignment horizontal="left" vertical="center"/>
      <protection locked="0"/>
    </xf>
    <xf numFmtId="49" fontId="103" fillId="23" borderId="358" xfId="63" applyNumberFormat="1" applyFont="1" applyFill="1" applyBorder="1" applyAlignment="1" applyProtection="1">
      <alignment horizontal="left" vertical="center"/>
      <protection locked="0"/>
    </xf>
    <xf numFmtId="49" fontId="47" fillId="23" borderId="0" xfId="63" applyNumberFormat="1" applyFont="1" applyFill="1" applyBorder="1" applyAlignment="1" applyProtection="1">
      <alignment vertical="center"/>
      <protection locked="0"/>
    </xf>
    <xf numFmtId="49" fontId="47" fillId="23" borderId="0" xfId="63" applyNumberFormat="1" applyFont="1" applyFill="1" applyBorder="1" applyAlignment="1" applyProtection="1">
      <alignment horizontal="left" vertical="center"/>
      <protection locked="0"/>
    </xf>
    <xf numFmtId="49" fontId="47" fillId="23" borderId="71" xfId="63" applyNumberFormat="1" applyFont="1" applyFill="1" applyBorder="1" applyAlignment="1" applyProtection="1">
      <alignment horizontal="left" vertical="center"/>
      <protection locked="0"/>
    </xf>
    <xf numFmtId="49" fontId="180" fillId="23" borderId="0" xfId="63" applyNumberFormat="1" applyFont="1" applyFill="1" applyBorder="1" applyAlignment="1" applyProtection="1">
      <alignment vertical="center"/>
      <protection locked="0"/>
    </xf>
    <xf numFmtId="49" fontId="180" fillId="23" borderId="0" xfId="63" applyNumberFormat="1" applyFont="1" applyFill="1" applyBorder="1" applyAlignment="1" applyProtection="1">
      <alignment horizontal="left" vertical="center"/>
      <protection locked="0"/>
    </xf>
    <xf numFmtId="0" fontId="650" fillId="30" borderId="125" xfId="63" applyFont="1" applyFill="1" applyBorder="1" applyAlignment="1" applyProtection="1">
      <alignment horizontal="center" vertical="center"/>
      <protection locked="0"/>
    </xf>
    <xf numFmtId="49" fontId="651" fillId="30" borderId="0" xfId="63" applyNumberFormat="1" applyFont="1" applyFill="1" applyBorder="1" applyAlignment="1" applyProtection="1">
      <alignment vertical="center"/>
      <protection locked="0"/>
    </xf>
    <xf numFmtId="49" fontId="651" fillId="30" borderId="71" xfId="63" applyNumberFormat="1" applyFont="1" applyFill="1" applyBorder="1" applyAlignment="1" applyProtection="1">
      <alignment vertical="center"/>
      <protection locked="0"/>
    </xf>
    <xf numFmtId="49" fontId="65" fillId="30" borderId="0" xfId="63" applyNumberFormat="1" applyFont="1" applyFill="1" applyBorder="1" applyAlignment="1" applyProtection="1">
      <alignment horizontal="right" vertical="center"/>
      <protection locked="0"/>
    </xf>
    <xf numFmtId="49" fontId="180" fillId="30" borderId="0" xfId="63" applyNumberFormat="1" applyFont="1" applyFill="1" applyBorder="1" applyAlignment="1" applyProtection="1">
      <alignment horizontal="left" vertical="center"/>
      <protection locked="0"/>
    </xf>
    <xf numFmtId="49" fontId="47" fillId="23" borderId="364" xfId="63" applyNumberFormat="1" applyFont="1" applyFill="1" applyBorder="1" applyAlignment="1" applyProtection="1">
      <alignment horizontal="left" vertical="center"/>
      <protection locked="0"/>
    </xf>
    <xf numFmtId="49" fontId="651" fillId="30" borderId="364" xfId="63" applyNumberFormat="1" applyFont="1" applyFill="1" applyBorder="1" applyAlignment="1" applyProtection="1">
      <alignment vertical="center"/>
      <protection locked="0"/>
    </xf>
    <xf numFmtId="49" fontId="651" fillId="30" borderId="367" xfId="63" applyNumberFormat="1" applyFont="1" applyFill="1" applyBorder="1" applyAlignment="1" applyProtection="1">
      <alignment vertical="center"/>
      <protection locked="0"/>
    </xf>
    <xf numFmtId="0" fontId="72" fillId="57" borderId="36" xfId="101" applyFont="1" applyFill="1" applyBorder="1" applyAlignment="1">
      <alignment horizontal="center" vertical="center"/>
    </xf>
    <xf numFmtId="0" fontId="62" fillId="23" borderId="71" xfId="0" applyFont="1" applyFill="1" applyBorder="1" applyAlignment="1">
      <alignment vertical="center"/>
    </xf>
    <xf numFmtId="0" fontId="62" fillId="30" borderId="320" xfId="63" applyFont="1" applyFill="1" applyBorder="1" applyAlignment="1" applyProtection="1">
      <alignment horizontal="center" vertical="center"/>
      <protection locked="0"/>
    </xf>
    <xf numFmtId="0" fontId="613" fillId="36" borderId="368" xfId="61" applyFont="1" applyFill="1" applyBorder="1" applyAlignment="1" applyProtection="1">
      <alignment horizontal="center" vertical="center"/>
      <protection hidden="1"/>
    </xf>
    <xf numFmtId="0" fontId="62" fillId="23" borderId="368" xfId="0" applyFont="1" applyFill="1" applyBorder="1" applyAlignment="1">
      <alignment vertical="center"/>
    </xf>
    <xf numFmtId="0" fontId="62" fillId="23" borderId="363" xfId="0" applyFont="1" applyFill="1" applyBorder="1" applyAlignment="1">
      <alignment vertical="center"/>
    </xf>
    <xf numFmtId="0" fontId="648" fillId="36" borderId="372" xfId="61" applyFont="1" applyFill="1" applyBorder="1" applyAlignment="1" applyProtection="1">
      <alignment horizontal="center" vertical="center"/>
      <protection hidden="1"/>
    </xf>
    <xf numFmtId="49" fontId="649" fillId="0" borderId="363" xfId="63" applyNumberFormat="1" applyFont="1" applyBorder="1" applyAlignment="1" applyProtection="1">
      <alignment horizontal="left" vertical="center"/>
      <protection locked="0"/>
    </xf>
    <xf numFmtId="49" fontId="103" fillId="23" borderId="366" xfId="63" applyNumberFormat="1" applyFont="1" applyFill="1" applyBorder="1" applyAlignment="1" applyProtection="1">
      <alignment horizontal="left" vertical="center"/>
      <protection locked="0"/>
    </xf>
    <xf numFmtId="0" fontId="0" fillId="0" borderId="0" xfId="0" applyBorder="1"/>
    <xf numFmtId="0" fontId="0" fillId="30" borderId="0" xfId="0" applyFill="1" applyBorder="1"/>
    <xf numFmtId="0" fontId="103" fillId="0" borderId="0" xfId="80" applyFont="1" applyBorder="1" applyAlignment="1" applyProtection="1">
      <alignment horizontal="center" vertical="center"/>
      <protection locked="0"/>
    </xf>
    <xf numFmtId="0" fontId="263" fillId="52" borderId="0" xfId="73" applyFont="1" applyFill="1" applyBorder="1" applyAlignment="1">
      <alignment horizontal="center" vertical="center"/>
    </xf>
    <xf numFmtId="0" fontId="103" fillId="30" borderId="0" xfId="80" applyFont="1" applyFill="1" applyBorder="1" applyAlignment="1" applyProtection="1">
      <alignment horizontal="left" vertical="center"/>
      <protection locked="0"/>
    </xf>
    <xf numFmtId="0" fontId="103" fillId="30" borderId="0" xfId="80" applyFont="1" applyFill="1" applyBorder="1" applyAlignment="1" applyProtection="1">
      <alignment horizontal="right" vertical="center"/>
      <protection locked="0"/>
    </xf>
    <xf numFmtId="0" fontId="47" fillId="30" borderId="0" xfId="80" applyFont="1" applyFill="1" applyBorder="1" applyAlignment="1" applyProtection="1">
      <alignment horizontal="right" vertical="center"/>
      <protection locked="0"/>
    </xf>
    <xf numFmtId="0" fontId="61" fillId="53" borderId="37" xfId="61" applyFont="1" applyFill="1" applyBorder="1" applyAlignment="1" applyProtection="1">
      <alignment horizontal="center" vertical="center" textRotation="90"/>
      <protection locked="0"/>
    </xf>
    <xf numFmtId="0" fontId="92" fillId="31" borderId="0" xfId="68" applyFont="1" applyFill="1"/>
    <xf numFmtId="1" fontId="42" fillId="30" borderId="0" xfId="73" applyNumberFormat="1" applyFill="1" applyBorder="1" applyAlignment="1">
      <alignment horizontal="center" vertical="center"/>
    </xf>
    <xf numFmtId="197" fontId="62" fillId="30" borderId="0" xfId="73" applyNumberFormat="1" applyFont="1" applyFill="1" applyBorder="1" applyAlignment="1">
      <alignment horizontal="center" vertical="center"/>
    </xf>
    <xf numFmtId="1" fontId="47" fillId="30" borderId="0" xfId="80" applyNumberFormat="1" applyFont="1" applyFill="1" applyBorder="1" applyAlignment="1" applyProtection="1">
      <alignment horizontal="center" vertical="top"/>
      <protection locked="0"/>
    </xf>
    <xf numFmtId="200" fontId="62" fillId="30" borderId="0" xfId="80" applyNumberFormat="1" applyFont="1" applyFill="1" applyBorder="1" applyAlignment="1" applyProtection="1">
      <alignment horizontal="center" vertical="center"/>
      <protection locked="0"/>
    </xf>
    <xf numFmtId="0" fontId="92" fillId="30" borderId="0" xfId="73" applyFont="1" applyFill="1" applyBorder="1" applyAlignment="1">
      <alignment horizontal="right" vertical="center"/>
    </xf>
    <xf numFmtId="166" fontId="47" fillId="0" borderId="0" xfId="80" applyNumberFormat="1" applyFont="1" applyBorder="1" applyAlignment="1" applyProtection="1">
      <alignment horizontal="center" vertical="center"/>
      <protection locked="0"/>
    </xf>
    <xf numFmtId="0" fontId="92" fillId="0" borderId="71" xfId="68" applyFont="1" applyBorder="1"/>
    <xf numFmtId="168" fontId="92" fillId="23" borderId="378" xfId="0" applyNumberFormat="1" applyFont="1" applyFill="1" applyBorder="1" applyAlignment="1" applyProtection="1">
      <alignment horizontal="center" vertical="center"/>
      <protection locked="0"/>
    </xf>
    <xf numFmtId="183" fontId="92" fillId="23" borderId="378" xfId="0" applyNumberFormat="1" applyFont="1" applyFill="1" applyBorder="1" applyAlignment="1" applyProtection="1">
      <alignment horizontal="center" vertical="center"/>
      <protection locked="0"/>
    </xf>
    <xf numFmtId="0" fontId="92" fillId="30" borderId="368" xfId="68" applyFont="1" applyFill="1" applyBorder="1"/>
    <xf numFmtId="0" fontId="64" fillId="30" borderId="363" xfId="0" applyFont="1" applyFill="1" applyBorder="1" applyAlignment="1" applyProtection="1">
      <alignment horizontal="right" vertical="center"/>
      <protection locked="0"/>
    </xf>
    <xf numFmtId="0" fontId="92" fillId="30" borderId="22" xfId="68" applyFont="1" applyFill="1" applyBorder="1"/>
    <xf numFmtId="0" fontId="68" fillId="30" borderId="0" xfId="0" applyFont="1" applyFill="1" applyBorder="1" applyAlignment="1" applyProtection="1">
      <alignment horizontal="right" vertical="center"/>
      <protection locked="0"/>
    </xf>
    <xf numFmtId="0" fontId="72" fillId="30" borderId="0" xfId="0" applyFont="1" applyFill="1" applyBorder="1" applyAlignment="1" applyProtection="1">
      <alignment horizontal="right" vertical="center"/>
      <protection locked="0"/>
    </xf>
    <xf numFmtId="0" fontId="92" fillId="30" borderId="371" xfId="68" applyFont="1" applyFill="1" applyBorder="1"/>
    <xf numFmtId="0" fontId="92" fillId="30" borderId="364" xfId="0" applyFont="1" applyFill="1" applyBorder="1" applyAlignment="1" applyProtection="1">
      <alignment horizontal="right" vertical="center"/>
      <protection locked="0"/>
    </xf>
    <xf numFmtId="0" fontId="47" fillId="30" borderId="0" xfId="61" applyFont="1" applyFill="1" applyBorder="1" applyAlignment="1" applyProtection="1">
      <alignment horizontal="center" vertical="center" wrapText="1"/>
      <protection hidden="1"/>
    </xf>
    <xf numFmtId="178" fontId="644" fillId="56" borderId="364" xfId="61" applyNumberFormat="1" applyFont="1" applyFill="1" applyBorder="1" applyAlignment="1" applyProtection="1">
      <alignment horizontal="center" vertical="center"/>
      <protection hidden="1"/>
    </xf>
    <xf numFmtId="187" fontId="62" fillId="31" borderId="378" xfId="101" applyNumberFormat="1" applyFont="1" applyFill="1" applyBorder="1" applyAlignment="1">
      <alignment horizontal="center" vertical="center"/>
    </xf>
    <xf numFmtId="0" fontId="47" fillId="57" borderId="363" xfId="61" applyFont="1" applyFill="1" applyBorder="1" applyAlignment="1" applyProtection="1">
      <alignment horizontal="center" vertical="center" wrapText="1"/>
      <protection hidden="1"/>
    </xf>
    <xf numFmtId="0" fontId="47" fillId="57" borderId="377" xfId="61" applyFont="1" applyFill="1" applyBorder="1" applyAlignment="1" applyProtection="1">
      <alignment horizontal="center" vertical="center" wrapText="1"/>
      <protection hidden="1"/>
    </xf>
    <xf numFmtId="171" fontId="47" fillId="31" borderId="364" xfId="97" applyNumberFormat="1" applyFont="1" applyFill="1" applyBorder="1" applyAlignment="1">
      <alignment horizontal="center" vertical="center"/>
    </xf>
    <xf numFmtId="171" fontId="47" fillId="31" borderId="378" xfId="97" applyNumberFormat="1" applyFont="1" applyFill="1" applyBorder="1" applyAlignment="1">
      <alignment horizontal="center" vertical="center"/>
    </xf>
    <xf numFmtId="0" fontId="92" fillId="36" borderId="281" xfId="42" applyFont="1" applyFill="1" applyBorder="1" applyAlignment="1">
      <alignment vertical="center"/>
    </xf>
    <xf numFmtId="0" fontId="92" fillId="36" borderId="281" xfId="61" applyFont="1" applyFill="1" applyBorder="1" applyAlignment="1" applyProtection="1">
      <alignment horizontal="center" vertical="center"/>
      <protection locked="0"/>
    </xf>
    <xf numFmtId="0" fontId="92" fillId="36" borderId="281" xfId="42" applyFont="1" applyFill="1" applyBorder="1" applyAlignment="1">
      <alignment horizontal="center" vertical="center"/>
    </xf>
    <xf numFmtId="0" fontId="47" fillId="0" borderId="0" xfId="61" applyFont="1" applyBorder="1" applyAlignment="1">
      <alignment horizontal="center" vertical="center"/>
    </xf>
    <xf numFmtId="0" fontId="47" fillId="0" borderId="0" xfId="0" applyFont="1" applyBorder="1" applyAlignment="1">
      <alignment horizontal="center" vertical="center"/>
    </xf>
    <xf numFmtId="0" fontId="92" fillId="0" borderId="0" xfId="61" applyFont="1" applyBorder="1" applyAlignment="1">
      <alignment horizontal="center" vertical="center"/>
    </xf>
    <xf numFmtId="179" fontId="75" fillId="29" borderId="380" xfId="61" applyNumberFormat="1" applyFont="1" applyFill="1" applyBorder="1" applyAlignment="1" applyProtection="1">
      <alignment horizontal="center" vertical="center"/>
      <protection hidden="1"/>
    </xf>
    <xf numFmtId="0" fontId="133" fillId="166" borderId="198" xfId="61" applyFont="1" applyFill="1" applyBorder="1" applyAlignment="1">
      <alignment horizontal="right" vertical="center"/>
    </xf>
    <xf numFmtId="170" fontId="133" fillId="38" borderId="71" xfId="61" applyNumberFormat="1" applyFont="1" applyFill="1" applyBorder="1" applyAlignment="1" applyProtection="1">
      <alignment horizontal="center" vertical="center" wrapText="1"/>
      <protection hidden="1"/>
    </xf>
    <xf numFmtId="0" fontId="260" fillId="30" borderId="0" xfId="61" applyFont="1" applyFill="1" applyBorder="1" applyAlignment="1" applyProtection="1">
      <alignment horizontal="center" vertical="center"/>
      <protection hidden="1"/>
    </xf>
    <xf numFmtId="0" fontId="260" fillId="30" borderId="71" xfId="61" applyFont="1" applyFill="1" applyBorder="1" applyAlignment="1" applyProtection="1">
      <alignment horizontal="center" vertical="center"/>
      <protection hidden="1"/>
    </xf>
    <xf numFmtId="0" fontId="92" fillId="31" borderId="374" xfId="68" applyFont="1" applyFill="1" applyBorder="1" applyAlignment="1">
      <alignment horizontal="left" vertical="center"/>
    </xf>
    <xf numFmtId="0" fontId="92" fillId="31" borderId="375" xfId="68" applyFont="1" applyFill="1" applyBorder="1" applyAlignment="1">
      <alignment horizontal="center" vertical="center"/>
    </xf>
    <xf numFmtId="0" fontId="92" fillId="31" borderId="376" xfId="68" applyFont="1" applyFill="1" applyBorder="1" applyAlignment="1">
      <alignment horizontal="center" vertical="center"/>
    </xf>
    <xf numFmtId="0" fontId="135" fillId="30" borderId="0" xfId="38" applyFont="1" applyFill="1" applyBorder="1" applyAlignment="1" applyProtection="1">
      <alignment horizontal="right" vertical="center"/>
      <protection hidden="1"/>
    </xf>
    <xf numFmtId="49" fontId="659" fillId="30" borderId="0" xfId="33" applyNumberFormat="1" applyFont="1" applyFill="1" applyBorder="1" applyAlignment="1">
      <alignment horizontal="left" vertical="center"/>
    </xf>
    <xf numFmtId="0" fontId="149" fillId="0" borderId="0" xfId="56" applyFont="1" applyBorder="1" applyAlignment="1">
      <alignment horizontal="left" vertical="center"/>
    </xf>
    <xf numFmtId="0" fontId="135" fillId="30" borderId="95" xfId="38" applyFont="1" applyFill="1" applyBorder="1" applyAlignment="1" applyProtection="1">
      <alignment horizontal="right" vertical="center"/>
      <protection hidden="1"/>
    </xf>
    <xf numFmtId="0" fontId="149" fillId="0" borderId="95" xfId="56" applyFont="1" applyBorder="1" applyAlignment="1">
      <alignment horizontal="left" vertical="center"/>
    </xf>
    <xf numFmtId="0" fontId="642" fillId="56" borderId="379" xfId="42" applyFont="1" applyFill="1" applyBorder="1" applyAlignment="1">
      <alignment horizontal="center" vertical="center"/>
    </xf>
    <xf numFmtId="0" fontId="62" fillId="167" borderId="0" xfId="61" applyFont="1" applyFill="1" applyBorder="1" applyAlignment="1">
      <alignment horizontal="right" vertical="center"/>
    </xf>
    <xf numFmtId="0" fontId="351" fillId="36" borderId="55" xfId="65" applyFont="1" applyFill="1" applyBorder="1" applyAlignment="1">
      <alignment vertical="center"/>
    </xf>
    <xf numFmtId="0" fontId="61" fillId="53" borderId="383" xfId="61" applyFont="1" applyFill="1" applyBorder="1" applyAlignment="1" applyProtection="1">
      <alignment horizontal="center" vertical="center" textRotation="90"/>
      <protection locked="0"/>
    </xf>
    <xf numFmtId="0" fontId="94" fillId="30" borderId="384" xfId="55" applyFont="1" applyFill="1" applyBorder="1" applyAlignment="1">
      <alignment horizontal="left" vertical="center"/>
    </xf>
    <xf numFmtId="0" fontId="95" fillId="30" borderId="353" xfId="55" applyFont="1" applyFill="1" applyBorder="1" applyAlignment="1">
      <alignment horizontal="left" vertical="center"/>
    </xf>
    <xf numFmtId="0" fontId="92" fillId="30" borderId="79" xfId="68" applyFont="1" applyFill="1" applyBorder="1"/>
    <xf numFmtId="0" fontId="92" fillId="30" borderId="96" xfId="68" applyFont="1" applyFill="1" applyBorder="1"/>
    <xf numFmtId="0" fontId="100" fillId="23" borderId="50" xfId="38" applyFont="1" applyFill="1" applyBorder="1" applyAlignment="1">
      <alignment horizontal="center" vertical="center"/>
    </xf>
    <xf numFmtId="0" fontId="100" fillId="23" borderId="0" xfId="38" applyFont="1" applyFill="1" applyBorder="1" applyAlignment="1">
      <alignment horizontal="center" vertical="center"/>
    </xf>
    <xf numFmtId="0" fontId="95" fillId="30" borderId="0" xfId="62" applyFont="1" applyFill="1" applyBorder="1" applyAlignment="1">
      <alignment horizontal="center" vertical="center"/>
    </xf>
    <xf numFmtId="0" fontId="92" fillId="30" borderId="0" xfId="68" applyFont="1" applyFill="1" applyBorder="1" applyAlignment="1"/>
    <xf numFmtId="0" fontId="351" fillId="36" borderId="382" xfId="65" applyFont="1" applyFill="1" applyBorder="1" applyAlignment="1">
      <alignment vertical="center"/>
    </xf>
    <xf numFmtId="0" fontId="62" fillId="30" borderId="0" xfId="61" applyFont="1" applyFill="1" applyBorder="1" applyAlignment="1">
      <alignment vertical="center"/>
    </xf>
    <xf numFmtId="0" fontId="92" fillId="30" borderId="0" xfId="61" applyFont="1" applyFill="1" applyBorder="1" applyAlignment="1" applyProtection="1">
      <alignment vertical="center"/>
      <protection locked="0"/>
    </xf>
    <xf numFmtId="0" fontId="92" fillId="30" borderId="0" xfId="61" applyFont="1" applyFill="1" applyBorder="1" applyAlignment="1">
      <alignment vertical="center"/>
    </xf>
    <xf numFmtId="0" fontId="92" fillId="30" borderId="22" xfId="65" applyFont="1" applyFill="1" applyBorder="1" applyAlignment="1">
      <alignment vertical="center"/>
    </xf>
    <xf numFmtId="0" fontId="92" fillId="30" borderId="0" xfId="42" applyFont="1" applyFill="1" applyBorder="1" applyAlignment="1" applyProtection="1">
      <alignment vertical="center"/>
      <protection locked="0"/>
    </xf>
    <xf numFmtId="0" fontId="92" fillId="30" borderId="22" xfId="61" applyFont="1" applyFill="1" applyBorder="1" applyAlignment="1">
      <alignment vertical="center"/>
    </xf>
    <xf numFmtId="0" fontId="92" fillId="30" borderId="0" xfId="65" applyFont="1" applyFill="1" applyBorder="1" applyAlignment="1">
      <alignment vertical="center"/>
    </xf>
    <xf numFmtId="0" fontId="92" fillId="30" borderId="50" xfId="61" applyFont="1" applyFill="1" applyBorder="1" applyAlignment="1">
      <alignment vertical="center" wrapText="1"/>
    </xf>
    <xf numFmtId="0" fontId="44" fillId="30" borderId="0" xfId="68" applyFont="1" applyFill="1" applyBorder="1" applyAlignment="1"/>
    <xf numFmtId="0" fontId="351" fillId="30" borderId="0" xfId="65" applyFont="1" applyFill="1" applyBorder="1" applyAlignment="1">
      <alignment vertical="center"/>
    </xf>
    <xf numFmtId="0" fontId="67" fillId="30" borderId="95" xfId="61" applyFont="1" applyFill="1" applyBorder="1" applyAlignment="1" applyProtection="1">
      <protection locked="0"/>
    </xf>
    <xf numFmtId="0" fontId="92" fillId="36" borderId="385" xfId="42" applyFont="1" applyFill="1" applyBorder="1" applyAlignment="1">
      <alignment horizontal="center" vertical="center"/>
    </xf>
    <xf numFmtId="0" fontId="642" fillId="56" borderId="386" xfId="42" applyFont="1" applyFill="1" applyBorder="1" applyAlignment="1">
      <alignment horizontal="center" vertical="center"/>
    </xf>
    <xf numFmtId="178" fontId="64" fillId="56" borderId="314" xfId="42" applyNumberFormat="1" applyFont="1" applyFill="1" applyBorder="1" applyAlignment="1">
      <alignment horizontal="center" vertical="center"/>
    </xf>
    <xf numFmtId="178" fontId="64" fillId="56" borderId="348" xfId="42" applyNumberFormat="1" applyFont="1" applyFill="1" applyBorder="1" applyAlignment="1">
      <alignment horizontal="center" vertical="center"/>
    </xf>
    <xf numFmtId="178" fontId="636" fillId="56" borderId="314" xfId="42" applyNumberFormat="1" applyFont="1" applyFill="1" applyBorder="1" applyAlignment="1">
      <alignment horizontal="center" vertical="center"/>
    </xf>
    <xf numFmtId="178" fontId="636" fillId="56" borderId="348" xfId="42" applyNumberFormat="1" applyFont="1" applyFill="1" applyBorder="1" applyAlignment="1">
      <alignment horizontal="center" vertical="center"/>
    </xf>
    <xf numFmtId="187" fontId="61" fillId="30" borderId="314" xfId="0" applyNumberFormat="1" applyFont="1" applyFill="1" applyBorder="1" applyAlignment="1" applyProtection="1">
      <alignment vertical="center"/>
      <protection locked="0"/>
    </xf>
    <xf numFmtId="0" fontId="92" fillId="0" borderId="95" xfId="68" applyFont="1" applyBorder="1"/>
    <xf numFmtId="0" fontId="92" fillId="0" borderId="96" xfId="68" applyFont="1" applyBorder="1"/>
    <xf numFmtId="0" fontId="92" fillId="30" borderId="336" xfId="61" applyFont="1" applyFill="1" applyBorder="1" applyAlignment="1">
      <alignment vertical="center" wrapText="1"/>
    </xf>
    <xf numFmtId="0" fontId="44" fillId="30" borderId="22" xfId="68" applyFont="1" applyFill="1" applyBorder="1" applyAlignment="1"/>
    <xf numFmtId="0" fontId="92" fillId="30" borderId="22" xfId="61" applyFont="1" applyFill="1" applyBorder="1" applyAlignment="1" applyProtection="1">
      <alignment vertical="center"/>
      <protection locked="0"/>
    </xf>
    <xf numFmtId="0" fontId="92" fillId="30" borderId="22" xfId="42" applyFont="1" applyFill="1" applyBorder="1" applyAlignment="1" applyProtection="1">
      <alignment vertical="center"/>
      <protection locked="0"/>
    </xf>
    <xf numFmtId="0" fontId="67" fillId="30" borderId="337" xfId="61" applyFont="1" applyFill="1" applyBorder="1" applyAlignment="1" applyProtection="1">
      <protection locked="0"/>
    </xf>
    <xf numFmtId="0" fontId="351" fillId="36" borderId="387" xfId="65" applyFont="1" applyFill="1" applyBorder="1" applyAlignment="1">
      <alignment vertical="center"/>
    </xf>
    <xf numFmtId="0" fontId="62" fillId="30" borderId="353" xfId="61" applyFont="1" applyFill="1" applyBorder="1" applyAlignment="1">
      <alignment vertical="center"/>
    </xf>
    <xf numFmtId="0" fontId="471" fillId="166" borderId="353" xfId="61" applyFont="1" applyFill="1" applyBorder="1" applyAlignment="1">
      <alignment vertical="center"/>
    </xf>
    <xf numFmtId="0" fontId="92" fillId="30" borderId="353" xfId="61" applyFont="1" applyFill="1" applyBorder="1" applyAlignment="1" applyProtection="1">
      <alignment vertical="center"/>
      <protection locked="0"/>
    </xf>
    <xf numFmtId="0" fontId="61" fillId="25" borderId="353" xfId="42" applyFont="1" applyFill="1" applyBorder="1" applyAlignment="1" applyProtection="1">
      <alignment vertical="center"/>
      <protection locked="0"/>
    </xf>
    <xf numFmtId="0" fontId="62" fillId="30" borderId="353" xfId="61" applyFont="1" applyFill="1" applyBorder="1" applyAlignment="1" applyProtection="1">
      <alignment vertical="center"/>
      <protection locked="0"/>
    </xf>
    <xf numFmtId="0" fontId="92" fillId="31" borderId="353" xfId="61" applyFont="1" applyFill="1" applyBorder="1" applyAlignment="1" applyProtection="1">
      <alignment vertical="center"/>
      <protection locked="0"/>
    </xf>
    <xf numFmtId="0" fontId="92" fillId="167" borderId="353" xfId="61" applyFont="1" applyFill="1" applyBorder="1" applyAlignment="1">
      <alignment vertical="center"/>
    </xf>
    <xf numFmtId="0" fontId="92" fillId="0" borderId="353" xfId="68" applyFont="1" applyBorder="1"/>
    <xf numFmtId="0" fontId="67" fillId="30" borderId="361" xfId="61" applyFont="1" applyFill="1" applyBorder="1" applyAlignment="1" applyProtection="1">
      <protection locked="0"/>
    </xf>
    <xf numFmtId="0" fontId="642" fillId="30" borderId="17" xfId="0" applyFont="1" applyFill="1" applyBorder="1" applyAlignment="1" applyProtection="1">
      <alignment horizontal="right" vertical="center"/>
      <protection locked="0"/>
    </xf>
    <xf numFmtId="0" fontId="128" fillId="30" borderId="0" xfId="0" applyFont="1" applyFill="1" applyBorder="1" applyAlignment="1" applyProtection="1">
      <alignment horizontal="right" vertical="center"/>
      <protection locked="0"/>
    </xf>
    <xf numFmtId="1" fontId="67" fillId="56" borderId="0" xfId="73" applyNumberFormat="1" applyFont="1" applyFill="1" applyBorder="1" applyAlignment="1">
      <alignment horizontal="center" vertical="center"/>
    </xf>
    <xf numFmtId="0" fontId="92" fillId="56" borderId="0" xfId="68" applyFont="1" applyFill="1" applyBorder="1"/>
    <xf numFmtId="178" fontId="93" fillId="56" borderId="0" xfId="73" applyNumberFormat="1" applyFont="1" applyFill="1" applyBorder="1" applyAlignment="1">
      <alignment horizontal="center" vertical="center"/>
    </xf>
    <xf numFmtId="0" fontId="93" fillId="77" borderId="0" xfId="80" applyFont="1" applyFill="1" applyBorder="1" applyAlignment="1" applyProtection="1">
      <alignment horizontal="center" vertical="center"/>
      <protection locked="0"/>
    </xf>
    <xf numFmtId="166" fontId="93" fillId="56" borderId="0" xfId="73" applyNumberFormat="1" applyFont="1" applyFill="1" applyBorder="1" applyAlignment="1">
      <alignment horizontal="center" vertical="center"/>
    </xf>
    <xf numFmtId="1" fontId="99" fillId="56" borderId="0" xfId="73" applyNumberFormat="1" applyFont="1" applyFill="1" applyBorder="1" applyAlignment="1">
      <alignment horizontal="center" vertical="center" wrapText="1"/>
    </xf>
    <xf numFmtId="165" fontId="120" fillId="56" borderId="0" xfId="73" applyNumberFormat="1" applyFont="1" applyFill="1" applyBorder="1" applyAlignment="1">
      <alignment horizontal="left" vertical="center"/>
    </xf>
    <xf numFmtId="167" fontId="641" fillId="77" borderId="0" xfId="61" applyNumberFormat="1" applyFont="1" applyFill="1" applyBorder="1" applyAlignment="1" applyProtection="1">
      <alignment horizontal="center" vertical="center"/>
      <protection locked="0"/>
    </xf>
    <xf numFmtId="167" fontId="641" fillId="77" borderId="27" xfId="61" applyNumberFormat="1" applyFont="1" applyFill="1" applyBorder="1" applyAlignment="1" applyProtection="1">
      <alignment horizontal="center" vertical="center"/>
      <protection locked="0"/>
    </xf>
    <xf numFmtId="178" fontId="65" fillId="168" borderId="0" xfId="61" applyNumberFormat="1" applyFont="1" applyFill="1" applyBorder="1" applyAlignment="1">
      <alignment horizontal="center" vertical="center"/>
    </xf>
    <xf numFmtId="178" fontId="65" fillId="168" borderId="27" xfId="61" applyNumberFormat="1" applyFont="1" applyFill="1" applyBorder="1" applyAlignment="1">
      <alignment horizontal="center" vertical="center"/>
    </xf>
    <xf numFmtId="169" fontId="68" fillId="56" borderId="27" xfId="0" applyNumberFormat="1" applyFont="1" applyFill="1" applyBorder="1" applyAlignment="1" applyProtection="1">
      <alignment horizontal="center" vertical="center"/>
      <protection locked="0"/>
    </xf>
    <xf numFmtId="183" fontId="64" fillId="56" borderId="377" xfId="0" applyNumberFormat="1" applyFont="1" applyFill="1" applyBorder="1" applyAlignment="1" applyProtection="1">
      <alignment horizontal="center" vertical="center"/>
      <protection locked="0"/>
    </xf>
    <xf numFmtId="183" fontId="642" fillId="56" borderId="377" xfId="0" applyNumberFormat="1" applyFont="1" applyFill="1" applyBorder="1" applyAlignment="1" applyProtection="1">
      <alignment horizontal="center" vertical="center"/>
      <protection locked="0"/>
    </xf>
    <xf numFmtId="169" fontId="128" fillId="56" borderId="27" xfId="0" applyNumberFormat="1" applyFont="1" applyFill="1" applyBorder="1" applyAlignment="1" applyProtection="1">
      <alignment horizontal="center" vertical="center"/>
      <protection locked="0"/>
    </xf>
    <xf numFmtId="1" fontId="67" fillId="56" borderId="55" xfId="73" applyNumberFormat="1" applyFont="1" applyFill="1" applyBorder="1" applyAlignment="1">
      <alignment horizontal="center" vertical="center"/>
    </xf>
    <xf numFmtId="168" fontId="99" fillId="56" borderId="54" xfId="73" applyNumberFormat="1" applyFont="1" applyFill="1" applyBorder="1" applyAlignment="1">
      <alignment horizontal="center" vertical="center" wrapText="1"/>
    </xf>
    <xf numFmtId="0" fontId="47" fillId="31" borderId="337" xfId="68" applyFont="1" applyFill="1" applyBorder="1" applyAlignment="1">
      <alignment horizontal="left" vertical="center"/>
    </xf>
    <xf numFmtId="0" fontId="92" fillId="36" borderId="196" xfId="68" applyFont="1" applyFill="1" applyBorder="1" applyAlignment="1">
      <alignment horizontal="right" vertical="center"/>
    </xf>
    <xf numFmtId="0" fontId="92" fillId="36" borderId="96" xfId="68" applyFont="1" applyFill="1" applyBorder="1" applyAlignment="1">
      <alignment horizontal="right" vertical="center"/>
    </xf>
    <xf numFmtId="176" fontId="120" fillId="56" borderId="54" xfId="61" applyNumberFormat="1" applyFont="1" applyFill="1" applyBorder="1" applyAlignment="1">
      <alignment horizontal="center" vertical="center"/>
    </xf>
    <xf numFmtId="176" fontId="120" fillId="56" borderId="355" xfId="61" applyNumberFormat="1" applyFont="1" applyFill="1" applyBorder="1" applyAlignment="1">
      <alignment horizontal="center" vertical="center"/>
    </xf>
    <xf numFmtId="197" fontId="44" fillId="30" borderId="281" xfId="73" applyNumberFormat="1" applyFont="1" applyFill="1" applyBorder="1" applyAlignment="1">
      <alignment horizontal="center" vertical="center"/>
    </xf>
    <xf numFmtId="1" fontId="92" fillId="0" borderId="197" xfId="80" applyNumberFormat="1" applyFont="1" applyBorder="1" applyAlignment="1" applyProtection="1">
      <alignment horizontal="left" vertical="center"/>
      <protection locked="0"/>
    </xf>
    <xf numFmtId="197" fontId="44" fillId="30" borderId="388" xfId="73" applyNumberFormat="1" applyFont="1" applyFill="1" applyBorder="1" applyAlignment="1">
      <alignment horizontal="center" vertical="center"/>
    </xf>
    <xf numFmtId="200" fontId="62" fillId="30" borderId="385" xfId="80" applyNumberFormat="1" applyFont="1" applyFill="1" applyBorder="1" applyAlignment="1" applyProtection="1">
      <alignment horizontal="right" vertical="center"/>
      <protection locked="0"/>
    </xf>
    <xf numFmtId="200" fontId="62" fillId="30" borderId="45" xfId="80" applyNumberFormat="1" applyFont="1" applyFill="1" applyBorder="1" applyAlignment="1" applyProtection="1">
      <alignment horizontal="right" vertical="center"/>
      <protection locked="0"/>
    </xf>
    <xf numFmtId="200" fontId="653" fillId="31" borderId="95" xfId="80" applyNumberFormat="1" applyFont="1" applyFill="1" applyBorder="1" applyAlignment="1" applyProtection="1">
      <alignment vertical="center"/>
      <protection locked="0"/>
    </xf>
    <xf numFmtId="197" fontId="653" fillId="31" borderId="95" xfId="73" applyNumberFormat="1" applyFont="1" applyFill="1" applyBorder="1" applyAlignment="1">
      <alignment vertical="center"/>
    </xf>
    <xf numFmtId="2" fontId="93" fillId="31" borderId="189" xfId="73" applyNumberFormat="1" applyFont="1" applyFill="1" applyBorder="1" applyAlignment="1">
      <alignment vertical="center"/>
    </xf>
    <xf numFmtId="2" fontId="67" fillId="31" borderId="385" xfId="73" applyNumberFormat="1" applyFont="1" applyFill="1" applyBorder="1" applyAlignment="1">
      <alignment horizontal="center" vertical="center"/>
    </xf>
    <xf numFmtId="0" fontId="62" fillId="30" borderId="198" xfId="68" applyFont="1" applyFill="1" applyBorder="1" applyAlignment="1">
      <alignment horizontal="center" vertical="center"/>
    </xf>
    <xf numFmtId="165" fontId="47" fillId="30" borderId="198" xfId="73" applyNumberFormat="1" applyFont="1" applyFill="1" applyBorder="1" applyAlignment="1">
      <alignment horizontal="center" vertical="center"/>
    </xf>
    <xf numFmtId="0" fontId="47" fillId="30" borderId="160" xfId="73" applyFont="1" applyFill="1" applyBorder="1" applyAlignment="1">
      <alignment horizontal="center" vertical="center"/>
    </xf>
    <xf numFmtId="0" fontId="124" fillId="30" borderId="0" xfId="80" applyFont="1" applyFill="1" applyBorder="1" applyAlignment="1" applyProtection="1">
      <alignment vertical="center" wrapText="1"/>
      <protection locked="0"/>
    </xf>
    <xf numFmtId="0" fontId="47" fillId="30" borderId="369" xfId="80" applyFont="1" applyFill="1" applyBorder="1" applyAlignment="1" applyProtection="1">
      <alignment wrapText="1"/>
      <protection locked="0"/>
    </xf>
    <xf numFmtId="0" fontId="62" fillId="31" borderId="281" xfId="73" applyFont="1" applyFill="1" applyBorder="1" applyAlignment="1">
      <alignment horizontal="center" vertical="center"/>
    </xf>
    <xf numFmtId="0" fontId="92" fillId="31" borderId="0" xfId="68" applyFont="1" applyFill="1" applyBorder="1" applyAlignment="1">
      <alignment horizontal="center" vertical="center"/>
    </xf>
    <xf numFmtId="200" fontId="653" fillId="31" borderId="281" xfId="80" applyNumberFormat="1" applyFont="1" applyFill="1" applyBorder="1" applyAlignment="1" applyProtection="1">
      <alignment vertical="center"/>
      <protection locked="0"/>
    </xf>
    <xf numFmtId="197" fontId="653" fillId="31" borderId="281" xfId="73" applyNumberFormat="1" applyFont="1" applyFill="1" applyBorder="1" applyAlignment="1">
      <alignment vertical="center"/>
    </xf>
    <xf numFmtId="0" fontId="92" fillId="31" borderId="95" xfId="68" applyFont="1" applyFill="1" applyBorder="1"/>
    <xf numFmtId="166" fontId="62" fillId="31" borderId="95" xfId="73" applyNumberFormat="1" applyFont="1" applyFill="1" applyBorder="1" applyAlignment="1">
      <alignment horizontal="center" vertical="center"/>
    </xf>
    <xf numFmtId="1" fontId="62" fillId="31" borderId="231" xfId="80" applyNumberFormat="1" applyFont="1" applyFill="1" applyBorder="1" applyAlignment="1" applyProtection="1">
      <alignment horizontal="center" vertical="center"/>
      <protection locked="0"/>
    </xf>
    <xf numFmtId="0" fontId="3" fillId="30" borderId="0" xfId="73" applyFont="1" applyFill="1"/>
    <xf numFmtId="0" fontId="92" fillId="30" borderId="0" xfId="61" applyFont="1" applyFill="1" applyProtection="1">
      <protection hidden="1"/>
    </xf>
    <xf numFmtId="0" fontId="3" fillId="0" borderId="0" xfId="73" applyFont="1"/>
    <xf numFmtId="0" fontId="92" fillId="0" borderId="0" xfId="61" applyFont="1" applyProtection="1">
      <protection hidden="1"/>
    </xf>
    <xf numFmtId="0" fontId="53" fillId="30" borderId="0" xfId="61" applyFont="1" applyFill="1" applyAlignment="1" applyProtection="1">
      <alignment vertical="center"/>
      <protection hidden="1"/>
    </xf>
    <xf numFmtId="0" fontId="76" fillId="30" borderId="0" xfId="61" applyFont="1" applyFill="1" applyAlignment="1" applyProtection="1">
      <alignment horizontal="left"/>
      <protection hidden="1"/>
    </xf>
    <xf numFmtId="0" fontId="92" fillId="0" borderId="0" xfId="42" applyFont="1" applyAlignment="1">
      <alignment vertical="center"/>
    </xf>
    <xf numFmtId="0" fontId="53" fillId="113" borderId="136" xfId="80" applyFont="1" applyFill="1" applyBorder="1" applyAlignment="1">
      <alignment horizontal="left" vertical="center"/>
    </xf>
    <xf numFmtId="0" fontId="114" fillId="113" borderId="137" xfId="80" applyFont="1" applyFill="1" applyBorder="1" applyAlignment="1">
      <alignment horizontal="left" vertical="center"/>
    </xf>
    <xf numFmtId="0" fontId="660" fillId="113" borderId="137" xfId="80" applyFont="1" applyFill="1" applyBorder="1" applyAlignment="1">
      <alignment horizontal="left" vertical="center"/>
    </xf>
    <xf numFmtId="0" fontId="661" fillId="113" borderId="137" xfId="80" applyFont="1" applyFill="1" applyBorder="1" applyAlignment="1">
      <alignment horizontal="centerContinuous" vertical="center"/>
    </xf>
    <xf numFmtId="0" fontId="660" fillId="113" borderId="137" xfId="80" applyFont="1" applyFill="1" applyBorder="1" applyAlignment="1">
      <alignment horizontal="centerContinuous" vertical="center"/>
    </xf>
    <xf numFmtId="0" fontId="662" fillId="113" borderId="138" xfId="80" applyFont="1" applyFill="1" applyBorder="1" applyAlignment="1">
      <alignment horizontal="right" vertical="center"/>
    </xf>
    <xf numFmtId="0" fontId="60" fillId="30" borderId="0" xfId="80" applyFont="1" applyFill="1"/>
    <xf numFmtId="0" fontId="60" fillId="0" borderId="0" xfId="80" applyFont="1"/>
    <xf numFmtId="0" fontId="92" fillId="0" borderId="0" xfId="80" applyFont="1"/>
    <xf numFmtId="0" fontId="92" fillId="30" borderId="0" xfId="80" applyFont="1" applyFill="1"/>
    <xf numFmtId="0" fontId="109" fillId="0" borderId="0" xfId="80" applyFont="1"/>
    <xf numFmtId="0" fontId="109" fillId="30" borderId="0" xfId="80" applyFont="1" applyFill="1"/>
    <xf numFmtId="2" fontId="66" fillId="30" borderId="149" xfId="42" applyNumberFormat="1" applyFont="1" applyFill="1" applyBorder="1" applyAlignment="1">
      <alignment horizontal="center" vertical="center"/>
    </xf>
    <xf numFmtId="168" fontId="66" fillId="30" borderId="149" xfId="42" applyNumberFormat="1" applyFont="1" applyFill="1" applyBorder="1" applyAlignment="1">
      <alignment horizontal="center" vertical="center"/>
    </xf>
    <xf numFmtId="167" fontId="66" fillId="30" borderId="149" xfId="79" applyNumberFormat="1" applyFont="1" applyFill="1" applyBorder="1" applyAlignment="1" applyProtection="1">
      <alignment horizontal="center" vertical="center"/>
      <protection locked="0"/>
    </xf>
    <xf numFmtId="0" fontId="53" fillId="113" borderId="12" xfId="80" applyFont="1" applyFill="1" applyBorder="1" applyAlignment="1">
      <alignment vertical="center"/>
    </xf>
    <xf numFmtId="0" fontId="53" fillId="113" borderId="11" xfId="80" applyFont="1" applyFill="1" applyBorder="1" applyAlignment="1">
      <alignment vertical="center"/>
    </xf>
    <xf numFmtId="0" fontId="57" fillId="113" borderId="13" xfId="80" applyFont="1" applyFill="1" applyBorder="1" applyAlignment="1">
      <alignment horizontal="right" vertical="center"/>
    </xf>
    <xf numFmtId="0" fontId="120" fillId="76" borderId="77" xfId="80" applyFont="1" applyFill="1" applyBorder="1" applyAlignment="1" applyProtection="1">
      <alignment horizontal="center" vertical="center"/>
      <protection locked="0"/>
    </xf>
    <xf numFmtId="0" fontId="120" fillId="76" borderId="77" xfId="80" applyFont="1" applyFill="1" applyBorder="1" applyAlignment="1" applyProtection="1">
      <alignment horizontal="left" vertical="center"/>
      <protection locked="0"/>
    </xf>
    <xf numFmtId="196" fontId="44" fillId="30" borderId="77" xfId="80" applyNumberFormat="1" applyFont="1" applyFill="1" applyBorder="1" applyAlignment="1" applyProtection="1">
      <alignment horizontal="right" vertical="center"/>
      <protection locked="0"/>
    </xf>
    <xf numFmtId="197" fontId="44" fillId="30" borderId="77" xfId="73" applyNumberFormat="1" applyFont="1" applyFill="1" applyBorder="1" applyAlignment="1">
      <alignment horizontal="center" vertical="center"/>
    </xf>
    <xf numFmtId="1" fontId="92" fillId="30" borderId="160" xfId="80" applyNumberFormat="1" applyFont="1" applyFill="1" applyBorder="1" applyAlignment="1" applyProtection="1">
      <alignment horizontal="left" vertical="center"/>
      <protection locked="0"/>
    </xf>
    <xf numFmtId="196" fontId="44" fillId="30" borderId="45" xfId="80" applyNumberFormat="1" applyFont="1" applyFill="1" applyBorder="1" applyAlignment="1" applyProtection="1">
      <alignment horizontal="right" vertical="center"/>
      <protection locked="0"/>
    </xf>
    <xf numFmtId="1" fontId="92" fillId="30" borderId="161" xfId="80" applyNumberFormat="1" applyFont="1" applyFill="1" applyBorder="1" applyAlignment="1" applyProtection="1">
      <alignment horizontal="left" vertical="center"/>
      <protection locked="0"/>
    </xf>
    <xf numFmtId="0" fontId="120" fillId="76" borderId="20" xfId="80" applyFont="1" applyFill="1" applyBorder="1" applyAlignment="1" applyProtection="1">
      <alignment horizontal="center" vertical="center"/>
      <protection locked="0"/>
    </xf>
    <xf numFmtId="0" fontId="120" fillId="76" borderId="20" xfId="80" applyFont="1" applyFill="1" applyBorder="1" applyAlignment="1" applyProtection="1">
      <alignment horizontal="left" vertical="center"/>
      <protection locked="0"/>
    </xf>
    <xf numFmtId="196" fontId="44" fillId="30" borderId="20" xfId="80" applyNumberFormat="1" applyFont="1" applyFill="1" applyBorder="1" applyAlignment="1" applyProtection="1">
      <alignment horizontal="right" vertical="center"/>
      <protection locked="0"/>
    </xf>
    <xf numFmtId="197" fontId="44" fillId="30" borderId="20" xfId="73" applyNumberFormat="1" applyFont="1" applyFill="1" applyBorder="1" applyAlignment="1">
      <alignment horizontal="center" vertical="center"/>
    </xf>
    <xf numFmtId="1" fontId="92" fillId="30" borderId="55" xfId="80" applyNumberFormat="1" applyFont="1" applyFill="1" applyBorder="1" applyAlignment="1" applyProtection="1">
      <alignment horizontal="left" vertical="center"/>
      <protection locked="0"/>
    </xf>
    <xf numFmtId="196" fontId="44" fillId="30" borderId="56" xfId="80" applyNumberFormat="1" applyFont="1" applyFill="1" applyBorder="1" applyAlignment="1" applyProtection="1">
      <alignment horizontal="right" vertical="center"/>
      <protection locked="0"/>
    </xf>
    <xf numFmtId="1" fontId="92" fillId="30" borderId="163" xfId="80" applyNumberFormat="1" applyFont="1" applyFill="1" applyBorder="1" applyAlignment="1" applyProtection="1">
      <alignment horizontal="left" vertical="center"/>
      <protection locked="0"/>
    </xf>
    <xf numFmtId="196" fontId="44" fillId="30" borderId="165" xfId="80" applyNumberFormat="1" applyFont="1" applyFill="1" applyBorder="1" applyAlignment="1" applyProtection="1">
      <alignment horizontal="right" vertical="center"/>
      <protection locked="0"/>
    </xf>
    <xf numFmtId="197" fontId="44" fillId="30" borderId="165" xfId="73" applyNumberFormat="1" applyFont="1" applyFill="1" applyBorder="1" applyAlignment="1">
      <alignment horizontal="center" vertical="center"/>
    </xf>
    <xf numFmtId="1" fontId="92" fillId="30" borderId="166" xfId="80" applyNumberFormat="1" applyFont="1" applyFill="1" applyBorder="1" applyAlignment="1" applyProtection="1">
      <alignment horizontal="left" vertical="center"/>
      <protection locked="0"/>
    </xf>
    <xf numFmtId="196" fontId="44" fillId="30" borderId="164" xfId="80" applyNumberFormat="1" applyFont="1" applyFill="1" applyBorder="1" applyAlignment="1" applyProtection="1">
      <alignment horizontal="right" vertical="center"/>
      <protection locked="0"/>
    </xf>
    <xf numFmtId="1" fontId="92" fillId="30" borderId="167" xfId="80" applyNumberFormat="1" applyFont="1" applyFill="1" applyBorder="1" applyAlignment="1" applyProtection="1">
      <alignment horizontal="left" vertical="center"/>
      <protection locked="0"/>
    </xf>
    <xf numFmtId="198" fontId="44" fillId="30" borderId="20" xfId="73" applyNumberFormat="1" applyFont="1" applyFill="1" applyBorder="1" applyAlignment="1">
      <alignment horizontal="center" vertical="center"/>
    </xf>
    <xf numFmtId="1" fontId="92" fillId="30" borderId="132" xfId="80" applyNumberFormat="1" applyFont="1" applyFill="1" applyBorder="1" applyAlignment="1" applyProtection="1">
      <alignment horizontal="left" vertical="center"/>
      <protection locked="0"/>
    </xf>
    <xf numFmtId="0" fontId="120" fillId="76" borderId="55" xfId="80" applyFont="1" applyFill="1" applyBorder="1" applyAlignment="1" applyProtection="1">
      <alignment horizontal="left" vertical="center"/>
      <protection locked="0"/>
    </xf>
    <xf numFmtId="0" fontId="120" fillId="76" borderId="165" xfId="80" applyFont="1" applyFill="1" applyBorder="1" applyAlignment="1" applyProtection="1">
      <alignment horizontal="center" vertical="center"/>
      <protection locked="0"/>
    </xf>
    <xf numFmtId="0" fontId="120" fillId="76" borderId="165" xfId="80" applyFont="1" applyFill="1" applyBorder="1" applyAlignment="1" applyProtection="1">
      <alignment horizontal="left" vertical="center"/>
      <protection locked="0"/>
    </xf>
    <xf numFmtId="198" fontId="44" fillId="30" borderId="165" xfId="73" applyNumberFormat="1" applyFont="1" applyFill="1" applyBorder="1" applyAlignment="1">
      <alignment horizontal="center" vertical="center"/>
    </xf>
    <xf numFmtId="1" fontId="92" fillId="30" borderId="172" xfId="80" applyNumberFormat="1" applyFont="1" applyFill="1" applyBorder="1" applyAlignment="1" applyProtection="1">
      <alignment horizontal="left" vertical="center"/>
      <protection locked="0"/>
    </xf>
    <xf numFmtId="196" fontId="44" fillId="31" borderId="0" xfId="80" applyNumberFormat="1" applyFont="1" applyFill="1" applyAlignment="1" applyProtection="1">
      <alignment horizontal="right" vertical="center"/>
      <protection locked="0"/>
    </xf>
    <xf numFmtId="197" fontId="44" fillId="31" borderId="0" xfId="73" applyNumberFormat="1" applyFont="1" applyFill="1" applyAlignment="1">
      <alignment horizontal="center" vertical="center"/>
    </xf>
    <xf numFmtId="1" fontId="92" fillId="31" borderId="0" xfId="80" applyNumberFormat="1" applyFont="1" applyFill="1" applyAlignment="1" applyProtection="1">
      <alignment horizontal="left" vertical="center"/>
      <protection locked="0"/>
    </xf>
    <xf numFmtId="0" fontId="58" fillId="113" borderId="13" xfId="80" applyFont="1" applyFill="1" applyBorder="1" applyAlignment="1">
      <alignment horizontal="right" vertical="center"/>
    </xf>
    <xf numFmtId="0" fontId="53" fillId="30" borderId="87" xfId="80" applyFont="1" applyFill="1" applyBorder="1" applyAlignment="1">
      <alignment horizontal="left" vertical="center"/>
    </xf>
    <xf numFmtId="0" fontId="114" fillId="30" borderId="0" xfId="80" applyFont="1" applyFill="1" applyAlignment="1">
      <alignment horizontal="left" vertical="center"/>
    </xf>
    <xf numFmtId="0" fontId="660" fillId="30" borderId="0" xfId="80" applyFont="1" applyFill="1" applyAlignment="1">
      <alignment horizontal="left" vertical="center"/>
    </xf>
    <xf numFmtId="166" fontId="452" fillId="30" borderId="0" xfId="80" applyNumberFormat="1" applyFont="1" applyFill="1" applyAlignment="1" applyProtection="1">
      <alignment horizontal="right" vertical="center"/>
      <protection locked="0"/>
    </xf>
    <xf numFmtId="165" fontId="120" fillId="24" borderId="0" xfId="80" applyNumberFormat="1" applyFont="1" applyFill="1" applyAlignment="1" applyProtection="1">
      <alignment horizontal="right" vertical="center"/>
      <protection locked="0"/>
    </xf>
    <xf numFmtId="0" fontId="120" fillId="24" borderId="0" xfId="80" applyFont="1" applyFill="1" applyAlignment="1" applyProtection="1">
      <alignment horizontal="center" vertical="center"/>
      <protection locked="0"/>
    </xf>
    <xf numFmtId="0" fontId="661" fillId="30" borderId="0" xfId="80" applyFont="1" applyFill="1" applyAlignment="1">
      <alignment horizontal="centerContinuous" vertical="center"/>
    </xf>
    <xf numFmtId="0" fontId="660" fillId="30" borderId="0" xfId="80" applyFont="1" applyFill="1" applyAlignment="1">
      <alignment horizontal="centerContinuous" vertical="center"/>
    </xf>
    <xf numFmtId="0" fontId="660" fillId="30" borderId="71" xfId="80" applyFont="1" applyFill="1" applyBorder="1" applyAlignment="1">
      <alignment horizontal="centerContinuous" vertical="center"/>
    </xf>
    <xf numFmtId="2" fontId="61" fillId="30" borderId="149" xfId="42" applyNumberFormat="1" applyFont="1" applyFill="1" applyBorder="1" applyAlignment="1">
      <alignment horizontal="center" vertical="center"/>
    </xf>
    <xf numFmtId="168" fontId="61" fillId="30" borderId="149" xfId="42" applyNumberFormat="1" applyFont="1" applyFill="1" applyBorder="1" applyAlignment="1">
      <alignment horizontal="center" vertical="center"/>
    </xf>
    <xf numFmtId="167" fontId="61" fillId="30" borderId="149" xfId="79" applyNumberFormat="1" applyFont="1" applyFill="1" applyBorder="1" applyAlignment="1" applyProtection="1">
      <alignment horizontal="center" vertical="center"/>
      <protection locked="0"/>
    </xf>
    <xf numFmtId="166" fontId="46" fillId="76" borderId="0" xfId="80" applyNumberFormat="1" applyFont="1" applyFill="1" applyAlignment="1" applyProtection="1">
      <alignment horizontal="center" vertical="center"/>
      <protection locked="0"/>
    </xf>
    <xf numFmtId="0" fontId="46" fillId="30" borderId="0" xfId="80" applyFont="1" applyFill="1" applyAlignment="1" applyProtection="1">
      <alignment horizontal="left" vertical="center"/>
      <protection locked="0"/>
    </xf>
    <xf numFmtId="183" fontId="60" fillId="76" borderId="0" xfId="80" applyNumberFormat="1" applyFont="1" applyFill="1" applyAlignment="1" applyProtection="1">
      <alignment horizontal="center" vertical="center"/>
      <protection locked="0"/>
    </xf>
    <xf numFmtId="196" fontId="44" fillId="30" borderId="0" xfId="80" applyNumberFormat="1" applyFont="1" applyFill="1" applyAlignment="1" applyProtection="1">
      <alignment horizontal="right" vertical="center"/>
      <protection locked="0"/>
    </xf>
    <xf numFmtId="197" fontId="44" fillId="30" borderId="0" xfId="73" applyNumberFormat="1" applyFont="1" applyFill="1" applyAlignment="1">
      <alignment horizontal="center" vertical="center"/>
    </xf>
    <xf numFmtId="1" fontId="92" fillId="30" borderId="0" xfId="80" applyNumberFormat="1" applyFont="1" applyFill="1" applyAlignment="1" applyProtection="1">
      <alignment horizontal="left" vertical="center"/>
      <protection locked="0"/>
    </xf>
    <xf numFmtId="1" fontId="92" fillId="30" borderId="71" xfId="80" applyNumberFormat="1" applyFont="1" applyFill="1" applyBorder="1" applyAlignment="1" applyProtection="1">
      <alignment horizontal="left" vertical="center"/>
      <protection locked="0"/>
    </xf>
    <xf numFmtId="0" fontId="109" fillId="0" borderId="174" xfId="80" applyFont="1" applyBorder="1"/>
    <xf numFmtId="1" fontId="46" fillId="76" borderId="174" xfId="80" applyNumberFormat="1" applyFont="1" applyFill="1" applyBorder="1" applyAlignment="1" applyProtection="1">
      <alignment horizontal="center" vertical="center"/>
      <protection locked="0"/>
    </xf>
    <xf numFmtId="0" fontId="46" fillId="30" borderId="174" xfId="80" applyFont="1" applyFill="1" applyBorder="1" applyAlignment="1" applyProtection="1">
      <alignment horizontal="left" vertical="center"/>
      <protection locked="0"/>
    </xf>
    <xf numFmtId="165" fontId="60" fillId="30" borderId="174" xfId="80" applyNumberFormat="1" applyFont="1" applyFill="1" applyBorder="1" applyAlignment="1" applyProtection="1">
      <alignment horizontal="center" vertical="center"/>
      <protection locked="0"/>
    </xf>
    <xf numFmtId="196" fontId="44" fillId="30" borderId="174" xfId="80" applyNumberFormat="1" applyFont="1" applyFill="1" applyBorder="1" applyAlignment="1" applyProtection="1">
      <alignment horizontal="right" vertical="center"/>
      <protection locked="0"/>
    </xf>
    <xf numFmtId="197" fontId="44" fillId="30" borderId="174" xfId="73" applyNumberFormat="1" applyFont="1" applyFill="1" applyBorder="1" applyAlignment="1">
      <alignment horizontal="center" vertical="center"/>
    </xf>
    <xf numFmtId="1" fontId="92" fillId="30" borderId="174" xfId="80" applyNumberFormat="1" applyFont="1" applyFill="1" applyBorder="1" applyAlignment="1" applyProtection="1">
      <alignment horizontal="left" vertical="center"/>
      <protection locked="0"/>
    </xf>
    <xf numFmtId="1" fontId="92" fillId="30" borderId="175" xfId="80" applyNumberFormat="1" applyFont="1" applyFill="1" applyBorder="1" applyAlignment="1" applyProtection="1">
      <alignment horizontal="left" vertical="center"/>
      <protection locked="0"/>
    </xf>
    <xf numFmtId="0" fontId="57" fillId="140" borderId="176" xfId="80" applyFont="1" applyFill="1" applyBorder="1" applyAlignment="1">
      <alignment horizontal="left" vertical="center"/>
    </xf>
    <xf numFmtId="0" fontId="114" fillId="140" borderId="177" xfId="80" applyFont="1" applyFill="1" applyBorder="1" applyAlignment="1">
      <alignment horizontal="left" vertical="center"/>
    </xf>
    <xf numFmtId="0" fontId="660" fillId="140" borderId="177" xfId="80" applyFont="1" applyFill="1" applyBorder="1" applyAlignment="1">
      <alignment horizontal="left" vertical="center"/>
    </xf>
    <xf numFmtId="0" fontId="661" fillId="140" borderId="177" xfId="80" applyFont="1" applyFill="1" applyBorder="1" applyAlignment="1">
      <alignment horizontal="centerContinuous" vertical="center"/>
    </xf>
    <xf numFmtId="0" fontId="660" fillId="140" borderId="177" xfId="80" applyFont="1" applyFill="1" applyBorder="1" applyAlignment="1">
      <alignment horizontal="centerContinuous" vertical="center"/>
    </xf>
    <xf numFmtId="0" fontId="57" fillId="140" borderId="178" xfId="80" applyFont="1" applyFill="1" applyBorder="1" applyAlignment="1">
      <alignment horizontal="right" vertical="center"/>
    </xf>
    <xf numFmtId="0" fontId="78" fillId="140" borderId="15" xfId="80" applyFont="1" applyFill="1" applyBorder="1" applyAlignment="1">
      <alignment horizontal="left" vertical="center"/>
    </xf>
    <xf numFmtId="0" fontId="114" fillId="140" borderId="77" xfId="80" applyFont="1" applyFill="1" applyBorder="1" applyAlignment="1">
      <alignment horizontal="left" vertical="center"/>
    </xf>
    <xf numFmtId="0" fontId="660" fillId="140" borderId="77" xfId="80" applyFont="1" applyFill="1" applyBorder="1" applyAlignment="1">
      <alignment horizontal="left" vertical="center"/>
    </xf>
    <xf numFmtId="0" fontId="661" fillId="140" borderId="77" xfId="80" applyFont="1" applyFill="1" applyBorder="1" applyAlignment="1">
      <alignment horizontal="centerContinuous" vertical="center"/>
    </xf>
    <xf numFmtId="0" fontId="660" fillId="140" borderId="77" xfId="80" applyFont="1" applyFill="1" applyBorder="1" applyAlignment="1">
      <alignment horizontal="centerContinuous" vertical="center"/>
    </xf>
    <xf numFmtId="0" fontId="105" fillId="140" borderId="179" xfId="80" applyFont="1" applyFill="1" applyBorder="1" applyAlignment="1">
      <alignment horizontal="right" vertical="center"/>
    </xf>
    <xf numFmtId="0" fontId="92" fillId="0" borderId="53" xfId="80" applyFont="1" applyBorder="1" applyAlignment="1" applyProtection="1">
      <alignment horizontal="center" vertical="center" wrapText="1"/>
      <protection locked="0"/>
    </xf>
    <xf numFmtId="0" fontId="665" fillId="0" borderId="53" xfId="80" applyFont="1" applyBorder="1" applyAlignment="1" applyProtection="1">
      <alignment horizontal="center" vertical="center" wrapText="1"/>
      <protection locked="0"/>
    </xf>
    <xf numFmtId="0" fontId="61" fillId="0" borderId="181" xfId="80" applyFont="1" applyBorder="1" applyAlignment="1" applyProtection="1">
      <alignment horizontal="center" vertical="center" wrapText="1"/>
      <protection locked="0"/>
    </xf>
    <xf numFmtId="0" fontId="61" fillId="30" borderId="180" xfId="80" applyFont="1" applyFill="1" applyBorder="1" applyAlignment="1" applyProtection="1">
      <alignment horizontal="center" vertical="center" wrapText="1"/>
      <protection locked="0"/>
    </xf>
    <xf numFmtId="0" fontId="664" fillId="30" borderId="52" xfId="80" applyFont="1" applyFill="1" applyBorder="1" applyAlignment="1" applyProtection="1">
      <alignment horizontal="centerContinuous" vertical="center"/>
      <protection locked="0"/>
    </xf>
    <xf numFmtId="0" fontId="664" fillId="30" borderId="182" xfId="80" applyFont="1" applyFill="1" applyBorder="1" applyAlignment="1" applyProtection="1">
      <alignment horizontal="centerContinuous" vertical="center"/>
      <protection locked="0"/>
    </xf>
    <xf numFmtId="0" fontId="109" fillId="30" borderId="182" xfId="80" applyFont="1" applyFill="1" applyBorder="1" applyAlignment="1">
      <alignment horizontal="centerContinuous" vertical="center"/>
    </xf>
    <xf numFmtId="0" fontId="109" fillId="30" borderId="183" xfId="80" applyFont="1" applyFill="1" applyBorder="1" applyAlignment="1">
      <alignment horizontal="centerContinuous" vertical="center"/>
    </xf>
    <xf numFmtId="0" fontId="57" fillId="50" borderId="176" xfId="80" applyFont="1" applyFill="1" applyBorder="1" applyAlignment="1">
      <alignment horizontal="left" vertical="center"/>
    </xf>
    <xf numFmtId="0" fontId="114" fillId="50" borderId="177" xfId="80" applyFont="1" applyFill="1" applyBorder="1" applyAlignment="1">
      <alignment horizontal="left" vertical="center"/>
    </xf>
    <xf numFmtId="0" fontId="660" fillId="50" borderId="177" xfId="80" applyFont="1" applyFill="1" applyBorder="1" applyAlignment="1">
      <alignment horizontal="left" vertical="center"/>
    </xf>
    <xf numFmtId="0" fontId="661" fillId="50" borderId="177" xfId="80" applyFont="1" applyFill="1" applyBorder="1" applyAlignment="1">
      <alignment horizontal="centerContinuous" vertical="center"/>
    </xf>
    <xf numFmtId="0" fontId="660" fillId="50" borderId="177" xfId="80" applyFont="1" applyFill="1" applyBorder="1" applyAlignment="1">
      <alignment horizontal="centerContinuous" vertical="center"/>
    </xf>
    <xf numFmtId="0" fontId="78" fillId="50" borderId="15" xfId="80" applyFont="1" applyFill="1" applyBorder="1" applyAlignment="1">
      <alignment horizontal="left" vertical="center"/>
    </xf>
    <xf numFmtId="0" fontId="114" fillId="50" borderId="77" xfId="80" applyFont="1" applyFill="1" applyBorder="1" applyAlignment="1">
      <alignment horizontal="left" vertical="center"/>
    </xf>
    <xf numFmtId="0" fontId="660" fillId="50" borderId="77" xfId="80" applyFont="1" applyFill="1" applyBorder="1" applyAlignment="1">
      <alignment horizontal="left" vertical="center"/>
    </xf>
    <xf numFmtId="0" fontId="661" fillId="50" borderId="77" xfId="80" applyFont="1" applyFill="1" applyBorder="1" applyAlignment="1">
      <alignment horizontal="centerContinuous" vertical="center"/>
    </xf>
    <xf numFmtId="0" fontId="660" fillId="50" borderId="77" xfId="80" applyFont="1" applyFill="1" applyBorder="1" applyAlignment="1">
      <alignment horizontal="centerContinuous" vertical="center"/>
    </xf>
    <xf numFmtId="0" fontId="105" fillId="50" borderId="179" xfId="80" applyFont="1" applyFill="1" applyBorder="1" applyAlignment="1">
      <alignment horizontal="right" vertical="center"/>
    </xf>
    <xf numFmtId="0" fontId="61" fillId="0" borderId="53" xfId="80" applyFont="1" applyBorder="1" applyAlignment="1" applyProtection="1">
      <alignment horizontal="center" vertical="center" wrapText="1"/>
      <protection locked="0"/>
    </xf>
    <xf numFmtId="0" fontId="3" fillId="0" borderId="0" xfId="73" applyFont="1" applyAlignment="1">
      <alignment vertical="center"/>
    </xf>
    <xf numFmtId="0" fontId="3" fillId="30" borderId="0" xfId="73" applyFont="1" applyFill="1" applyAlignment="1">
      <alignment vertical="center"/>
    </xf>
    <xf numFmtId="0" fontId="667" fillId="0" borderId="0" xfId="73" applyFont="1" applyAlignment="1">
      <alignment vertical="center"/>
    </xf>
    <xf numFmtId="0" fontId="61" fillId="30" borderId="0" xfId="73" applyFont="1" applyFill="1" applyAlignment="1">
      <alignment vertical="center"/>
    </xf>
    <xf numFmtId="0" fontId="61" fillId="136" borderId="182" xfId="73" applyFont="1" applyFill="1" applyBorder="1" applyAlignment="1">
      <alignment horizontal="left" vertical="center"/>
    </xf>
    <xf numFmtId="0" fontId="61" fillId="136" borderId="197" xfId="73" applyFont="1" applyFill="1" applyBorder="1" applyAlignment="1">
      <alignment horizontal="left" vertical="center"/>
    </xf>
    <xf numFmtId="165" fontId="92" fillId="23" borderId="56" xfId="73" applyNumberFormat="1" applyFont="1" applyFill="1" applyBorder="1" applyAlignment="1">
      <alignment vertical="center"/>
    </xf>
    <xf numFmtId="165" fontId="72" fillId="30" borderId="55" xfId="73" applyNumberFormat="1" applyFont="1" applyFill="1" applyBorder="1" applyAlignment="1">
      <alignment vertical="center"/>
    </xf>
    <xf numFmtId="165" fontId="61" fillId="23" borderId="56" xfId="73" applyNumberFormat="1" applyFont="1" applyFill="1" applyBorder="1" applyAlignment="1">
      <alignment vertical="center"/>
    </xf>
    <xf numFmtId="165" fontId="72" fillId="30" borderId="56" xfId="73" applyNumberFormat="1" applyFont="1" applyFill="1" applyBorder="1" applyAlignment="1">
      <alignment vertical="center"/>
    </xf>
    <xf numFmtId="165" fontId="47" fillId="59" borderId="54" xfId="73" applyNumberFormat="1" applyFont="1" applyFill="1" applyBorder="1" applyAlignment="1">
      <alignment horizontal="center" vertical="center"/>
    </xf>
    <xf numFmtId="0" fontId="61" fillId="31" borderId="0" xfId="73" applyFont="1" applyFill="1" applyAlignment="1">
      <alignment horizontal="right" vertical="center"/>
    </xf>
    <xf numFmtId="2" fontId="110" fillId="31" borderId="0" xfId="73" applyNumberFormat="1" applyFont="1" applyFill="1" applyAlignment="1">
      <alignment horizontal="center" vertical="center"/>
    </xf>
    <xf numFmtId="0" fontId="128" fillId="31" borderId="0" xfId="73" applyFont="1" applyFill="1" applyAlignment="1">
      <alignment vertical="top"/>
    </xf>
    <xf numFmtId="0" fontId="128" fillId="31" borderId="71" xfId="73" applyFont="1" applyFill="1" applyBorder="1" applyAlignment="1">
      <alignment vertical="top"/>
    </xf>
    <xf numFmtId="0" fontId="61" fillId="31" borderId="10" xfId="73" applyFont="1" applyFill="1" applyBorder="1" applyAlignment="1">
      <alignment horizontal="right" vertical="center"/>
    </xf>
    <xf numFmtId="2" fontId="110" fillId="31" borderId="10" xfId="73" applyNumberFormat="1" applyFont="1" applyFill="1" applyBorder="1" applyAlignment="1">
      <alignment horizontal="center" vertical="center"/>
    </xf>
    <xf numFmtId="0" fontId="61" fillId="31" borderId="10" xfId="73" applyFont="1" applyFill="1" applyBorder="1" applyAlignment="1">
      <alignment vertical="center"/>
    </xf>
    <xf numFmtId="0" fontId="128" fillId="31" borderId="10" xfId="73" applyFont="1" applyFill="1" applyBorder="1" applyAlignment="1">
      <alignment vertical="top"/>
    </xf>
    <xf numFmtId="0" fontId="128" fillId="31" borderId="33" xfId="73" applyFont="1" applyFill="1" applyBorder="1" applyAlignment="1">
      <alignment vertical="top"/>
    </xf>
    <xf numFmtId="1" fontId="61" fillId="23" borderId="54" xfId="73" applyNumberFormat="1" applyFont="1" applyFill="1" applyBorder="1" applyAlignment="1">
      <alignment horizontal="center" vertical="center"/>
    </xf>
    <xf numFmtId="166" fontId="62" fillId="23" borderId="55" xfId="73" applyNumberFormat="1" applyFont="1" applyFill="1" applyBorder="1" applyAlignment="1" applyProtection="1">
      <alignment horizontal="center" vertical="center"/>
      <protection locked="0"/>
    </xf>
    <xf numFmtId="0" fontId="62" fillId="0" borderId="55" xfId="73" applyFont="1" applyBorder="1" applyAlignment="1">
      <alignment horizontal="center" vertical="center"/>
    </xf>
    <xf numFmtId="0" fontId="61" fillId="23" borderId="54" xfId="73" applyFont="1" applyFill="1" applyBorder="1" applyAlignment="1">
      <alignment horizontal="center" vertical="center"/>
    </xf>
    <xf numFmtId="0" fontId="61" fillId="0" borderId="76" xfId="73" applyFont="1" applyBorder="1" applyAlignment="1">
      <alignment horizontal="center" vertical="center"/>
    </xf>
    <xf numFmtId="0" fontId="61" fillId="23" borderId="53" xfId="73" applyFont="1" applyFill="1" applyBorder="1" applyAlignment="1">
      <alignment horizontal="center" vertical="center"/>
    </xf>
    <xf numFmtId="0" fontId="47" fillId="0" borderId="182" xfId="80" applyFont="1" applyBorder="1" applyAlignment="1" applyProtection="1">
      <alignment horizontal="center" vertical="center"/>
      <protection locked="0"/>
    </xf>
    <xf numFmtId="166" fontId="62" fillId="23" borderId="189" xfId="73" applyNumberFormat="1" applyFont="1" applyFill="1" applyBorder="1" applyAlignment="1" applyProtection="1">
      <alignment horizontal="center" vertical="center"/>
      <protection locked="0"/>
    </xf>
    <xf numFmtId="200" fontId="62" fillId="0" borderId="182" xfId="80" applyNumberFormat="1" applyFont="1" applyBorder="1" applyAlignment="1" applyProtection="1">
      <alignment horizontal="right" vertical="center"/>
      <protection locked="0"/>
    </xf>
    <xf numFmtId="197" fontId="62" fillId="0" borderId="182" xfId="73" applyNumberFormat="1" applyFont="1" applyBorder="1" applyAlignment="1">
      <alignment horizontal="center" vertical="center"/>
    </xf>
    <xf numFmtId="1" fontId="92" fillId="0" borderId="182" xfId="80" applyNumberFormat="1" applyFont="1" applyBorder="1" applyAlignment="1" applyProtection="1">
      <alignment horizontal="left" vertical="center"/>
      <protection locked="0"/>
    </xf>
    <xf numFmtId="0" fontId="62" fillId="0" borderId="189" xfId="73" applyFont="1" applyBorder="1" applyAlignment="1">
      <alignment horizontal="center" vertical="center"/>
    </xf>
    <xf numFmtId="0" fontId="670" fillId="93" borderId="87" xfId="73" applyFont="1" applyFill="1" applyBorder="1" applyAlignment="1">
      <alignment horizontal="centerContinuous" vertical="center"/>
    </xf>
    <xf numFmtId="0" fontId="670" fillId="93" borderId="0" xfId="73" applyFont="1" applyFill="1" applyAlignment="1">
      <alignment horizontal="centerContinuous" vertical="center"/>
    </xf>
    <xf numFmtId="0" fontId="670" fillId="93" borderId="71" xfId="73" applyFont="1" applyFill="1" applyBorder="1" applyAlignment="1">
      <alignment horizontal="centerContinuous" vertical="center"/>
    </xf>
    <xf numFmtId="0" fontId="3" fillId="0" borderId="182" xfId="73" applyFont="1" applyBorder="1" applyAlignment="1">
      <alignment vertical="center"/>
    </xf>
    <xf numFmtId="0" fontId="3" fillId="30" borderId="182" xfId="73" applyFont="1" applyFill="1" applyBorder="1" applyAlignment="1">
      <alignment vertical="center"/>
    </xf>
    <xf numFmtId="0" fontId="3" fillId="30" borderId="197" xfId="73" applyFont="1" applyFill="1" applyBorder="1" applyAlignment="1">
      <alignment vertical="center"/>
    </xf>
    <xf numFmtId="0" fontId="3" fillId="0" borderId="77" xfId="73" applyFont="1" applyBorder="1" applyAlignment="1">
      <alignment vertical="center"/>
    </xf>
    <xf numFmtId="0" fontId="3" fillId="30" borderId="77" xfId="73" applyFont="1" applyFill="1" applyBorder="1" applyAlignment="1">
      <alignment vertical="center"/>
    </xf>
    <xf numFmtId="0" fontId="3" fillId="30" borderId="194" xfId="73" applyFont="1" applyFill="1" applyBorder="1" applyAlignment="1">
      <alignment vertical="center"/>
    </xf>
    <xf numFmtId="0" fontId="109" fillId="136" borderId="182" xfId="73" applyFont="1" applyFill="1" applyBorder="1" applyAlignment="1">
      <alignment horizontal="left" vertical="center"/>
    </xf>
    <xf numFmtId="1" fontId="62" fillId="0" borderId="54" xfId="73" applyNumberFormat="1" applyFont="1" applyBorder="1" applyAlignment="1">
      <alignment horizontal="center" vertical="center"/>
    </xf>
    <xf numFmtId="165" fontId="61" fillId="0" borderId="56" xfId="73" applyNumberFormat="1" applyFont="1" applyBorder="1" applyAlignment="1">
      <alignment vertical="center"/>
    </xf>
    <xf numFmtId="165" fontId="72" fillId="0" borderId="56" xfId="73" applyNumberFormat="1" applyFont="1" applyBorder="1" applyAlignment="1">
      <alignment horizontal="center" vertical="center"/>
    </xf>
    <xf numFmtId="1" fontId="62" fillId="0" borderId="53" xfId="73" applyNumberFormat="1" applyFont="1" applyBorder="1" applyAlignment="1">
      <alignment horizontal="center" vertical="center"/>
    </xf>
    <xf numFmtId="165" fontId="92" fillId="23" borderId="52" xfId="73" applyNumberFormat="1" applyFont="1" applyFill="1" applyBorder="1" applyAlignment="1">
      <alignment vertical="center"/>
    </xf>
    <xf numFmtId="165" fontId="72" fillId="30" borderId="189" xfId="73" applyNumberFormat="1" applyFont="1" applyFill="1" applyBorder="1" applyAlignment="1">
      <alignment vertical="center"/>
    </xf>
    <xf numFmtId="166" fontId="47" fillId="0" borderId="53" xfId="80" applyNumberFormat="1" applyFont="1" applyBorder="1" applyAlignment="1" applyProtection="1">
      <alignment horizontal="center" vertical="center"/>
      <protection locked="0"/>
    </xf>
    <xf numFmtId="165" fontId="61" fillId="0" borderId="52" xfId="73" applyNumberFormat="1" applyFont="1" applyBorder="1" applyAlignment="1">
      <alignment vertical="center"/>
    </xf>
    <xf numFmtId="165" fontId="72" fillId="0" borderId="52" xfId="73" applyNumberFormat="1" applyFont="1" applyBorder="1" applyAlignment="1">
      <alignment horizontal="center" vertical="center"/>
    </xf>
    <xf numFmtId="0" fontId="408" fillId="31" borderId="102" xfId="73" applyFont="1" applyFill="1" applyBorder="1" applyAlignment="1">
      <alignment horizontal="right" vertical="center"/>
    </xf>
    <xf numFmtId="1" fontId="72" fillId="31" borderId="10" xfId="73" applyNumberFormat="1" applyFont="1" applyFill="1" applyBorder="1" applyAlignment="1">
      <alignment horizontal="center" vertical="center"/>
    </xf>
    <xf numFmtId="0" fontId="80" fillId="31" borderId="10" xfId="73" applyFont="1" applyFill="1" applyBorder="1" applyAlignment="1">
      <alignment horizontal="center" vertical="center"/>
    </xf>
    <xf numFmtId="0" fontId="3" fillId="31" borderId="10" xfId="73" applyFont="1" applyFill="1" applyBorder="1" applyAlignment="1">
      <alignment vertical="center"/>
    </xf>
    <xf numFmtId="2" fontId="653" fillId="31" borderId="10" xfId="73" applyNumberFormat="1" applyFont="1" applyFill="1" applyBorder="1" applyAlignment="1">
      <alignment vertical="center"/>
    </xf>
    <xf numFmtId="165" fontId="653" fillId="31" borderId="10" xfId="73" applyNumberFormat="1" applyFont="1" applyFill="1" applyBorder="1" applyAlignment="1">
      <alignment vertical="center"/>
    </xf>
    <xf numFmtId="0" fontId="125" fillId="31" borderId="10" xfId="73" applyFont="1" applyFill="1" applyBorder="1" applyAlignment="1">
      <alignment vertical="top" wrapText="1"/>
    </xf>
    <xf numFmtId="0" fontId="125" fillId="31" borderId="33" xfId="73" applyFont="1" applyFill="1" applyBorder="1" applyAlignment="1">
      <alignment vertical="top" wrapText="1"/>
    </xf>
    <xf numFmtId="165" fontId="72" fillId="0" borderId="56" xfId="73" applyNumberFormat="1" applyFont="1" applyBorder="1" applyAlignment="1">
      <alignment horizontal="centerContinuous" vertical="center"/>
    </xf>
    <xf numFmtId="165" fontId="72" fillId="0" borderId="55" xfId="73" applyNumberFormat="1" applyFont="1" applyBorder="1" applyAlignment="1">
      <alignment horizontal="centerContinuous" vertical="center"/>
    </xf>
    <xf numFmtId="0" fontId="80" fillId="31" borderId="182" xfId="73" applyFont="1" applyFill="1" applyBorder="1" applyAlignment="1">
      <alignment horizontal="center" vertical="center"/>
    </xf>
    <xf numFmtId="2" fontId="61" fillId="23" borderId="55" xfId="73" applyNumberFormat="1" applyFont="1" applyFill="1" applyBorder="1" applyAlignment="1" applyProtection="1">
      <alignment horizontal="center" vertical="center"/>
      <protection locked="0"/>
    </xf>
    <xf numFmtId="200" fontId="62" fillId="0" borderId="56" xfId="80" applyNumberFormat="1" applyFont="1" applyBorder="1" applyAlignment="1" applyProtection="1">
      <alignment horizontal="right" vertical="center"/>
      <protection locked="0"/>
    </xf>
    <xf numFmtId="1" fontId="109" fillId="0" borderId="132" xfId="80" applyNumberFormat="1" applyFont="1" applyBorder="1" applyAlignment="1" applyProtection="1">
      <alignment horizontal="left" vertical="center"/>
      <protection locked="0"/>
    </xf>
    <xf numFmtId="2" fontId="61" fillId="23" borderId="189" xfId="73" applyNumberFormat="1" applyFont="1" applyFill="1" applyBorder="1" applyAlignment="1" applyProtection="1">
      <alignment horizontal="center" vertical="center"/>
      <protection locked="0"/>
    </xf>
    <xf numFmtId="200" fontId="62" fillId="0" borderId="52" xfId="80" applyNumberFormat="1" applyFont="1" applyBorder="1" applyAlignment="1" applyProtection="1">
      <alignment horizontal="right" vertical="center"/>
      <protection locked="0"/>
    </xf>
    <xf numFmtId="1" fontId="109" fillId="0" borderId="197" xfId="80" applyNumberFormat="1" applyFont="1" applyBorder="1" applyAlignment="1" applyProtection="1">
      <alignment horizontal="left" vertical="center"/>
      <protection locked="0"/>
    </xf>
    <xf numFmtId="0" fontId="656" fillId="30" borderId="87" xfId="73" applyFont="1" applyFill="1" applyBorder="1" applyAlignment="1">
      <alignment horizontal="center" vertical="center"/>
    </xf>
    <xf numFmtId="1" fontId="653" fillId="30" borderId="0" xfId="73" applyNumberFormat="1" applyFont="1" applyFill="1" applyAlignment="1">
      <alignment horizontal="center" vertical="center"/>
    </xf>
    <xf numFmtId="166" fontId="653" fillId="30" borderId="0" xfId="73" applyNumberFormat="1" applyFont="1" applyFill="1" applyAlignment="1">
      <alignment horizontal="center" vertical="center"/>
    </xf>
    <xf numFmtId="200" fontId="653" fillId="30" borderId="0" xfId="80" applyNumberFormat="1" applyFont="1" applyFill="1" applyAlignment="1" applyProtection="1">
      <alignment horizontal="center" vertical="center"/>
      <protection locked="0"/>
    </xf>
    <xf numFmtId="197" fontId="653" fillId="30" borderId="0" xfId="73" applyNumberFormat="1" applyFont="1" applyFill="1" applyAlignment="1">
      <alignment horizontal="center" vertical="center"/>
    </xf>
    <xf numFmtId="1" fontId="653" fillId="30" borderId="0" xfId="80" applyNumberFormat="1" applyFont="1" applyFill="1" applyAlignment="1" applyProtection="1">
      <alignment horizontal="center" vertical="center"/>
      <protection locked="0"/>
    </xf>
    <xf numFmtId="1" fontId="110" fillId="30" borderId="71" xfId="80" applyNumberFormat="1" applyFont="1" applyFill="1" applyBorder="1" applyAlignment="1" applyProtection="1">
      <alignment horizontal="center" vertical="center"/>
      <protection locked="0"/>
    </xf>
    <xf numFmtId="0" fontId="670" fillId="93" borderId="173" xfId="73" applyFont="1" applyFill="1" applyBorder="1" applyAlignment="1">
      <alignment horizontal="center" vertical="center"/>
    </xf>
    <xf numFmtId="0" fontId="670" fillId="93" borderId="174" xfId="73" applyFont="1" applyFill="1" applyBorder="1" applyAlignment="1">
      <alignment horizontal="center" vertical="center"/>
    </xf>
    <xf numFmtId="0" fontId="670" fillId="127" borderId="200" xfId="73" applyFont="1" applyFill="1" applyBorder="1" applyAlignment="1">
      <alignment horizontal="center" vertical="center"/>
    </xf>
    <xf numFmtId="0" fontId="670" fillId="93" borderId="175" xfId="73" applyFont="1" applyFill="1" applyBorder="1" applyAlignment="1">
      <alignment horizontal="center" vertical="center"/>
    </xf>
    <xf numFmtId="0" fontId="92" fillId="30" borderId="0" xfId="73" applyFont="1" applyFill="1"/>
    <xf numFmtId="0" fontId="44" fillId="57" borderId="196" xfId="61" applyFont="1" applyFill="1" applyBorder="1" applyAlignment="1">
      <alignment vertical="center"/>
    </xf>
    <xf numFmtId="0" fontId="61" fillId="100" borderId="54" xfId="73" applyFont="1" applyFill="1" applyBorder="1" applyAlignment="1">
      <alignment horizontal="right" vertical="center"/>
    </xf>
    <xf numFmtId="14" fontId="3" fillId="0" borderId="20" xfId="73" applyNumberFormat="1" applyFont="1" applyBorder="1" applyAlignment="1">
      <alignment horizontal="center" vertical="center"/>
    </xf>
    <xf numFmtId="0" fontId="61" fillId="100" borderId="55" xfId="73" applyFont="1" applyFill="1" applyBorder="1" applyAlignment="1">
      <alignment horizontal="center" vertical="center"/>
    </xf>
    <xf numFmtId="0" fontId="114" fillId="23" borderId="56" xfId="73" applyFont="1" applyFill="1" applyBorder="1" applyAlignment="1">
      <alignment horizontal="center" vertical="center"/>
    </xf>
    <xf numFmtId="0" fontId="114" fillId="23" borderId="55" xfId="73" applyFont="1" applyFill="1" applyBorder="1" applyAlignment="1">
      <alignment horizontal="center" vertical="center"/>
    </xf>
    <xf numFmtId="0" fontId="3" fillId="23" borderId="0" xfId="73" applyFont="1" applyFill="1" applyAlignment="1">
      <alignment vertical="center"/>
    </xf>
    <xf numFmtId="0" fontId="670" fillId="93" borderId="12" xfId="73" applyFont="1" applyFill="1" applyBorder="1" applyAlignment="1">
      <alignment horizontal="center" vertical="center"/>
    </xf>
    <xf numFmtId="0" fontId="670" fillId="93" borderId="11" xfId="73" applyFont="1" applyFill="1" applyBorder="1" applyAlignment="1">
      <alignment horizontal="center" vertical="center"/>
    </xf>
    <xf numFmtId="0" fontId="670" fillId="93" borderId="13" xfId="73" applyFont="1" applyFill="1" applyBorder="1" applyAlignment="1">
      <alignment horizontal="center" vertical="center"/>
    </xf>
    <xf numFmtId="0" fontId="109" fillId="0" borderId="193" xfId="73" applyFont="1" applyBorder="1" applyAlignment="1">
      <alignment horizontal="left" vertical="center"/>
    </xf>
    <xf numFmtId="0" fontId="3" fillId="0" borderId="77" xfId="73" applyFont="1" applyBorder="1"/>
    <xf numFmtId="0" fontId="669" fillId="0" borderId="77" xfId="73" applyFont="1" applyBorder="1" applyAlignment="1">
      <alignment horizontal="center" vertical="center" wrapText="1"/>
    </xf>
    <xf numFmtId="0" fontId="3" fillId="0" borderId="194" xfId="73" applyFont="1" applyBorder="1"/>
    <xf numFmtId="0" fontId="674" fillId="23" borderId="202" xfId="73" applyFont="1" applyFill="1" applyBorder="1" applyAlignment="1">
      <alignment horizontal="center" vertical="center"/>
    </xf>
    <xf numFmtId="0" fontId="675" fillId="23" borderId="202" xfId="73" applyFont="1" applyFill="1" applyBorder="1" applyAlignment="1">
      <alignment horizontal="center" vertical="center"/>
    </xf>
    <xf numFmtId="0" fontId="72" fillId="23" borderId="195" xfId="73" applyFont="1" applyFill="1" applyBorder="1" applyAlignment="1">
      <alignment vertical="center"/>
    </xf>
    <xf numFmtId="0" fontId="3" fillId="23" borderId="177" xfId="73" applyFont="1" applyFill="1" applyBorder="1" applyAlignment="1">
      <alignment vertical="center"/>
    </xf>
    <xf numFmtId="0" fontId="671" fillId="0" borderId="196" xfId="73" applyFont="1" applyBorder="1" applyAlignment="1">
      <alignment horizontal="center" vertical="center"/>
    </xf>
    <xf numFmtId="0" fontId="109" fillId="23" borderId="87" xfId="73" applyFont="1" applyFill="1" applyBorder="1" applyAlignment="1">
      <alignment horizontal="left" vertical="center"/>
    </xf>
    <xf numFmtId="0" fontId="330" fillId="23" borderId="0" xfId="73" applyFont="1" applyFill="1" applyAlignment="1">
      <alignment horizontal="center" vertical="center"/>
    </xf>
    <xf numFmtId="0" fontId="110" fillId="23" borderId="198" xfId="73" applyFont="1" applyFill="1" applyBorder="1" applyAlignment="1">
      <alignment horizontal="right" vertical="center"/>
    </xf>
    <xf numFmtId="0" fontId="72" fillId="30" borderId="198" xfId="73" applyFont="1" applyFill="1" applyBorder="1" applyAlignment="1">
      <alignment horizontal="right" vertical="center"/>
    </xf>
    <xf numFmtId="165" fontId="62" fillId="30" borderId="54" xfId="73" applyNumberFormat="1" applyFont="1" applyFill="1" applyBorder="1" applyAlignment="1">
      <alignment horizontal="center" vertical="center"/>
    </xf>
    <xf numFmtId="165" fontId="47" fillId="30" borderId="54" xfId="73" applyNumberFormat="1" applyFont="1" applyFill="1" applyBorder="1" applyAlignment="1">
      <alignment horizontal="center" vertical="center"/>
    </xf>
    <xf numFmtId="0" fontId="61" fillId="23" borderId="87" xfId="73" applyFont="1" applyFill="1" applyBorder="1" applyAlignment="1">
      <alignment horizontal="left" vertical="center"/>
    </xf>
    <xf numFmtId="0" fontId="93" fillId="30" borderId="20" xfId="73" applyFont="1" applyFill="1" applyBorder="1" applyAlignment="1">
      <alignment horizontal="left" vertical="center"/>
    </xf>
    <xf numFmtId="0" fontId="107" fillId="30" borderId="20" xfId="73" applyFont="1" applyFill="1" applyBorder="1" applyAlignment="1">
      <alignment horizontal="left" vertical="center"/>
    </xf>
    <xf numFmtId="0" fontId="3" fillId="30" borderId="55" xfId="73" applyFont="1" applyFill="1" applyBorder="1" applyAlignment="1">
      <alignment vertical="center"/>
    </xf>
    <xf numFmtId="166" fontId="62" fillId="30" borderId="54" xfId="73" applyNumberFormat="1" applyFont="1" applyFill="1" applyBorder="1" applyAlignment="1">
      <alignment horizontal="center" vertical="center"/>
    </xf>
    <xf numFmtId="166" fontId="47" fillId="30" borderId="54" xfId="73" applyNumberFormat="1" applyFont="1" applyFill="1" applyBorder="1" applyAlignment="1">
      <alignment horizontal="center" vertical="center"/>
    </xf>
    <xf numFmtId="0" fontId="109" fillId="23" borderId="87" xfId="73" applyFont="1" applyFill="1" applyBorder="1" applyAlignment="1">
      <alignment horizontal="right" vertical="center"/>
    </xf>
    <xf numFmtId="0" fontId="93" fillId="30" borderId="204" xfId="73" applyFont="1" applyFill="1" applyBorder="1" applyAlignment="1">
      <alignment horizontal="left" vertical="center"/>
    </xf>
    <xf numFmtId="0" fontId="107" fillId="30" borderId="204" xfId="73" applyFont="1" applyFill="1" applyBorder="1" applyAlignment="1">
      <alignment horizontal="left" vertical="center"/>
    </xf>
    <xf numFmtId="0" fontId="3" fillId="30" borderId="205" xfId="73" applyFont="1" applyFill="1" applyBorder="1" applyAlignment="1">
      <alignment vertical="center"/>
    </xf>
    <xf numFmtId="0" fontId="65" fillId="30" borderId="20" xfId="73" applyFont="1" applyFill="1" applyBorder="1" applyAlignment="1">
      <alignment horizontal="left" vertical="center"/>
    </xf>
    <xf numFmtId="0" fontId="120" fillId="30" borderId="20" xfId="73" applyFont="1" applyFill="1" applyBorder="1" applyAlignment="1">
      <alignment horizontal="left" vertical="center"/>
    </xf>
    <xf numFmtId="0" fontId="65" fillId="30" borderId="204" xfId="73" applyFont="1" applyFill="1" applyBorder="1" applyAlignment="1">
      <alignment horizontal="left" vertical="center"/>
    </xf>
    <xf numFmtId="0" fontId="120" fillId="30" borderId="204" xfId="73" applyFont="1" applyFill="1" applyBorder="1" applyAlignment="1">
      <alignment horizontal="left" vertical="center"/>
    </xf>
    <xf numFmtId="0" fontId="120" fillId="30" borderId="0" xfId="73" applyFont="1" applyFill="1" applyAlignment="1">
      <alignment horizontal="left" vertical="center"/>
    </xf>
    <xf numFmtId="0" fontId="120" fillId="30" borderId="0" xfId="73" applyFont="1" applyFill="1" applyAlignment="1">
      <alignment horizontal="right" vertical="center"/>
    </xf>
    <xf numFmtId="164" fontId="3" fillId="23" borderId="87" xfId="83" applyFont="1" applyFill="1" applyBorder="1" applyAlignment="1">
      <alignment horizontal="left" vertical="center"/>
    </xf>
    <xf numFmtId="164" fontId="3" fillId="30" borderId="20" xfId="83" applyFont="1" applyFill="1" applyBorder="1" applyAlignment="1">
      <alignment horizontal="left" vertical="center"/>
    </xf>
    <xf numFmtId="164" fontId="3" fillId="30" borderId="55" xfId="83" applyFont="1" applyFill="1" applyBorder="1" applyAlignment="1">
      <alignment vertical="center"/>
    </xf>
    <xf numFmtId="165" fontId="3" fillId="59" borderId="129" xfId="83" applyNumberFormat="1" applyFont="1" applyFill="1" applyBorder="1" applyAlignment="1">
      <alignment horizontal="center" vertical="center"/>
    </xf>
    <xf numFmtId="0" fontId="61" fillId="30" borderId="0" xfId="73" applyFont="1" applyFill="1" applyAlignment="1">
      <alignment horizontal="right" vertical="center"/>
    </xf>
    <xf numFmtId="0" fontId="330" fillId="0" borderId="0" xfId="73" applyFont="1" applyAlignment="1">
      <alignment horizontal="center" vertical="center"/>
    </xf>
    <xf numFmtId="0" fontId="61" fillId="0" borderId="0" xfId="73" applyFont="1" applyAlignment="1">
      <alignment horizontal="right" vertical="center"/>
    </xf>
    <xf numFmtId="165" fontId="109" fillId="0" borderId="182" xfId="73" applyNumberFormat="1" applyFont="1" applyBorder="1" applyAlignment="1">
      <alignment horizontal="center" vertical="center"/>
    </xf>
    <xf numFmtId="165" fontId="109" fillId="0" borderId="197" xfId="73" applyNumberFormat="1" applyFont="1" applyBorder="1" applyAlignment="1">
      <alignment horizontal="center" vertical="center"/>
    </xf>
    <xf numFmtId="0" fontId="120" fillId="30" borderId="55" xfId="73" applyFont="1" applyFill="1" applyBorder="1" applyAlignment="1">
      <alignment horizontal="left" vertical="center"/>
    </xf>
    <xf numFmtId="0" fontId="120" fillId="30" borderId="205" xfId="73" applyFont="1" applyFill="1" applyBorder="1" applyAlignment="1">
      <alignment horizontal="left" vertical="center"/>
    </xf>
    <xf numFmtId="0" fontId="109" fillId="23" borderId="173" xfId="73" applyFont="1" applyFill="1" applyBorder="1" applyAlignment="1">
      <alignment horizontal="left" vertical="center"/>
    </xf>
    <xf numFmtId="0" fontId="120" fillId="30" borderId="21" xfId="73" applyFont="1" applyFill="1" applyBorder="1" applyAlignment="1">
      <alignment horizontal="left" vertical="center"/>
    </xf>
    <xf numFmtId="0" fontId="120" fillId="30" borderId="166" xfId="73" applyFont="1" applyFill="1" applyBorder="1" applyAlignment="1">
      <alignment horizontal="left" vertical="center"/>
    </xf>
    <xf numFmtId="0" fontId="57" fillId="50" borderId="178" xfId="80" applyFont="1" applyFill="1" applyBorder="1" applyAlignment="1">
      <alignment horizontal="right" vertical="center"/>
    </xf>
    <xf numFmtId="0" fontId="109" fillId="36" borderId="0" xfId="61" applyFont="1" applyFill="1" applyBorder="1" applyAlignment="1" applyProtection="1">
      <alignment horizontal="center" vertical="center"/>
      <protection hidden="1"/>
    </xf>
    <xf numFmtId="0" fontId="632" fillId="36" borderId="79" xfId="61" applyFont="1" applyFill="1" applyBorder="1" applyAlignment="1" applyProtection="1">
      <alignment horizontal="right" vertical="center"/>
      <protection hidden="1"/>
    </xf>
    <xf numFmtId="2" fontId="84" fillId="52" borderId="366" xfId="107" applyNumberFormat="1" applyFont="1" applyFill="1" applyBorder="1" applyAlignment="1" applyProtection="1">
      <alignment horizontal="left" vertical="center" wrapText="1"/>
      <protection locked="0"/>
    </xf>
    <xf numFmtId="0" fontId="45" fillId="30" borderId="0" xfId="73" applyFont="1" applyFill="1" applyAlignment="1">
      <alignment vertical="center"/>
    </xf>
    <xf numFmtId="0" fontId="44" fillId="30" borderId="0" xfId="73" applyFont="1" applyFill="1" applyAlignment="1">
      <alignment vertical="center"/>
    </xf>
    <xf numFmtId="0" fontId="47" fillId="30" borderId="0" xfId="73" applyFont="1" applyFill="1"/>
    <xf numFmtId="0" fontId="128" fillId="77" borderId="26" xfId="80" applyFont="1" applyFill="1" applyBorder="1" applyAlignment="1" applyProtection="1">
      <alignment horizontal="center" vertical="center"/>
      <protection locked="0"/>
    </xf>
    <xf numFmtId="0" fontId="128" fillId="77" borderId="188" xfId="80" applyFont="1" applyFill="1" applyBorder="1" applyAlignment="1" applyProtection="1">
      <alignment horizontal="center" vertical="center"/>
      <protection locked="0"/>
    </xf>
    <xf numFmtId="0" fontId="124" fillId="56" borderId="20" xfId="73" applyFont="1" applyFill="1" applyBorder="1" applyAlignment="1">
      <alignment horizontal="center" vertical="center" wrapText="1"/>
    </xf>
    <xf numFmtId="0" fontId="128" fillId="77" borderId="20" xfId="80" applyFont="1" applyFill="1" applyBorder="1" applyAlignment="1" applyProtection="1">
      <alignment horizontal="center" vertical="center"/>
      <protection locked="0"/>
    </xf>
    <xf numFmtId="0" fontId="124" fillId="56" borderId="182" xfId="73" applyFont="1" applyFill="1" applyBorder="1" applyAlignment="1">
      <alignment horizontal="center" vertical="center" wrapText="1"/>
    </xf>
    <xf numFmtId="0" fontId="128" fillId="77" borderId="182" xfId="80" applyFont="1" applyFill="1" applyBorder="1" applyAlignment="1" applyProtection="1">
      <alignment horizontal="center" vertical="center"/>
      <protection locked="0"/>
    </xf>
    <xf numFmtId="165" fontId="93" fillId="56" borderId="54" xfId="73" applyNumberFormat="1" applyFont="1" applyFill="1" applyBorder="1" applyAlignment="1">
      <alignment horizontal="center" vertical="center"/>
    </xf>
    <xf numFmtId="169" fontId="642" fillId="56" borderId="54" xfId="73" applyNumberFormat="1" applyFont="1" applyFill="1" applyBorder="1" applyAlignment="1" applyProtection="1">
      <alignment horizontal="center" vertical="center"/>
      <protection locked="0"/>
    </xf>
    <xf numFmtId="165" fontId="93" fillId="56" borderId="53" xfId="73" applyNumberFormat="1" applyFont="1" applyFill="1" applyBorder="1" applyAlignment="1">
      <alignment horizontal="center" vertical="center"/>
    </xf>
    <xf numFmtId="169" fontId="642" fillId="56" borderId="53" xfId="73" applyNumberFormat="1" applyFont="1" applyFill="1" applyBorder="1" applyAlignment="1" applyProtection="1">
      <alignment horizontal="center" vertical="center"/>
      <protection locked="0"/>
    </xf>
    <xf numFmtId="0" fontId="668" fillId="56" borderId="56" xfId="73" applyFont="1" applyFill="1" applyBorder="1" applyAlignment="1">
      <alignment horizontal="center" vertical="center"/>
    </xf>
    <xf numFmtId="165" fontId="103" fillId="56" borderId="56" xfId="73" applyNumberFormat="1" applyFont="1" applyFill="1" applyBorder="1" applyAlignment="1">
      <alignment horizontal="center" vertical="center"/>
    </xf>
    <xf numFmtId="0" fontId="669" fillId="56" borderId="56" xfId="73" applyFont="1" applyFill="1" applyBorder="1" applyAlignment="1">
      <alignment horizontal="center" vertical="center"/>
    </xf>
    <xf numFmtId="165" fontId="669" fillId="56" borderId="54" xfId="73" applyNumberFormat="1" applyFont="1" applyFill="1" applyBorder="1" applyAlignment="1">
      <alignment horizontal="center" vertical="center"/>
    </xf>
    <xf numFmtId="0" fontId="669" fillId="56" borderId="54" xfId="73" applyFont="1" applyFill="1" applyBorder="1" applyAlignment="1">
      <alignment horizontal="center" vertical="center"/>
    </xf>
    <xf numFmtId="165" fontId="103" fillId="56" borderId="54" xfId="73" applyNumberFormat="1" applyFont="1" applyFill="1" applyBorder="1" applyAlignment="1">
      <alignment horizontal="center" vertical="center"/>
    </xf>
    <xf numFmtId="165" fontId="72" fillId="30" borderId="382" xfId="73" applyNumberFormat="1" applyFont="1" applyFill="1" applyBorder="1" applyAlignment="1">
      <alignment vertical="center"/>
    </xf>
    <xf numFmtId="0" fontId="109" fillId="136" borderId="385" xfId="73" applyFont="1" applyFill="1" applyBorder="1" applyAlignment="1">
      <alignment horizontal="left" vertical="center"/>
    </xf>
    <xf numFmtId="0" fontId="61" fillId="136" borderId="281" xfId="73" applyFont="1" applyFill="1" applyBorder="1" applyAlignment="1">
      <alignment horizontal="left" vertical="center"/>
    </xf>
    <xf numFmtId="0" fontId="93" fillId="56" borderId="54" xfId="80" applyFont="1" applyFill="1" applyBorder="1" applyAlignment="1" applyProtection="1">
      <alignment horizontal="center" vertical="center"/>
      <protection locked="0"/>
    </xf>
    <xf numFmtId="169" fontId="671" fillId="56" borderId="203" xfId="73" applyNumberFormat="1" applyFont="1" applyFill="1" applyBorder="1" applyAlignment="1" applyProtection="1">
      <alignment horizontal="center" vertical="center"/>
      <protection locked="0"/>
    </xf>
    <xf numFmtId="169" fontId="671" fillId="27" borderId="203" xfId="73" applyNumberFormat="1" applyFont="1" applyFill="1" applyBorder="1" applyAlignment="1" applyProtection="1">
      <alignment horizontal="center" vertical="center"/>
      <protection locked="0"/>
    </xf>
    <xf numFmtId="165" fontId="103" fillId="56" borderId="52" xfId="73" applyNumberFormat="1" applyFont="1" applyFill="1" applyBorder="1" applyAlignment="1">
      <alignment horizontal="center" vertical="center"/>
    </xf>
    <xf numFmtId="165" fontId="669" fillId="56" borderId="53" xfId="73" applyNumberFormat="1" applyFont="1" applyFill="1" applyBorder="1" applyAlignment="1">
      <alignment horizontal="center" vertical="center"/>
    </xf>
    <xf numFmtId="165" fontId="103" fillId="56" borderId="53" xfId="73" applyNumberFormat="1" applyFont="1" applyFill="1" applyBorder="1" applyAlignment="1">
      <alignment horizontal="center" vertical="center"/>
    </xf>
    <xf numFmtId="169" fontId="671" fillId="27" borderId="206" xfId="73" applyNumberFormat="1" applyFont="1" applyFill="1" applyBorder="1" applyAlignment="1" applyProtection="1">
      <alignment horizontal="center" vertical="center"/>
      <protection locked="0"/>
    </xf>
    <xf numFmtId="165" fontId="3" fillId="56" borderId="45" xfId="83" applyNumberFormat="1" applyFont="1" applyFill="1" applyBorder="1" applyAlignment="1">
      <alignment horizontal="center" vertical="center"/>
    </xf>
    <xf numFmtId="165" fontId="3" fillId="56" borderId="129" xfId="83" applyNumberFormat="1" applyFont="1" applyFill="1" applyBorder="1" applyAlignment="1">
      <alignment horizontal="center" vertical="center"/>
    </xf>
    <xf numFmtId="169" fontId="642" fillId="27" borderId="203" xfId="73" applyNumberFormat="1" applyFont="1" applyFill="1" applyBorder="1" applyAlignment="1" applyProtection="1">
      <alignment horizontal="center" vertical="center"/>
      <protection locked="0"/>
    </xf>
    <xf numFmtId="165" fontId="103" fillId="56" borderId="374" xfId="73" applyNumberFormat="1" applyFont="1" applyFill="1" applyBorder="1" applyAlignment="1">
      <alignment horizontal="center" vertical="center"/>
    </xf>
    <xf numFmtId="165" fontId="669" fillId="56" borderId="393" xfId="73" applyNumberFormat="1" applyFont="1" applyFill="1" applyBorder="1" applyAlignment="1">
      <alignment horizontal="center" vertical="center"/>
    </xf>
    <xf numFmtId="165" fontId="47" fillId="59" borderId="393" xfId="73" applyNumberFormat="1" applyFont="1" applyFill="1" applyBorder="1" applyAlignment="1">
      <alignment horizontal="center" vertical="center"/>
    </xf>
    <xf numFmtId="165" fontId="103" fillId="56" borderId="393" xfId="73" applyNumberFormat="1" applyFont="1" applyFill="1" applyBorder="1" applyAlignment="1">
      <alignment horizontal="center" vertical="center"/>
    </xf>
    <xf numFmtId="169" fontId="671" fillId="27" borderId="392" xfId="73" applyNumberFormat="1" applyFont="1" applyFill="1" applyBorder="1" applyAlignment="1" applyProtection="1">
      <alignment horizontal="center" vertical="center"/>
      <protection locked="0"/>
    </xf>
    <xf numFmtId="0" fontId="134" fillId="56" borderId="149" xfId="42" applyFont="1" applyFill="1" applyBorder="1" applyAlignment="1">
      <alignment horizontal="center" vertical="center"/>
    </xf>
    <xf numFmtId="0" fontId="3" fillId="141" borderId="51" xfId="73" applyFont="1" applyFill="1" applyBorder="1" applyAlignment="1">
      <alignment vertical="center"/>
    </xf>
    <xf numFmtId="0" fontId="92" fillId="141" borderId="50" xfId="73" applyFont="1" applyFill="1" applyBorder="1"/>
    <xf numFmtId="0" fontId="3" fillId="141" borderId="50" xfId="73" applyFont="1" applyFill="1" applyBorder="1"/>
    <xf numFmtId="0" fontId="670" fillId="93" borderId="50" xfId="73" applyFont="1" applyFill="1" applyBorder="1" applyAlignment="1">
      <alignment horizontal="center" vertical="center"/>
    </xf>
    <xf numFmtId="0" fontId="670" fillId="93" borderId="49" xfId="73" applyFont="1" applyFill="1" applyBorder="1" applyAlignment="1">
      <alignment horizontal="center" vertical="center"/>
    </xf>
    <xf numFmtId="0" fontId="3" fillId="30" borderId="0" xfId="73" applyFont="1" applyFill="1" applyBorder="1"/>
    <xf numFmtId="0" fontId="3" fillId="30" borderId="381" xfId="73" applyFont="1" applyFill="1" applyBorder="1" applyAlignment="1">
      <alignment vertical="center"/>
    </xf>
    <xf numFmtId="0" fontId="60" fillId="30" borderId="0" xfId="73" applyFont="1" applyFill="1" applyBorder="1" applyAlignment="1">
      <alignment vertical="center"/>
    </xf>
    <xf numFmtId="0" fontId="3" fillId="31" borderId="381" xfId="73" applyFont="1" applyFill="1" applyBorder="1" applyAlignment="1">
      <alignment vertical="center"/>
    </xf>
    <xf numFmtId="0" fontId="3" fillId="31" borderId="0" xfId="73" applyFont="1" applyFill="1" applyBorder="1"/>
    <xf numFmtId="0" fontId="653" fillId="0" borderId="366" xfId="73" applyFont="1" applyBorder="1" applyAlignment="1">
      <alignment horizontal="center" vertical="center"/>
    </xf>
    <xf numFmtId="0" fontId="62" fillId="30" borderId="0" xfId="73" applyFont="1" applyFill="1" applyBorder="1" applyAlignment="1">
      <alignment horizontal="right" vertical="center"/>
    </xf>
    <xf numFmtId="0" fontId="134" fillId="56" borderId="370" xfId="42" applyFont="1" applyFill="1" applyBorder="1" applyAlignment="1">
      <alignment horizontal="center" vertical="center"/>
    </xf>
    <xf numFmtId="0" fontId="3" fillId="30" borderId="79" xfId="73" applyFont="1" applyFill="1" applyBorder="1" applyAlignment="1">
      <alignment horizontal="center"/>
    </xf>
    <xf numFmtId="165" fontId="47" fillId="30" borderId="387" xfId="73" applyNumberFormat="1" applyFont="1" applyFill="1" applyBorder="1" applyAlignment="1">
      <alignment horizontal="center" vertical="center"/>
    </xf>
    <xf numFmtId="0" fontId="3" fillId="30" borderId="367" xfId="73" applyFont="1" applyFill="1" applyBorder="1" applyAlignment="1">
      <alignment horizontal="center"/>
    </xf>
    <xf numFmtId="0" fontId="60" fillId="30" borderId="381" xfId="73" applyFont="1" applyFill="1" applyBorder="1" applyAlignment="1">
      <alignment vertical="center"/>
    </xf>
    <xf numFmtId="0" fontId="72" fillId="30" borderId="0" xfId="73" applyFont="1" applyFill="1" applyBorder="1" applyAlignment="1">
      <alignment vertical="center"/>
    </xf>
    <xf numFmtId="166" fontId="47" fillId="30" borderId="387" xfId="73" applyNumberFormat="1" applyFont="1" applyFill="1" applyBorder="1" applyAlignment="1">
      <alignment horizontal="center" vertical="center"/>
    </xf>
    <xf numFmtId="0" fontId="3" fillId="30" borderId="389" xfId="73" applyFont="1" applyFill="1" applyBorder="1" applyAlignment="1">
      <alignment horizontal="center" vertical="center"/>
    </xf>
    <xf numFmtId="0" fontId="3" fillId="30" borderId="0" xfId="73" applyFont="1" applyFill="1" applyBorder="1" applyAlignment="1">
      <alignment vertical="center"/>
    </xf>
    <xf numFmtId="164" fontId="3" fillId="30" borderId="0" xfId="83" applyFont="1" applyFill="1" applyBorder="1" applyAlignment="1">
      <alignment vertical="center"/>
    </xf>
    <xf numFmtId="0" fontId="3" fillId="30" borderId="95" xfId="73" applyFont="1" applyFill="1" applyBorder="1" applyAlignment="1">
      <alignment vertical="center"/>
    </xf>
    <xf numFmtId="165" fontId="47" fillId="30" borderId="393" xfId="73" applyNumberFormat="1" applyFont="1" applyFill="1" applyBorder="1" applyAlignment="1">
      <alignment horizontal="center" vertical="center"/>
    </xf>
    <xf numFmtId="165" fontId="47" fillId="30" borderId="374" xfId="73" applyNumberFormat="1" applyFont="1" applyFill="1" applyBorder="1" applyAlignment="1">
      <alignment horizontal="center" vertical="center"/>
    </xf>
    <xf numFmtId="165" fontId="62" fillId="30" borderId="393" xfId="73" applyNumberFormat="1" applyFont="1" applyFill="1" applyBorder="1" applyAlignment="1">
      <alignment horizontal="center" vertical="center"/>
    </xf>
    <xf numFmtId="0" fontId="3" fillId="30" borderId="392" xfId="73" applyFont="1" applyFill="1" applyBorder="1" applyAlignment="1">
      <alignment horizontal="center" vertical="center"/>
    </xf>
    <xf numFmtId="0" fontId="51" fillId="30" borderId="0" xfId="73" applyFont="1" applyFill="1" applyAlignment="1">
      <alignment vertical="center"/>
    </xf>
    <xf numFmtId="0" fontId="673" fillId="23" borderId="199" xfId="73" applyFont="1" applyFill="1" applyBorder="1" applyAlignment="1">
      <alignment vertical="center" wrapText="1"/>
    </xf>
    <xf numFmtId="0" fontId="673" fillId="23" borderId="0" xfId="73" applyFont="1" applyFill="1" applyAlignment="1">
      <alignment vertical="center" wrapText="1"/>
    </xf>
    <xf numFmtId="0" fontId="673" fillId="23" borderId="199" xfId="73" applyFont="1" applyFill="1" applyBorder="1" applyAlignment="1">
      <alignment horizontal="left" vertical="center"/>
    </xf>
    <xf numFmtId="0" fontId="62" fillId="30" borderId="381" xfId="73" applyFont="1" applyFill="1" applyBorder="1" applyAlignment="1">
      <alignment horizontal="left" vertical="center"/>
    </xf>
    <xf numFmtId="0" fontId="47" fillId="30" borderId="381" xfId="73" applyFont="1" applyFill="1" applyBorder="1" applyAlignment="1">
      <alignment horizontal="left" vertical="center"/>
    </xf>
    <xf numFmtId="0" fontId="3" fillId="30" borderId="381" xfId="73" applyFont="1" applyFill="1" applyBorder="1" applyAlignment="1">
      <alignment horizontal="left"/>
    </xf>
    <xf numFmtId="0" fontId="47" fillId="30" borderId="94" xfId="73" applyFont="1" applyFill="1" applyBorder="1" applyAlignment="1">
      <alignment horizontal="left" vertical="center"/>
    </xf>
    <xf numFmtId="0" fontId="134" fillId="30" borderId="0" xfId="73" applyFont="1" applyFill="1" applyBorder="1" applyAlignment="1">
      <alignment horizontal="right" vertical="center"/>
    </xf>
    <xf numFmtId="0" fontId="45" fillId="77" borderId="129" xfId="80" applyFont="1" applyFill="1" applyBorder="1" applyAlignment="1" applyProtection="1">
      <alignment horizontal="center" vertical="center"/>
      <protection locked="0"/>
    </xf>
    <xf numFmtId="0" fontId="45" fillId="77" borderId="54" xfId="80" applyFont="1" applyFill="1" applyBorder="1" applyAlignment="1" applyProtection="1">
      <alignment horizontal="center" vertical="center"/>
      <protection locked="0"/>
    </xf>
    <xf numFmtId="165" fontId="45" fillId="77" borderId="54" xfId="80" applyNumberFormat="1" applyFont="1" applyFill="1" applyBorder="1" applyAlignment="1" applyProtection="1">
      <alignment horizontal="center" vertical="center"/>
      <protection locked="0"/>
    </xf>
    <xf numFmtId="165" fontId="45" fillId="77" borderId="171" xfId="80" applyNumberFormat="1" applyFont="1" applyFill="1" applyBorder="1" applyAlignment="1" applyProtection="1">
      <alignment horizontal="center" vertical="center"/>
      <protection locked="0"/>
    </xf>
    <xf numFmtId="171" fontId="134" fillId="77" borderId="0" xfId="80" applyNumberFormat="1" applyFont="1" applyFill="1" applyAlignment="1" applyProtection="1">
      <alignment horizontal="center" vertical="center"/>
      <protection locked="0"/>
    </xf>
    <xf numFmtId="0" fontId="79" fillId="77" borderId="10" xfId="80" applyFont="1" applyFill="1" applyBorder="1" applyAlignment="1" applyProtection="1">
      <alignment horizontal="center" vertical="center"/>
      <protection locked="0"/>
    </xf>
    <xf numFmtId="0" fontId="240" fillId="77" borderId="10" xfId="80" applyFont="1" applyFill="1" applyBorder="1" applyAlignment="1" applyProtection="1">
      <alignment horizontal="center" vertical="center"/>
      <protection locked="0"/>
    </xf>
    <xf numFmtId="1" fontId="119" fillId="77" borderId="32" xfId="80" applyNumberFormat="1" applyFont="1" applyFill="1" applyBorder="1" applyAlignment="1" applyProtection="1">
      <alignment horizontal="center" vertical="center"/>
      <protection locked="0"/>
    </xf>
    <xf numFmtId="1" fontId="119" fillId="77" borderId="186" xfId="80" applyNumberFormat="1" applyFont="1" applyFill="1" applyBorder="1" applyAlignment="1" applyProtection="1">
      <alignment horizontal="center" vertical="center"/>
      <protection locked="0"/>
    </xf>
    <xf numFmtId="0" fontId="95" fillId="30" borderId="0" xfId="62" applyFont="1" applyFill="1" applyAlignment="1">
      <alignment vertical="center"/>
    </xf>
    <xf numFmtId="0" fontId="95" fillId="30" borderId="9" xfId="62" applyFont="1" applyFill="1" applyBorder="1" applyAlignment="1">
      <alignment vertical="center"/>
    </xf>
    <xf numFmtId="0" fontId="95" fillId="30" borderId="45" xfId="62" applyFont="1" applyFill="1" applyBorder="1" applyAlignment="1">
      <alignment vertical="center"/>
    </xf>
    <xf numFmtId="0" fontId="95" fillId="30" borderId="14" xfId="62" applyFont="1" applyFill="1" applyBorder="1" applyAlignment="1">
      <alignment vertical="center"/>
    </xf>
    <xf numFmtId="0" fontId="94" fillId="30" borderId="397" xfId="62" applyFont="1" applyFill="1" applyBorder="1" applyAlignment="1">
      <alignment vertical="center"/>
    </xf>
    <xf numFmtId="0" fontId="94" fillId="30" borderId="0" xfId="62" applyFont="1" applyFill="1" applyBorder="1" applyAlignment="1">
      <alignment vertical="center"/>
    </xf>
    <xf numFmtId="0" fontId="263" fillId="30" borderId="0" xfId="61" applyFont="1" applyFill="1" applyAlignment="1">
      <alignment horizontal="left" vertical="center"/>
    </xf>
    <xf numFmtId="0" fontId="631" fillId="30" borderId="0" xfId="61" applyFont="1" applyFill="1" applyBorder="1" applyAlignment="1" applyProtection="1">
      <alignment horizontal="left" vertical="center"/>
      <protection locked="0"/>
    </xf>
    <xf numFmtId="0" fontId="92" fillId="33" borderId="0" xfId="68" applyFont="1" applyFill="1"/>
    <xf numFmtId="0" fontId="609" fillId="30" borderId="0" xfId="61" quotePrefix="1" applyFont="1" applyFill="1" applyBorder="1" applyAlignment="1" applyProtection="1">
      <alignment horizontal="left" vertical="center"/>
      <protection locked="0"/>
    </xf>
    <xf numFmtId="0" fontId="260" fillId="30" borderId="0" xfId="61" applyFont="1" applyFill="1" applyBorder="1" applyAlignment="1" applyProtection="1">
      <alignment horizontal="center" vertical="center"/>
      <protection hidden="1"/>
    </xf>
    <xf numFmtId="0" fontId="95" fillId="30" borderId="0" xfId="65" applyFont="1" applyFill="1" applyBorder="1" applyAlignment="1">
      <alignment horizontal="left" vertical="center"/>
    </xf>
    <xf numFmtId="0" fontId="95" fillId="30" borderId="397" xfId="65" applyFont="1" applyFill="1" applyBorder="1" applyAlignment="1">
      <alignment horizontal="left" vertical="center"/>
    </xf>
    <xf numFmtId="0" fontId="94" fillId="30" borderId="397" xfId="65" applyFont="1" applyFill="1" applyBorder="1" applyAlignment="1">
      <alignment horizontal="left" vertical="center"/>
    </xf>
    <xf numFmtId="0" fontId="10" fillId="30" borderId="0" xfId="65" applyFont="1" applyFill="1" applyBorder="1"/>
    <xf numFmtId="0" fontId="640" fillId="23" borderId="0" xfId="61" applyFont="1" applyFill="1" applyBorder="1" applyAlignment="1">
      <alignment vertical="center"/>
    </xf>
    <xf numFmtId="0" fontId="94" fillId="30" borderId="0" xfId="65" applyFont="1" applyFill="1" applyBorder="1" applyAlignment="1">
      <alignment horizontal="left" vertical="center"/>
    </xf>
    <xf numFmtId="0" fontId="614" fillId="36" borderId="394" xfId="61" applyFont="1" applyFill="1" applyBorder="1" applyAlignment="1" applyProtection="1">
      <alignment horizontal="center" vertical="center"/>
      <protection hidden="1"/>
    </xf>
    <xf numFmtId="0" fontId="687" fillId="45" borderId="18" xfId="61" applyFont="1" applyFill="1" applyBorder="1" applyAlignment="1">
      <alignment horizontal="left" vertical="center"/>
    </xf>
    <xf numFmtId="0" fontId="687" fillId="44" borderId="18" xfId="61" applyFont="1" applyFill="1" applyBorder="1" applyAlignment="1">
      <alignment horizontal="left" vertical="center"/>
    </xf>
    <xf numFmtId="0" fontId="614" fillId="36" borderId="386" xfId="61" applyFont="1" applyFill="1" applyBorder="1" applyAlignment="1" applyProtection="1">
      <alignment horizontal="center" vertical="center"/>
      <protection hidden="1"/>
    </xf>
    <xf numFmtId="0" fontId="614" fillId="36" borderId="401" xfId="61" applyFont="1" applyFill="1" applyBorder="1" applyAlignment="1" applyProtection="1">
      <alignment horizontal="center" vertical="center"/>
      <protection hidden="1"/>
    </xf>
    <xf numFmtId="0" fontId="135" fillId="36" borderId="0" xfId="61" applyFont="1" applyFill="1" applyBorder="1" applyAlignment="1">
      <alignment horizontal="right" vertical="center"/>
    </xf>
    <xf numFmtId="0" fontId="47" fillId="30" borderId="402" xfId="61" applyFont="1" applyFill="1" applyBorder="1" applyAlignment="1">
      <alignment vertical="center"/>
    </xf>
    <xf numFmtId="0" fontId="613" fillId="135" borderId="55" xfId="61" applyFont="1" applyFill="1" applyBorder="1" applyAlignment="1" applyProtection="1">
      <alignment horizontal="center" vertical="center"/>
      <protection hidden="1"/>
    </xf>
    <xf numFmtId="0" fontId="614" fillId="36" borderId="189" xfId="61" applyFont="1" applyFill="1" applyBorder="1" applyAlignment="1" applyProtection="1">
      <alignment horizontal="center" vertical="center"/>
      <protection hidden="1"/>
    </xf>
    <xf numFmtId="0" fontId="614" fillId="36" borderId="198" xfId="61" applyFont="1" applyFill="1" applyBorder="1" applyAlignment="1" applyProtection="1">
      <alignment horizontal="center" vertical="center"/>
      <protection hidden="1"/>
    </xf>
    <xf numFmtId="0" fontId="614" fillId="36" borderId="400" xfId="61" applyFont="1" applyFill="1" applyBorder="1" applyAlignment="1" applyProtection="1">
      <alignment horizontal="center" vertical="center"/>
      <protection hidden="1"/>
    </xf>
    <xf numFmtId="0" fontId="291" fillId="169" borderId="0" xfId="68" applyFont="1" applyFill="1" applyAlignment="1">
      <alignment horizontal="center" vertical="center"/>
    </xf>
    <xf numFmtId="0" fontId="267" fillId="30" borderId="0" xfId="61" applyFont="1" applyFill="1" applyBorder="1" applyAlignment="1" applyProtection="1">
      <alignment horizontal="left" vertical="center"/>
      <protection hidden="1"/>
    </xf>
    <xf numFmtId="0" fontId="614" fillId="30" borderId="0" xfId="61" applyFont="1" applyFill="1" applyBorder="1" applyAlignment="1" applyProtection="1">
      <alignment horizontal="left" vertical="center"/>
      <protection locked="0"/>
    </xf>
    <xf numFmtId="0" fontId="60" fillId="30" borderId="0" xfId="61" applyFont="1" applyFill="1" applyBorder="1" applyAlignment="1" applyProtection="1">
      <alignment horizontal="left" vertical="center"/>
      <protection hidden="1"/>
    </xf>
    <xf numFmtId="0" fontId="279" fillId="30" borderId="0" xfId="61" applyFont="1" applyFill="1" applyBorder="1" applyAlignment="1" applyProtection="1">
      <alignment horizontal="left" vertical="center"/>
      <protection hidden="1"/>
    </xf>
    <xf numFmtId="0" fontId="199" fillId="30" borderId="0" xfId="61" applyFont="1" applyFill="1" applyBorder="1" applyAlignment="1" applyProtection="1">
      <alignment horizontal="center" vertical="center"/>
      <protection hidden="1"/>
    </xf>
    <xf numFmtId="0" fontId="44" fillId="30" borderId="0" xfId="61" applyFont="1" applyFill="1" applyBorder="1" applyAlignment="1" applyProtection="1">
      <alignment horizontal="center" vertical="center"/>
      <protection hidden="1"/>
    </xf>
    <xf numFmtId="0" fontId="44" fillId="30" borderId="95" xfId="61" applyFont="1" applyFill="1" applyBorder="1" applyAlignment="1" applyProtection="1">
      <alignment vertical="center"/>
      <protection hidden="1"/>
    </xf>
    <xf numFmtId="0" fontId="267" fillId="30" borderId="398" xfId="61" applyFont="1" applyFill="1" applyBorder="1" applyAlignment="1" applyProtection="1">
      <alignment horizontal="left" vertical="center"/>
      <protection hidden="1"/>
    </xf>
    <xf numFmtId="0" fontId="94" fillId="30" borderId="45" xfId="65" applyFont="1" applyFill="1" applyBorder="1" applyAlignment="1">
      <alignment horizontal="left" vertical="center"/>
    </xf>
    <xf numFmtId="0" fontId="688" fillId="30" borderId="0" xfId="61" applyFont="1" applyFill="1" applyBorder="1" applyAlignment="1" applyProtection="1">
      <alignment horizontal="left" vertical="center"/>
      <protection locked="0"/>
    </xf>
    <xf numFmtId="0" fontId="614" fillId="30" borderId="385" xfId="61" applyFont="1" applyFill="1" applyBorder="1" applyAlignment="1" applyProtection="1">
      <alignment horizontal="left" vertical="center"/>
      <protection locked="0"/>
    </xf>
    <xf numFmtId="0" fontId="689" fillId="30" borderId="0" xfId="61" applyFont="1" applyFill="1" applyBorder="1" applyAlignment="1" applyProtection="1">
      <alignment horizontal="left" vertical="center"/>
      <protection locked="0"/>
    </xf>
    <xf numFmtId="0" fontId="102" fillId="30" borderId="0" xfId="61" applyFont="1" applyFill="1" applyBorder="1" applyAlignment="1" applyProtection="1">
      <alignment horizontal="left" vertical="center"/>
      <protection locked="0"/>
    </xf>
    <xf numFmtId="0" fontId="614" fillId="36" borderId="129" xfId="61" applyFont="1" applyFill="1" applyBorder="1" applyAlignment="1" applyProtection="1">
      <alignment horizontal="center" vertical="center"/>
      <protection hidden="1"/>
    </xf>
    <xf numFmtId="0" fontId="93" fillId="30" borderId="0" xfId="61" applyFont="1" applyFill="1" applyBorder="1" applyAlignment="1">
      <alignment horizontal="right" vertical="center"/>
    </xf>
    <xf numFmtId="219" fontId="120" fillId="30" borderId="0" xfId="61" applyNumberFormat="1" applyFont="1" applyFill="1" applyBorder="1" applyAlignment="1">
      <alignment horizontal="center" vertical="center"/>
    </xf>
    <xf numFmtId="0" fontId="93" fillId="30" borderId="0" xfId="61" applyFont="1" applyFill="1" applyBorder="1" applyAlignment="1">
      <alignment vertical="center"/>
    </xf>
    <xf numFmtId="176" fontId="120" fillId="30" borderId="0" xfId="61" applyNumberFormat="1" applyFont="1" applyFill="1" applyBorder="1" applyAlignment="1">
      <alignment horizontal="center" vertical="center"/>
    </xf>
    <xf numFmtId="219" fontId="120" fillId="30" borderId="0" xfId="61" quotePrefix="1" applyNumberFormat="1" applyFont="1" applyFill="1" applyBorder="1" applyAlignment="1">
      <alignment horizontal="center" vertical="center"/>
    </xf>
    <xf numFmtId="0" fontId="95" fillId="30" borderId="281" xfId="65" applyFont="1" applyFill="1" applyBorder="1" applyAlignment="1">
      <alignment horizontal="left" vertical="center"/>
    </xf>
    <xf numFmtId="176" fontId="120" fillId="30" borderId="0" xfId="61" applyNumberFormat="1" applyFont="1" applyFill="1" applyBorder="1" applyAlignment="1">
      <alignment horizontal="left" vertical="center"/>
    </xf>
    <xf numFmtId="170" fontId="133" fillId="38" borderId="71" xfId="61" applyNumberFormat="1" applyFont="1" applyFill="1" applyBorder="1" applyAlignment="1" applyProtection="1">
      <alignment horizontal="center" vertical="center" wrapText="1"/>
      <protection hidden="1"/>
    </xf>
    <xf numFmtId="1" fontId="60" fillId="30" borderId="0" xfId="61" applyNumberFormat="1" applyFont="1" applyFill="1" applyAlignment="1" applyProtection="1">
      <alignment horizontal="center" vertical="center"/>
      <protection hidden="1"/>
    </xf>
    <xf numFmtId="0" fontId="93" fillId="30" borderId="0" xfId="61" applyFont="1" applyFill="1" applyBorder="1" applyAlignment="1">
      <alignment horizontal="left" vertical="center"/>
    </xf>
    <xf numFmtId="0" fontId="93" fillId="30" borderId="0" xfId="61" applyFont="1" applyFill="1" applyBorder="1" applyAlignment="1">
      <alignment horizontal="center" vertical="center"/>
    </xf>
    <xf numFmtId="165" fontId="605" fillId="163" borderId="0" xfId="61" applyNumberFormat="1" applyFont="1" applyFill="1" applyBorder="1" applyAlignment="1" applyProtection="1">
      <alignment horizontal="center" vertical="center"/>
      <protection hidden="1"/>
    </xf>
    <xf numFmtId="0" fontId="67" fillId="30" borderId="0" xfId="61" applyFont="1" applyFill="1" applyBorder="1" applyAlignment="1">
      <alignment horizontal="left" vertical="center"/>
    </xf>
    <xf numFmtId="2" fontId="690" fillId="163" borderId="0" xfId="61" applyNumberFormat="1" applyFont="1" applyFill="1" applyBorder="1" applyAlignment="1" applyProtection="1">
      <alignment horizontal="center" vertical="center"/>
      <protection hidden="1"/>
    </xf>
    <xf numFmtId="0" fontId="95" fillId="30" borderId="363" xfId="65" applyFont="1" applyFill="1" applyBorder="1" applyAlignment="1">
      <alignment horizontal="left" vertical="center"/>
    </xf>
    <xf numFmtId="0" fontId="609" fillId="30" borderId="363" xfId="61" applyFont="1" applyFill="1" applyBorder="1" applyAlignment="1" applyProtection="1">
      <alignment horizontal="left" vertical="center"/>
      <protection locked="0"/>
    </xf>
    <xf numFmtId="0" fontId="609" fillId="30" borderId="366" xfId="61" applyFont="1" applyFill="1" applyBorder="1" applyAlignment="1" applyProtection="1">
      <alignment horizontal="left" vertical="center"/>
      <protection locked="0"/>
    </xf>
    <xf numFmtId="0" fontId="95" fillId="30" borderId="79" xfId="65" applyFont="1" applyFill="1" applyBorder="1" applyAlignment="1">
      <alignment horizontal="left" vertical="center"/>
    </xf>
    <xf numFmtId="0" fontId="263" fillId="30" borderId="0" xfId="61" applyFont="1" applyFill="1" applyBorder="1" applyAlignment="1">
      <alignment horizontal="left" vertical="center"/>
    </xf>
    <xf numFmtId="0" fontId="263" fillId="30" borderId="0" xfId="61" applyFont="1" applyFill="1" applyBorder="1" applyAlignment="1">
      <alignment horizontal="right" vertical="center"/>
    </xf>
    <xf numFmtId="0" fontId="60" fillId="30" borderId="0" xfId="61" applyFont="1" applyFill="1" applyBorder="1" applyAlignment="1">
      <alignment horizontal="center" vertical="center"/>
    </xf>
    <xf numFmtId="0" fontId="607" fillId="36" borderId="364" xfId="61" applyFont="1" applyFill="1" applyBorder="1" applyAlignment="1" applyProtection="1">
      <alignment horizontal="center" vertical="center"/>
      <protection hidden="1"/>
    </xf>
    <xf numFmtId="0" fontId="607" fillId="36" borderId="364" xfId="61" applyFont="1" applyFill="1" applyBorder="1" applyAlignment="1" applyProtection="1">
      <alignment horizontal="center" vertical="center" wrapText="1"/>
      <protection hidden="1"/>
    </xf>
    <xf numFmtId="0" fontId="608" fillId="30" borderId="364" xfId="61" applyFont="1" applyFill="1" applyBorder="1" applyProtection="1">
      <protection hidden="1"/>
    </xf>
    <xf numFmtId="0" fontId="60" fillId="30" borderId="364" xfId="61" applyFont="1" applyFill="1" applyBorder="1" applyAlignment="1">
      <alignment horizontal="center" vertical="center"/>
    </xf>
    <xf numFmtId="171" fontId="639" fillId="76" borderId="364" xfId="61" applyNumberFormat="1" applyFont="1" applyFill="1" applyBorder="1" applyAlignment="1">
      <alignment horizontal="center" vertical="center"/>
    </xf>
    <xf numFmtId="171" fontId="61" fillId="76" borderId="364" xfId="61" applyNumberFormat="1" applyFont="1" applyFill="1" applyBorder="1" applyAlignment="1">
      <alignment horizontal="center" vertical="center"/>
    </xf>
    <xf numFmtId="171" fontId="61" fillId="76" borderId="364" xfId="61" applyNumberFormat="1" applyFont="1" applyFill="1" applyBorder="1" applyAlignment="1">
      <alignment vertical="center"/>
    </xf>
    <xf numFmtId="170" fontId="133" fillId="38" borderId="79" xfId="61" applyNumberFormat="1" applyFont="1" applyFill="1" applyBorder="1" applyAlignment="1" applyProtection="1">
      <alignment horizontal="center" vertical="center" wrapText="1"/>
      <protection hidden="1"/>
    </xf>
    <xf numFmtId="0" fontId="92" fillId="30" borderId="363" xfId="61" applyFont="1" applyFill="1" applyBorder="1" applyAlignment="1">
      <alignment horizontal="center" vertical="center"/>
    </xf>
    <xf numFmtId="0" fontId="264" fillId="30" borderId="79" xfId="61" applyFont="1" applyFill="1" applyBorder="1" applyAlignment="1" applyProtection="1">
      <alignment horizontal="center"/>
      <protection locked="0"/>
    </xf>
    <xf numFmtId="165" fontId="262" fillId="54" borderId="0" xfId="61" applyNumberFormat="1" applyFont="1" applyFill="1" applyBorder="1" applyAlignment="1" applyProtection="1">
      <alignment horizontal="right" vertical="center"/>
      <protection hidden="1"/>
    </xf>
    <xf numFmtId="169" fontId="67" fillId="0" borderId="0" xfId="63" applyNumberFormat="1" applyFont="1" applyFill="1" applyBorder="1" applyAlignment="1" applyProtection="1">
      <alignment horizontal="center" vertical="center"/>
      <protection locked="0"/>
    </xf>
    <xf numFmtId="0" fontId="613" fillId="135" borderId="402" xfId="61" applyFont="1" applyFill="1" applyBorder="1" applyAlignment="1" applyProtection="1">
      <alignment horizontal="center" vertical="center"/>
      <protection hidden="1"/>
    </xf>
    <xf numFmtId="0" fontId="614" fillId="30" borderId="402" xfId="61" applyFont="1" applyFill="1" applyBorder="1" applyAlignment="1" applyProtection="1">
      <alignment vertical="center"/>
      <protection hidden="1"/>
    </xf>
    <xf numFmtId="0" fontId="47" fillId="30" borderId="402" xfId="68" applyFont="1" applyFill="1" applyBorder="1" applyAlignment="1">
      <alignment vertical="center"/>
    </xf>
    <xf numFmtId="0" fontId="633" fillId="135" borderId="402" xfId="61" applyFont="1" applyFill="1" applyBorder="1" applyAlignment="1" applyProtection="1">
      <alignment horizontal="center" vertical="center"/>
      <protection hidden="1"/>
    </xf>
    <xf numFmtId="0" fontId="47" fillId="30" borderId="390" xfId="68" applyFont="1" applyFill="1" applyBorder="1" applyAlignment="1">
      <alignment horizontal="right" vertical="center"/>
    </xf>
    <xf numFmtId="0" fontId="609" fillId="30" borderId="79" xfId="61" applyFont="1" applyFill="1" applyBorder="1" applyAlignment="1" applyProtection="1">
      <alignment horizontal="left" vertical="center"/>
      <protection locked="0"/>
    </xf>
    <xf numFmtId="0" fontId="605" fillId="165" borderId="402" xfId="61" applyFont="1" applyFill="1" applyBorder="1" applyAlignment="1">
      <alignment horizontal="right" vertical="center"/>
    </xf>
    <xf numFmtId="0" fontId="609" fillId="30" borderId="79" xfId="61" applyFont="1" applyFill="1" applyBorder="1" applyAlignment="1" applyProtection="1">
      <alignment horizontal="right" vertical="center"/>
      <protection locked="0"/>
    </xf>
    <xf numFmtId="0" fontId="316" fillId="36" borderId="382" xfId="61" applyFont="1" applyFill="1" applyBorder="1" applyAlignment="1" applyProtection="1">
      <alignment horizontal="center" vertical="center"/>
      <protection hidden="1"/>
    </xf>
    <xf numFmtId="0" fontId="636" fillId="23" borderId="382" xfId="0" applyFont="1" applyFill="1" applyBorder="1" applyAlignment="1">
      <alignment horizontal="right" vertical="center"/>
    </xf>
    <xf numFmtId="14" fontId="637" fillId="30" borderId="382" xfId="61" applyNumberFormat="1" applyFont="1" applyFill="1" applyBorder="1" applyAlignment="1" applyProtection="1">
      <alignment horizontal="left" vertical="center"/>
      <protection locked="0"/>
    </xf>
    <xf numFmtId="0" fontId="635" fillId="23" borderId="382" xfId="0" applyFont="1" applyFill="1" applyBorder="1" applyAlignment="1">
      <alignment horizontal="left" vertical="center"/>
    </xf>
    <xf numFmtId="0" fontId="635" fillId="23" borderId="382" xfId="0" applyFont="1" applyFill="1" applyBorder="1" applyAlignment="1">
      <alignment horizontal="right" vertical="center"/>
    </xf>
    <xf numFmtId="0" fontId="609" fillId="30" borderId="382" xfId="61" applyFont="1" applyFill="1" applyBorder="1" applyAlignment="1" applyProtection="1">
      <alignment horizontal="left" vertical="center"/>
      <protection locked="0"/>
    </xf>
    <xf numFmtId="0" fontId="92" fillId="30" borderId="79" xfId="61" applyFont="1" applyFill="1" applyBorder="1" applyAlignment="1" applyProtection="1">
      <alignment horizontal="right" vertical="center"/>
      <protection locked="0"/>
    </xf>
    <xf numFmtId="165" fontId="61" fillId="165" borderId="402" xfId="61" applyNumberFormat="1" applyFont="1" applyFill="1" applyBorder="1" applyAlignment="1">
      <alignment horizontal="center" vertical="center"/>
    </xf>
    <xf numFmtId="178" fontId="62" fillId="165" borderId="402" xfId="61" applyNumberFormat="1" applyFont="1" applyFill="1" applyBorder="1" applyAlignment="1">
      <alignment horizontal="center" vertical="center"/>
    </xf>
    <xf numFmtId="171" fontId="639" fillId="165" borderId="402" xfId="61" applyNumberFormat="1" applyFont="1" applyFill="1" applyBorder="1" applyAlignment="1">
      <alignment horizontal="center" vertical="center"/>
    </xf>
    <xf numFmtId="171" fontId="61" fillId="165" borderId="402" xfId="61" applyNumberFormat="1" applyFont="1" applyFill="1" applyBorder="1" applyAlignment="1">
      <alignment horizontal="center" vertical="center"/>
    </xf>
    <xf numFmtId="171" fontId="61" fillId="165" borderId="402" xfId="61" applyNumberFormat="1" applyFont="1" applyFill="1" applyBorder="1" applyAlignment="1">
      <alignment vertical="center"/>
    </xf>
    <xf numFmtId="0" fontId="62" fillId="165" borderId="402" xfId="61" applyFont="1" applyFill="1" applyBorder="1" applyAlignment="1">
      <alignment vertical="center"/>
    </xf>
    <xf numFmtId="0" fontId="62" fillId="165" borderId="390" xfId="61" applyFont="1" applyFill="1" applyBorder="1" applyAlignment="1">
      <alignment vertical="center"/>
    </xf>
    <xf numFmtId="0" fontId="628" fillId="46" borderId="398" xfId="68" applyFont="1" applyFill="1" applyBorder="1" applyAlignment="1">
      <alignment horizontal="center" vertical="center"/>
    </xf>
    <xf numFmtId="0" fontId="628" fillId="46" borderId="399" xfId="68" applyFont="1" applyFill="1" applyBorder="1" applyAlignment="1">
      <alignment horizontal="center" vertical="center"/>
    </xf>
    <xf numFmtId="166" fontId="61" fillId="45" borderId="18" xfId="61" applyNumberFormat="1" applyFont="1" applyFill="1" applyBorder="1" applyAlignment="1">
      <alignment horizontal="center" vertical="center"/>
    </xf>
    <xf numFmtId="166" fontId="61" fillId="44" borderId="18" xfId="61" applyNumberFormat="1" applyFont="1" applyFill="1" applyBorder="1" applyAlignment="1">
      <alignment horizontal="center" vertical="center"/>
    </xf>
    <xf numFmtId="166" fontId="61" fillId="44" borderId="85" xfId="61" applyNumberFormat="1" applyFont="1" applyFill="1" applyBorder="1" applyAlignment="1">
      <alignment horizontal="center" vertical="center"/>
    </xf>
    <xf numFmtId="0" fontId="614" fillId="30" borderId="363" xfId="61" applyFont="1" applyFill="1" applyBorder="1" applyAlignment="1" applyProtection="1">
      <alignment horizontal="left" vertical="center"/>
      <protection locked="0"/>
    </xf>
    <xf numFmtId="170" fontId="133" fillId="30" borderId="0" xfId="61" applyNumberFormat="1" applyFont="1" applyFill="1" applyBorder="1" applyAlignment="1" applyProtection="1">
      <alignment horizontal="center" vertical="center" wrapText="1"/>
      <protection hidden="1"/>
    </xf>
    <xf numFmtId="189" fontId="92" fillId="30" borderId="0" xfId="61" applyNumberFormat="1" applyFont="1" applyFill="1" applyBorder="1" applyAlignment="1" applyProtection="1">
      <alignment horizontal="left" vertical="center"/>
      <protection hidden="1"/>
    </xf>
    <xf numFmtId="1" fontId="605" fillId="130" borderId="0" xfId="61" applyNumberFormat="1" applyFont="1" applyFill="1" applyBorder="1" applyAlignment="1" applyProtection="1">
      <alignment horizontal="center" vertical="center"/>
      <protection hidden="1"/>
    </xf>
    <xf numFmtId="168" fontId="72" fillId="30" borderId="0" xfId="61" applyNumberFormat="1" applyFont="1" applyFill="1" applyBorder="1" applyAlignment="1">
      <alignment horizontal="left"/>
    </xf>
    <xf numFmtId="187" fontId="604" fillId="130" borderId="0" xfId="61" applyNumberFormat="1" applyFont="1" applyFill="1" applyBorder="1" applyAlignment="1">
      <alignment horizontal="center" vertical="center"/>
    </xf>
    <xf numFmtId="1" fontId="44" fillId="30" borderId="0" xfId="61" applyNumberFormat="1" applyFont="1" applyFill="1" applyBorder="1" applyAlignment="1" applyProtection="1">
      <alignment horizontal="right" vertical="center"/>
      <protection hidden="1"/>
    </xf>
    <xf numFmtId="187" fontId="44" fillId="130" borderId="0" xfId="61" applyNumberFormat="1" applyFont="1" applyFill="1" applyBorder="1" applyAlignment="1" applyProtection="1">
      <alignment horizontal="center" vertical="center"/>
      <protection locked="0"/>
    </xf>
    <xf numFmtId="0" fontId="0" fillId="0" borderId="79" xfId="0" applyBorder="1"/>
    <xf numFmtId="0" fontId="0" fillId="30" borderId="79" xfId="0" applyFill="1" applyBorder="1"/>
    <xf numFmtId="0" fontId="95" fillId="30" borderId="385" xfId="65" applyFont="1" applyFill="1" applyBorder="1" applyAlignment="1">
      <alignment horizontal="left" vertical="center"/>
    </xf>
    <xf numFmtId="0" fontId="95" fillId="30" borderId="81" xfId="65" applyFont="1" applyFill="1" applyBorder="1" applyAlignment="1">
      <alignment horizontal="left" vertical="center"/>
    </xf>
    <xf numFmtId="0" fontId="67" fillId="30" borderId="0" xfId="61" applyFont="1" applyFill="1" applyBorder="1" applyAlignment="1">
      <alignment horizontal="right" vertical="center"/>
    </xf>
    <xf numFmtId="0" fontId="45" fillId="30" borderId="0" xfId="61" applyFont="1" applyFill="1" applyBorder="1" applyAlignment="1">
      <alignment horizontal="center" vertical="center"/>
    </xf>
    <xf numFmtId="0" fontId="640" fillId="30" borderId="0" xfId="61" applyFont="1" applyFill="1" applyBorder="1" applyAlignment="1">
      <alignment vertical="center"/>
    </xf>
    <xf numFmtId="0" fontId="60" fillId="30" borderId="0" xfId="61" applyFont="1" applyFill="1" applyBorder="1" applyAlignment="1">
      <alignment vertical="center"/>
    </xf>
    <xf numFmtId="0" fontId="73" fillId="47" borderId="281" xfId="65" applyFont="1" applyFill="1" applyBorder="1" applyAlignment="1">
      <alignment vertical="center"/>
    </xf>
    <xf numFmtId="0" fontId="43" fillId="30" borderId="0" xfId="61" applyFont="1" applyFill="1" applyBorder="1" applyProtection="1">
      <protection locked="0"/>
    </xf>
    <xf numFmtId="189" fontId="44" fillId="30" borderId="0" xfId="61" applyNumberFormat="1" applyFont="1" applyFill="1" applyBorder="1" applyAlignment="1">
      <alignment horizontal="left" vertical="center"/>
    </xf>
    <xf numFmtId="0" fontId="92" fillId="36" borderId="0" xfId="61" applyFont="1" applyFill="1" applyBorder="1" applyAlignment="1" applyProtection="1">
      <alignment horizontal="left" vertical="center"/>
      <protection hidden="1"/>
    </xf>
    <xf numFmtId="1" fontId="72" fillId="30" borderId="79" xfId="61" applyNumberFormat="1" applyFont="1" applyFill="1" applyBorder="1" applyAlignment="1">
      <alignment horizontal="left" vertical="center" wrapText="1"/>
    </xf>
    <xf numFmtId="1" fontId="75" fillId="46" borderId="0" xfId="61" applyNumberFormat="1" applyFont="1" applyFill="1" applyBorder="1" applyAlignment="1">
      <alignment horizontal="center" vertical="center"/>
    </xf>
    <xf numFmtId="1" fontId="60" fillId="30" borderId="0" xfId="61" applyNumberFormat="1" applyFont="1" applyFill="1" applyBorder="1" applyAlignment="1" applyProtection="1">
      <alignment vertical="center"/>
      <protection hidden="1"/>
    </xf>
    <xf numFmtId="166" fontId="47" fillId="45" borderId="18" xfId="61" applyNumberFormat="1" applyFont="1" applyFill="1" applyBorder="1" applyAlignment="1">
      <alignment horizontal="center" vertical="center"/>
    </xf>
    <xf numFmtId="166" fontId="47" fillId="44" borderId="18" xfId="61" applyNumberFormat="1" applyFont="1" applyFill="1" applyBorder="1" applyAlignment="1">
      <alignment horizontal="center" vertical="center"/>
    </xf>
    <xf numFmtId="166" fontId="47" fillId="44" borderId="85" xfId="61" applyNumberFormat="1" applyFont="1" applyFill="1" applyBorder="1" applyAlignment="1">
      <alignment horizontal="center" vertical="center"/>
    </xf>
    <xf numFmtId="0" fontId="60" fillId="30" borderId="0" xfId="61" applyFont="1" applyFill="1" applyBorder="1" applyAlignment="1">
      <alignment horizontal="left" vertical="center"/>
    </xf>
    <xf numFmtId="0" fontId="92" fillId="36" borderId="79" xfId="68" applyFont="1" applyFill="1" applyBorder="1" applyAlignment="1">
      <alignment horizontal="right" vertical="center"/>
    </xf>
    <xf numFmtId="0" fontId="640" fillId="30" borderId="79" xfId="61" applyFont="1" applyFill="1" applyBorder="1" applyAlignment="1">
      <alignment horizontal="center" vertical="center"/>
    </xf>
    <xf numFmtId="0" fontId="44" fillId="30" borderId="404" xfId="61" applyFont="1" applyFill="1" applyBorder="1" applyAlignment="1">
      <alignment vertical="center"/>
    </xf>
    <xf numFmtId="0" fontId="44" fillId="30" borderId="405" xfId="61" applyFont="1" applyFill="1" applyBorder="1" applyAlignment="1">
      <alignment vertical="center"/>
    </xf>
    <xf numFmtId="0" fontId="640" fillId="52" borderId="0" xfId="61" applyFont="1" applyFill="1" applyBorder="1" applyAlignment="1">
      <alignment vertical="center"/>
    </xf>
    <xf numFmtId="0" fontId="60" fillId="52" borderId="0" xfId="61" applyFont="1" applyFill="1" applyBorder="1" applyAlignment="1">
      <alignment horizontal="right" vertical="center"/>
    </xf>
    <xf numFmtId="0" fontId="92" fillId="30" borderId="281" xfId="68" applyFont="1" applyFill="1" applyBorder="1"/>
    <xf numFmtId="0" fontId="640" fillId="30" borderId="81" xfId="61" applyFont="1" applyFill="1" applyBorder="1" applyAlignment="1">
      <alignment horizontal="center" vertical="center"/>
    </xf>
    <xf numFmtId="219" fontId="120" fillId="30" borderId="281" xfId="61" applyNumberFormat="1" applyFont="1" applyFill="1" applyBorder="1" applyAlignment="1">
      <alignment horizontal="center" vertical="center"/>
    </xf>
    <xf numFmtId="0" fontId="60" fillId="30" borderId="281" xfId="61" applyFont="1" applyFill="1" applyBorder="1" applyAlignment="1">
      <alignment horizontal="right" vertical="center"/>
    </xf>
    <xf numFmtId="0" fontId="60" fillId="52" borderId="0" xfId="61" applyFont="1" applyFill="1" applyBorder="1" applyAlignment="1">
      <alignment horizontal="left" vertical="center"/>
    </xf>
    <xf numFmtId="0" fontId="92" fillId="52" borderId="0" xfId="68" applyFont="1" applyFill="1" applyBorder="1"/>
    <xf numFmtId="0" fontId="62" fillId="52" borderId="0" xfId="68" applyFont="1" applyFill="1" applyBorder="1" applyAlignment="1">
      <alignment horizontal="center" vertical="center"/>
    </xf>
    <xf numFmtId="0" fontId="640" fillId="52" borderId="79" xfId="61" applyFont="1" applyFill="1" applyBorder="1" applyAlignment="1">
      <alignment vertical="center"/>
    </xf>
    <xf numFmtId="0" fontId="60" fillId="52" borderId="281" xfId="61" applyFont="1" applyFill="1" applyBorder="1" applyAlignment="1">
      <alignment horizontal="left" vertical="center"/>
    </xf>
    <xf numFmtId="0" fontId="62" fillId="52" borderId="281" xfId="68" applyFont="1" applyFill="1" applyBorder="1" applyAlignment="1">
      <alignment horizontal="right" vertical="center"/>
    </xf>
    <xf numFmtId="0" fontId="92" fillId="52" borderId="281" xfId="68" applyFont="1" applyFill="1" applyBorder="1"/>
    <xf numFmtId="0" fontId="62" fillId="52" borderId="281" xfId="68" applyFont="1" applyFill="1" applyBorder="1" applyAlignment="1">
      <alignment horizontal="center" vertical="center"/>
    </xf>
    <xf numFmtId="0" fontId="44" fillId="52" borderId="281" xfId="61" applyFont="1" applyFill="1" applyBorder="1" applyAlignment="1">
      <alignment horizontal="right" vertical="center"/>
    </xf>
    <xf numFmtId="219" fontId="44" fillId="52" borderId="281" xfId="61" applyNumberFormat="1" applyFont="1" applyFill="1" applyBorder="1" applyAlignment="1">
      <alignment horizontal="center" vertical="center"/>
    </xf>
    <xf numFmtId="0" fontId="44" fillId="52" borderId="281" xfId="61" applyFont="1" applyFill="1" applyBorder="1" applyAlignment="1">
      <alignment horizontal="center" vertical="center"/>
    </xf>
    <xf numFmtId="0" fontId="60" fillId="52" borderId="81" xfId="61" applyFont="1" applyFill="1" applyBorder="1" applyAlignment="1">
      <alignment horizontal="center" vertical="center"/>
    </xf>
    <xf numFmtId="176" fontId="120" fillId="30" borderId="281" xfId="61" applyNumberFormat="1" applyFont="1" applyFill="1" applyBorder="1" applyAlignment="1">
      <alignment horizontal="center" vertical="center"/>
    </xf>
    <xf numFmtId="219" fontId="120" fillId="30" borderId="281" xfId="61" quotePrefix="1" applyNumberFormat="1" applyFont="1" applyFill="1" applyBorder="1" applyAlignment="1">
      <alignment horizontal="center" vertical="center"/>
    </xf>
    <xf numFmtId="0" fontId="615" fillId="36" borderId="0" xfId="61" applyFont="1" applyFill="1" applyBorder="1" applyAlignment="1">
      <alignment horizontal="left" vertical="center"/>
    </xf>
    <xf numFmtId="219" fontId="615" fillId="52" borderId="0" xfId="61" applyNumberFormat="1" applyFont="1" applyFill="1" applyBorder="1" applyAlignment="1">
      <alignment horizontal="center" vertical="center"/>
    </xf>
    <xf numFmtId="0" fontId="615" fillId="30" borderId="0" xfId="61" applyFont="1" applyFill="1" applyBorder="1" applyAlignment="1">
      <alignment horizontal="right" vertical="center"/>
    </xf>
    <xf numFmtId="0" fontId="615" fillId="30" borderId="0" xfId="61" applyFont="1" applyFill="1" applyBorder="1" applyAlignment="1">
      <alignment horizontal="left" vertical="center"/>
    </xf>
    <xf numFmtId="0" fontId="62" fillId="52" borderId="0" xfId="68" applyFont="1" applyFill="1" applyBorder="1" applyAlignment="1">
      <alignment horizontal="right" vertical="center"/>
    </xf>
    <xf numFmtId="0" fontId="67" fillId="52" borderId="0" xfId="61" applyFont="1" applyFill="1" applyBorder="1" applyAlignment="1">
      <alignment horizontal="right" vertical="center"/>
    </xf>
    <xf numFmtId="0" fontId="45" fillId="30" borderId="0" xfId="61" applyFont="1" applyFill="1" applyBorder="1" applyAlignment="1">
      <alignment horizontal="left" vertical="center"/>
    </xf>
    <xf numFmtId="0" fontId="121" fillId="30" borderId="0" xfId="61" applyFont="1" applyFill="1" applyBorder="1" applyAlignment="1">
      <alignment horizontal="right" vertical="center"/>
    </xf>
    <xf numFmtId="219" fontId="45" fillId="52" borderId="0" xfId="61" applyNumberFormat="1" applyFont="1" applyFill="1" applyBorder="1" applyAlignment="1">
      <alignment horizontal="center" vertical="center"/>
    </xf>
    <xf numFmtId="0" fontId="45" fillId="36" borderId="0" xfId="61" applyFont="1" applyFill="1" applyBorder="1" applyAlignment="1">
      <alignment horizontal="left" vertical="center"/>
    </xf>
    <xf numFmtId="0" fontId="614" fillId="36" borderId="411" xfId="61" applyFont="1" applyFill="1" applyBorder="1" applyAlignment="1" applyProtection="1">
      <alignment horizontal="center" vertical="center"/>
      <protection hidden="1"/>
    </xf>
    <xf numFmtId="0" fontId="47" fillId="52" borderId="410" xfId="68" applyFont="1" applyFill="1" applyBorder="1" applyAlignment="1">
      <alignment horizontal="left" vertical="center"/>
    </xf>
    <xf numFmtId="0" fontId="605" fillId="165" borderId="0" xfId="61" applyFont="1" applyFill="1" applyBorder="1" applyAlignment="1">
      <alignment horizontal="right" vertical="center"/>
    </xf>
    <xf numFmtId="0" fontId="614" fillId="36" borderId="402" xfId="61" applyFont="1" applyFill="1" applyBorder="1" applyAlignment="1" applyProtection="1">
      <alignment horizontal="center" vertical="center"/>
      <protection hidden="1"/>
    </xf>
    <xf numFmtId="0" fontId="94" fillId="30" borderId="403" xfId="65" applyFont="1" applyFill="1" applyBorder="1" applyAlignment="1">
      <alignment horizontal="left" vertical="center"/>
    </xf>
    <xf numFmtId="0" fontId="95" fillId="30" borderId="402" xfId="65" applyFont="1" applyFill="1" applyBorder="1" applyAlignment="1">
      <alignment horizontal="left" vertical="center"/>
    </xf>
    <xf numFmtId="0" fontId="609" fillId="30" borderId="402" xfId="61" applyFont="1" applyFill="1" applyBorder="1" applyAlignment="1" applyProtection="1">
      <alignment horizontal="left" vertical="center"/>
      <protection locked="0"/>
    </xf>
    <xf numFmtId="0" fontId="609" fillId="30" borderId="390" xfId="61" applyFont="1" applyFill="1" applyBorder="1" applyAlignment="1" applyProtection="1">
      <alignment horizontal="left" vertical="center"/>
      <protection locked="0"/>
    </xf>
    <xf numFmtId="0" fontId="614" fillId="36" borderId="408" xfId="61" applyFont="1" applyFill="1" applyBorder="1" applyAlignment="1" applyProtection="1">
      <alignment horizontal="center" vertical="center"/>
      <protection hidden="1"/>
    </xf>
    <xf numFmtId="217" fontId="134" fillId="52" borderId="363" xfId="102" applyNumberFormat="1" applyFont="1" applyFill="1" applyBorder="1" applyAlignment="1">
      <alignment horizontal="left" vertical="center"/>
    </xf>
    <xf numFmtId="0" fontId="70" fillId="52" borderId="363" xfId="107" applyFont="1" applyFill="1" applyBorder="1" applyAlignment="1">
      <alignment horizontal="center" vertical="top"/>
    </xf>
    <xf numFmtId="2" fontId="60" fillId="52" borderId="363" xfId="107" applyNumberFormat="1" applyFont="1" applyFill="1" applyBorder="1" applyAlignment="1" applyProtection="1">
      <alignment horizontal="left" vertical="center"/>
      <protection locked="0"/>
    </xf>
    <xf numFmtId="0" fontId="692" fillId="52" borderId="281" xfId="61" applyFont="1" applyFill="1" applyBorder="1" applyAlignment="1" applyProtection="1">
      <alignment horizontal="center" vertical="center"/>
      <protection hidden="1"/>
    </xf>
    <xf numFmtId="0" fontId="95" fillId="30" borderId="365" xfId="65" applyFont="1" applyFill="1" applyBorder="1" applyAlignment="1">
      <alignment horizontal="left" vertical="center"/>
    </xf>
    <xf numFmtId="0" fontId="640" fillId="23" borderId="363" xfId="61" applyFont="1" applyFill="1" applyBorder="1" applyAlignment="1">
      <alignment vertical="center"/>
    </xf>
    <xf numFmtId="0" fontId="95" fillId="30" borderId="366" xfId="65" applyFont="1" applyFill="1" applyBorder="1" applyAlignment="1">
      <alignment horizontal="left" vertical="center"/>
    </xf>
    <xf numFmtId="0" fontId="70" fillId="52" borderId="318" xfId="107" applyFont="1" applyFill="1" applyBorder="1" applyAlignment="1">
      <alignment horizontal="center" vertical="top"/>
    </xf>
    <xf numFmtId="2" fontId="60" fillId="52" borderId="318" xfId="107" applyNumberFormat="1" applyFont="1" applyFill="1" applyBorder="1" applyAlignment="1" applyProtection="1">
      <alignment horizontal="left" vertical="center"/>
      <protection locked="0"/>
    </xf>
    <xf numFmtId="2" fontId="84" fillId="52" borderId="413" xfId="107" applyNumberFormat="1" applyFont="1" applyFill="1" applyBorder="1" applyAlignment="1" applyProtection="1">
      <alignment horizontal="left" vertical="center" wrapText="1"/>
      <protection locked="0"/>
    </xf>
    <xf numFmtId="0" fontId="6" fillId="30" borderId="0" xfId="108" applyFill="1" applyBorder="1"/>
    <xf numFmtId="1" fontId="60" fillId="30" borderId="0" xfId="61" applyNumberFormat="1" applyFont="1" applyFill="1" applyBorder="1" applyAlignment="1" applyProtection="1">
      <alignment horizontal="left" vertical="center" wrapText="1"/>
      <protection hidden="1"/>
    </xf>
    <xf numFmtId="0" fontId="614" fillId="36" borderId="398" xfId="61" applyFont="1" applyFill="1" applyBorder="1" applyAlignment="1" applyProtection="1">
      <alignment horizontal="center" vertical="center"/>
      <protection hidden="1"/>
    </xf>
    <xf numFmtId="0" fontId="94" fillId="30" borderId="361" xfId="65" applyFont="1" applyFill="1" applyBorder="1" applyAlignment="1">
      <alignment horizontal="left" vertical="center"/>
    </xf>
    <xf numFmtId="0" fontId="609" fillId="30" borderId="398" xfId="61" applyFont="1" applyFill="1" applyBorder="1" applyAlignment="1" applyProtection="1">
      <alignment horizontal="left" vertical="center"/>
      <protection locked="0"/>
    </xf>
    <xf numFmtId="0" fontId="609" fillId="30" borderId="399" xfId="61" applyFont="1" applyFill="1" applyBorder="1" applyAlignment="1" applyProtection="1">
      <alignment horizontal="right" vertical="center"/>
      <protection locked="0"/>
    </xf>
    <xf numFmtId="165" fontId="690" fillId="163" borderId="0" xfId="61" applyNumberFormat="1" applyFont="1" applyFill="1" applyBorder="1" applyAlignment="1" applyProtection="1">
      <alignment horizontal="center" vertical="center"/>
      <protection hidden="1"/>
    </xf>
    <xf numFmtId="166" fontId="92" fillId="45" borderId="18" xfId="61" applyNumberFormat="1" applyFont="1" applyFill="1" applyBorder="1" applyAlignment="1">
      <alignment horizontal="center" vertical="center"/>
    </xf>
    <xf numFmtId="166" fontId="92" fillId="44" borderId="18" xfId="61" applyNumberFormat="1" applyFont="1" applyFill="1" applyBorder="1" applyAlignment="1">
      <alignment horizontal="center" vertical="center"/>
    </xf>
    <xf numFmtId="166" fontId="92" fillId="44" borderId="85" xfId="61" applyNumberFormat="1" applyFont="1" applyFill="1" applyBorder="1" applyAlignment="1">
      <alignment horizontal="center" vertical="center"/>
    </xf>
    <xf numFmtId="0" fontId="92" fillId="0" borderId="0" xfId="61" applyFont="1" applyBorder="1" applyAlignment="1" applyProtection="1">
      <alignment vertical="center"/>
      <protection locked="0"/>
    </xf>
    <xf numFmtId="0" fontId="47" fillId="52" borderId="365" xfId="68" applyFont="1" applyFill="1" applyBorder="1" applyAlignment="1">
      <alignment horizontal="left" vertical="center"/>
    </xf>
    <xf numFmtId="0" fontId="73" fillId="52" borderId="318" xfId="102" applyFont="1" applyFill="1" applyBorder="1" applyAlignment="1">
      <alignment horizontal="right" vertical="center"/>
    </xf>
    <xf numFmtId="217" fontId="134" fillId="52" borderId="318" xfId="102" applyNumberFormat="1" applyFont="1" applyFill="1" applyBorder="1" applyAlignment="1">
      <alignment horizontal="left" vertical="center"/>
    </xf>
    <xf numFmtId="0" fontId="612" fillId="52" borderId="318" xfId="102" applyFont="1" applyFill="1" applyBorder="1" applyAlignment="1">
      <alignment horizontal="right" vertical="center"/>
    </xf>
    <xf numFmtId="0" fontId="109" fillId="36" borderId="409" xfId="61" applyFont="1" applyFill="1" applyBorder="1" applyAlignment="1" applyProtection="1">
      <alignment horizontal="left" vertical="center"/>
      <protection hidden="1"/>
    </xf>
    <xf numFmtId="0" fontId="109" fillId="36" borderId="409" xfId="61" applyFont="1" applyFill="1" applyBorder="1" applyAlignment="1" applyProtection="1">
      <alignment horizontal="center" vertical="center"/>
      <protection hidden="1"/>
    </xf>
    <xf numFmtId="0" fontId="109" fillId="36" borderId="409" xfId="61" applyFont="1" applyFill="1" applyBorder="1" applyAlignment="1" applyProtection="1">
      <alignment horizontal="right" vertical="center"/>
      <protection hidden="1"/>
    </xf>
    <xf numFmtId="0" fontId="632" fillId="36" borderId="412" xfId="61" applyFont="1" applyFill="1" applyBorder="1" applyAlignment="1" applyProtection="1">
      <alignment horizontal="right" vertical="center"/>
      <protection hidden="1"/>
    </xf>
    <xf numFmtId="0" fontId="291" fillId="169" borderId="0" xfId="61" applyFont="1" applyFill="1" applyAlignment="1" applyProtection="1">
      <alignment horizontal="center" vertical="center"/>
      <protection locked="0"/>
    </xf>
    <xf numFmtId="0" fontId="47" fillId="30" borderId="406" xfId="68" applyFont="1" applyFill="1" applyBorder="1" applyAlignment="1">
      <alignment horizontal="left" vertical="center"/>
    </xf>
    <xf numFmtId="0" fontId="70" fillId="52" borderId="407" xfId="107" applyFont="1" applyFill="1" applyBorder="1" applyAlignment="1">
      <alignment horizontal="center" vertical="top"/>
    </xf>
    <xf numFmtId="0" fontId="47" fillId="30" borderId="407" xfId="102" applyFont="1" applyFill="1" applyBorder="1" applyAlignment="1">
      <alignment horizontal="right" vertical="center"/>
    </xf>
    <xf numFmtId="217" fontId="47" fillId="30" borderId="407" xfId="102" applyNumberFormat="1" applyFont="1" applyFill="1" applyBorder="1" applyAlignment="1">
      <alignment horizontal="left" vertical="center"/>
    </xf>
    <xf numFmtId="2" fontId="60" fillId="30" borderId="407" xfId="107" applyNumberFormat="1" applyFont="1" applyFill="1" applyBorder="1" applyAlignment="1" applyProtection="1">
      <alignment horizontal="left" vertical="center"/>
      <protection locked="0"/>
    </xf>
    <xf numFmtId="2" fontId="84" fillId="30" borderId="414" xfId="107" applyNumberFormat="1" applyFont="1" applyFill="1" applyBorder="1" applyAlignment="1" applyProtection="1">
      <alignment horizontal="left" vertical="center" wrapText="1"/>
      <protection locked="0"/>
    </xf>
    <xf numFmtId="0" fontId="436" fillId="30" borderId="0" xfId="102" applyFont="1" applyFill="1" applyBorder="1" applyAlignment="1">
      <alignment vertical="center"/>
    </xf>
    <xf numFmtId="0" fontId="689" fillId="30" borderId="71" xfId="61" applyFont="1" applyFill="1" applyBorder="1" applyAlignment="1" applyProtection="1">
      <alignment horizontal="right" vertical="center"/>
      <protection locked="0"/>
    </xf>
    <xf numFmtId="0" fontId="275" fillId="30" borderId="385" xfId="61" applyFont="1" applyFill="1" applyBorder="1" applyAlignment="1" applyProtection="1">
      <alignment horizontal="left" vertical="center"/>
      <protection locked="0"/>
    </xf>
    <xf numFmtId="0" fontId="274" fillId="30" borderId="0" xfId="61" applyFont="1" applyFill="1" applyBorder="1" applyAlignment="1" applyProtection="1">
      <alignment horizontal="left" vertical="center"/>
      <protection locked="0"/>
    </xf>
    <xf numFmtId="0" fontId="274" fillId="30" borderId="397" xfId="65" applyFont="1" applyFill="1" applyBorder="1" applyAlignment="1">
      <alignment horizontal="left" vertical="center"/>
    </xf>
    <xf numFmtId="0" fontId="274" fillId="30" borderId="0" xfId="65" applyFont="1" applyFill="1" applyBorder="1" applyAlignment="1">
      <alignment horizontal="left" vertical="center"/>
    </xf>
    <xf numFmtId="0" fontId="274" fillId="30" borderId="0" xfId="61" applyFont="1" applyFill="1" applyBorder="1" applyAlignment="1" applyProtection="1">
      <alignment horizontal="center" vertical="center"/>
      <protection locked="0"/>
    </xf>
    <xf numFmtId="0" fontId="693" fillId="30" borderId="45" xfId="65" applyFont="1" applyFill="1" applyBorder="1" applyAlignment="1">
      <alignment horizontal="left" vertical="center"/>
    </xf>
    <xf numFmtId="0" fontId="274" fillId="30" borderId="71" xfId="61" applyFont="1" applyFill="1" applyBorder="1" applyAlignment="1" applyProtection="1">
      <alignment horizontal="left" vertical="center"/>
      <protection locked="0"/>
    </xf>
    <xf numFmtId="1" fontId="275" fillId="163" borderId="0" xfId="61" applyNumberFormat="1" applyFont="1" applyFill="1" applyBorder="1" applyAlignment="1" applyProtection="1">
      <alignment horizontal="center" vertical="center"/>
      <protection hidden="1"/>
    </xf>
    <xf numFmtId="1" fontId="44" fillId="30" borderId="0" xfId="61" applyNumberFormat="1" applyFont="1" applyFill="1" applyAlignment="1" applyProtection="1">
      <alignment horizontal="left" vertical="center"/>
      <protection hidden="1"/>
    </xf>
    <xf numFmtId="178" fontId="694" fillId="31" borderId="0" xfId="65" applyNumberFormat="1" applyFont="1" applyFill="1" applyBorder="1" applyAlignment="1">
      <alignment horizontal="center" vertical="center"/>
    </xf>
    <xf numFmtId="1" fontId="694" fillId="31" borderId="0" xfId="65" applyNumberFormat="1" applyFont="1" applyFill="1" applyBorder="1" applyAlignment="1">
      <alignment horizontal="center" vertical="center"/>
    </xf>
    <xf numFmtId="0" fontId="695" fillId="30" borderId="0" xfId="65" applyFont="1" applyFill="1" applyBorder="1" applyAlignment="1">
      <alignment horizontal="left" vertical="center"/>
    </xf>
    <xf numFmtId="0" fontId="693" fillId="30" borderId="0" xfId="65" applyFont="1" applyFill="1" applyBorder="1" applyAlignment="1">
      <alignment horizontal="left" vertical="center"/>
    </xf>
    <xf numFmtId="1" fontId="274" fillId="30" borderId="0" xfId="61" applyNumberFormat="1" applyFont="1" applyFill="1" applyBorder="1" applyAlignment="1" applyProtection="1">
      <alignment horizontal="left" vertical="center"/>
      <protection locked="0"/>
    </xf>
    <xf numFmtId="0" fontId="275" fillId="30" borderId="0" xfId="61" applyFont="1" applyFill="1" applyBorder="1" applyAlignment="1" applyProtection="1">
      <alignment horizontal="left" vertical="center"/>
      <protection locked="0"/>
    </xf>
    <xf numFmtId="178" fontId="695" fillId="30" borderId="0" xfId="65" applyNumberFormat="1" applyFont="1" applyFill="1" applyBorder="1" applyAlignment="1">
      <alignment horizontal="right" vertical="center"/>
    </xf>
    <xf numFmtId="178" fontId="695" fillId="30" borderId="0" xfId="65" applyNumberFormat="1" applyFont="1" applyFill="1" applyBorder="1" applyAlignment="1">
      <alignment horizontal="left" vertical="center"/>
    </xf>
    <xf numFmtId="166" fontId="695" fillId="30" borderId="0" xfId="65" applyNumberFormat="1" applyFont="1" applyFill="1" applyBorder="1" applyAlignment="1">
      <alignment horizontal="right" vertical="center"/>
    </xf>
    <xf numFmtId="0" fontId="274" fillId="30" borderId="281" xfId="61" applyFont="1" applyFill="1" applyBorder="1" applyAlignment="1" applyProtection="1">
      <alignment horizontal="left" vertical="center"/>
      <protection locked="0"/>
    </xf>
    <xf numFmtId="0" fontId="693" fillId="30" borderId="402" xfId="65" applyFont="1" applyFill="1" applyBorder="1" applyAlignment="1">
      <alignment horizontal="left" vertical="center"/>
    </xf>
    <xf numFmtId="0" fontId="275" fillId="30" borderId="397" xfId="65" applyFont="1" applyFill="1" applyBorder="1" applyAlignment="1">
      <alignment horizontal="left" vertical="center"/>
    </xf>
    <xf numFmtId="0" fontId="275" fillId="30" borderId="0" xfId="61" applyFont="1" applyFill="1" applyBorder="1" applyAlignment="1" applyProtection="1">
      <alignment horizontal="center" vertical="center"/>
      <protection locked="0"/>
    </xf>
    <xf numFmtId="170" fontId="133" fillId="38" borderId="79" xfId="61" applyNumberFormat="1" applyFont="1" applyFill="1" applyBorder="1" applyAlignment="1" applyProtection="1">
      <alignment horizontal="center" vertical="center" wrapText="1"/>
      <protection hidden="1"/>
    </xf>
    <xf numFmtId="176" fontId="120" fillId="49" borderId="0" xfId="61" applyNumberFormat="1" applyFont="1" applyFill="1" applyBorder="1" applyAlignment="1">
      <alignment horizontal="center" vertical="center"/>
    </xf>
    <xf numFmtId="176" fontId="134" fillId="49" borderId="0" xfId="61" applyNumberFormat="1" applyFont="1" applyFill="1" applyBorder="1" applyAlignment="1">
      <alignment horizontal="center" vertical="center"/>
    </xf>
    <xf numFmtId="176" fontId="44" fillId="36" borderId="79" xfId="61" applyNumberFormat="1" applyFont="1" applyFill="1" applyBorder="1" applyAlignment="1">
      <alignment horizontal="center" vertical="center"/>
    </xf>
    <xf numFmtId="0" fontId="2" fillId="29" borderId="0" xfId="116" applyFill="1"/>
    <xf numFmtId="0" fontId="696" fillId="29" borderId="0" xfId="61" applyFont="1" applyFill="1" applyAlignment="1">
      <alignment horizontal="left" vertical="center"/>
    </xf>
    <xf numFmtId="171" fontId="698" fillId="36" borderId="0" xfId="63" applyNumberFormat="1" applyFont="1" applyFill="1" applyAlignment="1">
      <alignment horizontal="left" vertical="center"/>
    </xf>
    <xf numFmtId="0" fontId="17" fillId="36" borderId="0" xfId="61" applyFill="1" applyAlignment="1" applyProtection="1">
      <alignment horizontal="left"/>
      <protection hidden="1"/>
    </xf>
    <xf numFmtId="0" fontId="2" fillId="36" borderId="0" xfId="116" applyFill="1" applyAlignment="1">
      <alignment horizontal="left"/>
    </xf>
    <xf numFmtId="0" fontId="17" fillId="29" borderId="0" xfId="61" applyFill="1" applyAlignment="1">
      <alignment horizontal="left" vertical="center"/>
    </xf>
    <xf numFmtId="0" fontId="17" fillId="31" borderId="0" xfId="61" applyFill="1" applyProtection="1">
      <protection hidden="1"/>
    </xf>
    <xf numFmtId="0" fontId="699" fillId="31" borderId="0" xfId="61" applyFont="1" applyFill="1" applyAlignment="1">
      <alignment horizontal="left" vertical="center"/>
    </xf>
    <xf numFmtId="0" fontId="700" fillId="30" borderId="415" xfId="61" applyFont="1" applyFill="1" applyBorder="1" applyAlignment="1" applyProtection="1">
      <alignment horizontal="center" vertical="center"/>
      <protection hidden="1"/>
    </xf>
    <xf numFmtId="0" fontId="78" fillId="36" borderId="0" xfId="61" applyFont="1" applyFill="1" applyAlignment="1" applyProtection="1">
      <alignment horizontal="left" vertical="center"/>
      <protection hidden="1"/>
    </xf>
    <xf numFmtId="0" fontId="701" fillId="170" borderId="416" xfId="61" applyFont="1" applyFill="1" applyBorder="1" applyAlignment="1" applyProtection="1">
      <alignment horizontal="center" vertical="center"/>
      <protection hidden="1"/>
    </xf>
    <xf numFmtId="0" fontId="700" fillId="30" borderId="0" xfId="61" applyFont="1" applyFill="1" applyAlignment="1" applyProtection="1">
      <alignment vertical="center"/>
      <protection hidden="1"/>
    </xf>
    <xf numFmtId="0" fontId="700" fillId="30" borderId="416" xfId="61" applyFont="1" applyFill="1" applyBorder="1" applyAlignment="1" applyProtection="1">
      <alignment horizontal="center" vertical="center"/>
      <protection hidden="1"/>
    </xf>
    <xf numFmtId="0" fontId="115" fillId="30" borderId="0" xfId="61" applyFont="1" applyFill="1" applyAlignment="1" applyProtection="1">
      <alignment horizontal="left" vertical="center"/>
      <protection hidden="1"/>
    </xf>
    <xf numFmtId="0" fontId="702" fillId="30" borderId="0" xfId="61" applyFont="1" applyFill="1" applyAlignment="1" applyProtection="1">
      <alignment horizontal="left" vertical="center"/>
      <protection hidden="1"/>
    </xf>
    <xf numFmtId="0" fontId="137" fillId="31" borderId="0" xfId="61" applyFont="1" applyFill="1" applyAlignment="1">
      <alignment horizontal="center" vertical="center"/>
    </xf>
    <xf numFmtId="0" fontId="137" fillId="31" borderId="0" xfId="61" applyFont="1" applyFill="1" applyAlignment="1">
      <alignment horizontal="left" vertical="center"/>
    </xf>
    <xf numFmtId="0" fontId="703" fillId="31" borderId="0" xfId="61" applyFont="1" applyFill="1" applyAlignment="1">
      <alignment horizontal="center" vertical="center"/>
    </xf>
    <xf numFmtId="0" fontId="704" fillId="31" borderId="0" xfId="61" applyFont="1" applyFill="1" applyAlignment="1">
      <alignment horizontal="left" vertical="center"/>
    </xf>
    <xf numFmtId="0" fontId="704" fillId="31" borderId="0" xfId="61" applyFont="1" applyFill="1" applyAlignment="1">
      <alignment horizontal="right" vertical="center"/>
    </xf>
    <xf numFmtId="0" fontId="705" fillId="31" borderId="0" xfId="31" applyFont="1" applyFill="1" applyAlignment="1">
      <alignment horizontal="left" vertical="center"/>
    </xf>
    <xf numFmtId="0" fontId="704" fillId="31" borderId="0" xfId="61" applyFont="1" applyFill="1" applyAlignment="1">
      <alignment horizontal="center" vertical="center"/>
    </xf>
    <xf numFmtId="0" fontId="700" fillId="30" borderId="0" xfId="61" applyFont="1" applyFill="1" applyAlignment="1" applyProtection="1">
      <alignment horizontal="center" vertical="center"/>
      <protection hidden="1"/>
    </xf>
    <xf numFmtId="0" fontId="114" fillId="36" borderId="0" xfId="61" applyFont="1" applyFill="1" applyAlignment="1" applyProtection="1">
      <alignment horizontal="left" vertical="center"/>
      <protection hidden="1"/>
    </xf>
    <xf numFmtId="0" fontId="706" fillId="30" borderId="0" xfId="61" applyFont="1" applyFill="1" applyAlignment="1">
      <alignment horizontal="left"/>
    </xf>
    <xf numFmtId="0" fontId="707" fillId="30" borderId="0" xfId="61" applyFont="1" applyFill="1" applyAlignment="1">
      <alignment horizontal="center"/>
    </xf>
    <xf numFmtId="0" fontId="536" fillId="30" borderId="0" xfId="61" applyFont="1" applyFill="1" applyAlignment="1">
      <alignment vertical="center"/>
    </xf>
    <xf numFmtId="0" fontId="77" fillId="30" borderId="64" xfId="116" applyFont="1" applyFill="1" applyBorder="1"/>
    <xf numFmtId="165" fontId="708" fillId="130" borderId="0" xfId="61" applyNumberFormat="1" applyFont="1" applyFill="1" applyAlignment="1" applyProtection="1">
      <alignment horizontal="center" vertical="center"/>
      <protection hidden="1"/>
    </xf>
    <xf numFmtId="1" fontId="708" fillId="30" borderId="0" xfId="61" applyNumberFormat="1" applyFont="1" applyFill="1" applyAlignment="1" applyProtection="1">
      <alignment horizontal="left" vertical="center"/>
      <protection hidden="1"/>
    </xf>
    <xf numFmtId="165" fontId="51" fillId="56" borderId="0" xfId="61" applyNumberFormat="1" applyFont="1" applyFill="1" applyAlignment="1" applyProtection="1">
      <alignment vertical="center"/>
      <protection hidden="1"/>
    </xf>
    <xf numFmtId="1" fontId="76" fillId="30" borderId="0" xfId="61" applyNumberFormat="1" applyFont="1" applyFill="1" applyAlignment="1" applyProtection="1">
      <alignment vertical="center" wrapText="1"/>
      <protection hidden="1"/>
    </xf>
    <xf numFmtId="0" fontId="17" fillId="31" borderId="0" xfId="61" applyFill="1"/>
    <xf numFmtId="0" fontId="70" fillId="54" borderId="0" xfId="116" applyFont="1" applyFill="1" applyAlignment="1">
      <alignment horizontal="center" vertical="center"/>
    </xf>
    <xf numFmtId="0" fontId="709" fillId="31" borderId="0" xfId="61" applyFont="1" applyFill="1" applyAlignment="1">
      <alignment horizontal="left" vertical="center"/>
    </xf>
    <xf numFmtId="0" fontId="710" fillId="31" borderId="0" xfId="61" applyFont="1" applyFill="1" applyAlignment="1">
      <alignment horizontal="left" vertical="center"/>
    </xf>
    <xf numFmtId="2" fontId="711" fillId="0" borderId="0" xfId="117" applyNumberFormat="1" applyFont="1" applyAlignment="1">
      <alignment horizontal="center"/>
    </xf>
    <xf numFmtId="0" fontId="1" fillId="30" borderId="0" xfId="117" applyFill="1" applyAlignment="1">
      <alignment horizontal="center" vertical="center"/>
    </xf>
    <xf numFmtId="0" fontId="10" fillId="0" borderId="0" xfId="117" applyFont="1" applyAlignment="1">
      <alignment horizontal="left" vertical="center"/>
    </xf>
    <xf numFmtId="0" fontId="1" fillId="0" borderId="0" xfId="117"/>
    <xf numFmtId="0" fontId="133" fillId="0" borderId="0" xfId="117" applyFont="1" applyAlignment="1">
      <alignment horizontal="center" vertical="center"/>
    </xf>
    <xf numFmtId="0" fontId="1" fillId="0" borderId="0" xfId="117" applyAlignment="1">
      <alignment horizontal="center" vertical="center"/>
    </xf>
    <xf numFmtId="0" fontId="712" fillId="52" borderId="263" xfId="61" applyFont="1" applyFill="1" applyBorder="1" applyAlignment="1">
      <alignment horizontal="center" vertical="center" wrapText="1"/>
    </xf>
    <xf numFmtId="0" fontId="87" fillId="52" borderId="417" xfId="61" applyFont="1" applyFill="1" applyBorder="1" applyAlignment="1">
      <alignment horizontal="center" vertical="center"/>
    </xf>
    <xf numFmtId="0" fontId="713" fillId="54" borderId="0" xfId="117" applyFont="1" applyFill="1" applyAlignment="1">
      <alignment horizontal="right"/>
    </xf>
    <xf numFmtId="0" fontId="712" fillId="75" borderId="79" xfId="61" applyFont="1" applyFill="1" applyBorder="1" applyAlignment="1">
      <alignment horizontal="center" vertical="center" wrapText="1"/>
    </xf>
    <xf numFmtId="0" fontId="713" fillId="54" borderId="0" xfId="117" applyFont="1" applyFill="1" applyAlignment="1">
      <alignment horizontal="right" vertical="center"/>
    </xf>
    <xf numFmtId="0" fontId="278" fillId="0" borderId="263" xfId="68" applyFont="1" applyBorder="1" applyAlignment="1">
      <alignment horizontal="center" vertical="center"/>
    </xf>
    <xf numFmtId="0" fontId="51" fillId="52" borderId="417" xfId="68" applyFont="1" applyFill="1" applyBorder="1" applyAlignment="1">
      <alignment horizontal="center" vertical="center"/>
    </xf>
    <xf numFmtId="0" fontId="713" fillId="54" borderId="0" xfId="68" applyFont="1" applyFill="1" applyAlignment="1">
      <alignment horizontal="right"/>
    </xf>
    <xf numFmtId="0" fontId="714" fillId="30" borderId="418" xfId="117" applyFont="1" applyFill="1" applyBorder="1" applyAlignment="1">
      <alignment horizontal="left" vertical="center"/>
    </xf>
    <xf numFmtId="0" fontId="714" fillId="30" borderId="419" xfId="117" applyFont="1" applyFill="1" applyBorder="1" applyAlignment="1">
      <alignment horizontal="left" vertical="center"/>
    </xf>
    <xf numFmtId="0" fontId="278" fillId="52" borderId="0" xfId="68" applyFont="1" applyFill="1" applyAlignment="1">
      <alignment horizontal="center" vertical="center"/>
    </xf>
    <xf numFmtId="0" fontId="71" fillId="30" borderId="381" xfId="117" applyFont="1" applyFill="1" applyBorder="1" applyAlignment="1">
      <alignment vertical="center"/>
    </xf>
    <xf numFmtId="0" fontId="71" fillId="30" borderId="0" xfId="117" applyFont="1" applyFill="1" applyAlignment="1">
      <alignment vertical="center"/>
    </xf>
    <xf numFmtId="0" fontId="1" fillId="30" borderId="79" xfId="117" applyFill="1" applyBorder="1"/>
    <xf numFmtId="0" fontId="1" fillId="30" borderId="381" xfId="117" applyFill="1" applyBorder="1"/>
    <xf numFmtId="0" fontId="1" fillId="30" borderId="0" xfId="117" applyFill="1"/>
    <xf numFmtId="0" fontId="714" fillId="30" borderId="420" xfId="117" applyFont="1" applyFill="1" applyBorder="1" applyAlignment="1">
      <alignment horizontal="left" vertical="center"/>
    </xf>
    <xf numFmtId="0" fontId="1" fillId="54" borderId="335" xfId="117" applyFill="1" applyBorder="1" applyAlignment="1">
      <alignment horizontal="center" vertical="center"/>
    </xf>
    <xf numFmtId="0" fontId="1" fillId="54" borderId="36" xfId="117" applyFill="1" applyBorder="1" applyAlignment="1">
      <alignment horizontal="center" vertical="center"/>
    </xf>
    <xf numFmtId="0" fontId="71" fillId="30" borderId="94" xfId="117" applyFont="1" applyFill="1" applyBorder="1"/>
    <xf numFmtId="0" fontId="1" fillId="30" borderId="398" xfId="117" applyFill="1" applyBorder="1"/>
    <xf numFmtId="0" fontId="1" fillId="30" borderId="399" xfId="117" applyFill="1" applyBorder="1"/>
    <xf numFmtId="0" fontId="1" fillId="30" borderId="94" xfId="117" applyFill="1" applyBorder="1"/>
    <xf numFmtId="0" fontId="630" fillId="30" borderId="0" xfId="102" applyFont="1" applyFill="1" applyAlignment="1">
      <alignment vertical="center"/>
    </xf>
    <xf numFmtId="0" fontId="437" fillId="30" borderId="0" xfId="102" applyFont="1" applyFill="1" applyAlignment="1">
      <alignment vertical="center"/>
    </xf>
    <xf numFmtId="0" fontId="7" fillId="30" borderId="0" xfId="102" applyFill="1"/>
    <xf numFmtId="0" fontId="47" fillId="52" borderId="421" xfId="68" applyFont="1" applyFill="1" applyBorder="1" applyAlignment="1">
      <alignment horizontal="left" vertical="center"/>
    </xf>
    <xf numFmtId="0" fontId="73" fillId="52" borderId="421" xfId="102" applyFont="1" applyFill="1" applyBorder="1" applyAlignment="1">
      <alignment horizontal="right" vertical="center"/>
    </xf>
    <xf numFmtId="0" fontId="612" fillId="52" borderId="421" xfId="102" applyFont="1" applyFill="1" applyBorder="1" applyAlignment="1">
      <alignment horizontal="right" vertical="center"/>
    </xf>
    <xf numFmtId="0" fontId="70" fillId="52" borderId="421" xfId="107" applyFont="1" applyFill="1" applyBorder="1" applyAlignment="1">
      <alignment horizontal="center" vertical="center"/>
    </xf>
    <xf numFmtId="2" fontId="60" fillId="52" borderId="421" xfId="107" applyNumberFormat="1" applyFont="1" applyFill="1" applyBorder="1" applyAlignment="1" applyProtection="1">
      <alignment horizontal="left" vertical="center"/>
      <protection locked="0"/>
    </xf>
    <xf numFmtId="2" fontId="84" fillId="52" borderId="422" xfId="107" applyNumberFormat="1" applyFont="1" applyFill="1" applyBorder="1" applyAlignment="1" applyProtection="1">
      <alignment horizontal="left" vertical="center" wrapText="1"/>
      <protection locked="0"/>
    </xf>
    <xf numFmtId="0" fontId="60" fillId="36" borderId="0" xfId="97" applyFont="1" applyFill="1" applyAlignment="1">
      <alignment horizontal="right" vertical="center"/>
    </xf>
    <xf numFmtId="176" fontId="120" fillId="49" borderId="0" xfId="61" applyNumberFormat="1" applyFont="1" applyFill="1" applyAlignment="1">
      <alignment horizontal="center" vertical="center"/>
    </xf>
    <xf numFmtId="176" fontId="134" fillId="49" borderId="0" xfId="61" applyNumberFormat="1" applyFont="1" applyFill="1" applyAlignment="1">
      <alignment horizontal="center" vertical="center"/>
    </xf>
    <xf numFmtId="0" fontId="60" fillId="36" borderId="0" xfId="97" applyFont="1" applyFill="1" applyAlignment="1">
      <alignment horizontal="left" vertical="center"/>
    </xf>
    <xf numFmtId="176" fontId="439" fillId="153" borderId="0" xfId="61" applyNumberFormat="1" applyFont="1" applyFill="1" applyAlignment="1">
      <alignment horizontal="center" vertical="center"/>
    </xf>
    <xf numFmtId="0" fontId="0" fillId="0" borderId="0" xfId="0" applyAlignment="1">
      <alignment horizontal="right" vertical="center"/>
    </xf>
    <xf numFmtId="0" fontId="613" fillId="135" borderId="318" xfId="61" applyFont="1" applyFill="1" applyBorder="1" applyAlignment="1" applyProtection="1">
      <alignment horizontal="center" vertical="center"/>
      <protection hidden="1"/>
    </xf>
    <xf numFmtId="0" fontId="614" fillId="30" borderId="318" xfId="61" applyFont="1" applyFill="1" applyBorder="1" applyAlignment="1" applyProtection="1">
      <alignment vertical="center"/>
      <protection hidden="1"/>
    </xf>
    <xf numFmtId="0" fontId="47" fillId="30" borderId="318" xfId="68" applyFont="1" applyFill="1" applyBorder="1" applyAlignment="1">
      <alignment vertical="center"/>
    </xf>
    <xf numFmtId="0" fontId="633" fillId="135" borderId="318" xfId="61" applyFont="1" applyFill="1" applyBorder="1" applyAlignment="1" applyProtection="1">
      <alignment horizontal="center" vertical="center"/>
      <protection hidden="1"/>
    </xf>
    <xf numFmtId="0" fontId="47" fillId="30" borderId="413" xfId="68" applyFont="1" applyFill="1" applyBorder="1" applyAlignment="1">
      <alignment horizontal="right" vertical="center"/>
    </xf>
    <xf numFmtId="0" fontId="715" fillId="30" borderId="382" xfId="0" applyFont="1" applyFill="1" applyBorder="1" applyAlignment="1">
      <alignment vertical="center"/>
    </xf>
    <xf numFmtId="0" fontId="0" fillId="30" borderId="382" xfId="0" applyFill="1" applyBorder="1"/>
    <xf numFmtId="0" fontId="715" fillId="30" borderId="382" xfId="68" applyFont="1" applyFill="1" applyBorder="1" applyAlignment="1">
      <alignment horizontal="left" vertical="center"/>
    </xf>
    <xf numFmtId="14" fontId="715" fillId="30" borderId="382" xfId="61" applyNumberFormat="1" applyFont="1" applyFill="1" applyBorder="1" applyAlignment="1" applyProtection="1">
      <alignment horizontal="left" vertical="center"/>
      <protection locked="0"/>
    </xf>
    <xf numFmtId="14" fontId="715" fillId="30" borderId="338" xfId="61" applyNumberFormat="1" applyFont="1" applyFill="1" applyBorder="1" applyAlignment="1" applyProtection="1">
      <alignment horizontal="left" vertical="center"/>
      <protection locked="0"/>
    </xf>
    <xf numFmtId="0" fontId="109" fillId="36" borderId="382" xfId="61" applyFont="1" applyFill="1" applyBorder="1" applyAlignment="1" applyProtection="1">
      <alignment horizontal="center" vertical="center"/>
      <protection hidden="1"/>
    </xf>
    <xf numFmtId="0" fontId="109" fillId="36" borderId="382" xfId="61" applyFont="1" applyFill="1" applyBorder="1" applyAlignment="1" applyProtection="1">
      <alignment horizontal="right" vertical="center"/>
      <protection hidden="1"/>
    </xf>
    <xf numFmtId="0" fontId="70" fillId="52" borderId="421" xfId="107" applyFont="1" applyFill="1" applyBorder="1" applyAlignment="1">
      <alignment horizontal="center" vertical="top"/>
    </xf>
    <xf numFmtId="171" fontId="92" fillId="76" borderId="364" xfId="61" applyNumberFormat="1" applyFont="1" applyFill="1" applyBorder="1" applyAlignment="1">
      <alignment horizontal="center" vertical="center"/>
    </xf>
    <xf numFmtId="0" fontId="628" fillId="46" borderId="423" xfId="68" applyFont="1" applyFill="1" applyBorder="1" applyAlignment="1">
      <alignment horizontal="center" vertical="center"/>
    </xf>
    <xf numFmtId="0" fontId="613" fillId="135" borderId="317" xfId="61" applyFont="1" applyFill="1" applyBorder="1" applyAlignment="1" applyProtection="1">
      <alignment horizontal="center" vertical="center"/>
      <protection hidden="1"/>
    </xf>
    <xf numFmtId="0" fontId="631" fillId="0" borderId="0" xfId="61" applyFont="1" applyAlignment="1" applyProtection="1">
      <alignment horizontal="left" vertical="center"/>
      <protection hidden="1"/>
    </xf>
    <xf numFmtId="0" fontId="109" fillId="36" borderId="0" xfId="61" applyFont="1" applyFill="1" applyAlignment="1" applyProtection="1">
      <alignment horizontal="center" vertical="center"/>
      <protection hidden="1"/>
    </xf>
    <xf numFmtId="0" fontId="613" fillId="135" borderId="410" xfId="61" applyFont="1" applyFill="1" applyBorder="1" applyAlignment="1" applyProtection="1">
      <alignment horizontal="center" vertical="center"/>
      <protection hidden="1"/>
    </xf>
    <xf numFmtId="0" fontId="279" fillId="0" borderId="95" xfId="61" applyFont="1" applyFill="1" applyBorder="1" applyAlignment="1" applyProtection="1">
      <alignment vertical="center"/>
      <protection hidden="1"/>
    </xf>
    <xf numFmtId="0" fontId="260" fillId="0" borderId="0" xfId="61" applyFont="1" applyFill="1" applyAlignment="1" applyProtection="1">
      <alignment horizontal="center" vertical="center"/>
      <protection hidden="1"/>
    </xf>
    <xf numFmtId="0" fontId="716" fillId="30" borderId="382" xfId="0" applyFont="1" applyFill="1" applyBorder="1" applyAlignment="1">
      <alignment vertical="center"/>
    </xf>
    <xf numFmtId="0" fontId="147" fillId="30" borderId="382" xfId="0" applyFont="1" applyFill="1" applyBorder="1"/>
    <xf numFmtId="0" fontId="716" fillId="30" borderId="382" xfId="68" applyFont="1" applyFill="1" applyBorder="1" applyAlignment="1">
      <alignment horizontal="left" vertical="center"/>
    </xf>
    <xf numFmtId="14" fontId="716" fillId="30" borderId="382" xfId="61" applyNumberFormat="1" applyFont="1" applyFill="1" applyBorder="1" applyAlignment="1" applyProtection="1">
      <alignment horizontal="left" vertical="center"/>
      <protection locked="0"/>
    </xf>
    <xf numFmtId="14" fontId="716" fillId="30" borderId="338" xfId="61" applyNumberFormat="1" applyFont="1" applyFill="1" applyBorder="1" applyAlignment="1" applyProtection="1">
      <alignment horizontal="left" vertical="center"/>
      <protection locked="0"/>
    </xf>
    <xf numFmtId="176" fontId="439" fillId="153" borderId="0" xfId="61" applyNumberFormat="1" applyFont="1" applyFill="1" applyBorder="1" applyAlignment="1">
      <alignment horizontal="center" vertical="center"/>
    </xf>
    <xf numFmtId="0" fontId="60" fillId="30" borderId="0" xfId="97" applyFont="1" applyFill="1" applyBorder="1" applyAlignment="1">
      <alignment horizontal="left" vertical="center"/>
    </xf>
    <xf numFmtId="0" fontId="60" fillId="30" borderId="0" xfId="97" applyFont="1" applyFill="1" applyBorder="1" applyAlignment="1">
      <alignment horizontal="right" vertical="center"/>
    </xf>
    <xf numFmtId="0" fontId="0" fillId="30" borderId="0" xfId="0" applyFill="1" applyBorder="1" applyAlignment="1">
      <alignment horizontal="right" vertical="center"/>
    </xf>
    <xf numFmtId="176" fontId="44" fillId="30" borderId="64" xfId="61" applyNumberFormat="1" applyFont="1" applyFill="1" applyBorder="1" applyAlignment="1">
      <alignment horizontal="center" vertical="center"/>
    </xf>
    <xf numFmtId="0" fontId="103" fillId="30" borderId="0" xfId="61" applyNumberFormat="1" applyFont="1" applyFill="1" applyBorder="1" applyAlignment="1">
      <alignment horizontal="center" vertical="center"/>
    </xf>
    <xf numFmtId="0" fontId="47" fillId="30" borderId="0" xfId="97" applyNumberFormat="1" applyFont="1" applyFill="1" applyBorder="1" applyAlignment="1">
      <alignment horizontal="left" vertical="center"/>
    </xf>
    <xf numFmtId="0" fontId="47" fillId="30" borderId="0" xfId="97" applyNumberFormat="1" applyFont="1" applyFill="1" applyBorder="1" applyAlignment="1">
      <alignment horizontal="right" vertical="center"/>
    </xf>
    <xf numFmtId="0" fontId="47" fillId="30" borderId="0" xfId="61" applyNumberFormat="1" applyFont="1" applyFill="1" applyProtection="1">
      <protection locked="0"/>
    </xf>
    <xf numFmtId="0" fontId="441" fillId="30" borderId="0" xfId="61" applyNumberFormat="1" applyFont="1" applyFill="1" applyBorder="1" applyAlignment="1">
      <alignment horizontal="center" vertical="center"/>
    </xf>
    <xf numFmtId="0" fontId="180" fillId="30" borderId="0" xfId="61" applyNumberFormat="1" applyFont="1" applyFill="1" applyBorder="1" applyAlignment="1">
      <alignment horizontal="center" vertical="center"/>
    </xf>
    <xf numFmtId="0" fontId="147" fillId="30" borderId="0" xfId="0" applyNumberFormat="1" applyFont="1" applyFill="1" applyBorder="1" applyAlignment="1">
      <alignment horizontal="right" vertical="center"/>
    </xf>
    <xf numFmtId="0" fontId="47" fillId="30" borderId="64" xfId="61" applyNumberFormat="1" applyFont="1" applyFill="1" applyBorder="1" applyAlignment="1">
      <alignment horizontal="center" vertical="center"/>
    </xf>
    <xf numFmtId="0" fontId="47" fillId="30" borderId="402" xfId="68" applyFont="1" applyFill="1" applyBorder="1" applyAlignment="1">
      <alignment horizontal="right" vertical="center"/>
    </xf>
    <xf numFmtId="0" fontId="70" fillId="52" borderId="390" xfId="112" applyFont="1" applyFill="1" applyBorder="1" applyAlignment="1">
      <alignment horizontal="center" vertical="top"/>
    </xf>
    <xf numFmtId="0" fontId="70" fillId="30" borderId="402" xfId="112" applyFont="1" applyFill="1" applyBorder="1" applyAlignment="1">
      <alignment horizontal="center" vertical="top"/>
    </xf>
    <xf numFmtId="176" fontId="120" fillId="49" borderId="407" xfId="61" applyNumberFormat="1" applyFont="1" applyFill="1" applyBorder="1" applyAlignment="1">
      <alignment horizontal="center" vertical="center"/>
    </xf>
    <xf numFmtId="0" fontId="60" fillId="30" borderId="407" xfId="97" applyFont="1" applyFill="1" applyBorder="1" applyAlignment="1">
      <alignment horizontal="left" vertical="center"/>
    </xf>
    <xf numFmtId="0" fontId="60" fillId="30" borderId="407" xfId="97" applyFont="1" applyFill="1" applyBorder="1" applyAlignment="1">
      <alignment horizontal="right" vertical="center"/>
    </xf>
    <xf numFmtId="0" fontId="92" fillId="30" borderId="407" xfId="61" applyFont="1" applyFill="1" applyBorder="1" applyProtection="1">
      <protection locked="0"/>
    </xf>
    <xf numFmtId="176" fontId="134" fillId="49" borderId="407" xfId="61" applyNumberFormat="1" applyFont="1" applyFill="1" applyBorder="1" applyAlignment="1">
      <alignment horizontal="center" vertical="center"/>
    </xf>
    <xf numFmtId="176" fontId="439" fillId="153" borderId="407" xfId="61" applyNumberFormat="1" applyFont="1" applyFill="1" applyBorder="1" applyAlignment="1">
      <alignment horizontal="center" vertical="center"/>
    </xf>
    <xf numFmtId="0" fontId="0" fillId="30" borderId="407" xfId="0" applyFill="1" applyBorder="1" applyAlignment="1">
      <alignment horizontal="right" vertical="center"/>
    </xf>
    <xf numFmtId="176" fontId="44" fillId="30" borderId="424" xfId="61" applyNumberFormat="1" applyFont="1" applyFill="1" applyBorder="1" applyAlignment="1">
      <alignment horizontal="center" vertical="center"/>
    </xf>
    <xf numFmtId="0" fontId="637" fillId="30" borderId="382" xfId="0" applyFont="1" applyFill="1" applyBorder="1" applyAlignment="1">
      <alignment vertical="center"/>
    </xf>
    <xf numFmtId="0" fontId="637" fillId="30" borderId="382" xfId="68" applyFont="1" applyFill="1" applyBorder="1" applyAlignment="1">
      <alignment horizontal="left" vertical="center"/>
    </xf>
    <xf numFmtId="0" fontId="144" fillId="30" borderId="382" xfId="0" applyFont="1" applyFill="1" applyBorder="1"/>
    <xf numFmtId="1" fontId="693" fillId="130" borderId="381" xfId="61" applyNumberFormat="1" applyFont="1" applyFill="1" applyBorder="1" applyAlignment="1" applyProtection="1">
      <alignment horizontal="center" vertical="center"/>
      <protection hidden="1"/>
    </xf>
    <xf numFmtId="0" fontId="62" fillId="30" borderId="79" xfId="61" applyFont="1" applyFill="1" applyBorder="1" applyAlignment="1" applyProtection="1">
      <alignment vertical="center" wrapText="1"/>
      <protection locked="0"/>
    </xf>
    <xf numFmtId="2" fontId="693" fillId="130" borderId="381" xfId="61" applyNumberFormat="1" applyFont="1" applyFill="1" applyBorder="1" applyAlignment="1" applyProtection="1">
      <alignment horizontal="center" vertical="center"/>
      <protection hidden="1"/>
    </xf>
    <xf numFmtId="0" fontId="60" fillId="30" borderId="381" xfId="61" applyFont="1" applyFill="1" applyBorder="1" applyProtection="1">
      <protection locked="0"/>
    </xf>
    <xf numFmtId="0" fontId="92" fillId="30" borderId="79" xfId="61" applyFont="1" applyFill="1" applyBorder="1" applyProtection="1">
      <protection locked="0"/>
    </xf>
    <xf numFmtId="0" fontId="47" fillId="30" borderId="230" xfId="68" applyFont="1" applyFill="1" applyBorder="1" applyAlignment="1">
      <alignment horizontal="left" vertical="center"/>
    </xf>
    <xf numFmtId="165" fontId="262" fillId="54" borderId="381" xfId="61" applyNumberFormat="1" applyFont="1" applyFill="1" applyBorder="1" applyAlignment="1" applyProtection="1">
      <alignment horizontal="left" vertical="center"/>
      <protection hidden="1"/>
    </xf>
    <xf numFmtId="0" fontId="92" fillId="0" borderId="79" xfId="68" applyFont="1" applyBorder="1"/>
    <xf numFmtId="0" fontId="92" fillId="46" borderId="34" xfId="68" applyFont="1" applyFill="1" applyBorder="1" applyAlignment="1">
      <alignment horizontal="center" vertical="center"/>
    </xf>
    <xf numFmtId="0" fontId="92" fillId="46" borderId="36" xfId="68" applyFont="1" applyFill="1" applyBorder="1" applyAlignment="1">
      <alignment horizontal="center" vertical="center"/>
    </xf>
    <xf numFmtId="0" fontId="60" fillId="30" borderId="367" xfId="61" applyFont="1" applyFill="1" applyBorder="1" applyAlignment="1">
      <alignment horizontal="center" vertical="center"/>
    </xf>
    <xf numFmtId="0" fontId="609" fillId="30" borderId="366" xfId="61" applyFont="1" applyFill="1" applyBorder="1" applyAlignment="1" applyProtection="1">
      <alignment horizontal="center" vertical="center"/>
      <protection locked="0"/>
    </xf>
    <xf numFmtId="1" fontId="92" fillId="36" borderId="381" xfId="61" applyNumberFormat="1" applyFont="1" applyFill="1" applyBorder="1" applyAlignment="1" applyProtection="1">
      <alignment horizontal="center" vertical="center"/>
      <protection hidden="1"/>
    </xf>
    <xf numFmtId="0" fontId="316" fillId="30" borderId="79" xfId="61" applyFont="1" applyFill="1" applyBorder="1" applyAlignment="1" applyProtection="1">
      <alignment horizontal="left" vertical="center"/>
      <protection hidden="1"/>
    </xf>
    <xf numFmtId="0" fontId="299" fillId="46" borderId="381" xfId="101" applyFont="1" applyFill="1" applyBorder="1" applyAlignment="1">
      <alignment vertical="center"/>
    </xf>
    <xf numFmtId="0" fontId="299" fillId="46" borderId="79" xfId="101" applyFont="1" applyFill="1" applyBorder="1" applyAlignment="1">
      <alignment vertical="center"/>
    </xf>
    <xf numFmtId="1" fontId="610" fillId="36" borderId="381" xfId="61" applyNumberFormat="1" applyFont="1" applyFill="1" applyBorder="1" applyAlignment="1" applyProtection="1">
      <alignment horizontal="center" vertical="center"/>
      <protection hidden="1"/>
    </xf>
    <xf numFmtId="0" fontId="92" fillId="30" borderId="79" xfId="61" applyFont="1" applyFill="1" applyBorder="1" applyAlignment="1" applyProtection="1">
      <alignment vertical="center"/>
      <protection locked="0"/>
    </xf>
    <xf numFmtId="0" fontId="92" fillId="30" borderId="381" xfId="61" applyFont="1" applyFill="1" applyBorder="1" applyProtection="1">
      <protection locked="0"/>
    </xf>
    <xf numFmtId="0" fontId="625" fillId="30" borderId="381" xfId="61" applyFont="1" applyFill="1" applyBorder="1" applyProtection="1">
      <protection locked="0"/>
    </xf>
    <xf numFmtId="1" fontId="92" fillId="36" borderId="0" xfId="61" applyNumberFormat="1" applyFont="1" applyFill="1" applyBorder="1" applyAlignment="1" applyProtection="1">
      <alignment horizontal="right" vertical="center"/>
      <protection hidden="1"/>
    </xf>
    <xf numFmtId="0" fontId="92" fillId="0" borderId="381" xfId="61" applyFont="1" applyBorder="1" applyProtection="1">
      <protection locked="0"/>
    </xf>
    <xf numFmtId="0" fontId="299" fillId="46" borderId="381" xfId="61" applyFont="1" applyFill="1" applyBorder="1" applyAlignment="1">
      <alignment horizontal="left"/>
    </xf>
    <xf numFmtId="0" fontId="299" fillId="46" borderId="79" xfId="61" applyFont="1" applyFill="1" applyBorder="1" applyProtection="1">
      <protection locked="0"/>
    </xf>
    <xf numFmtId="0" fontId="47" fillId="30" borderId="381" xfId="61" applyFont="1" applyFill="1" applyBorder="1" applyAlignment="1">
      <alignment horizontal="left"/>
    </xf>
    <xf numFmtId="0" fontId="47" fillId="30" borderId="79" xfId="61" applyFont="1" applyFill="1" applyBorder="1" applyProtection="1">
      <protection locked="0"/>
    </xf>
    <xf numFmtId="0" fontId="299" fillId="46" borderId="381" xfId="61" applyFont="1" applyFill="1" applyBorder="1" applyAlignment="1">
      <alignment vertical="center"/>
    </xf>
    <xf numFmtId="0" fontId="471" fillId="46" borderId="79" xfId="61" applyFont="1" applyFill="1" applyBorder="1" applyProtection="1">
      <protection locked="0"/>
    </xf>
    <xf numFmtId="0" fontId="92" fillId="0" borderId="79" xfId="61" applyFont="1" applyFill="1" applyBorder="1" applyProtection="1">
      <protection locked="0"/>
    </xf>
    <xf numFmtId="0" fontId="716" fillId="30" borderId="381" xfId="0" applyFont="1" applyFill="1" applyBorder="1" applyAlignment="1">
      <alignment vertical="center"/>
    </xf>
    <xf numFmtId="0" fontId="637" fillId="30" borderId="381" xfId="68" applyFont="1" applyFill="1" applyBorder="1" applyAlignment="1">
      <alignment horizontal="left" vertical="center"/>
    </xf>
    <xf numFmtId="14" fontId="637" fillId="30" borderId="381" xfId="61" applyNumberFormat="1" applyFont="1" applyFill="1" applyBorder="1" applyAlignment="1" applyProtection="1">
      <alignment horizontal="left" vertical="center"/>
      <protection locked="0"/>
    </xf>
    <xf numFmtId="14" fontId="637" fillId="30" borderId="79" xfId="61" applyNumberFormat="1" applyFont="1" applyFill="1" applyBorder="1" applyAlignment="1" applyProtection="1">
      <alignment horizontal="right" vertical="center"/>
      <protection locked="0"/>
    </xf>
    <xf numFmtId="0" fontId="92" fillId="0" borderId="381" xfId="61" applyFont="1" applyBorder="1" applyAlignment="1" applyProtection="1">
      <alignment vertical="center"/>
      <protection locked="0"/>
    </xf>
    <xf numFmtId="0" fontId="92" fillId="0" borderId="79" xfId="61" applyFont="1" applyBorder="1" applyAlignment="1" applyProtection="1">
      <alignment vertical="center"/>
      <protection locked="0"/>
    </xf>
    <xf numFmtId="0" fontId="44" fillId="30" borderId="0" xfId="101" applyFont="1" applyFill="1"/>
    <xf numFmtId="0" fontId="0" fillId="30" borderId="0" xfId="0" applyFill="1"/>
    <xf numFmtId="0" fontId="439" fillId="30" borderId="126" xfId="0" applyFont="1" applyFill="1" applyBorder="1"/>
    <xf numFmtId="0" fontId="62" fillId="30" borderId="417" xfId="101" applyFont="1" applyFill="1" applyBorder="1" applyAlignment="1">
      <alignment vertical="center"/>
    </xf>
    <xf numFmtId="0" fontId="62" fillId="30" borderId="64" xfId="101" applyFont="1" applyFill="1" applyBorder="1" applyAlignment="1">
      <alignment vertical="center"/>
    </xf>
    <xf numFmtId="0" fontId="628" fillId="46" borderId="425" xfId="68" applyFont="1" applyFill="1" applyBorder="1" applyAlignment="1">
      <alignment horizontal="center" vertical="center"/>
    </xf>
    <xf numFmtId="0" fontId="628" fillId="46" borderId="426" xfId="68" applyFont="1" applyFill="1" applyBorder="1" applyAlignment="1">
      <alignment horizontal="center" vertical="center"/>
    </xf>
    <xf numFmtId="0" fontId="137" fillId="31" borderId="0" xfId="61" applyFont="1" applyFill="1" applyAlignment="1">
      <alignment horizontal="center" vertical="center"/>
    </xf>
    <xf numFmtId="0" fontId="44" fillId="54" borderId="381" xfId="61" applyFont="1" applyFill="1" applyBorder="1" applyAlignment="1" applyProtection="1">
      <alignment horizontal="center" vertical="center" textRotation="90"/>
      <protection locked="0"/>
    </xf>
    <xf numFmtId="0" fontId="281" fillId="29" borderId="0" xfId="61" applyFont="1" applyFill="1" applyAlignment="1">
      <alignment horizontal="center" vertical="center"/>
    </xf>
    <xf numFmtId="171" fontId="697" fillId="130" borderId="0" xfId="63" applyNumberFormat="1" applyFont="1" applyFill="1" applyAlignment="1">
      <alignment horizontal="center" vertical="center"/>
    </xf>
    <xf numFmtId="0" fontId="461" fillId="31" borderId="0" xfId="61" applyFont="1" applyFill="1" applyAlignment="1">
      <alignment horizontal="center" vertical="center"/>
    </xf>
    <xf numFmtId="0" fontId="137" fillId="31" borderId="0" xfId="61" applyFont="1" applyFill="1" applyAlignment="1">
      <alignment horizontal="center" vertical="center"/>
    </xf>
    <xf numFmtId="0" fontId="239" fillId="84" borderId="0" xfId="61" applyFont="1" applyFill="1" applyAlignment="1">
      <alignment horizontal="center" vertical="center"/>
    </xf>
    <xf numFmtId="0" fontId="624" fillId="147" borderId="0" xfId="106" applyFont="1" applyFill="1" applyAlignment="1">
      <alignment horizontal="center" vertical="center"/>
    </xf>
    <xf numFmtId="170" fontId="133" fillId="38" borderId="0" xfId="61" applyNumberFormat="1" applyFont="1" applyFill="1" applyAlignment="1" applyProtection="1">
      <alignment horizontal="center" vertical="center" wrapText="1"/>
      <protection hidden="1"/>
    </xf>
    <xf numFmtId="170" fontId="133" fillId="38" borderId="71" xfId="61" applyNumberFormat="1" applyFont="1" applyFill="1" applyBorder="1" applyAlignment="1" applyProtection="1">
      <alignment horizontal="center" vertical="center" wrapText="1"/>
      <protection hidden="1"/>
    </xf>
    <xf numFmtId="0" fontId="89" fillId="46" borderId="50" xfId="61" applyFont="1" applyFill="1" applyBorder="1" applyAlignment="1" applyProtection="1">
      <alignment horizontal="center" vertical="center"/>
      <protection hidden="1"/>
    </xf>
    <xf numFmtId="0" fontId="89" fillId="46" borderId="0" xfId="61" applyFont="1" applyFill="1" applyBorder="1" applyAlignment="1" applyProtection="1">
      <alignment horizontal="center" vertical="center"/>
      <protection hidden="1"/>
    </xf>
    <xf numFmtId="0" fontId="89" fillId="46" borderId="49" xfId="102" applyFont="1" applyFill="1" applyBorder="1" applyAlignment="1">
      <alignment horizontal="center" vertical="center" wrapText="1"/>
    </xf>
    <xf numFmtId="0" fontId="89" fillId="46" borderId="71" xfId="102" applyFont="1" applyFill="1" applyBorder="1" applyAlignment="1">
      <alignment horizontal="center" vertical="center" wrapText="1"/>
    </xf>
    <xf numFmtId="1" fontId="62" fillId="30" borderId="0" xfId="61" applyNumberFormat="1" applyFont="1" applyFill="1" applyAlignment="1" applyProtection="1">
      <alignment horizontal="center" vertical="center" wrapText="1"/>
      <protection hidden="1"/>
    </xf>
    <xf numFmtId="1" fontId="62" fillId="30" borderId="71" xfId="61" applyNumberFormat="1" applyFont="1" applyFill="1" applyBorder="1" applyAlignment="1" applyProtection="1">
      <alignment horizontal="center" vertical="center" wrapText="1"/>
      <protection hidden="1"/>
    </xf>
    <xf numFmtId="0" fontId="471" fillId="65" borderId="0" xfId="102" applyFont="1" applyFill="1" applyAlignment="1">
      <alignment horizontal="center" vertical="center" wrapText="1"/>
    </xf>
    <xf numFmtId="170" fontId="133" fillId="38" borderId="0" xfId="61" applyNumberFormat="1" applyFont="1" applyFill="1" applyBorder="1" applyAlignment="1" applyProtection="1">
      <alignment horizontal="center" vertical="center" wrapText="1"/>
      <protection hidden="1"/>
    </xf>
    <xf numFmtId="0" fontId="46" fillId="53" borderId="51" xfId="61" applyFont="1" applyFill="1" applyBorder="1" applyAlignment="1">
      <alignment horizontal="center" vertical="center" wrapText="1"/>
    </xf>
    <xf numFmtId="0" fontId="46" fillId="53" borderId="50" xfId="61" applyFont="1" applyFill="1" applyBorder="1" applyAlignment="1">
      <alignment horizontal="center" vertical="center" wrapText="1"/>
    </xf>
    <xf numFmtId="0" fontId="46" fillId="53" borderId="49" xfId="61" applyFont="1" applyFill="1" applyBorder="1" applyAlignment="1">
      <alignment horizontal="center" vertical="center" wrapText="1"/>
    </xf>
    <xf numFmtId="0" fontId="46" fillId="53" borderId="381" xfId="61" applyFont="1" applyFill="1" applyBorder="1" applyAlignment="1">
      <alignment horizontal="center" vertical="center" wrapText="1"/>
    </xf>
    <xf numFmtId="0" fontId="46" fillId="53" borderId="0" xfId="61" applyFont="1" applyFill="1" applyBorder="1" applyAlignment="1">
      <alignment horizontal="center" vertical="center" wrapText="1"/>
    </xf>
    <xf numFmtId="0" fontId="46" fillId="53" borderId="79" xfId="61" applyFont="1" applyFill="1" applyBorder="1" applyAlignment="1">
      <alignment horizontal="center" vertical="center" wrapText="1"/>
    </xf>
    <xf numFmtId="1" fontId="240" fillId="56" borderId="0" xfId="61" applyNumberFormat="1" applyFont="1" applyFill="1" applyBorder="1" applyAlignment="1" applyProtection="1">
      <alignment horizontal="center" vertical="center"/>
      <protection hidden="1"/>
    </xf>
    <xf numFmtId="1" fontId="240" fillId="56" borderId="0" xfId="61" applyNumberFormat="1" applyFont="1" applyFill="1" applyAlignment="1" applyProtection="1">
      <alignment horizontal="center" vertical="center"/>
      <protection hidden="1"/>
    </xf>
    <xf numFmtId="0" fontId="133" fillId="38" borderId="0" xfId="61" applyFont="1" applyFill="1" applyBorder="1" applyAlignment="1" applyProtection="1">
      <alignment horizontal="center" vertical="center" wrapText="1"/>
      <protection hidden="1"/>
    </xf>
    <xf numFmtId="0" fontId="133" fillId="38" borderId="71" xfId="61" applyFont="1" applyFill="1" applyBorder="1" applyAlignment="1" applyProtection="1">
      <alignment horizontal="center" vertical="center" wrapText="1"/>
      <protection hidden="1"/>
    </xf>
    <xf numFmtId="0" fontId="133" fillId="38" borderId="0" xfId="61" applyFont="1" applyFill="1" applyAlignment="1" applyProtection="1">
      <alignment horizontal="center" vertical="center" wrapText="1"/>
      <protection hidden="1"/>
    </xf>
    <xf numFmtId="0" fontId="606" fillId="164" borderId="381" xfId="61" applyFont="1" applyFill="1" applyBorder="1" applyAlignment="1">
      <alignment horizontal="center" vertical="center"/>
    </xf>
    <xf numFmtId="0" fontId="606" fillId="164" borderId="0" xfId="61" applyFont="1" applyFill="1" applyBorder="1" applyAlignment="1">
      <alignment horizontal="center" vertical="center"/>
    </xf>
    <xf numFmtId="0" fontId="606" fillId="164" borderId="79" xfId="61" applyFont="1" applyFill="1" applyBorder="1" applyAlignment="1">
      <alignment horizontal="center" vertical="center"/>
    </xf>
    <xf numFmtId="2" fontId="60" fillId="52" borderId="381" xfId="107" applyNumberFormat="1" applyFont="1" applyFill="1" applyBorder="1" applyAlignment="1" applyProtection="1">
      <alignment horizontal="left" vertical="center" wrapText="1"/>
      <protection locked="0"/>
    </xf>
    <xf numFmtId="2" fontId="60" fillId="52" borderId="0" xfId="107" applyNumberFormat="1" applyFont="1" applyFill="1" applyBorder="1" applyAlignment="1" applyProtection="1">
      <alignment horizontal="left" vertical="center" wrapText="1"/>
      <protection locked="0"/>
    </xf>
    <xf numFmtId="2" fontId="60" fillId="52" borderId="79" xfId="107" applyNumberFormat="1" applyFont="1" applyFill="1" applyBorder="1" applyAlignment="1" applyProtection="1">
      <alignment horizontal="left" vertical="center" wrapText="1"/>
      <protection locked="0"/>
    </xf>
    <xf numFmtId="0" fontId="75" fillId="46" borderId="25" xfId="61" applyFont="1" applyFill="1" applyBorder="1" applyAlignment="1" applyProtection="1">
      <alignment horizontal="center" vertical="center" textRotation="90"/>
      <protection locked="0"/>
    </xf>
    <xf numFmtId="0" fontId="75" fillId="46" borderId="94" xfId="61" applyFont="1" applyFill="1" applyBorder="1" applyAlignment="1" applyProtection="1">
      <alignment horizontal="center" vertical="center" textRotation="90"/>
      <protection locked="0"/>
    </xf>
    <xf numFmtId="0" fontId="264" fillId="30" borderId="17" xfId="61" applyFont="1" applyFill="1" applyBorder="1" applyAlignment="1" applyProtection="1">
      <alignment horizontal="center"/>
      <protection locked="0"/>
    </xf>
    <xf numFmtId="0" fontId="61" fillId="53" borderId="51" xfId="61" applyFont="1" applyFill="1" applyBorder="1" applyAlignment="1" applyProtection="1">
      <alignment horizontal="center" vertical="center" textRotation="90"/>
      <protection locked="0"/>
    </xf>
    <xf numFmtId="0" fontId="61" fillId="53" borderId="25" xfId="61" applyFont="1" applyFill="1" applyBorder="1" applyAlignment="1" applyProtection="1">
      <alignment horizontal="center" vertical="center" textRotation="90"/>
      <protection locked="0"/>
    </xf>
    <xf numFmtId="0" fontId="101" fillId="46" borderId="381" xfId="61" applyFont="1" applyFill="1" applyBorder="1" applyAlignment="1">
      <alignment horizontal="left" vertical="center"/>
    </xf>
    <xf numFmtId="0" fontId="101" fillId="46" borderId="0" xfId="61" applyFont="1" applyFill="1" applyBorder="1" applyAlignment="1">
      <alignment horizontal="left" vertical="center"/>
    </xf>
    <xf numFmtId="0" fontId="101" fillId="46" borderId="79" xfId="61" applyFont="1" applyFill="1" applyBorder="1" applyAlignment="1">
      <alignment horizontal="left" vertical="center"/>
    </xf>
    <xf numFmtId="0" fontId="629" fillId="46" borderId="381" xfId="61" applyFont="1" applyFill="1" applyBorder="1" applyAlignment="1">
      <alignment horizontal="left" vertical="center" wrapText="1"/>
    </xf>
    <xf numFmtId="0" fontId="629" fillId="46" borderId="0" xfId="61" applyFont="1" applyFill="1" applyBorder="1" applyAlignment="1">
      <alignment horizontal="left" vertical="center" wrapText="1"/>
    </xf>
    <xf numFmtId="0" fontId="629" fillId="46" borderId="79" xfId="61" applyFont="1" applyFill="1" applyBorder="1" applyAlignment="1">
      <alignment horizontal="left" vertical="center" wrapText="1"/>
    </xf>
    <xf numFmtId="0" fontId="47" fillId="30" borderId="381" xfId="61" applyFont="1" applyFill="1" applyBorder="1" applyAlignment="1" applyProtection="1">
      <alignment horizontal="center" vertical="center" wrapText="1"/>
      <protection locked="0"/>
    </xf>
    <xf numFmtId="0" fontId="47" fillId="30" borderId="0" xfId="61" applyFont="1" applyFill="1" applyBorder="1" applyAlignment="1" applyProtection="1">
      <alignment horizontal="center" vertical="center" wrapText="1"/>
      <protection locked="0"/>
    </xf>
    <xf numFmtId="0" fontId="47" fillId="30" borderId="79" xfId="61" applyFont="1" applyFill="1" applyBorder="1" applyAlignment="1" applyProtection="1">
      <alignment horizontal="center" vertical="center" wrapText="1"/>
      <protection locked="0"/>
    </xf>
    <xf numFmtId="0" fontId="75" fillId="46" borderId="89" xfId="61" applyFont="1" applyFill="1" applyBorder="1" applyAlignment="1" applyProtection="1">
      <alignment horizontal="center" vertical="center" textRotation="90"/>
      <protection locked="0"/>
    </xf>
    <xf numFmtId="0" fontId="625" fillId="0" borderId="381" xfId="61" applyFont="1" applyBorder="1" applyAlignment="1" applyProtection="1">
      <alignment horizontal="center" vertical="center"/>
      <protection locked="0"/>
    </xf>
    <xf numFmtId="1" fontId="62" fillId="30" borderId="0" xfId="61" applyNumberFormat="1" applyFont="1" applyFill="1" applyBorder="1" applyAlignment="1" applyProtection="1">
      <alignment horizontal="center" vertical="center" wrapText="1"/>
      <protection hidden="1"/>
    </xf>
    <xf numFmtId="1" fontId="62" fillId="30" borderId="79" xfId="61" applyNumberFormat="1" applyFont="1" applyFill="1" applyBorder="1" applyAlignment="1" applyProtection="1">
      <alignment horizontal="center" vertical="center" wrapText="1"/>
      <protection hidden="1"/>
    </xf>
    <xf numFmtId="0" fontId="261" fillId="162" borderId="50" xfId="61" applyFont="1" applyFill="1" applyBorder="1" applyAlignment="1" applyProtection="1">
      <alignment horizontal="center" vertical="center" textRotation="90"/>
      <protection locked="0"/>
    </xf>
    <xf numFmtId="0" fontId="261" fillId="162" borderId="0" xfId="61" applyFont="1" applyFill="1" applyAlignment="1" applyProtection="1">
      <alignment horizontal="center" vertical="center" textRotation="90"/>
      <protection locked="0"/>
    </xf>
    <xf numFmtId="0" fontId="260" fillId="30" borderId="50" xfId="61" applyFont="1" applyFill="1" applyBorder="1" applyAlignment="1" applyProtection="1">
      <alignment horizontal="center" vertical="center"/>
      <protection hidden="1"/>
    </xf>
    <xf numFmtId="0" fontId="260" fillId="30" borderId="49" xfId="61" applyFont="1" applyFill="1" applyBorder="1" applyAlignment="1" applyProtection="1">
      <alignment horizontal="center" vertical="center"/>
      <protection hidden="1"/>
    </xf>
    <xf numFmtId="0" fontId="260" fillId="30" borderId="0" xfId="61" applyFont="1" applyFill="1" applyBorder="1" applyAlignment="1" applyProtection="1">
      <alignment horizontal="center" vertical="center"/>
      <protection hidden="1"/>
    </xf>
    <xf numFmtId="0" fontId="260" fillId="30" borderId="71" xfId="61" applyFont="1" applyFill="1" applyBorder="1" applyAlignment="1" applyProtection="1">
      <alignment horizontal="center" vertical="center"/>
      <protection hidden="1"/>
    </xf>
    <xf numFmtId="218" fontId="199" fillId="30" borderId="95" xfId="61" applyNumberFormat="1" applyFont="1" applyFill="1" applyBorder="1" applyAlignment="1" applyProtection="1">
      <alignment horizontal="center" vertical="center"/>
      <protection hidden="1"/>
    </xf>
    <xf numFmtId="218" fontId="199" fillId="30" borderId="96" xfId="61" applyNumberFormat="1" applyFont="1" applyFill="1" applyBorder="1" applyAlignment="1" applyProtection="1">
      <alignment horizontal="center" vertical="center"/>
      <protection hidden="1"/>
    </xf>
    <xf numFmtId="0" fontId="67" fillId="30" borderId="381" xfId="97" applyFont="1" applyFill="1" applyBorder="1" applyAlignment="1">
      <alignment horizontal="center" vertical="center"/>
    </xf>
    <xf numFmtId="0" fontId="67" fillId="30" borderId="0" xfId="97" applyFont="1" applyFill="1" applyBorder="1" applyAlignment="1">
      <alignment horizontal="center" vertical="center"/>
    </xf>
    <xf numFmtId="0" fontId="67" fillId="30" borderId="79" xfId="97" applyFont="1" applyFill="1" applyBorder="1" applyAlignment="1">
      <alignment horizontal="center" vertical="center"/>
    </xf>
    <xf numFmtId="0" fontId="47" fillId="0" borderId="381" xfId="61" applyFont="1" applyBorder="1" applyAlignment="1">
      <alignment horizontal="center" vertical="center" wrapText="1"/>
    </xf>
    <xf numFmtId="0" fontId="47" fillId="0" borderId="0" xfId="61" applyFont="1" applyAlignment="1">
      <alignment horizontal="center" vertical="center" wrapText="1"/>
    </xf>
    <xf numFmtId="0" fontId="47" fillId="0" borderId="79" xfId="61" applyFont="1" applyBorder="1" applyAlignment="1">
      <alignment horizontal="center" vertical="center" wrapText="1"/>
    </xf>
    <xf numFmtId="0" fontId="67" fillId="0" borderId="381" xfId="68" applyFont="1" applyBorder="1" applyAlignment="1">
      <alignment horizontal="center" vertical="center" wrapText="1"/>
    </xf>
    <xf numFmtId="0" fontId="67" fillId="0" borderId="0" xfId="68" applyFont="1" applyBorder="1" applyAlignment="1">
      <alignment horizontal="center" vertical="center" wrapText="1"/>
    </xf>
    <xf numFmtId="0" fontId="67" fillId="0" borderId="79" xfId="68" applyFont="1" applyBorder="1" applyAlignment="1">
      <alignment horizontal="center" vertical="center" wrapText="1"/>
    </xf>
    <xf numFmtId="0" fontId="65" fillId="0" borderId="381" xfId="68" applyFont="1" applyBorder="1" applyAlignment="1">
      <alignment horizontal="center" vertical="center" wrapText="1"/>
    </xf>
    <xf numFmtId="0" fontId="65" fillId="0" borderId="0" xfId="68" applyFont="1" applyBorder="1" applyAlignment="1">
      <alignment horizontal="center" vertical="center" wrapText="1"/>
    </xf>
    <xf numFmtId="0" fontId="65" fillId="0" borderId="79" xfId="68" applyFont="1" applyBorder="1" applyAlignment="1">
      <alignment horizontal="center" vertical="center" wrapText="1"/>
    </xf>
    <xf numFmtId="0" fontId="62" fillId="30" borderId="381" xfId="61" applyFont="1" applyFill="1" applyBorder="1" applyAlignment="1" applyProtection="1">
      <alignment horizontal="center" vertical="center" wrapText="1"/>
      <protection locked="0"/>
    </xf>
    <xf numFmtId="0" fontId="62" fillId="30" borderId="0" xfId="61" applyFont="1" applyFill="1" applyBorder="1" applyAlignment="1" applyProtection="1">
      <alignment horizontal="center" vertical="center" wrapText="1"/>
      <protection locked="0"/>
    </xf>
    <xf numFmtId="0" fontId="62" fillId="30" borderId="79" xfId="61" applyFont="1" applyFill="1" applyBorder="1" applyAlignment="1" applyProtection="1">
      <alignment horizontal="center" vertical="center" wrapText="1"/>
      <protection locked="0"/>
    </xf>
    <xf numFmtId="0" fontId="264" fillId="30" borderId="195" xfId="61" applyFont="1" applyFill="1" applyBorder="1" applyAlignment="1" applyProtection="1">
      <alignment horizontal="center"/>
      <protection locked="0"/>
    </xf>
    <xf numFmtId="0" fontId="264" fillId="30" borderId="363" xfId="61" applyFont="1" applyFill="1" applyBorder="1" applyAlignment="1" applyProtection="1">
      <alignment horizontal="center"/>
      <protection locked="0"/>
    </xf>
    <xf numFmtId="0" fontId="44" fillId="30" borderId="364" xfId="101" applyFont="1" applyFill="1" applyBorder="1" applyAlignment="1">
      <alignment horizontal="center"/>
    </xf>
    <xf numFmtId="0" fontId="92" fillId="30" borderId="368" xfId="101" applyFont="1" applyFill="1" applyBorder="1" applyAlignment="1">
      <alignment horizontal="center" vertical="center" wrapText="1"/>
    </xf>
    <xf numFmtId="0" fontId="92" fillId="30" borderId="377" xfId="101" applyFont="1" applyFill="1" applyBorder="1" applyAlignment="1">
      <alignment horizontal="center" vertical="center" wrapText="1"/>
    </xf>
    <xf numFmtId="0" fontId="92" fillId="30" borderId="417" xfId="101" applyFont="1" applyFill="1" applyBorder="1" applyAlignment="1">
      <alignment horizontal="center" vertical="center" wrapText="1"/>
    </xf>
    <xf numFmtId="0" fontId="92" fillId="30" borderId="64" xfId="101" applyFont="1" applyFill="1" applyBorder="1" applyAlignment="1">
      <alignment horizontal="center" vertical="center" wrapText="1"/>
    </xf>
    <xf numFmtId="0" fontId="92" fillId="30" borderId="371" xfId="101" applyFont="1" applyFill="1" applyBorder="1" applyAlignment="1">
      <alignment horizontal="center" vertical="center" wrapText="1"/>
    </xf>
    <xf numFmtId="0" fontId="92" fillId="30" borderId="378" xfId="101" applyFont="1" applyFill="1" applyBorder="1" applyAlignment="1">
      <alignment horizontal="center" vertical="center" wrapText="1"/>
    </xf>
    <xf numFmtId="1" fontId="44" fillId="30" borderId="368" xfId="61" applyNumberFormat="1" applyFont="1" applyFill="1" applyBorder="1" applyAlignment="1" applyProtection="1">
      <alignment horizontal="center" vertical="center" wrapText="1"/>
      <protection hidden="1"/>
    </xf>
    <xf numFmtId="1" fontId="44" fillId="30" borderId="377" xfId="61" applyNumberFormat="1" applyFont="1" applyFill="1" applyBorder="1" applyAlignment="1" applyProtection="1">
      <alignment horizontal="center" vertical="center" wrapText="1"/>
      <protection hidden="1"/>
    </xf>
    <xf numFmtId="1" fontId="44" fillId="30" borderId="371" xfId="61" applyNumberFormat="1" applyFont="1" applyFill="1" applyBorder="1" applyAlignment="1" applyProtection="1">
      <alignment horizontal="center" vertical="center" wrapText="1"/>
      <protection hidden="1"/>
    </xf>
    <xf numFmtId="1" fontId="44" fillId="30" borderId="378" xfId="61" applyNumberFormat="1" applyFont="1" applyFill="1" applyBorder="1" applyAlignment="1" applyProtection="1">
      <alignment horizontal="center" vertical="center" wrapText="1"/>
      <protection hidden="1"/>
    </xf>
    <xf numFmtId="0" fontId="65" fillId="30" borderId="368" xfId="101" applyFont="1" applyFill="1" applyBorder="1" applyAlignment="1">
      <alignment horizontal="center" vertical="center"/>
    </xf>
    <xf numFmtId="0" fontId="65" fillId="30" borderId="377" xfId="101" applyFont="1" applyFill="1" applyBorder="1" applyAlignment="1">
      <alignment horizontal="center" vertical="center"/>
    </xf>
    <xf numFmtId="0" fontId="65" fillId="30" borderId="417" xfId="101" applyFont="1" applyFill="1" applyBorder="1" applyAlignment="1">
      <alignment horizontal="center" vertical="center"/>
    </xf>
    <xf numFmtId="0" fontId="65" fillId="30" borderId="64" xfId="101" applyFont="1" applyFill="1" applyBorder="1" applyAlignment="1">
      <alignment horizontal="center" vertical="center"/>
    </xf>
    <xf numFmtId="0" fontId="62" fillId="30" borderId="417" xfId="101" applyFont="1" applyFill="1" applyBorder="1" applyAlignment="1">
      <alignment horizontal="center" vertical="center"/>
    </xf>
    <xf numFmtId="0" fontId="62" fillId="30" borderId="64" xfId="101" applyFont="1" applyFill="1" applyBorder="1" applyAlignment="1">
      <alignment horizontal="center" vertical="center"/>
    </xf>
    <xf numFmtId="0" fontId="62" fillId="30" borderId="371" xfId="101" applyFont="1" applyFill="1" applyBorder="1" applyAlignment="1">
      <alignment horizontal="center" vertical="center"/>
    </xf>
    <xf numFmtId="0" fontId="62" fillId="30" borderId="378" xfId="101" applyFont="1" applyFill="1" applyBorder="1" applyAlignment="1">
      <alignment horizontal="center" vertical="center"/>
    </xf>
    <xf numFmtId="0" fontId="89" fillId="46" borderId="79" xfId="102" applyFont="1" applyFill="1" applyBorder="1" applyAlignment="1">
      <alignment horizontal="center" vertical="center" wrapText="1"/>
    </xf>
    <xf numFmtId="0" fontId="60" fillId="36" borderId="23" xfId="68" applyFont="1" applyFill="1" applyBorder="1" applyAlignment="1">
      <alignment horizontal="center" vertical="center" wrapText="1"/>
    </xf>
    <xf numFmtId="0" fontId="60" fillId="36" borderId="17" xfId="68" applyFont="1" applyFill="1" applyBorder="1" applyAlignment="1">
      <alignment horizontal="center" vertical="center" wrapText="1"/>
    </xf>
    <xf numFmtId="0" fontId="60" fillId="36" borderId="28" xfId="68" applyFont="1" applyFill="1" applyBorder="1" applyAlignment="1">
      <alignment horizontal="center" vertical="center" wrapText="1"/>
    </xf>
    <xf numFmtId="0" fontId="60" fillId="36" borderId="22" xfId="68" applyFont="1" applyFill="1" applyBorder="1" applyAlignment="1">
      <alignment horizontal="center" vertical="center" wrapText="1"/>
    </xf>
    <xf numFmtId="0" fontId="60" fillId="36" borderId="0" xfId="68" applyFont="1" applyFill="1" applyAlignment="1">
      <alignment horizontal="center" vertical="center" wrapText="1"/>
    </xf>
    <xf numFmtId="0" fontId="60" fillId="36" borderId="27" xfId="68" applyFont="1" applyFill="1" applyBorder="1" applyAlignment="1">
      <alignment horizontal="center" vertical="center" wrapText="1"/>
    </xf>
    <xf numFmtId="0" fontId="134" fillId="36" borderId="22" xfId="68" applyFont="1" applyFill="1" applyBorder="1" applyAlignment="1">
      <alignment horizontal="center" vertical="center"/>
    </xf>
    <xf numFmtId="0" fontId="134" fillId="36" borderId="0" xfId="68" applyFont="1" applyFill="1" applyAlignment="1">
      <alignment horizontal="center" vertical="center"/>
    </xf>
    <xf numFmtId="0" fontId="134" fillId="36" borderId="27" xfId="68" applyFont="1" applyFill="1" applyBorder="1" applyAlignment="1">
      <alignment horizontal="center" vertical="center"/>
    </xf>
    <xf numFmtId="0" fontId="615" fillId="36" borderId="22" xfId="68" applyFont="1" applyFill="1" applyBorder="1" applyAlignment="1">
      <alignment horizontal="center" vertical="center" wrapText="1"/>
    </xf>
    <xf numFmtId="0" fontId="615" fillId="36" borderId="0" xfId="68" applyFont="1" applyFill="1" applyAlignment="1">
      <alignment horizontal="center" vertical="center" wrapText="1"/>
    </xf>
    <xf numFmtId="0" fontId="615" fillId="36" borderId="27" xfId="68" applyFont="1" applyFill="1" applyBorder="1" applyAlignment="1">
      <alignment horizontal="center" vertical="center" wrapText="1"/>
    </xf>
    <xf numFmtId="0" fontId="44" fillId="36" borderId="22" xfId="68" applyFont="1" applyFill="1" applyBorder="1" applyAlignment="1">
      <alignment horizontal="center" vertical="center" wrapText="1"/>
    </xf>
    <xf numFmtId="0" fontId="44" fillId="36" borderId="0" xfId="68" applyFont="1" applyFill="1" applyAlignment="1">
      <alignment horizontal="center" vertical="center" wrapText="1"/>
    </xf>
    <xf numFmtId="0" fontId="44" fillId="36" borderId="27" xfId="68" applyFont="1" applyFill="1" applyBorder="1" applyAlignment="1">
      <alignment horizontal="center" vertical="center" wrapText="1"/>
    </xf>
    <xf numFmtId="0" fontId="75" fillId="46" borderId="22" xfId="100" applyFont="1" applyFill="1" applyBorder="1" applyAlignment="1">
      <alignment horizontal="center" vertical="center" textRotation="90"/>
    </xf>
    <xf numFmtId="0" fontId="75" fillId="46" borderId="339" xfId="100" applyFont="1" applyFill="1" applyBorder="1" applyAlignment="1">
      <alignment horizontal="center" vertical="center" textRotation="90"/>
    </xf>
    <xf numFmtId="0" fontId="61" fillId="49" borderId="23" xfId="61" applyFont="1" applyFill="1" applyBorder="1" applyAlignment="1" applyProtection="1">
      <alignment horizontal="center" vertical="center"/>
      <protection locked="0"/>
    </xf>
    <xf numFmtId="0" fontId="61" fillId="49" borderId="22" xfId="61" applyFont="1" applyFill="1" applyBorder="1" applyAlignment="1" applyProtection="1">
      <alignment horizontal="center" vertical="center"/>
      <protection locked="0"/>
    </xf>
    <xf numFmtId="0" fontId="89" fillId="46" borderId="17" xfId="61" applyFont="1" applyFill="1" applyBorder="1" applyAlignment="1" applyProtection="1">
      <alignment horizontal="center" vertical="center"/>
      <protection hidden="1"/>
    </xf>
    <xf numFmtId="0" fontId="89" fillId="46" borderId="28" xfId="100" applyFont="1" applyFill="1" applyBorder="1" applyAlignment="1">
      <alignment horizontal="center" vertical="center" wrapText="1"/>
    </xf>
    <xf numFmtId="0" fontId="89" fillId="46" borderId="27" xfId="100" applyFont="1" applyFill="1" applyBorder="1" applyAlignment="1">
      <alignment horizontal="center" vertical="center" wrapText="1"/>
    </xf>
    <xf numFmtId="0" fontId="260" fillId="30" borderId="51" xfId="61" applyFont="1" applyFill="1" applyBorder="1" applyAlignment="1" applyProtection="1">
      <alignment horizontal="center" vertical="center"/>
      <protection hidden="1"/>
    </xf>
    <xf numFmtId="0" fontId="260" fillId="30" borderId="25" xfId="61" applyFont="1" applyFill="1" applyBorder="1" applyAlignment="1" applyProtection="1">
      <alignment horizontal="center" vertical="center"/>
      <protection hidden="1"/>
    </xf>
    <xf numFmtId="0" fontId="261" fillId="162" borderId="49" xfId="61" applyFont="1" applyFill="1" applyBorder="1" applyAlignment="1" applyProtection="1">
      <alignment horizontal="center" vertical="center" textRotation="90"/>
      <protection locked="0"/>
    </xf>
    <xf numFmtId="0" fontId="261" fillId="162" borderId="71" xfId="61" applyFont="1" applyFill="1" applyBorder="1" applyAlignment="1" applyProtection="1">
      <alignment horizontal="center" vertical="center" textRotation="90"/>
      <protection locked="0"/>
    </xf>
    <xf numFmtId="0" fontId="279" fillId="30" borderId="94" xfId="61" applyFont="1" applyFill="1" applyBorder="1" applyAlignment="1" applyProtection="1">
      <alignment horizontal="center" vertical="center"/>
      <protection hidden="1"/>
    </xf>
    <xf numFmtId="0" fontId="279" fillId="30" borderId="95" xfId="61" applyFont="1" applyFill="1" applyBorder="1" applyAlignment="1" applyProtection="1">
      <alignment horizontal="center" vertical="center"/>
      <protection hidden="1"/>
    </xf>
    <xf numFmtId="0" fontId="83" fillId="0" borderId="356" xfId="61" applyFont="1" applyBorder="1" applyAlignment="1">
      <alignment horizontal="center" vertical="center"/>
    </xf>
    <xf numFmtId="0" fontId="83" fillId="0" borderId="357" xfId="61" applyFont="1" applyBorder="1" applyAlignment="1">
      <alignment horizontal="center" vertical="center"/>
    </xf>
    <xf numFmtId="0" fontId="44" fillId="0" borderId="83" xfId="61" applyFont="1" applyBorder="1" applyAlignment="1">
      <alignment horizontal="center" vertical="center"/>
    </xf>
    <xf numFmtId="0" fontId="44" fillId="0" borderId="68" xfId="61" applyFont="1" applyBorder="1" applyAlignment="1">
      <alignment horizontal="center" vertical="center"/>
    </xf>
    <xf numFmtId="0" fontId="75" fillId="46" borderId="350" xfId="61" applyFont="1" applyFill="1" applyBorder="1" applyAlignment="1" applyProtection="1">
      <alignment horizontal="center" vertical="center" textRotation="90"/>
      <protection locked="0"/>
    </xf>
    <xf numFmtId="0" fontId="75" fillId="46" borderId="360" xfId="61" applyFont="1" applyFill="1" applyBorder="1" applyAlignment="1" applyProtection="1">
      <alignment horizontal="center" vertical="center" textRotation="90"/>
      <protection locked="0"/>
    </xf>
    <xf numFmtId="0" fontId="640" fillId="0" borderId="347" xfId="61" applyFont="1" applyBorder="1" applyAlignment="1">
      <alignment horizontal="center" vertical="center"/>
    </xf>
    <xf numFmtId="0" fontId="640" fillId="0" borderId="358" xfId="61" applyFont="1" applyBorder="1" applyAlignment="1">
      <alignment horizontal="center" vertical="center"/>
    </xf>
    <xf numFmtId="0" fontId="93" fillId="56" borderId="56" xfId="61" applyFont="1" applyFill="1" applyBorder="1" applyAlignment="1">
      <alignment horizontal="center" vertical="center"/>
    </xf>
    <xf numFmtId="0" fontId="93" fillId="56" borderId="20" xfId="61" applyFont="1" applyFill="1" applyBorder="1" applyAlignment="1">
      <alignment horizontal="center" vertical="center"/>
    </xf>
    <xf numFmtId="0" fontId="93" fillId="56" borderId="55" xfId="61" applyFont="1" applyFill="1" applyBorder="1" applyAlignment="1">
      <alignment horizontal="center" vertical="center"/>
    </xf>
    <xf numFmtId="0" fontId="93" fillId="56" borderId="132" xfId="61" applyFont="1" applyFill="1" applyBorder="1" applyAlignment="1">
      <alignment horizontal="center" vertical="center"/>
    </xf>
    <xf numFmtId="0" fontId="640" fillId="30" borderId="182" xfId="61" applyFont="1" applyFill="1" applyBorder="1" applyAlignment="1">
      <alignment horizontal="center" vertical="center"/>
    </xf>
    <xf numFmtId="219" fontId="120" fillId="56" borderId="56" xfId="61" applyNumberFormat="1" applyFont="1" applyFill="1" applyBorder="1" applyAlignment="1">
      <alignment horizontal="center" vertical="center"/>
    </xf>
    <xf numFmtId="219" fontId="120" fillId="56" borderId="55" xfId="61" applyNumberFormat="1" applyFont="1" applyFill="1" applyBorder="1" applyAlignment="1">
      <alignment horizontal="center" vertical="center"/>
    </xf>
    <xf numFmtId="219" fontId="120" fillId="56" borderId="354" xfId="61" applyNumberFormat="1" applyFont="1" applyFill="1" applyBorder="1" applyAlignment="1">
      <alignment horizontal="center" vertical="center"/>
    </xf>
    <xf numFmtId="219" fontId="120" fillId="56" borderId="205" xfId="61" applyNumberFormat="1" applyFont="1" applyFill="1" applyBorder="1" applyAlignment="1">
      <alignment horizontal="center" vertical="center"/>
    </xf>
    <xf numFmtId="0" fontId="93" fillId="56" borderId="354" xfId="61" applyFont="1" applyFill="1" applyBorder="1" applyAlignment="1">
      <alignment horizontal="center" vertical="center"/>
    </xf>
    <xf numFmtId="0" fontId="93" fillId="56" borderId="204" xfId="61" applyFont="1" applyFill="1" applyBorder="1" applyAlignment="1">
      <alignment horizontal="center" vertical="center"/>
    </xf>
    <xf numFmtId="0" fontId="93" fillId="56" borderId="359" xfId="61" applyFont="1" applyFill="1" applyBorder="1" applyAlignment="1">
      <alignment horizontal="center" vertical="center"/>
    </xf>
    <xf numFmtId="219" fontId="615" fillId="56" borderId="45" xfId="61" applyNumberFormat="1" applyFont="1" applyFill="1" applyBorder="1" applyAlignment="1">
      <alignment horizontal="center" vertical="center"/>
    </xf>
    <xf numFmtId="219" fontId="615" fillId="56" borderId="160" xfId="61" applyNumberFormat="1" applyFont="1" applyFill="1" applyBorder="1" applyAlignment="1">
      <alignment horizontal="center" vertical="center"/>
    </xf>
    <xf numFmtId="0" fontId="61" fillId="53" borderId="362" xfId="61" applyFont="1" applyFill="1" applyBorder="1" applyAlignment="1" applyProtection="1">
      <alignment horizontal="center" vertical="center" textRotation="90"/>
      <protection locked="0"/>
    </xf>
    <xf numFmtId="0" fontId="61" fillId="53" borderId="69" xfId="61" applyFont="1" applyFill="1" applyBorder="1" applyAlignment="1" applyProtection="1">
      <alignment horizontal="center" vertical="center" textRotation="90"/>
      <protection locked="0"/>
    </xf>
    <xf numFmtId="0" fontId="80" fillId="57" borderId="336" xfId="73" applyFont="1" applyFill="1" applyBorder="1" applyAlignment="1">
      <alignment horizontal="center" vertical="center"/>
    </xf>
    <xf numFmtId="0" fontId="80" fillId="57" borderId="50" xfId="73" applyFont="1" applyFill="1" applyBorder="1" applyAlignment="1">
      <alignment horizontal="center" vertical="center"/>
    </xf>
    <xf numFmtId="0" fontId="80" fillId="57" borderId="49" xfId="73" applyFont="1" applyFill="1" applyBorder="1" applyAlignment="1">
      <alignment horizontal="center" vertical="center"/>
    </xf>
    <xf numFmtId="0" fontId="80" fillId="57" borderId="371" xfId="73" applyFont="1" applyFill="1" applyBorder="1" applyAlignment="1">
      <alignment horizontal="center" vertical="center"/>
    </xf>
    <xf numFmtId="0" fontId="80" fillId="57" borderId="364" xfId="73" applyFont="1" applyFill="1" applyBorder="1" applyAlignment="1">
      <alignment horizontal="center" vertical="center"/>
    </xf>
    <xf numFmtId="0" fontId="80" fillId="57" borderId="367" xfId="73" applyFont="1" applyFill="1" applyBorder="1" applyAlignment="1">
      <alignment horizontal="center" vertical="center"/>
    </xf>
    <xf numFmtId="0" fontId="61" fillId="57" borderId="69" xfId="61" applyFont="1" applyFill="1" applyBorder="1" applyAlignment="1" applyProtection="1">
      <alignment horizontal="center" vertical="center" textRotation="90"/>
      <protection locked="0"/>
    </xf>
    <xf numFmtId="0" fontId="61" fillId="57" borderId="78" xfId="61" applyFont="1" applyFill="1" applyBorder="1" applyAlignment="1" applyProtection="1">
      <alignment horizontal="center" vertical="center" textRotation="90"/>
      <protection locked="0"/>
    </xf>
    <xf numFmtId="0" fontId="110" fillId="57" borderId="231" xfId="0" applyFont="1" applyFill="1" applyBorder="1" applyAlignment="1">
      <alignment horizontal="center" vertical="center" wrapText="1"/>
    </xf>
    <xf numFmtId="0" fontId="110" fillId="57" borderId="182" xfId="0" applyFont="1" applyFill="1" applyBorder="1" applyAlignment="1">
      <alignment horizontal="center" vertical="center" wrapText="1"/>
    </xf>
    <xf numFmtId="0" fontId="110" fillId="57" borderId="197" xfId="0" applyFont="1" applyFill="1" applyBorder="1" applyAlignment="1">
      <alignment horizontal="center" vertical="center" wrapText="1"/>
    </xf>
    <xf numFmtId="0" fontId="110" fillId="57" borderId="22" xfId="0" applyFont="1" applyFill="1" applyBorder="1" applyAlignment="1">
      <alignment horizontal="center" vertical="center" wrapText="1"/>
    </xf>
    <xf numFmtId="0" fontId="110" fillId="57" borderId="0" xfId="0" applyFont="1" applyFill="1" applyBorder="1" applyAlignment="1">
      <alignment horizontal="center" vertical="center" wrapText="1"/>
    </xf>
    <xf numFmtId="0" fontId="110" fillId="57" borderId="71" xfId="0" applyFont="1" applyFill="1" applyBorder="1" applyAlignment="1">
      <alignment horizontal="center" vertical="center" wrapText="1"/>
    </xf>
    <xf numFmtId="0" fontId="47" fillId="0" borderId="0" xfId="61" applyFont="1" applyBorder="1" applyAlignment="1">
      <alignment horizontal="center" vertical="center"/>
    </xf>
    <xf numFmtId="0" fontId="47" fillId="0" borderId="0" xfId="0" applyFont="1" applyBorder="1" applyAlignment="1">
      <alignment horizontal="center" vertical="center"/>
    </xf>
    <xf numFmtId="0" fontId="92" fillId="0" borderId="0" xfId="61" applyFont="1" applyBorder="1" applyAlignment="1">
      <alignment horizontal="center" vertical="center"/>
    </xf>
    <xf numFmtId="0" fontId="62" fillId="30" borderId="0" xfId="61" applyFont="1" applyFill="1" applyBorder="1" applyAlignment="1" applyProtection="1">
      <alignment horizontal="center" vertical="center"/>
      <protection locked="0"/>
    </xf>
    <xf numFmtId="0" fontId="62" fillId="30" borderId="198" xfId="61" applyFont="1" applyFill="1" applyBorder="1" applyAlignment="1" applyProtection="1">
      <alignment horizontal="center" vertical="center"/>
      <protection locked="0"/>
    </xf>
    <xf numFmtId="192" fontId="92" fillId="30" borderId="0" xfId="61" applyNumberFormat="1" applyFont="1" applyFill="1" applyBorder="1" applyAlignment="1" applyProtection="1">
      <alignment horizontal="center" vertical="center"/>
      <protection locked="0"/>
    </xf>
    <xf numFmtId="192" fontId="92" fillId="30" borderId="198" xfId="61" applyNumberFormat="1" applyFont="1" applyFill="1" applyBorder="1" applyAlignment="1" applyProtection="1">
      <alignment horizontal="center" vertical="center"/>
      <protection locked="0"/>
    </xf>
    <xf numFmtId="0" fontId="261" fillId="46" borderId="39" xfId="61" applyFont="1" applyFill="1" applyBorder="1" applyAlignment="1" applyProtection="1">
      <alignment horizontal="center" vertical="center" textRotation="90"/>
      <protection locked="0"/>
    </xf>
    <xf numFmtId="0" fontId="261" fillId="46" borderId="373" xfId="61" applyFont="1" applyFill="1" applyBorder="1" applyAlignment="1" applyProtection="1">
      <alignment horizontal="center" vertical="center" textRotation="90"/>
      <protection locked="0"/>
    </xf>
    <xf numFmtId="183" fontId="4" fillId="30" borderId="0" xfId="73" applyNumberFormat="1" applyFont="1" applyFill="1" applyBorder="1" applyAlignment="1">
      <alignment horizontal="center" vertical="center"/>
    </xf>
    <xf numFmtId="183" fontId="4" fillId="30" borderId="71" xfId="73" applyNumberFormat="1" applyFont="1" applyFill="1" applyBorder="1" applyAlignment="1">
      <alignment horizontal="center" vertical="center"/>
    </xf>
    <xf numFmtId="168" fontId="99" fillId="56" borderId="0" xfId="73" applyNumberFormat="1" applyFont="1" applyFill="1" applyBorder="1" applyAlignment="1">
      <alignment horizontal="center" vertical="center" wrapText="1"/>
    </xf>
    <xf numFmtId="168" fontId="99" fillId="56" borderId="71" xfId="73" applyNumberFormat="1" applyFont="1" applyFill="1" applyBorder="1" applyAlignment="1">
      <alignment horizontal="center" vertical="center" wrapText="1"/>
    </xf>
    <xf numFmtId="166" fontId="47" fillId="0" borderId="0" xfId="80" applyNumberFormat="1" applyFont="1" applyBorder="1" applyAlignment="1" applyProtection="1">
      <alignment horizontal="center" vertical="center"/>
      <protection locked="0"/>
    </xf>
    <xf numFmtId="166" fontId="47" fillId="0" borderId="71" xfId="80" applyNumberFormat="1" applyFont="1" applyBorder="1" applyAlignment="1" applyProtection="1">
      <alignment horizontal="center" vertical="center"/>
      <protection locked="0"/>
    </xf>
    <xf numFmtId="0" fontId="606" fillId="31" borderId="38" xfId="80" applyFont="1" applyFill="1" applyBorder="1" applyAlignment="1" applyProtection="1">
      <alignment horizontal="center" vertical="center"/>
      <protection locked="0"/>
    </xf>
    <xf numFmtId="0" fontId="606" fillId="31" borderId="50" xfId="80" applyFont="1" applyFill="1" applyBorder="1" applyAlignment="1" applyProtection="1">
      <alignment horizontal="center" vertical="center"/>
      <protection locked="0"/>
    </xf>
    <xf numFmtId="0" fontId="606" fillId="31" borderId="49" xfId="80" applyFont="1" applyFill="1" applyBorder="1" applyAlignment="1" applyProtection="1">
      <alignment horizontal="center" vertical="center"/>
      <protection locked="0"/>
    </xf>
    <xf numFmtId="0" fontId="110" fillId="46" borderId="39" xfId="61" applyFont="1" applyFill="1" applyBorder="1" applyAlignment="1" applyProtection="1">
      <alignment horizontal="center" vertical="center" textRotation="90"/>
      <protection locked="0"/>
    </xf>
    <xf numFmtId="0" fontId="110" fillId="46" borderId="373" xfId="61" applyFont="1" applyFill="1" applyBorder="1" applyAlignment="1" applyProtection="1">
      <alignment horizontal="center" vertical="center" textRotation="90"/>
      <protection locked="0"/>
    </xf>
    <xf numFmtId="0" fontId="44" fillId="31" borderId="384" xfId="68" applyFont="1" applyFill="1" applyBorder="1" applyAlignment="1">
      <alignment horizontal="center" vertical="center"/>
    </xf>
    <xf numFmtId="0" fontId="44" fillId="31" borderId="50" xfId="68" applyFont="1" applyFill="1" applyBorder="1" applyAlignment="1">
      <alignment horizontal="center" vertical="center"/>
    </xf>
    <xf numFmtId="0" fontId="44" fillId="31" borderId="49" xfId="68" applyFont="1" applyFill="1" applyBorder="1" applyAlignment="1">
      <alignment horizontal="center" vertical="center"/>
    </xf>
    <xf numFmtId="0" fontId="44" fillId="31" borderId="353" xfId="68" applyFont="1" applyFill="1" applyBorder="1" applyAlignment="1">
      <alignment horizontal="center" vertical="center"/>
    </xf>
    <xf numFmtId="0" fontId="44" fillId="31" borderId="0" xfId="68" applyFont="1" applyFill="1" applyBorder="1" applyAlignment="1">
      <alignment horizontal="center" vertical="center"/>
    </xf>
    <xf numFmtId="0" fontId="44" fillId="31" borderId="79" xfId="68" applyFont="1" applyFill="1" applyBorder="1" applyAlignment="1">
      <alignment horizontal="center" vertical="center"/>
    </xf>
    <xf numFmtId="178" fontId="75" fillId="29" borderId="0" xfId="61" applyNumberFormat="1" applyFont="1" applyFill="1" applyBorder="1" applyAlignment="1" applyProtection="1">
      <alignment horizontal="center" vertical="center"/>
      <protection hidden="1"/>
    </xf>
    <xf numFmtId="180" fontId="75" fillId="29" borderId="380" xfId="61" applyNumberFormat="1" applyFont="1" applyFill="1" applyBorder="1" applyAlignment="1" applyProtection="1">
      <alignment horizontal="center" vertical="center"/>
      <protection hidden="1"/>
    </xf>
    <xf numFmtId="180" fontId="75" fillId="29" borderId="0" xfId="61" applyNumberFormat="1" applyFont="1" applyFill="1" applyBorder="1" applyAlignment="1" applyProtection="1">
      <alignment horizontal="center" vertical="center"/>
      <protection hidden="1"/>
    </xf>
    <xf numFmtId="171" fontId="75" fillId="29" borderId="0" xfId="61" applyNumberFormat="1" applyFont="1" applyFill="1" applyBorder="1" applyAlignment="1" applyProtection="1">
      <alignment horizontal="center" vertical="center"/>
      <protection hidden="1"/>
    </xf>
    <xf numFmtId="219" fontId="45" fillId="56" borderId="164" xfId="61" applyNumberFormat="1" applyFont="1" applyFill="1" applyBorder="1" applyAlignment="1">
      <alignment horizontal="center" vertical="center"/>
    </xf>
    <xf numFmtId="219" fontId="45" fillId="56" borderId="166" xfId="61" applyNumberFormat="1" applyFont="1" applyFill="1" applyBorder="1" applyAlignment="1">
      <alignment horizontal="center" vertical="center"/>
    </xf>
    <xf numFmtId="0" fontId="655" fillId="31" borderId="384" xfId="80" applyFont="1" applyFill="1" applyBorder="1" applyAlignment="1" applyProtection="1">
      <alignment horizontal="center" vertical="center"/>
      <protection locked="0"/>
    </xf>
    <xf numFmtId="0" fontId="655" fillId="31" borderId="50" xfId="80" applyFont="1" applyFill="1" applyBorder="1" applyAlignment="1" applyProtection="1">
      <alignment horizontal="center" vertical="center"/>
      <protection locked="0"/>
    </xf>
    <xf numFmtId="0" fontId="655" fillId="31" borderId="49" xfId="80" applyFont="1" applyFill="1" applyBorder="1" applyAlignment="1" applyProtection="1">
      <alignment horizontal="center" vertical="center"/>
      <protection locked="0"/>
    </xf>
    <xf numFmtId="200" fontId="653" fillId="31" borderId="182" xfId="80" applyNumberFormat="1" applyFont="1" applyFill="1" applyBorder="1" applyAlignment="1" applyProtection="1">
      <alignment horizontal="center" vertical="center"/>
      <protection locked="0"/>
    </xf>
    <xf numFmtId="200" fontId="653" fillId="31" borderId="95" xfId="80" applyNumberFormat="1" applyFont="1" applyFill="1" applyBorder="1" applyAlignment="1" applyProtection="1">
      <alignment horizontal="center" vertical="center"/>
      <protection locked="0"/>
    </xf>
    <xf numFmtId="0" fontId="47" fillId="30" borderId="0" xfId="80" applyFont="1" applyFill="1" applyBorder="1" applyAlignment="1" applyProtection="1">
      <alignment horizontal="center" vertical="center" wrapText="1"/>
      <protection locked="0"/>
    </xf>
    <xf numFmtId="178" fontId="93" fillId="56" borderId="54" xfId="73" applyNumberFormat="1" applyFont="1" applyFill="1" applyBorder="1" applyAlignment="1">
      <alignment horizontal="center" vertical="center"/>
    </xf>
    <xf numFmtId="0" fontId="128" fillId="77" borderId="54" xfId="80" applyFont="1" applyFill="1" applyBorder="1" applyAlignment="1" applyProtection="1">
      <alignment horizontal="center" vertical="center"/>
      <protection locked="0"/>
    </xf>
    <xf numFmtId="0" fontId="67" fillId="36" borderId="368" xfId="61" applyFont="1" applyFill="1" applyBorder="1" applyAlignment="1" applyProtection="1">
      <alignment horizontal="center"/>
      <protection hidden="1"/>
    </xf>
    <xf numFmtId="0" fontId="67" fillId="36" borderId="363" xfId="61" applyFont="1" applyFill="1" applyBorder="1" applyAlignment="1" applyProtection="1">
      <alignment horizontal="center"/>
      <protection hidden="1"/>
    </xf>
    <xf numFmtId="0" fontId="67" fillId="36" borderId="377" xfId="61" applyFont="1" applyFill="1" applyBorder="1" applyAlignment="1" applyProtection="1">
      <alignment horizontal="center"/>
      <protection hidden="1"/>
    </xf>
    <xf numFmtId="1" fontId="45" fillId="56" borderId="231" xfId="73" applyNumberFormat="1" applyFont="1" applyFill="1" applyBorder="1" applyAlignment="1">
      <alignment horizontal="center" vertical="center"/>
    </xf>
    <xf numFmtId="1" fontId="45" fillId="56" borderId="189" xfId="73" applyNumberFormat="1" applyFont="1" applyFill="1" applyBorder="1" applyAlignment="1">
      <alignment horizontal="center" vertical="center"/>
    </xf>
    <xf numFmtId="1" fontId="45" fillId="56" borderId="15" xfId="73" applyNumberFormat="1" applyFont="1" applyFill="1" applyBorder="1" applyAlignment="1">
      <alignment horizontal="center" vertical="center"/>
    </xf>
    <xf numFmtId="1" fontId="45" fillId="56" borderId="160" xfId="73" applyNumberFormat="1" applyFont="1" applyFill="1" applyBorder="1" applyAlignment="1">
      <alignment horizontal="center" vertical="center"/>
    </xf>
    <xf numFmtId="0" fontId="103" fillId="0" borderId="353" xfId="61" applyFont="1" applyBorder="1" applyAlignment="1">
      <alignment horizontal="right" vertical="center"/>
    </xf>
    <xf numFmtId="0" fontId="103" fillId="0" borderId="0" xfId="61" applyFont="1" applyBorder="1" applyAlignment="1">
      <alignment horizontal="right" vertical="center"/>
    </xf>
    <xf numFmtId="0" fontId="103" fillId="0" borderId="198" xfId="61" applyFont="1" applyBorder="1" applyAlignment="1">
      <alignment horizontal="right" vertical="center"/>
    </xf>
    <xf numFmtId="0" fontId="640" fillId="0" borderId="353" xfId="61" applyFont="1" applyBorder="1" applyAlignment="1">
      <alignment horizontal="center" vertical="center" wrapText="1"/>
    </xf>
    <xf numFmtId="0" fontId="640" fillId="0" borderId="0" xfId="61" applyFont="1" applyBorder="1" applyAlignment="1">
      <alignment horizontal="center" vertical="center" wrapText="1"/>
    </xf>
    <xf numFmtId="0" fontId="640" fillId="0" borderId="198" xfId="61" applyFont="1" applyBorder="1" applyAlignment="1">
      <alignment horizontal="center" vertical="center" wrapText="1"/>
    </xf>
    <xf numFmtId="170" fontId="133" fillId="38" borderId="79" xfId="61" applyNumberFormat="1" applyFont="1" applyFill="1" applyBorder="1" applyAlignment="1" applyProtection="1">
      <alignment horizontal="center" vertical="center" wrapText="1"/>
      <protection hidden="1"/>
    </xf>
    <xf numFmtId="0" fontId="61" fillId="53" borderId="381" xfId="61" applyFont="1" applyFill="1" applyBorder="1" applyAlignment="1" applyProtection="1">
      <alignment horizontal="center" vertical="center" textRotation="90"/>
      <protection locked="0"/>
    </xf>
    <xf numFmtId="0" fontId="89" fillId="46" borderId="0" xfId="61" applyFont="1" applyFill="1" applyAlignment="1" applyProtection="1">
      <alignment horizontal="center" vertical="center"/>
      <protection hidden="1"/>
    </xf>
    <xf numFmtId="0" fontId="133" fillId="38" borderId="79" xfId="61" applyFont="1" applyFill="1" applyBorder="1" applyAlignment="1" applyProtection="1">
      <alignment horizontal="center" vertical="center" wrapText="1"/>
      <protection hidden="1"/>
    </xf>
    <xf numFmtId="0" fontId="83" fillId="0" borderId="352" xfId="61" applyFont="1" applyBorder="1" applyAlignment="1">
      <alignment horizontal="center" vertical="center"/>
    </xf>
    <xf numFmtId="0" fontId="83" fillId="0" borderId="351" xfId="61" applyFont="1" applyBorder="1" applyAlignment="1">
      <alignment horizontal="center" vertical="center"/>
    </xf>
    <xf numFmtId="0" fontId="652" fillId="46" borderId="69" xfId="61" applyFont="1" applyFill="1" applyBorder="1" applyAlignment="1" applyProtection="1">
      <alignment horizontal="center" vertical="center" textRotation="90"/>
      <protection locked="0"/>
    </xf>
    <xf numFmtId="0" fontId="652" fillId="46" borderId="78" xfId="61" applyFont="1" applyFill="1" applyBorder="1" applyAlignment="1" applyProtection="1">
      <alignment horizontal="center" vertical="center" textRotation="90"/>
      <protection locked="0"/>
    </xf>
    <xf numFmtId="0" fontId="47" fillId="0" borderId="363" xfId="80" applyFont="1" applyBorder="1" applyAlignment="1" applyProtection="1">
      <alignment horizontal="right" vertical="center" wrapText="1"/>
      <protection locked="0"/>
    </xf>
    <xf numFmtId="0" fontId="47" fillId="0" borderId="0" xfId="80" applyFont="1" applyBorder="1" applyAlignment="1" applyProtection="1">
      <alignment horizontal="right" vertical="center" wrapText="1"/>
      <protection locked="0"/>
    </xf>
    <xf numFmtId="165" fontId="93" fillId="56" borderId="363" xfId="73" applyNumberFormat="1" applyFont="1" applyFill="1" applyBorder="1" applyAlignment="1">
      <alignment horizontal="center" vertical="center"/>
    </xf>
    <xf numFmtId="165" fontId="93" fillId="56" borderId="0" xfId="73" applyNumberFormat="1" applyFont="1" applyFill="1" applyBorder="1" applyAlignment="1">
      <alignment horizontal="center" vertical="center"/>
    </xf>
    <xf numFmtId="0" fontId="47" fillId="30" borderId="363" xfId="80" applyFont="1" applyFill="1" applyBorder="1" applyAlignment="1" applyProtection="1">
      <alignment horizontal="center" wrapText="1"/>
      <protection locked="0"/>
    </xf>
    <xf numFmtId="0" fontId="47" fillId="30" borderId="0" xfId="80" applyFont="1" applyFill="1" applyBorder="1" applyAlignment="1" applyProtection="1">
      <alignment horizontal="center" wrapText="1"/>
      <protection locked="0"/>
    </xf>
    <xf numFmtId="0" fontId="47" fillId="0" borderId="369" xfId="73" applyFont="1" applyBorder="1" applyAlignment="1">
      <alignment horizontal="center" wrapText="1"/>
    </xf>
    <xf numFmtId="0" fontId="47" fillId="0" borderId="198" xfId="73" applyFont="1" applyBorder="1" applyAlignment="1">
      <alignment horizontal="center" wrapText="1"/>
    </xf>
    <xf numFmtId="0" fontId="655" fillId="0" borderId="365" xfId="80" applyFont="1" applyBorder="1" applyAlignment="1" applyProtection="1">
      <alignment horizontal="center" vertical="center" wrapText="1"/>
      <protection locked="0"/>
    </xf>
    <xf numFmtId="0" fontId="655" fillId="0" borderId="363" xfId="80" applyFont="1" applyBorder="1" applyAlignment="1" applyProtection="1">
      <alignment horizontal="center" vertical="center" wrapText="1"/>
      <protection locked="0"/>
    </xf>
    <xf numFmtId="0" fontId="655" fillId="0" borderId="366" xfId="80" applyFont="1" applyBorder="1" applyAlignment="1" applyProtection="1">
      <alignment horizontal="center" vertical="center" wrapText="1"/>
      <protection locked="0"/>
    </xf>
    <xf numFmtId="0" fontId="655" fillId="0" borderId="320" xfId="80" applyFont="1" applyBorder="1" applyAlignment="1" applyProtection="1">
      <alignment horizontal="center" vertical="center" wrapText="1"/>
      <protection locked="0"/>
    </xf>
    <xf numFmtId="0" fontId="655" fillId="0" borderId="0" xfId="80" applyFont="1" applyBorder="1" applyAlignment="1" applyProtection="1">
      <alignment horizontal="center" vertical="center" wrapText="1"/>
      <protection locked="0"/>
    </xf>
    <xf numFmtId="0" fontId="655" fillId="0" borderId="71" xfId="80" applyFont="1" applyBorder="1" applyAlignment="1" applyProtection="1">
      <alignment horizontal="center" vertical="center" wrapText="1"/>
      <protection locked="0"/>
    </xf>
    <xf numFmtId="0" fontId="655" fillId="0" borderId="45" xfId="80" applyFont="1" applyBorder="1" applyAlignment="1" applyProtection="1">
      <alignment horizontal="center" vertical="center" wrapText="1"/>
      <protection locked="0"/>
    </xf>
    <xf numFmtId="0" fontId="655" fillId="0" borderId="347" xfId="80" applyFont="1" applyBorder="1" applyAlignment="1" applyProtection="1">
      <alignment horizontal="center" vertical="center" wrapText="1"/>
      <protection locked="0"/>
    </xf>
    <xf numFmtId="0" fontId="655" fillId="0" borderId="358" xfId="80" applyFont="1" applyBorder="1" applyAlignment="1" applyProtection="1">
      <alignment horizontal="center" vertical="center" wrapText="1"/>
      <protection locked="0"/>
    </xf>
    <xf numFmtId="0" fontId="657" fillId="30" borderId="0" xfId="73" applyFont="1" applyFill="1" applyBorder="1" applyAlignment="1">
      <alignment horizontal="center" vertical="center"/>
    </xf>
    <xf numFmtId="0" fontId="124" fillId="30" borderId="0" xfId="80" applyFont="1" applyFill="1" applyBorder="1" applyAlignment="1" applyProtection="1">
      <alignment horizontal="center" wrapText="1"/>
      <protection locked="0"/>
    </xf>
    <xf numFmtId="0" fontId="658" fillId="30" borderId="0" xfId="80" applyFont="1" applyFill="1" applyBorder="1" applyAlignment="1" applyProtection="1">
      <alignment horizontal="center" wrapText="1"/>
      <protection locked="0"/>
    </xf>
    <xf numFmtId="165" fontId="47" fillId="30" borderId="0" xfId="80" applyNumberFormat="1" applyFont="1" applyFill="1" applyBorder="1" applyAlignment="1" applyProtection="1">
      <alignment horizontal="center" vertical="center" wrapText="1"/>
      <protection locked="0"/>
    </xf>
    <xf numFmtId="166" fontId="653" fillId="31" borderId="182" xfId="73" applyNumberFormat="1" applyFont="1" applyFill="1" applyBorder="1" applyAlignment="1">
      <alignment horizontal="center" vertical="center"/>
    </xf>
    <xf numFmtId="166" fontId="653" fillId="31" borderId="95" xfId="73" applyNumberFormat="1" applyFont="1" applyFill="1" applyBorder="1" applyAlignment="1">
      <alignment horizontal="center" vertical="center"/>
    </xf>
    <xf numFmtId="0" fontId="47" fillId="30" borderId="22" xfId="61" applyFont="1" applyFill="1" applyBorder="1" applyAlignment="1" applyProtection="1">
      <alignment horizontal="center" vertical="center" wrapText="1"/>
      <protection hidden="1"/>
    </xf>
    <xf numFmtId="0" fontId="47" fillId="30" borderId="0" xfId="61" applyFont="1" applyFill="1" applyBorder="1" applyAlignment="1" applyProtection="1">
      <alignment horizontal="center" vertical="center" wrapText="1"/>
      <protection hidden="1"/>
    </xf>
    <xf numFmtId="1" fontId="67" fillId="56" borderId="371" xfId="61" applyNumberFormat="1" applyFont="1" applyFill="1" applyBorder="1" applyAlignment="1" applyProtection="1">
      <alignment horizontal="center" vertical="center"/>
      <protection hidden="1"/>
    </xf>
    <xf numFmtId="1" fontId="67" fillId="56" borderId="364" xfId="61" applyNumberFormat="1" applyFont="1" applyFill="1" applyBorder="1" applyAlignment="1" applyProtection="1">
      <alignment horizontal="center" vertical="center"/>
      <protection hidden="1"/>
    </xf>
    <xf numFmtId="0" fontId="645" fillId="23" borderId="368" xfId="110" applyFont="1" applyFill="1" applyBorder="1" applyAlignment="1" applyProtection="1">
      <alignment horizontal="center" vertical="center" wrapText="1"/>
      <protection locked="0"/>
    </xf>
    <xf numFmtId="0" fontId="645" fillId="23" borderId="363" xfId="110" applyFont="1" applyFill="1" applyBorder="1" applyAlignment="1" applyProtection="1">
      <alignment horizontal="center" vertical="center" wrapText="1"/>
      <protection locked="0"/>
    </xf>
    <xf numFmtId="0" fontId="645" fillId="23" borderId="22" xfId="110" applyFont="1" applyFill="1" applyBorder="1" applyAlignment="1" applyProtection="1">
      <alignment horizontal="center" vertical="center" wrapText="1"/>
      <protection locked="0"/>
    </xf>
    <xf numFmtId="0" fontId="645" fillId="23" borderId="0" xfId="110" applyFont="1" applyFill="1" applyBorder="1" applyAlignment="1" applyProtection="1">
      <alignment horizontal="center" vertical="center" wrapText="1"/>
      <protection locked="0"/>
    </xf>
    <xf numFmtId="0" fontId="645" fillId="23" borderId="371" xfId="110" applyFont="1" applyFill="1" applyBorder="1" applyAlignment="1" applyProtection="1">
      <alignment horizontal="center" vertical="center" wrapText="1"/>
      <protection locked="0"/>
    </xf>
    <xf numFmtId="0" fontId="645" fillId="23" borderId="364" xfId="110" applyFont="1" applyFill="1" applyBorder="1" applyAlignment="1" applyProtection="1">
      <alignment horizontal="center" vertical="center" wrapText="1"/>
      <protection locked="0"/>
    </xf>
    <xf numFmtId="1" fontId="121" fillId="56" borderId="387" xfId="73" applyNumberFormat="1" applyFont="1" applyFill="1" applyBorder="1" applyAlignment="1">
      <alignment horizontal="center" vertical="center" wrapText="1"/>
    </xf>
    <xf numFmtId="1" fontId="121" fillId="56" borderId="55" xfId="73" applyNumberFormat="1" applyFont="1" applyFill="1" applyBorder="1" applyAlignment="1">
      <alignment horizontal="center" vertical="center" wrapText="1"/>
    </xf>
    <xf numFmtId="0" fontId="67" fillId="31" borderId="0" xfId="73" applyFont="1" applyFill="1" applyBorder="1" applyAlignment="1">
      <alignment horizontal="center" vertical="center"/>
    </xf>
    <xf numFmtId="197" fontId="653" fillId="31" borderId="182" xfId="73" applyNumberFormat="1" applyFont="1" applyFill="1" applyBorder="1" applyAlignment="1">
      <alignment horizontal="center" vertical="center"/>
    </xf>
    <xf numFmtId="197" fontId="653" fillId="31" borderId="95" xfId="73" applyNumberFormat="1" applyFont="1" applyFill="1" applyBorder="1" applyAlignment="1">
      <alignment horizontal="center" vertical="center"/>
    </xf>
    <xf numFmtId="1" fontId="92" fillId="31" borderId="197" xfId="80" applyNumberFormat="1" applyFont="1" applyFill="1" applyBorder="1" applyAlignment="1" applyProtection="1">
      <alignment horizontal="left" vertical="center"/>
      <protection locked="0"/>
    </xf>
    <xf numFmtId="1" fontId="92" fillId="31" borderId="96" xfId="80" applyNumberFormat="1" applyFont="1" applyFill="1" applyBorder="1" applyAlignment="1" applyProtection="1">
      <alignment horizontal="left" vertical="center"/>
      <protection locked="0"/>
    </xf>
    <xf numFmtId="166" fontId="62" fillId="0" borderId="386" xfId="73" applyNumberFormat="1" applyFont="1" applyBorder="1" applyAlignment="1">
      <alignment horizontal="center" vertical="center"/>
    </xf>
    <xf numFmtId="166" fontId="62" fillId="0" borderId="129" xfId="73" applyNumberFormat="1" applyFont="1" applyBorder="1" applyAlignment="1">
      <alignment horizontal="center" vertical="center"/>
    </xf>
    <xf numFmtId="166" fontId="47" fillId="0" borderId="386" xfId="80" applyNumberFormat="1" applyFont="1" applyBorder="1" applyAlignment="1" applyProtection="1">
      <alignment horizontal="center" vertical="center"/>
      <protection locked="0"/>
    </xf>
    <xf numFmtId="166" fontId="47" fillId="0" borderId="129" xfId="80" applyNumberFormat="1" applyFont="1" applyBorder="1" applyAlignment="1" applyProtection="1">
      <alignment horizontal="center" vertical="center"/>
      <protection locked="0"/>
    </xf>
    <xf numFmtId="1" fontId="92" fillId="0" borderId="197" xfId="80" applyNumberFormat="1" applyFont="1" applyBorder="1" applyAlignment="1" applyProtection="1">
      <alignment horizontal="left" vertical="center"/>
      <protection locked="0"/>
    </xf>
    <xf numFmtId="1" fontId="92" fillId="0" borderId="390" xfId="80" applyNumberFormat="1" applyFont="1" applyBorder="1" applyAlignment="1" applyProtection="1">
      <alignment horizontal="left" vertical="center"/>
      <protection locked="0"/>
    </xf>
    <xf numFmtId="0" fontId="47" fillId="30" borderId="17" xfId="73" applyFont="1" applyFill="1" applyBorder="1" applyAlignment="1">
      <alignment horizontal="center" wrapText="1"/>
    </xf>
    <xf numFmtId="0" fontId="47" fillId="30" borderId="0" xfId="73" applyFont="1" applyFill="1" applyBorder="1" applyAlignment="1">
      <alignment horizontal="center" wrapText="1"/>
    </xf>
    <xf numFmtId="165" fontId="93" fillId="56" borderId="71" xfId="73" applyNumberFormat="1" applyFont="1" applyFill="1" applyBorder="1" applyAlignment="1">
      <alignment horizontal="center" vertical="center"/>
    </xf>
    <xf numFmtId="165" fontId="47" fillId="30" borderId="71" xfId="80" applyNumberFormat="1" applyFont="1" applyFill="1" applyBorder="1" applyAlignment="1" applyProtection="1">
      <alignment horizontal="center" vertical="center" wrapText="1"/>
      <protection locked="0"/>
    </xf>
    <xf numFmtId="2" fontId="120" fillId="56" borderId="386" xfId="73" applyNumberFormat="1" applyFont="1" applyFill="1" applyBorder="1" applyAlignment="1">
      <alignment horizontal="center" vertical="center"/>
    </xf>
    <xf numFmtId="2" fontId="120" fillId="56" borderId="129" xfId="73" applyNumberFormat="1" applyFont="1" applyFill="1" applyBorder="1" applyAlignment="1">
      <alignment horizontal="center" vertical="center"/>
    </xf>
    <xf numFmtId="0" fontId="46" fillId="0" borderId="50" xfId="66" applyFont="1" applyBorder="1" applyAlignment="1">
      <alignment horizontal="center" vertical="center"/>
    </xf>
    <xf numFmtId="0" fontId="46" fillId="0" borderId="49" xfId="66" applyFont="1" applyBorder="1" applyAlignment="1">
      <alignment horizontal="center" vertical="center"/>
    </xf>
    <xf numFmtId="0" fontId="61" fillId="0" borderId="0" xfId="61" applyFont="1" applyBorder="1" applyAlignment="1">
      <alignment horizontal="center" vertical="center" wrapText="1"/>
    </xf>
    <xf numFmtId="0" fontId="118" fillId="46" borderId="69" xfId="61" applyFont="1" applyFill="1" applyBorder="1" applyAlignment="1" applyProtection="1">
      <alignment horizontal="center" vertical="center" textRotation="90"/>
      <protection locked="0"/>
    </xf>
    <xf numFmtId="0" fontId="118" fillId="46" borderId="78" xfId="61" applyFont="1" applyFill="1" applyBorder="1" applyAlignment="1" applyProtection="1">
      <alignment horizontal="center" vertical="center" textRotation="90"/>
      <protection locked="0"/>
    </xf>
    <xf numFmtId="0" fontId="110" fillId="31" borderId="381" xfId="61" applyFont="1" applyFill="1" applyBorder="1" applyAlignment="1" applyProtection="1">
      <alignment horizontal="center" vertical="center" textRotation="90"/>
      <protection locked="0"/>
    </xf>
    <xf numFmtId="0" fontId="110" fillId="31" borderId="94" xfId="61" applyFont="1" applyFill="1" applyBorder="1" applyAlignment="1" applyProtection="1">
      <alignment horizontal="center" vertical="center" textRotation="90"/>
      <protection locked="0"/>
    </xf>
    <xf numFmtId="0" fontId="71" fillId="47" borderId="0" xfId="62" applyFont="1" applyFill="1" applyBorder="1" applyAlignment="1">
      <alignment horizontal="center" vertical="center"/>
    </xf>
    <xf numFmtId="0" fontId="71" fillId="47" borderId="79" xfId="62" applyFont="1" applyFill="1" applyBorder="1" applyAlignment="1">
      <alignment horizontal="center" vertical="center"/>
    </xf>
    <xf numFmtId="0" fontId="61" fillId="53" borderId="383" xfId="61" applyFont="1" applyFill="1" applyBorder="1" applyAlignment="1" applyProtection="1">
      <alignment horizontal="center" vertical="center" textRotation="90"/>
      <protection locked="0"/>
    </xf>
    <xf numFmtId="0" fontId="61" fillId="53" borderId="84" xfId="61" applyFont="1" applyFill="1" applyBorder="1" applyAlignment="1" applyProtection="1">
      <alignment horizontal="center" vertical="center" textRotation="90"/>
      <protection locked="0"/>
    </xf>
    <xf numFmtId="0" fontId="261" fillId="46" borderId="84" xfId="61" applyFont="1" applyFill="1" applyBorder="1" applyAlignment="1" applyProtection="1">
      <alignment horizontal="center" vertical="center" textRotation="90"/>
      <protection locked="0"/>
    </xf>
    <xf numFmtId="0" fontId="46" fillId="57" borderId="395" xfId="61" applyFont="1" applyFill="1" applyBorder="1" applyAlignment="1">
      <alignment horizontal="center" vertical="center"/>
    </xf>
    <xf numFmtId="0" fontId="46" fillId="57" borderId="396" xfId="61" applyFont="1" applyFill="1" applyBorder="1" applyAlignment="1">
      <alignment horizontal="center" vertical="center"/>
    </xf>
    <xf numFmtId="0" fontId="46" fillId="36" borderId="0" xfId="61" applyFont="1" applyFill="1" applyAlignment="1">
      <alignment horizontal="center" vertical="center"/>
    </xf>
    <xf numFmtId="0" fontId="46" fillId="36" borderId="86" xfId="61" applyFont="1" applyFill="1" applyBorder="1" applyAlignment="1">
      <alignment horizontal="center" vertical="center"/>
    </xf>
    <xf numFmtId="0" fontId="93" fillId="0" borderId="385" xfId="43" applyFont="1" applyBorder="1" applyAlignment="1">
      <alignment horizontal="center" vertical="center"/>
    </xf>
    <xf numFmtId="0" fontId="93" fillId="0" borderId="281" xfId="43" applyFont="1" applyBorder="1" applyAlignment="1">
      <alignment horizontal="center" vertical="center"/>
    </xf>
    <xf numFmtId="0" fontId="93" fillId="0" borderId="197" xfId="43" applyFont="1" applyBorder="1" applyAlignment="1">
      <alignment horizontal="center" vertical="center"/>
    </xf>
    <xf numFmtId="0" fontId="94" fillId="30" borderId="0" xfId="62" applyFont="1" applyFill="1" applyBorder="1" applyAlignment="1">
      <alignment horizontal="center" vertical="center"/>
    </xf>
    <xf numFmtId="0" fontId="94" fillId="30" borderId="71" xfId="62" applyFont="1" applyFill="1" applyBorder="1" applyAlignment="1">
      <alignment horizontal="center" vertical="center"/>
    </xf>
    <xf numFmtId="167" fontId="66" fillId="56" borderId="0" xfId="61" applyNumberFormat="1" applyFont="1" applyFill="1" applyBorder="1" applyAlignment="1" applyProtection="1">
      <alignment horizontal="center" vertical="center"/>
      <protection locked="0"/>
    </xf>
    <xf numFmtId="167" fontId="66" fillId="56" borderId="198" xfId="61" applyNumberFormat="1" applyFont="1" applyFill="1" applyBorder="1" applyAlignment="1" applyProtection="1">
      <alignment horizontal="center" vertical="center"/>
      <protection locked="0"/>
    </xf>
    <xf numFmtId="192" fontId="61" fillId="30" borderId="0" xfId="61" applyNumberFormat="1" applyFont="1" applyFill="1" applyBorder="1" applyAlignment="1" applyProtection="1">
      <alignment horizontal="center" vertical="center"/>
      <protection locked="0"/>
    </xf>
    <xf numFmtId="192" fontId="61" fillId="30" borderId="198" xfId="61" applyNumberFormat="1" applyFont="1" applyFill="1" applyBorder="1" applyAlignment="1" applyProtection="1">
      <alignment horizontal="center" vertical="center"/>
      <protection locked="0"/>
    </xf>
    <xf numFmtId="0" fontId="62" fillId="30" borderId="281" xfId="61" applyFont="1" applyFill="1" applyBorder="1" applyAlignment="1" applyProtection="1">
      <alignment horizontal="center" vertical="center"/>
      <protection locked="0"/>
    </xf>
    <xf numFmtId="0" fontId="62" fillId="30" borderId="189" xfId="61" applyFont="1" applyFill="1" applyBorder="1" applyAlignment="1" applyProtection="1">
      <alignment horizontal="center" vertical="center"/>
      <protection locked="0"/>
    </xf>
    <xf numFmtId="0" fontId="261" fillId="46" borderId="381" xfId="61" applyFont="1" applyFill="1" applyBorder="1" applyAlignment="1" applyProtection="1">
      <alignment horizontal="center" vertical="center" textRotation="90"/>
      <protection locked="0"/>
    </xf>
    <xf numFmtId="0" fontId="261" fillId="46" borderId="94" xfId="61" applyFont="1" applyFill="1" applyBorder="1" applyAlignment="1" applyProtection="1">
      <alignment horizontal="center" vertical="center" textRotation="90"/>
      <protection locked="0"/>
    </xf>
    <xf numFmtId="0" fontId="44" fillId="30" borderId="0" xfId="30" applyFont="1" applyFill="1" applyBorder="1" applyAlignment="1" applyProtection="1">
      <alignment horizontal="left"/>
    </xf>
    <xf numFmtId="182" fontId="75" fillId="29" borderId="0" xfId="61" applyNumberFormat="1" applyFont="1" applyFill="1" applyBorder="1" applyAlignment="1" applyProtection="1">
      <alignment horizontal="center" vertical="center"/>
      <protection hidden="1"/>
    </xf>
    <xf numFmtId="0" fontId="75" fillId="46" borderId="381" xfId="61" applyFont="1" applyFill="1" applyBorder="1" applyAlignment="1" applyProtection="1">
      <alignment horizontal="center" vertical="center" textRotation="90"/>
      <protection locked="0"/>
    </xf>
    <xf numFmtId="0" fontId="75" fillId="46" borderId="391" xfId="61" applyFont="1" applyFill="1" applyBorder="1" applyAlignment="1" applyProtection="1">
      <alignment horizontal="center" vertical="center" textRotation="90"/>
      <protection locked="0"/>
    </xf>
    <xf numFmtId="0" fontId="75" fillId="46" borderId="84" xfId="61" applyFont="1" applyFill="1" applyBorder="1" applyAlignment="1" applyProtection="1">
      <alignment horizontal="center" vertical="center" textRotation="90"/>
      <protection locked="0"/>
    </xf>
    <xf numFmtId="0" fontId="75" fillId="46" borderId="373" xfId="61" applyFont="1" applyFill="1" applyBorder="1" applyAlignment="1" applyProtection="1">
      <alignment horizontal="center" vertical="center" textRotation="90"/>
      <protection locked="0"/>
    </xf>
    <xf numFmtId="0" fontId="61" fillId="53" borderId="391" xfId="61" applyFont="1" applyFill="1" applyBorder="1" applyAlignment="1" applyProtection="1">
      <alignment horizontal="center" vertical="center" textRotation="90"/>
      <protection locked="0"/>
    </xf>
    <xf numFmtId="0" fontId="652" fillId="46" borderId="391" xfId="61" applyFont="1" applyFill="1" applyBorder="1" applyAlignment="1" applyProtection="1">
      <alignment horizontal="center" vertical="center" textRotation="90"/>
      <protection locked="0"/>
    </xf>
    <xf numFmtId="0" fontId="652" fillId="46" borderId="67" xfId="61" applyFont="1" applyFill="1" applyBorder="1" applyAlignment="1" applyProtection="1">
      <alignment horizontal="center" vertical="center" textRotation="90"/>
      <protection locked="0"/>
    </xf>
    <xf numFmtId="0" fontId="47" fillId="0" borderId="17" xfId="80" applyFont="1" applyBorder="1" applyAlignment="1" applyProtection="1">
      <alignment horizontal="right" vertical="center" wrapText="1"/>
      <protection locked="0"/>
    </xf>
    <xf numFmtId="0" fontId="655" fillId="0" borderId="17" xfId="80" applyFont="1" applyBorder="1" applyAlignment="1" applyProtection="1">
      <alignment horizontal="center" vertical="center" wrapText="1"/>
      <protection locked="0"/>
    </xf>
    <xf numFmtId="0" fontId="655" fillId="0" borderId="353" xfId="80" applyFont="1" applyBorder="1" applyAlignment="1" applyProtection="1">
      <alignment horizontal="center" vertical="center" wrapText="1"/>
      <protection locked="0"/>
    </xf>
    <xf numFmtId="0" fontId="655" fillId="0" borderId="79" xfId="80" applyFont="1" applyBorder="1" applyAlignment="1" applyProtection="1">
      <alignment horizontal="center" vertical="center" wrapText="1"/>
      <protection locked="0"/>
    </xf>
    <xf numFmtId="0" fontId="655" fillId="0" borderId="388" xfId="80" applyFont="1" applyBorder="1" applyAlignment="1" applyProtection="1">
      <alignment horizontal="center" vertical="center" wrapText="1"/>
      <protection locked="0"/>
    </xf>
    <xf numFmtId="0" fontId="655" fillId="0" borderId="390" xfId="80" applyFont="1" applyBorder="1" applyAlignment="1" applyProtection="1">
      <alignment horizontal="center" vertical="center" wrapText="1"/>
      <protection locked="0"/>
    </xf>
    <xf numFmtId="0" fontId="45" fillId="30" borderId="0" xfId="73" applyFont="1" applyFill="1" applyBorder="1" applyAlignment="1">
      <alignment horizontal="center" vertical="center"/>
    </xf>
    <xf numFmtId="165" fontId="93" fillId="56" borderId="17" xfId="73" applyNumberFormat="1" applyFont="1" applyFill="1" applyBorder="1" applyAlignment="1">
      <alignment horizontal="center" vertical="center"/>
    </xf>
    <xf numFmtId="0" fontId="66" fillId="30" borderId="17" xfId="80" applyFont="1" applyFill="1" applyBorder="1" applyAlignment="1" applyProtection="1">
      <alignment horizontal="center" wrapText="1"/>
      <protection locked="0"/>
    </xf>
    <xf numFmtId="0" fontId="66" fillId="30" borderId="0" xfId="80" applyFont="1" applyFill="1" applyBorder="1" applyAlignment="1" applyProtection="1">
      <alignment horizontal="center" wrapText="1"/>
      <protection locked="0"/>
    </xf>
    <xf numFmtId="0" fontId="93" fillId="30" borderId="0" xfId="80" applyFont="1" applyFill="1" applyBorder="1" applyAlignment="1" applyProtection="1">
      <alignment horizontal="center" vertical="center" wrapText="1"/>
      <protection locked="0"/>
    </xf>
    <xf numFmtId="0" fontId="93" fillId="30" borderId="388" xfId="80" applyFont="1" applyFill="1" applyBorder="1" applyAlignment="1" applyProtection="1">
      <alignment horizontal="center" vertical="center" wrapText="1"/>
      <protection locked="0"/>
    </xf>
    <xf numFmtId="1" fontId="60" fillId="30" borderId="0" xfId="61" applyNumberFormat="1" applyFont="1" applyFill="1" applyAlignment="1" applyProtection="1">
      <alignment horizontal="center" vertical="center"/>
      <protection hidden="1"/>
    </xf>
    <xf numFmtId="1" fontId="62" fillId="30" borderId="364" xfId="61" applyNumberFormat="1" applyFont="1" applyFill="1" applyBorder="1" applyAlignment="1" applyProtection="1">
      <alignment horizontal="center" vertical="center" wrapText="1"/>
      <protection hidden="1"/>
    </xf>
    <xf numFmtId="1" fontId="62" fillId="30" borderId="367" xfId="61" applyNumberFormat="1" applyFont="1" applyFill="1" applyBorder="1" applyAlignment="1" applyProtection="1">
      <alignment horizontal="center" vertical="center" wrapText="1"/>
      <protection hidden="1"/>
    </xf>
    <xf numFmtId="0" fontId="75" fillId="46" borderId="173" xfId="61" applyFont="1" applyFill="1" applyBorder="1" applyAlignment="1" applyProtection="1">
      <alignment horizontal="center" vertical="center" textRotation="90"/>
      <protection locked="0"/>
    </xf>
    <xf numFmtId="0" fontId="44" fillId="36" borderId="0" xfId="42" applyFont="1" applyFill="1" applyBorder="1" applyAlignment="1">
      <alignment horizontal="center" vertical="center"/>
    </xf>
    <xf numFmtId="0" fontId="44" fillId="36" borderId="402" xfId="42" applyFont="1" applyFill="1" applyBorder="1" applyAlignment="1">
      <alignment horizontal="center" vertical="center"/>
    </xf>
    <xf numFmtId="176" fontId="120" fillId="49" borderId="0" xfId="61" applyNumberFormat="1" applyFont="1" applyFill="1" applyBorder="1" applyAlignment="1">
      <alignment horizontal="center" vertical="center"/>
    </xf>
    <xf numFmtId="176" fontId="120" fillId="49" borderId="402" xfId="61" applyNumberFormat="1" applyFont="1" applyFill="1" applyBorder="1" applyAlignment="1">
      <alignment horizontal="center" vertical="center"/>
    </xf>
    <xf numFmtId="176" fontId="134" fillId="49" borderId="0" xfId="61" applyNumberFormat="1" applyFont="1" applyFill="1" applyBorder="1" applyAlignment="1">
      <alignment horizontal="center" vertical="center"/>
    </xf>
    <xf numFmtId="176" fontId="134" fillId="49" borderId="402" xfId="61" applyNumberFormat="1" applyFont="1" applyFill="1" applyBorder="1" applyAlignment="1">
      <alignment horizontal="center" vertical="center"/>
    </xf>
    <xf numFmtId="176" fontId="44" fillId="36" borderId="79" xfId="61" applyNumberFormat="1" applyFont="1" applyFill="1" applyBorder="1" applyAlignment="1">
      <alignment horizontal="center" vertical="center"/>
    </xf>
    <xf numFmtId="176" fontId="44" fillId="36" borderId="390" xfId="61" applyNumberFormat="1" applyFont="1" applyFill="1" applyBorder="1" applyAlignment="1">
      <alignment horizontal="center" vertical="center"/>
    </xf>
    <xf numFmtId="0" fontId="73" fillId="47" borderId="281" xfId="65" applyFont="1" applyFill="1" applyBorder="1" applyAlignment="1">
      <alignment horizontal="center" vertical="center"/>
    </xf>
    <xf numFmtId="0" fontId="73" fillId="47" borderId="81" xfId="65" applyFont="1" applyFill="1" applyBorder="1" applyAlignment="1">
      <alignment horizontal="center" vertical="center"/>
    </xf>
    <xf numFmtId="0" fontId="73" fillId="47" borderId="402" xfId="65" applyFont="1" applyFill="1" applyBorder="1" applyAlignment="1">
      <alignment horizontal="center" vertical="center"/>
    </xf>
    <xf numFmtId="0" fontId="73" fillId="47" borderId="390" xfId="65" applyFont="1" applyFill="1" applyBorder="1" applyAlignment="1">
      <alignment horizontal="center" vertical="center"/>
    </xf>
    <xf numFmtId="0" fontId="614" fillId="52" borderId="281" xfId="61" applyFont="1" applyFill="1" applyBorder="1" applyAlignment="1" applyProtection="1">
      <alignment horizontal="center" vertical="center"/>
      <protection hidden="1"/>
    </xf>
    <xf numFmtId="1" fontId="60" fillId="30" borderId="0" xfId="61" applyNumberFormat="1" applyFont="1" applyFill="1" applyBorder="1" applyAlignment="1" applyProtection="1">
      <alignment horizontal="left" vertical="center"/>
      <protection hidden="1"/>
    </xf>
    <xf numFmtId="0" fontId="93" fillId="30" borderId="0" xfId="61" applyFont="1" applyFill="1" applyBorder="1" applyAlignment="1">
      <alignment horizontal="center" vertical="center"/>
    </xf>
    <xf numFmtId="0" fontId="133" fillId="30" borderId="0" xfId="61" applyFont="1" applyFill="1" applyBorder="1" applyAlignment="1" applyProtection="1">
      <alignment horizontal="center" vertical="center" wrapText="1"/>
      <protection hidden="1"/>
    </xf>
    <xf numFmtId="0" fontId="133" fillId="30" borderId="79" xfId="61" applyFont="1" applyFill="1" applyBorder="1" applyAlignment="1" applyProtection="1">
      <alignment horizontal="center" vertical="center" wrapText="1"/>
      <protection hidden="1"/>
    </xf>
    <xf numFmtId="0" fontId="93" fillId="30" borderId="0" xfId="61" applyFont="1" applyFill="1" applyBorder="1" applyAlignment="1">
      <alignment horizontal="right" vertical="center"/>
    </xf>
    <xf numFmtId="49" fontId="120" fillId="30" borderId="0" xfId="33" applyNumberFormat="1" applyFont="1" applyFill="1" applyBorder="1" applyAlignment="1">
      <alignment horizontal="left" vertical="center"/>
    </xf>
    <xf numFmtId="49" fontId="120" fillId="30" borderId="79" xfId="33" applyNumberFormat="1" applyFont="1" applyFill="1" applyBorder="1" applyAlignment="1">
      <alignment horizontal="left" vertical="center"/>
    </xf>
    <xf numFmtId="0" fontId="691" fillId="30" borderId="0" xfId="56" applyFont="1" applyFill="1" applyBorder="1" applyAlignment="1">
      <alignment horizontal="left" vertical="center"/>
    </xf>
    <xf numFmtId="0" fontId="691" fillId="30" borderId="79" xfId="56" applyFont="1" applyFill="1" applyBorder="1" applyAlignment="1">
      <alignment horizontal="left" vertical="center"/>
    </xf>
    <xf numFmtId="0" fontId="615" fillId="52" borderId="281" xfId="61" applyFont="1" applyFill="1" applyBorder="1" applyAlignment="1" applyProtection="1">
      <alignment horizontal="center" vertical="center"/>
      <protection hidden="1"/>
    </xf>
    <xf numFmtId="0" fontId="615" fillId="52" borderId="81" xfId="61" applyFont="1" applyFill="1" applyBorder="1" applyAlignment="1" applyProtection="1">
      <alignment horizontal="center" vertical="center"/>
      <protection hidden="1"/>
    </xf>
    <xf numFmtId="0" fontId="93" fillId="30" borderId="0" xfId="61" applyFont="1" applyFill="1" applyBorder="1" applyAlignment="1">
      <alignment horizontal="left" vertical="center"/>
    </xf>
    <xf numFmtId="0" fontId="71" fillId="47" borderId="281" xfId="65" applyFont="1" applyFill="1" applyBorder="1" applyAlignment="1">
      <alignment horizontal="center" vertical="center"/>
    </xf>
    <xf numFmtId="0" fontId="71" fillId="47" borderId="81" xfId="65" applyFont="1" applyFill="1" applyBorder="1" applyAlignment="1">
      <alignment horizontal="center" vertical="center"/>
    </xf>
    <xf numFmtId="0" fontId="71" fillId="47" borderId="402" xfId="65" applyFont="1" applyFill="1" applyBorder="1" applyAlignment="1">
      <alignment horizontal="center" vertical="center"/>
    </xf>
    <xf numFmtId="0" fontId="71" fillId="47" borderId="390" xfId="65" applyFont="1" applyFill="1" applyBorder="1" applyAlignment="1">
      <alignment horizontal="center" vertical="center"/>
    </xf>
    <xf numFmtId="0" fontId="93" fillId="30" borderId="281" xfId="61" applyFont="1" applyFill="1" applyBorder="1" applyAlignment="1">
      <alignment horizontal="center" vertical="center"/>
    </xf>
    <xf numFmtId="0" fontId="44" fillId="52" borderId="281" xfId="61" applyFont="1" applyFill="1" applyBorder="1" applyAlignment="1">
      <alignment horizontal="center" vertical="center"/>
    </xf>
    <xf numFmtId="0" fontId="44" fillId="52" borderId="0" xfId="61" applyFont="1" applyFill="1" applyBorder="1" applyAlignment="1">
      <alignment horizontal="center" vertical="center"/>
    </xf>
    <xf numFmtId="0" fontId="74" fillId="46" borderId="50" xfId="61" applyFont="1" applyFill="1" applyBorder="1" applyAlignment="1" applyProtection="1">
      <alignment horizontal="center" vertical="center"/>
      <protection hidden="1"/>
    </xf>
    <xf numFmtId="0" fontId="74" fillId="46" borderId="0" xfId="61" applyFont="1" applyFill="1" applyBorder="1" applyAlignment="1" applyProtection="1">
      <alignment horizontal="center" vertical="center"/>
      <protection hidden="1"/>
    </xf>
    <xf numFmtId="1" fontId="60" fillId="30" borderId="0" xfId="61" applyNumberFormat="1" applyFont="1" applyFill="1" applyAlignment="1" applyProtection="1">
      <alignment horizontal="left" vertical="center"/>
      <protection hidden="1"/>
    </xf>
    <xf numFmtId="1" fontId="72" fillId="30" borderId="79" xfId="61" applyNumberFormat="1" applyFont="1" applyFill="1" applyBorder="1" applyAlignment="1">
      <alignment horizontal="center" vertical="center" wrapText="1"/>
    </xf>
    <xf numFmtId="2" fontId="46" fillId="61" borderId="0" xfId="0" applyNumberFormat="1" applyFont="1" applyFill="1" applyBorder="1" applyAlignment="1" applyProtection="1">
      <alignment horizontal="center" vertical="center"/>
      <protection locked="0"/>
    </xf>
    <xf numFmtId="2" fontId="46" fillId="61" borderId="79" xfId="0" applyNumberFormat="1" applyFont="1" applyFill="1" applyBorder="1" applyAlignment="1" applyProtection="1">
      <alignment horizontal="center" vertical="center"/>
      <protection locked="0"/>
    </xf>
    <xf numFmtId="2" fontId="46" fillId="61" borderId="364" xfId="0" applyNumberFormat="1" applyFont="1" applyFill="1" applyBorder="1" applyAlignment="1" applyProtection="1">
      <alignment horizontal="center" vertical="center"/>
      <protection locked="0"/>
    </xf>
    <xf numFmtId="2" fontId="46" fillId="61" borderId="367" xfId="0" applyNumberFormat="1" applyFont="1" applyFill="1" applyBorder="1" applyAlignment="1" applyProtection="1">
      <alignment horizontal="center" vertical="center"/>
      <protection locked="0"/>
    </xf>
    <xf numFmtId="0" fontId="106" fillId="46" borderId="50" xfId="61" applyFont="1" applyFill="1" applyBorder="1" applyAlignment="1" applyProtection="1">
      <alignment horizontal="center" vertical="center"/>
      <protection hidden="1"/>
    </xf>
    <xf numFmtId="0" fontId="106" fillId="46" borderId="49" xfId="61" applyFont="1" applyFill="1" applyBorder="1" applyAlignment="1" applyProtection="1">
      <alignment horizontal="center" vertical="center"/>
      <protection hidden="1"/>
    </xf>
    <xf numFmtId="0" fontId="106" fillId="46" borderId="0" xfId="61" applyFont="1" applyFill="1" applyBorder="1" applyAlignment="1" applyProtection="1">
      <alignment horizontal="center" vertical="center"/>
      <protection hidden="1"/>
    </xf>
    <xf numFmtId="0" fontId="106" fillId="46" borderId="79" xfId="61" applyFont="1" applyFill="1" applyBorder="1" applyAlignment="1" applyProtection="1">
      <alignment horizontal="center" vertical="center"/>
      <protection hidden="1"/>
    </xf>
    <xf numFmtId="170" fontId="133" fillId="38" borderId="0" xfId="61" applyNumberFormat="1" applyFont="1" applyFill="1" applyBorder="1" applyAlignment="1" applyProtection="1">
      <alignment horizontal="center" vertical="center"/>
      <protection hidden="1"/>
    </xf>
    <xf numFmtId="170" fontId="133" fillId="38" borderId="71" xfId="61" applyNumberFormat="1" applyFont="1" applyFill="1" applyBorder="1" applyAlignment="1" applyProtection="1">
      <alignment horizontal="center" vertical="center"/>
      <protection hidden="1"/>
    </xf>
    <xf numFmtId="0" fontId="142" fillId="129" borderId="51" xfId="61" applyFont="1" applyFill="1" applyBorder="1" applyAlignment="1" applyProtection="1">
      <alignment horizontal="center" vertical="center"/>
      <protection hidden="1"/>
    </xf>
    <xf numFmtId="0" fontId="142" fillId="129" borderId="50" xfId="61" applyFont="1" applyFill="1" applyBorder="1" applyAlignment="1" applyProtection="1">
      <alignment horizontal="center" vertical="center"/>
      <protection hidden="1"/>
    </xf>
    <xf numFmtId="0" fontId="142" fillId="129" borderId="49" xfId="61" applyFont="1" applyFill="1" applyBorder="1" applyAlignment="1" applyProtection="1">
      <alignment horizontal="center" vertical="center"/>
      <protection hidden="1"/>
    </xf>
    <xf numFmtId="0" fontId="143" fillId="30" borderId="89" xfId="61" applyFont="1" applyFill="1" applyBorder="1" applyAlignment="1" applyProtection="1">
      <alignment horizontal="center" vertical="center"/>
      <protection hidden="1"/>
    </xf>
    <xf numFmtId="0" fontId="143" fillId="30" borderId="0" xfId="61" applyFont="1" applyFill="1" applyAlignment="1" applyProtection="1">
      <alignment horizontal="center" vertical="center"/>
      <protection hidden="1"/>
    </xf>
    <xf numFmtId="0" fontId="143" fillId="30" borderId="79" xfId="61" applyFont="1" applyFill="1" applyBorder="1" applyAlignment="1" applyProtection="1">
      <alignment horizontal="center" vertical="center"/>
      <protection hidden="1"/>
    </xf>
    <xf numFmtId="0" fontId="336" fillId="30" borderId="95" xfId="31" applyFont="1" applyFill="1" applyBorder="1" applyAlignment="1" applyProtection="1">
      <alignment horizontal="center" vertical="center"/>
      <protection hidden="1"/>
    </xf>
    <xf numFmtId="0" fontId="336" fillId="30" borderId="96" xfId="31" applyFont="1" applyFill="1" applyBorder="1" applyAlignment="1" applyProtection="1">
      <alignment horizontal="center" vertical="center"/>
      <protection hidden="1"/>
    </xf>
    <xf numFmtId="0" fontId="142" fillId="49" borderId="0" xfId="61" applyFont="1" applyFill="1" applyAlignment="1" applyProtection="1">
      <alignment horizontal="center" vertical="center" wrapText="1"/>
      <protection hidden="1"/>
    </xf>
    <xf numFmtId="0" fontId="348" fillId="30" borderId="0" xfId="31" applyFont="1" applyFill="1" applyAlignment="1">
      <alignment horizontal="left"/>
    </xf>
    <xf numFmtId="0" fontId="348" fillId="0" borderId="0" xfId="31" applyFont="1" applyAlignment="1">
      <alignment horizontal="left" vertical="center"/>
    </xf>
    <xf numFmtId="0" fontId="75" fillId="51" borderId="22" xfId="94" applyFont="1" applyFill="1" applyBorder="1" applyAlignment="1">
      <alignment horizontal="center" vertical="center"/>
    </xf>
    <xf numFmtId="0" fontId="75" fillId="51" borderId="0" xfId="94" applyFont="1" applyFill="1" applyAlignment="1">
      <alignment horizontal="center" vertical="center"/>
    </xf>
    <xf numFmtId="0" fontId="75" fillId="51" borderId="64" xfId="94" applyFont="1" applyFill="1" applyBorder="1" applyAlignment="1">
      <alignment horizontal="center" vertical="center"/>
    </xf>
    <xf numFmtId="0" fontId="44" fillId="30" borderId="22" xfId="94" applyFont="1" applyFill="1" applyBorder="1" applyAlignment="1">
      <alignment horizontal="center" vertical="center" wrapText="1"/>
    </xf>
    <xf numFmtId="0" fontId="44" fillId="30" borderId="0" xfId="94" applyFont="1" applyFill="1" applyAlignment="1">
      <alignment horizontal="center" vertical="center" wrapText="1"/>
    </xf>
    <xf numFmtId="0" fontId="44" fillId="30" borderId="64" xfId="94" applyFont="1" applyFill="1" applyBorder="1" applyAlignment="1">
      <alignment horizontal="center" vertical="center" wrapText="1"/>
    </xf>
    <xf numFmtId="0" fontId="145" fillId="30" borderId="97" xfId="61" applyFont="1" applyFill="1" applyBorder="1" applyAlignment="1" applyProtection="1">
      <alignment horizontal="center" vertical="center"/>
      <protection hidden="1"/>
    </xf>
    <xf numFmtId="0" fontId="145" fillId="30" borderId="98" xfId="61" applyFont="1" applyFill="1" applyBorder="1" applyAlignment="1" applyProtection="1">
      <alignment horizontal="center" vertical="center"/>
      <protection hidden="1"/>
    </xf>
    <xf numFmtId="0" fontId="145" fillId="30" borderId="99" xfId="61" applyFont="1" applyFill="1" applyBorder="1" applyAlignment="1" applyProtection="1">
      <alignment horizontal="center" vertical="center"/>
      <protection hidden="1"/>
    </xf>
    <xf numFmtId="0" fontId="111" fillId="30" borderId="23" xfId="94" applyFont="1" applyFill="1" applyBorder="1" applyAlignment="1">
      <alignment horizontal="center" vertical="center" wrapText="1"/>
    </xf>
    <xf numFmtId="0" fontId="111" fillId="30" borderId="17" xfId="94" applyFont="1" applyFill="1" applyBorder="1" applyAlignment="1">
      <alignment horizontal="center" vertical="center" wrapText="1"/>
    </xf>
    <xf numFmtId="0" fontId="111" fillId="30" borderId="28" xfId="94" applyFont="1" applyFill="1" applyBorder="1" applyAlignment="1">
      <alignment horizontal="center" vertical="center" wrapText="1"/>
    </xf>
    <xf numFmtId="0" fontId="111" fillId="30" borderId="22" xfId="94" applyFont="1" applyFill="1" applyBorder="1" applyAlignment="1">
      <alignment horizontal="center" vertical="center" wrapText="1"/>
    </xf>
    <xf numFmtId="0" fontId="111" fillId="30" borderId="0" xfId="94" applyFont="1" applyFill="1" applyAlignment="1">
      <alignment horizontal="center" vertical="center" wrapText="1"/>
    </xf>
    <xf numFmtId="0" fontId="111" fillId="30" borderId="64" xfId="94" applyFont="1" applyFill="1" applyBorder="1" applyAlignment="1">
      <alignment horizontal="center" vertical="center" wrapText="1"/>
    </xf>
    <xf numFmtId="0" fontId="111" fillId="30" borderId="192" xfId="94" applyFont="1" applyFill="1" applyBorder="1" applyAlignment="1">
      <alignment horizontal="center" vertical="center" wrapText="1"/>
    </xf>
    <xf numFmtId="0" fontId="111" fillId="30" borderId="221" xfId="94" applyFont="1" applyFill="1" applyBorder="1" applyAlignment="1">
      <alignment horizontal="center" vertical="center" wrapText="1"/>
    </xf>
    <xf numFmtId="0" fontId="111" fillId="30" borderId="222" xfId="94" applyFont="1" applyFill="1" applyBorder="1" applyAlignment="1">
      <alignment horizontal="center" vertical="center" wrapText="1"/>
    </xf>
    <xf numFmtId="0" fontId="73" fillId="49" borderId="23" xfId="94" applyFont="1" applyFill="1" applyBorder="1" applyAlignment="1">
      <alignment horizontal="center" vertical="center" wrapText="1"/>
    </xf>
    <xf numFmtId="0" fontId="73" fillId="49" borderId="17" xfId="94" applyFont="1" applyFill="1" applyBorder="1" applyAlignment="1">
      <alignment horizontal="center" vertical="center" wrapText="1"/>
    </xf>
    <xf numFmtId="0" fontId="73" fillId="49" borderId="28" xfId="94" applyFont="1" applyFill="1" applyBorder="1" applyAlignment="1">
      <alignment horizontal="center" vertical="center" wrapText="1"/>
    </xf>
    <xf numFmtId="0" fontId="73" fillId="49" borderId="22" xfId="94" applyFont="1" applyFill="1" applyBorder="1" applyAlignment="1">
      <alignment horizontal="center" vertical="center" wrapText="1"/>
    </xf>
    <xf numFmtId="0" fontId="73" fillId="49" borderId="0" xfId="94" applyFont="1" applyFill="1" applyAlignment="1">
      <alignment horizontal="center" vertical="center" wrapText="1"/>
    </xf>
    <xf numFmtId="0" fontId="73" fillId="49" borderId="64" xfId="94" applyFont="1" applyFill="1" applyBorder="1" applyAlignment="1">
      <alignment horizontal="center" vertical="center" wrapText="1"/>
    </xf>
    <xf numFmtId="0" fontId="73" fillId="49" borderId="192" xfId="94" applyFont="1" applyFill="1" applyBorder="1" applyAlignment="1">
      <alignment horizontal="center" vertical="center" wrapText="1"/>
    </xf>
    <xf numFmtId="0" fontId="73" fillId="49" borderId="221" xfId="94" applyFont="1" applyFill="1" applyBorder="1" applyAlignment="1">
      <alignment horizontal="center" vertical="center" wrapText="1"/>
    </xf>
    <xf numFmtId="0" fontId="73" fillId="49" borderId="222" xfId="94" applyFont="1" applyFill="1" applyBorder="1" applyAlignment="1">
      <alignment horizontal="center" vertical="center" wrapText="1"/>
    </xf>
    <xf numFmtId="0" fontId="236" fillId="30" borderId="23" xfId="94" applyFont="1" applyFill="1" applyBorder="1" applyAlignment="1">
      <alignment horizontal="center" vertical="center" wrapText="1"/>
    </xf>
    <xf numFmtId="0" fontId="236" fillId="30" borderId="17" xfId="94" applyFont="1" applyFill="1" applyBorder="1" applyAlignment="1">
      <alignment horizontal="center" vertical="center" wrapText="1"/>
    </xf>
    <xf numFmtId="0" fontId="236" fillId="30" borderId="28" xfId="94" applyFont="1" applyFill="1" applyBorder="1" applyAlignment="1">
      <alignment horizontal="center" vertical="center" wrapText="1"/>
    </xf>
    <xf numFmtId="0" fontId="236" fillId="30" borderId="22" xfId="94" applyFont="1" applyFill="1" applyBorder="1" applyAlignment="1">
      <alignment horizontal="center" vertical="center" wrapText="1"/>
    </xf>
    <xf numFmtId="0" fontId="236" fillId="30" borderId="0" xfId="94" applyFont="1" applyFill="1" applyAlignment="1">
      <alignment horizontal="center" vertical="center" wrapText="1"/>
    </xf>
    <xf numFmtId="0" fontId="236" fillId="30" borderId="64" xfId="94" applyFont="1" applyFill="1" applyBorder="1" applyAlignment="1">
      <alignment horizontal="center" vertical="center" wrapText="1"/>
    </xf>
    <xf numFmtId="0" fontId="350" fillId="30" borderId="0" xfId="32" applyFont="1" applyFill="1" applyAlignment="1" applyProtection="1">
      <alignment horizontal="left" vertical="center"/>
    </xf>
    <xf numFmtId="0" fontId="46" fillId="30" borderId="22" xfId="94" applyFont="1" applyFill="1" applyBorder="1" applyAlignment="1">
      <alignment horizontal="center" vertical="center" wrapText="1"/>
    </xf>
    <xf numFmtId="0" fontId="46" fillId="30" borderId="0" xfId="94" applyFont="1" applyFill="1" applyAlignment="1">
      <alignment horizontal="center" vertical="center" wrapText="1"/>
    </xf>
    <xf numFmtId="0" fontId="46" fillId="30" borderId="64" xfId="94" applyFont="1" applyFill="1" applyBorder="1" applyAlignment="1">
      <alignment horizontal="center" vertical="center" wrapText="1"/>
    </xf>
    <xf numFmtId="0" fontId="46" fillId="30" borderId="192" xfId="94" applyFont="1" applyFill="1" applyBorder="1" applyAlignment="1">
      <alignment horizontal="center" vertical="center" wrapText="1"/>
    </xf>
    <xf numFmtId="0" fontId="46" fillId="30" borderId="221" xfId="94" applyFont="1" applyFill="1" applyBorder="1" applyAlignment="1">
      <alignment horizontal="center" vertical="center" wrapText="1"/>
    </xf>
    <xf numFmtId="0" fontId="46" fillId="30" borderId="222" xfId="94" applyFont="1" applyFill="1" applyBorder="1" applyAlignment="1">
      <alignment horizontal="center" vertical="center" wrapText="1"/>
    </xf>
    <xf numFmtId="0" fontId="348" fillId="30" borderId="0" xfId="95" applyFont="1" applyFill="1" applyAlignment="1" applyProtection="1">
      <alignment horizontal="left" vertical="center"/>
    </xf>
    <xf numFmtId="0" fontId="234" fillId="54" borderId="50" xfId="61" applyFont="1" applyFill="1" applyBorder="1" applyAlignment="1">
      <alignment horizontal="center" vertical="center"/>
    </xf>
    <xf numFmtId="0" fontId="234" fillId="54" borderId="49" xfId="61" applyFont="1" applyFill="1" applyBorder="1" applyAlignment="1">
      <alignment horizontal="center" vertical="center"/>
    </xf>
    <xf numFmtId="0" fontId="70" fillId="30" borderId="0" xfId="61" applyFont="1" applyFill="1" applyAlignment="1">
      <alignment horizontal="center" vertical="center"/>
    </xf>
    <xf numFmtId="0" fontId="70" fillId="30" borderId="79" xfId="61" applyFont="1" applyFill="1" applyBorder="1" applyAlignment="1">
      <alignment horizontal="center" vertical="center"/>
    </xf>
    <xf numFmtId="0" fontId="365" fillId="84" borderId="0" xfId="61" applyFont="1" applyFill="1" applyAlignment="1">
      <alignment horizontal="left" vertical="center"/>
    </xf>
    <xf numFmtId="0" fontId="365" fillId="84" borderId="79" xfId="61" applyFont="1" applyFill="1" applyBorder="1" applyAlignment="1">
      <alignment horizontal="left" vertical="center"/>
    </xf>
    <xf numFmtId="0" fontId="80" fillId="0" borderId="0" xfId="61" applyFont="1" applyAlignment="1">
      <alignment horizontal="center" vertical="center"/>
    </xf>
    <xf numFmtId="0" fontId="80" fillId="0" borderId="79" xfId="61" applyFont="1" applyBorder="1" applyAlignment="1">
      <alignment horizontal="center" vertical="center"/>
    </xf>
    <xf numFmtId="0" fontId="352" fillId="78" borderId="89" xfId="61" applyFont="1" applyFill="1" applyBorder="1" applyAlignment="1">
      <alignment horizontal="center" vertical="center"/>
    </xf>
    <xf numFmtId="0" fontId="366" fillId="28" borderId="0" xfId="61" applyFont="1" applyFill="1" applyAlignment="1">
      <alignment horizontal="left" vertical="top" wrapText="1"/>
    </xf>
    <xf numFmtId="0" fontId="366" fillId="28" borderId="79" xfId="61" applyFont="1" applyFill="1" applyBorder="1" applyAlignment="1">
      <alignment horizontal="left" vertical="top" wrapText="1"/>
    </xf>
    <xf numFmtId="0" fontId="134" fillId="148" borderId="22" xfId="94" applyFont="1" applyFill="1" applyBorder="1" applyAlignment="1">
      <alignment horizontal="center" vertical="center" wrapText="1"/>
    </xf>
    <xf numFmtId="0" fontId="134" fillId="148" borderId="0" xfId="94" applyFont="1" applyFill="1" applyAlignment="1">
      <alignment horizontal="center" vertical="center" wrapText="1"/>
    </xf>
    <xf numFmtId="0" fontId="134" fillId="148" borderId="64" xfId="94" applyFont="1" applyFill="1" applyBorder="1" applyAlignment="1">
      <alignment horizontal="center" vertical="center" wrapText="1"/>
    </xf>
    <xf numFmtId="0" fontId="348" fillId="50" borderId="0" xfId="31" applyFont="1" applyFill="1" applyAlignment="1">
      <alignment horizontal="left" vertical="center"/>
    </xf>
    <xf numFmtId="0" fontId="348" fillId="49" borderId="0" xfId="31" applyFont="1" applyFill="1" applyAlignment="1" applyProtection="1">
      <alignment horizontal="left" vertical="center"/>
      <protection hidden="1"/>
    </xf>
    <xf numFmtId="0" fontId="156" fillId="52" borderId="22" xfId="94" applyFont="1" applyFill="1" applyBorder="1" applyAlignment="1">
      <alignment horizontal="center" vertical="center" wrapText="1"/>
    </xf>
    <xf numFmtId="0" fontId="156" fillId="52" borderId="0" xfId="94" applyFont="1" applyFill="1" applyAlignment="1">
      <alignment horizontal="center" vertical="center" wrapText="1"/>
    </xf>
    <xf numFmtId="0" fontId="156" fillId="52" borderId="64" xfId="94" applyFont="1" applyFill="1" applyBorder="1" applyAlignment="1">
      <alignment horizontal="center" vertical="center" wrapText="1"/>
    </xf>
    <xf numFmtId="0" fontId="156" fillId="52" borderId="192" xfId="94" applyFont="1" applyFill="1" applyBorder="1" applyAlignment="1">
      <alignment horizontal="center" vertical="center" wrapText="1"/>
    </xf>
    <xf numFmtId="0" fontId="156" fillId="52" borderId="221" xfId="94" applyFont="1" applyFill="1" applyBorder="1" applyAlignment="1">
      <alignment horizontal="center" vertical="center" wrapText="1"/>
    </xf>
    <xf numFmtId="0" fontId="156" fillId="52" borderId="222" xfId="94" applyFont="1" applyFill="1" applyBorder="1" applyAlignment="1">
      <alignment horizontal="center" vertical="center" wrapText="1"/>
    </xf>
    <xf numFmtId="0" fontId="352" fillId="38" borderId="51" xfId="61" applyFont="1" applyFill="1" applyBorder="1" applyAlignment="1">
      <alignment horizontal="center" vertical="center"/>
    </xf>
    <xf numFmtId="0" fontId="352" fillId="38" borderId="50" xfId="61" applyFont="1" applyFill="1" applyBorder="1" applyAlignment="1">
      <alignment horizontal="center" vertical="center"/>
    </xf>
    <xf numFmtId="0" fontId="352" fillId="38" borderId="49" xfId="61" applyFont="1" applyFill="1" applyBorder="1" applyAlignment="1">
      <alignment horizontal="center" vertical="center"/>
    </xf>
    <xf numFmtId="0" fontId="355" fillId="30" borderId="0" xfId="61" applyFont="1" applyFill="1" applyAlignment="1">
      <alignment horizontal="center" vertical="center" wrapText="1"/>
    </xf>
    <xf numFmtId="0" fontId="355" fillId="30" borderId="79" xfId="61" applyFont="1" applyFill="1" applyBorder="1" applyAlignment="1">
      <alignment horizontal="center" vertical="center" wrapText="1"/>
    </xf>
    <xf numFmtId="0" fontId="85" fillId="30" borderId="0" xfId="31" applyFont="1" applyFill="1" applyAlignment="1">
      <alignment horizontal="left" vertical="center"/>
    </xf>
    <xf numFmtId="0" fontId="315" fillId="30" borderId="0" xfId="33" applyFont="1" applyFill="1" applyAlignment="1">
      <alignment horizontal="left" vertical="center"/>
    </xf>
    <xf numFmtId="0" fontId="363" fillId="36" borderId="195" xfId="61" applyFont="1" applyFill="1" applyBorder="1" applyAlignment="1">
      <alignment horizontal="center" vertical="center"/>
    </xf>
    <xf numFmtId="0" fontId="363" fillId="36" borderId="89" xfId="61" applyFont="1" applyFill="1" applyBorder="1" applyAlignment="1">
      <alignment horizontal="center" vertical="center"/>
    </xf>
    <xf numFmtId="0" fontId="363" fillId="36" borderId="102" xfId="61" applyFont="1" applyFill="1" applyBorder="1" applyAlignment="1">
      <alignment horizontal="center" vertical="center"/>
    </xf>
    <xf numFmtId="0" fontId="367" fillId="36" borderId="17" xfId="61" applyFont="1" applyFill="1" applyBorder="1" applyAlignment="1">
      <alignment horizontal="left" vertical="top" wrapText="1"/>
    </xf>
    <xf numFmtId="0" fontId="367" fillId="36" borderId="16" xfId="61" applyFont="1" applyFill="1" applyBorder="1" applyAlignment="1">
      <alignment horizontal="left" vertical="top" wrapText="1"/>
    </xf>
    <xf numFmtId="0" fontId="367" fillId="36" borderId="0" xfId="61" applyFont="1" applyFill="1" applyAlignment="1">
      <alignment horizontal="left" vertical="top" wrapText="1"/>
    </xf>
    <xf numFmtId="0" fontId="367" fillId="36" borderId="79" xfId="61" applyFont="1" applyFill="1" applyBorder="1" applyAlignment="1">
      <alignment horizontal="left" vertical="top" wrapText="1"/>
    </xf>
    <xf numFmtId="0" fontId="367" fillId="36" borderId="221" xfId="61" applyFont="1" applyFill="1" applyBorder="1" applyAlignment="1">
      <alignment horizontal="left" vertical="top" wrapText="1"/>
    </xf>
    <xf numFmtId="0" fontId="367" fillId="36" borderId="225" xfId="61" applyFont="1" applyFill="1" applyBorder="1" applyAlignment="1">
      <alignment horizontal="left" vertical="top" wrapText="1"/>
    </xf>
    <xf numFmtId="0" fontId="363" fillId="36" borderId="173" xfId="61" applyFont="1" applyFill="1" applyBorder="1" applyAlignment="1">
      <alignment horizontal="center" vertical="center"/>
    </xf>
    <xf numFmtId="0" fontId="368" fillId="36" borderId="0" xfId="61" applyFont="1" applyFill="1" applyAlignment="1">
      <alignment horizontal="left" vertical="top" wrapText="1"/>
    </xf>
    <xf numFmtId="0" fontId="368" fillId="36" borderId="79" xfId="61" applyFont="1" applyFill="1" applyBorder="1" applyAlignment="1">
      <alignment horizontal="left" vertical="top" wrapText="1"/>
    </xf>
    <xf numFmtId="0" fontId="368" fillId="36" borderId="95" xfId="61" applyFont="1" applyFill="1" applyBorder="1" applyAlignment="1">
      <alignment horizontal="left" vertical="top" wrapText="1"/>
    </xf>
    <xf numFmtId="0" fontId="368" fillId="36" borderId="96" xfId="61" applyFont="1" applyFill="1" applyBorder="1" applyAlignment="1">
      <alignment horizontal="left" vertical="top" wrapText="1"/>
    </xf>
    <xf numFmtId="0" fontId="348" fillId="30" borderId="0" xfId="31" applyFont="1" applyFill="1" applyAlignment="1">
      <alignment horizontal="left" vertical="center"/>
    </xf>
    <xf numFmtId="0" fontId="369" fillId="30" borderId="0" xfId="33" applyFont="1" applyFill="1" applyAlignment="1">
      <alignment horizontal="left" vertical="center"/>
    </xf>
    <xf numFmtId="2" fontId="70" fillId="151" borderId="0" xfId="61" applyNumberFormat="1" applyFont="1" applyFill="1" applyAlignment="1" applyProtection="1">
      <alignment horizontal="center" vertical="center"/>
      <protection locked="0"/>
    </xf>
    <xf numFmtId="0" fontId="74" fillId="132" borderId="0" xfId="94" applyFont="1" applyFill="1" applyAlignment="1">
      <alignment horizontal="center" vertical="center"/>
    </xf>
    <xf numFmtId="0" fontId="46" fillId="33" borderId="0" xfId="63" applyFont="1" applyFill="1" applyAlignment="1">
      <alignment horizontal="center" vertical="center" wrapText="1"/>
    </xf>
    <xf numFmtId="0" fontId="374" fillId="30" borderId="0" xfId="95" applyFont="1" applyFill="1" applyAlignment="1">
      <alignment horizontal="center" vertical="center"/>
    </xf>
    <xf numFmtId="0" fontId="49" fillId="0" borderId="0" xfId="31" applyFont="1" applyAlignment="1">
      <alignment horizontal="left" vertical="center"/>
    </xf>
    <xf numFmtId="0" fontId="49" fillId="30" borderId="0" xfId="31" applyFont="1" applyFill="1" applyBorder="1" applyAlignment="1">
      <alignment horizontal="left" vertical="center"/>
    </xf>
    <xf numFmtId="0" fontId="259" fillId="30" borderId="0" xfId="95" applyFont="1" applyFill="1" applyAlignment="1">
      <alignment horizontal="center" vertical="center" wrapText="1"/>
    </xf>
    <xf numFmtId="0" fontId="49" fillId="30" borderId="0" xfId="31" applyFont="1" applyFill="1" applyAlignment="1">
      <alignment horizontal="center" vertical="center"/>
    </xf>
    <xf numFmtId="0" fontId="49" fillId="30" borderId="0" xfId="31" applyFont="1" applyFill="1" applyAlignment="1">
      <alignment horizontal="center" vertical="center" wrapText="1"/>
    </xf>
    <xf numFmtId="0" fontId="49" fillId="30" borderId="0" xfId="31" applyFont="1" applyFill="1" applyBorder="1" applyAlignment="1">
      <alignment horizontal="center" vertical="center" wrapText="1"/>
    </xf>
    <xf numFmtId="0" fontId="151" fillId="30" borderId="0" xfId="31" applyFont="1" applyFill="1" applyBorder="1" applyAlignment="1">
      <alignment horizontal="center" vertical="center" wrapText="1"/>
    </xf>
    <xf numFmtId="0" fontId="80" fillId="33" borderId="0" xfId="94" applyFont="1" applyFill="1" applyAlignment="1">
      <alignment horizontal="center" vertical="center"/>
    </xf>
    <xf numFmtId="0" fontId="48" fillId="38" borderId="51" xfId="63" applyFont="1" applyFill="1" applyBorder="1" applyAlignment="1">
      <alignment horizontal="center" vertical="center" wrapText="1"/>
    </xf>
    <xf numFmtId="0" fontId="48" fillId="38" borderId="50" xfId="63" applyFont="1" applyFill="1" applyBorder="1" applyAlignment="1">
      <alignment horizontal="center" vertical="center" wrapText="1"/>
    </xf>
    <xf numFmtId="0" fontId="48" fillId="38" borderId="49" xfId="63" applyFont="1" applyFill="1" applyBorder="1" applyAlignment="1">
      <alignment horizontal="center" vertical="center" wrapText="1"/>
    </xf>
    <xf numFmtId="0" fontId="48" fillId="38" borderId="89" xfId="63" applyFont="1" applyFill="1" applyBorder="1" applyAlignment="1">
      <alignment horizontal="center" vertical="center" wrapText="1"/>
    </xf>
    <xf numFmtId="0" fontId="48" fillId="38" borderId="0" xfId="63" applyFont="1" applyFill="1" applyAlignment="1">
      <alignment horizontal="center" vertical="center" wrapText="1"/>
    </xf>
    <xf numFmtId="0" fontId="48" fillId="38" borderId="79" xfId="63" applyFont="1" applyFill="1" applyBorder="1" applyAlignment="1">
      <alignment horizontal="center" vertical="center" wrapText="1"/>
    </xf>
    <xf numFmtId="0" fontId="155" fillId="38" borderId="51" xfId="61" applyFont="1" applyFill="1" applyBorder="1" applyAlignment="1">
      <alignment horizontal="center"/>
    </xf>
    <xf numFmtId="0" fontId="155" fillId="38" borderId="50" xfId="61" applyFont="1" applyFill="1" applyBorder="1" applyAlignment="1">
      <alignment horizontal="center"/>
    </xf>
    <xf numFmtId="0" fontId="155" fillId="38" borderId="49" xfId="61" applyFont="1" applyFill="1" applyBorder="1" applyAlignment="1">
      <alignment horizontal="center"/>
    </xf>
    <xf numFmtId="0" fontId="374" fillId="30" borderId="0" xfId="95" applyFont="1" applyFill="1" applyAlignment="1">
      <alignment horizontal="center" vertical="center" wrapText="1"/>
    </xf>
    <xf numFmtId="0" fontId="377" fillId="30" borderId="0" xfId="94" applyFont="1" applyFill="1" applyAlignment="1">
      <alignment horizontal="center" vertical="center" wrapText="1"/>
    </xf>
    <xf numFmtId="0" fontId="187" fillId="50" borderId="79" xfId="61" applyFont="1" applyFill="1" applyBorder="1" applyAlignment="1">
      <alignment horizontal="center" vertical="center" textRotation="90"/>
    </xf>
    <xf numFmtId="0" fontId="46" fillId="30" borderId="89" xfId="61" applyFont="1" applyFill="1" applyBorder="1" applyAlignment="1">
      <alignment horizontal="center" vertical="center" wrapText="1"/>
    </xf>
    <xf numFmtId="0" fontId="46" fillId="30" borderId="0" xfId="61" applyFont="1" applyFill="1" applyAlignment="1">
      <alignment horizontal="center" vertical="center" wrapText="1"/>
    </xf>
    <xf numFmtId="0" fontId="46" fillId="30" borderId="79" xfId="61" applyFont="1" applyFill="1" applyBorder="1" applyAlignment="1">
      <alignment horizontal="center" vertical="center" wrapText="1"/>
    </xf>
    <xf numFmtId="0" fontId="74" fillId="38" borderId="51" xfId="61" applyFont="1" applyFill="1" applyBorder="1" applyAlignment="1" applyProtection="1">
      <alignment horizontal="center" vertical="center"/>
      <protection hidden="1"/>
    </xf>
    <xf numFmtId="0" fontId="74" fillId="38" borderId="50" xfId="61" applyFont="1" applyFill="1" applyBorder="1" applyAlignment="1" applyProtection="1">
      <alignment horizontal="center" vertical="center"/>
      <protection hidden="1"/>
    </xf>
    <xf numFmtId="0" fontId="74" fillId="38" borderId="49" xfId="61" applyFont="1" applyFill="1" applyBorder="1" applyAlignment="1" applyProtection="1">
      <alignment horizontal="center" vertical="center"/>
      <protection hidden="1"/>
    </xf>
    <xf numFmtId="0" fontId="46" fillId="31" borderId="89" xfId="63" applyFont="1" applyFill="1" applyBorder="1" applyAlignment="1">
      <alignment horizontal="center" vertical="center" wrapText="1"/>
    </xf>
    <xf numFmtId="171" fontId="51" fillId="56" borderId="0" xfId="63" applyNumberFormat="1" applyFont="1" applyFill="1" applyAlignment="1">
      <alignment horizontal="center" vertical="center"/>
    </xf>
    <xf numFmtId="170" fontId="46" fillId="31" borderId="0" xfId="63" applyNumberFormat="1" applyFont="1" applyFill="1" applyAlignment="1">
      <alignment horizontal="right" vertical="center"/>
    </xf>
    <xf numFmtId="3" fontId="80" fillId="31" borderId="0" xfId="63" applyNumberFormat="1" applyFont="1" applyFill="1" applyAlignment="1">
      <alignment horizontal="center" vertical="center"/>
    </xf>
    <xf numFmtId="0" fontId="46" fillId="31" borderId="79" xfId="63" applyFont="1" applyFill="1" applyBorder="1" applyAlignment="1">
      <alignment horizontal="center" vertical="center"/>
    </xf>
    <xf numFmtId="0" fontId="72" fillId="30" borderId="17" xfId="61" applyFont="1" applyFill="1" applyBorder="1" applyAlignment="1">
      <alignment horizontal="center" vertical="center"/>
    </xf>
    <xf numFmtId="0" fontId="72" fillId="30" borderId="16" xfId="61" applyFont="1" applyFill="1" applyBorder="1" applyAlignment="1">
      <alignment horizontal="center" vertical="center"/>
    </xf>
    <xf numFmtId="0" fontId="10" fillId="30" borderId="89" xfId="94" applyFont="1" applyFill="1" applyBorder="1" applyAlignment="1">
      <alignment horizontal="center" vertical="center" wrapText="1"/>
    </xf>
    <xf numFmtId="0" fontId="10" fillId="30" borderId="0" xfId="94" applyFont="1" applyFill="1" applyAlignment="1">
      <alignment horizontal="center" vertical="center" wrapText="1"/>
    </xf>
    <xf numFmtId="0" fontId="10" fillId="30" borderId="79" xfId="94" applyFont="1" applyFill="1" applyBorder="1" applyAlignment="1">
      <alignment horizontal="center" vertical="center" wrapText="1"/>
    </xf>
    <xf numFmtId="0" fontId="10" fillId="30" borderId="173" xfId="94" applyFont="1" applyFill="1" applyBorder="1" applyAlignment="1">
      <alignment horizontal="center" vertical="center" wrapText="1"/>
    </xf>
    <xf numFmtId="0" fontId="10" fillId="30" borderId="95" xfId="94" applyFont="1" applyFill="1" applyBorder="1" applyAlignment="1">
      <alignment horizontal="center" vertical="center" wrapText="1"/>
    </xf>
    <xf numFmtId="0" fontId="10" fillId="30" borderId="96" xfId="94" applyFont="1" applyFill="1" applyBorder="1" applyAlignment="1">
      <alignment horizontal="center" vertical="center" wrapText="1"/>
    </xf>
    <xf numFmtId="0" fontId="134" fillId="56" borderId="89" xfId="61" applyFont="1" applyFill="1" applyBorder="1" applyAlignment="1">
      <alignment horizontal="center" vertical="center"/>
    </xf>
    <xf numFmtId="0" fontId="134" fillId="56" borderId="278" xfId="61" applyFont="1" applyFill="1" applyBorder="1" applyAlignment="1">
      <alignment horizontal="center" vertical="center"/>
    </xf>
    <xf numFmtId="206" fontId="134" fillId="56" borderId="0" xfId="61" applyNumberFormat="1" applyFont="1" applyFill="1" applyAlignment="1">
      <alignment horizontal="center" vertical="center"/>
    </xf>
    <xf numFmtId="206" fontId="134" fillId="56" borderId="279" xfId="61" applyNumberFormat="1" applyFont="1" applyFill="1" applyBorder="1" applyAlignment="1">
      <alignment horizontal="center" vertical="center"/>
    </xf>
    <xf numFmtId="0" fontId="60" fillId="31" borderId="0" xfId="61" applyFont="1" applyFill="1" applyAlignment="1">
      <alignment horizontal="center" vertical="center"/>
    </xf>
    <xf numFmtId="0" fontId="60" fillId="31" borderId="279" xfId="61" applyFont="1" applyFill="1" applyBorder="1" applyAlignment="1">
      <alignment horizontal="center" vertical="center"/>
    </xf>
    <xf numFmtId="2" fontId="44" fillId="31" borderId="0" xfId="61" applyNumberFormat="1" applyFont="1" applyFill="1" applyAlignment="1">
      <alignment horizontal="center" vertical="center"/>
    </xf>
    <xf numFmtId="2" fontId="44" fillId="31" borderId="279" xfId="61" applyNumberFormat="1" applyFont="1" applyFill="1" applyBorder="1" applyAlignment="1">
      <alignment horizontal="center" vertical="center"/>
    </xf>
    <xf numFmtId="0" fontId="385" fillId="30" borderId="103" xfId="61" applyFont="1" applyFill="1" applyBorder="1" applyAlignment="1">
      <alignment horizontal="center" vertical="center" wrapText="1"/>
    </xf>
    <xf numFmtId="0" fontId="385" fillId="30" borderId="104" xfId="61" applyFont="1" applyFill="1" applyBorder="1" applyAlignment="1">
      <alignment horizontal="center" vertical="center" wrapText="1"/>
    </xf>
    <xf numFmtId="0" fontId="385" fillId="30" borderId="105" xfId="61" applyFont="1" applyFill="1" applyBorder="1" applyAlignment="1">
      <alignment horizontal="center" vertical="center" wrapText="1"/>
    </xf>
    <xf numFmtId="0" fontId="74" fillId="38" borderId="51" xfId="63" applyFont="1" applyFill="1" applyBorder="1" applyAlignment="1">
      <alignment horizontal="center" vertical="center"/>
    </xf>
    <xf numFmtId="0" fontId="74" fillId="38" borderId="50" xfId="63" applyFont="1" applyFill="1" applyBorder="1" applyAlignment="1">
      <alignment horizontal="center" vertical="center"/>
    </xf>
    <xf numFmtId="0" fontId="74" fillId="38" borderId="49" xfId="63" applyFont="1" applyFill="1" applyBorder="1" applyAlignment="1">
      <alignment horizontal="center" vertical="center"/>
    </xf>
    <xf numFmtId="0" fontId="74" fillId="38" borderId="89" xfId="63" applyFont="1" applyFill="1" applyBorder="1" applyAlignment="1">
      <alignment horizontal="center" vertical="center"/>
    </xf>
    <xf numFmtId="0" fontId="74" fillId="38" borderId="0" xfId="63" applyFont="1" applyFill="1" applyAlignment="1">
      <alignment horizontal="center" vertical="center"/>
    </xf>
    <xf numFmtId="0" fontId="74" fillId="38" borderId="79" xfId="63" applyFont="1" applyFill="1" applyBorder="1" applyAlignment="1">
      <alignment horizontal="center" vertical="center"/>
    </xf>
    <xf numFmtId="2" fontId="72" fillId="30" borderId="221" xfId="61" applyNumberFormat="1" applyFont="1" applyFill="1" applyBorder="1" applyAlignment="1">
      <alignment horizontal="center" vertical="center"/>
    </xf>
    <xf numFmtId="2" fontId="72" fillId="30" borderId="225" xfId="61" applyNumberFormat="1" applyFont="1" applyFill="1" applyBorder="1" applyAlignment="1">
      <alignment horizontal="center" vertical="center"/>
    </xf>
    <xf numFmtId="0" fontId="46" fillId="31" borderId="0" xfId="63" applyFont="1" applyFill="1" applyAlignment="1">
      <alignment horizontal="right" vertical="center"/>
    </xf>
    <xf numFmtId="3" fontId="51" fillId="56" borderId="0" xfId="63" applyNumberFormat="1" applyFont="1" applyFill="1" applyAlignment="1">
      <alignment horizontal="center" vertical="center"/>
    </xf>
    <xf numFmtId="171" fontId="80" fillId="31" borderId="0" xfId="63" applyNumberFormat="1" applyFont="1" applyFill="1" applyAlignment="1">
      <alignment horizontal="center" vertical="center"/>
    </xf>
    <xf numFmtId="3" fontId="384" fillId="56" borderId="278" xfId="63" applyNumberFormat="1" applyFont="1" applyFill="1" applyBorder="1" applyAlignment="1">
      <alignment horizontal="center" vertical="center"/>
    </xf>
    <xf numFmtId="3" fontId="384" fillId="56" borderId="279" xfId="63" applyNumberFormat="1" applyFont="1" applyFill="1" applyBorder="1" applyAlignment="1">
      <alignment horizontal="center" vertical="center"/>
    </xf>
    <xf numFmtId="3" fontId="384" fillId="56" borderId="280" xfId="63" applyNumberFormat="1" applyFont="1" applyFill="1" applyBorder="1" applyAlignment="1">
      <alignment horizontal="center" vertical="center"/>
    </xf>
    <xf numFmtId="0" fontId="351" fillId="30" borderId="89" xfId="94" applyFont="1" applyFill="1" applyBorder="1" applyAlignment="1">
      <alignment horizontal="center" vertical="center" wrapText="1"/>
    </xf>
    <xf numFmtId="0" fontId="351" fillId="30" borderId="0" xfId="94" applyFont="1" applyFill="1" applyAlignment="1">
      <alignment horizontal="center" vertical="center" wrapText="1"/>
    </xf>
    <xf numFmtId="0" fontId="351" fillId="30" borderId="79" xfId="94" applyFont="1" applyFill="1" applyBorder="1" applyAlignment="1">
      <alignment horizontal="center" vertical="center" wrapText="1"/>
    </xf>
    <xf numFmtId="0" fontId="351" fillId="30" borderId="173" xfId="94" applyFont="1" applyFill="1" applyBorder="1" applyAlignment="1">
      <alignment horizontal="center" vertical="center" wrapText="1"/>
    </xf>
    <xf numFmtId="0" fontId="351" fillId="30" borderId="95" xfId="94" applyFont="1" applyFill="1" applyBorder="1" applyAlignment="1">
      <alignment horizontal="center" vertical="center" wrapText="1"/>
    </xf>
    <xf numFmtId="0" fontId="351" fillId="30" borderId="96" xfId="94" applyFont="1" applyFill="1" applyBorder="1" applyAlignment="1">
      <alignment horizontal="center" vertical="center" wrapText="1"/>
    </xf>
    <xf numFmtId="0" fontId="46" fillId="30" borderId="89" xfId="63" applyFont="1" applyFill="1" applyBorder="1" applyAlignment="1">
      <alignment horizontal="center" vertical="center"/>
    </xf>
    <xf numFmtId="0" fontId="46" fillId="30" borderId="0" xfId="63" applyFont="1" applyFill="1" applyAlignment="1">
      <alignment horizontal="center" vertical="center"/>
    </xf>
    <xf numFmtId="0" fontId="46" fillId="30" borderId="79" xfId="63" applyFont="1" applyFill="1" applyBorder="1" applyAlignment="1">
      <alignment horizontal="center" vertical="center"/>
    </xf>
    <xf numFmtId="0" fontId="60" fillId="30" borderId="89" xfId="63" applyFont="1" applyFill="1" applyBorder="1" applyAlignment="1">
      <alignment horizontal="center" vertical="center" wrapText="1"/>
    </xf>
    <xf numFmtId="0" fontId="60" fillId="30" borderId="0" xfId="63" applyFont="1" applyFill="1" applyAlignment="1">
      <alignment horizontal="center" vertical="center" wrapText="1"/>
    </xf>
    <xf numFmtId="0" fontId="69" fillId="30" borderId="0" xfId="61" applyFont="1" applyFill="1" applyAlignment="1">
      <alignment horizontal="center" vertical="center" wrapText="1"/>
    </xf>
    <xf numFmtId="0" fontId="44" fillId="30" borderId="0" xfId="61" applyFont="1" applyFill="1" applyAlignment="1">
      <alignment horizontal="center" vertical="center" wrapText="1"/>
    </xf>
    <xf numFmtId="0" fontId="60" fillId="30" borderId="79" xfId="63" applyFont="1" applyFill="1" applyBorder="1" applyAlignment="1">
      <alignment horizontal="center" vertical="center" wrapText="1"/>
    </xf>
    <xf numFmtId="0" fontId="388" fillId="30" borderId="51" xfId="61" applyFont="1" applyFill="1" applyBorder="1" applyAlignment="1">
      <alignment horizontal="center" vertical="center"/>
    </xf>
    <xf numFmtId="0" fontId="388" fillId="30" borderId="50" xfId="61" applyFont="1" applyFill="1" applyBorder="1" applyAlignment="1">
      <alignment horizontal="center" vertical="center"/>
    </xf>
    <xf numFmtId="0" fontId="388" fillId="30" borderId="49" xfId="61" applyFont="1" applyFill="1" applyBorder="1" applyAlignment="1">
      <alignment horizontal="center" vertical="center"/>
    </xf>
    <xf numFmtId="0" fontId="72" fillId="50" borderId="79" xfId="61" applyFont="1" applyFill="1" applyBorder="1" applyAlignment="1">
      <alignment horizontal="center" vertical="center" textRotation="90"/>
    </xf>
    <xf numFmtId="0" fontId="149" fillId="30" borderId="89" xfId="95" applyFont="1" applyFill="1" applyBorder="1" applyAlignment="1">
      <alignment horizontal="center" vertical="center" wrapText="1"/>
    </xf>
    <xf numFmtId="0" fontId="149" fillId="30" borderId="0" xfId="95" applyFont="1" applyFill="1" applyBorder="1" applyAlignment="1">
      <alignment horizontal="center" vertical="center" wrapText="1"/>
    </xf>
    <xf numFmtId="0" fontId="149" fillId="30" borderId="79" xfId="95" applyFont="1" applyFill="1" applyBorder="1" applyAlignment="1">
      <alignment horizontal="center" vertical="center" wrapText="1"/>
    </xf>
    <xf numFmtId="0" fontId="236" fillId="56" borderId="89" xfId="61" applyFont="1" applyFill="1" applyBorder="1" applyAlignment="1">
      <alignment horizontal="center" vertical="center"/>
    </xf>
    <xf numFmtId="206" fontId="236" fillId="56" borderId="0" xfId="61" applyNumberFormat="1" applyFont="1" applyFill="1" applyAlignment="1">
      <alignment horizontal="center" vertical="center"/>
    </xf>
    <xf numFmtId="171" fontId="236" fillId="56" borderId="0" xfId="63" applyNumberFormat="1" applyFont="1" applyFill="1" applyAlignment="1">
      <alignment horizontal="center" vertical="center"/>
    </xf>
    <xf numFmtId="0" fontId="60" fillId="30" borderId="89" xfId="63" applyFont="1" applyFill="1" applyBorder="1" applyAlignment="1">
      <alignment horizontal="center" vertical="top" wrapText="1"/>
    </xf>
    <xf numFmtId="0" fontId="60" fillId="30" borderId="0" xfId="63" applyFont="1" applyFill="1" applyAlignment="1">
      <alignment horizontal="center" vertical="top" wrapText="1"/>
    </xf>
    <xf numFmtId="0" fontId="62" fillId="30" borderId="0" xfId="61" applyFont="1" applyFill="1" applyAlignment="1">
      <alignment horizontal="center" vertical="top" wrapText="1"/>
    </xf>
    <xf numFmtId="174" fontId="60" fillId="31" borderId="0" xfId="61" applyNumberFormat="1" applyFont="1" applyFill="1" applyAlignment="1">
      <alignment horizontal="center" vertical="center"/>
    </xf>
    <xf numFmtId="2" fontId="127" fillId="31" borderId="79" xfId="61" applyNumberFormat="1" applyFont="1" applyFill="1" applyBorder="1" applyAlignment="1">
      <alignment horizontal="center" vertical="center"/>
    </xf>
    <xf numFmtId="171" fontId="44" fillId="31" borderId="0" xfId="63" applyNumberFormat="1" applyFont="1" applyFill="1" applyAlignment="1">
      <alignment horizontal="center" vertical="center"/>
    </xf>
    <xf numFmtId="0" fontId="44" fillId="30" borderId="0" xfId="63" applyFont="1" applyFill="1" applyAlignment="1">
      <alignment horizontal="center" vertical="top" wrapText="1"/>
    </xf>
    <xf numFmtId="0" fontId="60" fillId="30" borderId="79" xfId="63" applyFont="1" applyFill="1" applyBorder="1" applyAlignment="1">
      <alignment horizontal="center" vertical="top" wrapText="1"/>
    </xf>
    <xf numFmtId="0" fontId="351" fillId="30" borderId="89" xfId="94" applyFont="1" applyFill="1" applyBorder="1" applyAlignment="1">
      <alignment horizontal="center" vertical="center"/>
    </xf>
    <xf numFmtId="0" fontId="351" fillId="30" borderId="0" xfId="94" applyFont="1" applyFill="1" applyAlignment="1">
      <alignment horizontal="center" vertical="center"/>
    </xf>
    <xf numFmtId="0" fontId="351" fillId="30" borderId="79" xfId="94" applyFont="1" applyFill="1" applyBorder="1" applyAlignment="1">
      <alignment horizontal="center" vertical="center"/>
    </xf>
    <xf numFmtId="0" fontId="351" fillId="30" borderId="173" xfId="94" applyFont="1" applyFill="1" applyBorder="1" applyAlignment="1">
      <alignment horizontal="center" vertical="center"/>
    </xf>
    <xf numFmtId="0" fontId="351" fillId="30" borderId="95" xfId="94" applyFont="1" applyFill="1" applyBorder="1" applyAlignment="1">
      <alignment horizontal="center" vertical="center"/>
    </xf>
    <xf numFmtId="0" fontId="351" fillId="30" borderId="96" xfId="94" applyFont="1" applyFill="1" applyBorder="1" applyAlignment="1">
      <alignment horizontal="center" vertical="center"/>
    </xf>
    <xf numFmtId="0" fontId="391" fillId="30" borderId="89" xfId="61" applyFont="1" applyFill="1" applyBorder="1" applyAlignment="1">
      <alignment horizontal="center" vertical="center" wrapText="1"/>
    </xf>
    <xf numFmtId="0" fontId="391" fillId="30" borderId="0" xfId="61" applyFont="1" applyFill="1" applyAlignment="1">
      <alignment horizontal="center" vertical="center" wrapText="1"/>
    </xf>
    <xf numFmtId="0" fontId="391" fillId="30" borderId="173" xfId="61" applyFont="1" applyFill="1" applyBorder="1" applyAlignment="1">
      <alignment horizontal="center" vertical="center" wrapText="1"/>
    </xf>
    <xf numFmtId="0" fontId="391" fillId="30" borderId="95" xfId="61" applyFont="1" applyFill="1" applyBorder="1" applyAlignment="1">
      <alignment horizontal="center" vertical="center" wrapText="1"/>
    </xf>
    <xf numFmtId="207" fontId="236" fillId="56" borderId="0" xfId="61" applyNumberFormat="1" applyFont="1" applyFill="1" applyAlignment="1">
      <alignment horizontal="center" vertical="center"/>
    </xf>
    <xf numFmtId="206" fontId="92" fillId="31" borderId="0" xfId="61" applyNumberFormat="1" applyFont="1" applyFill="1" applyAlignment="1">
      <alignment horizontal="center" vertical="center"/>
    </xf>
    <xf numFmtId="174" fontId="109" fillId="33" borderId="79" xfId="61" applyNumberFormat="1" applyFont="1" applyFill="1" applyBorder="1" applyAlignment="1">
      <alignment horizontal="center" vertical="center"/>
    </xf>
    <xf numFmtId="0" fontId="48" fillId="38" borderId="89" xfId="63" applyFont="1" applyFill="1" applyBorder="1" applyAlignment="1">
      <alignment horizontal="center" vertical="center"/>
    </xf>
    <xf numFmtId="0" fontId="48" fillId="38" borderId="0" xfId="63" applyFont="1" applyFill="1" applyAlignment="1">
      <alignment horizontal="center" vertical="center"/>
    </xf>
    <xf numFmtId="0" fontId="48" fillId="38" borderId="79" xfId="63" applyFont="1" applyFill="1" applyBorder="1" applyAlignment="1">
      <alignment horizontal="center" vertical="center"/>
    </xf>
    <xf numFmtId="0" fontId="60" fillId="30" borderId="89" xfId="63" applyFont="1" applyFill="1" applyBorder="1" applyAlignment="1">
      <alignment horizontal="center" vertical="center"/>
    </xf>
    <xf numFmtId="0" fontId="60" fillId="30" borderId="0" xfId="63" applyFont="1" applyFill="1" applyAlignment="1">
      <alignment horizontal="center" vertical="center"/>
    </xf>
    <xf numFmtId="0" fontId="60" fillId="30" borderId="79" xfId="63" applyFont="1" applyFill="1" applyBorder="1" applyAlignment="1">
      <alignment horizontal="center" vertical="center"/>
    </xf>
    <xf numFmtId="0" fontId="8" fillId="31" borderId="0" xfId="94" applyFill="1" applyAlignment="1">
      <alignment horizontal="center"/>
    </xf>
    <xf numFmtId="0" fontId="68" fillId="30" borderId="89" xfId="63" applyFont="1" applyFill="1" applyBorder="1" applyAlignment="1">
      <alignment horizontal="center" vertical="center"/>
    </xf>
    <xf numFmtId="0" fontId="68" fillId="30" borderId="0" xfId="63" applyFont="1" applyFill="1" applyAlignment="1">
      <alignment horizontal="center" vertical="center"/>
    </xf>
    <xf numFmtId="0" fontId="68" fillId="30" borderId="79" xfId="63" applyFont="1" applyFill="1" applyBorder="1" applyAlignment="1">
      <alignment horizontal="center" vertical="center"/>
    </xf>
    <xf numFmtId="0" fontId="392" fillId="130" borderId="0" xfId="61" applyFont="1" applyFill="1" applyAlignment="1">
      <alignment horizontal="center" vertical="center"/>
    </xf>
    <xf numFmtId="174" fontId="44" fillId="33" borderId="0" xfId="61" applyNumberFormat="1" applyFont="1" applyFill="1" applyAlignment="1">
      <alignment horizontal="center" vertical="center"/>
    </xf>
    <xf numFmtId="174" fontId="44" fillId="33" borderId="79" xfId="61" applyNumberFormat="1" applyFont="1" applyFill="1" applyBorder="1" applyAlignment="1">
      <alignment horizontal="center" vertical="center"/>
    </xf>
    <xf numFmtId="0" fontId="263" fillId="56" borderId="89" xfId="61" applyFont="1" applyFill="1" applyBorder="1" applyAlignment="1">
      <alignment horizontal="center" vertical="center"/>
    </xf>
    <xf numFmtId="0" fontId="240" fillId="56" borderId="0" xfId="61" applyFont="1" applyFill="1" applyAlignment="1">
      <alignment horizontal="center" vertical="center"/>
    </xf>
    <xf numFmtId="171" fontId="46" fillId="54" borderId="0" xfId="63" applyNumberFormat="1" applyFont="1" applyFill="1" applyAlignment="1">
      <alignment horizontal="center" vertical="center"/>
    </xf>
    <xf numFmtId="0" fontId="390" fillId="30" borderId="89" xfId="61" applyFont="1" applyFill="1" applyBorder="1" applyAlignment="1">
      <alignment horizontal="center" vertical="center" wrapText="1"/>
    </xf>
    <xf numFmtId="0" fontId="390" fillId="30" borderId="0" xfId="61" applyFont="1" applyFill="1" applyAlignment="1">
      <alignment horizontal="center" vertical="center" wrapText="1"/>
    </xf>
    <xf numFmtId="0" fontId="390" fillId="30" borderId="79" xfId="61" applyFont="1" applyFill="1" applyBorder="1" applyAlignment="1">
      <alignment horizontal="center" vertical="center" wrapText="1"/>
    </xf>
    <xf numFmtId="0" fontId="390" fillId="30" borderId="173" xfId="61" applyFont="1" applyFill="1" applyBorder="1" applyAlignment="1">
      <alignment horizontal="center" vertical="center" wrapText="1"/>
    </xf>
    <xf numFmtId="0" fontId="390" fillId="30" borderId="95" xfId="61" applyFont="1" applyFill="1" applyBorder="1" applyAlignment="1">
      <alignment horizontal="center" vertical="center" wrapText="1"/>
    </xf>
    <xf numFmtId="0" fontId="390" fillId="30" borderId="96" xfId="61" applyFont="1" applyFill="1" applyBorder="1" applyAlignment="1">
      <alignment horizontal="center" vertical="center" wrapText="1"/>
    </xf>
    <xf numFmtId="0" fontId="74" fillId="38" borderId="89" xfId="63" applyFont="1" applyFill="1" applyBorder="1" applyAlignment="1">
      <alignment horizontal="center" vertical="center" wrapText="1"/>
    </xf>
    <xf numFmtId="0" fontId="74" fillId="38" borderId="0" xfId="63" applyFont="1" applyFill="1" applyAlignment="1">
      <alignment horizontal="center" vertical="center" wrapText="1"/>
    </xf>
    <xf numFmtId="0" fontId="45" fillId="30" borderId="89" xfId="61" applyFont="1" applyFill="1" applyBorder="1" applyAlignment="1">
      <alignment horizontal="center" vertical="center"/>
    </xf>
    <xf numFmtId="0" fontId="45" fillId="30" borderId="0" xfId="61" applyFont="1" applyFill="1" applyAlignment="1">
      <alignment horizontal="center" vertical="center"/>
    </xf>
    <xf numFmtId="0" fontId="45" fillId="30" borderId="79" xfId="61" applyFont="1" applyFill="1" applyBorder="1" applyAlignment="1">
      <alignment horizontal="center" vertical="center"/>
    </xf>
    <xf numFmtId="0" fontId="62" fillId="30" borderId="0" xfId="63" applyFont="1" applyFill="1" applyAlignment="1">
      <alignment horizontal="center" vertical="center" wrapText="1"/>
    </xf>
    <xf numFmtId="0" fontId="110" fillId="54" borderId="0" xfId="61" applyFont="1" applyFill="1" applyAlignment="1">
      <alignment horizontal="center" vertical="center" wrapText="1"/>
    </xf>
    <xf numFmtId="0" fontId="245" fillId="0" borderId="89" xfId="61" applyFont="1" applyBorder="1" applyAlignment="1">
      <alignment horizontal="center" vertical="center"/>
    </xf>
    <xf numFmtId="0" fontId="245" fillId="0" borderId="0" xfId="61" applyFont="1" applyAlignment="1">
      <alignment horizontal="center" vertical="center"/>
    </xf>
    <xf numFmtId="0" fontId="245" fillId="0" borderId="79" xfId="61" applyFont="1" applyBorder="1" applyAlignment="1">
      <alignment horizontal="center" vertical="center"/>
    </xf>
    <xf numFmtId="0" fontId="92" fillId="30" borderId="0" xfId="61" applyFont="1" applyFill="1" applyAlignment="1">
      <alignment horizontal="left" vertical="center" wrapText="1"/>
    </xf>
    <xf numFmtId="0" fontId="92" fillId="30" borderId="79" xfId="61" applyFont="1" applyFill="1" applyBorder="1" applyAlignment="1">
      <alignment horizontal="left" vertical="center" wrapText="1"/>
    </xf>
    <xf numFmtId="0" fontId="394" fillId="30" borderId="89" xfId="61" applyFont="1" applyFill="1" applyBorder="1" applyAlignment="1">
      <alignment horizontal="center" vertical="center"/>
    </xf>
    <xf numFmtId="0" fontId="44" fillId="30" borderId="0" xfId="61" applyFont="1" applyFill="1" applyAlignment="1">
      <alignment horizontal="left" vertical="center" wrapText="1"/>
    </xf>
    <xf numFmtId="0" fontId="44" fillId="30" borderId="79" xfId="61" applyFont="1" applyFill="1" applyBorder="1" applyAlignment="1">
      <alignment horizontal="left" vertical="center" wrapText="1"/>
    </xf>
    <xf numFmtId="0" fontId="351" fillId="0" borderId="89" xfId="94" applyFont="1" applyBorder="1" applyAlignment="1">
      <alignment horizontal="center" wrapText="1"/>
    </xf>
    <xf numFmtId="0" fontId="351" fillId="0" borderId="0" xfId="94" applyFont="1" applyAlignment="1">
      <alignment horizontal="center" wrapText="1"/>
    </xf>
    <xf numFmtId="0" fontId="351" fillId="0" borderId="79" xfId="94" applyFont="1" applyBorder="1" applyAlignment="1">
      <alignment horizontal="center" wrapText="1"/>
    </xf>
    <xf numFmtId="0" fontId="73" fillId="30" borderId="112" xfId="94" applyFont="1" applyFill="1" applyBorder="1" applyAlignment="1">
      <alignment horizontal="center" vertical="center"/>
    </xf>
    <xf numFmtId="0" fontId="73" fillId="30" borderId="73" xfId="94" applyFont="1" applyFill="1" applyBorder="1" applyAlignment="1">
      <alignment horizontal="center" vertical="center"/>
    </xf>
    <xf numFmtId="0" fontId="45" fillId="30" borderId="103" xfId="61" applyFont="1" applyFill="1" applyBorder="1" applyAlignment="1">
      <alignment horizontal="center" vertical="center"/>
    </xf>
    <xf numFmtId="0" fontId="45" fillId="30" borderId="104" xfId="61" applyFont="1" applyFill="1" applyBorder="1" applyAlignment="1">
      <alignment horizontal="center" vertical="center"/>
    </xf>
    <xf numFmtId="0" fontId="45" fillId="30" borderId="105" xfId="61" applyFont="1" applyFill="1" applyBorder="1" applyAlignment="1">
      <alignment horizontal="center" vertical="center"/>
    </xf>
    <xf numFmtId="0" fontId="394" fillId="130" borderId="89" xfId="61" applyFont="1" applyFill="1" applyBorder="1" applyAlignment="1">
      <alignment horizontal="center" vertical="center"/>
    </xf>
    <xf numFmtId="0" fontId="46" fillId="130" borderId="0" xfId="61" applyFont="1" applyFill="1" applyAlignment="1">
      <alignment horizontal="center" vertical="center"/>
    </xf>
    <xf numFmtId="206" fontId="46" fillId="130" borderId="0" xfId="61" applyNumberFormat="1" applyFont="1" applyFill="1" applyAlignment="1">
      <alignment horizontal="center" vertical="center"/>
    </xf>
    <xf numFmtId="171" fontId="395" fillId="56" borderId="0" xfId="63" applyNumberFormat="1" applyFont="1" applyFill="1" applyAlignment="1">
      <alignment horizontal="center" vertical="center"/>
    </xf>
    <xf numFmtId="174" fontId="43" fillId="33" borderId="79" xfId="61" applyNumberFormat="1" applyFont="1" applyFill="1" applyBorder="1" applyAlignment="1">
      <alignment horizontal="center" vertical="center"/>
    </xf>
    <xf numFmtId="0" fontId="48" fillId="38" borderId="50" xfId="94" applyFont="1" applyFill="1" applyBorder="1" applyAlignment="1">
      <alignment horizontal="center" vertical="center" wrapText="1"/>
    </xf>
    <xf numFmtId="0" fontId="48" fillId="38" borderId="49" xfId="94" applyFont="1" applyFill="1" applyBorder="1" applyAlignment="1">
      <alignment horizontal="center" vertical="center" wrapText="1"/>
    </xf>
    <xf numFmtId="0" fontId="48" fillId="38" borderId="0" xfId="94" applyFont="1" applyFill="1" applyAlignment="1">
      <alignment horizontal="center" vertical="center" wrapText="1"/>
    </xf>
    <xf numFmtId="0" fontId="48" fillId="38" borderId="79" xfId="94" applyFont="1" applyFill="1" applyBorder="1" applyAlignment="1">
      <alignment horizontal="center" vertical="center" wrapText="1"/>
    </xf>
    <xf numFmtId="0" fontId="397" fillId="30" borderId="0" xfId="94" applyFont="1" applyFill="1" applyAlignment="1">
      <alignment horizontal="center" vertical="center" wrapText="1"/>
    </xf>
    <xf numFmtId="0" fontId="240" fillId="56" borderId="0" xfId="94" applyFont="1" applyFill="1" applyAlignment="1">
      <alignment horizontal="center" vertical="center" wrapText="1"/>
    </xf>
    <xf numFmtId="0" fontId="395" fillId="30" borderId="0" xfId="94" applyFont="1" applyFill="1" applyAlignment="1">
      <alignment horizontal="center" vertical="center" wrapText="1"/>
    </xf>
    <xf numFmtId="0" fontId="395" fillId="30" borderId="279" xfId="94" applyFont="1" applyFill="1" applyBorder="1" applyAlignment="1">
      <alignment horizontal="center" vertical="center" wrapText="1"/>
    </xf>
    <xf numFmtId="0" fontId="10" fillId="30" borderId="89" xfId="94" applyFont="1" applyFill="1" applyBorder="1" applyAlignment="1">
      <alignment horizontal="right" vertical="center"/>
    </xf>
    <xf numFmtId="0" fontId="10" fillId="30" borderId="0" xfId="94" applyFont="1" applyFill="1" applyAlignment="1">
      <alignment horizontal="right" vertical="center"/>
    </xf>
    <xf numFmtId="0" fontId="10" fillId="30" borderId="127" xfId="94" applyFont="1" applyFill="1" applyBorder="1" applyAlignment="1">
      <alignment horizontal="right" vertical="center"/>
    </xf>
    <xf numFmtId="0" fontId="10" fillId="30" borderId="74" xfId="94" applyFont="1" applyFill="1" applyBorder="1" applyAlignment="1">
      <alignment horizontal="right" vertical="center"/>
    </xf>
    <xf numFmtId="2" fontId="400" fillId="152" borderId="0" xfId="61" applyNumberFormat="1" applyFont="1" applyFill="1" applyAlignment="1" applyProtection="1">
      <alignment horizontal="center" vertical="center" wrapText="1"/>
      <protection locked="0"/>
    </xf>
    <xf numFmtId="0" fontId="399" fillId="30" borderId="0" xfId="63" applyFont="1" applyFill="1" applyAlignment="1">
      <alignment horizontal="center" vertical="center" wrapText="1"/>
    </xf>
    <xf numFmtId="207" fontId="236" fillId="56" borderId="0" xfId="63" applyNumberFormat="1" applyFont="1" applyFill="1" applyAlignment="1">
      <alignment horizontal="center" vertical="center"/>
    </xf>
    <xf numFmtId="208" fontId="236" fillId="56" borderId="0" xfId="61" applyNumberFormat="1" applyFont="1" applyFill="1" applyAlignment="1">
      <alignment horizontal="center" vertical="center"/>
    </xf>
    <xf numFmtId="0" fontId="398" fillId="30" borderId="0" xfId="63" applyFont="1" applyFill="1" applyAlignment="1">
      <alignment horizontal="center" vertical="center" wrapText="1"/>
    </xf>
    <xf numFmtId="0" fontId="396" fillId="30" borderId="0" xfId="63" applyFont="1" applyFill="1" applyAlignment="1">
      <alignment horizontal="center" vertical="center" wrapText="1"/>
    </xf>
    <xf numFmtId="171" fontId="43" fillId="31" borderId="0" xfId="61" applyNumberFormat="1" applyFont="1" applyFill="1" applyAlignment="1">
      <alignment horizontal="center" vertical="center"/>
    </xf>
    <xf numFmtId="171" fontId="46" fillId="31" borderId="0" xfId="61" applyNumberFormat="1" applyFont="1" applyFill="1" applyAlignment="1">
      <alignment horizontal="center" vertical="center"/>
    </xf>
    <xf numFmtId="0" fontId="252" fillId="30" borderId="104" xfId="61" applyFont="1" applyFill="1" applyBorder="1" applyAlignment="1">
      <alignment horizontal="center" vertical="center"/>
    </xf>
    <xf numFmtId="0" fontId="156" fillId="30" borderId="0" xfId="61" applyFont="1" applyFill="1" applyAlignment="1">
      <alignment horizontal="right" vertical="center"/>
    </xf>
    <xf numFmtId="0" fontId="404" fillId="36" borderId="0" xfId="61" applyFont="1" applyFill="1" applyAlignment="1">
      <alignment horizontal="center" vertical="center"/>
    </xf>
    <xf numFmtId="207" fontId="404" fillId="36" borderId="0" xfId="63" applyNumberFormat="1" applyFont="1" applyFill="1" applyAlignment="1">
      <alignment horizontal="center" vertical="center"/>
    </xf>
    <xf numFmtId="207" fontId="404" fillId="36" borderId="0" xfId="61" applyNumberFormat="1" applyFont="1" applyFill="1" applyAlignment="1">
      <alignment horizontal="center" vertical="center"/>
    </xf>
    <xf numFmtId="208" fontId="404" fillId="36" borderId="0" xfId="61" applyNumberFormat="1" applyFont="1" applyFill="1" applyAlignment="1">
      <alignment horizontal="center" vertical="center"/>
    </xf>
    <xf numFmtId="0" fontId="404" fillId="30" borderId="104" xfId="61" applyFont="1" applyFill="1" applyBorder="1" applyAlignment="1">
      <alignment horizontal="center" vertical="center"/>
    </xf>
    <xf numFmtId="0" fontId="71" fillId="30" borderId="0" xfId="61" applyFont="1" applyFill="1" applyAlignment="1">
      <alignment horizontal="center" vertical="center" wrapText="1"/>
    </xf>
    <xf numFmtId="0" fontId="71" fillId="30" borderId="254" xfId="61" applyFont="1" applyFill="1" applyBorder="1" applyAlignment="1">
      <alignment horizontal="center" vertical="center" wrapText="1"/>
    </xf>
    <xf numFmtId="0" fontId="411" fillId="30" borderId="0" xfId="94" applyFont="1" applyFill="1" applyAlignment="1">
      <alignment horizontal="left" vertical="center" wrapText="1"/>
    </xf>
    <xf numFmtId="0" fontId="351" fillId="30" borderId="281" xfId="94" applyFont="1" applyFill="1" applyBorder="1" applyAlignment="1">
      <alignment horizontal="center" vertical="center" wrapText="1"/>
    </xf>
    <xf numFmtId="0" fontId="188" fillId="38" borderId="51" xfId="61" applyFont="1" applyFill="1" applyBorder="1" applyAlignment="1">
      <alignment horizontal="center"/>
    </xf>
    <xf numFmtId="0" fontId="188" fillId="38" borderId="50" xfId="61" applyFont="1" applyFill="1" applyBorder="1" applyAlignment="1">
      <alignment horizontal="center"/>
    </xf>
    <xf numFmtId="0" fontId="188" fillId="38" borderId="49" xfId="61" applyFont="1" applyFill="1" applyBorder="1" applyAlignment="1">
      <alignment horizontal="center"/>
    </xf>
    <xf numFmtId="0" fontId="188" fillId="38" borderId="89" xfId="61" applyFont="1" applyFill="1" applyBorder="1" applyAlignment="1">
      <alignment horizontal="center"/>
    </xf>
    <xf numFmtId="0" fontId="188" fillId="38" borderId="0" xfId="61" applyFont="1" applyFill="1" applyAlignment="1">
      <alignment horizontal="center"/>
    </xf>
    <xf numFmtId="0" fontId="188" fillId="38" borderId="79" xfId="61" applyFont="1" applyFill="1" applyBorder="1" applyAlignment="1">
      <alignment horizontal="center"/>
    </xf>
    <xf numFmtId="171" fontId="50" fillId="56" borderId="0" xfId="61" applyNumberFormat="1" applyFont="1" applyFill="1" applyAlignment="1">
      <alignment horizontal="center" vertical="center"/>
    </xf>
    <xf numFmtId="171" fontId="236" fillId="56" borderId="0" xfId="61" applyNumberFormat="1" applyFont="1" applyFill="1" applyAlignment="1">
      <alignment horizontal="center" vertical="center"/>
    </xf>
    <xf numFmtId="0" fontId="406" fillId="31" borderId="0" xfId="61" applyFont="1" applyFill="1" applyAlignment="1">
      <alignment horizontal="center" vertical="center"/>
    </xf>
    <xf numFmtId="2" fontId="60" fillId="152" borderId="0" xfId="61" applyNumberFormat="1" applyFont="1" applyFill="1" applyAlignment="1" applyProtection="1">
      <alignment horizontal="left" vertical="center" wrapText="1"/>
      <protection locked="0"/>
    </xf>
    <xf numFmtId="0" fontId="414" fillId="30" borderId="89" xfId="94" applyFont="1" applyFill="1" applyBorder="1" applyAlignment="1">
      <alignment horizontal="center" vertical="center" wrapText="1"/>
    </xf>
    <xf numFmtId="0" fontId="414" fillId="30" borderId="0" xfId="94" applyFont="1" applyFill="1" applyAlignment="1">
      <alignment horizontal="center" vertical="center" wrapText="1"/>
    </xf>
    <xf numFmtId="0" fontId="414" fillId="30" borderId="79" xfId="94" applyFont="1" applyFill="1" applyBorder="1" applyAlignment="1">
      <alignment horizontal="center" vertical="center" wrapText="1"/>
    </xf>
    <xf numFmtId="0" fontId="414" fillId="30" borderId="89" xfId="94" applyFont="1" applyFill="1" applyBorder="1" applyAlignment="1">
      <alignment horizontal="center" wrapText="1"/>
    </xf>
    <xf numFmtId="0" fontId="414" fillId="30" borderId="0" xfId="94" applyFont="1" applyFill="1" applyAlignment="1">
      <alignment horizontal="center" wrapText="1"/>
    </xf>
    <xf numFmtId="0" fontId="414" fillId="30" borderId="79" xfId="94" applyFont="1" applyFill="1" applyBorder="1" applyAlignment="1">
      <alignment horizontal="center" wrapText="1"/>
    </xf>
    <xf numFmtId="0" fontId="414" fillId="30" borderId="89" xfId="94" applyFont="1" applyFill="1" applyBorder="1" applyAlignment="1">
      <alignment horizontal="left" wrapText="1"/>
    </xf>
    <xf numFmtId="0" fontId="414" fillId="30" borderId="0" xfId="94" applyFont="1" applyFill="1" applyAlignment="1">
      <alignment horizontal="left" wrapText="1"/>
    </xf>
    <xf numFmtId="0" fontId="414" fillId="30" borderId="79" xfId="94" applyFont="1" applyFill="1" applyBorder="1" applyAlignment="1">
      <alignment horizontal="left" wrapText="1"/>
    </xf>
    <xf numFmtId="0" fontId="147" fillId="49" borderId="89" xfId="61" applyFont="1" applyFill="1" applyBorder="1" applyAlignment="1">
      <alignment horizontal="right" vertical="center"/>
    </xf>
    <xf numFmtId="0" fontId="147" fillId="49" borderId="0" xfId="61" applyFont="1" applyFill="1" applyAlignment="1">
      <alignment horizontal="right" vertical="center"/>
    </xf>
    <xf numFmtId="0" fontId="416" fillId="49" borderId="0" xfId="61" applyFont="1" applyFill="1" applyAlignment="1">
      <alignment horizontal="center" vertical="center"/>
    </xf>
    <xf numFmtId="0" fontId="147" fillId="49" borderId="0" xfId="61" applyFont="1" applyFill="1" applyAlignment="1">
      <alignment horizontal="center" vertical="center"/>
    </xf>
    <xf numFmtId="0" fontId="147" fillId="49" borderId="0" xfId="61" quotePrefix="1" applyFont="1" applyFill="1" applyAlignment="1">
      <alignment horizontal="center" vertical="center" wrapText="1"/>
    </xf>
    <xf numFmtId="0" fontId="147" fillId="31" borderId="0" xfId="61" applyFont="1" applyFill="1" applyAlignment="1">
      <alignment horizontal="center" vertical="center"/>
    </xf>
    <xf numFmtId="0" fontId="147" fillId="30" borderId="193" xfId="61" applyFont="1" applyFill="1" applyBorder="1" applyAlignment="1" applyProtection="1">
      <alignment horizontal="center" vertical="center"/>
      <protection hidden="1"/>
    </xf>
    <xf numFmtId="0" fontId="147" fillId="30" borderId="254" xfId="61" applyFont="1" applyFill="1" applyBorder="1" applyAlignment="1" applyProtection="1">
      <alignment horizontal="center" vertical="center"/>
      <protection hidden="1"/>
    </xf>
    <xf numFmtId="0" fontId="144" fillId="30" borderId="254" xfId="61" applyFont="1" applyFill="1" applyBorder="1" applyAlignment="1" applyProtection="1">
      <alignment horizontal="center" vertical="center"/>
      <protection hidden="1"/>
    </xf>
    <xf numFmtId="0" fontId="144" fillId="30" borderId="194" xfId="61" applyFont="1" applyFill="1" applyBorder="1" applyAlignment="1" applyProtection="1">
      <alignment horizontal="center" vertical="center"/>
      <protection hidden="1"/>
    </xf>
    <xf numFmtId="210" fontId="419" fillId="52" borderId="89" xfId="61" applyNumberFormat="1" applyFont="1" applyFill="1" applyBorder="1" applyAlignment="1" applyProtection="1">
      <alignment horizontal="center" vertical="center"/>
      <protection hidden="1"/>
    </xf>
    <xf numFmtId="210" fontId="419" fillId="52" borderId="173" xfId="61" applyNumberFormat="1" applyFont="1" applyFill="1" applyBorder="1" applyAlignment="1" applyProtection="1">
      <alignment horizontal="center" vertical="center"/>
      <protection hidden="1"/>
    </xf>
    <xf numFmtId="180" fontId="143" fillId="31" borderId="0" xfId="61" applyNumberFormat="1" applyFont="1" applyFill="1" applyAlignment="1" applyProtection="1">
      <alignment horizontal="center" vertical="center"/>
      <protection hidden="1"/>
    </xf>
    <xf numFmtId="180" fontId="143" fillId="31" borderId="95" xfId="61" applyNumberFormat="1" applyFont="1" applyFill="1" applyBorder="1" applyAlignment="1" applyProtection="1">
      <alignment horizontal="center" vertical="center"/>
      <protection hidden="1"/>
    </xf>
    <xf numFmtId="213" fontId="419" fillId="52" borderId="89" xfId="61" applyNumberFormat="1" applyFont="1" applyFill="1" applyBorder="1" applyAlignment="1" applyProtection="1">
      <alignment horizontal="center" vertical="center"/>
      <protection hidden="1"/>
    </xf>
    <xf numFmtId="213" fontId="419" fillId="52" borderId="173" xfId="61" applyNumberFormat="1" applyFont="1" applyFill="1" applyBorder="1" applyAlignment="1" applyProtection="1">
      <alignment horizontal="center" vertical="center"/>
      <protection hidden="1"/>
    </xf>
    <xf numFmtId="165" fontId="147" fillId="31" borderId="79" xfId="61" applyNumberFormat="1" applyFont="1" applyFill="1" applyBorder="1" applyAlignment="1">
      <alignment horizontal="center" vertical="center"/>
    </xf>
    <xf numFmtId="0" fontId="417" fillId="30" borderId="89" xfId="94" applyFont="1" applyFill="1" applyBorder="1" applyAlignment="1">
      <alignment horizontal="center" vertical="center" wrapText="1"/>
    </xf>
    <xf numFmtId="0" fontId="417" fillId="30" borderId="0" xfId="94" applyFont="1" applyFill="1" applyAlignment="1">
      <alignment horizontal="center" vertical="center" wrapText="1"/>
    </xf>
    <xf numFmtId="0" fontId="417" fillId="30" borderId="79" xfId="94" applyFont="1" applyFill="1" applyBorder="1" applyAlignment="1">
      <alignment horizontal="center" vertical="center" wrapText="1"/>
    </xf>
    <xf numFmtId="49" fontId="188" fillId="38" borderId="51" xfId="61" applyNumberFormat="1" applyFont="1" applyFill="1" applyBorder="1" applyAlignment="1">
      <alignment horizontal="center" vertical="center"/>
    </xf>
    <xf numFmtId="49" fontId="188" fillId="38" borderId="50" xfId="61" applyNumberFormat="1" applyFont="1" applyFill="1" applyBorder="1" applyAlignment="1">
      <alignment horizontal="center" vertical="center"/>
    </xf>
    <xf numFmtId="49" fontId="188" fillId="38" borderId="49" xfId="61" applyNumberFormat="1" applyFont="1" applyFill="1" applyBorder="1" applyAlignment="1">
      <alignment horizontal="center" vertical="center"/>
    </xf>
    <xf numFmtId="49" fontId="153" fillId="0" borderId="34" xfId="33" applyNumberFormat="1" applyFont="1" applyBorder="1" applyAlignment="1">
      <alignment horizontal="center" vertical="center"/>
    </xf>
    <xf numFmtId="49" fontId="153" fillId="0" borderId="35" xfId="33" applyNumberFormat="1" applyFont="1" applyBorder="1" applyAlignment="1">
      <alignment horizontal="center" vertical="center"/>
    </xf>
    <xf numFmtId="49" fontId="153" fillId="0" borderId="36" xfId="33" applyNumberFormat="1" applyFont="1" applyBorder="1" applyAlignment="1">
      <alignment horizontal="center" vertical="center"/>
    </xf>
    <xf numFmtId="0" fontId="420" fillId="54" borderId="123" xfId="96" applyFont="1" applyFill="1" applyBorder="1" applyAlignment="1" applyProtection="1">
      <alignment horizontal="center" vertical="center" wrapText="1"/>
      <protection locked="0"/>
    </xf>
    <xf numFmtId="0" fontId="420" fillId="54" borderId="126" xfId="96" applyFont="1" applyFill="1" applyBorder="1" applyAlignment="1" applyProtection="1">
      <alignment horizontal="center" vertical="center" wrapText="1"/>
      <protection locked="0"/>
    </xf>
    <xf numFmtId="0" fontId="420" fillId="54" borderId="124" xfId="96" applyFont="1" applyFill="1" applyBorder="1" applyAlignment="1" applyProtection="1">
      <alignment horizontal="center" vertical="center" wrapText="1"/>
      <protection locked="0"/>
    </xf>
    <xf numFmtId="0" fontId="157" fillId="54" borderId="23" xfId="61" applyFont="1" applyFill="1" applyBorder="1" applyAlignment="1">
      <alignment horizontal="center" vertical="center"/>
    </xf>
    <xf numFmtId="0" fontId="157" fillId="54" borderId="17" xfId="61" applyFont="1" applyFill="1" applyBorder="1" applyAlignment="1">
      <alignment horizontal="center" vertical="center"/>
    </xf>
    <xf numFmtId="0" fontId="157" fillId="54" borderId="28" xfId="61" applyFont="1" applyFill="1" applyBorder="1" applyAlignment="1">
      <alignment horizontal="center" vertical="center"/>
    </xf>
    <xf numFmtId="0" fontId="157" fillId="54" borderId="22" xfId="61" applyFont="1" applyFill="1" applyBorder="1" applyAlignment="1">
      <alignment horizontal="center" vertical="center"/>
    </xf>
    <xf numFmtId="0" fontId="157" fillId="54" borderId="0" xfId="61" applyFont="1" applyFill="1" applyAlignment="1">
      <alignment horizontal="center" vertical="center"/>
    </xf>
    <xf numFmtId="0" fontId="157" fillId="54" borderId="64" xfId="61" applyFont="1" applyFill="1" applyBorder="1" applyAlignment="1">
      <alignment horizontal="center" vertical="center"/>
    </xf>
    <xf numFmtId="0" fontId="157" fillId="54" borderId="51" xfId="61" applyFont="1" applyFill="1" applyBorder="1" applyAlignment="1">
      <alignment horizontal="center" vertical="center" wrapText="1"/>
    </xf>
    <xf numFmtId="0" fontId="157" fillId="54" borderId="50" xfId="61" applyFont="1" applyFill="1" applyBorder="1" applyAlignment="1">
      <alignment horizontal="center" vertical="center" wrapText="1"/>
    </xf>
    <xf numFmtId="0" fontId="157" fillId="54" borderId="89" xfId="61" applyFont="1" applyFill="1" applyBorder="1" applyAlignment="1">
      <alignment horizontal="center" vertical="center" wrapText="1"/>
    </xf>
    <xf numFmtId="0" fontId="157" fillId="54" borderId="0" xfId="61" applyFont="1" applyFill="1" applyAlignment="1">
      <alignment horizontal="center" vertical="center" wrapText="1"/>
    </xf>
    <xf numFmtId="0" fontId="158" fillId="54" borderId="50" xfId="61" applyFont="1" applyFill="1" applyBorder="1" applyAlignment="1">
      <alignment horizontal="center" vertical="center" wrapText="1"/>
    </xf>
    <xf numFmtId="0" fontId="158" fillId="54" borderId="0" xfId="61" applyFont="1" applyFill="1" applyAlignment="1">
      <alignment horizontal="center" vertical="center" wrapText="1"/>
    </xf>
    <xf numFmtId="0" fontId="159" fillId="54" borderId="50" xfId="61" applyFont="1" applyFill="1" applyBorder="1" applyAlignment="1">
      <alignment horizontal="center" vertical="center" wrapText="1"/>
    </xf>
    <xf numFmtId="0" fontId="159" fillId="54" borderId="0" xfId="61" applyFont="1" applyFill="1" applyAlignment="1">
      <alignment horizontal="center" vertical="center" wrapText="1"/>
    </xf>
    <xf numFmtId="0" fontId="158" fillId="54" borderId="49" xfId="61" applyFont="1" applyFill="1" applyBorder="1" applyAlignment="1">
      <alignment horizontal="center" vertical="center"/>
    </xf>
    <xf numFmtId="0" fontId="158" fillId="54" borderId="79" xfId="61" applyFont="1" applyFill="1" applyBorder="1" applyAlignment="1">
      <alignment horizontal="center" vertical="center"/>
    </xf>
    <xf numFmtId="0" fontId="75" fillId="143" borderId="51" xfId="94" applyFont="1" applyFill="1" applyBorder="1" applyAlignment="1">
      <alignment horizontal="center" vertical="center" wrapText="1"/>
    </xf>
    <xf numFmtId="0" fontId="75" fillId="143" borderId="50" xfId="94" applyFont="1" applyFill="1" applyBorder="1" applyAlignment="1">
      <alignment horizontal="center" vertical="center" wrapText="1"/>
    </xf>
    <xf numFmtId="0" fontId="75" fillId="143" borderId="49" xfId="94" applyFont="1" applyFill="1" applyBorder="1" applyAlignment="1">
      <alignment horizontal="center" vertical="center" wrapText="1"/>
    </xf>
    <xf numFmtId="0" fontId="75" fillId="143" borderId="173" xfId="94" applyFont="1" applyFill="1" applyBorder="1" applyAlignment="1">
      <alignment horizontal="center" vertical="center" wrapText="1"/>
    </xf>
    <xf numFmtId="0" fontId="75" fillId="143" borderId="95" xfId="94" applyFont="1" applyFill="1" applyBorder="1" applyAlignment="1">
      <alignment horizontal="center" vertical="center" wrapText="1"/>
    </xf>
    <xf numFmtId="0" fontId="75" fillId="143" borderId="96" xfId="94" applyFont="1" applyFill="1" applyBorder="1" applyAlignment="1">
      <alignment horizontal="center" vertical="center" wrapText="1"/>
    </xf>
    <xf numFmtId="0" fontId="182" fillId="0" borderId="195" xfId="94" applyFont="1" applyBorder="1" applyAlignment="1">
      <alignment horizontal="center" vertical="center"/>
    </xf>
    <xf numFmtId="0" fontId="182" fillId="0" borderId="17" xfId="94" applyFont="1" applyBorder="1" applyAlignment="1">
      <alignment horizontal="center" vertical="center"/>
    </xf>
    <xf numFmtId="0" fontId="182" fillId="0" borderId="16" xfId="94" applyFont="1" applyBorder="1" applyAlignment="1">
      <alignment horizontal="center" vertical="center"/>
    </xf>
    <xf numFmtId="0" fontId="144" fillId="30" borderId="89" xfId="61" applyFont="1" applyFill="1" applyBorder="1" applyAlignment="1" applyProtection="1">
      <alignment horizontal="center" vertical="center"/>
      <protection hidden="1"/>
    </xf>
    <xf numFmtId="0" fontId="144" fillId="30" borderId="0" xfId="61" applyFont="1" applyFill="1" applyAlignment="1" applyProtection="1">
      <alignment horizontal="center" vertical="center"/>
      <protection hidden="1"/>
    </xf>
    <xf numFmtId="0" fontId="144" fillId="30" borderId="79" xfId="61" applyFont="1" applyFill="1" applyBorder="1" applyAlignment="1" applyProtection="1">
      <alignment horizontal="center" vertical="center"/>
      <protection hidden="1"/>
    </xf>
    <xf numFmtId="49" fontId="8" fillId="30" borderId="285" xfId="94" applyNumberFormat="1" applyFill="1" applyBorder="1" applyAlignment="1">
      <alignment horizontal="center" vertical="center"/>
    </xf>
    <xf numFmtId="49" fontId="8" fillId="30" borderId="286" xfId="94" applyNumberFormat="1" applyFill="1" applyBorder="1" applyAlignment="1">
      <alignment horizontal="center" vertical="center"/>
    </xf>
    <xf numFmtId="49" fontId="8" fillId="30" borderId="287" xfId="94" applyNumberFormat="1" applyFill="1" applyBorder="1" applyAlignment="1">
      <alignment horizontal="center" vertical="center"/>
    </xf>
    <xf numFmtId="49" fontId="134" fillId="0" borderId="89" xfId="94" applyNumberFormat="1" applyFont="1" applyBorder="1" applyAlignment="1">
      <alignment horizontal="center" vertical="center" wrapText="1"/>
    </xf>
    <xf numFmtId="49" fontId="134" fillId="0" borderId="119" xfId="94" applyNumberFormat="1" applyFont="1" applyBorder="1" applyAlignment="1">
      <alignment horizontal="center" vertical="center" wrapText="1"/>
    </xf>
    <xf numFmtId="49" fontId="134" fillId="0" borderId="0" xfId="94" applyNumberFormat="1" applyFont="1" applyAlignment="1">
      <alignment horizontal="center" vertical="center" wrapText="1"/>
    </xf>
    <xf numFmtId="49" fontId="134" fillId="0" borderId="120" xfId="94" applyNumberFormat="1" applyFont="1" applyBorder="1" applyAlignment="1">
      <alignment horizontal="center" vertical="center" wrapText="1"/>
    </xf>
    <xf numFmtId="49" fontId="134" fillId="0" borderId="79" xfId="94" applyNumberFormat="1" applyFont="1" applyBorder="1" applyAlignment="1">
      <alignment horizontal="center" vertical="center" wrapText="1"/>
    </xf>
    <xf numFmtId="49" fontId="134" fillId="0" borderId="121" xfId="94" applyNumberFormat="1" applyFont="1" applyBorder="1" applyAlignment="1">
      <alignment horizontal="center" vertical="center" wrapText="1"/>
    </xf>
    <xf numFmtId="0" fontId="17" fillId="30" borderId="22" xfId="61" applyFill="1" applyBorder="1" applyAlignment="1">
      <alignment horizontal="center" vertical="center" wrapText="1"/>
    </xf>
    <xf numFmtId="0" fontId="17" fillId="30" borderId="0" xfId="61" applyFill="1" applyAlignment="1">
      <alignment horizontal="center" vertical="center" wrapText="1"/>
    </xf>
    <xf numFmtId="0" fontId="17" fillId="30" borderId="64" xfId="61" applyFill="1" applyBorder="1" applyAlignment="1">
      <alignment horizontal="center" vertical="center" wrapText="1"/>
    </xf>
    <xf numFmtId="0" fontId="157" fillId="30" borderId="89" xfId="61" applyFont="1" applyFill="1" applyBorder="1" applyAlignment="1">
      <alignment horizontal="center" vertical="center"/>
    </xf>
    <xf numFmtId="0" fontId="157" fillId="30" borderId="0" xfId="61" applyFont="1" applyFill="1" applyAlignment="1">
      <alignment horizontal="center" vertical="center"/>
    </xf>
    <xf numFmtId="0" fontId="17" fillId="30" borderId="89" xfId="61" applyFill="1" applyBorder="1" applyAlignment="1">
      <alignment horizontal="center" vertical="center"/>
    </xf>
    <xf numFmtId="0" fontId="17" fillId="30" borderId="0" xfId="61" applyFill="1" applyAlignment="1">
      <alignment horizontal="center" vertical="center"/>
    </xf>
    <xf numFmtId="0" fontId="17" fillId="30" borderId="0" xfId="61" applyFill="1" applyAlignment="1">
      <alignment horizontal="left" vertical="center"/>
    </xf>
    <xf numFmtId="0" fontId="17" fillId="30" borderId="64" xfId="61" applyFill="1" applyBorder="1" applyAlignment="1">
      <alignment horizontal="left" vertical="center"/>
    </xf>
    <xf numFmtId="0" fontId="17" fillId="30" borderId="192" xfId="61" applyFill="1" applyBorder="1" applyAlignment="1">
      <alignment horizontal="center" vertical="center" wrapText="1"/>
    </xf>
    <xf numFmtId="0" fontId="17" fillId="30" borderId="221" xfId="61" applyFill="1" applyBorder="1" applyAlignment="1">
      <alignment horizontal="center" vertical="center" wrapText="1"/>
    </xf>
    <xf numFmtId="0" fontId="17" fillId="30" borderId="222" xfId="61" applyFill="1" applyBorder="1" applyAlignment="1">
      <alignment horizontal="center" vertical="center" wrapText="1"/>
    </xf>
    <xf numFmtId="188" fontId="160" fillId="0" borderId="89" xfId="42" applyNumberFormat="1" applyFont="1" applyBorder="1" applyAlignment="1">
      <alignment horizontal="center" vertical="center"/>
    </xf>
    <xf numFmtId="188" fontId="160" fillId="0" borderId="0" xfId="42" applyNumberFormat="1" applyFont="1" applyAlignment="1">
      <alignment horizontal="center" vertical="center"/>
    </xf>
    <xf numFmtId="188" fontId="160" fillId="0" borderId="290" xfId="42" applyNumberFormat="1" applyFont="1" applyBorder="1" applyAlignment="1">
      <alignment horizontal="center" vertical="center"/>
    </xf>
    <xf numFmtId="188" fontId="160" fillId="0" borderId="291" xfId="42" applyNumberFormat="1" applyFont="1" applyBorder="1" applyAlignment="1">
      <alignment horizontal="center" vertical="center"/>
    </xf>
    <xf numFmtId="167" fontId="161" fillId="132" borderId="0" xfId="94" applyNumberFormat="1" applyFont="1" applyFill="1" applyAlignment="1" applyProtection="1">
      <alignment horizontal="right" vertical="center" wrapText="1"/>
      <protection locked="0"/>
    </xf>
    <xf numFmtId="167" fontId="161" fillId="132" borderId="291" xfId="94" applyNumberFormat="1" applyFont="1" applyFill="1" applyBorder="1" applyAlignment="1" applyProtection="1">
      <alignment horizontal="right" vertical="center" wrapText="1"/>
      <protection locked="0"/>
    </xf>
    <xf numFmtId="2" fontId="162" fillId="132" borderId="79" xfId="42" applyNumberFormat="1" applyFont="1" applyFill="1" applyBorder="1" applyAlignment="1">
      <alignment horizontal="center" vertical="center"/>
    </xf>
    <xf numFmtId="2" fontId="162" fillId="132" borderId="292" xfId="42" applyNumberFormat="1" applyFont="1" applyFill="1" applyBorder="1" applyAlignment="1">
      <alignment horizontal="center" vertical="center"/>
    </xf>
    <xf numFmtId="0" fontId="17" fillId="30" borderId="173" xfId="61" applyFill="1" applyBorder="1" applyAlignment="1">
      <alignment horizontal="center" vertical="center"/>
    </xf>
    <xf numFmtId="0" fontId="17" fillId="30" borderId="95" xfId="61" applyFill="1" applyBorder="1" applyAlignment="1">
      <alignment horizontal="center" vertical="center"/>
    </xf>
    <xf numFmtId="168" fontId="8" fillId="0" borderId="79" xfId="94" applyNumberFormat="1" applyBorder="1" applyAlignment="1">
      <alignment horizontal="center" vertical="center"/>
    </xf>
    <xf numFmtId="168" fontId="226" fillId="26" borderId="293" xfId="42" applyNumberFormat="1" applyFont="1" applyFill="1" applyBorder="1" applyAlignment="1">
      <alignment horizontal="center" vertical="center"/>
    </xf>
    <xf numFmtId="168" fontId="226" fillId="26" borderId="89" xfId="42" applyNumberFormat="1" applyFont="1" applyFill="1" applyBorder="1" applyAlignment="1">
      <alignment horizontal="center" vertical="center"/>
    </xf>
    <xf numFmtId="168" fontId="226" fillId="26" borderId="294" xfId="42" applyNumberFormat="1" applyFont="1" applyFill="1" applyBorder="1" applyAlignment="1">
      <alignment horizontal="center" vertical="center"/>
    </xf>
    <xf numFmtId="168" fontId="226" fillId="26" borderId="0" xfId="42" applyNumberFormat="1" applyFont="1" applyFill="1" applyAlignment="1">
      <alignment horizontal="center" vertical="center"/>
    </xf>
    <xf numFmtId="168" fontId="226" fillId="26" borderId="295" xfId="42" applyNumberFormat="1" applyFont="1" applyFill="1" applyBorder="1" applyAlignment="1">
      <alignment horizontal="center" vertical="center"/>
    </xf>
    <xf numFmtId="168" fontId="226" fillId="26" borderId="79" xfId="42" applyNumberFormat="1" applyFont="1" applyFill="1" applyBorder="1" applyAlignment="1">
      <alignment horizontal="center" vertical="center"/>
    </xf>
    <xf numFmtId="168" fontId="147" fillId="0" borderId="89" xfId="94" applyNumberFormat="1" applyFont="1" applyBorder="1" applyAlignment="1">
      <alignment horizontal="center" vertical="center"/>
    </xf>
    <xf numFmtId="168" fontId="147" fillId="0" borderId="0" xfId="94" applyNumberFormat="1" applyFont="1" applyAlignment="1">
      <alignment horizontal="center" vertical="center"/>
    </xf>
    <xf numFmtId="168" fontId="196" fillId="27" borderId="89" xfId="94" applyNumberFormat="1" applyFont="1" applyFill="1" applyBorder="1" applyAlignment="1" applyProtection="1">
      <alignment horizontal="center" vertical="center"/>
      <protection locked="0"/>
    </xf>
    <xf numFmtId="168" fontId="195" fillId="26" borderId="0" xfId="94" applyNumberFormat="1" applyFont="1" applyFill="1" applyAlignment="1" applyProtection="1">
      <alignment horizontal="center" vertical="center"/>
      <protection locked="0"/>
    </xf>
    <xf numFmtId="183" fontId="196" fillId="27" borderId="79" xfId="94" applyNumberFormat="1" applyFont="1" applyFill="1" applyBorder="1" applyAlignment="1" applyProtection="1">
      <alignment horizontal="center" vertical="center"/>
      <protection locked="0"/>
    </xf>
    <xf numFmtId="0" fontId="166" fillId="26" borderId="89" xfId="42" applyFont="1" applyFill="1" applyBorder="1" applyAlignment="1">
      <alignment horizontal="center" vertical="center"/>
    </xf>
    <xf numFmtId="0" fontId="166" fillId="26" borderId="296" xfId="42" applyFont="1" applyFill="1" applyBorder="1" applyAlignment="1">
      <alignment horizontal="center" vertical="center"/>
    </xf>
    <xf numFmtId="0" fontId="166" fillId="26" borderId="0" xfId="42" applyFont="1" applyFill="1" applyAlignment="1">
      <alignment horizontal="center" vertical="center"/>
    </xf>
    <xf numFmtId="0" fontId="166" fillId="26" borderId="297" xfId="42" applyFont="1" applyFill="1" applyBorder="1" applyAlignment="1">
      <alignment horizontal="center" vertical="center"/>
    </xf>
    <xf numFmtId="0" fontId="166" fillId="26" borderId="79" xfId="42" applyFont="1" applyFill="1" applyBorder="1" applyAlignment="1">
      <alignment horizontal="center" vertical="center"/>
    </xf>
    <xf numFmtId="0" fontId="166" fillId="26" borderId="298" xfId="42" applyFont="1" applyFill="1" applyBorder="1" applyAlignment="1">
      <alignment horizontal="center" vertical="center"/>
    </xf>
    <xf numFmtId="168" fontId="147" fillId="30" borderId="112" xfId="94" applyNumberFormat="1" applyFont="1" applyFill="1" applyBorder="1" applyAlignment="1">
      <alignment horizontal="center" vertical="center"/>
    </xf>
    <xf numFmtId="168" fontId="147" fillId="30" borderId="73" xfId="94" applyNumberFormat="1" applyFont="1" applyFill="1" applyBorder="1" applyAlignment="1">
      <alignment horizontal="center" vertical="center"/>
    </xf>
    <xf numFmtId="168" fontId="147" fillId="30" borderId="113" xfId="94" applyNumberFormat="1" applyFont="1" applyFill="1" applyBorder="1" applyAlignment="1">
      <alignment horizontal="center" vertical="center"/>
    </xf>
    <xf numFmtId="168" fontId="10" fillId="30" borderId="84" xfId="94" applyNumberFormat="1" applyFont="1" applyFill="1" applyBorder="1" applyAlignment="1">
      <alignment horizontal="center" vertical="center"/>
    </xf>
    <xf numFmtId="168" fontId="10" fillId="30" borderId="125" xfId="94" applyNumberFormat="1" applyFont="1" applyFill="1" applyBorder="1" applyAlignment="1">
      <alignment horizontal="center" vertical="center"/>
    </xf>
    <xf numFmtId="168" fontId="10" fillId="30" borderId="299" xfId="94" applyNumberFormat="1" applyFont="1" applyFill="1" applyBorder="1" applyAlignment="1">
      <alignment horizontal="center" vertical="center"/>
    </xf>
    <xf numFmtId="188" fontId="424" fillId="132" borderId="300" xfId="42" applyNumberFormat="1" applyFont="1" applyFill="1" applyBorder="1" applyAlignment="1">
      <alignment horizontal="right" vertical="center"/>
    </xf>
    <xf numFmtId="188" fontId="424" fillId="132" borderId="102" xfId="42" applyNumberFormat="1" applyFont="1" applyFill="1" applyBorder="1" applyAlignment="1">
      <alignment horizontal="right" vertical="center"/>
    </xf>
    <xf numFmtId="0" fontId="246" fillId="132" borderId="301" xfId="94" applyFont="1" applyFill="1" applyBorder="1" applyAlignment="1">
      <alignment horizontal="center" vertical="center"/>
    </xf>
    <xf numFmtId="0" fontId="246" fillId="132" borderId="221" xfId="94" applyFont="1" applyFill="1" applyBorder="1" applyAlignment="1">
      <alignment horizontal="center" vertical="center"/>
    </xf>
    <xf numFmtId="0" fontId="372" fillId="132" borderId="301" xfId="94" applyFont="1" applyFill="1" applyBorder="1" applyAlignment="1">
      <alignment horizontal="right" vertical="center"/>
    </xf>
    <xf numFmtId="0" fontId="372" fillId="132" borderId="221" xfId="94" applyFont="1" applyFill="1" applyBorder="1" applyAlignment="1">
      <alignment horizontal="right" vertical="center"/>
    </xf>
    <xf numFmtId="166" fontId="246" fillId="132" borderId="302" xfId="94" applyNumberFormat="1" applyFont="1" applyFill="1" applyBorder="1" applyAlignment="1">
      <alignment horizontal="center" vertical="center"/>
    </xf>
    <xf numFmtId="166" fontId="246" fillId="132" borderId="225" xfId="94" applyNumberFormat="1" applyFont="1" applyFill="1" applyBorder="1" applyAlignment="1">
      <alignment horizontal="center" vertical="center"/>
    </xf>
    <xf numFmtId="0" fontId="167" fillId="38" borderId="173" xfId="94" applyFont="1" applyFill="1" applyBorder="1" applyAlignment="1">
      <alignment horizontal="center" vertical="center"/>
    </xf>
    <xf numFmtId="0" fontId="167" fillId="38" borderId="95" xfId="94" applyFont="1" applyFill="1" applyBorder="1" applyAlignment="1">
      <alignment horizontal="center" vertical="center"/>
    </xf>
    <xf numFmtId="0" fontId="167" fillId="38" borderId="96" xfId="94" applyFont="1" applyFill="1" applyBorder="1" applyAlignment="1">
      <alignment horizontal="center" vertical="center"/>
    </xf>
    <xf numFmtId="0" fontId="167" fillId="38" borderId="34" xfId="94" applyFont="1" applyFill="1" applyBorder="1" applyAlignment="1">
      <alignment horizontal="center" vertical="center" wrapText="1"/>
    </xf>
    <xf numFmtId="0" fontId="167" fillId="38" borderId="35" xfId="94" applyFont="1" applyFill="1" applyBorder="1" applyAlignment="1">
      <alignment horizontal="center" vertical="center" wrapText="1"/>
    </xf>
    <xf numFmtId="0" fontId="167" fillId="38" borderId="36" xfId="94" applyFont="1" applyFill="1" applyBorder="1" applyAlignment="1">
      <alignment horizontal="center" vertical="center" wrapText="1"/>
    </xf>
    <xf numFmtId="0" fontId="425" fillId="31" borderId="133" xfId="94" applyFont="1" applyFill="1" applyBorder="1" applyAlignment="1">
      <alignment horizontal="center" vertical="center"/>
    </xf>
    <xf numFmtId="0" fontId="425" fillId="31" borderId="122" xfId="94" applyFont="1" applyFill="1" applyBorder="1" applyAlignment="1">
      <alignment horizontal="center" vertical="center"/>
    </xf>
    <xf numFmtId="0" fontId="425" fillId="31" borderId="303" xfId="94" applyFont="1" applyFill="1" applyBorder="1" applyAlignment="1">
      <alignment horizontal="center" vertical="center"/>
    </xf>
    <xf numFmtId="0" fontId="425" fillId="31" borderId="134" xfId="94" applyFont="1" applyFill="1" applyBorder="1" applyAlignment="1">
      <alignment horizontal="center" vertical="center"/>
    </xf>
    <xf numFmtId="0" fontId="425" fillId="31" borderId="135" xfId="94" applyFont="1" applyFill="1" applyBorder="1" applyAlignment="1">
      <alignment horizontal="center" vertical="center"/>
    </xf>
    <xf numFmtId="0" fontId="425" fillId="31" borderId="304" xfId="94" applyFont="1" applyFill="1" applyBorder="1" applyAlignment="1">
      <alignment horizontal="center" vertical="center"/>
    </xf>
    <xf numFmtId="0" fontId="182" fillId="50" borderId="0" xfId="94" applyFont="1" applyFill="1" applyAlignment="1">
      <alignment horizontal="center"/>
    </xf>
    <xf numFmtId="0" fontId="72" fillId="50" borderId="79" xfId="61" applyFont="1" applyFill="1" applyBorder="1" applyAlignment="1">
      <alignment horizontal="center" vertical="center" textRotation="90" wrapText="1"/>
    </xf>
    <xf numFmtId="0" fontId="426" fillId="30" borderId="51" xfId="61" applyFont="1" applyFill="1" applyBorder="1" applyAlignment="1" applyProtection="1">
      <alignment horizontal="center" vertical="center"/>
      <protection hidden="1"/>
    </xf>
    <xf numFmtId="0" fontId="426" fillId="30" borderId="50" xfId="61" applyFont="1" applyFill="1" applyBorder="1" applyAlignment="1" applyProtection="1">
      <alignment horizontal="center" vertical="center"/>
      <protection hidden="1"/>
    </xf>
    <xf numFmtId="0" fontId="426" fillId="30" borderId="49" xfId="61" applyFont="1" applyFill="1" applyBorder="1" applyAlignment="1" applyProtection="1">
      <alignment horizontal="center" vertical="center"/>
      <protection hidden="1"/>
    </xf>
    <xf numFmtId="0" fontId="426" fillId="30" borderId="89" xfId="61" applyFont="1" applyFill="1" applyBorder="1" applyAlignment="1" applyProtection="1">
      <alignment horizontal="center" vertical="center"/>
      <protection hidden="1"/>
    </xf>
    <xf numFmtId="0" fontId="426" fillId="30" borderId="0" xfId="61" applyFont="1" applyFill="1" applyAlignment="1" applyProtection="1">
      <alignment horizontal="center" vertical="center"/>
      <protection hidden="1"/>
    </xf>
    <xf numFmtId="0" fontId="426" fillId="30" borderId="79" xfId="61" applyFont="1" applyFill="1" applyBorder="1" applyAlignment="1" applyProtection="1">
      <alignment horizontal="center" vertical="center"/>
      <protection hidden="1"/>
    </xf>
    <xf numFmtId="0" fontId="46" fillId="30" borderId="89" xfId="63" applyFont="1" applyFill="1" applyBorder="1" applyAlignment="1">
      <alignment horizontal="center" vertical="center" wrapText="1"/>
    </xf>
    <xf numFmtId="0" fontId="46" fillId="30" borderId="0" xfId="63" applyFont="1" applyFill="1" applyAlignment="1">
      <alignment horizontal="center" vertical="center" wrapText="1"/>
    </xf>
    <xf numFmtId="0" fontId="46" fillId="30" borderId="79" xfId="63" applyFont="1" applyFill="1" applyBorder="1" applyAlignment="1">
      <alignment horizontal="center" vertical="center" wrapText="1"/>
    </xf>
    <xf numFmtId="0" fontId="46" fillId="30" borderId="102" xfId="63" applyFont="1" applyFill="1" applyBorder="1" applyAlignment="1">
      <alignment horizontal="center" vertical="center" wrapText="1"/>
    </xf>
    <xf numFmtId="0" fontId="46" fillId="30" borderId="221" xfId="63" applyFont="1" applyFill="1" applyBorder="1" applyAlignment="1">
      <alignment horizontal="center" vertical="center" wrapText="1"/>
    </xf>
    <xf numFmtId="0" fontId="46" fillId="30" borderId="225" xfId="63" applyFont="1" applyFill="1" applyBorder="1" applyAlignment="1">
      <alignment horizontal="center" vertical="center" wrapText="1"/>
    </xf>
    <xf numFmtId="0" fontId="144" fillId="25" borderId="23" xfId="94" applyFont="1" applyFill="1" applyBorder="1" applyAlignment="1">
      <alignment horizontal="center" vertical="center"/>
    </xf>
    <xf numFmtId="0" fontId="144" fillId="25" borderId="17" xfId="94" applyFont="1" applyFill="1" applyBorder="1" applyAlignment="1">
      <alignment horizontal="center" vertical="center"/>
    </xf>
    <xf numFmtId="0" fontId="144" fillId="25" borderId="28" xfId="94" applyFont="1" applyFill="1" applyBorder="1" applyAlignment="1">
      <alignment horizontal="center" vertical="center"/>
    </xf>
    <xf numFmtId="0" fontId="144" fillId="153" borderId="0" xfId="94" applyFont="1" applyFill="1" applyAlignment="1">
      <alignment horizontal="center" vertical="center"/>
    </xf>
    <xf numFmtId="0" fontId="144" fillId="153" borderId="64" xfId="94" applyFont="1" applyFill="1" applyBorder="1" applyAlignment="1">
      <alignment horizontal="center" vertical="center"/>
    </xf>
    <xf numFmtId="0" fontId="73" fillId="30" borderId="0" xfId="94" applyFont="1" applyFill="1" applyAlignment="1">
      <alignment horizontal="right" vertical="center"/>
    </xf>
    <xf numFmtId="0" fontId="351" fillId="30" borderId="195" xfId="94" applyFont="1" applyFill="1" applyBorder="1" applyAlignment="1">
      <alignment horizontal="center" vertical="center" wrapText="1"/>
    </xf>
    <xf numFmtId="0" fontId="351" fillId="30" borderId="17" xfId="94" applyFont="1" applyFill="1" applyBorder="1" applyAlignment="1">
      <alignment horizontal="center" vertical="center" wrapText="1"/>
    </xf>
    <xf numFmtId="0" fontId="351" fillId="30" borderId="16" xfId="94" applyFont="1" applyFill="1" applyBorder="1" applyAlignment="1">
      <alignment horizontal="center" vertical="center" wrapText="1"/>
    </xf>
    <xf numFmtId="0" fontId="167" fillId="38" borderId="89" xfId="94" applyFont="1" applyFill="1" applyBorder="1" applyAlignment="1">
      <alignment horizontal="center" vertical="center"/>
    </xf>
    <xf numFmtId="0" fontId="167" fillId="38" borderId="0" xfId="94" applyFont="1" applyFill="1" applyAlignment="1">
      <alignment horizontal="center" vertical="center"/>
    </xf>
    <xf numFmtId="0" fontId="167" fillId="38" borderId="195" xfId="94" applyFont="1" applyFill="1" applyBorder="1" applyAlignment="1">
      <alignment horizontal="center" vertical="center"/>
    </xf>
    <xf numFmtId="0" fontId="167" fillId="38" borderId="17" xfId="94" applyFont="1" applyFill="1" applyBorder="1" applyAlignment="1">
      <alignment horizontal="center" vertical="center"/>
    </xf>
    <xf numFmtId="0" fontId="85" fillId="0" borderId="0" xfId="31" applyFont="1" applyAlignment="1">
      <alignment horizontal="center" vertical="center"/>
    </xf>
    <xf numFmtId="0" fontId="44" fillId="30" borderId="51" xfId="94" applyFont="1" applyFill="1" applyBorder="1" applyAlignment="1">
      <alignment horizontal="center" vertical="center"/>
    </xf>
    <xf numFmtId="0" fontId="44" fillId="30" borderId="49" xfId="94" applyFont="1" applyFill="1" applyBorder="1" applyAlignment="1">
      <alignment horizontal="center" vertical="center"/>
    </xf>
    <xf numFmtId="0" fontId="144" fillId="30" borderId="51" xfId="94" applyFont="1" applyFill="1" applyBorder="1" applyAlignment="1">
      <alignment horizontal="center" wrapText="1"/>
    </xf>
    <xf numFmtId="0" fontId="144" fillId="30" borderId="49" xfId="94" applyFont="1" applyFill="1" applyBorder="1" applyAlignment="1">
      <alignment horizontal="center" wrapText="1"/>
    </xf>
    <xf numFmtId="0" fontId="144" fillId="30" borderId="89" xfId="94" applyFont="1" applyFill="1" applyBorder="1" applyAlignment="1">
      <alignment horizontal="center" wrapText="1"/>
    </xf>
    <xf numFmtId="0" fontId="144" fillId="30" borderId="79" xfId="94" applyFont="1" applyFill="1" applyBorder="1" applyAlignment="1">
      <alignment horizontal="center" wrapText="1"/>
    </xf>
    <xf numFmtId="0" fontId="47" fillId="30" borderId="89" xfId="94" applyFont="1" applyFill="1" applyBorder="1" applyAlignment="1">
      <alignment horizontal="center" vertical="center"/>
    </xf>
    <xf numFmtId="0" fontId="47" fillId="30" borderId="79" xfId="94" applyFont="1" applyFill="1" applyBorder="1" applyAlignment="1">
      <alignment horizontal="center" vertical="center"/>
    </xf>
    <xf numFmtId="0" fontId="144" fillId="25" borderId="89" xfId="94" applyFont="1" applyFill="1" applyBorder="1" applyAlignment="1">
      <alignment horizontal="center" vertical="center"/>
    </xf>
    <xf numFmtId="0" fontId="144" fillId="25" borderId="0" xfId="94" applyFont="1" applyFill="1" applyAlignment="1">
      <alignment horizontal="center" vertical="center"/>
    </xf>
    <xf numFmtId="0" fontId="144" fillId="25" borderId="79" xfId="94" applyFont="1" applyFill="1" applyBorder="1" applyAlignment="1">
      <alignment horizontal="center" vertical="center"/>
    </xf>
    <xf numFmtId="0" fontId="71" fillId="30" borderId="195" xfId="94" applyFont="1" applyFill="1" applyBorder="1" applyAlignment="1">
      <alignment horizontal="right" vertical="center"/>
    </xf>
    <xf numFmtId="0" fontId="71" fillId="30" borderId="17" xfId="94" applyFont="1" applyFill="1" applyBorder="1" applyAlignment="1">
      <alignment horizontal="right" vertical="center"/>
    </xf>
    <xf numFmtId="0" fontId="73" fillId="30" borderId="195" xfId="94" applyFont="1" applyFill="1" applyBorder="1" applyAlignment="1">
      <alignment horizontal="right" vertical="center"/>
    </xf>
    <xf numFmtId="0" fontId="73" fillId="30" borderId="17" xfId="94" applyFont="1" applyFill="1" applyBorder="1" applyAlignment="1">
      <alignment horizontal="right" vertical="center"/>
    </xf>
    <xf numFmtId="0" fontId="182" fillId="30" borderId="112" xfId="94" applyFont="1" applyFill="1" applyBorder="1" applyAlignment="1">
      <alignment horizontal="center" vertical="center"/>
    </xf>
    <xf numFmtId="0" fontId="182" fillId="30" borderId="113" xfId="94" applyFont="1" applyFill="1" applyBorder="1" applyAlignment="1">
      <alignment horizontal="center" vertical="center"/>
    </xf>
    <xf numFmtId="0" fontId="8" fillId="30" borderId="89" xfId="94" applyFill="1" applyBorder="1" applyAlignment="1">
      <alignment horizontal="center"/>
    </xf>
    <xf numFmtId="0" fontId="8" fillId="30" borderId="79" xfId="94" applyFill="1" applyBorder="1" applyAlignment="1">
      <alignment horizontal="center"/>
    </xf>
    <xf numFmtId="0" fontId="182" fillId="30" borderId="112" xfId="94" applyFont="1" applyFill="1" applyBorder="1" applyAlignment="1">
      <alignment horizontal="center"/>
    </xf>
    <xf numFmtId="0" fontId="182" fillId="30" borderId="113" xfId="94" applyFont="1" applyFill="1" applyBorder="1" applyAlignment="1">
      <alignment horizontal="center"/>
    </xf>
    <xf numFmtId="0" fontId="418" fillId="30" borderId="0" xfId="31" applyFont="1" applyFill="1" applyAlignment="1">
      <alignment horizontal="left" vertical="center"/>
    </xf>
    <xf numFmtId="0" fontId="73" fillId="0" borderId="308" xfId="94" applyFont="1" applyBorder="1" applyAlignment="1">
      <alignment horizontal="center"/>
    </xf>
    <xf numFmtId="0" fontId="73" fillId="0" borderId="309" xfId="94" applyFont="1" applyBorder="1" applyAlignment="1">
      <alignment horizontal="center"/>
    </xf>
    <xf numFmtId="0" fontId="10" fillId="30" borderId="89" xfId="94" applyFont="1" applyFill="1" applyBorder="1" applyAlignment="1">
      <alignment horizontal="center"/>
    </xf>
    <xf numFmtId="0" fontId="10" fillId="30" borderId="79" xfId="94" applyFont="1" applyFill="1" applyBorder="1" applyAlignment="1">
      <alignment horizontal="center"/>
    </xf>
    <xf numFmtId="0" fontId="8" fillId="30" borderId="308" xfId="94" applyFill="1" applyBorder="1" applyAlignment="1">
      <alignment horizontal="center"/>
    </xf>
    <xf numFmtId="0" fontId="8" fillId="30" borderId="309" xfId="94" applyFill="1" applyBorder="1" applyAlignment="1">
      <alignment horizontal="center"/>
    </xf>
    <xf numFmtId="0" fontId="182" fillId="30" borderId="51" xfId="94" applyFont="1" applyFill="1" applyBorder="1" applyAlignment="1">
      <alignment horizontal="center" vertical="center" wrapText="1"/>
    </xf>
    <xf numFmtId="0" fontId="182" fillId="30" borderId="49" xfId="94" applyFont="1" applyFill="1" applyBorder="1" applyAlignment="1">
      <alignment horizontal="center" vertical="center" wrapText="1"/>
    </xf>
    <xf numFmtId="0" fontId="182" fillId="30" borderId="89" xfId="94" applyFont="1" applyFill="1" applyBorder="1" applyAlignment="1">
      <alignment horizontal="center" vertical="center" wrapText="1"/>
    </xf>
    <xf numFmtId="0" fontId="182" fillId="30" borderId="79" xfId="94" applyFont="1" applyFill="1" applyBorder="1" applyAlignment="1">
      <alignment horizontal="center" vertical="center" wrapText="1"/>
    </xf>
    <xf numFmtId="0" fontId="157" fillId="30" borderId="22" xfId="94" applyFont="1" applyFill="1" applyBorder="1" applyAlignment="1">
      <alignment horizontal="center" vertical="center" wrapText="1"/>
    </xf>
    <xf numFmtId="0" fontId="157" fillId="30" borderId="0" xfId="94" applyFont="1" applyFill="1" applyAlignment="1">
      <alignment horizontal="center" vertical="center" wrapText="1"/>
    </xf>
    <xf numFmtId="0" fontId="157" fillId="30" borderId="0" xfId="94" applyFont="1" applyFill="1" applyAlignment="1">
      <alignment horizontal="center" vertical="center"/>
    </xf>
    <xf numFmtId="168" fontId="158" fillId="30" borderId="0" xfId="94" applyNumberFormat="1" applyFont="1" applyFill="1" applyAlignment="1" applyProtection="1">
      <alignment horizontal="center" vertical="center" wrapText="1"/>
      <protection locked="0"/>
    </xf>
    <xf numFmtId="168" fontId="158" fillId="30" borderId="64" xfId="94" applyNumberFormat="1" applyFont="1" applyFill="1" applyBorder="1" applyAlignment="1" applyProtection="1">
      <alignment horizontal="center" vertical="center" wrapText="1"/>
      <protection locked="0"/>
    </xf>
    <xf numFmtId="0" fontId="182" fillId="30" borderId="22" xfId="94" applyFont="1" applyFill="1" applyBorder="1" applyAlignment="1">
      <alignment horizontal="right" vertical="center"/>
    </xf>
    <xf numFmtId="0" fontId="182" fillId="30" borderId="0" xfId="94" applyFont="1" applyFill="1" applyAlignment="1">
      <alignment horizontal="right" vertical="center"/>
    </xf>
    <xf numFmtId="168" fontId="17" fillId="30" borderId="0" xfId="94" applyNumberFormat="1" applyFont="1" applyFill="1" applyAlignment="1" applyProtection="1">
      <alignment horizontal="center" vertical="center"/>
      <protection locked="0"/>
    </xf>
    <xf numFmtId="168" fontId="157" fillId="30" borderId="0" xfId="94" applyNumberFormat="1" applyFont="1" applyFill="1" applyAlignment="1" applyProtection="1">
      <alignment horizontal="center" vertical="center"/>
      <protection locked="0"/>
    </xf>
    <xf numFmtId="168" fontId="157" fillId="30" borderId="64" xfId="94" applyNumberFormat="1" applyFont="1" applyFill="1" applyBorder="1" applyAlignment="1" applyProtection="1">
      <alignment horizontal="center" vertical="center"/>
      <protection locked="0"/>
    </xf>
    <xf numFmtId="0" fontId="143" fillId="54" borderId="23" xfId="94" applyFont="1" applyFill="1" applyBorder="1" applyAlignment="1">
      <alignment horizontal="center" vertical="center"/>
    </xf>
    <xf numFmtId="0" fontId="143" fillId="54" borderId="17" xfId="94" applyFont="1" applyFill="1" applyBorder="1" applyAlignment="1">
      <alignment horizontal="center" vertical="center"/>
    </xf>
    <xf numFmtId="0" fontId="143" fillId="54" borderId="28" xfId="94" applyFont="1" applyFill="1" applyBorder="1" applyAlignment="1">
      <alignment horizontal="center" vertical="center"/>
    </xf>
    <xf numFmtId="0" fontId="8" fillId="30" borderId="22" xfId="94" applyFill="1" applyBorder="1" applyAlignment="1">
      <alignment horizontal="right" vertical="center"/>
    </xf>
    <xf numFmtId="0" fontId="8" fillId="30" borderId="0" xfId="94" applyFill="1" applyAlignment="1">
      <alignment horizontal="right" vertical="center"/>
    </xf>
    <xf numFmtId="0" fontId="48" fillId="134" borderId="51" xfId="79" applyFont="1" applyFill="1" applyBorder="1" applyAlignment="1">
      <alignment horizontal="center" vertical="center" wrapText="1"/>
    </xf>
    <xf numFmtId="0" fontId="48" fillId="134" borderId="50" xfId="79" applyFont="1" applyFill="1" applyBorder="1" applyAlignment="1">
      <alignment horizontal="center" vertical="center" wrapText="1"/>
    </xf>
    <xf numFmtId="0" fontId="48" fillId="134" borderId="49" xfId="79" applyFont="1" applyFill="1" applyBorder="1" applyAlignment="1">
      <alignment horizontal="center" vertical="center" wrapText="1"/>
    </xf>
    <xf numFmtId="0" fontId="69" fillId="30" borderId="89" xfId="79" applyFont="1" applyFill="1" applyBorder="1" applyAlignment="1">
      <alignment horizontal="center" vertical="center" wrapText="1"/>
    </xf>
    <xf numFmtId="0" fontId="69" fillId="30" borderId="0" xfId="79" applyFont="1" applyFill="1" applyAlignment="1">
      <alignment horizontal="center" vertical="center" wrapText="1"/>
    </xf>
    <xf numFmtId="0" fontId="69" fillId="30" borderId="79" xfId="79" applyFont="1" applyFill="1" applyBorder="1" applyAlignment="1">
      <alignment horizontal="center" vertical="center" wrapText="1"/>
    </xf>
    <xf numFmtId="0" fontId="177" fillId="31" borderId="89" xfId="79" applyFont="1" applyFill="1" applyBorder="1" applyAlignment="1">
      <alignment horizontal="center" vertical="center"/>
    </xf>
    <xf numFmtId="0" fontId="177" fillId="31" borderId="0" xfId="79" applyFont="1" applyFill="1" applyAlignment="1">
      <alignment horizontal="center" vertical="center"/>
    </xf>
    <xf numFmtId="0" fontId="177" fillId="31" borderId="79" xfId="79" applyFont="1" applyFill="1" applyBorder="1" applyAlignment="1">
      <alignment horizontal="center" vertical="center"/>
    </xf>
    <xf numFmtId="0" fontId="185" fillId="30" borderId="89" xfId="80" applyFont="1" applyFill="1" applyBorder="1" applyAlignment="1">
      <alignment horizontal="center" vertical="center" wrapText="1"/>
    </xf>
    <xf numFmtId="0" fontId="185" fillId="30" borderId="0" xfId="80" applyFont="1" applyFill="1" applyAlignment="1">
      <alignment horizontal="center" vertical="center" wrapText="1"/>
    </xf>
    <xf numFmtId="0" fontId="185" fillId="30" borderId="79" xfId="80" applyFont="1" applyFill="1" applyBorder="1" applyAlignment="1">
      <alignment horizontal="center" vertical="center" wrapText="1"/>
    </xf>
    <xf numFmtId="0" fontId="186" fillId="26" borderId="89" xfId="79" applyFont="1" applyFill="1" applyBorder="1" applyAlignment="1">
      <alignment horizontal="center" vertical="center"/>
    </xf>
    <xf numFmtId="0" fontId="186" fillId="26" borderId="0" xfId="79" applyFont="1" applyFill="1" applyAlignment="1">
      <alignment horizontal="center" vertical="center"/>
    </xf>
    <xf numFmtId="0" fontId="186" fillId="26" borderId="79" xfId="79" applyFont="1" applyFill="1" applyBorder="1" applyAlignment="1">
      <alignment horizontal="center" vertical="center"/>
    </xf>
    <xf numFmtId="188" fontId="190" fillId="30" borderId="0" xfId="42" applyNumberFormat="1" applyFont="1" applyFill="1" applyAlignment="1">
      <alignment horizontal="right" vertical="center" wrapText="1"/>
    </xf>
    <xf numFmtId="0" fontId="177" fillId="54" borderId="51" xfId="94" applyFont="1" applyFill="1" applyBorder="1" applyAlignment="1">
      <alignment horizontal="center" vertical="center"/>
    </xf>
    <xf numFmtId="0" fontId="177" fillId="54" borderId="50" xfId="94" applyFont="1" applyFill="1" applyBorder="1" applyAlignment="1">
      <alignment horizontal="center" vertical="center"/>
    </xf>
    <xf numFmtId="0" fontId="177" fillId="54" borderId="49" xfId="94" applyFont="1" applyFill="1" applyBorder="1" applyAlignment="1">
      <alignment horizontal="center" vertical="center"/>
    </xf>
    <xf numFmtId="0" fontId="60" fillId="30" borderId="89" xfId="94" applyFont="1" applyFill="1" applyBorder="1" applyAlignment="1">
      <alignment horizontal="left" vertical="center" wrapText="1"/>
    </xf>
    <xf numFmtId="0" fontId="60" fillId="30" borderId="0" xfId="94" applyFont="1" applyFill="1" applyAlignment="1">
      <alignment horizontal="left" vertical="center" wrapText="1"/>
    </xf>
    <xf numFmtId="0" fontId="60" fillId="30" borderId="79" xfId="94" applyFont="1" applyFill="1" applyBorder="1" applyAlignment="1">
      <alignment horizontal="left" vertical="center" wrapText="1"/>
    </xf>
    <xf numFmtId="0" fontId="60" fillId="30" borderId="119" xfId="94" applyFont="1" applyFill="1" applyBorder="1" applyAlignment="1">
      <alignment horizontal="left" vertical="center" wrapText="1"/>
    </xf>
    <xf numFmtId="0" fontId="60" fillId="30" borderId="120" xfId="94" applyFont="1" applyFill="1" applyBorder="1" applyAlignment="1">
      <alignment horizontal="left" vertical="center" wrapText="1"/>
    </xf>
    <xf numFmtId="0" fontId="60" fillId="30" borderId="121" xfId="94" applyFont="1" applyFill="1" applyBorder="1" applyAlignment="1">
      <alignment horizontal="left" vertical="center" wrapText="1"/>
    </xf>
    <xf numFmtId="0" fontId="143" fillId="135" borderId="0" xfId="94" applyFont="1" applyFill="1" applyAlignment="1">
      <alignment horizontal="center" vertical="center"/>
    </xf>
    <xf numFmtId="0" fontId="188" fillId="134" borderId="89" xfId="94" applyFont="1" applyFill="1" applyBorder="1" applyAlignment="1">
      <alignment horizontal="center" vertical="center"/>
    </xf>
    <xf numFmtId="188" fontId="157" fillId="30" borderId="0" xfId="42" applyNumberFormat="1" applyFont="1" applyFill="1" applyAlignment="1">
      <alignment horizontal="right" vertical="center" wrapText="1"/>
    </xf>
    <xf numFmtId="188" fontId="194" fillId="52" borderId="89" xfId="42" applyNumberFormat="1" applyFont="1" applyFill="1" applyBorder="1" applyAlignment="1">
      <alignment horizontal="center" vertical="center" wrapText="1"/>
    </xf>
    <xf numFmtId="188" fontId="194" fillId="52" borderId="0" xfId="42" applyNumberFormat="1" applyFont="1" applyFill="1" applyAlignment="1">
      <alignment horizontal="center" vertical="center" wrapText="1"/>
    </xf>
    <xf numFmtId="188" fontId="195" fillId="30" borderId="0" xfId="42" applyNumberFormat="1" applyFont="1" applyFill="1" applyAlignment="1">
      <alignment horizontal="right" vertical="center" wrapText="1"/>
    </xf>
    <xf numFmtId="168" fontId="173" fillId="26" borderId="0" xfId="42" applyNumberFormat="1" applyFont="1" applyFill="1" applyAlignment="1">
      <alignment horizontal="center" vertical="center"/>
    </xf>
    <xf numFmtId="188" fontId="196" fillId="30" borderId="0" xfId="42" applyNumberFormat="1" applyFont="1" applyFill="1" applyAlignment="1">
      <alignment horizontal="right" vertical="center" wrapText="1"/>
    </xf>
    <xf numFmtId="168" fontId="171" fillId="26" borderId="79" xfId="42" applyNumberFormat="1" applyFont="1" applyFill="1" applyBorder="1" applyAlignment="1">
      <alignment horizontal="center" vertical="center"/>
    </xf>
    <xf numFmtId="0" fontId="144" fillId="135" borderId="89" xfId="94" applyFont="1" applyFill="1" applyBorder="1" applyAlignment="1">
      <alignment horizontal="right" vertical="center" wrapText="1"/>
    </xf>
    <xf numFmtId="0" fontId="144" fillId="135" borderId="0" xfId="94" applyFont="1" applyFill="1" applyAlignment="1">
      <alignment horizontal="right" vertical="center" wrapText="1"/>
    </xf>
    <xf numFmtId="2" fontId="143" fillId="135" borderId="0" xfId="94" applyNumberFormat="1" applyFont="1" applyFill="1" applyAlignment="1">
      <alignment horizontal="center" vertical="center"/>
    </xf>
    <xf numFmtId="0" fontId="198" fillId="134" borderId="176" xfId="79" applyFont="1" applyFill="1" applyBorder="1" applyAlignment="1">
      <alignment horizontal="center" vertical="center"/>
    </xf>
    <xf numFmtId="0" fontId="198" fillId="134" borderId="17" xfId="79" applyFont="1" applyFill="1" applyBorder="1" applyAlignment="1">
      <alignment horizontal="center" vertical="center"/>
    </xf>
    <xf numFmtId="0" fontId="198" fillId="134" borderId="178" xfId="79" applyFont="1" applyFill="1" applyBorder="1" applyAlignment="1">
      <alignment horizontal="center" vertical="center"/>
    </xf>
    <xf numFmtId="0" fontId="188" fillId="134" borderId="22" xfId="79" applyFont="1" applyFill="1" applyBorder="1" applyAlignment="1">
      <alignment horizontal="center" vertical="center"/>
    </xf>
    <xf numFmtId="0" fontId="188" fillId="134" borderId="0" xfId="79" applyFont="1" applyFill="1" applyAlignment="1">
      <alignment horizontal="center" vertical="center"/>
    </xf>
    <xf numFmtId="0" fontId="188" fillId="134" borderId="64" xfId="79" applyFont="1" applyFill="1" applyBorder="1" applyAlignment="1">
      <alignment horizontal="center" vertical="center"/>
    </xf>
    <xf numFmtId="0" fontId="188" fillId="134" borderId="0" xfId="79" applyFont="1" applyFill="1" applyAlignment="1">
      <alignment horizontal="left" vertical="center"/>
    </xf>
    <xf numFmtId="0" fontId="188" fillId="134" borderId="64" xfId="79" applyFont="1" applyFill="1" applyBorder="1" applyAlignment="1">
      <alignment horizontal="left" vertical="center"/>
    </xf>
    <xf numFmtId="0" fontId="144" fillId="49" borderId="22" xfId="79" applyFont="1" applyFill="1" applyBorder="1" applyAlignment="1">
      <alignment horizontal="center" vertical="center"/>
    </xf>
    <xf numFmtId="0" fontId="144" fillId="49" borderId="0" xfId="79" applyFont="1" applyFill="1" applyAlignment="1">
      <alignment horizontal="center" vertical="center"/>
    </xf>
    <xf numFmtId="0" fontId="144" fillId="49" borderId="64" xfId="79" applyFont="1" applyFill="1" applyBorder="1" applyAlignment="1">
      <alignment horizontal="center" vertical="center"/>
    </xf>
    <xf numFmtId="0" fontId="199" fillId="30" borderId="22" xfId="79" applyFont="1" applyFill="1" applyBorder="1" applyAlignment="1">
      <alignment horizontal="center" vertical="center" wrapText="1"/>
    </xf>
    <xf numFmtId="0" fontId="199" fillId="30" borderId="0" xfId="79" applyFont="1" applyFill="1" applyAlignment="1">
      <alignment horizontal="center" vertical="center" wrapText="1"/>
    </xf>
    <xf numFmtId="0" fontId="199" fillId="30" borderId="0" xfId="80" applyFont="1" applyFill="1" applyAlignment="1">
      <alignment horizontal="center" vertical="center" wrapText="1"/>
    </xf>
    <xf numFmtId="168" fontId="172" fillId="31" borderId="0" xfId="42" applyNumberFormat="1" applyFont="1" applyFill="1" applyAlignment="1">
      <alignment horizontal="center" vertical="center"/>
    </xf>
    <xf numFmtId="168" fontId="172" fillId="31" borderId="79" xfId="42" applyNumberFormat="1" applyFont="1" applyFill="1" applyBorder="1" applyAlignment="1">
      <alignment horizontal="center" vertical="center"/>
    </xf>
    <xf numFmtId="0" fontId="143" fillId="31" borderId="89" xfId="94" applyFont="1" applyFill="1" applyBorder="1" applyAlignment="1">
      <alignment horizontal="right" vertical="center"/>
    </xf>
    <xf numFmtId="1" fontId="143" fillId="31" borderId="0" xfId="94" applyNumberFormat="1" applyFont="1" applyFill="1" applyAlignment="1">
      <alignment horizontal="center" vertical="center"/>
    </xf>
    <xf numFmtId="0" fontId="172" fillId="31" borderId="0" xfId="94" applyFont="1" applyFill="1" applyAlignment="1">
      <alignment horizontal="center" vertical="center"/>
    </xf>
    <xf numFmtId="0" fontId="147" fillId="31" borderId="0" xfId="94" applyFont="1" applyFill="1" applyAlignment="1">
      <alignment horizontal="center" vertical="center"/>
    </xf>
    <xf numFmtId="1" fontId="143" fillId="31" borderId="0" xfId="42" applyNumberFormat="1" applyFont="1" applyFill="1" applyAlignment="1">
      <alignment horizontal="center" vertical="center"/>
    </xf>
    <xf numFmtId="0" fontId="144" fillId="30" borderId="0" xfId="80" applyFont="1" applyFill="1" applyAlignment="1">
      <alignment horizontal="center" vertical="center"/>
    </xf>
    <xf numFmtId="0" fontId="144" fillId="30" borderId="64" xfId="80" applyFont="1" applyFill="1" applyBorder="1" applyAlignment="1">
      <alignment horizontal="center" wrapText="1"/>
    </xf>
    <xf numFmtId="171" fontId="195" fillId="30" borderId="22" xfId="80" applyNumberFormat="1" applyFont="1" applyFill="1" applyBorder="1" applyAlignment="1">
      <alignment horizontal="center" vertical="center"/>
    </xf>
    <xf numFmtId="171" fontId="195" fillId="30" borderId="0" xfId="80" applyNumberFormat="1" applyFont="1" applyFill="1" applyAlignment="1">
      <alignment horizontal="center" vertical="center"/>
    </xf>
    <xf numFmtId="0" fontId="195" fillId="30" borderId="0" xfId="80" applyFont="1" applyFill="1" applyAlignment="1">
      <alignment horizontal="center" vertical="center"/>
    </xf>
    <xf numFmtId="0" fontId="144" fillId="30" borderId="0" xfId="80" applyFont="1" applyFill="1" applyAlignment="1">
      <alignment horizontal="right" vertical="center"/>
    </xf>
    <xf numFmtId="0" fontId="188" fillId="137" borderId="22" xfId="79" applyFont="1" applyFill="1" applyBorder="1" applyAlignment="1">
      <alignment horizontal="center" vertical="center"/>
    </xf>
    <xf numFmtId="0" fontId="188" fillId="137" borderId="0" xfId="79" applyFont="1" applyFill="1" applyAlignment="1">
      <alignment horizontal="center" vertical="center"/>
    </xf>
    <xf numFmtId="0" fontId="188" fillId="137" borderId="64" xfId="79" applyFont="1" applyFill="1" applyBorder="1" applyAlignment="1">
      <alignment horizontal="center" vertical="center"/>
    </xf>
    <xf numFmtId="0" fontId="188" fillId="137" borderId="0" xfId="79" applyFont="1" applyFill="1" applyAlignment="1">
      <alignment horizontal="left" vertical="center"/>
    </xf>
    <xf numFmtId="0" fontId="188" fillId="137" borderId="64" xfId="79" applyFont="1" applyFill="1" applyBorder="1" applyAlignment="1">
      <alignment horizontal="left" vertical="center"/>
    </xf>
    <xf numFmtId="193" fontId="171" fillId="56" borderId="89" xfId="80" applyNumberFormat="1" applyFont="1" applyFill="1" applyBorder="1" applyAlignment="1">
      <alignment horizontal="center" vertical="center"/>
    </xf>
    <xf numFmtId="193" fontId="171" fillId="56" borderId="0" xfId="80" applyNumberFormat="1" applyFont="1" applyFill="1" applyAlignment="1">
      <alignment horizontal="center" vertical="center"/>
    </xf>
    <xf numFmtId="194" fontId="174" fillId="52" borderId="0" xfId="80" applyNumberFormat="1" applyFont="1" applyFill="1" applyAlignment="1">
      <alignment horizontal="center" vertical="center"/>
    </xf>
    <xf numFmtId="2" fontId="143" fillId="30" borderId="0" xfId="80" applyNumberFormat="1" applyFont="1" applyFill="1" applyAlignment="1">
      <alignment horizontal="center" vertical="center"/>
    </xf>
    <xf numFmtId="0" fontId="202" fillId="30" borderId="0" xfId="80" applyFont="1" applyFill="1" applyAlignment="1">
      <alignment horizontal="left" vertical="center"/>
    </xf>
    <xf numFmtId="0" fontId="202" fillId="30" borderId="79" xfId="80" applyFont="1" applyFill="1" applyBorder="1" applyAlignment="1">
      <alignment horizontal="left" vertical="center"/>
    </xf>
    <xf numFmtId="193" fontId="143" fillId="33" borderId="89" xfId="80" applyNumberFormat="1" applyFont="1" applyFill="1" applyBorder="1" applyAlignment="1">
      <alignment horizontal="center" vertical="center"/>
    </xf>
    <xf numFmtId="193" fontId="143" fillId="33" borderId="0" xfId="80" applyNumberFormat="1" applyFont="1" applyFill="1" applyAlignment="1">
      <alignment horizontal="center" vertical="center"/>
    </xf>
    <xf numFmtId="193" fontId="143" fillId="33" borderId="79" xfId="80" applyNumberFormat="1" applyFont="1" applyFill="1" applyBorder="1" applyAlignment="1">
      <alignment horizontal="center" vertical="center"/>
    </xf>
    <xf numFmtId="193" fontId="203" fillId="30" borderId="89" xfId="80" applyNumberFormat="1" applyFont="1" applyFill="1" applyBorder="1" applyAlignment="1">
      <alignment horizontal="center" vertical="center"/>
    </xf>
    <xf numFmtId="193" fontId="203" fillId="30" borderId="0" xfId="80" applyNumberFormat="1" applyFont="1" applyFill="1" applyAlignment="1">
      <alignment horizontal="center" vertical="center"/>
    </xf>
    <xf numFmtId="194" fontId="203" fillId="30" borderId="0" xfId="80" applyNumberFormat="1" applyFont="1" applyFill="1" applyAlignment="1">
      <alignment horizontal="center" vertical="center"/>
    </xf>
    <xf numFmtId="0" fontId="201" fillId="56" borderId="51" xfId="79" applyFont="1" applyFill="1" applyBorder="1" applyAlignment="1">
      <alignment horizontal="center" vertical="center" wrapText="1"/>
    </xf>
    <xf numFmtId="0" fontId="201" fillId="56" borderId="50" xfId="79" applyFont="1" applyFill="1" applyBorder="1" applyAlignment="1">
      <alignment horizontal="center" vertical="center" wrapText="1"/>
    </xf>
    <xf numFmtId="0" fontId="201" fillId="56" borderId="89" xfId="79" applyFont="1" applyFill="1" applyBorder="1" applyAlignment="1">
      <alignment horizontal="center" vertical="center" wrapText="1"/>
    </xf>
    <xf numFmtId="0" fontId="201" fillId="56" borderId="0" xfId="79" applyFont="1" applyFill="1" applyAlignment="1">
      <alignment horizontal="center" vertical="center" wrapText="1"/>
    </xf>
    <xf numFmtId="0" fontId="175" fillId="52" borderId="50" xfId="80" applyFont="1" applyFill="1" applyBorder="1" applyAlignment="1">
      <alignment horizontal="center" vertical="center" wrapText="1"/>
    </xf>
    <xf numFmtId="0" fontId="175" fillId="52" borderId="0" xfId="80" applyFont="1" applyFill="1" applyAlignment="1">
      <alignment horizontal="center" vertical="center" wrapText="1"/>
    </xf>
    <xf numFmtId="0" fontId="157" fillId="30" borderId="50" xfId="80" applyFont="1" applyFill="1" applyBorder="1" applyAlignment="1">
      <alignment horizontal="center" vertical="center" wrapText="1"/>
    </xf>
    <xf numFmtId="0" fontId="157" fillId="30" borderId="0" xfId="80" applyFont="1" applyFill="1" applyAlignment="1">
      <alignment horizontal="center" vertical="center" wrapText="1"/>
    </xf>
    <xf numFmtId="0" fontId="167" fillId="134" borderId="50" xfId="79" applyFont="1" applyFill="1" applyBorder="1" applyAlignment="1">
      <alignment horizontal="center" vertical="center"/>
    </xf>
    <xf numFmtId="0" fontId="167" fillId="134" borderId="49" xfId="79" applyFont="1" applyFill="1" applyBorder="1" applyAlignment="1">
      <alignment horizontal="center" vertical="center"/>
    </xf>
    <xf numFmtId="193" fontId="203" fillId="30" borderId="89" xfId="80" applyNumberFormat="1" applyFont="1" applyFill="1" applyBorder="1" applyAlignment="1">
      <alignment horizontal="left" vertical="center" wrapText="1"/>
    </xf>
    <xf numFmtId="193" fontId="203" fillId="30" borderId="0" xfId="80" applyNumberFormat="1" applyFont="1" applyFill="1" applyAlignment="1">
      <alignment horizontal="left" vertical="center" wrapText="1"/>
    </xf>
    <xf numFmtId="193" fontId="203" fillId="30" borderId="79" xfId="80" applyNumberFormat="1" applyFont="1" applyFill="1" applyBorder="1" applyAlignment="1">
      <alignment horizontal="left" vertical="center" wrapText="1"/>
    </xf>
    <xf numFmtId="193" fontId="203" fillId="30" borderId="173" xfId="80" applyNumberFormat="1" applyFont="1" applyFill="1" applyBorder="1" applyAlignment="1">
      <alignment horizontal="left" vertical="center" wrapText="1"/>
    </xf>
    <xf numFmtId="193" fontId="203" fillId="30" borderId="95" xfId="80" applyNumberFormat="1" applyFont="1" applyFill="1" applyBorder="1" applyAlignment="1">
      <alignment horizontal="left" vertical="center" wrapText="1"/>
    </xf>
    <xf numFmtId="193" fontId="203" fillId="30" borderId="96" xfId="80" applyNumberFormat="1" applyFont="1" applyFill="1" applyBorder="1" applyAlignment="1">
      <alignment horizontal="left" vertical="center" wrapText="1"/>
    </xf>
    <xf numFmtId="0" fontId="168" fillId="133" borderId="221" xfId="61" applyFont="1" applyFill="1" applyBorder="1" applyAlignment="1" applyProtection="1">
      <alignment horizontal="center" vertical="center"/>
      <protection hidden="1"/>
    </xf>
    <xf numFmtId="0" fontId="169" fillId="0" borderId="22" xfId="42" applyFont="1" applyBorder="1" applyAlignment="1" applyProtection="1">
      <alignment horizontal="center" vertical="center"/>
      <protection locked="0"/>
    </xf>
    <xf numFmtId="0" fontId="169" fillId="0" borderId="0" xfId="42" applyFont="1" applyAlignment="1" applyProtection="1">
      <alignment horizontal="center" vertical="center"/>
      <protection locked="0"/>
    </xf>
    <xf numFmtId="0" fontId="169" fillId="0" borderId="64" xfId="42" applyFont="1" applyBorder="1" applyAlignment="1" applyProtection="1">
      <alignment horizontal="center" vertical="center"/>
      <protection locked="0"/>
    </xf>
    <xf numFmtId="0" fontId="144" fillId="30" borderId="0" xfId="42" applyFont="1" applyFill="1" applyAlignment="1">
      <alignment horizontal="center" vertical="center"/>
    </xf>
    <xf numFmtId="0" fontId="162" fillId="32" borderId="50" xfId="42" applyFont="1" applyFill="1" applyBorder="1" applyAlignment="1">
      <alignment horizontal="center" vertical="center"/>
    </xf>
    <xf numFmtId="0" fontId="162" fillId="32" borderId="0" xfId="42" applyFont="1" applyFill="1" applyAlignment="1">
      <alignment horizontal="center" vertical="center"/>
    </xf>
    <xf numFmtId="0" fontId="154" fillId="54" borderId="51" xfId="61" applyFont="1" applyFill="1" applyBorder="1" applyAlignment="1" applyProtection="1">
      <alignment horizontal="center" vertical="center" wrapText="1"/>
      <protection hidden="1"/>
    </xf>
    <xf numFmtId="0" fontId="154" fillId="54" borderId="50" xfId="61" applyFont="1" applyFill="1" applyBorder="1" applyAlignment="1" applyProtection="1">
      <alignment horizontal="center" vertical="center" wrapText="1"/>
      <protection hidden="1"/>
    </xf>
    <xf numFmtId="0" fontId="154" fillId="54" borderId="89" xfId="61" applyFont="1" applyFill="1" applyBorder="1" applyAlignment="1" applyProtection="1">
      <alignment horizontal="center" vertical="center" wrapText="1"/>
      <protection hidden="1"/>
    </xf>
    <xf numFmtId="0" fontId="154" fillId="54" borderId="0" xfId="61" applyFont="1" applyFill="1" applyAlignment="1" applyProtection="1">
      <alignment horizontal="center" vertical="center" wrapText="1"/>
      <protection hidden="1"/>
    </xf>
    <xf numFmtId="0" fontId="142" fillId="54" borderId="49" xfId="42" applyFont="1" applyFill="1" applyBorder="1" applyAlignment="1">
      <alignment horizontal="center" vertical="center"/>
    </xf>
    <xf numFmtId="0" fontId="142" fillId="54" borderId="79" xfId="42" applyFont="1" applyFill="1" applyBorder="1" applyAlignment="1">
      <alignment horizontal="center" vertical="center"/>
    </xf>
    <xf numFmtId="0" fontId="8" fillId="37" borderId="79" xfId="94" applyFill="1" applyBorder="1" applyAlignment="1">
      <alignment horizontal="center"/>
    </xf>
    <xf numFmtId="0" fontId="154" fillId="30" borderId="89" xfId="63" applyFont="1" applyFill="1" applyBorder="1" applyAlignment="1">
      <alignment horizontal="center" vertical="center" wrapText="1"/>
    </xf>
    <xf numFmtId="0" fontId="154" fillId="30" borderId="0" xfId="63" applyFont="1" applyFill="1" applyAlignment="1">
      <alignment horizontal="center" vertical="center" wrapText="1"/>
    </xf>
    <xf numFmtId="0" fontId="154" fillId="30" borderId="79" xfId="63" applyFont="1" applyFill="1" applyBorder="1" applyAlignment="1">
      <alignment horizontal="center" vertical="center" wrapText="1"/>
    </xf>
    <xf numFmtId="0" fontId="207" fillId="30" borderId="89" xfId="63" applyFont="1" applyFill="1" applyBorder="1" applyAlignment="1">
      <alignment horizontal="center" vertical="center" wrapText="1"/>
    </xf>
    <xf numFmtId="0" fontId="207" fillId="30" borderId="0" xfId="63" applyFont="1" applyFill="1" applyAlignment="1">
      <alignment horizontal="center" vertical="center" wrapText="1"/>
    </xf>
    <xf numFmtId="0" fontId="207" fillId="30" borderId="79" xfId="63" applyFont="1" applyFill="1" applyBorder="1" applyAlignment="1">
      <alignment horizontal="center" vertical="center" wrapText="1"/>
    </xf>
    <xf numFmtId="0" fontId="144" fillId="138" borderId="89" xfId="61" applyFont="1" applyFill="1" applyBorder="1" applyAlignment="1">
      <alignment horizontal="left" vertical="center"/>
    </xf>
    <xf numFmtId="0" fontId="144" fillId="138" borderId="0" xfId="61" applyFont="1" applyFill="1" applyAlignment="1">
      <alignment horizontal="left" vertical="center"/>
    </xf>
    <xf numFmtId="0" fontId="144" fillId="138" borderId="79" xfId="61" applyFont="1" applyFill="1" applyBorder="1" applyAlignment="1">
      <alignment horizontal="left" vertical="center"/>
    </xf>
    <xf numFmtId="0" fontId="25" fillId="23" borderId="221" xfId="61" applyFont="1" applyFill="1" applyBorder="1" applyAlignment="1">
      <alignment horizontal="center" vertical="center"/>
    </xf>
    <xf numFmtId="171" fontId="219" fillId="59" borderId="73" xfId="63" applyNumberFormat="1" applyFont="1" applyFill="1" applyBorder="1" applyAlignment="1">
      <alignment horizontal="left" vertical="center"/>
    </xf>
    <xf numFmtId="171" fontId="219" fillId="59" borderId="113" xfId="63" applyNumberFormat="1" applyFont="1" applyFill="1" applyBorder="1" applyAlignment="1">
      <alignment horizontal="left" vertical="center"/>
    </xf>
    <xf numFmtId="171" fontId="219" fillId="59" borderId="0" xfId="63" applyNumberFormat="1" applyFont="1" applyFill="1" applyAlignment="1">
      <alignment horizontal="left" vertical="center"/>
    </xf>
    <xf numFmtId="171" fontId="219" fillId="59" borderId="79" xfId="63" applyNumberFormat="1" applyFont="1" applyFill="1" applyBorder="1" applyAlignment="1">
      <alignment horizontal="left" vertical="center"/>
    </xf>
    <xf numFmtId="0" fontId="220" fillId="23" borderId="173" xfId="42" applyFont="1" applyFill="1" applyBorder="1" applyAlignment="1">
      <alignment horizontal="center" vertical="center"/>
    </xf>
    <xf numFmtId="0" fontId="220" fillId="23" borderId="95" xfId="42" applyFont="1" applyFill="1" applyBorder="1" applyAlignment="1">
      <alignment horizontal="center" vertical="center"/>
    </xf>
    <xf numFmtId="0" fontId="220" fillId="23" borderId="96" xfId="42" applyFont="1" applyFill="1" applyBorder="1" applyAlignment="1">
      <alignment horizontal="center" vertical="center"/>
    </xf>
    <xf numFmtId="0" fontId="171" fillId="26" borderId="123" xfId="94" applyFont="1" applyFill="1" applyBorder="1" applyAlignment="1">
      <alignment horizontal="center" vertical="center"/>
    </xf>
    <xf numFmtId="0" fontId="171" fillId="26" borderId="124" xfId="94" applyFont="1" applyFill="1" applyBorder="1" applyAlignment="1">
      <alignment horizontal="center" vertical="center"/>
    </xf>
    <xf numFmtId="0" fontId="218" fillId="23" borderId="75" xfId="94" applyFont="1" applyFill="1" applyBorder="1" applyAlignment="1">
      <alignment horizontal="center" vertical="center" wrapText="1"/>
    </xf>
    <xf numFmtId="0" fontId="218" fillId="23" borderId="182" xfId="94" applyFont="1" applyFill="1" applyBorder="1" applyAlignment="1">
      <alignment horizontal="center" vertical="center" wrapText="1"/>
    </xf>
    <xf numFmtId="0" fontId="218" fillId="23" borderId="197" xfId="94" applyFont="1" applyFill="1" applyBorder="1" applyAlignment="1">
      <alignment horizontal="center" vertical="center" wrapText="1"/>
    </xf>
    <xf numFmtId="0" fontId="218" fillId="23" borderId="127" xfId="94" applyFont="1" applyFill="1" applyBorder="1" applyAlignment="1">
      <alignment horizontal="center" vertical="center" wrapText="1"/>
    </xf>
    <xf numFmtId="0" fontId="218" fillId="23" borderId="74" xfId="94" applyFont="1" applyFill="1" applyBorder="1" applyAlignment="1">
      <alignment horizontal="center" vertical="center" wrapText="1"/>
    </xf>
    <xf numFmtId="0" fontId="218" fillId="23" borderId="128" xfId="94" applyFont="1" applyFill="1" applyBorder="1" applyAlignment="1">
      <alignment horizontal="center" vertical="center" wrapText="1"/>
    </xf>
    <xf numFmtId="0" fontId="228" fillId="31" borderId="229" xfId="94" applyFont="1" applyFill="1" applyBorder="1" applyAlignment="1">
      <alignment horizontal="center" vertical="center"/>
    </xf>
    <xf numFmtId="0" fontId="228" fillId="31" borderId="0" xfId="94" applyFont="1" applyFill="1" applyAlignment="1">
      <alignment horizontal="center" vertical="center"/>
    </xf>
    <xf numFmtId="0" fontId="224" fillId="26" borderId="123" xfId="94" applyFont="1" applyFill="1" applyBorder="1" applyAlignment="1">
      <alignment horizontal="center" vertical="center"/>
    </xf>
    <xf numFmtId="0" fontId="224" fillId="26" borderId="124" xfId="94" applyFont="1" applyFill="1" applyBorder="1" applyAlignment="1">
      <alignment horizontal="center" vertical="center"/>
    </xf>
    <xf numFmtId="0" fontId="25" fillId="23" borderId="0" xfId="61" applyFont="1" applyFill="1" applyAlignment="1">
      <alignment horizontal="center" vertical="center"/>
    </xf>
    <xf numFmtId="171" fontId="171" fillId="26" borderId="0" xfId="63" applyNumberFormat="1" applyFont="1" applyFill="1" applyAlignment="1">
      <alignment horizontal="center" vertical="center"/>
    </xf>
    <xf numFmtId="0" fontId="144" fillId="139" borderId="89" xfId="61" applyFont="1" applyFill="1" applyBorder="1" applyAlignment="1">
      <alignment horizontal="center" vertical="center"/>
    </xf>
    <xf numFmtId="0" fontId="144" fillId="139" borderId="0" xfId="61" applyFont="1" applyFill="1" applyAlignment="1">
      <alignment horizontal="center" vertical="center"/>
    </xf>
    <xf numFmtId="0" fontId="144" fillId="139" borderId="79" xfId="61" applyFont="1" applyFill="1" applyBorder="1" applyAlignment="1">
      <alignment horizontal="center" vertical="center"/>
    </xf>
    <xf numFmtId="0" fontId="32" fillId="23" borderId="0" xfId="61" applyFont="1" applyFill="1" applyAlignment="1">
      <alignment horizontal="center" vertical="center"/>
    </xf>
    <xf numFmtId="0" fontId="61" fillId="53" borderId="89" xfId="61" applyFont="1" applyFill="1" applyBorder="1" applyAlignment="1" applyProtection="1">
      <alignment horizontal="center" vertical="center" textRotation="90"/>
      <protection locked="0"/>
    </xf>
    <xf numFmtId="0" fontId="260" fillId="30" borderId="254" xfId="61" applyFont="1" applyFill="1" applyBorder="1" applyAlignment="1" applyProtection="1">
      <alignment horizontal="center" vertical="center"/>
      <protection hidden="1"/>
    </xf>
    <xf numFmtId="0" fontId="260" fillId="30" borderId="194" xfId="61" applyFont="1" applyFill="1" applyBorder="1" applyAlignment="1" applyProtection="1">
      <alignment horizontal="center" vertical="center"/>
      <protection hidden="1"/>
    </xf>
    <xf numFmtId="0" fontId="46" fillId="54" borderId="51" xfId="61" applyFont="1" applyFill="1" applyBorder="1" applyAlignment="1" applyProtection="1">
      <alignment horizontal="center" vertical="center"/>
      <protection hidden="1"/>
    </xf>
    <xf numFmtId="0" fontId="46" fillId="54" borderId="50" xfId="61" applyFont="1" applyFill="1" applyBorder="1" applyAlignment="1" applyProtection="1">
      <alignment horizontal="center" vertical="center"/>
      <protection hidden="1"/>
    </xf>
    <xf numFmtId="0" fontId="61" fillId="54" borderId="89" xfId="61" applyFont="1" applyFill="1" applyBorder="1" applyAlignment="1" applyProtection="1">
      <alignment horizontal="center" vertical="center" textRotation="90"/>
      <protection locked="0"/>
    </xf>
    <xf numFmtId="0" fontId="61" fillId="54" borderId="173" xfId="61" applyFont="1" applyFill="1" applyBorder="1" applyAlignment="1" applyProtection="1">
      <alignment horizontal="center" vertical="center" textRotation="90"/>
      <protection locked="0"/>
    </xf>
    <xf numFmtId="0" fontId="60" fillId="30" borderId="254" xfId="61" applyFont="1" applyFill="1" applyBorder="1" applyAlignment="1" applyProtection="1">
      <alignment horizontal="left" vertical="center"/>
      <protection hidden="1"/>
    </xf>
    <xf numFmtId="0" fontId="46" fillId="54" borderId="254" xfId="61" applyFont="1" applyFill="1" applyBorder="1" applyAlignment="1" applyProtection="1">
      <alignment horizontal="center" vertical="center"/>
      <protection hidden="1"/>
    </xf>
    <xf numFmtId="0" fontId="46" fillId="54" borderId="160" xfId="61" applyFont="1" applyFill="1" applyBorder="1" applyAlignment="1" applyProtection="1">
      <alignment horizontal="center" vertical="center"/>
      <protection hidden="1"/>
    </xf>
    <xf numFmtId="0" fontId="80" fillId="146" borderId="80" xfId="61" applyFont="1" applyFill="1" applyBorder="1" applyAlignment="1" applyProtection="1">
      <alignment horizontal="center" vertical="center" textRotation="90"/>
      <protection locked="0"/>
    </xf>
    <xf numFmtId="165" fontId="240" fillId="56" borderId="0" xfId="61" applyNumberFormat="1" applyFont="1" applyFill="1" applyAlignment="1" applyProtection="1">
      <alignment horizontal="center" vertical="center"/>
      <protection hidden="1"/>
    </xf>
    <xf numFmtId="0" fontId="276" fillId="56" borderId="0" xfId="61" applyFont="1" applyFill="1" applyAlignment="1" applyProtection="1">
      <alignment horizontal="center" vertical="center"/>
      <protection hidden="1"/>
    </xf>
    <xf numFmtId="0" fontId="46" fillId="54" borderId="80" xfId="61" applyFont="1" applyFill="1" applyBorder="1" applyAlignment="1" applyProtection="1">
      <alignment horizontal="center" vertical="center" textRotation="90"/>
      <protection locked="0"/>
    </xf>
    <xf numFmtId="0" fontId="46" fillId="54" borderId="256" xfId="61" applyFont="1" applyFill="1" applyBorder="1" applyAlignment="1" applyProtection="1">
      <alignment horizontal="center" vertical="center" textRotation="90"/>
      <protection locked="0"/>
    </xf>
    <xf numFmtId="0" fontId="62" fillId="30" borderId="221" xfId="61" applyFont="1" applyFill="1" applyBorder="1" applyAlignment="1" applyProtection="1">
      <alignment horizontal="center"/>
      <protection hidden="1"/>
    </xf>
    <xf numFmtId="0" fontId="92" fillId="30" borderId="0" xfId="86" applyFont="1" applyFill="1" applyAlignment="1" applyProtection="1">
      <alignment horizontal="center" vertical="center"/>
      <protection locked="0"/>
    </xf>
    <xf numFmtId="0" fontId="92" fillId="30" borderId="50" xfId="61" applyFont="1" applyFill="1" applyBorder="1" applyAlignment="1" applyProtection="1">
      <alignment horizontal="center" vertical="center"/>
      <protection locked="0"/>
    </xf>
    <xf numFmtId="0" fontId="261" fillId="134" borderId="89" xfId="61" applyFont="1" applyFill="1" applyBorder="1" applyAlignment="1" applyProtection="1">
      <alignment horizontal="center" vertical="center" textRotation="90"/>
      <protection locked="0"/>
    </xf>
    <xf numFmtId="0" fontId="261" fillId="134" borderId="173" xfId="61" applyFont="1" applyFill="1" applyBorder="1" applyAlignment="1" applyProtection="1">
      <alignment horizontal="center" vertical="center" textRotation="90"/>
      <protection locked="0"/>
    </xf>
    <xf numFmtId="0" fontId="48" fillId="134" borderId="254" xfId="61" applyFont="1" applyFill="1" applyBorder="1" applyAlignment="1" applyProtection="1">
      <alignment horizontal="center" vertical="center"/>
      <protection hidden="1"/>
    </xf>
    <xf numFmtId="0" fontId="48" fillId="134" borderId="160" xfId="61" applyFont="1" applyFill="1" applyBorder="1" applyAlignment="1" applyProtection="1">
      <alignment horizontal="center" vertical="center"/>
      <protection hidden="1"/>
    </xf>
    <xf numFmtId="0" fontId="80" fillId="146" borderId="71" xfId="61" applyFont="1" applyFill="1" applyBorder="1" applyAlignment="1" applyProtection="1">
      <alignment horizontal="center" vertical="center" textRotation="90"/>
      <protection locked="0"/>
    </xf>
    <xf numFmtId="1" fontId="267" fillId="30" borderId="0" xfId="61" applyNumberFormat="1" applyFont="1" applyFill="1" applyAlignment="1" applyProtection="1">
      <alignment horizontal="center" vertical="center"/>
      <protection hidden="1"/>
    </xf>
    <xf numFmtId="0" fontId="253" fillId="30" borderId="198" xfId="61" applyFont="1" applyFill="1" applyBorder="1" applyAlignment="1" applyProtection="1">
      <alignment horizontal="center" vertical="center"/>
      <protection hidden="1"/>
    </xf>
    <xf numFmtId="0" fontId="48" fillId="134" borderId="71" xfId="61" applyFont="1" applyFill="1" applyBorder="1" applyAlignment="1" applyProtection="1">
      <alignment horizontal="center" vertical="center" textRotation="90"/>
      <protection locked="0"/>
    </xf>
    <xf numFmtId="0" fontId="48" fillId="134" borderId="96" xfId="61" applyFont="1" applyFill="1" applyBorder="1" applyAlignment="1" applyProtection="1">
      <alignment horizontal="center" vertical="center" textRotation="90"/>
      <protection locked="0"/>
    </xf>
    <xf numFmtId="0" fontId="70" fillId="30" borderId="50" xfId="87" applyFont="1" applyFill="1" applyBorder="1" applyAlignment="1" applyProtection="1">
      <alignment horizontal="center" vertical="center"/>
      <protection locked="0"/>
    </xf>
    <xf numFmtId="0" fontId="70" fillId="30" borderId="49" xfId="87" applyFont="1" applyFill="1" applyBorder="1" applyAlignment="1" applyProtection="1">
      <alignment horizontal="center" vertical="center"/>
      <protection locked="0"/>
    </xf>
    <xf numFmtId="0" fontId="70" fillId="30" borderId="0" xfId="87" applyFont="1" applyFill="1" applyAlignment="1" applyProtection="1">
      <alignment horizontal="center" vertical="center"/>
      <protection locked="0"/>
    </xf>
    <xf numFmtId="0" fontId="70" fillId="30" borderId="71" xfId="87" applyFont="1" applyFill="1" applyBorder="1" applyAlignment="1" applyProtection="1">
      <alignment horizontal="center" vertical="center"/>
      <protection locked="0"/>
    </xf>
    <xf numFmtId="0" fontId="114" fillId="0" borderId="176" xfId="68" applyFont="1" applyBorder="1" applyAlignment="1">
      <alignment horizontal="center" vertical="center" wrapText="1"/>
    </xf>
    <xf numFmtId="0" fontId="114" fillId="0" borderId="17" xfId="68" applyFont="1" applyBorder="1" applyAlignment="1">
      <alignment horizontal="center" vertical="center" wrapText="1"/>
    </xf>
    <xf numFmtId="0" fontId="114" fillId="0" borderId="28" xfId="68" applyFont="1" applyBorder="1" applyAlignment="1">
      <alignment horizontal="center" vertical="center" wrapText="1"/>
    </xf>
    <xf numFmtId="0" fontId="114" fillId="0" borderId="22" xfId="68" applyFont="1" applyBorder="1" applyAlignment="1">
      <alignment horizontal="center" vertical="center" wrapText="1"/>
    </xf>
    <xf numFmtId="0" fontId="114" fillId="0" borderId="0" xfId="68" applyFont="1" applyAlignment="1">
      <alignment horizontal="center" vertical="center" wrapText="1"/>
    </xf>
    <xf numFmtId="0" fontId="114" fillId="0" borderId="64" xfId="68" applyFont="1" applyBorder="1" applyAlignment="1">
      <alignment horizontal="center" vertical="center" wrapText="1"/>
    </xf>
    <xf numFmtId="0" fontId="114" fillId="0" borderId="192" xfId="68" applyFont="1" applyBorder="1" applyAlignment="1">
      <alignment horizontal="center" vertical="center" wrapText="1"/>
    </xf>
    <xf numFmtId="0" fontId="114" fillId="0" borderId="221" xfId="68" applyFont="1" applyBorder="1" applyAlignment="1">
      <alignment horizontal="center" vertical="center" wrapText="1"/>
    </xf>
    <xf numFmtId="0" fontId="114" fillId="0" borderId="222" xfId="68" applyFont="1" applyBorder="1" applyAlignment="1">
      <alignment horizontal="center" vertical="center" wrapText="1"/>
    </xf>
    <xf numFmtId="0" fontId="61" fillId="53" borderId="193" xfId="61" applyFont="1" applyFill="1" applyBorder="1" applyAlignment="1" applyProtection="1">
      <alignment horizontal="center" vertical="center" textRotation="90"/>
      <protection locked="0"/>
    </xf>
    <xf numFmtId="0" fontId="48" fillId="134" borderId="51" xfId="61" applyFont="1" applyFill="1" applyBorder="1" applyAlignment="1" applyProtection="1">
      <alignment horizontal="center" vertical="center"/>
      <protection hidden="1"/>
    </xf>
    <xf numFmtId="0" fontId="48" fillId="134" borderId="50" xfId="61" applyFont="1" applyFill="1" applyBorder="1" applyAlignment="1" applyProtection="1">
      <alignment horizontal="center" vertical="center"/>
      <protection hidden="1"/>
    </xf>
    <xf numFmtId="0" fontId="61" fillId="53" borderId="51" xfId="86" applyFont="1" applyFill="1" applyBorder="1" applyAlignment="1" applyProtection="1">
      <alignment horizontal="center" vertical="center" textRotation="90"/>
      <protection locked="0"/>
    </xf>
    <xf numFmtId="0" fontId="61" fillId="53" borderId="89" xfId="86" applyFont="1" applyFill="1" applyBorder="1" applyAlignment="1" applyProtection="1">
      <alignment horizontal="center" vertical="center" textRotation="90"/>
      <protection locked="0"/>
    </xf>
    <xf numFmtId="0" fontId="46" fillId="100" borderId="387" xfId="73" applyFont="1" applyFill="1" applyBorder="1" applyAlignment="1">
      <alignment horizontal="center" vertical="center"/>
    </xf>
    <xf numFmtId="0" fontId="46" fillId="100" borderId="382" xfId="73" applyFont="1" applyFill="1" applyBorder="1" applyAlignment="1">
      <alignment horizontal="center" vertical="center"/>
    </xf>
    <xf numFmtId="0" fontId="73" fillId="30" borderId="381" xfId="73" applyFont="1" applyFill="1" applyBorder="1" applyAlignment="1">
      <alignment horizontal="center" vertical="center" wrapText="1"/>
    </xf>
    <xf numFmtId="0" fontId="73" fillId="30" borderId="0" xfId="73" applyFont="1" applyFill="1" applyBorder="1" applyAlignment="1">
      <alignment horizontal="center" vertical="center" wrapText="1"/>
    </xf>
    <xf numFmtId="0" fontId="73" fillId="30" borderId="198" xfId="73" applyFont="1" applyFill="1" applyBorder="1" applyAlignment="1">
      <alignment horizontal="center" vertical="center" wrapText="1"/>
    </xf>
    <xf numFmtId="0" fontId="182" fillId="30" borderId="381" xfId="73" applyFont="1" applyFill="1" applyBorder="1" applyAlignment="1">
      <alignment horizontal="center" vertical="center" wrapText="1"/>
    </xf>
    <xf numFmtId="0" fontId="182" fillId="30" borderId="0" xfId="73" applyFont="1" applyFill="1" applyBorder="1" applyAlignment="1">
      <alignment horizontal="center" vertical="center" wrapText="1"/>
    </xf>
    <xf numFmtId="0" fontId="182" fillId="30" borderId="198" xfId="73" applyFont="1" applyFill="1" applyBorder="1" applyAlignment="1">
      <alignment horizontal="center" vertical="center" wrapText="1"/>
    </xf>
    <xf numFmtId="0" fontId="44" fillId="0" borderId="177" xfId="73" applyFont="1" applyBorder="1" applyAlignment="1">
      <alignment horizontal="center" vertical="center"/>
    </xf>
    <xf numFmtId="0" fontId="44" fillId="0" borderId="196" xfId="73" applyFont="1" applyBorder="1" applyAlignment="1">
      <alignment horizontal="center" vertical="center"/>
    </xf>
    <xf numFmtId="0" fontId="44" fillId="0" borderId="0" xfId="73" applyFont="1" applyAlignment="1">
      <alignment horizontal="center" vertical="center"/>
    </xf>
    <xf numFmtId="0" fontId="44" fillId="0" borderId="71" xfId="73" applyFont="1" applyBorder="1" applyAlignment="1">
      <alignment horizontal="center" vertical="center"/>
    </xf>
    <xf numFmtId="0" fontId="44" fillId="0" borderId="368" xfId="73" applyFont="1" applyBorder="1" applyAlignment="1">
      <alignment horizontal="center" vertical="center" wrapText="1"/>
    </xf>
    <xf numFmtId="0" fontId="44" fillId="0" borderId="17" xfId="73" applyFont="1" applyBorder="1" applyAlignment="1">
      <alignment horizontal="center" vertical="center" wrapText="1"/>
    </xf>
    <xf numFmtId="0" fontId="44" fillId="0" borderId="366" xfId="73" applyFont="1" applyBorder="1" applyAlignment="1">
      <alignment horizontal="center" vertical="center" wrapText="1"/>
    </xf>
    <xf numFmtId="0" fontId="44" fillId="0" borderId="15" xfId="73" applyFont="1" applyBorder="1" applyAlignment="1">
      <alignment horizontal="center" vertical="center" wrapText="1"/>
    </xf>
    <xf numFmtId="0" fontId="44" fillId="0" borderId="388" xfId="73" applyFont="1" applyBorder="1" applyAlignment="1">
      <alignment horizontal="center" vertical="center" wrapText="1"/>
    </xf>
    <xf numFmtId="0" fontId="44" fillId="0" borderId="390" xfId="73" applyFont="1" applyBorder="1" applyAlignment="1">
      <alignment horizontal="center" vertical="center" wrapText="1"/>
    </xf>
    <xf numFmtId="0" fontId="641" fillId="0" borderId="197" xfId="73" applyFont="1" applyBorder="1" applyAlignment="1">
      <alignment horizontal="center" vertical="center" wrapText="1"/>
    </xf>
    <xf numFmtId="0" fontId="641" fillId="0" borderId="71" xfId="73" applyFont="1" applyBorder="1" applyAlignment="1">
      <alignment horizontal="center" vertical="center" wrapText="1"/>
    </xf>
    <xf numFmtId="0" fontId="641" fillId="0" borderId="33" xfId="73" applyFont="1" applyBorder="1" applyAlignment="1">
      <alignment horizontal="center" vertical="center" wrapText="1"/>
    </xf>
    <xf numFmtId="0" fontId="46" fillId="100" borderId="56" xfId="73" applyFont="1" applyFill="1" applyBorder="1" applyAlignment="1">
      <alignment horizontal="center" vertical="center"/>
    </xf>
    <xf numFmtId="0" fontId="46" fillId="100" borderId="20" xfId="73" applyFont="1" applyFill="1" applyBorder="1" applyAlignment="1">
      <alignment horizontal="center" vertical="center"/>
    </xf>
    <xf numFmtId="0" fontId="72" fillId="0" borderId="386" xfId="73" applyFont="1" applyBorder="1" applyAlignment="1">
      <alignment horizontal="center" vertical="center" wrapText="1"/>
    </xf>
    <xf numFmtId="0" fontId="72" fillId="0" borderId="394" xfId="73" applyFont="1" applyBorder="1" applyAlignment="1">
      <alignment horizontal="center" vertical="center" wrapText="1"/>
    </xf>
    <xf numFmtId="0" fontId="72" fillId="0" borderId="201" xfId="73" applyFont="1" applyBorder="1" applyAlignment="1">
      <alignment horizontal="center" vertical="center" wrapText="1"/>
    </xf>
    <xf numFmtId="0" fontId="72" fillId="0" borderId="314" xfId="73" applyFont="1" applyBorder="1" applyAlignment="1">
      <alignment horizontal="center" vertical="center" wrapText="1"/>
    </xf>
    <xf numFmtId="0" fontId="686" fillId="0" borderId="386" xfId="73" applyFont="1" applyBorder="1" applyAlignment="1">
      <alignment horizontal="center" vertical="center"/>
    </xf>
    <xf numFmtId="0" fontId="686" fillId="0" borderId="314" xfId="73" applyFont="1" applyBorder="1" applyAlignment="1">
      <alignment horizontal="center" vertical="center"/>
    </xf>
    <xf numFmtId="0" fontId="686" fillId="0" borderId="201" xfId="73" applyFont="1" applyBorder="1" applyAlignment="1">
      <alignment horizontal="center" vertical="center"/>
    </xf>
    <xf numFmtId="0" fontId="72" fillId="0" borderId="53" xfId="73" applyFont="1" applyBorder="1" applyAlignment="1">
      <alignment horizontal="center" vertical="center" wrapText="1"/>
    </xf>
    <xf numFmtId="0" fontId="72" fillId="0" borderId="125" xfId="73" applyFont="1" applyBorder="1" applyAlignment="1">
      <alignment horizontal="center" vertical="center" wrapText="1"/>
    </xf>
    <xf numFmtId="0" fontId="686" fillId="0" borderId="53" xfId="73" applyFont="1" applyBorder="1" applyAlignment="1">
      <alignment horizontal="center" vertical="center"/>
    </xf>
    <xf numFmtId="0" fontId="686" fillId="0" borderId="125" xfId="73" applyFont="1" applyBorder="1" applyAlignment="1">
      <alignment horizontal="center" vertical="center"/>
    </xf>
    <xf numFmtId="0" fontId="72" fillId="0" borderId="52" xfId="73" applyFont="1" applyBorder="1" applyAlignment="1">
      <alignment horizontal="center" vertical="center" wrapText="1"/>
    </xf>
    <xf numFmtId="0" fontId="72" fillId="0" borderId="199" xfId="73" applyFont="1" applyBorder="1" applyAlignment="1">
      <alignment horizontal="center" vertical="center" wrapText="1"/>
    </xf>
    <xf numFmtId="0" fontId="72" fillId="0" borderId="185" xfId="73" applyFont="1" applyBorder="1" applyAlignment="1">
      <alignment horizontal="center" vertical="center" wrapText="1"/>
    </xf>
    <xf numFmtId="0" fontId="72" fillId="0" borderId="385" xfId="73" applyFont="1" applyBorder="1" applyAlignment="1">
      <alignment horizontal="center" vertical="center" wrapText="1"/>
    </xf>
    <xf numFmtId="0" fontId="72" fillId="0" borderId="353" xfId="73" applyFont="1" applyBorder="1" applyAlignment="1">
      <alignment horizontal="center" vertical="center" wrapText="1"/>
    </xf>
    <xf numFmtId="0" fontId="653" fillId="0" borderId="197" xfId="73" applyFont="1" applyBorder="1" applyAlignment="1">
      <alignment horizontal="center" vertical="center" wrapText="1"/>
    </xf>
    <xf numFmtId="0" fontId="653" fillId="0" borderId="79" xfId="73" applyFont="1" applyBorder="1" applyAlignment="1">
      <alignment horizontal="center" vertical="center" wrapText="1"/>
    </xf>
    <xf numFmtId="0" fontId="653" fillId="0" borderId="367" xfId="73" applyFont="1" applyBorder="1" applyAlignment="1">
      <alignment horizontal="center" vertical="center" wrapText="1"/>
    </xf>
    <xf numFmtId="0" fontId="44" fillId="0" borderId="75" xfId="73" applyFont="1" applyBorder="1" applyAlignment="1">
      <alignment horizontal="right" vertical="center" wrapText="1"/>
    </xf>
    <xf numFmtId="0" fontId="44" fillId="0" borderId="182" xfId="73" applyFont="1" applyBorder="1" applyAlignment="1">
      <alignment horizontal="right" vertical="center" wrapText="1"/>
    </xf>
    <xf numFmtId="0" fontId="44" fillId="0" borderId="189" xfId="73" applyFont="1" applyBorder="1" applyAlignment="1">
      <alignment horizontal="right" vertical="center" wrapText="1"/>
    </xf>
    <xf numFmtId="0" fontId="44" fillId="0" borderId="87" xfId="73" applyFont="1" applyBorder="1" applyAlignment="1">
      <alignment horizontal="right" vertical="center" wrapText="1"/>
    </xf>
    <xf numFmtId="0" fontId="44" fillId="0" borderId="0" xfId="73" applyFont="1" applyAlignment="1">
      <alignment horizontal="right" vertical="center" wrapText="1"/>
    </xf>
    <xf numFmtId="0" fontId="44" fillId="0" borderId="198" xfId="73" applyFont="1" applyBorder="1" applyAlignment="1">
      <alignment horizontal="right" vertical="center" wrapText="1"/>
    </xf>
    <xf numFmtId="0" fontId="44" fillId="0" borderId="102" xfId="73" applyFont="1" applyBorder="1" applyAlignment="1">
      <alignment horizontal="right" vertical="center" wrapText="1"/>
    </xf>
    <xf numFmtId="0" fontId="44" fillId="0" borderId="10" xfId="73" applyFont="1" applyBorder="1" applyAlignment="1">
      <alignment horizontal="right" vertical="center" wrapText="1"/>
    </xf>
    <xf numFmtId="0" fontId="44" fillId="0" borderId="186" xfId="73" applyFont="1" applyBorder="1" applyAlignment="1">
      <alignment horizontal="right" vertical="center" wrapText="1"/>
    </xf>
    <xf numFmtId="0" fontId="112" fillId="0" borderId="123" xfId="61" applyFont="1" applyBorder="1" applyAlignment="1">
      <alignment horizontal="center" vertical="center"/>
    </xf>
    <xf numFmtId="0" fontId="112" fillId="0" borderId="126" xfId="61" applyFont="1" applyBorder="1" applyAlignment="1">
      <alignment horizontal="center" vertical="center"/>
    </xf>
    <xf numFmtId="0" fontId="261" fillId="55" borderId="362" xfId="61" applyFont="1" applyFill="1" applyBorder="1" applyAlignment="1" applyProtection="1">
      <alignment horizontal="center" vertical="center" textRotation="90"/>
      <protection locked="0"/>
    </xf>
    <xf numFmtId="0" fontId="261" fillId="55" borderId="391" xfId="61" applyFont="1" applyFill="1" applyBorder="1" applyAlignment="1" applyProtection="1">
      <alignment horizontal="center" vertical="center" textRotation="90"/>
      <protection locked="0"/>
    </xf>
    <xf numFmtId="0" fontId="114" fillId="54" borderId="336" xfId="61" applyFont="1" applyFill="1" applyBorder="1" applyAlignment="1" applyProtection="1">
      <alignment horizontal="center" vertical="center" wrapText="1"/>
      <protection hidden="1"/>
    </xf>
    <xf numFmtId="0" fontId="114" fillId="54" borderId="50" xfId="61" applyFont="1" applyFill="1" applyBorder="1" applyAlignment="1" applyProtection="1">
      <alignment horizontal="center" vertical="center" wrapText="1"/>
      <protection hidden="1"/>
    </xf>
    <xf numFmtId="0" fontId="114" fillId="54" borderId="49" xfId="61" applyFont="1" applyFill="1" applyBorder="1" applyAlignment="1" applyProtection="1">
      <alignment horizontal="center" vertical="center" wrapText="1"/>
      <protection hidden="1"/>
    </xf>
    <xf numFmtId="0" fontId="114" fillId="54" borderId="417" xfId="61" applyFont="1" applyFill="1" applyBorder="1" applyAlignment="1" applyProtection="1">
      <alignment horizontal="center" vertical="center" wrapText="1"/>
      <protection hidden="1"/>
    </xf>
    <xf numFmtId="0" fontId="114" fillId="54" borderId="0" xfId="61" applyFont="1" applyFill="1" applyAlignment="1" applyProtection="1">
      <alignment horizontal="center" vertical="center" wrapText="1"/>
      <protection hidden="1"/>
    </xf>
    <xf numFmtId="0" fontId="114" fillId="54" borderId="79" xfId="61" applyFont="1" applyFill="1" applyBorder="1" applyAlignment="1" applyProtection="1">
      <alignment horizontal="center" vertical="center" wrapText="1"/>
      <protection hidden="1"/>
    </xf>
    <xf numFmtId="0" fontId="289" fillId="29" borderId="0" xfId="61" applyFont="1" applyFill="1" applyAlignment="1">
      <alignment horizontal="center" vertical="center"/>
    </xf>
    <xf numFmtId="0" fontId="44" fillId="54" borderId="94" xfId="61" applyFont="1" applyFill="1" applyBorder="1" applyAlignment="1" applyProtection="1">
      <alignment horizontal="center" vertical="center" textRotation="90"/>
      <protection locked="0"/>
    </xf>
    <xf numFmtId="2" fontId="46" fillId="30" borderId="417" xfId="117" applyNumberFormat="1" applyFont="1" applyFill="1" applyBorder="1" applyAlignment="1">
      <alignment horizontal="center" vertical="center"/>
    </xf>
    <xf numFmtId="2" fontId="46" fillId="30" borderId="0" xfId="117" applyNumberFormat="1" applyFont="1" applyFill="1" applyAlignment="1">
      <alignment horizontal="center" vertical="center"/>
    </xf>
    <xf numFmtId="2" fontId="46" fillId="30" borderId="79" xfId="117" applyNumberFormat="1" applyFont="1" applyFill="1" applyBorder="1" applyAlignment="1">
      <alignment horizontal="center" vertical="center"/>
    </xf>
    <xf numFmtId="0" fontId="289" fillId="29" borderId="0" xfId="61" applyFont="1" applyFill="1" applyAlignment="1">
      <alignment horizontal="center" vertical="center" wrapText="1"/>
    </xf>
    <xf numFmtId="2" fontId="46" fillId="30" borderId="417" xfId="117" applyNumberFormat="1" applyFont="1" applyFill="1" applyBorder="1" applyAlignment="1">
      <alignment horizontal="left" vertical="center" wrapText="1"/>
    </xf>
    <xf numFmtId="2" fontId="46" fillId="30" borderId="0" xfId="117" applyNumberFormat="1" applyFont="1" applyFill="1" applyAlignment="1">
      <alignment horizontal="left" vertical="center" wrapText="1"/>
    </xf>
    <xf numFmtId="2" fontId="46" fillId="30" borderId="79" xfId="117" applyNumberFormat="1" applyFont="1" applyFill="1" applyBorder="1" applyAlignment="1">
      <alignment horizontal="left" vertical="center" wrapText="1"/>
    </xf>
    <xf numFmtId="0" fontId="712" fillId="52" borderId="417" xfId="61" applyFont="1" applyFill="1" applyBorder="1" applyAlignment="1">
      <alignment horizontal="center" vertical="center"/>
    </xf>
    <xf numFmtId="0" fontId="712" fillId="52" borderId="0" xfId="61" applyFont="1" applyFill="1" applyAlignment="1">
      <alignment horizontal="center" vertical="center"/>
    </xf>
    <xf numFmtId="0" fontId="712" fillId="52" borderId="79" xfId="61" applyFont="1" applyFill="1" applyBorder="1" applyAlignment="1">
      <alignment horizontal="center" vertical="center"/>
    </xf>
    <xf numFmtId="0" fontId="289" fillId="29" borderId="0" xfId="61" applyFont="1" applyFill="1" applyAlignment="1">
      <alignment horizontal="left" vertical="center"/>
    </xf>
    <xf numFmtId="0" fontId="712" fillId="52" borderId="263" xfId="61" applyFont="1" applyFill="1" applyBorder="1" applyAlignment="1">
      <alignment horizontal="center" vertical="center" wrapText="1"/>
    </xf>
    <xf numFmtId="0" fontId="712" fillId="52" borderId="109" xfId="61" applyFont="1" applyFill="1" applyBorder="1" applyAlignment="1">
      <alignment horizontal="center" vertical="center" wrapText="1"/>
    </xf>
    <xf numFmtId="0" fontId="51" fillId="52" borderId="417" xfId="61" applyFont="1" applyFill="1" applyBorder="1" applyAlignment="1">
      <alignment horizontal="center" vertical="center" wrapText="1"/>
    </xf>
    <xf numFmtId="0" fontId="51" fillId="52" borderId="371" xfId="61" applyFont="1" applyFill="1" applyBorder="1" applyAlignment="1">
      <alignment horizontal="center" vertical="center" wrapText="1"/>
    </xf>
    <xf numFmtId="0" fontId="80" fillId="75" borderId="79" xfId="61" applyFont="1" applyFill="1" applyBorder="1" applyAlignment="1">
      <alignment horizontal="center" vertical="center" wrapText="1"/>
    </xf>
    <xf numFmtId="0" fontId="80" fillId="75" borderId="367" xfId="61" applyFont="1" applyFill="1" applyBorder="1" applyAlignment="1">
      <alignment horizontal="center" vertical="center" wrapText="1"/>
    </xf>
    <xf numFmtId="0" fontId="289" fillId="29" borderId="0" xfId="61" applyFont="1" applyFill="1" applyAlignment="1">
      <alignment horizontal="left" vertical="center" wrapText="1"/>
    </xf>
    <xf numFmtId="0" fontId="80" fillId="54" borderId="51" xfId="117" applyFont="1" applyFill="1" applyBorder="1" applyAlignment="1">
      <alignment horizontal="center"/>
    </xf>
    <xf numFmtId="0" fontId="80" fillId="54" borderId="50" xfId="117" applyFont="1" applyFill="1" applyBorder="1" applyAlignment="1">
      <alignment horizontal="center"/>
    </xf>
    <xf numFmtId="0" fontId="80" fillId="54" borderId="49" xfId="117" applyFont="1" applyFill="1" applyBorder="1" applyAlignment="1">
      <alignment horizontal="center"/>
    </xf>
    <xf numFmtId="0" fontId="48" fillId="159" borderId="51" xfId="117" applyFont="1" applyFill="1" applyBorder="1" applyAlignment="1">
      <alignment horizontal="center" vertical="center"/>
    </xf>
    <xf numFmtId="0" fontId="48" fillId="159" borderId="50" xfId="117" applyFont="1" applyFill="1" applyBorder="1" applyAlignment="1">
      <alignment horizontal="center" vertical="center"/>
    </xf>
    <xf numFmtId="0" fontId="48" fillId="159" borderId="49" xfId="117" applyFont="1" applyFill="1" applyBorder="1" applyAlignment="1">
      <alignment horizontal="center" vertical="center"/>
    </xf>
    <xf numFmtId="0" fontId="71" fillId="30" borderId="381" xfId="117" applyFont="1" applyFill="1" applyBorder="1" applyAlignment="1">
      <alignment horizontal="center" vertical="center" wrapText="1"/>
    </xf>
    <xf numFmtId="0" fontId="71" fillId="30" borderId="0" xfId="117" applyFont="1" applyFill="1" applyAlignment="1">
      <alignment horizontal="center" vertical="center" wrapText="1"/>
    </xf>
    <xf numFmtId="0" fontId="71" fillId="30" borderId="79" xfId="117" applyFont="1" applyFill="1" applyBorder="1" applyAlignment="1">
      <alignment horizontal="center" vertical="center" wrapText="1"/>
    </xf>
    <xf numFmtId="0" fontId="240" fillId="30" borderId="381" xfId="61" applyFont="1" applyFill="1" applyBorder="1" applyAlignment="1">
      <alignment horizontal="center" vertical="center" wrapText="1"/>
    </xf>
    <xf numFmtId="0" fontId="240" fillId="30" borderId="0" xfId="61" applyFont="1" applyFill="1" applyAlignment="1">
      <alignment horizontal="center" vertical="center" wrapText="1"/>
    </xf>
    <xf numFmtId="0" fontId="240" fillId="30" borderId="79" xfId="61" applyFont="1" applyFill="1" applyBorder="1" applyAlignment="1">
      <alignment horizontal="center" vertical="center" wrapText="1"/>
    </xf>
    <xf numFmtId="0" fontId="71" fillId="30" borderId="381" xfId="117" applyFont="1" applyFill="1" applyBorder="1" applyAlignment="1">
      <alignment horizontal="center" vertical="center"/>
    </xf>
    <xf numFmtId="0" fontId="71" fillId="30" borderId="0" xfId="117" applyFont="1" applyFill="1" applyAlignment="1">
      <alignment horizontal="center" vertical="center"/>
    </xf>
    <xf numFmtId="0" fontId="71" fillId="30" borderId="79" xfId="117" applyFont="1" applyFill="1" applyBorder="1" applyAlignment="1">
      <alignment horizontal="center" vertical="center"/>
    </xf>
    <xf numFmtId="0" fontId="240" fillId="30" borderId="381" xfId="61" applyFont="1" applyFill="1" applyBorder="1" applyAlignment="1">
      <alignment horizontal="center" vertical="center"/>
    </xf>
    <xf numFmtId="0" fontId="240" fillId="30" borderId="0" xfId="61" applyFont="1" applyFill="1" applyAlignment="1">
      <alignment horizontal="center" vertical="center"/>
    </xf>
    <xf numFmtId="0" fontId="240" fillId="30" borderId="79" xfId="61" applyFont="1" applyFill="1" applyBorder="1" applyAlignment="1">
      <alignment horizontal="center" vertical="center"/>
    </xf>
    <xf numFmtId="0" fontId="71" fillId="30" borderId="381" xfId="117" applyFont="1" applyFill="1" applyBorder="1" applyAlignment="1">
      <alignment horizontal="center" wrapText="1"/>
    </xf>
    <xf numFmtId="0" fontId="71" fillId="30" borderId="0" xfId="117" applyFont="1" applyFill="1" applyAlignment="1">
      <alignment horizontal="center" wrapText="1"/>
    </xf>
    <xf numFmtId="0" fontId="71" fillId="30" borderId="79" xfId="117" applyFont="1" applyFill="1" applyBorder="1" applyAlignment="1">
      <alignment horizontal="center" wrapText="1"/>
    </xf>
    <xf numFmtId="0" fontId="46" fillId="30" borderId="0" xfId="61" applyFont="1" applyFill="1" applyAlignment="1" applyProtection="1">
      <alignment horizontal="left" vertical="center" wrapText="1"/>
      <protection hidden="1"/>
    </xf>
    <xf numFmtId="0" fontId="58" fillId="49" borderId="0" xfId="61" applyFont="1" applyFill="1" applyAlignment="1">
      <alignment horizontal="center" vertical="center"/>
    </xf>
    <xf numFmtId="0" fontId="70" fillId="0" borderId="207" xfId="61" applyFont="1" applyBorder="1" applyAlignment="1">
      <alignment horizontal="center" vertical="center"/>
    </xf>
    <xf numFmtId="0" fontId="46" fillId="0" borderId="207" xfId="61" applyFont="1" applyBorder="1" applyAlignment="1">
      <alignment horizontal="center" vertical="center" wrapText="1"/>
    </xf>
    <xf numFmtId="0" fontId="70" fillId="53" borderId="315" xfId="61" applyFont="1" applyFill="1" applyBorder="1" applyAlignment="1">
      <alignment horizontal="center" vertical="center" wrapText="1"/>
    </xf>
    <xf numFmtId="0" fontId="70" fillId="53" borderId="316" xfId="61" applyFont="1" applyFill="1" applyBorder="1" applyAlignment="1">
      <alignment horizontal="center" vertical="center" wrapText="1"/>
    </xf>
    <xf numFmtId="0" fontId="70" fillId="53" borderId="223" xfId="61" applyFont="1" applyFill="1" applyBorder="1" applyAlignment="1">
      <alignment horizontal="center" vertical="center" wrapText="1"/>
    </xf>
    <xf numFmtId="0" fontId="450" fillId="30" borderId="0" xfId="61" applyFont="1" applyFill="1" applyAlignment="1" applyProtection="1">
      <alignment horizontal="center" vertical="center"/>
      <protection hidden="1"/>
    </xf>
    <xf numFmtId="0" fontId="452" fillId="30" borderId="0" xfId="61" applyFont="1" applyFill="1" applyAlignment="1" applyProtection="1">
      <alignment horizontal="center" vertical="center"/>
      <protection hidden="1"/>
    </xf>
    <xf numFmtId="0" fontId="452" fillId="30" borderId="0" xfId="61" applyFont="1" applyFill="1" applyAlignment="1" applyProtection="1">
      <alignment horizontal="center" vertical="center" wrapText="1"/>
      <protection hidden="1"/>
    </xf>
    <xf numFmtId="0" fontId="49" fillId="0" borderId="0" xfId="31" applyFont="1" applyBorder="1" applyAlignment="1">
      <alignment horizontal="center" vertical="center" wrapText="1"/>
    </xf>
    <xf numFmtId="0" fontId="44" fillId="30" borderId="0" xfId="61" applyFont="1" applyFill="1" applyAlignment="1" applyProtection="1">
      <alignment horizontal="center" vertical="center" wrapText="1"/>
      <protection hidden="1"/>
    </xf>
    <xf numFmtId="0" fontId="267" fillId="30" borderId="0" xfId="61" applyFont="1" applyFill="1" applyAlignment="1" applyProtection="1">
      <alignment horizontal="center" vertical="center" wrapText="1"/>
      <protection hidden="1"/>
    </xf>
    <xf numFmtId="0" fontId="46" fillId="30" borderId="0" xfId="61" applyFont="1" applyFill="1" applyAlignment="1" applyProtection="1">
      <alignment horizontal="center" vertical="center" wrapText="1"/>
      <protection hidden="1"/>
    </xf>
    <xf numFmtId="0" fontId="46" fillId="30" borderId="0" xfId="61" applyFont="1" applyFill="1" applyAlignment="1" applyProtection="1">
      <alignment horizontal="center" vertical="center"/>
      <protection hidden="1"/>
    </xf>
    <xf numFmtId="0" fontId="206" fillId="49" borderId="0" xfId="61" applyFont="1" applyFill="1" applyAlignment="1">
      <alignment horizontal="center" vertical="center"/>
    </xf>
    <xf numFmtId="0" fontId="62" fillId="0" borderId="211" xfId="68" applyFont="1" applyBorder="1" applyAlignment="1">
      <alignment horizontal="center" vertical="center" wrapText="1"/>
    </xf>
    <xf numFmtId="0" fontId="62" fillId="0" borderId="212" xfId="68" applyFont="1" applyBorder="1" applyAlignment="1">
      <alignment horizontal="center" vertical="center" wrapText="1"/>
    </xf>
    <xf numFmtId="0" fontId="62" fillId="0" borderId="213" xfId="68" applyFont="1" applyBorder="1" applyAlignment="1">
      <alignment horizontal="center" vertical="center" wrapText="1"/>
    </xf>
    <xf numFmtId="0" fontId="62" fillId="0" borderId="214" xfId="68" applyFont="1" applyBorder="1" applyAlignment="1">
      <alignment horizontal="center" vertical="center" wrapText="1"/>
    </xf>
    <xf numFmtId="0" fontId="62" fillId="0" borderId="215" xfId="68" applyFont="1" applyBorder="1" applyAlignment="1">
      <alignment horizontal="center" vertical="center" wrapText="1"/>
    </xf>
    <xf numFmtId="0" fontId="62" fillId="0" borderId="216" xfId="68" applyFont="1" applyBorder="1" applyAlignment="1">
      <alignment horizontal="center" vertical="center" wrapText="1"/>
    </xf>
    <xf numFmtId="0" fontId="17" fillId="31" borderId="0" xfId="68" applyFill="1" applyAlignment="1">
      <alignment horizontal="center"/>
    </xf>
    <xf numFmtId="0" fontId="47" fillId="23" borderId="173" xfId="42" applyFont="1" applyFill="1" applyBorder="1" applyAlignment="1">
      <alignment horizontal="center" vertical="center"/>
    </xf>
    <xf numFmtId="0" fontId="47" fillId="23" borderId="174" xfId="42" applyFont="1" applyFill="1" applyBorder="1" applyAlignment="1">
      <alignment horizontal="center" vertical="center"/>
    </xf>
    <xf numFmtId="0" fontId="47" fillId="23" borderId="175" xfId="42" applyFont="1" applyFill="1" applyBorder="1" applyAlignment="1">
      <alignment horizontal="center" vertical="center"/>
    </xf>
    <xf numFmtId="0" fontId="80" fillId="57" borderId="195" xfId="73" applyFont="1" applyFill="1" applyBorder="1" applyAlignment="1">
      <alignment horizontal="center" vertical="center"/>
    </xf>
    <xf numFmtId="0" fontId="80" fillId="57" borderId="177" xfId="73" applyFont="1" applyFill="1" applyBorder="1" applyAlignment="1">
      <alignment horizontal="center" vertical="center"/>
    </xf>
    <xf numFmtId="0" fontId="80" fillId="57" borderId="196" xfId="73" applyFont="1" applyFill="1" applyBorder="1" applyAlignment="1">
      <alignment horizontal="center" vertical="center"/>
    </xf>
    <xf numFmtId="0" fontId="80" fillId="57" borderId="87" xfId="73" applyFont="1" applyFill="1" applyBorder="1" applyAlignment="1">
      <alignment horizontal="center" vertical="center"/>
    </xf>
    <xf numFmtId="0" fontId="80" fillId="57" borderId="0" xfId="73" applyFont="1" applyFill="1" applyAlignment="1">
      <alignment horizontal="center" vertical="center"/>
    </xf>
    <xf numFmtId="0" fontId="80" fillId="57" borderId="71" xfId="73" applyFont="1" applyFill="1" applyBorder="1" applyAlignment="1">
      <alignment horizontal="center" vertical="center"/>
    </xf>
    <xf numFmtId="0" fontId="654" fillId="0" borderId="87" xfId="73" applyFont="1" applyBorder="1" applyAlignment="1">
      <alignment horizontal="center" vertical="center" wrapText="1"/>
    </xf>
    <xf numFmtId="0" fontId="109" fillId="0" borderId="182" xfId="73" applyFont="1" applyBorder="1" applyAlignment="1">
      <alignment horizontal="center" vertical="center" textRotation="45"/>
    </xf>
    <xf numFmtId="0" fontId="109" fillId="0" borderId="0" xfId="73" applyFont="1" applyAlignment="1">
      <alignment horizontal="center" vertical="center" textRotation="45"/>
    </xf>
    <xf numFmtId="0" fontId="109" fillId="0" borderId="77" xfId="73" applyFont="1" applyBorder="1" applyAlignment="1">
      <alignment horizontal="center" vertical="center" textRotation="45"/>
    </xf>
    <xf numFmtId="199" fontId="109" fillId="0" borderId="0" xfId="73" applyNumberFormat="1" applyFont="1" applyAlignment="1">
      <alignment horizontal="center" vertical="center" wrapText="1"/>
    </xf>
    <xf numFmtId="199" fontId="109" fillId="0" borderId="77" xfId="73" applyNumberFormat="1" applyFont="1" applyBorder="1" applyAlignment="1">
      <alignment horizontal="center" vertical="center" wrapText="1"/>
    </xf>
    <xf numFmtId="0" fontId="124" fillId="0" borderId="0" xfId="80" applyFont="1" applyAlignment="1" applyProtection="1">
      <alignment horizontal="center" vertical="center" wrapText="1"/>
      <protection locked="0"/>
    </xf>
    <xf numFmtId="0" fontId="124" fillId="0" borderId="77" xfId="80" applyFont="1" applyBorder="1" applyAlignment="1" applyProtection="1">
      <alignment horizontal="center" vertical="center" wrapText="1"/>
      <protection locked="0"/>
    </xf>
    <xf numFmtId="0" fontId="109" fillId="0" borderId="0" xfId="80" applyFont="1" applyAlignment="1" applyProtection="1">
      <alignment horizontal="center" vertical="center" wrapText="1"/>
      <protection locked="0"/>
    </xf>
    <xf numFmtId="0" fontId="109" fillId="0" borderId="77" xfId="80" applyFont="1" applyBorder="1" applyAlignment="1" applyProtection="1">
      <alignment horizontal="center" vertical="center" wrapText="1"/>
      <protection locked="0"/>
    </xf>
    <xf numFmtId="0" fontId="110" fillId="0" borderId="198" xfId="73" applyFont="1" applyBorder="1" applyAlignment="1">
      <alignment horizontal="center" vertical="center" wrapText="1"/>
    </xf>
    <xf numFmtId="0" fontId="110" fillId="0" borderId="160" xfId="73" applyFont="1" applyBorder="1" applyAlignment="1">
      <alignment horizontal="center" vertical="center" wrapText="1"/>
    </xf>
    <xf numFmtId="0" fontId="655" fillId="0" borderId="199" xfId="80" applyFont="1" applyBorder="1" applyAlignment="1" applyProtection="1">
      <alignment horizontal="center" vertical="center" wrapText="1"/>
      <protection locked="0"/>
    </xf>
    <xf numFmtId="0" fontId="655" fillId="0" borderId="0" xfId="80" applyFont="1" applyAlignment="1" applyProtection="1">
      <alignment horizontal="center" vertical="center" wrapText="1"/>
      <protection locked="0"/>
    </xf>
    <xf numFmtId="0" fontId="655" fillId="0" borderId="77" xfId="80" applyFont="1" applyBorder="1" applyAlignment="1" applyProtection="1">
      <alignment horizontal="center" vertical="center" wrapText="1"/>
      <protection locked="0"/>
    </xf>
    <xf numFmtId="0" fontId="124" fillId="0" borderId="176" xfId="80" applyFont="1" applyBorder="1" applyAlignment="1" applyProtection="1">
      <alignment horizontal="center" vertical="center" wrapText="1"/>
      <protection locked="0"/>
    </xf>
    <xf numFmtId="0" fontId="124" fillId="0" borderId="22" xfId="80" applyFont="1" applyBorder="1" applyAlignment="1" applyProtection="1">
      <alignment horizontal="center" vertical="center" wrapText="1"/>
      <protection locked="0"/>
    </xf>
    <xf numFmtId="0" fontId="124" fillId="0" borderId="15" xfId="80" applyFont="1" applyBorder="1" applyAlignment="1" applyProtection="1">
      <alignment horizontal="center" vertical="center" wrapText="1"/>
      <protection locked="0"/>
    </xf>
    <xf numFmtId="0" fontId="109" fillId="0" borderId="190" xfId="73" applyFont="1" applyBorder="1" applyAlignment="1">
      <alignment horizontal="center" vertical="center" wrapText="1"/>
    </xf>
    <xf numFmtId="0" fontId="109" fillId="0" borderId="198" xfId="73" applyFont="1" applyBorder="1" applyAlignment="1">
      <alignment horizontal="center" vertical="center" wrapText="1"/>
    </xf>
    <xf numFmtId="0" fontId="109" fillId="0" borderId="160" xfId="73" applyFont="1" applyBorder="1" applyAlignment="1">
      <alignment horizontal="center" vertical="center" wrapText="1"/>
    </xf>
    <xf numFmtId="0" fontId="655" fillId="0" borderId="191" xfId="80" applyFont="1" applyBorder="1" applyAlignment="1" applyProtection="1">
      <alignment horizontal="center" vertical="center" wrapText="1"/>
      <protection locked="0"/>
    </xf>
    <xf numFmtId="0" fontId="655" fillId="0" borderId="177" xfId="80" applyFont="1" applyBorder="1" applyAlignment="1" applyProtection="1">
      <alignment horizontal="center" vertical="center" wrapText="1"/>
      <protection locked="0"/>
    </xf>
    <xf numFmtId="0" fontId="655" fillId="0" borderId="196" xfId="80" applyFont="1" applyBorder="1" applyAlignment="1" applyProtection="1">
      <alignment horizontal="center" vertical="center" wrapText="1"/>
      <protection locked="0"/>
    </xf>
    <xf numFmtId="0" fontId="655" fillId="0" borderId="194" xfId="80" applyFont="1" applyBorder="1" applyAlignment="1" applyProtection="1">
      <alignment horizontal="center" vertical="center" wrapText="1"/>
      <protection locked="0"/>
    </xf>
    <xf numFmtId="166" fontId="653" fillId="31" borderId="0" xfId="73" applyNumberFormat="1" applyFont="1" applyFill="1" applyAlignment="1">
      <alignment horizontal="center" vertical="center"/>
    </xf>
    <xf numFmtId="200" fontId="653" fillId="31" borderId="0" xfId="80" applyNumberFormat="1" applyFont="1" applyFill="1" applyAlignment="1" applyProtection="1">
      <alignment horizontal="center" vertical="center"/>
      <protection locked="0"/>
    </xf>
    <xf numFmtId="197" fontId="653" fillId="31" borderId="0" xfId="73" applyNumberFormat="1" applyFont="1" applyFill="1" applyAlignment="1">
      <alignment horizontal="center" vertical="center"/>
    </xf>
    <xf numFmtId="1" fontId="110" fillId="31" borderId="197" xfId="80" applyNumberFormat="1" applyFont="1" applyFill="1" applyBorder="1" applyAlignment="1" applyProtection="1">
      <alignment horizontal="center" vertical="center"/>
      <protection locked="0"/>
    </xf>
    <xf numFmtId="1" fontId="110" fillId="31" borderId="71" xfId="80" applyNumberFormat="1" applyFont="1" applyFill="1" applyBorder="1" applyAlignment="1" applyProtection="1">
      <alignment horizontal="center" vertical="center"/>
      <protection locked="0"/>
    </xf>
    <xf numFmtId="0" fontId="45" fillId="49" borderId="87" xfId="73" applyFont="1" applyFill="1" applyBorder="1" applyAlignment="1">
      <alignment horizontal="center" vertical="center"/>
    </xf>
    <xf numFmtId="0" fontId="45" fillId="49" borderId="0" xfId="73" applyFont="1" applyFill="1" applyAlignment="1">
      <alignment horizontal="center" vertical="center"/>
    </xf>
    <xf numFmtId="0" fontId="45" fillId="49" borderId="71" xfId="73" applyFont="1" applyFill="1" applyBorder="1" applyAlignment="1">
      <alignment horizontal="center" vertical="center"/>
    </xf>
    <xf numFmtId="0" fontId="44" fillId="57" borderId="195" xfId="61" applyFont="1" applyFill="1" applyBorder="1" applyAlignment="1">
      <alignment horizontal="center" vertical="center"/>
    </xf>
    <xf numFmtId="0" fontId="44" fillId="57" borderId="177" xfId="61" applyFont="1" applyFill="1" applyBorder="1" applyAlignment="1">
      <alignment horizontal="center" vertical="center"/>
    </xf>
    <xf numFmtId="0" fontId="656" fillId="31" borderId="75" xfId="73" applyFont="1" applyFill="1" applyBorder="1" applyAlignment="1">
      <alignment horizontal="center" vertical="center"/>
    </xf>
    <xf numFmtId="0" fontId="656" fillId="31" borderId="87" xfId="73" applyFont="1" applyFill="1" applyBorder="1" applyAlignment="1">
      <alignment horizontal="center" vertical="center"/>
    </xf>
    <xf numFmtId="1" fontId="653" fillId="31" borderId="182" xfId="73" applyNumberFormat="1" applyFont="1" applyFill="1" applyBorder="1" applyAlignment="1">
      <alignment horizontal="center" vertical="center"/>
    </xf>
    <xf numFmtId="1" fontId="653" fillId="31" borderId="0" xfId="73" applyNumberFormat="1" applyFont="1" applyFill="1" applyAlignment="1">
      <alignment horizontal="center" vertical="center"/>
    </xf>
    <xf numFmtId="1" fontId="653" fillId="31" borderId="182" xfId="80" applyNumberFormat="1" applyFont="1" applyFill="1" applyBorder="1" applyAlignment="1" applyProtection="1">
      <alignment horizontal="center" vertical="center"/>
      <protection locked="0"/>
    </xf>
    <xf numFmtId="1" fontId="653" fillId="31" borderId="0" xfId="80" applyNumberFormat="1" applyFont="1" applyFill="1" applyAlignment="1" applyProtection="1">
      <alignment horizontal="center" vertical="center"/>
      <protection locked="0"/>
    </xf>
    <xf numFmtId="165" fontId="653" fillId="31" borderId="182" xfId="73" applyNumberFormat="1" applyFont="1" applyFill="1" applyBorder="1" applyAlignment="1">
      <alignment horizontal="center" vertical="center"/>
    </xf>
    <xf numFmtId="165" fontId="653" fillId="31" borderId="189" xfId="73" applyNumberFormat="1" applyFont="1" applyFill="1" applyBorder="1" applyAlignment="1">
      <alignment horizontal="center" vertical="center"/>
    </xf>
    <xf numFmtId="165" fontId="92" fillId="0" borderId="56" xfId="73" applyNumberFormat="1" applyFont="1" applyBorder="1" applyAlignment="1">
      <alignment horizontal="center" vertical="center"/>
    </xf>
    <xf numFmtId="165" fontId="92" fillId="0" borderId="55" xfId="73" applyNumberFormat="1" applyFont="1" applyBorder="1" applyAlignment="1">
      <alignment horizontal="center" vertical="center"/>
    </xf>
    <xf numFmtId="165" fontId="61" fillId="0" borderId="54" xfId="73" applyNumberFormat="1" applyFont="1" applyBorder="1" applyAlignment="1">
      <alignment horizontal="center" vertical="center"/>
    </xf>
    <xf numFmtId="0" fontId="72" fillId="23" borderId="182" xfId="73" applyFont="1" applyFill="1" applyBorder="1" applyAlignment="1">
      <alignment horizontal="center" vertical="center" wrapText="1"/>
    </xf>
    <xf numFmtId="0" fontId="72" fillId="23" borderId="0" xfId="73" applyFont="1" applyFill="1" applyAlignment="1">
      <alignment horizontal="center" vertical="center" wrapText="1"/>
    </xf>
    <xf numFmtId="0" fontId="72" fillId="23" borderId="189" xfId="73" applyFont="1" applyFill="1" applyBorder="1" applyAlignment="1">
      <alignment horizontal="center" vertical="center" wrapText="1"/>
    </xf>
    <xf numFmtId="0" fontId="72" fillId="23" borderId="77" xfId="73" applyFont="1" applyFill="1" applyBorder="1" applyAlignment="1">
      <alignment horizontal="center" vertical="center" wrapText="1"/>
    </xf>
    <xf numFmtId="0" fontId="72" fillId="23" borderId="160" xfId="73" applyFont="1" applyFill="1" applyBorder="1" applyAlignment="1">
      <alignment horizontal="center" vertical="center" wrapText="1"/>
    </xf>
    <xf numFmtId="1" fontId="92" fillId="31" borderId="71" xfId="80" applyNumberFormat="1" applyFont="1" applyFill="1" applyBorder="1" applyAlignment="1" applyProtection="1">
      <alignment horizontal="left" vertical="center"/>
      <protection locked="0"/>
    </xf>
    <xf numFmtId="0" fontId="80" fillId="57" borderId="195" xfId="73" applyFont="1" applyFill="1" applyBorder="1" applyAlignment="1">
      <alignment horizontal="center" vertical="center" wrapText="1"/>
    </xf>
    <xf numFmtId="0" fontId="80" fillId="57" borderId="177" xfId="73" applyFont="1" applyFill="1" applyBorder="1" applyAlignment="1">
      <alignment horizontal="center" vertical="center" wrapText="1"/>
    </xf>
    <xf numFmtId="0" fontId="80" fillId="57" borderId="196" xfId="73" applyFont="1" applyFill="1" applyBorder="1" applyAlignment="1">
      <alignment horizontal="center" vertical="center" wrapText="1"/>
    </xf>
    <xf numFmtId="0" fontId="80" fillId="57" borderId="193" xfId="73" applyFont="1" applyFill="1" applyBorder="1" applyAlignment="1">
      <alignment horizontal="center" vertical="center" wrapText="1"/>
    </xf>
    <xf numFmtId="0" fontId="80" fillId="57" borderId="77" xfId="73" applyFont="1" applyFill="1" applyBorder="1" applyAlignment="1">
      <alignment horizontal="center" vertical="center" wrapText="1"/>
    </xf>
    <xf numFmtId="0" fontId="80" fillId="57" borderId="194" xfId="73" applyFont="1" applyFill="1" applyBorder="1" applyAlignment="1">
      <alignment horizontal="center" vertical="center" wrapText="1"/>
    </xf>
    <xf numFmtId="0" fontId="72" fillId="23" borderId="75" xfId="73" applyFont="1" applyFill="1" applyBorder="1" applyAlignment="1">
      <alignment horizontal="center" vertical="center" wrapText="1"/>
    </xf>
    <xf numFmtId="0" fontId="72" fillId="23" borderId="193" xfId="73" applyFont="1" applyFill="1" applyBorder="1" applyAlignment="1">
      <alignment horizontal="center" vertical="center" wrapText="1"/>
    </xf>
    <xf numFmtId="0" fontId="109" fillId="0" borderId="182" xfId="73" applyFont="1" applyBorder="1" applyAlignment="1">
      <alignment horizontal="center" vertical="center" textRotation="90"/>
    </xf>
    <xf numFmtId="0" fontId="109" fillId="0" borderId="0" xfId="73" applyFont="1" applyAlignment="1">
      <alignment horizontal="center" vertical="center" textRotation="90"/>
    </xf>
    <xf numFmtId="0" fontId="672" fillId="23" borderId="182" xfId="73" applyFont="1" applyFill="1" applyBorder="1" applyAlignment="1">
      <alignment horizontal="center" vertical="center" wrapText="1"/>
    </xf>
    <xf numFmtId="0" fontId="672" fillId="23" borderId="0" xfId="73" applyFont="1" applyFill="1" applyAlignment="1">
      <alignment horizontal="center" vertical="center" wrapText="1"/>
    </xf>
    <xf numFmtId="0" fontId="128" fillId="23" borderId="182" xfId="73" applyFont="1" applyFill="1" applyBorder="1" applyAlignment="1">
      <alignment horizontal="center" vertical="center" wrapText="1"/>
    </xf>
    <xf numFmtId="0" fontId="128" fillId="23" borderId="0" xfId="73" applyFont="1" applyFill="1" applyAlignment="1">
      <alignment horizontal="center" vertical="center" wrapText="1"/>
    </xf>
    <xf numFmtId="0" fontId="642" fillId="23" borderId="182" xfId="73" applyFont="1" applyFill="1" applyBorder="1" applyAlignment="1">
      <alignment horizontal="center" vertical="center" wrapText="1"/>
    </xf>
    <xf numFmtId="0" fontId="642" fillId="23" borderId="0" xfId="73" applyFont="1" applyFill="1" applyAlignment="1">
      <alignment horizontal="center" vertical="center" wrapText="1"/>
    </xf>
    <xf numFmtId="1" fontId="72" fillId="31" borderId="182" xfId="80" applyNumberFormat="1" applyFont="1" applyFill="1" applyBorder="1" applyAlignment="1" applyProtection="1">
      <alignment horizontal="left" vertical="center"/>
      <protection locked="0"/>
    </xf>
    <xf numFmtId="1" fontId="72" fillId="31" borderId="0" xfId="80" applyNumberFormat="1" applyFont="1" applyFill="1" applyAlignment="1" applyProtection="1">
      <alignment horizontal="left" vertical="center"/>
      <protection locked="0"/>
    </xf>
    <xf numFmtId="0" fontId="125" fillId="0" borderId="199" xfId="73" applyFont="1" applyBorder="1" applyAlignment="1">
      <alignment horizontal="center" vertical="top" wrapText="1"/>
    </xf>
    <xf numFmtId="0" fontId="125" fillId="0" borderId="0" xfId="73" applyFont="1" applyAlignment="1">
      <alignment horizontal="center" vertical="top" wrapText="1"/>
    </xf>
    <xf numFmtId="0" fontId="125" fillId="0" borderId="71" xfId="73" applyFont="1" applyBorder="1" applyAlignment="1">
      <alignment horizontal="center" vertical="top" wrapText="1"/>
    </xf>
    <xf numFmtId="2" fontId="653" fillId="31" borderId="182" xfId="73" applyNumberFormat="1" applyFont="1" applyFill="1" applyBorder="1" applyAlignment="1">
      <alignment horizontal="center" vertical="center"/>
    </xf>
    <xf numFmtId="0" fontId="110" fillId="0" borderId="190" xfId="73" applyFont="1" applyBorder="1" applyAlignment="1">
      <alignment horizontal="center" vertical="center" wrapText="1"/>
    </xf>
    <xf numFmtId="0" fontId="125" fillId="0" borderId="45" xfId="73" applyFont="1" applyBorder="1" applyAlignment="1">
      <alignment horizontal="center" vertical="top" wrapText="1"/>
    </xf>
    <xf numFmtId="0" fontId="125" fillId="0" borderId="77" xfId="73" applyFont="1" applyBorder="1" applyAlignment="1">
      <alignment horizontal="center" vertical="top" wrapText="1"/>
    </xf>
    <xf numFmtId="0" fontId="125" fillId="0" borderId="194" xfId="73" applyFont="1" applyBorder="1" applyAlignment="1">
      <alignment horizontal="center" vertical="top" wrapText="1"/>
    </xf>
    <xf numFmtId="0" fontId="654" fillId="0" borderId="195" xfId="73" applyFont="1" applyBorder="1" applyAlignment="1">
      <alignment horizontal="center" vertical="center" wrapText="1"/>
    </xf>
    <xf numFmtId="0" fontId="654" fillId="0" borderId="193" xfId="73" applyFont="1" applyBorder="1" applyAlignment="1">
      <alignment horizontal="center" vertical="center" wrapText="1"/>
    </xf>
    <xf numFmtId="0" fontId="109" fillId="0" borderId="177" xfId="73" applyFont="1" applyBorder="1" applyAlignment="1">
      <alignment horizontal="center" vertical="center" textRotation="45"/>
    </xf>
    <xf numFmtId="199" fontId="109" fillId="0" borderId="177" xfId="73" applyNumberFormat="1" applyFont="1" applyBorder="1" applyAlignment="1">
      <alignment horizontal="center" vertical="center" wrapText="1"/>
    </xf>
    <xf numFmtId="0" fontId="124" fillId="0" borderId="177" xfId="80" applyFont="1" applyBorder="1" applyAlignment="1" applyProtection="1">
      <alignment horizontal="center" vertical="center" wrapText="1"/>
      <protection locked="0"/>
    </xf>
    <xf numFmtId="0" fontId="109" fillId="0" borderId="177" xfId="80" applyFont="1" applyBorder="1" applyAlignment="1" applyProtection="1">
      <alignment horizontal="center" vertical="center" wrapText="1"/>
      <protection locked="0"/>
    </xf>
    <xf numFmtId="0" fontId="672" fillId="23" borderId="77" xfId="73" applyFont="1" applyFill="1" applyBorder="1" applyAlignment="1">
      <alignment horizontal="center" vertical="center" wrapText="1"/>
    </xf>
    <xf numFmtId="1" fontId="92" fillId="31" borderId="71" xfId="80" applyNumberFormat="1" applyFont="1" applyFill="1" applyBorder="1" applyAlignment="1" applyProtection="1">
      <alignment horizontal="center" vertical="center"/>
      <protection locked="0"/>
    </xf>
    <xf numFmtId="0" fontId="70" fillId="57" borderId="75" xfId="73" applyFont="1" applyFill="1" applyBorder="1" applyAlignment="1">
      <alignment horizontal="center" vertical="center" wrapText="1"/>
    </xf>
    <xf numFmtId="0" fontId="70" fillId="57" borderId="182" xfId="73" applyFont="1" applyFill="1" applyBorder="1" applyAlignment="1">
      <alignment horizontal="center" vertical="center" wrapText="1"/>
    </xf>
    <xf numFmtId="0" fontId="70" fillId="57" borderId="193" xfId="73" applyFont="1" applyFill="1" applyBorder="1" applyAlignment="1">
      <alignment horizontal="center" vertical="center" wrapText="1"/>
    </xf>
    <xf numFmtId="0" fontId="70" fillId="57" borderId="77" xfId="73" applyFont="1" applyFill="1" applyBorder="1" applyAlignment="1">
      <alignment horizontal="center" vertical="center" wrapText="1"/>
    </xf>
    <xf numFmtId="0" fontId="671" fillId="23" borderId="182" xfId="73" applyFont="1" applyFill="1" applyBorder="1" applyAlignment="1">
      <alignment horizontal="right" vertical="center" wrapText="1"/>
    </xf>
    <xf numFmtId="0" fontId="671" fillId="23" borderId="77" xfId="73" applyFont="1" applyFill="1" applyBorder="1" applyAlignment="1">
      <alignment horizontal="right" vertical="center" wrapText="1"/>
    </xf>
    <xf numFmtId="165" fontId="119" fillId="26" borderId="182" xfId="73" applyNumberFormat="1" applyFont="1" applyFill="1" applyBorder="1" applyAlignment="1">
      <alignment horizontal="center" vertical="center" wrapText="1"/>
    </xf>
    <xf numFmtId="165" fontId="119" fillId="26" borderId="77" xfId="73" applyNumberFormat="1" applyFont="1" applyFill="1" applyBorder="1" applyAlignment="1">
      <alignment horizontal="center" vertical="center" wrapText="1"/>
    </xf>
    <xf numFmtId="0" fontId="62" fillId="31" borderId="75" xfId="73" applyFont="1" applyFill="1" applyBorder="1" applyAlignment="1">
      <alignment horizontal="center" vertical="center"/>
    </xf>
    <xf numFmtId="0" fontId="62" fillId="31" borderId="182" xfId="73" applyFont="1" applyFill="1" applyBorder="1" applyAlignment="1">
      <alignment horizontal="center" vertical="center"/>
    </xf>
    <xf numFmtId="0" fontId="62" fillId="31" borderId="197" xfId="73" applyFont="1" applyFill="1" applyBorder="1" applyAlignment="1">
      <alignment horizontal="center" vertical="center"/>
    </xf>
    <xf numFmtId="166" fontId="653" fillId="31" borderId="0" xfId="73" applyNumberFormat="1" applyFont="1" applyFill="1" applyAlignment="1">
      <alignment horizontal="right" vertical="center"/>
    </xf>
    <xf numFmtId="166" fontId="653" fillId="31" borderId="0" xfId="73" applyNumberFormat="1" applyFont="1" applyFill="1" applyAlignment="1">
      <alignment horizontal="left" vertical="center"/>
    </xf>
    <xf numFmtId="0" fontId="124" fillId="0" borderId="87" xfId="73" applyFont="1" applyBorder="1" applyAlignment="1">
      <alignment horizontal="center" vertical="center" wrapText="1"/>
    </xf>
    <xf numFmtId="0" fontId="656" fillId="31" borderId="102" xfId="73" applyFont="1" applyFill="1" applyBorder="1" applyAlignment="1">
      <alignment horizontal="center" vertical="center"/>
    </xf>
    <xf numFmtId="1" fontId="653" fillId="31" borderId="10" xfId="73" applyNumberFormat="1" applyFont="1" applyFill="1" applyBorder="1" applyAlignment="1">
      <alignment horizontal="center" vertical="center"/>
    </xf>
    <xf numFmtId="2" fontId="61" fillId="31" borderId="0" xfId="73" applyNumberFormat="1" applyFont="1" applyFill="1" applyAlignment="1">
      <alignment horizontal="right" vertical="center"/>
    </xf>
    <xf numFmtId="2" fontId="61" fillId="31" borderId="10" xfId="73" applyNumberFormat="1" applyFont="1" applyFill="1" applyBorder="1" applyAlignment="1">
      <alignment horizontal="right" vertical="center"/>
    </xf>
    <xf numFmtId="2" fontId="61" fillId="31" borderId="0" xfId="73" applyNumberFormat="1" applyFont="1" applyFill="1" applyAlignment="1">
      <alignment horizontal="left" vertical="center"/>
    </xf>
    <xf numFmtId="2" fontId="61" fillId="31" borderId="10" xfId="73" applyNumberFormat="1" applyFont="1" applyFill="1" applyBorder="1" applyAlignment="1">
      <alignment horizontal="left" vertical="center"/>
    </xf>
    <xf numFmtId="0" fontId="685" fillId="136" borderId="353" xfId="73" applyFont="1" applyFill="1" applyBorder="1" applyAlignment="1">
      <alignment horizontal="left" vertical="top"/>
    </xf>
    <xf numFmtId="0" fontId="685" fillId="136" borderId="0" xfId="73" applyFont="1" applyFill="1" applyBorder="1" applyAlignment="1">
      <alignment horizontal="left" vertical="top"/>
    </xf>
    <xf numFmtId="0" fontId="685" fillId="136" borderId="79" xfId="73" applyFont="1" applyFill="1" applyBorder="1" applyAlignment="1">
      <alignment horizontal="left" vertical="top"/>
    </xf>
    <xf numFmtId="0" fontId="685" fillId="136" borderId="45" xfId="73" applyFont="1" applyFill="1" applyBorder="1" applyAlignment="1">
      <alignment horizontal="left" vertical="top"/>
    </xf>
    <xf numFmtId="0" fontId="685" fillId="136" borderId="388" xfId="73" applyFont="1" applyFill="1" applyBorder="1" applyAlignment="1">
      <alignment horizontal="left" vertical="top"/>
    </xf>
    <xf numFmtId="0" fontId="685" fillId="136" borderId="390" xfId="73" applyFont="1" applyFill="1" applyBorder="1" applyAlignment="1">
      <alignment horizontal="left" vertical="top"/>
    </xf>
    <xf numFmtId="0" fontId="646" fillId="52" borderId="87" xfId="73" applyFont="1" applyFill="1" applyBorder="1" applyAlignment="1">
      <alignment horizontal="center" vertical="center" wrapText="1"/>
    </xf>
    <xf numFmtId="0" fontId="646" fillId="52" borderId="0" xfId="73" applyFont="1" applyFill="1" applyAlignment="1">
      <alignment horizontal="center" vertical="center" wrapText="1"/>
    </xf>
    <xf numFmtId="0" fontId="646" fillId="52" borderId="71" xfId="73" applyFont="1" applyFill="1" applyBorder="1" applyAlignment="1">
      <alignment horizontal="center" vertical="center" wrapText="1"/>
    </xf>
    <xf numFmtId="0" fontId="646" fillId="52" borderId="193" xfId="73" applyFont="1" applyFill="1" applyBorder="1" applyAlignment="1">
      <alignment horizontal="center" vertical="center" wrapText="1"/>
    </xf>
    <xf numFmtId="0" fontId="646" fillId="52" borderId="77" xfId="73" applyFont="1" applyFill="1" applyBorder="1" applyAlignment="1">
      <alignment horizontal="center" vertical="center" wrapText="1"/>
    </xf>
    <xf numFmtId="0" fontId="646" fillId="52" borderId="194" xfId="73" applyFont="1" applyFill="1" applyBorder="1" applyAlignment="1">
      <alignment horizontal="center" vertical="center" wrapText="1"/>
    </xf>
    <xf numFmtId="0" fontId="72" fillId="23" borderId="87" xfId="73" applyFont="1" applyFill="1" applyBorder="1" applyAlignment="1">
      <alignment horizontal="center" vertical="center" wrapText="1"/>
    </xf>
    <xf numFmtId="0" fontId="109" fillId="23" borderId="182" xfId="73" applyFont="1" applyFill="1" applyBorder="1" applyAlignment="1">
      <alignment horizontal="center" vertical="center" wrapText="1"/>
    </xf>
    <xf numFmtId="0" fontId="109" fillId="23" borderId="0" xfId="73" applyFont="1" applyFill="1" applyAlignment="1">
      <alignment horizontal="center" vertical="center" wrapText="1"/>
    </xf>
    <xf numFmtId="0" fontId="72" fillId="23" borderId="281" xfId="73" applyFont="1" applyFill="1" applyBorder="1" applyAlignment="1">
      <alignment horizontal="center" vertical="center" wrapText="1"/>
    </xf>
    <xf numFmtId="0" fontId="79" fillId="77" borderId="192" xfId="80" applyFont="1" applyFill="1" applyBorder="1" applyAlignment="1" applyProtection="1">
      <alignment horizontal="center" vertical="center" wrapText="1"/>
      <protection locked="0"/>
    </xf>
    <xf numFmtId="0" fontId="79" fillId="77" borderId="10" xfId="80" applyFont="1" applyFill="1" applyBorder="1" applyAlignment="1" applyProtection="1">
      <alignment horizontal="center" vertical="center" wrapText="1"/>
      <protection locked="0"/>
    </xf>
    <xf numFmtId="0" fontId="236" fillId="77" borderId="185" xfId="80" applyFont="1" applyFill="1" applyBorder="1" applyAlignment="1" applyProtection="1">
      <alignment horizontal="center" vertical="center"/>
      <protection locked="0"/>
    </xf>
    <xf numFmtId="0" fontId="236" fillId="77" borderId="10" xfId="80" applyFont="1" applyFill="1" applyBorder="1" applyAlignment="1" applyProtection="1">
      <alignment horizontal="center" vertical="center"/>
      <protection locked="0"/>
    </xf>
    <xf numFmtId="165" fontId="46" fillId="30" borderId="187" xfId="80" applyNumberFormat="1" applyFont="1" applyFill="1" applyBorder="1" applyAlignment="1" applyProtection="1">
      <alignment horizontal="center" vertical="center"/>
      <protection locked="0"/>
    </xf>
    <xf numFmtId="165" fontId="46" fillId="30" borderId="186" xfId="80" applyNumberFormat="1" applyFont="1" applyFill="1" applyBorder="1" applyAlignment="1" applyProtection="1">
      <alignment horizontal="center" vertical="center"/>
      <protection locked="0"/>
    </xf>
    <xf numFmtId="0" fontId="666" fillId="141" borderId="0" xfId="73" applyFont="1" applyFill="1" applyAlignment="1">
      <alignment horizontal="center" vertical="center"/>
    </xf>
    <xf numFmtId="0" fontId="61" fillId="100" borderId="12" xfId="73" applyFont="1" applyFill="1" applyBorder="1" applyAlignment="1">
      <alignment horizontal="center" vertical="center"/>
    </xf>
    <xf numFmtId="0" fontId="61" fillId="100" borderId="87" xfId="73" applyFont="1" applyFill="1" applyBorder="1" applyAlignment="1">
      <alignment horizontal="center" vertical="center"/>
    </xf>
    <xf numFmtId="14" fontId="3" fillId="0" borderId="11" xfId="73" applyNumberFormat="1" applyFont="1" applyBorder="1" applyAlignment="1">
      <alignment horizontal="center" vertical="center"/>
    </xf>
    <xf numFmtId="14" fontId="3" fillId="0" borderId="0" xfId="73" applyNumberFormat="1" applyFont="1" applyAlignment="1">
      <alignment horizontal="center" vertical="center"/>
    </xf>
    <xf numFmtId="0" fontId="80" fillId="57" borderId="11" xfId="73" applyFont="1" applyFill="1" applyBorder="1" applyAlignment="1">
      <alignment horizontal="center" vertical="center"/>
    </xf>
    <xf numFmtId="0" fontId="61" fillId="100" borderId="11" xfId="73" applyFont="1" applyFill="1" applyBorder="1" applyAlignment="1">
      <alignment horizontal="center" vertical="center"/>
    </xf>
    <xf numFmtId="0" fontId="61" fillId="100" borderId="0" xfId="73" applyFont="1" applyFill="1" applyAlignment="1">
      <alignment horizontal="center" vertical="center"/>
    </xf>
    <xf numFmtId="0" fontId="114" fillId="23" borderId="11" xfId="73" applyFont="1" applyFill="1" applyBorder="1" applyAlignment="1">
      <alignment horizontal="center" vertical="center"/>
    </xf>
    <xf numFmtId="0" fontId="114" fillId="23" borderId="0" xfId="73" applyFont="1" applyFill="1" applyAlignment="1">
      <alignment horizontal="center" vertical="center"/>
    </xf>
    <xf numFmtId="0" fontId="114" fillId="23" borderId="13" xfId="73" applyFont="1" applyFill="1" applyBorder="1" applyAlignment="1">
      <alignment horizontal="center" vertical="center"/>
    </xf>
    <xf numFmtId="0" fontId="114" fillId="23" borderId="71" xfId="73" applyFont="1" applyFill="1" applyBorder="1" applyAlignment="1">
      <alignment horizontal="center" vertical="center"/>
    </xf>
    <xf numFmtId="0" fontId="116" fillId="26" borderId="70" xfId="80" applyFont="1" applyFill="1" applyBorder="1" applyAlignment="1">
      <alignment horizontal="center" vertical="center"/>
    </xf>
    <xf numFmtId="0" fontId="116" fillId="26" borderId="0" xfId="80" applyFont="1" applyFill="1" applyAlignment="1">
      <alignment horizontal="center" vertical="center"/>
    </xf>
    <xf numFmtId="0" fontId="46" fillId="23" borderId="187" xfId="80" applyFont="1" applyFill="1" applyBorder="1" applyAlignment="1">
      <alignment horizontal="center" vertical="center"/>
    </xf>
    <xf numFmtId="0" fontId="46" fillId="23" borderId="10" xfId="80" applyFont="1" applyFill="1" applyBorder="1" applyAlignment="1">
      <alignment horizontal="center" vertical="center"/>
    </xf>
    <xf numFmtId="0" fontId="46" fillId="23" borderId="32" xfId="80" applyFont="1" applyFill="1" applyBorder="1" applyAlignment="1">
      <alignment horizontal="center" vertical="center"/>
    </xf>
    <xf numFmtId="0" fontId="663" fillId="0" borderId="188" xfId="80" applyFont="1" applyBorder="1" applyAlignment="1" applyProtection="1">
      <alignment horizontal="center" vertical="center"/>
      <protection locked="0"/>
    </xf>
    <xf numFmtId="0" fontId="663" fillId="0" borderId="182" xfId="80" applyFont="1" applyBorder="1" applyAlignment="1" applyProtection="1">
      <alignment horizontal="center" vertical="center"/>
      <protection locked="0"/>
    </xf>
    <xf numFmtId="0" fontId="663" fillId="0" borderId="189" xfId="80" applyFont="1" applyBorder="1" applyAlignment="1" applyProtection="1">
      <alignment horizontal="center" vertical="center"/>
      <protection locked="0"/>
    </xf>
    <xf numFmtId="0" fontId="68" fillId="0" borderId="53" xfId="80" applyFont="1" applyBorder="1" applyAlignment="1" applyProtection="1">
      <alignment horizontal="center" vertical="center" wrapText="1"/>
      <protection locked="0"/>
    </xf>
    <xf numFmtId="0" fontId="92" fillId="0" borderId="177" xfId="80" applyFont="1" applyBorder="1" applyAlignment="1" applyProtection="1">
      <alignment horizontal="center" vertical="center" wrapText="1"/>
      <protection locked="0"/>
    </xf>
    <xf numFmtId="0" fontId="92" fillId="0" borderId="190" xfId="80" applyFont="1" applyBorder="1" applyAlignment="1" applyProtection="1">
      <alignment horizontal="center" vertical="center" wrapText="1"/>
      <protection locked="0"/>
    </xf>
    <xf numFmtId="0" fontId="44" fillId="0" borderId="191" xfId="80" applyFont="1" applyBorder="1" applyAlignment="1" applyProtection="1">
      <alignment horizontal="center" vertical="center"/>
      <protection locked="0"/>
    </xf>
    <xf numFmtId="0" fontId="44" fillId="0" borderId="177" xfId="80" applyFont="1" applyBorder="1" applyAlignment="1" applyProtection="1">
      <alignment horizontal="center" vertical="center"/>
      <protection locked="0"/>
    </xf>
    <xf numFmtId="0" fontId="663" fillId="0" borderId="180" xfId="80" applyFont="1" applyBorder="1" applyAlignment="1" applyProtection="1">
      <alignment horizontal="center" vertical="center"/>
      <protection locked="0"/>
    </xf>
    <xf numFmtId="0" fontId="663" fillId="0" borderId="53" xfId="80" applyFont="1" applyBorder="1" applyAlignment="1" applyProtection="1">
      <alignment horizontal="center" vertical="center"/>
      <protection locked="0"/>
    </xf>
    <xf numFmtId="0" fontId="61" fillId="0" borderId="53" xfId="80" applyFont="1" applyBorder="1" applyAlignment="1" applyProtection="1">
      <alignment horizontal="center" vertical="center" wrapText="1"/>
      <protection locked="0"/>
    </xf>
    <xf numFmtId="0" fontId="44" fillId="30" borderId="52" xfId="80" applyFont="1" applyFill="1" applyBorder="1" applyAlignment="1" applyProtection="1">
      <alignment horizontal="center" vertical="center"/>
      <protection locked="0"/>
    </xf>
    <xf numFmtId="0" fontId="44" fillId="30" borderId="182" xfId="80" applyFont="1" applyFill="1" applyBorder="1" applyAlignment="1" applyProtection="1">
      <alignment horizontal="center" vertical="center"/>
      <protection locked="0"/>
    </xf>
    <xf numFmtId="0" fontId="79" fillId="77" borderId="29" xfId="80" applyFont="1" applyFill="1" applyBorder="1" applyAlignment="1" applyProtection="1">
      <alignment horizontal="center" vertical="center" wrapText="1"/>
      <protection locked="0"/>
    </xf>
    <xf numFmtId="0" fontId="79" fillId="77" borderId="10" xfId="80" applyFont="1" applyFill="1" applyBorder="1" applyAlignment="1" applyProtection="1">
      <alignment horizontal="left" vertical="center"/>
      <protection locked="0"/>
    </xf>
    <xf numFmtId="0" fontId="46" fillId="30" borderId="10" xfId="80" applyFont="1" applyFill="1" applyBorder="1" applyAlignment="1" applyProtection="1">
      <alignment horizontal="left" vertical="center"/>
      <protection locked="0"/>
    </xf>
    <xf numFmtId="0" fontId="79" fillId="76" borderId="168" xfId="80" applyFont="1" applyFill="1" applyBorder="1" applyAlignment="1" applyProtection="1">
      <alignment horizontal="right" vertical="center" wrapText="1"/>
      <protection locked="0"/>
    </xf>
    <xf numFmtId="0" fontId="79" fillId="76" borderId="159" xfId="80" applyFont="1" applyFill="1" applyBorder="1" applyAlignment="1" applyProtection="1">
      <alignment horizontal="right" vertical="center" wrapText="1"/>
      <protection locked="0"/>
    </xf>
    <xf numFmtId="0" fontId="46" fillId="30" borderId="20" xfId="80" applyFont="1" applyFill="1" applyBorder="1" applyAlignment="1" applyProtection="1">
      <alignment horizontal="left" vertical="center"/>
      <protection locked="0"/>
    </xf>
    <xf numFmtId="0" fontId="79" fillId="76" borderId="169" xfId="80" applyFont="1" applyFill="1" applyBorder="1" applyAlignment="1" applyProtection="1">
      <alignment horizontal="right" vertical="center" wrapText="1"/>
      <protection locked="0"/>
    </xf>
    <xf numFmtId="0" fontId="79" fillId="76" borderId="170" xfId="80" applyFont="1" applyFill="1" applyBorder="1" applyAlignment="1" applyProtection="1">
      <alignment horizontal="right" vertical="center" wrapText="1"/>
      <protection locked="0"/>
    </xf>
    <xf numFmtId="0" fontId="46" fillId="30" borderId="165" xfId="80" applyFont="1" applyFill="1" applyBorder="1" applyAlignment="1" applyProtection="1">
      <alignment horizontal="left" vertical="center"/>
      <protection locked="0"/>
    </xf>
    <xf numFmtId="0" fontId="53" fillId="113" borderId="12" xfId="80" applyFont="1" applyFill="1" applyBorder="1" applyAlignment="1">
      <alignment horizontal="center" vertical="center"/>
    </xf>
    <xf numFmtId="0" fontId="53" fillId="113" borderId="11" xfId="80" applyFont="1" applyFill="1" applyBorder="1" applyAlignment="1">
      <alignment horizontal="center" vertical="center"/>
    </xf>
    <xf numFmtId="0" fontId="116" fillId="26" borderId="151" xfId="80" applyFont="1" applyFill="1" applyBorder="1" applyAlignment="1">
      <alignment horizontal="center" vertical="center"/>
    </xf>
    <xf numFmtId="0" fontId="46" fillId="23" borderId="147" xfId="80" applyFont="1" applyFill="1" applyBorder="1" applyAlignment="1">
      <alignment horizontal="center" vertical="center"/>
    </xf>
    <xf numFmtId="0" fontId="46" fillId="23" borderId="0" xfId="80" applyFont="1" applyFill="1" applyAlignment="1">
      <alignment horizontal="center" vertical="center"/>
    </xf>
    <xf numFmtId="0" fontId="46" fillId="23" borderId="64" xfId="80" applyFont="1" applyFill="1" applyBorder="1" applyAlignment="1">
      <alignment horizontal="center" vertical="center"/>
    </xf>
    <xf numFmtId="0" fontId="79" fillId="76" borderId="162" xfId="80" applyFont="1" applyFill="1" applyBorder="1" applyAlignment="1" applyProtection="1">
      <alignment horizontal="right" vertical="center" wrapText="1"/>
      <protection locked="0"/>
    </xf>
    <xf numFmtId="0" fontId="46" fillId="30" borderId="156" xfId="42" applyFont="1" applyFill="1" applyBorder="1" applyAlignment="1">
      <alignment horizontal="center" vertical="center"/>
    </xf>
    <xf numFmtId="0" fontId="46" fillId="30" borderId="157" xfId="42" applyFont="1" applyFill="1" applyBorder="1" applyAlignment="1">
      <alignment horizontal="center" vertical="center"/>
    </xf>
    <xf numFmtId="0" fontId="79" fillId="76" borderId="158" xfId="80" applyFont="1" applyFill="1" applyBorder="1" applyAlignment="1" applyProtection="1">
      <alignment horizontal="right" vertical="center" wrapText="1"/>
      <protection locked="0"/>
    </xf>
    <xf numFmtId="0" fontId="46" fillId="30" borderId="159" xfId="80" applyFont="1" applyFill="1" applyBorder="1" applyAlignment="1" applyProtection="1">
      <alignment horizontal="left" vertical="center"/>
      <protection locked="0"/>
    </xf>
    <xf numFmtId="0" fontId="116" fillId="26" borderId="136" xfId="80" applyFont="1" applyFill="1" applyBorder="1" applyAlignment="1">
      <alignment horizontal="center" vertical="center"/>
    </xf>
    <xf numFmtId="0" fontId="116" fillId="26" borderId="137" xfId="73" applyFont="1" applyFill="1" applyBorder="1" applyAlignment="1">
      <alignment horizontal="center" vertical="center"/>
    </xf>
    <xf numFmtId="0" fontId="46" fillId="23" borderId="136" xfId="80" applyFont="1" applyFill="1" applyBorder="1" applyAlignment="1">
      <alignment horizontal="center" vertical="center"/>
    </xf>
    <xf numFmtId="0" fontId="46" fillId="23" borderId="137" xfId="73" applyFont="1" applyFill="1" applyBorder="1" applyAlignment="1">
      <alignment horizontal="center" vertical="center"/>
    </xf>
    <xf numFmtId="0" fontId="46" fillId="23" borderId="138" xfId="73" applyFont="1" applyFill="1" applyBorder="1" applyAlignment="1">
      <alignment horizontal="center" vertical="center"/>
    </xf>
    <xf numFmtId="0" fontId="663" fillId="0" borderId="139" xfId="80" applyFont="1" applyBorder="1" applyAlignment="1" applyProtection="1">
      <alignment horizontal="center" vertical="center"/>
      <protection locked="0"/>
    </xf>
    <xf numFmtId="0" fontId="663" fillId="0" borderId="140" xfId="80" applyFont="1" applyBorder="1" applyAlignment="1" applyProtection="1">
      <alignment horizontal="center" vertical="center"/>
      <protection locked="0"/>
    </xf>
    <xf numFmtId="0" fontId="663" fillId="0" borderId="147" xfId="80" applyFont="1" applyBorder="1" applyAlignment="1" applyProtection="1">
      <alignment horizontal="center" vertical="center"/>
      <protection locked="0"/>
    </xf>
    <xf numFmtId="0" fontId="663" fillId="0" borderId="0" xfId="80" applyFont="1" applyAlignment="1" applyProtection="1">
      <alignment horizontal="center" vertical="center"/>
      <protection locked="0"/>
    </xf>
    <xf numFmtId="0" fontId="663" fillId="0" borderId="152" xfId="80" applyFont="1" applyBorder="1" applyAlignment="1" applyProtection="1">
      <alignment horizontal="center" vertical="center"/>
      <protection locked="0"/>
    </xf>
    <xf numFmtId="0" fontId="663" fillId="0" borderId="153" xfId="80" applyFont="1" applyBorder="1" applyAlignment="1" applyProtection="1">
      <alignment horizontal="center" vertical="center"/>
      <protection locked="0"/>
    </xf>
    <xf numFmtId="0" fontId="92" fillId="0" borderId="140" xfId="80" applyFont="1" applyBorder="1" applyAlignment="1" applyProtection="1">
      <alignment horizontal="center" vertical="center" wrapText="1"/>
      <protection locked="0"/>
    </xf>
    <xf numFmtId="0" fontId="92" fillId="0" borderId="0" xfId="80" applyFont="1" applyAlignment="1" applyProtection="1">
      <alignment horizontal="center" vertical="center" wrapText="1"/>
      <protection locked="0"/>
    </xf>
    <xf numFmtId="0" fontId="92" fillId="0" borderId="153" xfId="80" applyFont="1" applyBorder="1" applyAlignment="1" applyProtection="1">
      <alignment horizontal="center" vertical="center" wrapText="1"/>
      <protection locked="0"/>
    </xf>
    <xf numFmtId="0" fontId="61" fillId="0" borderId="141" xfId="80" applyFont="1" applyBorder="1" applyAlignment="1" applyProtection="1">
      <alignment horizontal="center" vertical="center" wrapText="1"/>
      <protection locked="0"/>
    </xf>
    <xf numFmtId="0" fontId="61" fillId="0" borderId="148" xfId="80" applyFont="1" applyBorder="1" applyAlignment="1" applyProtection="1">
      <alignment horizontal="center" vertical="center" wrapText="1"/>
      <protection locked="0"/>
    </xf>
    <xf numFmtId="0" fontId="61" fillId="0" borderId="154" xfId="80" applyFont="1" applyBorder="1" applyAlignment="1" applyProtection="1">
      <alignment horizontal="center" vertical="center" wrapText="1"/>
      <protection locked="0"/>
    </xf>
    <xf numFmtId="0" fontId="396" fillId="30" borderId="142" xfId="80" applyFont="1" applyFill="1" applyBorder="1" applyAlignment="1" applyProtection="1">
      <alignment horizontal="center" vertical="center" wrapText="1"/>
      <protection locked="0"/>
    </xf>
    <xf numFmtId="0" fontId="396" fillId="30" borderId="143" xfId="80" applyFont="1" applyFill="1" applyBorder="1" applyAlignment="1" applyProtection="1">
      <alignment horizontal="center" vertical="center" wrapText="1"/>
      <protection locked="0"/>
    </xf>
    <xf numFmtId="0" fontId="396" fillId="30" borderId="144" xfId="80" applyFont="1" applyFill="1" applyBorder="1" applyAlignment="1" applyProtection="1">
      <alignment horizontal="center" vertical="center" wrapText="1"/>
      <protection locked="0"/>
    </xf>
    <xf numFmtId="0" fontId="44" fillId="0" borderId="145" xfId="80" applyFont="1" applyBorder="1" applyAlignment="1" applyProtection="1">
      <alignment horizontal="center" vertical="center"/>
      <protection locked="0"/>
    </xf>
    <xf numFmtId="0" fontId="44" fillId="0" borderId="146" xfId="80" applyFont="1" applyBorder="1" applyAlignment="1" applyProtection="1">
      <alignment horizontal="center" vertical="center"/>
      <protection locked="0"/>
    </xf>
    <xf numFmtId="0" fontId="44" fillId="0" borderId="150" xfId="80" applyFont="1" applyBorder="1" applyAlignment="1" applyProtection="1">
      <alignment horizontal="center" vertical="center"/>
      <protection locked="0"/>
    </xf>
    <xf numFmtId="0" fontId="44" fillId="0" borderId="151" xfId="80" applyFont="1" applyBorder="1" applyAlignment="1" applyProtection="1">
      <alignment horizontal="center" vertical="center"/>
      <protection locked="0"/>
    </xf>
    <xf numFmtId="0" fontId="664" fillId="0" borderId="145" xfId="80" applyFont="1" applyBorder="1" applyAlignment="1" applyProtection="1">
      <alignment horizontal="center" vertical="center"/>
      <protection locked="0"/>
    </xf>
    <xf numFmtId="0" fontId="664" fillId="0" borderId="140" xfId="80" applyFont="1" applyBorder="1" applyAlignment="1" applyProtection="1">
      <alignment horizontal="center" vertical="center"/>
      <protection locked="0"/>
    </xf>
    <xf numFmtId="0" fontId="664" fillId="0" borderId="146" xfId="80" applyFont="1" applyBorder="1" applyAlignment="1" applyProtection="1">
      <alignment horizontal="center" vertical="center"/>
      <protection locked="0"/>
    </xf>
    <xf numFmtId="0" fontId="664" fillId="0" borderId="150" xfId="80" applyFont="1" applyBorder="1" applyAlignment="1" applyProtection="1">
      <alignment horizontal="center" vertical="center"/>
      <protection locked="0"/>
    </xf>
    <xf numFmtId="0" fontId="664" fillId="0" borderId="0" xfId="80" applyFont="1" applyAlignment="1" applyProtection="1">
      <alignment horizontal="center" vertical="center"/>
      <protection locked="0"/>
    </xf>
    <xf numFmtId="0" fontId="664" fillId="0" borderId="151" xfId="80" applyFont="1" applyBorder="1" applyAlignment="1" applyProtection="1">
      <alignment horizontal="center" vertical="center"/>
      <protection locked="0"/>
    </xf>
    <xf numFmtId="0" fontId="664" fillId="0" borderId="156" xfId="80" applyFont="1" applyBorder="1" applyAlignment="1" applyProtection="1">
      <alignment horizontal="center" vertical="center"/>
      <protection locked="0"/>
    </xf>
    <xf numFmtId="0" fontId="664" fillId="0" borderId="153" xfId="80" applyFont="1" applyBorder="1" applyAlignment="1" applyProtection="1">
      <alignment horizontal="center" vertical="center"/>
      <protection locked="0"/>
    </xf>
    <xf numFmtId="0" fontId="664" fillId="0" borderId="157" xfId="80" applyFont="1" applyBorder="1" applyAlignment="1" applyProtection="1">
      <alignment horizontal="center" vertical="center"/>
      <protection locked="0"/>
    </xf>
    <xf numFmtId="2" fontId="61" fillId="30" borderId="150" xfId="42" applyNumberFormat="1" applyFont="1" applyFill="1" applyBorder="1" applyAlignment="1">
      <alignment horizontal="center" vertical="center"/>
    </xf>
    <xf numFmtId="2" fontId="61" fillId="30" borderId="151" xfId="42" applyNumberFormat="1" applyFont="1" applyFill="1" applyBorder="1" applyAlignment="1">
      <alignment horizontal="center" vertical="center"/>
    </xf>
    <xf numFmtId="0" fontId="396" fillId="0" borderId="155" xfId="80" applyFont="1" applyBorder="1" applyAlignment="1" applyProtection="1">
      <alignment horizontal="center" vertical="center" wrapText="1"/>
      <protection locked="0"/>
    </xf>
    <xf numFmtId="0" fontId="471" fillId="65" borderId="0" xfId="61" applyFont="1" applyFill="1" applyAlignment="1">
      <alignment horizontal="center" vertical="center" wrapText="1"/>
    </xf>
    <xf numFmtId="0" fontId="471" fillId="65" borderId="198" xfId="61" applyFont="1" applyFill="1" applyBorder="1" applyAlignment="1">
      <alignment horizontal="center" vertical="center" wrapText="1"/>
    </xf>
    <xf numFmtId="0" fontId="471" fillId="72" borderId="0" xfId="61" applyFont="1" applyFill="1" applyAlignment="1">
      <alignment horizontal="center" vertical="center" wrapText="1"/>
    </xf>
    <xf numFmtId="0" fontId="471" fillId="72" borderId="198" xfId="61" applyFont="1" applyFill="1" applyBorder="1" applyAlignment="1">
      <alignment horizontal="center" vertical="center" wrapText="1"/>
    </xf>
    <xf numFmtId="0" fontId="471" fillId="72" borderId="64" xfId="61" applyFont="1" applyFill="1" applyBorder="1" applyAlignment="1">
      <alignment horizontal="center" vertical="center" wrapText="1"/>
    </xf>
    <xf numFmtId="0" fontId="474" fillId="0" borderId="0" xfId="68" applyFont="1" applyAlignment="1">
      <alignment horizontal="right" vertical="center"/>
    </xf>
    <xf numFmtId="0" fontId="471" fillId="65" borderId="64" xfId="61" applyFont="1" applyFill="1" applyBorder="1" applyAlignment="1">
      <alignment horizontal="center" vertical="center" wrapText="1"/>
    </xf>
    <xf numFmtId="0" fontId="474" fillId="0" borderId="64" xfId="68" applyFont="1" applyBorder="1" applyAlignment="1">
      <alignment horizontal="right" vertical="center"/>
    </xf>
    <xf numFmtId="0" fontId="92" fillId="144" borderId="0" xfId="61" applyFont="1" applyFill="1" applyAlignment="1">
      <alignment horizontal="center" vertical="center" wrapText="1"/>
    </xf>
    <xf numFmtId="0" fontId="92" fillId="144" borderId="198" xfId="61" applyFont="1" applyFill="1" applyBorder="1" applyAlignment="1">
      <alignment horizontal="center" vertical="center" wrapText="1"/>
    </xf>
    <xf numFmtId="0" fontId="92" fillId="144" borderId="64" xfId="61" applyFont="1" applyFill="1" applyBorder="1" applyAlignment="1">
      <alignment horizontal="center" vertical="center" wrapText="1"/>
    </xf>
    <xf numFmtId="0" fontId="92" fillId="75" borderId="0" xfId="61" applyFont="1" applyFill="1" applyAlignment="1">
      <alignment horizontal="center" vertical="center" wrapText="1"/>
    </xf>
    <xf numFmtId="0" fontId="92" fillId="75" borderId="198" xfId="61" applyFont="1" applyFill="1" applyBorder="1" applyAlignment="1">
      <alignment horizontal="center" vertical="center" wrapText="1"/>
    </xf>
    <xf numFmtId="0" fontId="92" fillId="75" borderId="64" xfId="61" applyFont="1" applyFill="1" applyBorder="1" applyAlignment="1">
      <alignment horizontal="center" vertical="center" wrapText="1"/>
    </xf>
    <xf numFmtId="0" fontId="495" fillId="49" borderId="321" xfId="61" applyFont="1" applyFill="1" applyBorder="1" applyAlignment="1">
      <alignment horizontal="center" vertical="center" wrapText="1"/>
    </xf>
    <xf numFmtId="0" fontId="495" fillId="49" borderId="104" xfId="61" applyFont="1" applyFill="1" applyBorder="1" applyAlignment="1">
      <alignment horizontal="center" vertical="center" wrapText="1"/>
    </xf>
    <xf numFmtId="0" fontId="495" fillId="49" borderId="322" xfId="61" applyFont="1" applyFill="1" applyBorder="1" applyAlignment="1">
      <alignment horizontal="center" vertical="center" wrapText="1"/>
    </xf>
    <xf numFmtId="0" fontId="495" fillId="49" borderId="323" xfId="61" applyFont="1" applyFill="1" applyBorder="1" applyAlignment="1">
      <alignment horizontal="center" vertical="center" wrapText="1"/>
    </xf>
    <xf numFmtId="0" fontId="495" fillId="49" borderId="279" xfId="61" applyFont="1" applyFill="1" applyBorder="1" applyAlignment="1">
      <alignment horizontal="center" vertical="center" wrapText="1"/>
    </xf>
    <xf numFmtId="0" fontId="495" fillId="49" borderId="324" xfId="61" applyFont="1" applyFill="1" applyBorder="1" applyAlignment="1">
      <alignment horizontal="center" vertical="center" wrapText="1"/>
    </xf>
    <xf numFmtId="0" fontId="496" fillId="0" borderId="176" xfId="68" applyFont="1" applyBorder="1" applyAlignment="1">
      <alignment horizontal="center" vertical="center" wrapText="1"/>
    </xf>
    <xf numFmtId="0" fontId="496" fillId="0" borderId="17" xfId="68" applyFont="1" applyBorder="1" applyAlignment="1">
      <alignment horizontal="center" vertical="center" wrapText="1"/>
    </xf>
    <xf numFmtId="0" fontId="496" fillId="0" borderId="178" xfId="68" applyFont="1" applyBorder="1" applyAlignment="1">
      <alignment horizontal="center" vertical="center" wrapText="1"/>
    </xf>
    <xf numFmtId="0" fontId="496" fillId="0" borderId="22" xfId="68" applyFont="1" applyBorder="1" applyAlignment="1">
      <alignment horizontal="center" vertical="center" wrapText="1"/>
    </xf>
    <xf numFmtId="0" fontId="496" fillId="0" borderId="0" xfId="68" applyFont="1" applyAlignment="1">
      <alignment horizontal="center" vertical="center" wrapText="1"/>
    </xf>
    <xf numFmtId="0" fontId="496" fillId="0" borderId="64" xfId="68" applyFont="1" applyBorder="1" applyAlignment="1">
      <alignment horizontal="center" vertical="center" wrapText="1"/>
    </xf>
    <xf numFmtId="0" fontId="496" fillId="0" borderId="192" xfId="68" applyFont="1" applyBorder="1" applyAlignment="1">
      <alignment horizontal="center" vertical="center" wrapText="1"/>
    </xf>
    <xf numFmtId="0" fontId="496" fillId="0" borderId="221" xfId="68" applyFont="1" applyBorder="1" applyAlignment="1">
      <alignment horizontal="center" vertical="center" wrapText="1"/>
    </xf>
    <xf numFmtId="0" fontId="496" fillId="0" borderId="222" xfId="68" applyFont="1" applyBorder="1" applyAlignment="1">
      <alignment horizontal="center" vertical="center" wrapText="1"/>
    </xf>
    <xf numFmtId="0" fontId="499" fillId="0" borderId="0" xfId="61" applyFont="1" applyAlignment="1">
      <alignment horizontal="center" vertical="center"/>
    </xf>
    <xf numFmtId="0" fontId="471" fillId="134" borderId="0" xfId="61" applyFont="1" applyFill="1" applyAlignment="1">
      <alignment horizontal="center" vertical="center" wrapText="1"/>
    </xf>
    <xf numFmtId="0" fontId="471" fillId="134" borderId="64" xfId="61" applyFont="1" applyFill="1" applyBorder="1" applyAlignment="1">
      <alignment horizontal="center" vertical="center" wrapText="1"/>
    </xf>
    <xf numFmtId="0" fontId="471" fillId="134" borderId="198" xfId="61" applyFont="1" applyFill="1" applyBorder="1" applyAlignment="1">
      <alignment horizontal="center" vertical="center" wrapText="1"/>
    </xf>
    <xf numFmtId="0" fontId="92" fillId="51" borderId="0" xfId="61" applyFont="1" applyFill="1" applyAlignment="1">
      <alignment horizontal="center" vertical="center" wrapText="1"/>
    </xf>
    <xf numFmtId="0" fontId="92" fillId="51" borderId="198" xfId="61" applyFont="1" applyFill="1" applyBorder="1" applyAlignment="1">
      <alignment horizontal="center" vertical="center" wrapText="1"/>
    </xf>
    <xf numFmtId="0" fontId="92" fillId="51" borderId="64" xfId="61" applyFont="1" applyFill="1" applyBorder="1" applyAlignment="1">
      <alignment horizontal="center" vertical="center" wrapText="1"/>
    </xf>
    <xf numFmtId="0" fontId="106" fillId="162" borderId="0" xfId="68" applyFont="1" applyFill="1" applyAlignment="1">
      <alignment horizontal="center" vertical="center"/>
    </xf>
    <xf numFmtId="0" fontId="133" fillId="162" borderId="0" xfId="68" applyFont="1" applyFill="1" applyAlignment="1">
      <alignment horizontal="right" vertical="center"/>
    </xf>
    <xf numFmtId="0" fontId="104" fillId="49" borderId="51" xfId="68" applyFont="1" applyFill="1" applyBorder="1" applyAlignment="1">
      <alignment horizontal="center" vertical="center"/>
    </xf>
    <xf numFmtId="0" fontId="104" fillId="49" borderId="50" xfId="68" applyFont="1" applyFill="1" applyBorder="1" applyAlignment="1">
      <alignment horizontal="center" vertical="center"/>
    </xf>
    <xf numFmtId="0" fontId="104" fillId="49" borderId="49" xfId="68" applyFont="1" applyFill="1" applyBorder="1" applyAlignment="1">
      <alignment horizontal="center" vertical="center"/>
    </xf>
    <xf numFmtId="0" fontId="104" fillId="49" borderId="89" xfId="68" applyFont="1" applyFill="1" applyBorder="1" applyAlignment="1">
      <alignment horizontal="center" vertical="center"/>
    </xf>
    <xf numFmtId="0" fontId="104" fillId="49" borderId="0" xfId="68" applyFont="1" applyFill="1" applyAlignment="1">
      <alignment horizontal="center" vertical="center"/>
    </xf>
    <xf numFmtId="0" fontId="104" fillId="49" borderId="79" xfId="68" applyFont="1" applyFill="1" applyBorder="1" applyAlignment="1">
      <alignment horizontal="center" vertical="center"/>
    </xf>
    <xf numFmtId="0" fontId="46" fillId="49" borderId="89" xfId="68" applyFont="1" applyFill="1" applyBorder="1" applyAlignment="1">
      <alignment horizontal="center" vertical="center" wrapText="1"/>
    </xf>
    <xf numFmtId="0" fontId="46" fillId="49" borderId="0" xfId="68" applyFont="1" applyFill="1" applyAlignment="1">
      <alignment horizontal="center" vertical="center" wrapText="1"/>
    </xf>
    <xf numFmtId="0" fontId="46" fillId="49" borderId="79" xfId="68" applyFont="1" applyFill="1" applyBorder="1" applyAlignment="1">
      <alignment horizontal="center" vertical="center" wrapText="1"/>
    </xf>
    <xf numFmtId="0" fontId="46" fillId="49" borderId="173" xfId="68" applyFont="1" applyFill="1" applyBorder="1" applyAlignment="1">
      <alignment horizontal="center" vertical="center" wrapText="1"/>
    </xf>
    <xf numFmtId="0" fontId="46" fillId="49" borderId="174" xfId="68" applyFont="1" applyFill="1" applyBorder="1" applyAlignment="1">
      <alignment horizontal="center" vertical="center" wrapText="1"/>
    </xf>
    <xf numFmtId="0" fontId="46" fillId="49" borderId="175" xfId="68" applyFont="1" applyFill="1" applyBorder="1" applyAlignment="1">
      <alignment horizontal="center" vertical="center" wrapText="1"/>
    </xf>
    <xf numFmtId="0" fontId="118" fillId="162" borderId="0" xfId="68" applyFont="1" applyFill="1" applyAlignment="1">
      <alignment horizontal="center" vertical="center"/>
    </xf>
    <xf numFmtId="0" fontId="86" fillId="49" borderId="0" xfId="113" applyFont="1" applyFill="1" applyAlignment="1">
      <alignment horizontal="center" vertical="center" wrapText="1"/>
    </xf>
    <xf numFmtId="49" fontId="332" fillId="105" borderId="50" xfId="61" applyNumberFormat="1" applyFont="1" applyFill="1" applyBorder="1" applyAlignment="1">
      <alignment horizontal="center" vertical="center"/>
    </xf>
    <xf numFmtId="49" fontId="332" fillId="105" borderId="0" xfId="61" applyNumberFormat="1" applyFont="1" applyFill="1" applyAlignment="1">
      <alignment horizontal="center" vertical="center"/>
    </xf>
    <xf numFmtId="49" fontId="298" fillId="23" borderId="100" xfId="113" applyNumberFormat="1" applyFont="1" applyFill="1" applyBorder="1" applyAlignment="1">
      <alignment horizontal="center" vertical="center"/>
    </xf>
    <xf numFmtId="49" fontId="298" fillId="23" borderId="101" xfId="113" applyNumberFormat="1" applyFont="1" applyFill="1" applyBorder="1" applyAlignment="1">
      <alignment horizontal="center" vertical="center"/>
    </xf>
    <xf numFmtId="49" fontId="217" fillId="23" borderId="258" xfId="114" applyNumberFormat="1" applyFont="1" applyFill="1" applyBorder="1" applyAlignment="1">
      <alignment horizontal="center" vertical="center"/>
    </xf>
    <xf numFmtId="49" fontId="217" fillId="23" borderId="260" xfId="114" applyNumberFormat="1" applyFont="1" applyFill="1" applyBorder="1" applyAlignment="1">
      <alignment horizontal="center" vertical="center"/>
    </xf>
    <xf numFmtId="49" fontId="217" fillId="23" borderId="220" xfId="114" applyNumberFormat="1" applyFont="1" applyFill="1" applyBorder="1" applyAlignment="1">
      <alignment horizontal="center" vertical="center"/>
    </xf>
    <xf numFmtId="49" fontId="217" fillId="23" borderId="261" xfId="114" applyNumberFormat="1" applyFont="1" applyFill="1" applyBorder="1" applyAlignment="1">
      <alignment horizontal="center" vertical="center"/>
    </xf>
    <xf numFmtId="49" fontId="217" fillId="23" borderId="259" xfId="114" applyNumberFormat="1" applyFont="1" applyFill="1" applyBorder="1" applyAlignment="1">
      <alignment horizontal="center" vertical="center"/>
    </xf>
    <xf numFmtId="49" fontId="217" fillId="23" borderId="262" xfId="114" applyNumberFormat="1" applyFont="1" applyFill="1" applyBorder="1" applyAlignment="1">
      <alignment horizontal="center" vertical="center"/>
    </xf>
    <xf numFmtId="49" fontId="333" fillId="0" borderId="103" xfId="113" applyNumberFormat="1" applyFont="1" applyBorder="1" applyAlignment="1">
      <alignment horizontal="center" vertical="center" wrapText="1"/>
    </xf>
    <xf numFmtId="49" fontId="333" fillId="0" borderId="25" xfId="113" applyNumberFormat="1" applyFont="1" applyBorder="1" applyAlignment="1">
      <alignment horizontal="center" vertical="center" wrapText="1"/>
    </xf>
    <xf numFmtId="49" fontId="333" fillId="0" borderId="104" xfId="113" applyNumberFormat="1" applyFont="1" applyBorder="1" applyAlignment="1">
      <alignment horizontal="center" vertical="center" wrapText="1"/>
    </xf>
    <xf numFmtId="49" fontId="333" fillId="0" borderId="0" xfId="113" applyNumberFormat="1" applyFont="1" applyAlignment="1">
      <alignment horizontal="center" vertical="center" wrapText="1"/>
    </xf>
    <xf numFmtId="49" fontId="334" fillId="23" borderId="263" xfId="114" applyNumberFormat="1" applyFont="1" applyFill="1" applyBorder="1" applyAlignment="1">
      <alignment horizontal="center" vertical="center"/>
    </xf>
    <xf numFmtId="49" fontId="334" fillId="23" borderId="71" xfId="114" applyNumberFormat="1" applyFont="1" applyFill="1" applyBorder="1" applyAlignment="1">
      <alignment horizontal="center" vertical="center"/>
    </xf>
    <xf numFmtId="49" fontId="217" fillId="31" borderId="264" xfId="113" applyNumberFormat="1" applyFont="1" applyFill="1" applyBorder="1" applyAlignment="1">
      <alignment horizontal="center" vertical="center"/>
    </xf>
    <xf numFmtId="49" fontId="217" fillId="31" borderId="25" xfId="113" applyNumberFormat="1" applyFont="1" applyFill="1" applyBorder="1" applyAlignment="1">
      <alignment horizontal="center" vertical="center"/>
    </xf>
    <xf numFmtId="49" fontId="298" fillId="31" borderId="265" xfId="113" applyNumberFormat="1" applyFont="1" applyFill="1" applyBorder="1" applyAlignment="1">
      <alignment horizontal="center" vertical="center"/>
    </xf>
    <xf numFmtId="49" fontId="298" fillId="31" borderId="0" xfId="113" applyNumberFormat="1" applyFont="1" applyFill="1" applyAlignment="1">
      <alignment horizontal="center" vertical="center"/>
    </xf>
    <xf numFmtId="49" fontId="298" fillId="31" borderId="264" xfId="113" applyNumberFormat="1" applyFont="1" applyFill="1" applyBorder="1" applyAlignment="1">
      <alignment horizontal="center" vertical="center"/>
    </xf>
    <xf numFmtId="49" fontId="298" fillId="31" borderId="25" xfId="113" applyNumberFormat="1" applyFont="1" applyFill="1" applyBorder="1" applyAlignment="1">
      <alignment horizontal="center" vertical="center"/>
    </xf>
    <xf numFmtId="49" fontId="334" fillId="31" borderId="266" xfId="114" quotePrefix="1" applyNumberFormat="1" applyFont="1" applyFill="1" applyBorder="1" applyAlignment="1">
      <alignment horizontal="center" vertical="center"/>
    </xf>
    <xf numFmtId="49" fontId="334" fillId="31" borderId="269" xfId="114" quotePrefix="1" applyNumberFormat="1" applyFont="1" applyFill="1" applyBorder="1" applyAlignment="1">
      <alignment horizontal="center" vertical="center"/>
    </xf>
    <xf numFmtId="49" fontId="71" fillId="30" borderId="25" xfId="113" applyNumberFormat="1" applyFont="1" applyFill="1" applyBorder="1" applyAlignment="1">
      <alignment horizontal="center" vertical="center"/>
    </xf>
    <xf numFmtId="49" fontId="71" fillId="30" borderId="0" xfId="113" applyNumberFormat="1" applyFont="1" applyFill="1" applyAlignment="1">
      <alignment horizontal="center" vertical="center"/>
    </xf>
    <xf numFmtId="49" fontId="334" fillId="23" borderId="25" xfId="114" applyNumberFormat="1" applyFont="1" applyFill="1" applyBorder="1" applyAlignment="1">
      <alignment horizontal="center" vertical="center"/>
    </xf>
    <xf numFmtId="49" fontId="334" fillId="31" borderId="267" xfId="114" applyNumberFormat="1" applyFont="1" applyFill="1" applyBorder="1" applyAlignment="1">
      <alignment horizontal="center" vertical="center"/>
    </xf>
    <xf numFmtId="49" fontId="334" fillId="31" borderId="270" xfId="114" applyNumberFormat="1" applyFont="1" applyFill="1" applyBorder="1" applyAlignment="1">
      <alignment horizontal="center" vertical="center"/>
    </xf>
    <xf numFmtId="49" fontId="334" fillId="31" borderId="268" xfId="114" applyNumberFormat="1" applyFont="1" applyFill="1" applyBorder="1" applyAlignment="1">
      <alignment horizontal="center" vertical="center"/>
    </xf>
    <xf numFmtId="49" fontId="334" fillId="31" borderId="271" xfId="114" applyNumberFormat="1" applyFont="1" applyFill="1" applyBorder="1" applyAlignment="1">
      <alignment horizontal="center" vertical="center"/>
    </xf>
    <xf numFmtId="49" fontId="217" fillId="36" borderId="264" xfId="113" applyNumberFormat="1" applyFont="1" applyFill="1" applyBorder="1" applyAlignment="1">
      <alignment horizontal="center" vertical="center"/>
    </xf>
    <xf numFmtId="49" fontId="217" fillId="36" borderId="272" xfId="113" applyNumberFormat="1" applyFont="1" applyFill="1" applyBorder="1" applyAlignment="1">
      <alignment horizontal="center" vertical="center"/>
    </xf>
    <xf numFmtId="49" fontId="298" fillId="36" borderId="265" xfId="113" applyNumberFormat="1" applyFont="1" applyFill="1" applyBorder="1" applyAlignment="1">
      <alignment horizontal="center" vertical="center"/>
    </xf>
    <xf numFmtId="49" fontId="298" fillId="36" borderId="273" xfId="113" applyNumberFormat="1" applyFont="1" applyFill="1" applyBorder="1" applyAlignment="1">
      <alignment horizontal="center" vertical="center"/>
    </xf>
    <xf numFmtId="49" fontId="298" fillId="36" borderId="264" xfId="113" applyNumberFormat="1" applyFont="1" applyFill="1" applyBorder="1" applyAlignment="1">
      <alignment horizontal="center" vertical="center"/>
    </xf>
    <xf numFmtId="49" fontId="298" fillId="36" borderId="272" xfId="113" applyNumberFormat="1" applyFont="1" applyFill="1" applyBorder="1" applyAlignment="1">
      <alignment horizontal="center" vertical="center"/>
    </xf>
    <xf numFmtId="49" fontId="335" fillId="36" borderId="266" xfId="114" quotePrefix="1" applyNumberFormat="1" applyFont="1" applyFill="1" applyBorder="1" applyAlignment="1">
      <alignment horizontal="center" vertical="center"/>
    </xf>
    <xf numFmtId="49" fontId="335" fillId="36" borderId="269" xfId="114" quotePrefix="1" applyNumberFormat="1" applyFont="1" applyFill="1" applyBorder="1" applyAlignment="1">
      <alignment horizontal="center" vertical="center"/>
    </xf>
    <xf numFmtId="49" fontId="334" fillId="36" borderId="267" xfId="114" quotePrefix="1" applyNumberFormat="1" applyFont="1" applyFill="1" applyBorder="1" applyAlignment="1">
      <alignment horizontal="center" vertical="center"/>
    </xf>
    <xf numFmtId="49" fontId="334" fillId="36" borderId="270" xfId="114" quotePrefix="1" applyNumberFormat="1" applyFont="1" applyFill="1" applyBorder="1" applyAlignment="1">
      <alignment horizontal="center" vertical="center"/>
    </xf>
    <xf numFmtId="49" fontId="334" fillId="36" borderId="268" xfId="114" quotePrefix="1" applyNumberFormat="1" applyFont="1" applyFill="1" applyBorder="1" applyAlignment="1">
      <alignment horizontal="center" vertical="center"/>
    </xf>
    <xf numFmtId="49" fontId="334" fillId="36" borderId="271" xfId="114" quotePrefix="1" applyNumberFormat="1" applyFont="1" applyFill="1" applyBorder="1" applyAlignment="1">
      <alignment horizontal="center" vertical="center"/>
    </xf>
    <xf numFmtId="49" fontId="298" fillId="31" borderId="273" xfId="113" applyNumberFormat="1" applyFont="1" applyFill="1" applyBorder="1" applyAlignment="1">
      <alignment horizontal="center" vertical="center"/>
    </xf>
    <xf numFmtId="49" fontId="217" fillId="31" borderId="272" xfId="113" applyNumberFormat="1" applyFont="1" applyFill="1" applyBorder="1" applyAlignment="1">
      <alignment horizontal="center" vertical="center"/>
    </xf>
    <xf numFmtId="49" fontId="298" fillId="31" borderId="272" xfId="113" applyNumberFormat="1" applyFont="1" applyFill="1" applyBorder="1" applyAlignment="1">
      <alignment horizontal="center" vertical="center"/>
    </xf>
    <xf numFmtId="49" fontId="335" fillId="31" borderId="266" xfId="114" quotePrefix="1" applyNumberFormat="1" applyFont="1" applyFill="1" applyBorder="1" applyAlignment="1">
      <alignment horizontal="center" vertical="center"/>
    </xf>
    <xf numFmtId="49" fontId="335" fillId="31" borderId="269" xfId="114" quotePrefix="1" applyNumberFormat="1" applyFont="1" applyFill="1" applyBorder="1" applyAlignment="1">
      <alignment horizontal="center" vertical="center"/>
    </xf>
    <xf numFmtId="49" fontId="335" fillId="31" borderId="267" xfId="114" quotePrefix="1" applyNumberFormat="1" applyFont="1" applyFill="1" applyBorder="1" applyAlignment="1">
      <alignment horizontal="center" vertical="center"/>
    </xf>
    <xf numFmtId="49" fontId="335" fillId="31" borderId="270" xfId="114" quotePrefix="1" applyNumberFormat="1" applyFont="1" applyFill="1" applyBorder="1" applyAlignment="1">
      <alignment horizontal="center" vertical="center"/>
    </xf>
    <xf numFmtId="49" fontId="334" fillId="31" borderId="267" xfId="114" quotePrefix="1" applyNumberFormat="1" applyFont="1" applyFill="1" applyBorder="1" applyAlignment="1">
      <alignment horizontal="center" vertical="center"/>
    </xf>
    <xf numFmtId="49" fontId="334" fillId="31" borderId="270" xfId="114" quotePrefix="1" applyNumberFormat="1" applyFont="1" applyFill="1" applyBorder="1" applyAlignment="1">
      <alignment horizontal="center" vertical="center"/>
    </xf>
    <xf numFmtId="49" fontId="334" fillId="31" borderId="268" xfId="114" quotePrefix="1" applyNumberFormat="1" applyFont="1" applyFill="1" applyBorder="1" applyAlignment="1">
      <alignment horizontal="center" vertical="center"/>
    </xf>
    <xf numFmtId="49" fontId="334" fillId="31" borderId="271" xfId="114" quotePrefix="1" applyNumberFormat="1" applyFont="1" applyFill="1" applyBorder="1" applyAlignment="1">
      <alignment horizontal="center" vertical="center"/>
    </xf>
    <xf numFmtId="49" fontId="335" fillId="36" borderId="267" xfId="114" quotePrefix="1" applyNumberFormat="1" applyFont="1" applyFill="1" applyBorder="1" applyAlignment="1">
      <alignment horizontal="center" vertical="center"/>
    </xf>
    <xf numFmtId="49" fontId="335" fillId="36" borderId="270" xfId="114" quotePrefix="1" applyNumberFormat="1" applyFont="1" applyFill="1" applyBorder="1" applyAlignment="1">
      <alignment horizontal="center" vertical="center"/>
    </xf>
    <xf numFmtId="172" fontId="86" fillId="144" borderId="0" xfId="114" applyNumberFormat="1" applyFont="1" applyFill="1" applyAlignment="1">
      <alignment horizontal="left" vertical="center"/>
    </xf>
    <xf numFmtId="0" fontId="46" fillId="30" borderId="0" xfId="76" applyFont="1" applyFill="1" applyBorder="1" applyAlignment="1" applyProtection="1">
      <alignment horizontal="left"/>
    </xf>
    <xf numFmtId="172" fontId="77" fillId="144" borderId="0" xfId="113" applyNumberFormat="1" applyFont="1" applyFill="1" applyAlignment="1">
      <alignment horizontal="center" vertical="center"/>
    </xf>
    <xf numFmtId="202" fontId="77" fillId="145" borderId="0" xfId="114" applyNumberFormat="1" applyFont="1" applyFill="1" applyAlignment="1">
      <alignment horizontal="center" vertical="center"/>
    </xf>
    <xf numFmtId="14" fontId="77" fillId="144" borderId="0" xfId="113" applyNumberFormat="1" applyFont="1" applyFill="1" applyAlignment="1">
      <alignment horizontal="center" vertical="center"/>
    </xf>
    <xf numFmtId="204" fontId="314" fillId="129" borderId="0" xfId="113" applyNumberFormat="1" applyFont="1" applyFill="1" applyAlignment="1">
      <alignment horizontal="center" vertical="center"/>
    </xf>
    <xf numFmtId="14" fontId="77" fillId="144" borderId="0" xfId="61" applyNumberFormat="1" applyFont="1" applyFill="1" applyAlignment="1">
      <alignment horizontal="center"/>
    </xf>
    <xf numFmtId="14" fontId="81" fillId="144" borderId="0" xfId="114" applyNumberFormat="1" applyFont="1" applyFill="1" applyAlignment="1">
      <alignment horizontal="center" vertical="center"/>
    </xf>
    <xf numFmtId="172" fontId="81" fillId="144" borderId="0" xfId="114" applyNumberFormat="1" applyFont="1" applyFill="1" applyAlignment="1">
      <alignment horizontal="center" vertical="center"/>
    </xf>
    <xf numFmtId="14" fontId="78" fillId="144" borderId="0" xfId="61" applyNumberFormat="1" applyFont="1" applyFill="1" applyAlignment="1">
      <alignment horizontal="center"/>
    </xf>
    <xf numFmtId="0" fontId="86" fillId="144" borderId="0" xfId="114" applyFont="1" applyFill="1" applyAlignment="1">
      <alignment horizontal="center" vertical="center"/>
    </xf>
    <xf numFmtId="0" fontId="554" fillId="0" borderId="0" xfId="94" applyFont="1" applyAlignment="1">
      <alignment horizontal="center" vertical="center"/>
    </xf>
    <xf numFmtId="2" fontId="143" fillId="80" borderId="0" xfId="68" applyNumberFormat="1" applyFont="1" applyFill="1" applyAlignment="1" applyProtection="1">
      <alignment horizontal="center" vertical="center"/>
      <protection locked="0"/>
    </xf>
    <xf numFmtId="2" fontId="143" fillId="67" borderId="0" xfId="94" applyNumberFormat="1" applyFont="1" applyFill="1" applyAlignment="1" applyProtection="1">
      <alignment horizontal="center" vertical="center"/>
      <protection locked="0"/>
    </xf>
    <xf numFmtId="2" fontId="246" fillId="88" borderId="0" xfId="68" applyNumberFormat="1" applyFont="1" applyFill="1" applyAlignment="1" applyProtection="1">
      <alignment horizontal="center" vertical="center"/>
      <protection locked="0"/>
    </xf>
    <xf numFmtId="2" fontId="246" fillId="62" borderId="0" xfId="94" applyNumberFormat="1" applyFont="1" applyFill="1" applyAlignment="1" applyProtection="1">
      <alignment horizontal="center" vertical="center"/>
      <protection locked="0"/>
    </xf>
    <xf numFmtId="2" fontId="143" fillId="63" borderId="0" xfId="94" applyNumberFormat="1" applyFont="1" applyFill="1" applyAlignment="1" applyProtection="1">
      <alignment horizontal="center" vertical="center"/>
      <protection locked="0"/>
    </xf>
    <xf numFmtId="0" fontId="161" fillId="88" borderId="0" xfId="68" applyFont="1" applyFill="1" applyAlignment="1">
      <alignment horizontal="center"/>
    </xf>
    <xf numFmtId="2" fontId="143" fillId="64" borderId="0" xfId="94" applyNumberFormat="1" applyFont="1" applyFill="1" applyAlignment="1" applyProtection="1">
      <alignment horizontal="center" vertical="center"/>
      <protection locked="0"/>
    </xf>
    <xf numFmtId="2" fontId="246" fillId="81" borderId="0" xfId="94" applyNumberFormat="1" applyFont="1" applyFill="1" applyAlignment="1" applyProtection="1">
      <alignment horizontal="center" vertical="center"/>
      <protection locked="0"/>
    </xf>
    <xf numFmtId="2" fontId="143" fillId="25" borderId="0" xfId="68" applyNumberFormat="1" applyFont="1" applyFill="1" applyAlignment="1" applyProtection="1">
      <alignment horizontal="center" vertical="center"/>
      <protection locked="0"/>
    </xf>
    <xf numFmtId="0" fontId="143" fillId="34" borderId="0" xfId="94" applyFont="1" applyFill="1" applyAlignment="1">
      <alignment horizontal="center" vertical="center"/>
    </xf>
    <xf numFmtId="2" fontId="143" fillId="66" borderId="0" xfId="94" applyNumberFormat="1" applyFont="1" applyFill="1" applyAlignment="1" applyProtection="1">
      <alignment horizontal="center" vertical="center"/>
      <protection locked="0"/>
    </xf>
    <xf numFmtId="0" fontId="556" fillId="0" borderId="0" xfId="70" applyFont="1" applyAlignment="1" applyProtection="1">
      <alignment horizontal="center" vertical="center" wrapText="1"/>
    </xf>
    <xf numFmtId="0" fontId="556" fillId="0" borderId="325" xfId="70" applyFont="1" applyBorder="1" applyAlignment="1" applyProtection="1">
      <alignment horizontal="center" vertical="center" wrapText="1"/>
    </xf>
    <xf numFmtId="49" fontId="143" fillId="37" borderId="0" xfId="68" applyNumberFormat="1" applyFont="1" applyFill="1" applyAlignment="1" applyProtection="1">
      <alignment horizontal="center" vertical="center"/>
      <protection locked="0"/>
    </xf>
    <xf numFmtId="2" fontId="143" fillId="68" borderId="0" xfId="94" applyNumberFormat="1" applyFont="1" applyFill="1" applyAlignment="1" applyProtection="1">
      <alignment horizontal="center" vertical="center"/>
      <protection locked="0"/>
    </xf>
    <xf numFmtId="0" fontId="324" fillId="23" borderId="326" xfId="69" applyFont="1" applyFill="1" applyBorder="1" applyAlignment="1">
      <alignment horizontal="center" vertical="center"/>
    </xf>
    <xf numFmtId="0" fontId="324" fillId="23" borderId="327" xfId="69" applyFont="1" applyFill="1" applyBorder="1" applyAlignment="1">
      <alignment horizontal="center" vertical="center"/>
    </xf>
    <xf numFmtId="0" fontId="324" fillId="23" borderId="328" xfId="69" applyFont="1" applyFill="1" applyBorder="1" applyAlignment="1">
      <alignment horizontal="center" vertical="center"/>
    </xf>
    <xf numFmtId="2" fontId="143" fillId="75" borderId="0" xfId="94" applyNumberFormat="1" applyFont="1" applyFill="1" applyAlignment="1" applyProtection="1">
      <alignment horizontal="center" vertical="center"/>
      <protection locked="0"/>
    </xf>
    <xf numFmtId="0" fontId="17" fillId="37" borderId="0" xfId="68" applyFill="1" applyAlignment="1">
      <alignment horizontal="center"/>
    </xf>
    <xf numFmtId="2" fontId="246" fillId="69" borderId="0" xfId="94" applyNumberFormat="1" applyFont="1" applyFill="1" applyAlignment="1" applyProtection="1">
      <alignment horizontal="center" vertical="center"/>
      <protection locked="0"/>
    </xf>
    <xf numFmtId="2" fontId="246" fillId="70" borderId="0" xfId="94" applyNumberFormat="1" applyFont="1" applyFill="1" applyAlignment="1" applyProtection="1">
      <alignment horizontal="center" vertical="center"/>
      <protection locked="0"/>
    </xf>
    <xf numFmtId="0" fontId="161" fillId="81" borderId="0" xfId="68" applyFont="1" applyFill="1" applyAlignment="1">
      <alignment horizontal="center"/>
    </xf>
    <xf numFmtId="2" fontId="143" fillId="48" borderId="0" xfId="94" applyNumberFormat="1" applyFont="1" applyFill="1" applyAlignment="1" applyProtection="1">
      <alignment horizontal="center" vertical="center"/>
      <protection locked="0"/>
    </xf>
    <xf numFmtId="2" fontId="246" fillId="71" borderId="0" xfId="94" applyNumberFormat="1" applyFont="1" applyFill="1" applyAlignment="1" applyProtection="1">
      <alignment horizontal="center" vertical="center"/>
      <protection locked="0"/>
    </xf>
    <xf numFmtId="0" fontId="161" fillId="83" borderId="0" xfId="68" applyFont="1" applyFill="1" applyAlignment="1">
      <alignment horizontal="center"/>
    </xf>
    <xf numFmtId="2" fontId="246" fillId="72" borderId="0" xfId="94" applyNumberFormat="1" applyFont="1" applyFill="1" applyAlignment="1" applyProtection="1">
      <alignment horizontal="center" vertical="center"/>
      <protection locked="0"/>
    </xf>
    <xf numFmtId="0" fontId="143" fillId="73" borderId="0" xfId="94" applyFont="1" applyFill="1" applyAlignment="1">
      <alignment horizontal="center" vertical="center"/>
    </xf>
    <xf numFmtId="2" fontId="246" fillId="74" borderId="0" xfId="94" applyNumberFormat="1" applyFont="1" applyFill="1" applyAlignment="1" applyProtection="1">
      <alignment horizontal="center" vertical="center"/>
      <protection locked="0"/>
    </xf>
    <xf numFmtId="0" fontId="17" fillId="0" borderId="92" xfId="68" applyBorder="1" applyAlignment="1">
      <alignment horizontal="center" vertical="center" wrapText="1"/>
    </xf>
    <xf numFmtId="0" fontId="17" fillId="0" borderId="0" xfId="68" applyAlignment="1">
      <alignment horizontal="center" vertical="center" wrapText="1"/>
    </xf>
    <xf numFmtId="0" fontId="17" fillId="0" borderId="93" xfId="68" applyBorder="1" applyAlignment="1">
      <alignment horizontal="center" vertical="center" wrapText="1"/>
    </xf>
    <xf numFmtId="0" fontId="17" fillId="0" borderId="334" xfId="68" applyBorder="1" applyAlignment="1">
      <alignment horizontal="center" vertical="center" wrapText="1"/>
    </xf>
    <xf numFmtId="0" fontId="17" fillId="0" borderId="325" xfId="68" applyBorder="1" applyAlignment="1">
      <alignment horizontal="center" vertical="center" wrapText="1"/>
    </xf>
    <xf numFmtId="0" fontId="17" fillId="0" borderId="330" xfId="68" applyBorder="1" applyAlignment="1">
      <alignment horizontal="center" vertical="center" wrapText="1"/>
    </xf>
    <xf numFmtId="0" fontId="21" fillId="23" borderId="331" xfId="70" applyFill="1" applyBorder="1" applyAlignment="1" applyProtection="1">
      <alignment horizontal="center" vertical="center" wrapText="1"/>
    </xf>
    <xf numFmtId="0" fontId="21" fillId="23" borderId="332" xfId="70" applyFill="1" applyBorder="1" applyAlignment="1" applyProtection="1">
      <alignment horizontal="center" vertical="center" wrapText="1"/>
    </xf>
    <xf numFmtId="0" fontId="21" fillId="23" borderId="333" xfId="70" applyFill="1" applyBorder="1" applyAlignment="1" applyProtection="1">
      <alignment horizontal="center" vertical="center" wrapText="1"/>
    </xf>
    <xf numFmtId="0" fontId="21" fillId="23" borderId="92" xfId="70" applyFill="1" applyBorder="1" applyAlignment="1" applyProtection="1">
      <alignment horizontal="center" vertical="center" wrapText="1"/>
    </xf>
    <xf numFmtId="0" fontId="21" fillId="23" borderId="0" xfId="70" applyFill="1" applyBorder="1" applyAlignment="1" applyProtection="1">
      <alignment horizontal="center" vertical="center" wrapText="1"/>
    </xf>
    <xf numFmtId="0" fontId="21" fillId="23" borderId="93" xfId="70" applyFill="1" applyBorder="1" applyAlignment="1" applyProtection="1">
      <alignment horizontal="center" vertical="center" wrapText="1"/>
    </xf>
    <xf numFmtId="0" fontId="42" fillId="29" borderId="0" xfId="40" applyFill="1"/>
    <xf numFmtId="0" fontId="717" fillId="29" borderId="0" xfId="115" applyFont="1" applyFill="1" applyAlignment="1">
      <alignment horizontal="left" vertical="center"/>
    </xf>
    <xf numFmtId="0" fontId="55" fillId="29" borderId="0" xfId="61" applyFont="1" applyFill="1" applyAlignment="1">
      <alignment horizontal="center" vertical="center"/>
    </xf>
    <xf numFmtId="0" fontId="286" fillId="29" borderId="0" xfId="61" applyFont="1" applyFill="1" applyAlignment="1">
      <alignment vertical="center"/>
    </xf>
    <xf numFmtId="171" fontId="288" fillId="29" borderId="409" xfId="63" applyNumberFormat="1" applyFont="1" applyFill="1" applyBorder="1" applyAlignment="1">
      <alignment horizontal="center" vertical="center"/>
    </xf>
    <xf numFmtId="173" fontId="289" fillId="171" borderId="427" xfId="0" applyNumberFormat="1" applyFont="1" applyFill="1" applyBorder="1" applyAlignment="1" applyProtection="1">
      <alignment horizontal="center" vertical="center"/>
      <protection locked="0"/>
    </xf>
    <xf numFmtId="170" fontId="718" fillId="172" borderId="18" xfId="61" applyNumberFormat="1" applyFont="1" applyFill="1" applyBorder="1" applyAlignment="1">
      <alignment horizontal="center" vertical="center"/>
    </xf>
    <xf numFmtId="0" fontId="290" fillId="29" borderId="0" xfId="61" applyFont="1" applyFill="1" applyAlignment="1">
      <alignment horizontal="right" vertical="center"/>
    </xf>
    <xf numFmtId="0" fontId="138" fillId="29" borderId="0" xfId="61" applyFont="1" applyFill="1" applyAlignment="1">
      <alignment horizontal="center" vertical="center"/>
    </xf>
    <xf numFmtId="0" fontId="138" fillId="29" borderId="0" xfId="61" applyFont="1" applyFill="1" applyAlignment="1">
      <alignment horizontal="left" vertical="center"/>
    </xf>
    <xf numFmtId="0" fontId="719" fillId="29" borderId="0" xfId="0" applyFont="1" applyFill="1" applyAlignment="1">
      <alignment horizontal="left" vertical="center"/>
    </xf>
    <xf numFmtId="0" fontId="720" fillId="29" borderId="0" xfId="0" applyFont="1" applyFill="1" applyAlignment="1">
      <alignment horizontal="left" vertical="center"/>
    </xf>
    <xf numFmtId="0" fontId="721" fillId="29" borderId="0" xfId="0" applyFont="1" applyFill="1" applyAlignment="1">
      <alignment horizontal="left" vertical="center"/>
    </xf>
    <xf numFmtId="0" fontId="722" fillId="29" borderId="0" xfId="0" applyFont="1" applyFill="1" applyAlignment="1">
      <alignment horizontal="left" vertical="center"/>
    </xf>
    <xf numFmtId="0" fontId="723" fillId="29" borderId="0" xfId="0" applyFont="1" applyFill="1" applyAlignment="1">
      <alignment horizontal="left" vertical="center"/>
    </xf>
    <xf numFmtId="0" fontId="724" fillId="29" borderId="0" xfId="0" applyFont="1" applyFill="1" applyAlignment="1">
      <alignment horizontal="left" vertical="center"/>
    </xf>
    <xf numFmtId="0" fontId="725" fillId="29" borderId="0" xfId="0" applyFont="1" applyFill="1" applyAlignment="1">
      <alignment horizontal="left" vertical="center"/>
    </xf>
    <xf numFmtId="0" fontId="726" fillId="29" borderId="0" xfId="0" applyFont="1" applyFill="1" applyAlignment="1">
      <alignment horizontal="left" vertical="center"/>
    </xf>
    <xf numFmtId="0" fontId="727" fillId="29" borderId="0" xfId="0" applyFont="1" applyFill="1" applyAlignment="1">
      <alignment horizontal="left" vertical="center"/>
    </xf>
    <xf numFmtId="0" fontId="717" fillId="29" borderId="0" xfId="0" applyFont="1" applyFill="1" applyAlignment="1">
      <alignment horizontal="left" vertical="center"/>
    </xf>
    <xf numFmtId="0" fontId="136" fillId="29" borderId="0" xfId="0" applyFont="1" applyFill="1" applyAlignment="1">
      <alignment horizontal="left" vertical="center"/>
    </xf>
    <xf numFmtId="0" fontId="460" fillId="29" borderId="0" xfId="61" applyFont="1" applyFill="1" applyAlignment="1">
      <alignment vertical="center"/>
    </xf>
    <xf numFmtId="0" fontId="55" fillId="29" borderId="0" xfId="0" applyFont="1" applyFill="1" applyAlignment="1">
      <alignment horizontal="left" vertical="center"/>
    </xf>
    <xf numFmtId="0" fontId="728" fillId="23" borderId="0" xfId="61" applyFont="1" applyFill="1" applyAlignment="1">
      <alignment horizontal="center" vertical="center"/>
    </xf>
    <xf numFmtId="0" fontId="729" fillId="23" borderId="0" xfId="61" applyFont="1" applyFill="1" applyAlignment="1">
      <alignment horizontal="center" vertical="center"/>
    </xf>
    <xf numFmtId="0" fontId="730" fillId="23" borderId="0" xfId="61" applyFont="1" applyFill="1" applyAlignment="1">
      <alignment horizontal="center" vertical="center"/>
    </xf>
    <xf numFmtId="0" fontId="731" fillId="23" borderId="0" xfId="61" applyFont="1" applyFill="1" applyAlignment="1">
      <alignment horizontal="center" vertical="center"/>
    </xf>
    <xf numFmtId="0" fontId="732" fillId="23" borderId="0" xfId="61" applyFont="1" applyFill="1" applyAlignment="1">
      <alignment horizontal="center" vertical="center"/>
    </xf>
    <xf numFmtId="0" fontId="733" fillId="23" borderId="0" xfId="61" applyFont="1" applyFill="1" applyAlignment="1">
      <alignment horizontal="center" vertical="center"/>
    </xf>
    <xf numFmtId="0" fontId="734" fillId="23" borderId="0" xfId="61" applyFont="1" applyFill="1" applyAlignment="1">
      <alignment horizontal="center" vertical="center"/>
    </xf>
    <xf numFmtId="0" fontId="735" fillId="23" borderId="0" xfId="61" applyFont="1" applyFill="1" applyAlignment="1">
      <alignment horizontal="center" vertical="center"/>
    </xf>
    <xf numFmtId="0" fontId="736" fillId="23" borderId="0" xfId="61" applyFont="1" applyFill="1" applyAlignment="1">
      <alignment horizontal="center" vertical="center"/>
    </xf>
    <xf numFmtId="0" fontId="737" fillId="23" borderId="0" xfId="61" applyFont="1" applyFill="1" applyAlignment="1">
      <alignment horizontal="center" vertical="center"/>
    </xf>
    <xf numFmtId="0" fontId="738" fillId="23" borderId="0" xfId="61" applyFont="1" applyFill="1" applyAlignment="1">
      <alignment horizontal="center" vertical="center"/>
    </xf>
    <xf numFmtId="0" fontId="739" fillId="23" borderId="0" xfId="61" applyFont="1" applyFill="1" applyAlignment="1">
      <alignment horizontal="center" vertical="center"/>
    </xf>
    <xf numFmtId="0" fontId="740" fillId="23" borderId="0" xfId="61" applyFont="1" applyFill="1" applyAlignment="1">
      <alignment horizontal="center" vertical="center"/>
    </xf>
    <xf numFmtId="0" fontId="741" fillId="23" borderId="0" xfId="61" applyFont="1" applyFill="1" applyAlignment="1">
      <alignment horizontal="center" vertical="center"/>
    </xf>
    <xf numFmtId="0" fontId="742" fillId="23" borderId="0" xfId="61" applyFont="1" applyFill="1" applyAlignment="1">
      <alignment horizontal="center" vertical="center"/>
    </xf>
    <xf numFmtId="0" fontId="743" fillId="23" borderId="0" xfId="61" applyFont="1" applyFill="1" applyAlignment="1">
      <alignment horizontal="center" vertical="center"/>
    </xf>
    <xf numFmtId="0" fontId="744" fillId="23" borderId="0" xfId="61" applyFont="1" applyFill="1" applyAlignment="1">
      <alignment horizontal="center" vertical="center"/>
    </xf>
    <xf numFmtId="0" fontId="745" fillId="23" borderId="0" xfId="61" applyFont="1" applyFill="1" applyAlignment="1">
      <alignment horizontal="center" vertical="center"/>
    </xf>
    <xf numFmtId="0" fontId="746" fillId="30" borderId="381" xfId="61" applyFont="1" applyFill="1" applyBorder="1" applyAlignment="1">
      <alignment horizontal="center" vertical="center"/>
    </xf>
    <xf numFmtId="0" fontId="747" fillId="0" borderId="84" xfId="43" applyFont="1" applyBorder="1" applyAlignment="1">
      <alignment horizontal="center" vertical="center"/>
    </xf>
    <xf numFmtId="0" fontId="748" fillId="173" borderId="381" xfId="61" applyFont="1" applyFill="1" applyBorder="1" applyAlignment="1">
      <alignment horizontal="center" vertical="center"/>
    </xf>
    <xf numFmtId="0" fontId="748" fillId="174" borderId="381" xfId="61" applyFont="1" applyFill="1" applyBorder="1" applyAlignment="1">
      <alignment horizontal="center" vertical="center"/>
    </xf>
    <xf numFmtId="0" fontId="749" fillId="29" borderId="0" xfId="61" applyFont="1" applyFill="1" applyAlignment="1" applyProtection="1">
      <alignment horizontal="left" vertical="center"/>
      <protection hidden="1"/>
    </xf>
    <xf numFmtId="0" fontId="172" fillId="29" borderId="0" xfId="61" applyFont="1" applyFill="1" applyProtection="1">
      <protection hidden="1"/>
    </xf>
    <xf numFmtId="0" fontId="55" fillId="29" borderId="0" xfId="73" applyFont="1" applyFill="1" applyAlignment="1">
      <alignment vertical="center"/>
    </xf>
    <xf numFmtId="0" fontId="291" fillId="29" borderId="0" xfId="73" applyFont="1" applyFill="1" applyAlignment="1">
      <alignment vertical="center"/>
    </xf>
    <xf numFmtId="0" fontId="749" fillId="29" borderId="0" xfId="61" applyFont="1" applyFill="1" applyAlignment="1" applyProtection="1">
      <alignment vertical="center"/>
      <protection hidden="1"/>
    </xf>
    <xf numFmtId="0" fontId="10" fillId="29" borderId="0" xfId="73" applyFont="1" applyFill="1"/>
    <xf numFmtId="0" fontId="749" fillId="29" borderId="0" xfId="0" applyFont="1" applyFill="1" applyAlignment="1">
      <alignment horizontal="left" vertical="center"/>
    </xf>
    <xf numFmtId="0" fontId="74" fillId="29" borderId="0" xfId="0" applyFont="1" applyFill="1" applyAlignment="1">
      <alignment horizontal="left" vertical="top"/>
    </xf>
    <xf numFmtId="0" fontId="750" fillId="30" borderId="0" xfId="61" applyFont="1" applyFill="1" applyAlignment="1">
      <alignment vertical="center"/>
    </xf>
    <xf numFmtId="0" fontId="751" fillId="30" borderId="381" xfId="61" applyFont="1" applyFill="1" applyBorder="1" applyAlignment="1">
      <alignment vertical="center"/>
    </xf>
    <xf numFmtId="174" fontId="752" fillId="30" borderId="0" xfId="61" applyNumberFormat="1" applyFont="1" applyFill="1" applyAlignment="1">
      <alignment vertical="center"/>
    </xf>
    <xf numFmtId="0" fontId="751" fillId="30" borderId="0" xfId="61" applyFont="1" applyFill="1" applyAlignment="1">
      <alignment horizontal="left" vertical="center"/>
    </xf>
    <xf numFmtId="0" fontId="753" fillId="50" borderId="0" xfId="61" applyFont="1" applyFill="1" applyAlignment="1">
      <alignment horizontal="center" vertical="center"/>
    </xf>
    <xf numFmtId="0" fontId="754" fillId="54" borderId="79" xfId="61" applyFont="1" applyFill="1" applyBorder="1" applyAlignment="1">
      <alignment horizontal="center" vertical="center"/>
    </xf>
    <xf numFmtId="0" fontId="754" fillId="54" borderId="0" xfId="61" applyFont="1" applyFill="1" applyAlignment="1">
      <alignment horizontal="center" vertical="center"/>
    </xf>
    <xf numFmtId="0" fontId="138" fillId="29" borderId="381" xfId="61" applyFont="1" applyFill="1" applyBorder="1" applyAlignment="1">
      <alignment vertical="center"/>
    </xf>
    <xf numFmtId="0" fontId="58" fillId="30" borderId="0" xfId="61" applyFont="1" applyFill="1" applyAlignment="1">
      <alignment horizontal="center" vertical="center"/>
    </xf>
    <xf numFmtId="0" fontId="138" fillId="29" borderId="0" xfId="61" applyFont="1" applyFill="1" applyAlignment="1">
      <alignment horizontal="right" vertical="center"/>
    </xf>
    <xf numFmtId="0" fontId="42" fillId="29" borderId="0" xfId="73" applyFill="1"/>
    <xf numFmtId="0" fontId="755" fillId="51" borderId="0" xfId="61" applyFont="1" applyFill="1" applyAlignment="1" applyProtection="1">
      <alignment horizontal="center" vertical="center"/>
      <protection hidden="1"/>
    </xf>
    <xf numFmtId="0" fontId="756" fillId="30" borderId="0" xfId="72" applyFont="1" applyFill="1" applyAlignment="1" applyProtection="1">
      <alignment vertical="center"/>
      <protection hidden="1"/>
    </xf>
    <xf numFmtId="0" fontId="138" fillId="29" borderId="0" xfId="44" applyFont="1" applyFill="1" applyAlignment="1">
      <alignment horizontal="center" vertical="center"/>
    </xf>
    <xf numFmtId="0" fontId="299" fillId="29" borderId="0" xfId="73" applyFont="1" applyFill="1"/>
    <xf numFmtId="0" fontId="139" fillId="29" borderId="0" xfId="90" applyFont="1" applyFill="1" applyAlignment="1" applyProtection="1">
      <alignment horizontal="left" vertical="center"/>
    </xf>
  </cellXfs>
  <cellStyles count="118">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8" builtinId="20" customBuiltin="1"/>
    <cellStyle name="Insatisfaisant" xfId="29" builtinId="27" customBuiltin="1"/>
    <cellStyle name="Lien hypertexte" xfId="30" builtinId="8"/>
    <cellStyle name="Lien hypertexte 2" xfId="31" xr:uid="{00000000-0005-0000-0000-00001E000000}"/>
    <cellStyle name="Lien hypertexte 2 2" xfId="59" xr:uid="{B81283A8-1318-4B83-89E8-916CDE92B93E}"/>
    <cellStyle name="Lien hypertexte 2 2 2" xfId="89" xr:uid="{E4B648D7-DF96-423A-B8AA-D94EAB26E572}"/>
    <cellStyle name="Lien hypertexte 3" xfId="32" xr:uid="{00000000-0005-0000-0000-00001F000000}"/>
    <cellStyle name="Lien hypertexte 3 2" xfId="56" xr:uid="{8CA6D000-097E-41C5-A6D9-DC5EF8E52720}"/>
    <cellStyle name="Lien hypertexte 3 2 2" xfId="72" xr:uid="{978A80D3-C499-4A61-ACAC-398B8EDAE2E2}"/>
    <cellStyle name="Lien hypertexte 3 2 3" xfId="76" xr:uid="{594C1C95-A0E7-4C31-A443-2ABABF1E2783}"/>
    <cellStyle name="Lien hypertexte 4" xfId="58" xr:uid="{2FB846E5-A7C6-41F6-86E6-DA6024DF1583}"/>
    <cellStyle name="Lien hypertexte 4 2" xfId="95" xr:uid="{7759123C-1AA1-41D4-A4CA-F1AFFD9C66EF}"/>
    <cellStyle name="Lien hypertexte 5" xfId="33" xr:uid="{00000000-0005-0000-0000-000020000000}"/>
    <cellStyle name="Lien hypertexte 5 2" xfId="77" xr:uid="{9C859D77-6F67-442E-AA77-C61D44463F2D}"/>
    <cellStyle name="Lien hypertexte 5 2 2" xfId="78" xr:uid="{0E2785DC-4BBE-4CD1-A4E1-CAF025E1821F}"/>
    <cellStyle name="Lien hypertexte 6" xfId="85" xr:uid="{F8879302-F344-433F-920D-51B4196FFCA2}"/>
    <cellStyle name="Lien hypertexte_Copie de cc2_festival_menus_gemrcn_2011" xfId="70" xr:uid="{CC826D3C-0EAE-4662-A799-233BAD25A0B9}"/>
    <cellStyle name="Lien hypertexte_PG Positionnement 2009 2" xfId="90" xr:uid="{E3340824-1817-4EC3-9223-75FFE9FE7D4B}"/>
    <cellStyle name="Milliers 2" xfId="34" xr:uid="{00000000-0005-0000-0000-000023000000}"/>
    <cellStyle name="Milliers 3" xfId="83" xr:uid="{3FCEA0D8-929A-4070-944C-30F1A3196765}"/>
    <cellStyle name="Neutre" xfId="35" builtinId="28" customBuiltin="1"/>
    <cellStyle name="Non d‚fini" xfId="36" xr:uid="{00000000-0005-0000-0000-000025000000}"/>
    <cellStyle name="Normal" xfId="0" builtinId="0"/>
    <cellStyle name="Normal 12" xfId="68" xr:uid="{4F3DE585-B569-46F7-9D85-384AAEBDF8F2}"/>
    <cellStyle name="Normal 12 2" xfId="101" xr:uid="{D511F230-FB7D-4A6B-8D3C-3CC6D28DF2E5}"/>
    <cellStyle name="Normal 2" xfId="37" xr:uid="{00000000-0005-0000-0000-000027000000}"/>
    <cellStyle name="Normal 2 2" xfId="38" xr:uid="{00000000-0005-0000-0000-000028000000}"/>
    <cellStyle name="Normal 2 2 2" xfId="39" xr:uid="{00000000-0005-0000-0000-000029000000}"/>
    <cellStyle name="Normal 2 2 2 2" xfId="61" xr:uid="{BAF0A3D8-1E76-4344-821D-2064AD9EC070}"/>
    <cellStyle name="Normal 2 2 3" xfId="91" xr:uid="{DD4DFDD2-8411-4B44-A993-9759DF8250DB}"/>
    <cellStyle name="Normal 2 3" xfId="86" xr:uid="{F8BF9397-A40D-4F1C-B35B-5C29A142C219}"/>
    <cellStyle name="Normal 2 4" xfId="88" xr:uid="{3E8F0345-6F1D-4EE2-9013-4AB0531BC908}"/>
    <cellStyle name="Normal 2 4 2 2" xfId="104" xr:uid="{FD7564A3-3A8B-4218-BBDF-39DFDD1E5D87}"/>
    <cellStyle name="Normal 3" xfId="55" xr:uid="{26990B6D-BEE1-4A63-8A15-519034F32301}"/>
    <cellStyle name="Normal 3 2" xfId="62" xr:uid="{123BCEEE-D4B4-4130-B4B1-E03A86A44154}"/>
    <cellStyle name="Normal 3 2 2" xfId="115" xr:uid="{7DFFD2D7-61B7-4413-8E9E-4225F2E363E2}"/>
    <cellStyle name="Normal 3 3" xfId="65" xr:uid="{F002BD8D-ACB6-4512-87B0-FE17F99C4D9F}"/>
    <cellStyle name="Normal 3 3 2" xfId="67" xr:uid="{93599B81-602A-47DE-B731-B0110C904C7D}"/>
    <cellStyle name="Normal 3 4" xfId="111" xr:uid="{CE7CE839-FC9F-4D19-BABF-FEF095BAFC56}"/>
    <cellStyle name="Normal 4" xfId="40" xr:uid="{00000000-0005-0000-0000-00002A000000}"/>
    <cellStyle name="Normal 4 2" xfId="92" xr:uid="{C27FCFC4-E337-4CA0-934C-31730EFFF6E7}"/>
    <cellStyle name="Normal 4 2 2 2" xfId="100" xr:uid="{F65A0323-5ABA-46B5-AED2-31017BA6C6A5}"/>
    <cellStyle name="Normal 4 2 2 2 2" xfId="103" xr:uid="{E439748E-5D1D-4E96-BCD6-6860796489CB}"/>
    <cellStyle name="Normal 4 2 4" xfId="102" xr:uid="{01A9B2EC-7847-4EA1-8659-62A08409F26F}"/>
    <cellStyle name="Normal 4 2 4 2" xfId="108" xr:uid="{4A9A4C30-30B9-4E21-BC95-1179187D4AB3}"/>
    <cellStyle name="Normal 4 2 4 3" xfId="116" xr:uid="{D561BC4C-2621-498F-B82D-26BFC73BE52F}"/>
    <cellStyle name="Normal 4 3" xfId="41" xr:uid="{00000000-0005-0000-0000-00002B000000}"/>
    <cellStyle name="Normal 4 3 4" xfId="73" xr:uid="{095977FF-3825-42D1-91D6-C467A1F60314}"/>
    <cellStyle name="Normal 4 3 4 2" xfId="94" xr:uid="{7B66BFEF-0938-422F-9BD0-29924D6BC6E5}"/>
    <cellStyle name="Normal 4 3 4 2 2" xfId="114" xr:uid="{14457AB3-2BA7-4FAA-9603-87E7A6872630}"/>
    <cellStyle name="Normal 4 3 4 3" xfId="110" xr:uid="{3849B0A9-B395-419D-811A-82EB88ADE384}"/>
    <cellStyle name="Normal 4 4" xfId="93" xr:uid="{C2925F60-D094-4C15-8145-23F784629880}"/>
    <cellStyle name="Normal 4 4 2" xfId="113" xr:uid="{04F1C309-C7FA-4E80-836D-8AF4B4B816E8}"/>
    <cellStyle name="Normal 4 5" xfId="109" xr:uid="{E31CB8E2-DF62-4FEE-AD3F-CC6F26782909}"/>
    <cellStyle name="Normal 4 6" xfId="75" xr:uid="{C9C18435-4AEF-4B96-8286-DC5E31DEF7C7}"/>
    <cellStyle name="Normal 4 7" xfId="117" xr:uid="{14AAB6C7-8FC2-4FD9-A456-8D6B5C1CFD68}"/>
    <cellStyle name="Normal 5" xfId="57" xr:uid="{53AF0D6D-01C8-4703-BD50-8AF7C179B02B}"/>
    <cellStyle name="Normal 5 2" xfId="87" xr:uid="{37718798-35D6-496F-AD22-D9C5656E7AB0}"/>
    <cellStyle name="Normal 6" xfId="60" xr:uid="{A522B949-79C6-41F9-B633-1FFE266F2770}"/>
    <cellStyle name="Normal 7" xfId="106" xr:uid="{5B8061E9-A121-4AEB-8503-88B00D8FF9FD}"/>
    <cellStyle name="Normal 8" xfId="74" xr:uid="{DAA7AFAB-2F60-4C4A-B2F7-760B47CF18CE}"/>
    <cellStyle name="Normal_Base de données recettes (1)" xfId="84" xr:uid="{0917CB89-235C-4B4A-9755-7DDA7B14D463}"/>
    <cellStyle name="Normal_Bases Cuisine" xfId="107" xr:uid="{ACCB26C0-47B3-488F-A398-2EDA689B766D}"/>
    <cellStyle name="Normal_Bases Cuisine 2" xfId="112" xr:uid="{74E5B2FC-EC39-4FE4-A7F8-1223247E8EDA}"/>
    <cellStyle name="Normal_Bons de commande livraison" xfId="80" xr:uid="{EB69EBB0-3D29-418F-8D8C-094DAB8BB6E5}"/>
    <cellStyle name="Normal_Comparer recettes 2009 OK 2 2" xfId="63" xr:uid="{443DF2A6-A963-45E9-9A76-C81C3C028FA3}"/>
    <cellStyle name="Normal_Conditionnement 3 décembre" xfId="79" xr:uid="{FE001F9E-2008-488B-AE0D-D7D088A4767F}"/>
    <cellStyle name="Normal_Cuissons Températures portait16-11-2006" xfId="81" xr:uid="{13EC3076-4BB7-4A48-A7D3-A2EDBF3DDC41}"/>
    <cellStyle name="Normal_EFECTIF1" xfId="66" xr:uid="{B7E8619C-1881-44DA-83FB-F45D104AE7FC}"/>
    <cellStyle name="Normal_EFECTIF1 2" xfId="98" xr:uid="{D1FBCBBD-5EF2-4D97-B126-BECA0A744BA6}"/>
    <cellStyle name="Normal_Forum Marais 15 09 2001" xfId="42" xr:uid="{00000000-0005-0000-0000-000033000000}"/>
    <cellStyle name="Normal_Forum Marais 15 09 2001 2" xfId="97" xr:uid="{5EF0F8CD-F12D-4F04-96CB-61EE4747F03F}"/>
    <cellStyle name="Normal_Forum Marais 15 09 2001 2 2" xfId="99" xr:uid="{F35CC461-20A5-463D-ABCE-8FC840AF54F2}"/>
    <cellStyle name="Normal_Forum Marais 15 09 2001_Fiche technique C2 Mars 2008 " xfId="43" xr:uid="{00000000-0005-0000-0000-000034000000}"/>
    <cellStyle name="Normal_Gantt 27 janvier 2" xfId="64" xr:uid="{4244890A-C1A7-4DF6-9B4D-FDE0C781D6A3}"/>
    <cellStyle name="Normal_GERMCN UPC brouillon" xfId="69" xr:uid="{FCACBC56-4442-4FE3-8A23-5BD3694F3C81}"/>
    <cellStyle name="Normal_Menussuite" xfId="71" xr:uid="{254559F7-5581-461D-83E2-9D049F4874BA}"/>
    <cellStyle name="Normal_MS Définitions_1" xfId="82" xr:uid="{418A133A-E780-4A45-A6D2-A8007B846961}"/>
    <cellStyle name="Normal_Salaires 2002 Modèle" xfId="96" xr:uid="{577E2B2B-7924-4CBF-9EB8-CD584859189B}"/>
    <cellStyle name="Normal_space" xfId="44" xr:uid="{00000000-0005-0000-0000-000037000000}"/>
    <cellStyle name="Pourcentage 2 2" xfId="105" xr:uid="{9A25C921-0B74-4A45-AF11-9AB63BFAC13D}"/>
    <cellStyle name="Satisfaisant" xfId="45" builtinId="26" customBuiltin="1"/>
    <cellStyle name="Sortie" xfId="46" builtinId="21" customBuiltin="1"/>
    <cellStyle name="Texte explicatif" xfId="47" builtinId="53" customBuiltin="1"/>
    <cellStyle name="Titre" xfId="48" builtinId="15" customBuiltin="1"/>
    <cellStyle name="Titre 1" xfId="49" builtinId="16" customBuiltin="1"/>
    <cellStyle name="Titre 2" xfId="50" builtinId="17" customBuiltin="1"/>
    <cellStyle name="Titre 3" xfId="51" builtinId="18" customBuiltin="1"/>
    <cellStyle name="Titre 4" xfId="52" builtinId="19" customBuiltin="1"/>
    <cellStyle name="Total" xfId="53" builtinId="25" customBuiltin="1"/>
    <cellStyle name="Vérification" xfId="54" builtinId="23" customBuiltin="1"/>
  </cellStyles>
  <dxfs count="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9" defaultPivotStyle="PivotStyleLight16"/>
  <colors>
    <mruColors>
      <color rgb="FFFFFFCC"/>
      <color rgb="FF0066CC"/>
      <color rgb="FF0066FF"/>
      <color rgb="FF000000"/>
      <color rgb="FF0000FF"/>
      <color rgb="FFFFFF99"/>
      <color rgb="FFFF6600"/>
      <color rgb="FFEEECE1"/>
      <color rgb="FF00800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3.png"/><Relationship Id="rId3" Type="http://schemas.openxmlformats.org/officeDocument/2006/relationships/image" Target="../media/image5.png"/><Relationship Id="rId21" Type="http://schemas.openxmlformats.org/officeDocument/2006/relationships/diagramQuickStyle" Target="../diagrams/quickStyle1.xml"/><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2.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diagramLayout" Target="../diagrams/layout1.xml"/><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1.png"/><Relationship Id="rId5" Type="http://schemas.openxmlformats.org/officeDocument/2006/relationships/image" Target="../media/image7.png"/><Relationship Id="rId15" Type="http://schemas.openxmlformats.org/officeDocument/2006/relationships/image" Target="../media/image17.png"/><Relationship Id="rId23" Type="http://schemas.microsoft.com/office/2007/relationships/diagramDrawing" Target="../diagrams/drawing1.xml"/><Relationship Id="rId28"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diagramData" Target="../diagrams/data1.xml"/><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diagramColors" Target="../diagrams/colors1.xml"/><Relationship Id="rId27"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12.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10" Type="http://schemas.openxmlformats.org/officeDocument/2006/relationships/image" Target="../media/image38.png"/><Relationship Id="rId4" Type="http://schemas.openxmlformats.org/officeDocument/2006/relationships/image" Target="../media/image32.png"/><Relationship Id="rId9" Type="http://schemas.openxmlformats.org/officeDocument/2006/relationships/image" Target="../media/image3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25</xdr:col>
      <xdr:colOff>636718</xdr:colOff>
      <xdr:row>164</xdr:row>
      <xdr:rowOff>193415</xdr:rowOff>
    </xdr:from>
    <xdr:ext cx="1781299" cy="1686185"/>
    <xdr:pic>
      <xdr:nvPicPr>
        <xdr:cNvPr id="3" name="Picture 1">
          <a:extLst>
            <a:ext uri="{FF2B5EF4-FFF2-40B4-BE49-F238E27FC236}">
              <a16:creationId xmlns:a16="http://schemas.microsoft.com/office/drawing/2014/main" id="{370ED0D9-C6D0-4957-B8DE-F74A75250D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2093" y="4342739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7731D231-FEDE-406B-BD6E-69CCB22CFD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91432DA1-3839-4F4E-AD59-C7C67E3D18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13618077-246B-47CE-B7D7-C0DA7A0175C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C1EEFBA2-7B57-4D44-894E-F7FAD9813EE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46007BD9-3F3B-40E5-BDA5-4C6C1E266D9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D617D9A9-82A6-416D-A611-4435571E277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CC74E7B2-F8D6-4556-A0F6-C29A05F370D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3312BFA8-EC3C-4F5E-B044-A3A969ABCE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0323A549-2105-4B5D-88F2-E8427D0931C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9E33E0CF-ED40-4279-91E4-F760924DF29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544A71A0-0C83-4E60-9274-04FA2F149C6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7D37665D-E4B6-4507-809F-31DCBC79057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679CBF07-2DFC-447F-BC83-9FE5809F679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8A2FBEC4-8028-48FD-895B-9496755AF9A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4DC2D7C6-AEE9-459A-BF35-C4180D6E226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DA14A8CA-D9DC-4AB0-A88F-1681E85C069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83F051ED-F11E-400D-93D5-D34507A3788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BDD22C4E-224C-42C8-B179-FAD4101AE68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F36CBEF3-001B-49E2-9FF9-C2A936CC6AE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6B45628E-9559-4E53-AC95-F8C40FFA989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4970F02E-F465-4F88-A88A-09C42312AF76}"/>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3EF12C0B-7D93-47DF-B174-289494D4187D}"/>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3D80C38C-E574-4934-936E-8F8948C7572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4F0B1173-F2FD-4A47-B9A4-55F64C86843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58A15B24-D7DB-4253-BE17-32E99E62B32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1D3B385B-C42B-4FD2-8196-F48A7787BFB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FDBF00FA-ADA7-4732-81AC-68BBBDC93EC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B27F5F99-E4AB-48BD-96B7-480D995953B2}"/>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EF1EC1BE-7124-4F10-9EFB-56BA8EAA9A3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BAA5D685-E5BB-4273-8EC8-114BC9AE8D3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0C6B805E-B636-4350-8396-2C6974ED3CE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2D3306AE-61ED-4751-A952-7C144A1508A6}"/>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D7A87432-16DE-4D70-B7D3-A4FF71B16A69}"/>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BA97BD8F-3603-46D1-8B24-F0B17388F06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AAECD8D2-BEA7-4E14-BFEA-E8977685AFDA}"/>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401F3508-2EFF-4EF9-BD80-8772CF95E7A3}"/>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578F82D5-5F55-46FA-8E3B-E2E7423BC42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B07B893A-2E7D-4F48-9383-EA05FD31B5C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2537DBEC-DF73-4311-BF53-48BA88006451}"/>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32</xdr:row>
      <xdr:rowOff>0</xdr:rowOff>
    </xdr:from>
    <xdr:ext cx="65" cy="172227"/>
    <xdr:sp macro="" textlink="">
      <xdr:nvSpPr>
        <xdr:cNvPr id="2" name="ZoneTexte 1">
          <a:extLst>
            <a:ext uri="{FF2B5EF4-FFF2-40B4-BE49-F238E27FC236}">
              <a16:creationId xmlns:a16="http://schemas.microsoft.com/office/drawing/2014/main" id="{60B8E362-D00C-4DDB-A9D0-A6D7E0AB4CBE}"/>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3" name="ZoneTexte 2">
          <a:extLst>
            <a:ext uri="{FF2B5EF4-FFF2-40B4-BE49-F238E27FC236}">
              <a16:creationId xmlns:a16="http://schemas.microsoft.com/office/drawing/2014/main" id="{4686F1C4-AED1-4E72-A507-EC031890661C}"/>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4" name="ZoneTexte 3">
          <a:extLst>
            <a:ext uri="{FF2B5EF4-FFF2-40B4-BE49-F238E27FC236}">
              <a16:creationId xmlns:a16="http://schemas.microsoft.com/office/drawing/2014/main" id="{406A0D5F-61D4-4188-B31B-043E34E2AF04}"/>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5" name="ZoneTexte 4">
          <a:extLst>
            <a:ext uri="{FF2B5EF4-FFF2-40B4-BE49-F238E27FC236}">
              <a16:creationId xmlns:a16="http://schemas.microsoft.com/office/drawing/2014/main" id="{7BD1C5B3-DDEC-4CCE-8FB7-798296D2670A}"/>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6" name="ZoneTexte 5">
          <a:extLst>
            <a:ext uri="{FF2B5EF4-FFF2-40B4-BE49-F238E27FC236}">
              <a16:creationId xmlns:a16="http://schemas.microsoft.com/office/drawing/2014/main" id="{EF75F260-97D5-4859-AD45-8ED64DA2DC86}"/>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7" name="ZoneTexte 6">
          <a:extLst>
            <a:ext uri="{FF2B5EF4-FFF2-40B4-BE49-F238E27FC236}">
              <a16:creationId xmlns:a16="http://schemas.microsoft.com/office/drawing/2014/main" id="{7EAD2EC6-ACCB-4948-B872-3475BC799B42}"/>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8" name="ZoneTexte 7">
          <a:extLst>
            <a:ext uri="{FF2B5EF4-FFF2-40B4-BE49-F238E27FC236}">
              <a16:creationId xmlns:a16="http://schemas.microsoft.com/office/drawing/2014/main" id="{12C7D342-F340-4709-B5A4-0798ADFEF71A}"/>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9" name="ZoneTexte 8">
          <a:extLst>
            <a:ext uri="{FF2B5EF4-FFF2-40B4-BE49-F238E27FC236}">
              <a16:creationId xmlns:a16="http://schemas.microsoft.com/office/drawing/2014/main" id="{ADFEA554-5F21-4023-92DF-ADB0D912A640}"/>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10" name="ZoneTexte 9">
          <a:extLst>
            <a:ext uri="{FF2B5EF4-FFF2-40B4-BE49-F238E27FC236}">
              <a16:creationId xmlns:a16="http://schemas.microsoft.com/office/drawing/2014/main" id="{3CA60AE2-68F8-4619-AB99-5808ED98F045}"/>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1" name="ZoneTexte 10">
          <a:extLst>
            <a:ext uri="{FF2B5EF4-FFF2-40B4-BE49-F238E27FC236}">
              <a16:creationId xmlns:a16="http://schemas.microsoft.com/office/drawing/2014/main" id="{F6AD6BF4-C448-4F51-918B-3AD893722DDA}"/>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2" name="ZoneTexte 11">
          <a:extLst>
            <a:ext uri="{FF2B5EF4-FFF2-40B4-BE49-F238E27FC236}">
              <a16:creationId xmlns:a16="http://schemas.microsoft.com/office/drawing/2014/main" id="{54463460-19E6-4E1C-8A8A-20682E2A52A9}"/>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3" name="ZoneTexte 12">
          <a:extLst>
            <a:ext uri="{FF2B5EF4-FFF2-40B4-BE49-F238E27FC236}">
              <a16:creationId xmlns:a16="http://schemas.microsoft.com/office/drawing/2014/main" id="{AB4D5617-BB67-4EB7-976E-CEEE653E5E07}"/>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4" name="ZoneTexte 13">
          <a:extLst>
            <a:ext uri="{FF2B5EF4-FFF2-40B4-BE49-F238E27FC236}">
              <a16:creationId xmlns:a16="http://schemas.microsoft.com/office/drawing/2014/main" id="{6605B11A-CAB7-4B04-90B9-FB32791BE8DF}"/>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5" name="ZoneTexte 14">
          <a:extLst>
            <a:ext uri="{FF2B5EF4-FFF2-40B4-BE49-F238E27FC236}">
              <a16:creationId xmlns:a16="http://schemas.microsoft.com/office/drawing/2014/main" id="{E08E9402-3CD8-4514-BF21-609044BE53AA}"/>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16" name="ZoneTexte 15">
          <a:extLst>
            <a:ext uri="{FF2B5EF4-FFF2-40B4-BE49-F238E27FC236}">
              <a16:creationId xmlns:a16="http://schemas.microsoft.com/office/drawing/2014/main" id="{09A7BDD6-78D3-459E-827A-4793BB615495}"/>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7" name="ZoneTexte 16">
          <a:extLst>
            <a:ext uri="{FF2B5EF4-FFF2-40B4-BE49-F238E27FC236}">
              <a16:creationId xmlns:a16="http://schemas.microsoft.com/office/drawing/2014/main" id="{0A15CE56-9501-47F1-9517-15378745B082}"/>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18" name="ZoneTexte 17">
          <a:extLst>
            <a:ext uri="{FF2B5EF4-FFF2-40B4-BE49-F238E27FC236}">
              <a16:creationId xmlns:a16="http://schemas.microsoft.com/office/drawing/2014/main" id="{2D59BFFC-08C0-47EE-AB2E-523B9B4A7B08}"/>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9" name="ZoneTexte 18">
          <a:extLst>
            <a:ext uri="{FF2B5EF4-FFF2-40B4-BE49-F238E27FC236}">
              <a16:creationId xmlns:a16="http://schemas.microsoft.com/office/drawing/2014/main" id="{FEC53201-412D-47BB-84E0-D58703EBE446}"/>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0" name="ZoneTexte 19">
          <a:extLst>
            <a:ext uri="{FF2B5EF4-FFF2-40B4-BE49-F238E27FC236}">
              <a16:creationId xmlns:a16="http://schemas.microsoft.com/office/drawing/2014/main" id="{57FECD89-2AC3-40F2-A7C7-774C014F93C5}"/>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1" name="ZoneTexte 20">
          <a:extLst>
            <a:ext uri="{FF2B5EF4-FFF2-40B4-BE49-F238E27FC236}">
              <a16:creationId xmlns:a16="http://schemas.microsoft.com/office/drawing/2014/main" id="{7FC4EEA0-A478-4AF0-9720-6A19ED935C26}"/>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2" name="ZoneTexte 21">
          <a:extLst>
            <a:ext uri="{FF2B5EF4-FFF2-40B4-BE49-F238E27FC236}">
              <a16:creationId xmlns:a16="http://schemas.microsoft.com/office/drawing/2014/main" id="{EE5934F6-2CCD-4389-A98B-74921961AA30}"/>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3" name="ZoneTexte 22">
          <a:extLst>
            <a:ext uri="{FF2B5EF4-FFF2-40B4-BE49-F238E27FC236}">
              <a16:creationId xmlns:a16="http://schemas.microsoft.com/office/drawing/2014/main" id="{A36D0BAA-0F06-416A-83C6-CEE6C78A2C08}"/>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4" name="ZoneTexte 23">
          <a:extLst>
            <a:ext uri="{FF2B5EF4-FFF2-40B4-BE49-F238E27FC236}">
              <a16:creationId xmlns:a16="http://schemas.microsoft.com/office/drawing/2014/main" id="{A60EDFEB-E8EC-40A7-89F0-C5488DEE4D6C}"/>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25" name="ZoneTexte 24">
          <a:extLst>
            <a:ext uri="{FF2B5EF4-FFF2-40B4-BE49-F238E27FC236}">
              <a16:creationId xmlns:a16="http://schemas.microsoft.com/office/drawing/2014/main" id="{328F25F7-0E55-4DA8-A848-A8A0F360E953}"/>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6" name="ZoneTexte 25">
          <a:extLst>
            <a:ext uri="{FF2B5EF4-FFF2-40B4-BE49-F238E27FC236}">
              <a16:creationId xmlns:a16="http://schemas.microsoft.com/office/drawing/2014/main" id="{6A462AB0-D7B0-462A-B1C9-80FD6613AB9F}"/>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27" name="ZoneTexte 26">
          <a:extLst>
            <a:ext uri="{FF2B5EF4-FFF2-40B4-BE49-F238E27FC236}">
              <a16:creationId xmlns:a16="http://schemas.microsoft.com/office/drawing/2014/main" id="{A4D1DE35-DD81-40D8-8D95-C3EE783102B2}"/>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8" name="ZoneTexte 27">
          <a:extLst>
            <a:ext uri="{FF2B5EF4-FFF2-40B4-BE49-F238E27FC236}">
              <a16:creationId xmlns:a16="http://schemas.microsoft.com/office/drawing/2014/main" id="{3A7093CA-B297-4296-A8D3-6A1410B653E2}"/>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29" name="ZoneTexte 28">
          <a:extLst>
            <a:ext uri="{FF2B5EF4-FFF2-40B4-BE49-F238E27FC236}">
              <a16:creationId xmlns:a16="http://schemas.microsoft.com/office/drawing/2014/main" id="{100C4A52-3FF6-41BF-8EAB-873F1B14117A}"/>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0" name="ZoneTexte 29">
          <a:extLst>
            <a:ext uri="{FF2B5EF4-FFF2-40B4-BE49-F238E27FC236}">
              <a16:creationId xmlns:a16="http://schemas.microsoft.com/office/drawing/2014/main" id="{FC83120E-4361-4DE4-ADB2-6B64A5080CC8}"/>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1" name="ZoneTexte 30">
          <a:extLst>
            <a:ext uri="{FF2B5EF4-FFF2-40B4-BE49-F238E27FC236}">
              <a16:creationId xmlns:a16="http://schemas.microsoft.com/office/drawing/2014/main" id="{95007C3E-E066-40BE-B414-6A26BB29776B}"/>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2" name="ZoneTexte 31">
          <a:extLst>
            <a:ext uri="{FF2B5EF4-FFF2-40B4-BE49-F238E27FC236}">
              <a16:creationId xmlns:a16="http://schemas.microsoft.com/office/drawing/2014/main" id="{1F2BCE93-6ED2-4065-A1DD-7E9CA3ABCA6C}"/>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3" name="ZoneTexte 32">
          <a:extLst>
            <a:ext uri="{FF2B5EF4-FFF2-40B4-BE49-F238E27FC236}">
              <a16:creationId xmlns:a16="http://schemas.microsoft.com/office/drawing/2014/main" id="{CCF43375-4C74-4B78-BACB-273E26D26F52}"/>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34" name="ZoneTexte 33">
          <a:extLst>
            <a:ext uri="{FF2B5EF4-FFF2-40B4-BE49-F238E27FC236}">
              <a16:creationId xmlns:a16="http://schemas.microsoft.com/office/drawing/2014/main" id="{D6AC0EC5-B550-4E3A-8D34-243D122D7506}"/>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5" name="ZoneTexte 34">
          <a:extLst>
            <a:ext uri="{FF2B5EF4-FFF2-40B4-BE49-F238E27FC236}">
              <a16:creationId xmlns:a16="http://schemas.microsoft.com/office/drawing/2014/main" id="{1B0DD5AC-9400-4C51-B911-FA7344AD2679}"/>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36" name="ZoneTexte 35">
          <a:extLst>
            <a:ext uri="{FF2B5EF4-FFF2-40B4-BE49-F238E27FC236}">
              <a16:creationId xmlns:a16="http://schemas.microsoft.com/office/drawing/2014/main" id="{028760DE-3626-4ABA-B9AF-26C879E83ACB}"/>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7" name="ZoneTexte 36">
          <a:extLst>
            <a:ext uri="{FF2B5EF4-FFF2-40B4-BE49-F238E27FC236}">
              <a16:creationId xmlns:a16="http://schemas.microsoft.com/office/drawing/2014/main" id="{28A68766-0AF3-4B6F-81A0-A9649BC9F106}"/>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38" name="ZoneTexte 37">
          <a:extLst>
            <a:ext uri="{FF2B5EF4-FFF2-40B4-BE49-F238E27FC236}">
              <a16:creationId xmlns:a16="http://schemas.microsoft.com/office/drawing/2014/main" id="{4B1442EB-C245-47C1-8DD7-B71AD8699423}"/>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39" name="ZoneTexte 38">
          <a:extLst>
            <a:ext uri="{FF2B5EF4-FFF2-40B4-BE49-F238E27FC236}">
              <a16:creationId xmlns:a16="http://schemas.microsoft.com/office/drawing/2014/main" id="{96E26DD3-8A13-4B84-89DA-C79F81641E47}"/>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0" name="ZoneTexte 39">
          <a:extLst>
            <a:ext uri="{FF2B5EF4-FFF2-40B4-BE49-F238E27FC236}">
              <a16:creationId xmlns:a16="http://schemas.microsoft.com/office/drawing/2014/main" id="{34971C14-6DED-4CBE-974C-649F12354766}"/>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1" name="ZoneTexte 40">
          <a:extLst>
            <a:ext uri="{FF2B5EF4-FFF2-40B4-BE49-F238E27FC236}">
              <a16:creationId xmlns:a16="http://schemas.microsoft.com/office/drawing/2014/main" id="{D8583564-4302-47AE-AF7C-7512318053DB}"/>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2" name="ZoneTexte 41">
          <a:extLst>
            <a:ext uri="{FF2B5EF4-FFF2-40B4-BE49-F238E27FC236}">
              <a16:creationId xmlns:a16="http://schemas.microsoft.com/office/drawing/2014/main" id="{3E8525EA-21FC-498F-B783-F4BD6466D5D3}"/>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3" name="ZoneTexte 42">
          <a:extLst>
            <a:ext uri="{FF2B5EF4-FFF2-40B4-BE49-F238E27FC236}">
              <a16:creationId xmlns:a16="http://schemas.microsoft.com/office/drawing/2014/main" id="{7D089CC0-87B5-4927-BC15-EE4A98AB185A}"/>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4" name="ZoneTexte 43">
          <a:extLst>
            <a:ext uri="{FF2B5EF4-FFF2-40B4-BE49-F238E27FC236}">
              <a16:creationId xmlns:a16="http://schemas.microsoft.com/office/drawing/2014/main" id="{3168A3F3-1F3C-4A62-801D-C654F91DE313}"/>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5" name="ZoneTexte 44">
          <a:extLst>
            <a:ext uri="{FF2B5EF4-FFF2-40B4-BE49-F238E27FC236}">
              <a16:creationId xmlns:a16="http://schemas.microsoft.com/office/drawing/2014/main" id="{4B6F61CA-314C-436E-9DBC-4E7EB87F46D8}"/>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6" name="ZoneTexte 45">
          <a:extLst>
            <a:ext uri="{FF2B5EF4-FFF2-40B4-BE49-F238E27FC236}">
              <a16:creationId xmlns:a16="http://schemas.microsoft.com/office/drawing/2014/main" id="{8ED31193-AA82-4F8D-91FA-1863BEA587F5}"/>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7" name="ZoneTexte 46">
          <a:extLst>
            <a:ext uri="{FF2B5EF4-FFF2-40B4-BE49-F238E27FC236}">
              <a16:creationId xmlns:a16="http://schemas.microsoft.com/office/drawing/2014/main" id="{7B177742-0589-4894-9101-0418B2417537}"/>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8" name="ZoneTexte 47">
          <a:extLst>
            <a:ext uri="{FF2B5EF4-FFF2-40B4-BE49-F238E27FC236}">
              <a16:creationId xmlns:a16="http://schemas.microsoft.com/office/drawing/2014/main" id="{A10E0D85-91A2-4D60-9FFD-8323E7EC7C2A}"/>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9" name="ZoneTexte 48">
          <a:extLst>
            <a:ext uri="{FF2B5EF4-FFF2-40B4-BE49-F238E27FC236}">
              <a16:creationId xmlns:a16="http://schemas.microsoft.com/office/drawing/2014/main" id="{22850B93-8113-4592-9826-FD275E781709}"/>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50" name="ZoneTexte 49">
          <a:extLst>
            <a:ext uri="{FF2B5EF4-FFF2-40B4-BE49-F238E27FC236}">
              <a16:creationId xmlns:a16="http://schemas.microsoft.com/office/drawing/2014/main" id="{58651674-209E-45C3-BA4E-12CFE095AD8F}"/>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51" name="ZoneTexte 50">
          <a:extLst>
            <a:ext uri="{FF2B5EF4-FFF2-40B4-BE49-F238E27FC236}">
              <a16:creationId xmlns:a16="http://schemas.microsoft.com/office/drawing/2014/main" id="{5B0B661B-126C-46B1-BF68-C9E1F3E9D962}"/>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2" name="ZoneTexte 51">
          <a:extLst>
            <a:ext uri="{FF2B5EF4-FFF2-40B4-BE49-F238E27FC236}">
              <a16:creationId xmlns:a16="http://schemas.microsoft.com/office/drawing/2014/main" id="{B2965EBC-443B-4F2C-A367-AE1083B06506}"/>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53" name="ZoneTexte 52">
          <a:extLst>
            <a:ext uri="{FF2B5EF4-FFF2-40B4-BE49-F238E27FC236}">
              <a16:creationId xmlns:a16="http://schemas.microsoft.com/office/drawing/2014/main" id="{FA77BFE0-4206-4148-B9B4-66BA16222C1D}"/>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4" name="ZoneTexte 53">
          <a:extLst>
            <a:ext uri="{FF2B5EF4-FFF2-40B4-BE49-F238E27FC236}">
              <a16:creationId xmlns:a16="http://schemas.microsoft.com/office/drawing/2014/main" id="{7651822F-7FA2-48F1-B94E-618C53974775}"/>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55" name="ZoneTexte 54">
          <a:extLst>
            <a:ext uri="{FF2B5EF4-FFF2-40B4-BE49-F238E27FC236}">
              <a16:creationId xmlns:a16="http://schemas.microsoft.com/office/drawing/2014/main" id="{C039EF56-773A-4F2D-9A7C-A05F213176C6}"/>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6" name="ZoneTexte 55">
          <a:extLst>
            <a:ext uri="{FF2B5EF4-FFF2-40B4-BE49-F238E27FC236}">
              <a16:creationId xmlns:a16="http://schemas.microsoft.com/office/drawing/2014/main" id="{1DA57900-75CA-4173-8A21-D092CEC38346}"/>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7" name="ZoneTexte 56">
          <a:extLst>
            <a:ext uri="{FF2B5EF4-FFF2-40B4-BE49-F238E27FC236}">
              <a16:creationId xmlns:a16="http://schemas.microsoft.com/office/drawing/2014/main" id="{D758C015-6676-4FA7-9731-1AAD3A8E65AA}"/>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8" name="ZoneTexte 57">
          <a:extLst>
            <a:ext uri="{FF2B5EF4-FFF2-40B4-BE49-F238E27FC236}">
              <a16:creationId xmlns:a16="http://schemas.microsoft.com/office/drawing/2014/main" id="{566A995A-5677-46D2-B8E2-6979E6EF460A}"/>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9" name="ZoneTexte 58">
          <a:extLst>
            <a:ext uri="{FF2B5EF4-FFF2-40B4-BE49-F238E27FC236}">
              <a16:creationId xmlns:a16="http://schemas.microsoft.com/office/drawing/2014/main" id="{EC62808C-66E4-4B1E-B0D4-AB54F5D4856E}"/>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60" name="ZoneTexte 59">
          <a:extLst>
            <a:ext uri="{FF2B5EF4-FFF2-40B4-BE49-F238E27FC236}">
              <a16:creationId xmlns:a16="http://schemas.microsoft.com/office/drawing/2014/main" id="{7C8C920A-1622-48BF-8048-1FC2A8DC2DCB}"/>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1" name="ZoneTexte 60">
          <a:extLst>
            <a:ext uri="{FF2B5EF4-FFF2-40B4-BE49-F238E27FC236}">
              <a16:creationId xmlns:a16="http://schemas.microsoft.com/office/drawing/2014/main" id="{38EF8718-BB56-48D9-9F4A-6DA2ABD965BA}"/>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62" name="ZoneTexte 61">
          <a:extLst>
            <a:ext uri="{FF2B5EF4-FFF2-40B4-BE49-F238E27FC236}">
              <a16:creationId xmlns:a16="http://schemas.microsoft.com/office/drawing/2014/main" id="{D7E7FD7A-CC60-43EE-87C8-D9B5072A43E1}"/>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3" name="ZoneTexte 62">
          <a:extLst>
            <a:ext uri="{FF2B5EF4-FFF2-40B4-BE49-F238E27FC236}">
              <a16:creationId xmlns:a16="http://schemas.microsoft.com/office/drawing/2014/main" id="{8FE3C940-129F-4CDB-8A66-BED24F19A0AB}"/>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64" name="ZoneTexte 63">
          <a:extLst>
            <a:ext uri="{FF2B5EF4-FFF2-40B4-BE49-F238E27FC236}">
              <a16:creationId xmlns:a16="http://schemas.microsoft.com/office/drawing/2014/main" id="{5AA71205-2149-4F8E-B646-F1BFAC0C2BD9}"/>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5" name="ZoneTexte 64">
          <a:extLst>
            <a:ext uri="{FF2B5EF4-FFF2-40B4-BE49-F238E27FC236}">
              <a16:creationId xmlns:a16="http://schemas.microsoft.com/office/drawing/2014/main" id="{790D0FEB-34CB-42DC-9020-54C8EC86ADAC}"/>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6" name="ZoneTexte 65">
          <a:extLst>
            <a:ext uri="{FF2B5EF4-FFF2-40B4-BE49-F238E27FC236}">
              <a16:creationId xmlns:a16="http://schemas.microsoft.com/office/drawing/2014/main" id="{8D3D04CA-6742-4916-9AD0-9F76004775BB}"/>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7" name="ZoneTexte 66">
          <a:extLst>
            <a:ext uri="{FF2B5EF4-FFF2-40B4-BE49-F238E27FC236}">
              <a16:creationId xmlns:a16="http://schemas.microsoft.com/office/drawing/2014/main" id="{FA09CACE-B2F9-4A51-9C67-51BB5B6DFD40}"/>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8" name="ZoneTexte 67">
          <a:extLst>
            <a:ext uri="{FF2B5EF4-FFF2-40B4-BE49-F238E27FC236}">
              <a16:creationId xmlns:a16="http://schemas.microsoft.com/office/drawing/2014/main" id="{B6DF2D49-0719-4B52-B62F-BEBA32C468B4}"/>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9" name="ZoneTexte 68">
          <a:extLst>
            <a:ext uri="{FF2B5EF4-FFF2-40B4-BE49-F238E27FC236}">
              <a16:creationId xmlns:a16="http://schemas.microsoft.com/office/drawing/2014/main" id="{A077F614-4696-484B-98B6-CE234FFDA7CC}"/>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0" name="ZoneTexte 69">
          <a:extLst>
            <a:ext uri="{FF2B5EF4-FFF2-40B4-BE49-F238E27FC236}">
              <a16:creationId xmlns:a16="http://schemas.microsoft.com/office/drawing/2014/main" id="{A5125A8F-4088-4304-8974-0366309B9FDE}"/>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71" name="ZoneTexte 70">
          <a:extLst>
            <a:ext uri="{FF2B5EF4-FFF2-40B4-BE49-F238E27FC236}">
              <a16:creationId xmlns:a16="http://schemas.microsoft.com/office/drawing/2014/main" id="{5CBAC310-FD36-43D6-8BAE-42819B9AE299}"/>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2" name="ZoneTexte 71">
          <a:extLst>
            <a:ext uri="{FF2B5EF4-FFF2-40B4-BE49-F238E27FC236}">
              <a16:creationId xmlns:a16="http://schemas.microsoft.com/office/drawing/2014/main" id="{3AE69609-4D95-432C-AC2E-F335D2D28D3E}"/>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73" name="ZoneTexte 72">
          <a:extLst>
            <a:ext uri="{FF2B5EF4-FFF2-40B4-BE49-F238E27FC236}">
              <a16:creationId xmlns:a16="http://schemas.microsoft.com/office/drawing/2014/main" id="{593CB9D0-7101-4DA4-A87C-C9D12D94A806}"/>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4" name="ZoneTexte 73">
          <a:extLst>
            <a:ext uri="{FF2B5EF4-FFF2-40B4-BE49-F238E27FC236}">
              <a16:creationId xmlns:a16="http://schemas.microsoft.com/office/drawing/2014/main" id="{9A2B3EC8-41BC-4677-B338-B47B68D68A07}"/>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5" name="ZoneTexte 74">
          <a:extLst>
            <a:ext uri="{FF2B5EF4-FFF2-40B4-BE49-F238E27FC236}">
              <a16:creationId xmlns:a16="http://schemas.microsoft.com/office/drawing/2014/main" id="{91C413E6-7ACB-4D73-AE6A-9A4079E938A1}"/>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6" name="ZoneTexte 75">
          <a:extLst>
            <a:ext uri="{FF2B5EF4-FFF2-40B4-BE49-F238E27FC236}">
              <a16:creationId xmlns:a16="http://schemas.microsoft.com/office/drawing/2014/main" id="{313031CA-2FD3-43C6-86AF-C65A67238906}"/>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7" name="ZoneTexte 76">
          <a:extLst>
            <a:ext uri="{FF2B5EF4-FFF2-40B4-BE49-F238E27FC236}">
              <a16:creationId xmlns:a16="http://schemas.microsoft.com/office/drawing/2014/main" id="{5C621458-444A-484B-AB94-DD6A19081B25}"/>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8" name="ZoneTexte 77">
          <a:extLst>
            <a:ext uri="{FF2B5EF4-FFF2-40B4-BE49-F238E27FC236}">
              <a16:creationId xmlns:a16="http://schemas.microsoft.com/office/drawing/2014/main" id="{423694A2-D179-46D8-A665-EE5943F5511F}"/>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79" name="ZoneTexte 78">
          <a:extLst>
            <a:ext uri="{FF2B5EF4-FFF2-40B4-BE49-F238E27FC236}">
              <a16:creationId xmlns:a16="http://schemas.microsoft.com/office/drawing/2014/main" id="{5CC02CCC-06E2-4663-8DAE-70FC4D7CA21C}"/>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80" name="ZoneTexte 79">
          <a:extLst>
            <a:ext uri="{FF2B5EF4-FFF2-40B4-BE49-F238E27FC236}">
              <a16:creationId xmlns:a16="http://schemas.microsoft.com/office/drawing/2014/main" id="{2FF779A9-91B9-45AC-B014-F66F14D757F6}"/>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1" name="ZoneTexte 80">
          <a:extLst>
            <a:ext uri="{FF2B5EF4-FFF2-40B4-BE49-F238E27FC236}">
              <a16:creationId xmlns:a16="http://schemas.microsoft.com/office/drawing/2014/main" id="{B38B218A-8804-4BE7-9CDA-E4241A3A421A}"/>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82" name="ZoneTexte 81">
          <a:extLst>
            <a:ext uri="{FF2B5EF4-FFF2-40B4-BE49-F238E27FC236}">
              <a16:creationId xmlns:a16="http://schemas.microsoft.com/office/drawing/2014/main" id="{2971E49A-FD49-409C-B0DF-8BB7AED5FF7C}"/>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3" name="ZoneTexte 82">
          <a:extLst>
            <a:ext uri="{FF2B5EF4-FFF2-40B4-BE49-F238E27FC236}">
              <a16:creationId xmlns:a16="http://schemas.microsoft.com/office/drawing/2014/main" id="{5354406F-0E71-49F9-9C60-8CC105DB4A82}"/>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4" name="ZoneTexte 83">
          <a:extLst>
            <a:ext uri="{FF2B5EF4-FFF2-40B4-BE49-F238E27FC236}">
              <a16:creationId xmlns:a16="http://schemas.microsoft.com/office/drawing/2014/main" id="{B2CCF5B6-9D26-49CB-8815-63F7F50E9E33}"/>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5" name="ZoneTexte 84">
          <a:extLst>
            <a:ext uri="{FF2B5EF4-FFF2-40B4-BE49-F238E27FC236}">
              <a16:creationId xmlns:a16="http://schemas.microsoft.com/office/drawing/2014/main" id="{CECA90C2-83AB-4108-8DC0-CD7098F6271B}"/>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6" name="ZoneTexte 85">
          <a:extLst>
            <a:ext uri="{FF2B5EF4-FFF2-40B4-BE49-F238E27FC236}">
              <a16:creationId xmlns:a16="http://schemas.microsoft.com/office/drawing/2014/main" id="{CABB3781-88E9-4103-A0BA-16728F292400}"/>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7" name="ZoneTexte 86">
          <a:extLst>
            <a:ext uri="{FF2B5EF4-FFF2-40B4-BE49-F238E27FC236}">
              <a16:creationId xmlns:a16="http://schemas.microsoft.com/office/drawing/2014/main" id="{ACEE64FB-2CE4-4FBB-BF5C-D5DF7B0B1FAE}"/>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88" name="ZoneTexte 87">
          <a:extLst>
            <a:ext uri="{FF2B5EF4-FFF2-40B4-BE49-F238E27FC236}">
              <a16:creationId xmlns:a16="http://schemas.microsoft.com/office/drawing/2014/main" id="{33B1E395-A657-4153-A73B-4DC29E292EB3}"/>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9" name="ZoneTexte 88">
          <a:extLst>
            <a:ext uri="{FF2B5EF4-FFF2-40B4-BE49-F238E27FC236}">
              <a16:creationId xmlns:a16="http://schemas.microsoft.com/office/drawing/2014/main" id="{7C580770-582D-4C79-91DC-D2B8F9E35B64}"/>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0" name="ZoneTexte 89">
          <a:extLst>
            <a:ext uri="{FF2B5EF4-FFF2-40B4-BE49-F238E27FC236}">
              <a16:creationId xmlns:a16="http://schemas.microsoft.com/office/drawing/2014/main" id="{5599D16A-7B5F-4813-96A2-433703801E3B}"/>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91" name="ZoneTexte 90">
          <a:extLst>
            <a:ext uri="{FF2B5EF4-FFF2-40B4-BE49-F238E27FC236}">
              <a16:creationId xmlns:a16="http://schemas.microsoft.com/office/drawing/2014/main" id="{5EC93229-AB0F-46C8-8BA9-3ADA4868EB92}"/>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2" name="ZoneTexte 91">
          <a:extLst>
            <a:ext uri="{FF2B5EF4-FFF2-40B4-BE49-F238E27FC236}">
              <a16:creationId xmlns:a16="http://schemas.microsoft.com/office/drawing/2014/main" id="{C0012870-2648-4671-9CBB-017E61F694B4}"/>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3" name="ZoneTexte 92">
          <a:extLst>
            <a:ext uri="{FF2B5EF4-FFF2-40B4-BE49-F238E27FC236}">
              <a16:creationId xmlns:a16="http://schemas.microsoft.com/office/drawing/2014/main" id="{521795A5-4571-4306-AB7E-6388063F3F34}"/>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4" name="ZoneTexte 93">
          <a:extLst>
            <a:ext uri="{FF2B5EF4-FFF2-40B4-BE49-F238E27FC236}">
              <a16:creationId xmlns:a16="http://schemas.microsoft.com/office/drawing/2014/main" id="{D8711911-DE51-40B7-9564-E0C10B213C27}"/>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5" name="ZoneTexte 94">
          <a:extLst>
            <a:ext uri="{FF2B5EF4-FFF2-40B4-BE49-F238E27FC236}">
              <a16:creationId xmlns:a16="http://schemas.microsoft.com/office/drawing/2014/main" id="{8B58967E-11D7-43D2-AA50-C75365282035}"/>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6" name="ZoneTexte 95">
          <a:extLst>
            <a:ext uri="{FF2B5EF4-FFF2-40B4-BE49-F238E27FC236}">
              <a16:creationId xmlns:a16="http://schemas.microsoft.com/office/drawing/2014/main" id="{510BC276-B6C4-48D2-AC7F-4B4C00BCB6F6}"/>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97" name="ZoneTexte 96">
          <a:extLst>
            <a:ext uri="{FF2B5EF4-FFF2-40B4-BE49-F238E27FC236}">
              <a16:creationId xmlns:a16="http://schemas.microsoft.com/office/drawing/2014/main" id="{C6DEE4D6-8FA2-4927-9CAC-FC21B94F7604}"/>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8" name="ZoneTexte 97">
          <a:extLst>
            <a:ext uri="{FF2B5EF4-FFF2-40B4-BE49-F238E27FC236}">
              <a16:creationId xmlns:a16="http://schemas.microsoft.com/office/drawing/2014/main" id="{94C8C985-DDD9-4AA5-AA99-47B34AB0C80B}"/>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99" name="ZoneTexte 98">
          <a:extLst>
            <a:ext uri="{FF2B5EF4-FFF2-40B4-BE49-F238E27FC236}">
              <a16:creationId xmlns:a16="http://schemas.microsoft.com/office/drawing/2014/main" id="{9358958F-5BDE-4752-BE86-C9F8D5DC758C}"/>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100" name="ZoneTexte 99">
          <a:extLst>
            <a:ext uri="{FF2B5EF4-FFF2-40B4-BE49-F238E27FC236}">
              <a16:creationId xmlns:a16="http://schemas.microsoft.com/office/drawing/2014/main" id="{D43DD5E8-B265-4CBE-9C19-42AB57F642E5}"/>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1" name="ZoneTexte 100">
          <a:extLst>
            <a:ext uri="{FF2B5EF4-FFF2-40B4-BE49-F238E27FC236}">
              <a16:creationId xmlns:a16="http://schemas.microsoft.com/office/drawing/2014/main" id="{BAADC38E-EA17-4DFD-855D-1ABBC3436B83}"/>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2" name="ZoneTexte 101">
          <a:extLst>
            <a:ext uri="{FF2B5EF4-FFF2-40B4-BE49-F238E27FC236}">
              <a16:creationId xmlns:a16="http://schemas.microsoft.com/office/drawing/2014/main" id="{C3C68815-305B-4AF4-97A2-7E9C8387466F}"/>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3" name="ZoneTexte 102">
          <a:extLst>
            <a:ext uri="{FF2B5EF4-FFF2-40B4-BE49-F238E27FC236}">
              <a16:creationId xmlns:a16="http://schemas.microsoft.com/office/drawing/2014/main" id="{A24FE9E4-D932-43E9-B2E1-A1155E903B43}"/>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4" name="ZoneTexte 103">
          <a:extLst>
            <a:ext uri="{FF2B5EF4-FFF2-40B4-BE49-F238E27FC236}">
              <a16:creationId xmlns:a16="http://schemas.microsoft.com/office/drawing/2014/main" id="{B4F0EE5D-DE40-43CB-891F-A0082709ACAA}"/>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5" name="ZoneTexte 104">
          <a:extLst>
            <a:ext uri="{FF2B5EF4-FFF2-40B4-BE49-F238E27FC236}">
              <a16:creationId xmlns:a16="http://schemas.microsoft.com/office/drawing/2014/main" id="{BBBE8E8F-7607-46FF-BE92-0D4377653EFF}"/>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06" name="ZoneTexte 105">
          <a:extLst>
            <a:ext uri="{FF2B5EF4-FFF2-40B4-BE49-F238E27FC236}">
              <a16:creationId xmlns:a16="http://schemas.microsoft.com/office/drawing/2014/main" id="{8B22761B-041C-49AD-9297-A0B021F1894D}"/>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7" name="ZoneTexte 106">
          <a:extLst>
            <a:ext uri="{FF2B5EF4-FFF2-40B4-BE49-F238E27FC236}">
              <a16:creationId xmlns:a16="http://schemas.microsoft.com/office/drawing/2014/main" id="{11A2C861-8A0C-407F-A5F1-1C82CFAABA58}"/>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08" name="ZoneTexte 107">
          <a:extLst>
            <a:ext uri="{FF2B5EF4-FFF2-40B4-BE49-F238E27FC236}">
              <a16:creationId xmlns:a16="http://schemas.microsoft.com/office/drawing/2014/main" id="{A918E87F-D4A4-4E03-8D53-CC524E26C3BA}"/>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9" name="ZoneTexte 108">
          <a:extLst>
            <a:ext uri="{FF2B5EF4-FFF2-40B4-BE49-F238E27FC236}">
              <a16:creationId xmlns:a16="http://schemas.microsoft.com/office/drawing/2014/main" id="{11F2E881-B503-466E-A349-9B9BE6BFF2BF}"/>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0" name="ZoneTexte 109">
          <a:extLst>
            <a:ext uri="{FF2B5EF4-FFF2-40B4-BE49-F238E27FC236}">
              <a16:creationId xmlns:a16="http://schemas.microsoft.com/office/drawing/2014/main" id="{981BCBA3-C056-4576-9699-207F5E46C106}"/>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1" name="ZoneTexte 110">
          <a:extLst>
            <a:ext uri="{FF2B5EF4-FFF2-40B4-BE49-F238E27FC236}">
              <a16:creationId xmlns:a16="http://schemas.microsoft.com/office/drawing/2014/main" id="{B28792F0-D21B-4746-B697-4F92EFBB76FB}"/>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2" name="ZoneTexte 111">
          <a:extLst>
            <a:ext uri="{FF2B5EF4-FFF2-40B4-BE49-F238E27FC236}">
              <a16:creationId xmlns:a16="http://schemas.microsoft.com/office/drawing/2014/main" id="{D9233307-CF29-48BB-BEE9-5E992241F43C}"/>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3" name="ZoneTexte 112">
          <a:extLst>
            <a:ext uri="{FF2B5EF4-FFF2-40B4-BE49-F238E27FC236}">
              <a16:creationId xmlns:a16="http://schemas.microsoft.com/office/drawing/2014/main" id="{40578F80-1FE0-405C-8208-C105835263EA}"/>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4" name="ZoneTexte 113">
          <a:extLst>
            <a:ext uri="{FF2B5EF4-FFF2-40B4-BE49-F238E27FC236}">
              <a16:creationId xmlns:a16="http://schemas.microsoft.com/office/drawing/2014/main" id="{313F713A-AF01-48FA-8215-2564980881F9}"/>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15" name="ZoneTexte 114">
          <a:extLst>
            <a:ext uri="{FF2B5EF4-FFF2-40B4-BE49-F238E27FC236}">
              <a16:creationId xmlns:a16="http://schemas.microsoft.com/office/drawing/2014/main" id="{ED5401E2-0378-4344-B0A3-F763B78CA875}"/>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6" name="ZoneTexte 115">
          <a:extLst>
            <a:ext uri="{FF2B5EF4-FFF2-40B4-BE49-F238E27FC236}">
              <a16:creationId xmlns:a16="http://schemas.microsoft.com/office/drawing/2014/main" id="{1F89A84C-D149-4B60-A17F-635C2C19DA99}"/>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17" name="ZoneTexte 116">
          <a:extLst>
            <a:ext uri="{FF2B5EF4-FFF2-40B4-BE49-F238E27FC236}">
              <a16:creationId xmlns:a16="http://schemas.microsoft.com/office/drawing/2014/main" id="{D39D4889-978E-4D2A-9EF5-3CB19204B0C8}"/>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8" name="ZoneTexte 117">
          <a:extLst>
            <a:ext uri="{FF2B5EF4-FFF2-40B4-BE49-F238E27FC236}">
              <a16:creationId xmlns:a16="http://schemas.microsoft.com/office/drawing/2014/main" id="{F0BBAFA5-2FFB-420D-BAB4-2E92FAED725A}"/>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19" name="ZoneTexte 118">
          <a:extLst>
            <a:ext uri="{FF2B5EF4-FFF2-40B4-BE49-F238E27FC236}">
              <a16:creationId xmlns:a16="http://schemas.microsoft.com/office/drawing/2014/main" id="{7A5C5FCC-714A-466D-92EF-1AB94214CE4D}"/>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0" name="ZoneTexte 119">
          <a:extLst>
            <a:ext uri="{FF2B5EF4-FFF2-40B4-BE49-F238E27FC236}">
              <a16:creationId xmlns:a16="http://schemas.microsoft.com/office/drawing/2014/main" id="{2AAF42A9-CB2F-4E1A-8354-BFE5CEDB8CAD}"/>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1" name="ZoneTexte 120">
          <a:extLst>
            <a:ext uri="{FF2B5EF4-FFF2-40B4-BE49-F238E27FC236}">
              <a16:creationId xmlns:a16="http://schemas.microsoft.com/office/drawing/2014/main" id="{1632007E-5D52-4FB4-9800-EDE201754B14}"/>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2" name="ZoneTexte 121">
          <a:extLst>
            <a:ext uri="{FF2B5EF4-FFF2-40B4-BE49-F238E27FC236}">
              <a16:creationId xmlns:a16="http://schemas.microsoft.com/office/drawing/2014/main" id="{EC4EE78E-390E-4359-BE9A-D1F21B617C15}"/>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3" name="ZoneTexte 122">
          <a:extLst>
            <a:ext uri="{FF2B5EF4-FFF2-40B4-BE49-F238E27FC236}">
              <a16:creationId xmlns:a16="http://schemas.microsoft.com/office/drawing/2014/main" id="{DB971204-95C6-4F56-99D2-B8874DAEAC3A}"/>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4" name="ZoneTexte 123">
          <a:extLst>
            <a:ext uri="{FF2B5EF4-FFF2-40B4-BE49-F238E27FC236}">
              <a16:creationId xmlns:a16="http://schemas.microsoft.com/office/drawing/2014/main" id="{6498F24C-01D8-4973-B630-D31B0F44F695}"/>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5" name="ZoneTexte 124">
          <a:extLst>
            <a:ext uri="{FF2B5EF4-FFF2-40B4-BE49-F238E27FC236}">
              <a16:creationId xmlns:a16="http://schemas.microsoft.com/office/drawing/2014/main" id="{BC3CDED3-5ADC-440D-B544-C5DAF29A3969}"/>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6" name="ZoneTexte 125">
          <a:extLst>
            <a:ext uri="{FF2B5EF4-FFF2-40B4-BE49-F238E27FC236}">
              <a16:creationId xmlns:a16="http://schemas.microsoft.com/office/drawing/2014/main" id="{FF6ED7EF-23D1-44F6-856E-5AE99098E526}"/>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7" name="ZoneTexte 126">
          <a:extLst>
            <a:ext uri="{FF2B5EF4-FFF2-40B4-BE49-F238E27FC236}">
              <a16:creationId xmlns:a16="http://schemas.microsoft.com/office/drawing/2014/main" id="{D995CBE9-80B6-468F-9A17-3015F0570524}"/>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8" name="ZoneTexte 127">
          <a:extLst>
            <a:ext uri="{FF2B5EF4-FFF2-40B4-BE49-F238E27FC236}">
              <a16:creationId xmlns:a16="http://schemas.microsoft.com/office/drawing/2014/main" id="{69CC8371-0146-4172-ADF9-088F7AF30EF3}"/>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9" name="ZoneTexte 128">
          <a:extLst>
            <a:ext uri="{FF2B5EF4-FFF2-40B4-BE49-F238E27FC236}">
              <a16:creationId xmlns:a16="http://schemas.microsoft.com/office/drawing/2014/main" id="{28989278-740D-47F1-8A47-4B607E6D7107}"/>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0" name="ZoneTexte 129">
          <a:extLst>
            <a:ext uri="{FF2B5EF4-FFF2-40B4-BE49-F238E27FC236}">
              <a16:creationId xmlns:a16="http://schemas.microsoft.com/office/drawing/2014/main" id="{0D202D47-49CA-4CE4-B88E-AA8F513C27EF}"/>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1" name="ZoneTexte 130">
          <a:extLst>
            <a:ext uri="{FF2B5EF4-FFF2-40B4-BE49-F238E27FC236}">
              <a16:creationId xmlns:a16="http://schemas.microsoft.com/office/drawing/2014/main" id="{DC577773-6A2D-411F-9310-25B4E12F66D1}"/>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2" name="ZoneTexte 131">
          <a:extLst>
            <a:ext uri="{FF2B5EF4-FFF2-40B4-BE49-F238E27FC236}">
              <a16:creationId xmlns:a16="http://schemas.microsoft.com/office/drawing/2014/main" id="{527A2214-DD00-494D-B2ED-BBCC2C046AA6}"/>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3" name="ZoneTexte 132">
          <a:extLst>
            <a:ext uri="{FF2B5EF4-FFF2-40B4-BE49-F238E27FC236}">
              <a16:creationId xmlns:a16="http://schemas.microsoft.com/office/drawing/2014/main" id="{477F0084-F63C-402B-8B63-3F31070041FF}"/>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4" name="ZoneTexte 133">
          <a:extLst>
            <a:ext uri="{FF2B5EF4-FFF2-40B4-BE49-F238E27FC236}">
              <a16:creationId xmlns:a16="http://schemas.microsoft.com/office/drawing/2014/main" id="{46726B09-49C7-402C-99A4-1223290D31D7}"/>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5" name="ZoneTexte 134">
          <a:extLst>
            <a:ext uri="{FF2B5EF4-FFF2-40B4-BE49-F238E27FC236}">
              <a16:creationId xmlns:a16="http://schemas.microsoft.com/office/drawing/2014/main" id="{1956A7E6-CA50-41AE-A326-2C65BC589452}"/>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6" name="ZoneTexte 135">
          <a:extLst>
            <a:ext uri="{FF2B5EF4-FFF2-40B4-BE49-F238E27FC236}">
              <a16:creationId xmlns:a16="http://schemas.microsoft.com/office/drawing/2014/main" id="{F343ED44-7EEB-466E-93A9-33B2A5072F41}"/>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7" name="ZoneTexte 136">
          <a:extLst>
            <a:ext uri="{FF2B5EF4-FFF2-40B4-BE49-F238E27FC236}">
              <a16:creationId xmlns:a16="http://schemas.microsoft.com/office/drawing/2014/main" id="{AF6CBC09-F733-426A-9F05-3EB260DABD77}"/>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8" name="ZoneTexte 137">
          <a:extLst>
            <a:ext uri="{FF2B5EF4-FFF2-40B4-BE49-F238E27FC236}">
              <a16:creationId xmlns:a16="http://schemas.microsoft.com/office/drawing/2014/main" id="{AE1A6D83-DF2C-4B14-9BAE-455C6CC7B596}"/>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9" name="ZoneTexte 138">
          <a:extLst>
            <a:ext uri="{FF2B5EF4-FFF2-40B4-BE49-F238E27FC236}">
              <a16:creationId xmlns:a16="http://schemas.microsoft.com/office/drawing/2014/main" id="{85FFF676-BC68-4B3D-BD88-984207297D53}"/>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40" name="ZoneTexte 139">
          <a:extLst>
            <a:ext uri="{FF2B5EF4-FFF2-40B4-BE49-F238E27FC236}">
              <a16:creationId xmlns:a16="http://schemas.microsoft.com/office/drawing/2014/main" id="{4B7C50F1-69C9-42B8-AB16-E6040653D819}"/>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41" name="ZoneTexte 140">
          <a:extLst>
            <a:ext uri="{FF2B5EF4-FFF2-40B4-BE49-F238E27FC236}">
              <a16:creationId xmlns:a16="http://schemas.microsoft.com/office/drawing/2014/main" id="{1ABEAEE3-A5C4-4C15-9ACB-AF864FA5AF87}"/>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2" name="ZoneTexte 141">
          <a:extLst>
            <a:ext uri="{FF2B5EF4-FFF2-40B4-BE49-F238E27FC236}">
              <a16:creationId xmlns:a16="http://schemas.microsoft.com/office/drawing/2014/main" id="{6D17CC9A-69FE-46FA-B7AB-E8637FF1CC5D}"/>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43" name="ZoneTexte 142">
          <a:extLst>
            <a:ext uri="{FF2B5EF4-FFF2-40B4-BE49-F238E27FC236}">
              <a16:creationId xmlns:a16="http://schemas.microsoft.com/office/drawing/2014/main" id="{EA017467-6B50-4491-A926-4FA5486F374C}"/>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4" name="ZoneTexte 143">
          <a:extLst>
            <a:ext uri="{FF2B5EF4-FFF2-40B4-BE49-F238E27FC236}">
              <a16:creationId xmlns:a16="http://schemas.microsoft.com/office/drawing/2014/main" id="{1205473D-BE55-446A-9645-2E21B8C8B206}"/>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45" name="ZoneTexte 144">
          <a:extLst>
            <a:ext uri="{FF2B5EF4-FFF2-40B4-BE49-F238E27FC236}">
              <a16:creationId xmlns:a16="http://schemas.microsoft.com/office/drawing/2014/main" id="{871D727E-BF1B-4FC9-8A7D-A99F4565F418}"/>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6" name="ZoneTexte 145">
          <a:extLst>
            <a:ext uri="{FF2B5EF4-FFF2-40B4-BE49-F238E27FC236}">
              <a16:creationId xmlns:a16="http://schemas.microsoft.com/office/drawing/2014/main" id="{EA1C707A-F3D9-48C8-AEF9-D3B8F6194C0A}"/>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7" name="ZoneTexte 146">
          <a:extLst>
            <a:ext uri="{FF2B5EF4-FFF2-40B4-BE49-F238E27FC236}">
              <a16:creationId xmlns:a16="http://schemas.microsoft.com/office/drawing/2014/main" id="{B01D78D8-325A-41E5-8FB0-70633845BE65}"/>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8" name="ZoneTexte 147">
          <a:extLst>
            <a:ext uri="{FF2B5EF4-FFF2-40B4-BE49-F238E27FC236}">
              <a16:creationId xmlns:a16="http://schemas.microsoft.com/office/drawing/2014/main" id="{379F3343-E124-4008-AF71-2A46E0BE8930}"/>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9" name="ZoneTexte 148">
          <a:extLst>
            <a:ext uri="{FF2B5EF4-FFF2-40B4-BE49-F238E27FC236}">
              <a16:creationId xmlns:a16="http://schemas.microsoft.com/office/drawing/2014/main" id="{2655DC08-389D-4A0A-B86B-089CCC765805}"/>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0" name="ZoneTexte 149">
          <a:extLst>
            <a:ext uri="{FF2B5EF4-FFF2-40B4-BE49-F238E27FC236}">
              <a16:creationId xmlns:a16="http://schemas.microsoft.com/office/drawing/2014/main" id="{168BD0B4-A530-45FF-BF38-757D6755D541}"/>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1" name="ZoneTexte 150">
          <a:extLst>
            <a:ext uri="{FF2B5EF4-FFF2-40B4-BE49-F238E27FC236}">
              <a16:creationId xmlns:a16="http://schemas.microsoft.com/office/drawing/2014/main" id="{9D014F67-2D81-4CD4-8FA3-3C2B5511B21E}"/>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2" name="ZoneTexte 151">
          <a:extLst>
            <a:ext uri="{FF2B5EF4-FFF2-40B4-BE49-F238E27FC236}">
              <a16:creationId xmlns:a16="http://schemas.microsoft.com/office/drawing/2014/main" id="{62A4F007-7305-4C9A-9A31-71DB9C61BC10}"/>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3" name="ZoneTexte 152">
          <a:extLst>
            <a:ext uri="{FF2B5EF4-FFF2-40B4-BE49-F238E27FC236}">
              <a16:creationId xmlns:a16="http://schemas.microsoft.com/office/drawing/2014/main" id="{49F94AAA-8C4B-4FB0-8AB4-AEDE889E0699}"/>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4" name="ZoneTexte 153">
          <a:extLst>
            <a:ext uri="{FF2B5EF4-FFF2-40B4-BE49-F238E27FC236}">
              <a16:creationId xmlns:a16="http://schemas.microsoft.com/office/drawing/2014/main" id="{43A488D7-D25D-4D6E-B35F-E3759FF6C169}"/>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5" name="ZoneTexte 154">
          <a:extLst>
            <a:ext uri="{FF2B5EF4-FFF2-40B4-BE49-F238E27FC236}">
              <a16:creationId xmlns:a16="http://schemas.microsoft.com/office/drawing/2014/main" id="{654BF203-41D2-4036-8A4D-6012799573EF}"/>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6" name="ZoneTexte 155">
          <a:extLst>
            <a:ext uri="{FF2B5EF4-FFF2-40B4-BE49-F238E27FC236}">
              <a16:creationId xmlns:a16="http://schemas.microsoft.com/office/drawing/2014/main" id="{501332CB-9E8C-4294-A056-23BB43943ECD}"/>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7" name="ZoneTexte 156">
          <a:extLst>
            <a:ext uri="{FF2B5EF4-FFF2-40B4-BE49-F238E27FC236}">
              <a16:creationId xmlns:a16="http://schemas.microsoft.com/office/drawing/2014/main" id="{0577C11B-AF34-46C0-9D2D-9DADFBEF66CA}"/>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8" name="ZoneTexte 157">
          <a:extLst>
            <a:ext uri="{FF2B5EF4-FFF2-40B4-BE49-F238E27FC236}">
              <a16:creationId xmlns:a16="http://schemas.microsoft.com/office/drawing/2014/main" id="{1F5CEDFE-8702-43DA-83BC-E8733AC9B3E4}"/>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9" name="ZoneTexte 158">
          <a:extLst>
            <a:ext uri="{FF2B5EF4-FFF2-40B4-BE49-F238E27FC236}">
              <a16:creationId xmlns:a16="http://schemas.microsoft.com/office/drawing/2014/main" id="{D56DF447-FCDB-4163-B109-C3681D44D2A4}"/>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0" name="ZoneTexte 159">
          <a:extLst>
            <a:ext uri="{FF2B5EF4-FFF2-40B4-BE49-F238E27FC236}">
              <a16:creationId xmlns:a16="http://schemas.microsoft.com/office/drawing/2014/main" id="{C378A275-7A1E-4D56-B99C-E92DBD91AE02}"/>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1" name="ZoneTexte 160">
          <a:extLst>
            <a:ext uri="{FF2B5EF4-FFF2-40B4-BE49-F238E27FC236}">
              <a16:creationId xmlns:a16="http://schemas.microsoft.com/office/drawing/2014/main" id="{25691426-BD9C-4D1F-9A81-34EA0CCC85E9}"/>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2" name="ZoneTexte 161">
          <a:extLst>
            <a:ext uri="{FF2B5EF4-FFF2-40B4-BE49-F238E27FC236}">
              <a16:creationId xmlns:a16="http://schemas.microsoft.com/office/drawing/2014/main" id="{5C45B0B2-A618-4EA7-9A70-18B072FC030C}"/>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3" name="ZoneTexte 162">
          <a:extLst>
            <a:ext uri="{FF2B5EF4-FFF2-40B4-BE49-F238E27FC236}">
              <a16:creationId xmlns:a16="http://schemas.microsoft.com/office/drawing/2014/main" id="{DDF3C135-D6F3-4195-9DD8-1462A1E0AEAE}"/>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4" name="ZoneTexte 163">
          <a:extLst>
            <a:ext uri="{FF2B5EF4-FFF2-40B4-BE49-F238E27FC236}">
              <a16:creationId xmlns:a16="http://schemas.microsoft.com/office/drawing/2014/main" id="{B1F5DA66-ECFC-4CE1-811A-1F945159A278}"/>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5" name="ZoneTexte 164">
          <a:extLst>
            <a:ext uri="{FF2B5EF4-FFF2-40B4-BE49-F238E27FC236}">
              <a16:creationId xmlns:a16="http://schemas.microsoft.com/office/drawing/2014/main" id="{002F7DD8-1A8D-4C8F-9D8E-043910C82B72}"/>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6" name="ZoneTexte 165">
          <a:extLst>
            <a:ext uri="{FF2B5EF4-FFF2-40B4-BE49-F238E27FC236}">
              <a16:creationId xmlns:a16="http://schemas.microsoft.com/office/drawing/2014/main" id="{4B098F84-6F76-49CC-8F7E-4C21539C1B0A}"/>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7" name="ZoneTexte 166">
          <a:extLst>
            <a:ext uri="{FF2B5EF4-FFF2-40B4-BE49-F238E27FC236}">
              <a16:creationId xmlns:a16="http://schemas.microsoft.com/office/drawing/2014/main" id="{52042CC0-0041-4C24-B3E6-B22CBDC029D3}"/>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8" name="ZoneTexte 167">
          <a:extLst>
            <a:ext uri="{FF2B5EF4-FFF2-40B4-BE49-F238E27FC236}">
              <a16:creationId xmlns:a16="http://schemas.microsoft.com/office/drawing/2014/main" id="{5D6421B8-D0F6-471F-98EB-89FBFB942208}"/>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285750</xdr:colOff>
      <xdr:row>26</xdr:row>
      <xdr:rowOff>57150</xdr:rowOff>
    </xdr:from>
    <xdr:ext cx="2565758" cy="228628"/>
    <xdr:pic>
      <xdr:nvPicPr>
        <xdr:cNvPr id="169" name="Image 168">
          <a:extLst>
            <a:ext uri="{FF2B5EF4-FFF2-40B4-BE49-F238E27FC236}">
              <a16:creationId xmlns:a16="http://schemas.microsoft.com/office/drawing/2014/main" id="{7572CBAC-04F7-4AD0-BFC7-7CA3CC3889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592175" y="6477000"/>
          <a:ext cx="2565758" cy="228628"/>
        </a:xfrm>
        <a:prstGeom prst="rect">
          <a:avLst/>
        </a:prstGeom>
      </xdr:spPr>
    </xdr:pic>
    <xdr:clientData/>
  </xdr:oneCellAnchor>
  <xdr:oneCellAnchor>
    <xdr:from>
      <xdr:col>9</xdr:col>
      <xdr:colOff>349249</xdr:colOff>
      <xdr:row>27</xdr:row>
      <xdr:rowOff>82549</xdr:rowOff>
    </xdr:from>
    <xdr:ext cx="2000251" cy="1070723"/>
    <xdr:pic>
      <xdr:nvPicPr>
        <xdr:cNvPr id="170" name="Image 169">
          <a:extLst>
            <a:ext uri="{FF2B5EF4-FFF2-40B4-BE49-F238E27FC236}">
              <a16:creationId xmlns:a16="http://schemas.microsoft.com/office/drawing/2014/main" id="{617DA558-F884-4643-AAF0-56148806D5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465424" y="6750049"/>
          <a:ext cx="2000251" cy="1070723"/>
        </a:xfrm>
        <a:prstGeom prst="rect">
          <a:avLst/>
        </a:prstGeom>
      </xdr:spPr>
    </xdr:pic>
    <xdr:clientData/>
  </xdr:oneCellAnchor>
  <xdr:oneCellAnchor>
    <xdr:from>
      <xdr:col>13</xdr:col>
      <xdr:colOff>196849</xdr:colOff>
      <xdr:row>26</xdr:row>
      <xdr:rowOff>215899</xdr:rowOff>
    </xdr:from>
    <xdr:ext cx="5924551" cy="1841501"/>
    <xdr:pic>
      <xdr:nvPicPr>
        <xdr:cNvPr id="171" name="Image 170">
          <a:extLst>
            <a:ext uri="{FF2B5EF4-FFF2-40B4-BE49-F238E27FC236}">
              <a16:creationId xmlns:a16="http://schemas.microsoft.com/office/drawing/2014/main" id="{0879FA29-05FF-4B20-8001-7256996D4899}"/>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504024" y="6635749"/>
          <a:ext cx="5924551" cy="184150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0E745835-3CC8-49AA-BF97-CC7EDF5200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69327B65-DDB0-4F0A-BBED-130D1C0468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ECF3043F-E6AE-4A59-9FCC-2587115AF75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F27A718B-D765-4157-8219-9523A58E433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F10B1AAE-893B-4D96-BA70-DC40C461B62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7254BBC1-861B-436B-9274-7CF009D6CAD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1F86DE88-D146-420E-895B-7B5082455A8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6280E41A-E4A1-41EA-8EC0-3C0C0504474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E5B8D22F-6086-43E9-AFBF-028AFF6A8B7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98899D69-947E-4D29-8CDB-F0ADDE73F05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39D33FC0-460A-4A73-8052-D4DDA27F70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F9CF5727-7819-41C6-8D3A-E6F1093A0E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27040806-14BB-4200-8E18-F006E736AE6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oneCellAnchor>
    <xdr:from>
      <xdr:col>19</xdr:col>
      <xdr:colOff>0</xdr:colOff>
      <xdr:row>70</xdr:row>
      <xdr:rowOff>0</xdr:rowOff>
    </xdr:from>
    <xdr:ext cx="0" cy="172227"/>
    <xdr:sp macro="" textlink="">
      <xdr:nvSpPr>
        <xdr:cNvPr id="5" name="ZoneTexte 4">
          <a:extLst>
            <a:ext uri="{FF2B5EF4-FFF2-40B4-BE49-F238E27FC236}">
              <a16:creationId xmlns:a16="http://schemas.microsoft.com/office/drawing/2014/main" id="{29A9202F-F54B-4CFA-BE8A-AF5CABA1AD01}"/>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 name="ZoneTexte 5">
          <a:extLst>
            <a:ext uri="{FF2B5EF4-FFF2-40B4-BE49-F238E27FC236}">
              <a16:creationId xmlns:a16="http://schemas.microsoft.com/office/drawing/2014/main" id="{C1F5AB8E-3CA0-4DA7-9CDD-DBA968658E0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 name="ZoneTexte 6">
          <a:extLst>
            <a:ext uri="{FF2B5EF4-FFF2-40B4-BE49-F238E27FC236}">
              <a16:creationId xmlns:a16="http://schemas.microsoft.com/office/drawing/2014/main" id="{1E31CB67-DCE0-4AA2-BF8E-81E797382120}"/>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 name="ZoneTexte 7">
          <a:extLst>
            <a:ext uri="{FF2B5EF4-FFF2-40B4-BE49-F238E27FC236}">
              <a16:creationId xmlns:a16="http://schemas.microsoft.com/office/drawing/2014/main" id="{863161A3-C392-409F-A170-88FA118C015F}"/>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 name="ZoneTexte 8">
          <a:extLst>
            <a:ext uri="{FF2B5EF4-FFF2-40B4-BE49-F238E27FC236}">
              <a16:creationId xmlns:a16="http://schemas.microsoft.com/office/drawing/2014/main" id="{B4AE209A-4C53-4A78-82F6-F51D1EE9F05A}"/>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 name="ZoneTexte 9">
          <a:extLst>
            <a:ext uri="{FF2B5EF4-FFF2-40B4-BE49-F238E27FC236}">
              <a16:creationId xmlns:a16="http://schemas.microsoft.com/office/drawing/2014/main" id="{C92CFEC7-5A57-4794-9A85-0C0E36C16B3F}"/>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 name="ZoneTexte 10">
          <a:extLst>
            <a:ext uri="{FF2B5EF4-FFF2-40B4-BE49-F238E27FC236}">
              <a16:creationId xmlns:a16="http://schemas.microsoft.com/office/drawing/2014/main" id="{10F05E58-0EB6-4ED5-B8EF-463CB8C41A55}"/>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2" name="ZoneTexte 11">
          <a:extLst>
            <a:ext uri="{FF2B5EF4-FFF2-40B4-BE49-F238E27FC236}">
              <a16:creationId xmlns:a16="http://schemas.microsoft.com/office/drawing/2014/main" id="{8F82D829-9B30-49F9-9BD2-8AD16B81D3CA}"/>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3" name="ZoneTexte 12">
          <a:extLst>
            <a:ext uri="{FF2B5EF4-FFF2-40B4-BE49-F238E27FC236}">
              <a16:creationId xmlns:a16="http://schemas.microsoft.com/office/drawing/2014/main" id="{3562FAD5-D64C-4FF4-8D74-070AFCD7F6E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4" name="ZoneTexte 13">
          <a:extLst>
            <a:ext uri="{FF2B5EF4-FFF2-40B4-BE49-F238E27FC236}">
              <a16:creationId xmlns:a16="http://schemas.microsoft.com/office/drawing/2014/main" id="{95B7A86A-FD51-4B9F-87B6-324076D8735B}"/>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5" name="ZoneTexte 14">
          <a:extLst>
            <a:ext uri="{FF2B5EF4-FFF2-40B4-BE49-F238E27FC236}">
              <a16:creationId xmlns:a16="http://schemas.microsoft.com/office/drawing/2014/main" id="{B20F84EC-D824-4095-B732-4FA7AAE76B8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6" name="ZoneTexte 15">
          <a:extLst>
            <a:ext uri="{FF2B5EF4-FFF2-40B4-BE49-F238E27FC236}">
              <a16:creationId xmlns:a16="http://schemas.microsoft.com/office/drawing/2014/main" id="{4A7E4C28-3DA0-4E02-8198-8CF9A383104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7" name="ZoneTexte 16">
          <a:extLst>
            <a:ext uri="{FF2B5EF4-FFF2-40B4-BE49-F238E27FC236}">
              <a16:creationId xmlns:a16="http://schemas.microsoft.com/office/drawing/2014/main" id="{2572A159-705A-45CB-8025-E4E76551202F}"/>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8" name="ZoneTexte 17">
          <a:extLst>
            <a:ext uri="{FF2B5EF4-FFF2-40B4-BE49-F238E27FC236}">
              <a16:creationId xmlns:a16="http://schemas.microsoft.com/office/drawing/2014/main" id="{D6EEF1FF-E4C9-40EC-87A8-D5EDDDB766D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9" name="ZoneTexte 18">
          <a:extLst>
            <a:ext uri="{FF2B5EF4-FFF2-40B4-BE49-F238E27FC236}">
              <a16:creationId xmlns:a16="http://schemas.microsoft.com/office/drawing/2014/main" id="{F64F4AED-36C3-43E3-8158-42425F16C670}"/>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0" name="ZoneTexte 19">
          <a:extLst>
            <a:ext uri="{FF2B5EF4-FFF2-40B4-BE49-F238E27FC236}">
              <a16:creationId xmlns:a16="http://schemas.microsoft.com/office/drawing/2014/main" id="{0D06EFEF-2484-4336-A712-100E98248621}"/>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1" name="ZoneTexte 20">
          <a:extLst>
            <a:ext uri="{FF2B5EF4-FFF2-40B4-BE49-F238E27FC236}">
              <a16:creationId xmlns:a16="http://schemas.microsoft.com/office/drawing/2014/main" id="{01D10C5E-CBE6-43A1-8C0C-5F47DA44E96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2" name="ZoneTexte 21">
          <a:extLst>
            <a:ext uri="{FF2B5EF4-FFF2-40B4-BE49-F238E27FC236}">
              <a16:creationId xmlns:a16="http://schemas.microsoft.com/office/drawing/2014/main" id="{C6178228-41DE-4066-B427-354414BA4590}"/>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3" name="ZoneTexte 22">
          <a:extLst>
            <a:ext uri="{FF2B5EF4-FFF2-40B4-BE49-F238E27FC236}">
              <a16:creationId xmlns:a16="http://schemas.microsoft.com/office/drawing/2014/main" id="{D5E9251C-424F-4026-9C6A-715A4877561B}"/>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4" name="ZoneTexte 23">
          <a:extLst>
            <a:ext uri="{FF2B5EF4-FFF2-40B4-BE49-F238E27FC236}">
              <a16:creationId xmlns:a16="http://schemas.microsoft.com/office/drawing/2014/main" id="{769BBA14-BDE3-4934-9D37-C6EC983338B4}"/>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5" name="ZoneTexte 24">
          <a:extLst>
            <a:ext uri="{FF2B5EF4-FFF2-40B4-BE49-F238E27FC236}">
              <a16:creationId xmlns:a16="http://schemas.microsoft.com/office/drawing/2014/main" id="{321872AB-295F-4FE6-8B9B-71BBFFF13F8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6" name="ZoneTexte 25">
          <a:extLst>
            <a:ext uri="{FF2B5EF4-FFF2-40B4-BE49-F238E27FC236}">
              <a16:creationId xmlns:a16="http://schemas.microsoft.com/office/drawing/2014/main" id="{0C0BD250-EA3C-4F5A-9751-8F7A38A1AA44}"/>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7" name="ZoneTexte 26">
          <a:extLst>
            <a:ext uri="{FF2B5EF4-FFF2-40B4-BE49-F238E27FC236}">
              <a16:creationId xmlns:a16="http://schemas.microsoft.com/office/drawing/2014/main" id="{9A8F1EB8-6D19-431B-9E47-FD5325148DDD}"/>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8" name="ZoneTexte 27">
          <a:extLst>
            <a:ext uri="{FF2B5EF4-FFF2-40B4-BE49-F238E27FC236}">
              <a16:creationId xmlns:a16="http://schemas.microsoft.com/office/drawing/2014/main" id="{C341E2F7-3854-4DB7-8514-364FAD8ED56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29" name="ZoneTexte 28">
          <a:extLst>
            <a:ext uri="{FF2B5EF4-FFF2-40B4-BE49-F238E27FC236}">
              <a16:creationId xmlns:a16="http://schemas.microsoft.com/office/drawing/2014/main" id="{E6D739C7-D16E-471B-AFB9-6F31A61C4AC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0" name="ZoneTexte 29">
          <a:extLst>
            <a:ext uri="{FF2B5EF4-FFF2-40B4-BE49-F238E27FC236}">
              <a16:creationId xmlns:a16="http://schemas.microsoft.com/office/drawing/2014/main" id="{CFED6B3E-D203-4154-B369-0444F76A12D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1" name="ZoneTexte 30">
          <a:extLst>
            <a:ext uri="{FF2B5EF4-FFF2-40B4-BE49-F238E27FC236}">
              <a16:creationId xmlns:a16="http://schemas.microsoft.com/office/drawing/2014/main" id="{E77151EA-122A-4B70-85EC-62D866DC49D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2" name="ZoneTexte 31">
          <a:extLst>
            <a:ext uri="{FF2B5EF4-FFF2-40B4-BE49-F238E27FC236}">
              <a16:creationId xmlns:a16="http://schemas.microsoft.com/office/drawing/2014/main" id="{1D5A2B2F-E2DC-47AB-9121-372F5810E14F}"/>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3" name="ZoneTexte 32">
          <a:extLst>
            <a:ext uri="{FF2B5EF4-FFF2-40B4-BE49-F238E27FC236}">
              <a16:creationId xmlns:a16="http://schemas.microsoft.com/office/drawing/2014/main" id="{15017A15-1249-4754-8358-4B3662D7269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4" name="ZoneTexte 33">
          <a:extLst>
            <a:ext uri="{FF2B5EF4-FFF2-40B4-BE49-F238E27FC236}">
              <a16:creationId xmlns:a16="http://schemas.microsoft.com/office/drawing/2014/main" id="{BF7B09ED-3264-4DB4-BDCF-74C6236EA366}"/>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5" name="ZoneTexte 34">
          <a:extLst>
            <a:ext uri="{FF2B5EF4-FFF2-40B4-BE49-F238E27FC236}">
              <a16:creationId xmlns:a16="http://schemas.microsoft.com/office/drawing/2014/main" id="{5A3421AB-D678-405C-8982-6101B1C1DF27}"/>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6" name="ZoneTexte 35">
          <a:extLst>
            <a:ext uri="{FF2B5EF4-FFF2-40B4-BE49-F238E27FC236}">
              <a16:creationId xmlns:a16="http://schemas.microsoft.com/office/drawing/2014/main" id="{5CD4EFB9-423E-43F9-B48B-85C5479D5267}"/>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7" name="ZoneTexte 36">
          <a:extLst>
            <a:ext uri="{FF2B5EF4-FFF2-40B4-BE49-F238E27FC236}">
              <a16:creationId xmlns:a16="http://schemas.microsoft.com/office/drawing/2014/main" id="{D644D928-BBB3-419E-85D6-63A1AE17D0D5}"/>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8" name="ZoneTexte 37">
          <a:extLst>
            <a:ext uri="{FF2B5EF4-FFF2-40B4-BE49-F238E27FC236}">
              <a16:creationId xmlns:a16="http://schemas.microsoft.com/office/drawing/2014/main" id="{1186D07F-A656-4589-97FF-6DDEE3AA1CB5}"/>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39" name="ZoneTexte 38">
          <a:extLst>
            <a:ext uri="{FF2B5EF4-FFF2-40B4-BE49-F238E27FC236}">
              <a16:creationId xmlns:a16="http://schemas.microsoft.com/office/drawing/2014/main" id="{A1DB4AC3-0DE2-477E-B1DF-D3D8EECC710C}"/>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0" name="ZoneTexte 39">
          <a:extLst>
            <a:ext uri="{FF2B5EF4-FFF2-40B4-BE49-F238E27FC236}">
              <a16:creationId xmlns:a16="http://schemas.microsoft.com/office/drawing/2014/main" id="{BF7876C7-F782-44A1-8E6E-C11ACAAD7E39}"/>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1" name="ZoneTexte 40">
          <a:extLst>
            <a:ext uri="{FF2B5EF4-FFF2-40B4-BE49-F238E27FC236}">
              <a16:creationId xmlns:a16="http://schemas.microsoft.com/office/drawing/2014/main" id="{B4CD6F58-A388-4C29-9EFA-D331118180DF}"/>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2" name="ZoneTexte 41">
          <a:extLst>
            <a:ext uri="{FF2B5EF4-FFF2-40B4-BE49-F238E27FC236}">
              <a16:creationId xmlns:a16="http://schemas.microsoft.com/office/drawing/2014/main" id="{6CA560F7-93D3-4CC2-AAEE-9E1747EBBAAE}"/>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3" name="ZoneTexte 42">
          <a:extLst>
            <a:ext uri="{FF2B5EF4-FFF2-40B4-BE49-F238E27FC236}">
              <a16:creationId xmlns:a16="http://schemas.microsoft.com/office/drawing/2014/main" id="{1CC4BFB8-8114-4DB3-89CB-A57EB10734D0}"/>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4" name="ZoneTexte 43">
          <a:extLst>
            <a:ext uri="{FF2B5EF4-FFF2-40B4-BE49-F238E27FC236}">
              <a16:creationId xmlns:a16="http://schemas.microsoft.com/office/drawing/2014/main" id="{EA34C729-5A20-4FC1-9A02-D2F7A135CE31}"/>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5" name="ZoneTexte 44">
          <a:extLst>
            <a:ext uri="{FF2B5EF4-FFF2-40B4-BE49-F238E27FC236}">
              <a16:creationId xmlns:a16="http://schemas.microsoft.com/office/drawing/2014/main" id="{D4015C0F-6FDD-4A2F-A662-56DA2ED81B2A}"/>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6" name="ZoneTexte 45">
          <a:extLst>
            <a:ext uri="{FF2B5EF4-FFF2-40B4-BE49-F238E27FC236}">
              <a16:creationId xmlns:a16="http://schemas.microsoft.com/office/drawing/2014/main" id="{1A83DA0C-29AA-4319-834A-7CBC70E2D874}"/>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7" name="ZoneTexte 46">
          <a:extLst>
            <a:ext uri="{FF2B5EF4-FFF2-40B4-BE49-F238E27FC236}">
              <a16:creationId xmlns:a16="http://schemas.microsoft.com/office/drawing/2014/main" id="{4512B68B-BED5-42A5-84B3-938185BAB3C4}"/>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8" name="ZoneTexte 47">
          <a:extLst>
            <a:ext uri="{FF2B5EF4-FFF2-40B4-BE49-F238E27FC236}">
              <a16:creationId xmlns:a16="http://schemas.microsoft.com/office/drawing/2014/main" id="{A753FBF2-C4C1-4F00-ADBA-752ECD5A5136}"/>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49" name="ZoneTexte 48">
          <a:extLst>
            <a:ext uri="{FF2B5EF4-FFF2-40B4-BE49-F238E27FC236}">
              <a16:creationId xmlns:a16="http://schemas.microsoft.com/office/drawing/2014/main" id="{7CE67D9E-7694-4EBF-AAEA-B98C17D0CBED}"/>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0" name="ZoneTexte 49">
          <a:extLst>
            <a:ext uri="{FF2B5EF4-FFF2-40B4-BE49-F238E27FC236}">
              <a16:creationId xmlns:a16="http://schemas.microsoft.com/office/drawing/2014/main" id="{62074C37-EEAC-4A0F-97C6-EAB0CE0574C5}"/>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1" name="ZoneTexte 50">
          <a:extLst>
            <a:ext uri="{FF2B5EF4-FFF2-40B4-BE49-F238E27FC236}">
              <a16:creationId xmlns:a16="http://schemas.microsoft.com/office/drawing/2014/main" id="{33D656C2-B5E5-4301-BBEC-1987F0EEE76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2" name="ZoneTexte 51">
          <a:extLst>
            <a:ext uri="{FF2B5EF4-FFF2-40B4-BE49-F238E27FC236}">
              <a16:creationId xmlns:a16="http://schemas.microsoft.com/office/drawing/2014/main" id="{AB75EA59-D419-4EE5-9FEB-78BBDFFFAEBC}"/>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3" name="ZoneTexte 52">
          <a:extLst>
            <a:ext uri="{FF2B5EF4-FFF2-40B4-BE49-F238E27FC236}">
              <a16:creationId xmlns:a16="http://schemas.microsoft.com/office/drawing/2014/main" id="{6C82E93C-C2CE-4A65-A999-42232B0293BC}"/>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4" name="ZoneTexte 53">
          <a:extLst>
            <a:ext uri="{FF2B5EF4-FFF2-40B4-BE49-F238E27FC236}">
              <a16:creationId xmlns:a16="http://schemas.microsoft.com/office/drawing/2014/main" id="{0F21A18A-6B37-4886-9DA2-E8B297861279}"/>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5" name="ZoneTexte 54">
          <a:extLst>
            <a:ext uri="{FF2B5EF4-FFF2-40B4-BE49-F238E27FC236}">
              <a16:creationId xmlns:a16="http://schemas.microsoft.com/office/drawing/2014/main" id="{EE429DAA-F1E3-4A34-BC0E-3925703C9130}"/>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6" name="ZoneTexte 55">
          <a:extLst>
            <a:ext uri="{FF2B5EF4-FFF2-40B4-BE49-F238E27FC236}">
              <a16:creationId xmlns:a16="http://schemas.microsoft.com/office/drawing/2014/main" id="{A3E4A938-2EF5-42D0-AB68-9C55A36A529A}"/>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7" name="ZoneTexte 56">
          <a:extLst>
            <a:ext uri="{FF2B5EF4-FFF2-40B4-BE49-F238E27FC236}">
              <a16:creationId xmlns:a16="http://schemas.microsoft.com/office/drawing/2014/main" id="{A56D2E6E-F096-4F67-BA40-C78DAB88CE2E}"/>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8" name="ZoneTexte 57">
          <a:extLst>
            <a:ext uri="{FF2B5EF4-FFF2-40B4-BE49-F238E27FC236}">
              <a16:creationId xmlns:a16="http://schemas.microsoft.com/office/drawing/2014/main" id="{8C303052-6C0D-47C5-9254-2C8986BB8EE4}"/>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59" name="ZoneTexte 58">
          <a:extLst>
            <a:ext uri="{FF2B5EF4-FFF2-40B4-BE49-F238E27FC236}">
              <a16:creationId xmlns:a16="http://schemas.microsoft.com/office/drawing/2014/main" id="{8249AAAD-2033-4F6C-846F-E3F24D12DC35}"/>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0" name="ZoneTexte 59">
          <a:extLst>
            <a:ext uri="{FF2B5EF4-FFF2-40B4-BE49-F238E27FC236}">
              <a16:creationId xmlns:a16="http://schemas.microsoft.com/office/drawing/2014/main" id="{665D504C-771D-4ED7-BBA2-5A8076C6CF84}"/>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1" name="ZoneTexte 60">
          <a:extLst>
            <a:ext uri="{FF2B5EF4-FFF2-40B4-BE49-F238E27FC236}">
              <a16:creationId xmlns:a16="http://schemas.microsoft.com/office/drawing/2014/main" id="{453A3AA7-4DAC-4AF1-A2A1-73B24EC847C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2" name="ZoneTexte 61">
          <a:extLst>
            <a:ext uri="{FF2B5EF4-FFF2-40B4-BE49-F238E27FC236}">
              <a16:creationId xmlns:a16="http://schemas.microsoft.com/office/drawing/2014/main" id="{060A78D9-8274-4B77-BEBC-BC21C07D1B2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3" name="ZoneTexte 62">
          <a:extLst>
            <a:ext uri="{FF2B5EF4-FFF2-40B4-BE49-F238E27FC236}">
              <a16:creationId xmlns:a16="http://schemas.microsoft.com/office/drawing/2014/main" id="{54F0B85C-3718-4FAC-BC66-3EEBCFB12887}"/>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4" name="ZoneTexte 63">
          <a:extLst>
            <a:ext uri="{FF2B5EF4-FFF2-40B4-BE49-F238E27FC236}">
              <a16:creationId xmlns:a16="http://schemas.microsoft.com/office/drawing/2014/main" id="{67B082D7-7E3C-4062-B2F9-9B9D999F598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5" name="ZoneTexte 64">
          <a:extLst>
            <a:ext uri="{FF2B5EF4-FFF2-40B4-BE49-F238E27FC236}">
              <a16:creationId xmlns:a16="http://schemas.microsoft.com/office/drawing/2014/main" id="{46A738EE-BEB2-4026-B2A3-A22214829FF4}"/>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6" name="ZoneTexte 65">
          <a:extLst>
            <a:ext uri="{FF2B5EF4-FFF2-40B4-BE49-F238E27FC236}">
              <a16:creationId xmlns:a16="http://schemas.microsoft.com/office/drawing/2014/main" id="{AB20753D-EA4D-4532-BEEA-5F41827F547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7" name="ZoneTexte 66">
          <a:extLst>
            <a:ext uri="{FF2B5EF4-FFF2-40B4-BE49-F238E27FC236}">
              <a16:creationId xmlns:a16="http://schemas.microsoft.com/office/drawing/2014/main" id="{FBFBBEAF-2670-41BE-8E7B-0D2715DC909B}"/>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8" name="ZoneTexte 67">
          <a:extLst>
            <a:ext uri="{FF2B5EF4-FFF2-40B4-BE49-F238E27FC236}">
              <a16:creationId xmlns:a16="http://schemas.microsoft.com/office/drawing/2014/main" id="{D4A7BA65-7009-4806-83C5-CEAE532015A9}"/>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69" name="ZoneTexte 68">
          <a:extLst>
            <a:ext uri="{FF2B5EF4-FFF2-40B4-BE49-F238E27FC236}">
              <a16:creationId xmlns:a16="http://schemas.microsoft.com/office/drawing/2014/main" id="{1DE77B66-B99A-4F37-9006-49DC6D678449}"/>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0" name="ZoneTexte 69">
          <a:extLst>
            <a:ext uri="{FF2B5EF4-FFF2-40B4-BE49-F238E27FC236}">
              <a16:creationId xmlns:a16="http://schemas.microsoft.com/office/drawing/2014/main" id="{00CE440E-8214-403D-8B59-87BE090D858A}"/>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1" name="ZoneTexte 70">
          <a:extLst>
            <a:ext uri="{FF2B5EF4-FFF2-40B4-BE49-F238E27FC236}">
              <a16:creationId xmlns:a16="http://schemas.microsoft.com/office/drawing/2014/main" id="{4ADCCE76-B077-4699-B4A8-505861CB657A}"/>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2" name="ZoneTexte 71">
          <a:extLst>
            <a:ext uri="{FF2B5EF4-FFF2-40B4-BE49-F238E27FC236}">
              <a16:creationId xmlns:a16="http://schemas.microsoft.com/office/drawing/2014/main" id="{B7678BD6-2E0E-4E19-9050-0EC04B24ABBC}"/>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3" name="ZoneTexte 72">
          <a:extLst>
            <a:ext uri="{FF2B5EF4-FFF2-40B4-BE49-F238E27FC236}">
              <a16:creationId xmlns:a16="http://schemas.microsoft.com/office/drawing/2014/main" id="{B6B8D8E3-A46D-4A8C-B27B-863159E5BC0E}"/>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4" name="ZoneTexte 73">
          <a:extLst>
            <a:ext uri="{FF2B5EF4-FFF2-40B4-BE49-F238E27FC236}">
              <a16:creationId xmlns:a16="http://schemas.microsoft.com/office/drawing/2014/main" id="{E48BB1F5-D887-4A1E-BB20-8FA15B8C7D91}"/>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5" name="ZoneTexte 74">
          <a:extLst>
            <a:ext uri="{FF2B5EF4-FFF2-40B4-BE49-F238E27FC236}">
              <a16:creationId xmlns:a16="http://schemas.microsoft.com/office/drawing/2014/main" id="{8C995DAA-5E8C-4AC9-BC1F-574B489B732D}"/>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6" name="ZoneTexte 75">
          <a:extLst>
            <a:ext uri="{FF2B5EF4-FFF2-40B4-BE49-F238E27FC236}">
              <a16:creationId xmlns:a16="http://schemas.microsoft.com/office/drawing/2014/main" id="{55484ABC-4A5C-411A-A1F3-B207C59F3777}"/>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7" name="ZoneTexte 76">
          <a:extLst>
            <a:ext uri="{FF2B5EF4-FFF2-40B4-BE49-F238E27FC236}">
              <a16:creationId xmlns:a16="http://schemas.microsoft.com/office/drawing/2014/main" id="{4F93CE93-45B0-4316-A18F-93A441BD99C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8" name="ZoneTexte 77">
          <a:extLst>
            <a:ext uri="{FF2B5EF4-FFF2-40B4-BE49-F238E27FC236}">
              <a16:creationId xmlns:a16="http://schemas.microsoft.com/office/drawing/2014/main" id="{A679B1BC-AFFC-4EEA-8CA0-41AEAE5FE31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79" name="ZoneTexte 78">
          <a:extLst>
            <a:ext uri="{FF2B5EF4-FFF2-40B4-BE49-F238E27FC236}">
              <a16:creationId xmlns:a16="http://schemas.microsoft.com/office/drawing/2014/main" id="{9EC6F382-2A2A-4E98-9DF2-677AE917A82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0" name="ZoneTexte 79">
          <a:extLst>
            <a:ext uri="{FF2B5EF4-FFF2-40B4-BE49-F238E27FC236}">
              <a16:creationId xmlns:a16="http://schemas.microsoft.com/office/drawing/2014/main" id="{97281251-57DE-4200-B88C-17EE41D210E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1" name="ZoneTexte 80">
          <a:extLst>
            <a:ext uri="{FF2B5EF4-FFF2-40B4-BE49-F238E27FC236}">
              <a16:creationId xmlns:a16="http://schemas.microsoft.com/office/drawing/2014/main" id="{F030564E-531C-4318-84F1-50393DCEC411}"/>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2" name="ZoneTexte 81">
          <a:extLst>
            <a:ext uri="{FF2B5EF4-FFF2-40B4-BE49-F238E27FC236}">
              <a16:creationId xmlns:a16="http://schemas.microsoft.com/office/drawing/2014/main" id="{53725D36-8C76-4031-8EAB-46047A52ED2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3" name="ZoneTexte 82">
          <a:extLst>
            <a:ext uri="{FF2B5EF4-FFF2-40B4-BE49-F238E27FC236}">
              <a16:creationId xmlns:a16="http://schemas.microsoft.com/office/drawing/2014/main" id="{96170197-D0A0-4F9B-BF5D-714AB8C4D755}"/>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4" name="ZoneTexte 83">
          <a:extLst>
            <a:ext uri="{FF2B5EF4-FFF2-40B4-BE49-F238E27FC236}">
              <a16:creationId xmlns:a16="http://schemas.microsoft.com/office/drawing/2014/main" id="{5ADA8F42-51B6-42BB-AAA4-66A819C5906B}"/>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5" name="ZoneTexte 84">
          <a:extLst>
            <a:ext uri="{FF2B5EF4-FFF2-40B4-BE49-F238E27FC236}">
              <a16:creationId xmlns:a16="http://schemas.microsoft.com/office/drawing/2014/main" id="{210B4B7D-6B79-435A-81D3-678A0947CD4E}"/>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6" name="ZoneTexte 85">
          <a:extLst>
            <a:ext uri="{FF2B5EF4-FFF2-40B4-BE49-F238E27FC236}">
              <a16:creationId xmlns:a16="http://schemas.microsoft.com/office/drawing/2014/main" id="{115599A8-5339-4B2F-A23D-9738270EBA19}"/>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7" name="ZoneTexte 86">
          <a:extLst>
            <a:ext uri="{FF2B5EF4-FFF2-40B4-BE49-F238E27FC236}">
              <a16:creationId xmlns:a16="http://schemas.microsoft.com/office/drawing/2014/main" id="{1DBD36CE-4D12-4615-8730-EFBE28FACEBD}"/>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8" name="ZoneTexte 87">
          <a:extLst>
            <a:ext uri="{FF2B5EF4-FFF2-40B4-BE49-F238E27FC236}">
              <a16:creationId xmlns:a16="http://schemas.microsoft.com/office/drawing/2014/main" id="{E06E9848-FFF1-41B1-9297-6BECCA77704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89" name="ZoneTexte 88">
          <a:extLst>
            <a:ext uri="{FF2B5EF4-FFF2-40B4-BE49-F238E27FC236}">
              <a16:creationId xmlns:a16="http://schemas.microsoft.com/office/drawing/2014/main" id="{A79271AD-428F-410E-A6D3-7835961DB535}"/>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0" name="ZoneTexte 89">
          <a:extLst>
            <a:ext uri="{FF2B5EF4-FFF2-40B4-BE49-F238E27FC236}">
              <a16:creationId xmlns:a16="http://schemas.microsoft.com/office/drawing/2014/main" id="{DDCBA719-F3BB-4098-95B4-F4883399E4A9}"/>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1" name="ZoneTexte 90">
          <a:extLst>
            <a:ext uri="{FF2B5EF4-FFF2-40B4-BE49-F238E27FC236}">
              <a16:creationId xmlns:a16="http://schemas.microsoft.com/office/drawing/2014/main" id="{FE48A002-F4D7-4E15-B869-B185EF0A1CD0}"/>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2" name="ZoneTexte 91">
          <a:extLst>
            <a:ext uri="{FF2B5EF4-FFF2-40B4-BE49-F238E27FC236}">
              <a16:creationId xmlns:a16="http://schemas.microsoft.com/office/drawing/2014/main" id="{FF2D595F-99A4-42B6-A11B-685E33E8C621}"/>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3" name="ZoneTexte 92">
          <a:extLst>
            <a:ext uri="{FF2B5EF4-FFF2-40B4-BE49-F238E27FC236}">
              <a16:creationId xmlns:a16="http://schemas.microsoft.com/office/drawing/2014/main" id="{35C7EA08-B10B-479B-8576-E30EA40FB59D}"/>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4" name="ZoneTexte 93">
          <a:extLst>
            <a:ext uri="{FF2B5EF4-FFF2-40B4-BE49-F238E27FC236}">
              <a16:creationId xmlns:a16="http://schemas.microsoft.com/office/drawing/2014/main" id="{B61BCFCE-2083-4D41-8C80-F3FA864527B7}"/>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5" name="ZoneTexte 94">
          <a:extLst>
            <a:ext uri="{FF2B5EF4-FFF2-40B4-BE49-F238E27FC236}">
              <a16:creationId xmlns:a16="http://schemas.microsoft.com/office/drawing/2014/main" id="{08189277-FD83-49E9-B112-2F6C40FD50D5}"/>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6" name="ZoneTexte 95">
          <a:extLst>
            <a:ext uri="{FF2B5EF4-FFF2-40B4-BE49-F238E27FC236}">
              <a16:creationId xmlns:a16="http://schemas.microsoft.com/office/drawing/2014/main" id="{73A8FA87-7307-4B2F-BF27-AB6AA0482E3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7" name="ZoneTexte 96">
          <a:extLst>
            <a:ext uri="{FF2B5EF4-FFF2-40B4-BE49-F238E27FC236}">
              <a16:creationId xmlns:a16="http://schemas.microsoft.com/office/drawing/2014/main" id="{E4E13411-1DBC-4A09-8887-26FB691B46A4}"/>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8" name="ZoneTexte 97">
          <a:extLst>
            <a:ext uri="{FF2B5EF4-FFF2-40B4-BE49-F238E27FC236}">
              <a16:creationId xmlns:a16="http://schemas.microsoft.com/office/drawing/2014/main" id="{2169B221-7EC5-44BD-8DC4-71B1183D53E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99" name="ZoneTexte 98">
          <a:extLst>
            <a:ext uri="{FF2B5EF4-FFF2-40B4-BE49-F238E27FC236}">
              <a16:creationId xmlns:a16="http://schemas.microsoft.com/office/drawing/2014/main" id="{68FF31BB-034E-4529-806D-E6B71F52FA4A}"/>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0" name="ZoneTexte 99">
          <a:extLst>
            <a:ext uri="{FF2B5EF4-FFF2-40B4-BE49-F238E27FC236}">
              <a16:creationId xmlns:a16="http://schemas.microsoft.com/office/drawing/2014/main" id="{E4A8F174-E378-40A1-B67D-BA0C2F22814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1" name="ZoneTexte 100">
          <a:extLst>
            <a:ext uri="{FF2B5EF4-FFF2-40B4-BE49-F238E27FC236}">
              <a16:creationId xmlns:a16="http://schemas.microsoft.com/office/drawing/2014/main" id="{195B5321-7AEF-4C36-9F6E-120E8D24AB29}"/>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2" name="ZoneTexte 101">
          <a:extLst>
            <a:ext uri="{FF2B5EF4-FFF2-40B4-BE49-F238E27FC236}">
              <a16:creationId xmlns:a16="http://schemas.microsoft.com/office/drawing/2014/main" id="{04382B62-F2E3-4731-A9B6-3AFE375BF546}"/>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3" name="ZoneTexte 102">
          <a:extLst>
            <a:ext uri="{FF2B5EF4-FFF2-40B4-BE49-F238E27FC236}">
              <a16:creationId xmlns:a16="http://schemas.microsoft.com/office/drawing/2014/main" id="{0F3934A1-BC78-4B59-886E-8A04FAC70463}"/>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4" name="ZoneTexte 103">
          <a:extLst>
            <a:ext uri="{FF2B5EF4-FFF2-40B4-BE49-F238E27FC236}">
              <a16:creationId xmlns:a16="http://schemas.microsoft.com/office/drawing/2014/main" id="{112DB195-BE0C-45DF-8214-144A2498235C}"/>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5" name="ZoneTexte 104">
          <a:extLst>
            <a:ext uri="{FF2B5EF4-FFF2-40B4-BE49-F238E27FC236}">
              <a16:creationId xmlns:a16="http://schemas.microsoft.com/office/drawing/2014/main" id="{CB56B540-6D25-4D35-8CAE-BFD9663DD4B6}"/>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6" name="ZoneTexte 105">
          <a:extLst>
            <a:ext uri="{FF2B5EF4-FFF2-40B4-BE49-F238E27FC236}">
              <a16:creationId xmlns:a16="http://schemas.microsoft.com/office/drawing/2014/main" id="{30C403F0-FDCC-443C-BC3E-6EE2B500CBDE}"/>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7" name="ZoneTexte 106">
          <a:extLst>
            <a:ext uri="{FF2B5EF4-FFF2-40B4-BE49-F238E27FC236}">
              <a16:creationId xmlns:a16="http://schemas.microsoft.com/office/drawing/2014/main" id="{626D4F1C-8370-4678-B47C-1DBC0078C646}"/>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8" name="ZoneTexte 107">
          <a:extLst>
            <a:ext uri="{FF2B5EF4-FFF2-40B4-BE49-F238E27FC236}">
              <a16:creationId xmlns:a16="http://schemas.microsoft.com/office/drawing/2014/main" id="{303313DA-1A71-4615-8E7F-DC8BE9974E0C}"/>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09" name="ZoneTexte 108">
          <a:extLst>
            <a:ext uri="{FF2B5EF4-FFF2-40B4-BE49-F238E27FC236}">
              <a16:creationId xmlns:a16="http://schemas.microsoft.com/office/drawing/2014/main" id="{964809FE-EEE6-4D58-A063-AE529A59F18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0" name="ZoneTexte 109">
          <a:extLst>
            <a:ext uri="{FF2B5EF4-FFF2-40B4-BE49-F238E27FC236}">
              <a16:creationId xmlns:a16="http://schemas.microsoft.com/office/drawing/2014/main" id="{692D0A77-2AF6-4CE7-B201-CC921C0DE621}"/>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1" name="ZoneTexte 110">
          <a:extLst>
            <a:ext uri="{FF2B5EF4-FFF2-40B4-BE49-F238E27FC236}">
              <a16:creationId xmlns:a16="http://schemas.microsoft.com/office/drawing/2014/main" id="{A45DA2FC-6309-4EAF-B355-7596FAF41307}"/>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2" name="ZoneTexte 111">
          <a:extLst>
            <a:ext uri="{FF2B5EF4-FFF2-40B4-BE49-F238E27FC236}">
              <a16:creationId xmlns:a16="http://schemas.microsoft.com/office/drawing/2014/main" id="{0AC01059-E60D-457C-908E-9F3B12E0C00F}"/>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3" name="ZoneTexte 112">
          <a:extLst>
            <a:ext uri="{FF2B5EF4-FFF2-40B4-BE49-F238E27FC236}">
              <a16:creationId xmlns:a16="http://schemas.microsoft.com/office/drawing/2014/main" id="{FF947542-7C1C-423A-9D61-AD1DF332CBBE}"/>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4" name="ZoneTexte 113">
          <a:extLst>
            <a:ext uri="{FF2B5EF4-FFF2-40B4-BE49-F238E27FC236}">
              <a16:creationId xmlns:a16="http://schemas.microsoft.com/office/drawing/2014/main" id="{352C2002-85BF-4E2A-80AE-89DE3672101A}"/>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5" name="ZoneTexte 114">
          <a:extLst>
            <a:ext uri="{FF2B5EF4-FFF2-40B4-BE49-F238E27FC236}">
              <a16:creationId xmlns:a16="http://schemas.microsoft.com/office/drawing/2014/main" id="{9607B8F7-FBBE-4817-B83C-84FBC913631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6" name="ZoneTexte 115">
          <a:extLst>
            <a:ext uri="{FF2B5EF4-FFF2-40B4-BE49-F238E27FC236}">
              <a16:creationId xmlns:a16="http://schemas.microsoft.com/office/drawing/2014/main" id="{9C6BC286-56CF-41D1-95EA-C59831AECF0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7" name="ZoneTexte 116">
          <a:extLst>
            <a:ext uri="{FF2B5EF4-FFF2-40B4-BE49-F238E27FC236}">
              <a16:creationId xmlns:a16="http://schemas.microsoft.com/office/drawing/2014/main" id="{EEEDCA34-DF45-466B-938F-1DB31999687C}"/>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8" name="ZoneTexte 117">
          <a:extLst>
            <a:ext uri="{FF2B5EF4-FFF2-40B4-BE49-F238E27FC236}">
              <a16:creationId xmlns:a16="http://schemas.microsoft.com/office/drawing/2014/main" id="{21764BDD-2624-4559-A949-DD35B0416CCB}"/>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19" name="ZoneTexte 118">
          <a:extLst>
            <a:ext uri="{FF2B5EF4-FFF2-40B4-BE49-F238E27FC236}">
              <a16:creationId xmlns:a16="http://schemas.microsoft.com/office/drawing/2014/main" id="{F1556684-EB1B-417B-A957-24B42C530CCB}"/>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20" name="ZoneTexte 119">
          <a:extLst>
            <a:ext uri="{FF2B5EF4-FFF2-40B4-BE49-F238E27FC236}">
              <a16:creationId xmlns:a16="http://schemas.microsoft.com/office/drawing/2014/main" id="{8BB1FF2D-C637-4694-B499-9104154682FB}"/>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21" name="ZoneTexte 120">
          <a:extLst>
            <a:ext uri="{FF2B5EF4-FFF2-40B4-BE49-F238E27FC236}">
              <a16:creationId xmlns:a16="http://schemas.microsoft.com/office/drawing/2014/main" id="{9F8E465F-69CE-4CB2-A22D-B0A1146BB944}"/>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22" name="ZoneTexte 121">
          <a:extLst>
            <a:ext uri="{FF2B5EF4-FFF2-40B4-BE49-F238E27FC236}">
              <a16:creationId xmlns:a16="http://schemas.microsoft.com/office/drawing/2014/main" id="{67736BF7-133A-432F-BA26-0D1CDBA36232}"/>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23" name="ZoneTexte 122">
          <a:extLst>
            <a:ext uri="{FF2B5EF4-FFF2-40B4-BE49-F238E27FC236}">
              <a16:creationId xmlns:a16="http://schemas.microsoft.com/office/drawing/2014/main" id="{F418EE0E-5677-44FB-B76B-FDDA4E1FD66B}"/>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24" name="ZoneTexte 123">
          <a:extLst>
            <a:ext uri="{FF2B5EF4-FFF2-40B4-BE49-F238E27FC236}">
              <a16:creationId xmlns:a16="http://schemas.microsoft.com/office/drawing/2014/main" id="{9727D0D5-B322-4D25-B841-8FE36BF91A58}"/>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25" name="ZoneTexte 124">
          <a:extLst>
            <a:ext uri="{FF2B5EF4-FFF2-40B4-BE49-F238E27FC236}">
              <a16:creationId xmlns:a16="http://schemas.microsoft.com/office/drawing/2014/main" id="{F7410B20-00AA-4DED-B2F5-86AF454CDC2E}"/>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70</xdr:row>
      <xdr:rowOff>0</xdr:rowOff>
    </xdr:from>
    <xdr:ext cx="0" cy="172227"/>
    <xdr:sp macro="" textlink="">
      <xdr:nvSpPr>
        <xdr:cNvPr id="126" name="ZoneTexte 125">
          <a:extLst>
            <a:ext uri="{FF2B5EF4-FFF2-40B4-BE49-F238E27FC236}">
              <a16:creationId xmlns:a16="http://schemas.microsoft.com/office/drawing/2014/main" id="{50D79F79-27E1-4E59-8AD5-038F6C4BF17E}"/>
            </a:ext>
          </a:extLst>
        </xdr:cNvPr>
        <xdr:cNvSpPr txBox="1"/>
      </xdr:nvSpPr>
      <xdr:spPr>
        <a:xfrm>
          <a:off x="19907250" y="25298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18</xdr:col>
      <xdr:colOff>0</xdr:colOff>
      <xdr:row>27</xdr:row>
      <xdr:rowOff>0</xdr:rowOff>
    </xdr:from>
    <xdr:ext cx="65" cy="172227"/>
    <xdr:sp macro="" textlink="">
      <xdr:nvSpPr>
        <xdr:cNvPr id="2" name="ZoneTexte 1">
          <a:extLst>
            <a:ext uri="{FF2B5EF4-FFF2-40B4-BE49-F238E27FC236}">
              <a16:creationId xmlns:a16="http://schemas.microsoft.com/office/drawing/2014/main" id="{76DD87C9-CBAE-4B00-A156-1F46F96DEF66}"/>
            </a:ext>
          </a:extLst>
        </xdr:cNvPr>
        <xdr:cNvSpPr txBox="1"/>
      </xdr:nvSpPr>
      <xdr:spPr>
        <a:xfrm>
          <a:off x="13506450" y="72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 name="ZoneTexte 2">
          <a:extLst>
            <a:ext uri="{FF2B5EF4-FFF2-40B4-BE49-F238E27FC236}">
              <a16:creationId xmlns:a16="http://schemas.microsoft.com/office/drawing/2014/main" id="{D2FF486B-9041-4C8A-BA2C-A87BE62D44AE}"/>
            </a:ext>
          </a:extLst>
        </xdr:cNvPr>
        <xdr:cNvSpPr txBox="1"/>
      </xdr:nvSpPr>
      <xdr:spPr>
        <a:xfrm>
          <a:off x="14868525" y="72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4" name="ZoneTexte 3">
          <a:extLst>
            <a:ext uri="{FF2B5EF4-FFF2-40B4-BE49-F238E27FC236}">
              <a16:creationId xmlns:a16="http://schemas.microsoft.com/office/drawing/2014/main" id="{D69F11EC-BD95-43DD-B1F9-EA4661B64ECF}"/>
            </a:ext>
          </a:extLst>
        </xdr:cNvPr>
        <xdr:cNvSpPr txBox="1"/>
      </xdr:nvSpPr>
      <xdr:spPr>
        <a:xfrm>
          <a:off x="13506450" y="72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0" cy="172227"/>
    <xdr:sp macro="" textlink="">
      <xdr:nvSpPr>
        <xdr:cNvPr id="5" name="ZoneTexte 4">
          <a:extLst>
            <a:ext uri="{FF2B5EF4-FFF2-40B4-BE49-F238E27FC236}">
              <a16:creationId xmlns:a16="http://schemas.microsoft.com/office/drawing/2014/main" id="{CEBA90DA-DD61-4C28-91F3-9A59BD93BD91}"/>
            </a:ext>
          </a:extLst>
        </xdr:cNvPr>
        <xdr:cNvSpPr txBox="1"/>
      </xdr:nvSpPr>
      <xdr:spPr>
        <a:xfrm>
          <a:off x="14868525" y="71389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6" name="ZoneTexte 5">
          <a:extLst>
            <a:ext uri="{FF2B5EF4-FFF2-40B4-BE49-F238E27FC236}">
              <a16:creationId xmlns:a16="http://schemas.microsoft.com/office/drawing/2014/main" id="{D22BDA88-B13D-42A8-9EB2-48712A739A4B}"/>
            </a:ext>
          </a:extLst>
        </xdr:cNvPr>
        <xdr:cNvSpPr txBox="1"/>
      </xdr:nvSpPr>
      <xdr:spPr>
        <a:xfrm>
          <a:off x="13506450" y="727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65" cy="172227"/>
    <xdr:sp macro="" textlink="">
      <xdr:nvSpPr>
        <xdr:cNvPr id="7" name="ZoneTexte 6">
          <a:extLst>
            <a:ext uri="{FF2B5EF4-FFF2-40B4-BE49-F238E27FC236}">
              <a16:creationId xmlns:a16="http://schemas.microsoft.com/office/drawing/2014/main" id="{3AEB5B43-EB5F-40F0-9DE9-0CBCDA2758E0}"/>
            </a:ext>
          </a:extLst>
        </xdr:cNvPr>
        <xdr:cNvSpPr txBox="1"/>
      </xdr:nvSpPr>
      <xdr:spPr>
        <a:xfrm>
          <a:off x="14868525" y="7138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8" name="ZoneTexte 7">
          <a:extLst>
            <a:ext uri="{FF2B5EF4-FFF2-40B4-BE49-F238E27FC236}">
              <a16:creationId xmlns:a16="http://schemas.microsoft.com/office/drawing/2014/main" id="{31EB608E-1176-468D-96EF-4125D9352D0B}"/>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128587</xdr:rowOff>
    </xdr:from>
    <xdr:ext cx="65" cy="172227"/>
    <xdr:sp macro="" textlink="">
      <xdr:nvSpPr>
        <xdr:cNvPr id="9" name="ZoneTexte 8">
          <a:extLst>
            <a:ext uri="{FF2B5EF4-FFF2-40B4-BE49-F238E27FC236}">
              <a16:creationId xmlns:a16="http://schemas.microsoft.com/office/drawing/2014/main" id="{14E82ECE-C0C9-4E82-A433-3257E6F967E4}"/>
            </a:ext>
          </a:extLst>
        </xdr:cNvPr>
        <xdr:cNvSpPr txBox="1"/>
      </xdr:nvSpPr>
      <xdr:spPr>
        <a:xfrm>
          <a:off x="14868525"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 name="ZoneTexte 9">
          <a:extLst>
            <a:ext uri="{FF2B5EF4-FFF2-40B4-BE49-F238E27FC236}">
              <a16:creationId xmlns:a16="http://schemas.microsoft.com/office/drawing/2014/main" id="{A1A19C02-C504-42E5-A10F-0D4158A47300}"/>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0" cy="172227"/>
    <xdr:sp macro="" textlink="">
      <xdr:nvSpPr>
        <xdr:cNvPr id="11" name="ZoneTexte 10">
          <a:extLst>
            <a:ext uri="{FF2B5EF4-FFF2-40B4-BE49-F238E27FC236}">
              <a16:creationId xmlns:a16="http://schemas.microsoft.com/office/drawing/2014/main" id="{757A6305-F7E7-4387-9735-30B0276F9EA4}"/>
            </a:ext>
          </a:extLst>
        </xdr:cNvPr>
        <xdr:cNvSpPr txBox="1"/>
      </xdr:nvSpPr>
      <xdr:spPr>
        <a:xfrm>
          <a:off x="14868525" y="121253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2" name="ZoneTexte 11">
          <a:extLst>
            <a:ext uri="{FF2B5EF4-FFF2-40B4-BE49-F238E27FC236}">
              <a16:creationId xmlns:a16="http://schemas.microsoft.com/office/drawing/2014/main" id="{F89AEBD5-C797-411F-815E-857362A2150A}"/>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13" name="ZoneTexte 12">
          <a:extLst>
            <a:ext uri="{FF2B5EF4-FFF2-40B4-BE49-F238E27FC236}">
              <a16:creationId xmlns:a16="http://schemas.microsoft.com/office/drawing/2014/main" id="{B17042C7-D910-4983-B809-0EF963E615E8}"/>
            </a:ext>
          </a:extLst>
        </xdr:cNvPr>
        <xdr:cNvSpPr txBox="1"/>
      </xdr:nvSpPr>
      <xdr:spPr>
        <a:xfrm>
          <a:off x="14868525" y="12125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103</xdr:row>
      <xdr:rowOff>128587</xdr:rowOff>
    </xdr:from>
    <xdr:ext cx="65" cy="172227"/>
    <xdr:sp macro="" textlink="">
      <xdr:nvSpPr>
        <xdr:cNvPr id="14" name="ZoneTexte 13">
          <a:extLst>
            <a:ext uri="{FF2B5EF4-FFF2-40B4-BE49-F238E27FC236}">
              <a16:creationId xmlns:a16="http://schemas.microsoft.com/office/drawing/2014/main" id="{6EA684CB-777C-4990-A039-A70844C2E76F}"/>
            </a:ext>
          </a:extLst>
        </xdr:cNvPr>
        <xdr:cNvSpPr txBox="1"/>
      </xdr:nvSpPr>
      <xdr:spPr>
        <a:xfrm>
          <a:off x="13506450" y="2235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95</xdr:row>
      <xdr:rowOff>128587</xdr:rowOff>
    </xdr:from>
    <xdr:ext cx="65" cy="172227"/>
    <xdr:sp macro="" textlink="">
      <xdr:nvSpPr>
        <xdr:cNvPr id="15" name="ZoneTexte 14">
          <a:extLst>
            <a:ext uri="{FF2B5EF4-FFF2-40B4-BE49-F238E27FC236}">
              <a16:creationId xmlns:a16="http://schemas.microsoft.com/office/drawing/2014/main" id="{3E964A74-D95C-449F-B999-E51D6AD96F04}"/>
            </a:ext>
          </a:extLst>
        </xdr:cNvPr>
        <xdr:cNvSpPr txBox="1"/>
      </xdr:nvSpPr>
      <xdr:spPr>
        <a:xfrm>
          <a:off x="14868525" y="2082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101</xdr:row>
      <xdr:rowOff>128587</xdr:rowOff>
    </xdr:from>
    <xdr:ext cx="65" cy="172227"/>
    <xdr:sp macro="" textlink="">
      <xdr:nvSpPr>
        <xdr:cNvPr id="16" name="ZoneTexte 15">
          <a:extLst>
            <a:ext uri="{FF2B5EF4-FFF2-40B4-BE49-F238E27FC236}">
              <a16:creationId xmlns:a16="http://schemas.microsoft.com/office/drawing/2014/main" id="{691EB338-52BC-431A-B471-44A06F183928}"/>
            </a:ext>
          </a:extLst>
        </xdr:cNvPr>
        <xdr:cNvSpPr txBox="1"/>
      </xdr:nvSpPr>
      <xdr:spPr>
        <a:xfrm>
          <a:off x="13506450" y="2196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94</xdr:row>
      <xdr:rowOff>128587</xdr:rowOff>
    </xdr:from>
    <xdr:ext cx="0" cy="172227"/>
    <xdr:sp macro="" textlink="">
      <xdr:nvSpPr>
        <xdr:cNvPr id="17" name="ZoneTexte 16">
          <a:extLst>
            <a:ext uri="{FF2B5EF4-FFF2-40B4-BE49-F238E27FC236}">
              <a16:creationId xmlns:a16="http://schemas.microsoft.com/office/drawing/2014/main" id="{B54BF8CF-0CE2-4398-AF43-4961DD16F070}"/>
            </a:ext>
          </a:extLst>
        </xdr:cNvPr>
        <xdr:cNvSpPr txBox="1"/>
      </xdr:nvSpPr>
      <xdr:spPr>
        <a:xfrm>
          <a:off x="14868525" y="206359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101</xdr:row>
      <xdr:rowOff>128587</xdr:rowOff>
    </xdr:from>
    <xdr:ext cx="65" cy="172227"/>
    <xdr:sp macro="" textlink="">
      <xdr:nvSpPr>
        <xdr:cNvPr id="18" name="ZoneTexte 17">
          <a:extLst>
            <a:ext uri="{FF2B5EF4-FFF2-40B4-BE49-F238E27FC236}">
              <a16:creationId xmlns:a16="http://schemas.microsoft.com/office/drawing/2014/main" id="{F2506262-C9BC-49E5-94F6-ECEDDB8C14D8}"/>
            </a:ext>
          </a:extLst>
        </xdr:cNvPr>
        <xdr:cNvSpPr txBox="1"/>
      </xdr:nvSpPr>
      <xdr:spPr>
        <a:xfrm>
          <a:off x="13506450" y="2196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94</xdr:row>
      <xdr:rowOff>128587</xdr:rowOff>
    </xdr:from>
    <xdr:ext cx="65" cy="172227"/>
    <xdr:sp macro="" textlink="">
      <xdr:nvSpPr>
        <xdr:cNvPr id="19" name="ZoneTexte 18">
          <a:extLst>
            <a:ext uri="{FF2B5EF4-FFF2-40B4-BE49-F238E27FC236}">
              <a16:creationId xmlns:a16="http://schemas.microsoft.com/office/drawing/2014/main" id="{1C643EE2-8AA1-4122-8BD9-864BA02D155B}"/>
            </a:ext>
          </a:extLst>
        </xdr:cNvPr>
        <xdr:cNvSpPr txBox="1"/>
      </xdr:nvSpPr>
      <xdr:spPr>
        <a:xfrm>
          <a:off x="14868525" y="2063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138</xdr:row>
      <xdr:rowOff>0</xdr:rowOff>
    </xdr:from>
    <xdr:ext cx="65" cy="172227"/>
    <xdr:sp macro="" textlink="">
      <xdr:nvSpPr>
        <xdr:cNvPr id="20" name="ZoneTexte 19">
          <a:extLst>
            <a:ext uri="{FF2B5EF4-FFF2-40B4-BE49-F238E27FC236}">
              <a16:creationId xmlns:a16="http://schemas.microsoft.com/office/drawing/2014/main" id="{99719F43-BA51-47F9-AA04-7F7B7647E28B}"/>
            </a:ext>
          </a:extLst>
        </xdr:cNvPr>
        <xdr:cNvSpPr txBox="1"/>
      </xdr:nvSpPr>
      <xdr:spPr>
        <a:xfrm>
          <a:off x="13506450" y="2888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138</xdr:row>
      <xdr:rowOff>0</xdr:rowOff>
    </xdr:from>
    <xdr:ext cx="65" cy="172227"/>
    <xdr:sp macro="" textlink="">
      <xdr:nvSpPr>
        <xdr:cNvPr id="21" name="ZoneTexte 20">
          <a:extLst>
            <a:ext uri="{FF2B5EF4-FFF2-40B4-BE49-F238E27FC236}">
              <a16:creationId xmlns:a16="http://schemas.microsoft.com/office/drawing/2014/main" id="{37CA258B-1129-458B-A0EC-E84B7B379284}"/>
            </a:ext>
          </a:extLst>
        </xdr:cNvPr>
        <xdr:cNvSpPr txBox="1"/>
      </xdr:nvSpPr>
      <xdr:spPr>
        <a:xfrm>
          <a:off x="14868525" y="2888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138</xdr:row>
      <xdr:rowOff>0</xdr:rowOff>
    </xdr:from>
    <xdr:ext cx="65" cy="172227"/>
    <xdr:sp macro="" textlink="">
      <xdr:nvSpPr>
        <xdr:cNvPr id="22" name="ZoneTexte 21">
          <a:extLst>
            <a:ext uri="{FF2B5EF4-FFF2-40B4-BE49-F238E27FC236}">
              <a16:creationId xmlns:a16="http://schemas.microsoft.com/office/drawing/2014/main" id="{70523DF2-44E3-4ED6-9820-DCE46F90F205}"/>
            </a:ext>
          </a:extLst>
        </xdr:cNvPr>
        <xdr:cNvSpPr txBox="1"/>
      </xdr:nvSpPr>
      <xdr:spPr>
        <a:xfrm>
          <a:off x="13506450" y="2888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138</xdr:row>
      <xdr:rowOff>0</xdr:rowOff>
    </xdr:from>
    <xdr:ext cx="65" cy="172227"/>
    <xdr:sp macro="" textlink="">
      <xdr:nvSpPr>
        <xdr:cNvPr id="23" name="ZoneTexte 22">
          <a:extLst>
            <a:ext uri="{FF2B5EF4-FFF2-40B4-BE49-F238E27FC236}">
              <a16:creationId xmlns:a16="http://schemas.microsoft.com/office/drawing/2014/main" id="{309C34AD-6851-439A-BC64-7F211FAC0916}"/>
            </a:ext>
          </a:extLst>
        </xdr:cNvPr>
        <xdr:cNvSpPr txBox="1"/>
      </xdr:nvSpPr>
      <xdr:spPr>
        <a:xfrm>
          <a:off x="13506450" y="2888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138</xdr:row>
      <xdr:rowOff>0</xdr:rowOff>
    </xdr:from>
    <xdr:ext cx="65" cy="172227"/>
    <xdr:sp macro="" textlink="">
      <xdr:nvSpPr>
        <xdr:cNvPr id="24" name="ZoneTexte 23">
          <a:extLst>
            <a:ext uri="{FF2B5EF4-FFF2-40B4-BE49-F238E27FC236}">
              <a16:creationId xmlns:a16="http://schemas.microsoft.com/office/drawing/2014/main" id="{8694339F-AB37-491F-92CE-AF98F52F378E}"/>
            </a:ext>
          </a:extLst>
        </xdr:cNvPr>
        <xdr:cNvSpPr txBox="1"/>
      </xdr:nvSpPr>
      <xdr:spPr>
        <a:xfrm>
          <a:off x="14868525" y="2888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5" name="ZoneTexte 24">
          <a:extLst>
            <a:ext uri="{FF2B5EF4-FFF2-40B4-BE49-F238E27FC236}">
              <a16:creationId xmlns:a16="http://schemas.microsoft.com/office/drawing/2014/main" id="{7905E0B1-070F-4CAD-ABD7-150FA59CCE1E}"/>
            </a:ext>
          </a:extLst>
        </xdr:cNvPr>
        <xdr:cNvSpPr txBox="1"/>
      </xdr:nvSpPr>
      <xdr:spPr>
        <a:xfrm>
          <a:off x="13506450" y="920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65" cy="172227"/>
    <xdr:sp macro="" textlink="">
      <xdr:nvSpPr>
        <xdr:cNvPr id="26" name="ZoneTexte 25">
          <a:extLst>
            <a:ext uri="{FF2B5EF4-FFF2-40B4-BE49-F238E27FC236}">
              <a16:creationId xmlns:a16="http://schemas.microsoft.com/office/drawing/2014/main" id="{1FCDD8E6-9F15-421F-9A69-7E0CE0F79DC5}"/>
            </a:ext>
          </a:extLst>
        </xdr:cNvPr>
        <xdr:cNvSpPr txBox="1"/>
      </xdr:nvSpPr>
      <xdr:spPr>
        <a:xfrm>
          <a:off x="14868525" y="7138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7" name="ZoneTexte 26">
          <a:extLst>
            <a:ext uri="{FF2B5EF4-FFF2-40B4-BE49-F238E27FC236}">
              <a16:creationId xmlns:a16="http://schemas.microsoft.com/office/drawing/2014/main" id="{5068EE5C-A3F0-41DA-8828-B5BC7BFF5C67}"/>
            </a:ext>
          </a:extLst>
        </xdr:cNvPr>
        <xdr:cNvSpPr txBox="1"/>
      </xdr:nvSpPr>
      <xdr:spPr>
        <a:xfrm>
          <a:off x="13506450" y="882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0" cy="172227"/>
    <xdr:sp macro="" textlink="">
      <xdr:nvSpPr>
        <xdr:cNvPr id="28" name="ZoneTexte 27">
          <a:extLst>
            <a:ext uri="{FF2B5EF4-FFF2-40B4-BE49-F238E27FC236}">
              <a16:creationId xmlns:a16="http://schemas.microsoft.com/office/drawing/2014/main" id="{11402635-54D5-4559-AB82-81BDFF909BDF}"/>
            </a:ext>
          </a:extLst>
        </xdr:cNvPr>
        <xdr:cNvSpPr txBox="1"/>
      </xdr:nvSpPr>
      <xdr:spPr>
        <a:xfrm>
          <a:off x="13506450" y="7010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0</xdr:rowOff>
    </xdr:from>
    <xdr:ext cx="65" cy="172227"/>
    <xdr:sp macro="" textlink="">
      <xdr:nvSpPr>
        <xdr:cNvPr id="29" name="ZoneTexte 28">
          <a:extLst>
            <a:ext uri="{FF2B5EF4-FFF2-40B4-BE49-F238E27FC236}">
              <a16:creationId xmlns:a16="http://schemas.microsoft.com/office/drawing/2014/main" id="{A0ED1152-497B-457B-BAE5-6B5B7C5E9DAF}"/>
            </a:ext>
          </a:extLst>
        </xdr:cNvPr>
        <xdr:cNvSpPr txBox="1"/>
      </xdr:nvSpPr>
      <xdr:spPr>
        <a:xfrm>
          <a:off x="14868525" y="7010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0" name="ZoneTexte 29">
          <a:extLst>
            <a:ext uri="{FF2B5EF4-FFF2-40B4-BE49-F238E27FC236}">
              <a16:creationId xmlns:a16="http://schemas.microsoft.com/office/drawing/2014/main" id="{79E2F3DB-A8F1-4B65-B5D2-BA654D322C12}"/>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128587</xdr:rowOff>
    </xdr:from>
    <xdr:ext cx="65" cy="172227"/>
    <xdr:sp macro="" textlink="">
      <xdr:nvSpPr>
        <xdr:cNvPr id="31" name="ZoneTexte 30">
          <a:extLst>
            <a:ext uri="{FF2B5EF4-FFF2-40B4-BE49-F238E27FC236}">
              <a16:creationId xmlns:a16="http://schemas.microsoft.com/office/drawing/2014/main" id="{5DA2390A-1917-41BB-810E-F46F104EFBCD}"/>
            </a:ext>
          </a:extLst>
        </xdr:cNvPr>
        <xdr:cNvSpPr txBox="1"/>
      </xdr:nvSpPr>
      <xdr:spPr>
        <a:xfrm>
          <a:off x="14868525" y="7405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32" name="ZoneTexte 31">
          <a:extLst>
            <a:ext uri="{FF2B5EF4-FFF2-40B4-BE49-F238E27FC236}">
              <a16:creationId xmlns:a16="http://schemas.microsoft.com/office/drawing/2014/main" id="{2F7126AB-27F5-4A27-81F8-310E1EC0F6DC}"/>
            </a:ext>
          </a:extLst>
        </xdr:cNvPr>
        <xdr:cNvSpPr txBox="1"/>
      </xdr:nvSpPr>
      <xdr:spPr>
        <a:xfrm>
          <a:off x="13506450" y="901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0" cy="172227"/>
    <xdr:sp macro="" textlink="">
      <xdr:nvSpPr>
        <xdr:cNvPr id="33" name="ZoneTexte 32">
          <a:extLst>
            <a:ext uri="{FF2B5EF4-FFF2-40B4-BE49-F238E27FC236}">
              <a16:creationId xmlns:a16="http://schemas.microsoft.com/office/drawing/2014/main" id="{186F4A40-F6BF-4E41-8425-1FE0C4FAEF2A}"/>
            </a:ext>
          </a:extLst>
        </xdr:cNvPr>
        <xdr:cNvSpPr txBox="1"/>
      </xdr:nvSpPr>
      <xdr:spPr>
        <a:xfrm>
          <a:off x="13506450" y="71389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34" name="ZoneTexte 33">
          <a:extLst>
            <a:ext uri="{FF2B5EF4-FFF2-40B4-BE49-F238E27FC236}">
              <a16:creationId xmlns:a16="http://schemas.microsoft.com/office/drawing/2014/main" id="{11190018-947F-405B-87F0-A8E946C33A0E}"/>
            </a:ext>
          </a:extLst>
        </xdr:cNvPr>
        <xdr:cNvSpPr txBox="1"/>
      </xdr:nvSpPr>
      <xdr:spPr>
        <a:xfrm>
          <a:off x="13506450" y="901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65" cy="172227"/>
    <xdr:sp macro="" textlink="">
      <xdr:nvSpPr>
        <xdr:cNvPr id="35" name="ZoneTexte 34">
          <a:extLst>
            <a:ext uri="{FF2B5EF4-FFF2-40B4-BE49-F238E27FC236}">
              <a16:creationId xmlns:a16="http://schemas.microsoft.com/office/drawing/2014/main" id="{3575098A-D8A9-4A38-B0A4-358A2E25C265}"/>
            </a:ext>
          </a:extLst>
        </xdr:cNvPr>
        <xdr:cNvSpPr txBox="1"/>
      </xdr:nvSpPr>
      <xdr:spPr>
        <a:xfrm>
          <a:off x="14868525" y="7138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64</xdr:row>
      <xdr:rowOff>128587</xdr:rowOff>
    </xdr:from>
    <xdr:ext cx="65" cy="172227"/>
    <xdr:sp macro="" textlink="">
      <xdr:nvSpPr>
        <xdr:cNvPr id="36" name="ZoneTexte 35">
          <a:extLst>
            <a:ext uri="{FF2B5EF4-FFF2-40B4-BE49-F238E27FC236}">
              <a16:creationId xmlns:a16="http://schemas.microsoft.com/office/drawing/2014/main" id="{CDDD677C-A9CC-4578-BDC6-7D4B59883821}"/>
            </a:ext>
          </a:extLst>
        </xdr:cNvPr>
        <xdr:cNvSpPr txBox="1"/>
      </xdr:nvSpPr>
      <xdr:spPr>
        <a:xfrm>
          <a:off x="13506450" y="1492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56</xdr:row>
      <xdr:rowOff>128587</xdr:rowOff>
    </xdr:from>
    <xdr:ext cx="65" cy="172227"/>
    <xdr:sp macro="" textlink="">
      <xdr:nvSpPr>
        <xdr:cNvPr id="37" name="ZoneTexte 36">
          <a:extLst>
            <a:ext uri="{FF2B5EF4-FFF2-40B4-BE49-F238E27FC236}">
              <a16:creationId xmlns:a16="http://schemas.microsoft.com/office/drawing/2014/main" id="{0E6F2BF1-1E0C-4AB1-A0B5-83D920075703}"/>
            </a:ext>
          </a:extLst>
        </xdr:cNvPr>
        <xdr:cNvSpPr txBox="1"/>
      </xdr:nvSpPr>
      <xdr:spPr>
        <a:xfrm>
          <a:off x="14868525"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128587</xdr:rowOff>
    </xdr:from>
    <xdr:ext cx="65" cy="172227"/>
    <xdr:sp macro="" textlink="">
      <xdr:nvSpPr>
        <xdr:cNvPr id="38" name="ZoneTexte 37">
          <a:extLst>
            <a:ext uri="{FF2B5EF4-FFF2-40B4-BE49-F238E27FC236}">
              <a16:creationId xmlns:a16="http://schemas.microsoft.com/office/drawing/2014/main" id="{39C9D900-8C7E-4896-93BB-BE69793044F4}"/>
            </a:ext>
          </a:extLst>
        </xdr:cNvPr>
        <xdr:cNvSpPr txBox="1"/>
      </xdr:nvSpPr>
      <xdr:spPr>
        <a:xfrm>
          <a:off x="13506450" y="1453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0</xdr:rowOff>
    </xdr:from>
    <xdr:ext cx="0" cy="172227"/>
    <xdr:sp macro="" textlink="">
      <xdr:nvSpPr>
        <xdr:cNvPr id="39" name="ZoneTexte 38">
          <a:extLst>
            <a:ext uri="{FF2B5EF4-FFF2-40B4-BE49-F238E27FC236}">
              <a16:creationId xmlns:a16="http://schemas.microsoft.com/office/drawing/2014/main" id="{9982197A-0EEE-4866-B66B-8A679BCDF8D6}"/>
            </a:ext>
          </a:extLst>
        </xdr:cNvPr>
        <xdr:cNvSpPr txBox="1"/>
      </xdr:nvSpPr>
      <xdr:spPr>
        <a:xfrm>
          <a:off x="13506450" y="132683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128587</xdr:rowOff>
    </xdr:from>
    <xdr:ext cx="65" cy="172227"/>
    <xdr:sp macro="" textlink="">
      <xdr:nvSpPr>
        <xdr:cNvPr id="40" name="ZoneTexte 39">
          <a:extLst>
            <a:ext uri="{FF2B5EF4-FFF2-40B4-BE49-F238E27FC236}">
              <a16:creationId xmlns:a16="http://schemas.microsoft.com/office/drawing/2014/main" id="{A6E5DA96-C1A1-4AC0-9DB3-E032A20D3B84}"/>
            </a:ext>
          </a:extLst>
        </xdr:cNvPr>
        <xdr:cNvSpPr txBox="1"/>
      </xdr:nvSpPr>
      <xdr:spPr>
        <a:xfrm>
          <a:off x="13506450" y="1453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56</xdr:row>
      <xdr:rowOff>0</xdr:rowOff>
    </xdr:from>
    <xdr:ext cx="65" cy="172227"/>
    <xdr:sp macro="" textlink="">
      <xdr:nvSpPr>
        <xdr:cNvPr id="41" name="ZoneTexte 40">
          <a:extLst>
            <a:ext uri="{FF2B5EF4-FFF2-40B4-BE49-F238E27FC236}">
              <a16:creationId xmlns:a16="http://schemas.microsoft.com/office/drawing/2014/main" id="{0EB53C32-6B1D-49A5-B66F-DB70E04D7DF3}"/>
            </a:ext>
          </a:extLst>
        </xdr:cNvPr>
        <xdr:cNvSpPr txBox="1"/>
      </xdr:nvSpPr>
      <xdr:spPr>
        <a:xfrm>
          <a:off x="14868525" y="1326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65</xdr:row>
      <xdr:rowOff>128587</xdr:rowOff>
    </xdr:from>
    <xdr:ext cx="65" cy="172227"/>
    <xdr:sp macro="" textlink="">
      <xdr:nvSpPr>
        <xdr:cNvPr id="42" name="ZoneTexte 41">
          <a:extLst>
            <a:ext uri="{FF2B5EF4-FFF2-40B4-BE49-F238E27FC236}">
              <a16:creationId xmlns:a16="http://schemas.microsoft.com/office/drawing/2014/main" id="{1EA7A044-C27A-4CE5-AB67-35F42E981DD5}"/>
            </a:ext>
          </a:extLst>
        </xdr:cNvPr>
        <xdr:cNvSpPr txBox="1"/>
      </xdr:nvSpPr>
      <xdr:spPr>
        <a:xfrm>
          <a:off x="13506450" y="1511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57</xdr:row>
      <xdr:rowOff>128587</xdr:rowOff>
    </xdr:from>
    <xdr:ext cx="65" cy="172227"/>
    <xdr:sp macro="" textlink="">
      <xdr:nvSpPr>
        <xdr:cNvPr id="43" name="ZoneTexte 42">
          <a:extLst>
            <a:ext uri="{FF2B5EF4-FFF2-40B4-BE49-F238E27FC236}">
              <a16:creationId xmlns:a16="http://schemas.microsoft.com/office/drawing/2014/main" id="{698869AB-4510-4020-BD3A-29E6ADD5D61F}"/>
            </a:ext>
          </a:extLst>
        </xdr:cNvPr>
        <xdr:cNvSpPr txBox="1"/>
      </xdr:nvSpPr>
      <xdr:spPr>
        <a:xfrm>
          <a:off x="14868525"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63</xdr:row>
      <xdr:rowOff>128587</xdr:rowOff>
    </xdr:from>
    <xdr:ext cx="65" cy="172227"/>
    <xdr:sp macro="" textlink="">
      <xdr:nvSpPr>
        <xdr:cNvPr id="44" name="ZoneTexte 43">
          <a:extLst>
            <a:ext uri="{FF2B5EF4-FFF2-40B4-BE49-F238E27FC236}">
              <a16:creationId xmlns:a16="http://schemas.microsoft.com/office/drawing/2014/main" id="{6B850DC2-66A7-4DB1-93AB-ACD4253A991F}"/>
            </a:ext>
          </a:extLst>
        </xdr:cNvPr>
        <xdr:cNvSpPr txBox="1"/>
      </xdr:nvSpPr>
      <xdr:spPr>
        <a:xfrm>
          <a:off x="13506450" y="1473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0" cy="172227"/>
    <xdr:sp macro="" textlink="">
      <xdr:nvSpPr>
        <xdr:cNvPr id="45" name="ZoneTexte 44">
          <a:extLst>
            <a:ext uri="{FF2B5EF4-FFF2-40B4-BE49-F238E27FC236}">
              <a16:creationId xmlns:a16="http://schemas.microsoft.com/office/drawing/2014/main" id="{E84F8EB7-643E-4462-A80F-295CAC809596}"/>
            </a:ext>
          </a:extLst>
        </xdr:cNvPr>
        <xdr:cNvSpPr txBox="1"/>
      </xdr:nvSpPr>
      <xdr:spPr>
        <a:xfrm>
          <a:off x="13506450" y="133969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63</xdr:row>
      <xdr:rowOff>128587</xdr:rowOff>
    </xdr:from>
    <xdr:ext cx="65" cy="172227"/>
    <xdr:sp macro="" textlink="">
      <xdr:nvSpPr>
        <xdr:cNvPr id="46" name="ZoneTexte 45">
          <a:extLst>
            <a:ext uri="{FF2B5EF4-FFF2-40B4-BE49-F238E27FC236}">
              <a16:creationId xmlns:a16="http://schemas.microsoft.com/office/drawing/2014/main" id="{364202B1-42BE-4C7A-BEA6-1F085FE3EF42}"/>
            </a:ext>
          </a:extLst>
        </xdr:cNvPr>
        <xdr:cNvSpPr txBox="1"/>
      </xdr:nvSpPr>
      <xdr:spPr>
        <a:xfrm>
          <a:off x="13506450" y="1473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56</xdr:row>
      <xdr:rowOff>128587</xdr:rowOff>
    </xdr:from>
    <xdr:ext cx="65" cy="172227"/>
    <xdr:sp macro="" textlink="">
      <xdr:nvSpPr>
        <xdr:cNvPr id="47" name="ZoneTexte 46">
          <a:extLst>
            <a:ext uri="{FF2B5EF4-FFF2-40B4-BE49-F238E27FC236}">
              <a16:creationId xmlns:a16="http://schemas.microsoft.com/office/drawing/2014/main" id="{AB0912E1-8292-493D-A03E-62D9978A9A78}"/>
            </a:ext>
          </a:extLst>
        </xdr:cNvPr>
        <xdr:cNvSpPr txBox="1"/>
      </xdr:nvSpPr>
      <xdr:spPr>
        <a:xfrm>
          <a:off x="14868525"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48" name="ZoneTexte 47">
          <a:extLst>
            <a:ext uri="{FF2B5EF4-FFF2-40B4-BE49-F238E27FC236}">
              <a16:creationId xmlns:a16="http://schemas.microsoft.com/office/drawing/2014/main" id="{AC98A6DD-C368-453F-9980-99E46E64FDB3}"/>
            </a:ext>
          </a:extLst>
        </xdr:cNvPr>
        <xdr:cNvSpPr txBox="1"/>
      </xdr:nvSpPr>
      <xdr:spPr>
        <a:xfrm>
          <a:off x="13506450" y="920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65" cy="172227"/>
    <xdr:sp macro="" textlink="">
      <xdr:nvSpPr>
        <xdr:cNvPr id="49" name="ZoneTexte 48">
          <a:extLst>
            <a:ext uri="{FF2B5EF4-FFF2-40B4-BE49-F238E27FC236}">
              <a16:creationId xmlns:a16="http://schemas.microsoft.com/office/drawing/2014/main" id="{62D355A8-B607-492E-AF51-3E6BC33AA2EB}"/>
            </a:ext>
          </a:extLst>
        </xdr:cNvPr>
        <xdr:cNvSpPr txBox="1"/>
      </xdr:nvSpPr>
      <xdr:spPr>
        <a:xfrm>
          <a:off x="14868525" y="7138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twoCellAnchor editAs="oneCell">
    <xdr:from>
      <xdr:col>19</xdr:col>
      <xdr:colOff>0</xdr:colOff>
      <xdr:row>64</xdr:row>
      <xdr:rowOff>38100</xdr:rowOff>
    </xdr:from>
    <xdr:to>
      <xdr:col>24</xdr:col>
      <xdr:colOff>674310</xdr:colOff>
      <xdr:row>75</xdr:row>
      <xdr:rowOff>88900</xdr:rowOff>
    </xdr:to>
    <xdr:pic>
      <xdr:nvPicPr>
        <xdr:cNvPr id="50" name="Image 49">
          <a:extLst>
            <a:ext uri="{FF2B5EF4-FFF2-40B4-BE49-F238E27FC236}">
              <a16:creationId xmlns:a16="http://schemas.microsoft.com/office/drawing/2014/main" id="{AADDE755-2074-4697-A3F2-E3324C2481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68525" y="14830425"/>
          <a:ext cx="4341435" cy="2146300"/>
        </a:xfrm>
        <a:prstGeom prst="rect">
          <a:avLst/>
        </a:prstGeom>
      </xdr:spPr>
    </xdr:pic>
    <xdr:clientData/>
  </xdr:twoCellAnchor>
  <xdr:oneCellAnchor>
    <xdr:from>
      <xdr:col>18</xdr:col>
      <xdr:colOff>0</xdr:colOff>
      <xdr:row>32</xdr:row>
      <xdr:rowOff>128587</xdr:rowOff>
    </xdr:from>
    <xdr:ext cx="65" cy="172227"/>
    <xdr:sp macro="" textlink="">
      <xdr:nvSpPr>
        <xdr:cNvPr id="51" name="ZoneTexte 50">
          <a:extLst>
            <a:ext uri="{FF2B5EF4-FFF2-40B4-BE49-F238E27FC236}">
              <a16:creationId xmlns:a16="http://schemas.microsoft.com/office/drawing/2014/main" id="{3DEA9589-893A-43CC-8B74-887D5DF4127F}"/>
            </a:ext>
          </a:extLst>
        </xdr:cNvPr>
        <xdr:cNvSpPr txBox="1"/>
      </xdr:nvSpPr>
      <xdr:spPr>
        <a:xfrm>
          <a:off x="13506450" y="882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0</xdr:rowOff>
    </xdr:from>
    <xdr:ext cx="0" cy="172227"/>
    <xdr:sp macro="" textlink="">
      <xdr:nvSpPr>
        <xdr:cNvPr id="52" name="ZoneTexte 51">
          <a:extLst>
            <a:ext uri="{FF2B5EF4-FFF2-40B4-BE49-F238E27FC236}">
              <a16:creationId xmlns:a16="http://schemas.microsoft.com/office/drawing/2014/main" id="{509C7250-D981-4AC2-B3AE-6F985B9B97E9}"/>
            </a:ext>
          </a:extLst>
        </xdr:cNvPr>
        <xdr:cNvSpPr txBox="1"/>
      </xdr:nvSpPr>
      <xdr:spPr>
        <a:xfrm>
          <a:off x="14868525" y="7010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3" name="ZoneTexte 52">
          <a:extLst>
            <a:ext uri="{FF2B5EF4-FFF2-40B4-BE49-F238E27FC236}">
              <a16:creationId xmlns:a16="http://schemas.microsoft.com/office/drawing/2014/main" id="{094B899C-1AEB-4EAE-A5CE-1F41518F8921}"/>
            </a:ext>
          </a:extLst>
        </xdr:cNvPr>
        <xdr:cNvSpPr txBox="1"/>
      </xdr:nvSpPr>
      <xdr:spPr>
        <a:xfrm>
          <a:off x="13506450" y="882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0</xdr:rowOff>
    </xdr:from>
    <xdr:ext cx="65" cy="172227"/>
    <xdr:sp macro="" textlink="">
      <xdr:nvSpPr>
        <xdr:cNvPr id="54" name="ZoneTexte 53">
          <a:extLst>
            <a:ext uri="{FF2B5EF4-FFF2-40B4-BE49-F238E27FC236}">
              <a16:creationId xmlns:a16="http://schemas.microsoft.com/office/drawing/2014/main" id="{44868860-4FC8-4760-85AC-BFC66D66CCC6}"/>
            </a:ext>
          </a:extLst>
        </xdr:cNvPr>
        <xdr:cNvSpPr txBox="1"/>
      </xdr:nvSpPr>
      <xdr:spPr>
        <a:xfrm>
          <a:off x="14868525" y="7010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5" name="ZoneTexte 54">
          <a:extLst>
            <a:ext uri="{FF2B5EF4-FFF2-40B4-BE49-F238E27FC236}">
              <a16:creationId xmlns:a16="http://schemas.microsoft.com/office/drawing/2014/main" id="{B366688C-5960-4877-B795-3F48034A4F78}"/>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128587</xdr:rowOff>
    </xdr:from>
    <xdr:ext cx="65" cy="172227"/>
    <xdr:sp macro="" textlink="">
      <xdr:nvSpPr>
        <xdr:cNvPr id="56" name="ZoneTexte 55">
          <a:extLst>
            <a:ext uri="{FF2B5EF4-FFF2-40B4-BE49-F238E27FC236}">
              <a16:creationId xmlns:a16="http://schemas.microsoft.com/office/drawing/2014/main" id="{2656177E-F8C3-465B-BD6B-B48AD5981716}"/>
            </a:ext>
          </a:extLst>
        </xdr:cNvPr>
        <xdr:cNvSpPr txBox="1"/>
      </xdr:nvSpPr>
      <xdr:spPr>
        <a:xfrm>
          <a:off x="14868525" y="7405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7" name="ZoneTexte 56">
          <a:extLst>
            <a:ext uri="{FF2B5EF4-FFF2-40B4-BE49-F238E27FC236}">
              <a16:creationId xmlns:a16="http://schemas.microsoft.com/office/drawing/2014/main" id="{D375968A-9240-421E-9E84-0FC17CC46D22}"/>
            </a:ext>
          </a:extLst>
        </xdr:cNvPr>
        <xdr:cNvSpPr txBox="1"/>
      </xdr:nvSpPr>
      <xdr:spPr>
        <a:xfrm>
          <a:off x="13506450" y="901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0" cy="172227"/>
    <xdr:sp macro="" textlink="">
      <xdr:nvSpPr>
        <xdr:cNvPr id="58" name="ZoneTexte 57">
          <a:extLst>
            <a:ext uri="{FF2B5EF4-FFF2-40B4-BE49-F238E27FC236}">
              <a16:creationId xmlns:a16="http://schemas.microsoft.com/office/drawing/2014/main" id="{C7032E31-7A92-48CB-8FA2-8807BC59999F}"/>
            </a:ext>
          </a:extLst>
        </xdr:cNvPr>
        <xdr:cNvSpPr txBox="1"/>
      </xdr:nvSpPr>
      <xdr:spPr>
        <a:xfrm>
          <a:off x="14868525" y="71389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9" name="ZoneTexte 58">
          <a:extLst>
            <a:ext uri="{FF2B5EF4-FFF2-40B4-BE49-F238E27FC236}">
              <a16:creationId xmlns:a16="http://schemas.microsoft.com/office/drawing/2014/main" id="{AA33DF4E-EA49-45CB-9BD7-B73EAB6690E2}"/>
            </a:ext>
          </a:extLst>
        </xdr:cNvPr>
        <xdr:cNvSpPr txBox="1"/>
      </xdr:nvSpPr>
      <xdr:spPr>
        <a:xfrm>
          <a:off x="13506450" y="901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65" cy="172227"/>
    <xdr:sp macro="" textlink="">
      <xdr:nvSpPr>
        <xdr:cNvPr id="60" name="ZoneTexte 59">
          <a:extLst>
            <a:ext uri="{FF2B5EF4-FFF2-40B4-BE49-F238E27FC236}">
              <a16:creationId xmlns:a16="http://schemas.microsoft.com/office/drawing/2014/main" id="{A97321A5-CCFB-4F3D-917B-B7AA92A6A6C4}"/>
            </a:ext>
          </a:extLst>
        </xdr:cNvPr>
        <xdr:cNvSpPr txBox="1"/>
      </xdr:nvSpPr>
      <xdr:spPr>
        <a:xfrm>
          <a:off x="14868525" y="7138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61" name="ZoneTexte 60">
          <a:extLst>
            <a:ext uri="{FF2B5EF4-FFF2-40B4-BE49-F238E27FC236}">
              <a16:creationId xmlns:a16="http://schemas.microsoft.com/office/drawing/2014/main" id="{8DABA662-D22D-4AB5-A965-BADA265DD8E3}"/>
            </a:ext>
          </a:extLst>
        </xdr:cNvPr>
        <xdr:cNvSpPr txBox="1"/>
      </xdr:nvSpPr>
      <xdr:spPr>
        <a:xfrm>
          <a:off x="13506450" y="920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65" cy="172227"/>
    <xdr:sp macro="" textlink="">
      <xdr:nvSpPr>
        <xdr:cNvPr id="62" name="ZoneTexte 61">
          <a:extLst>
            <a:ext uri="{FF2B5EF4-FFF2-40B4-BE49-F238E27FC236}">
              <a16:creationId xmlns:a16="http://schemas.microsoft.com/office/drawing/2014/main" id="{35AAA9C1-0E7A-4507-861A-AACCEE96935D}"/>
            </a:ext>
          </a:extLst>
        </xdr:cNvPr>
        <xdr:cNvSpPr txBox="1"/>
      </xdr:nvSpPr>
      <xdr:spPr>
        <a:xfrm>
          <a:off x="14868525" y="7138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63" name="ZoneTexte 62">
          <a:extLst>
            <a:ext uri="{FF2B5EF4-FFF2-40B4-BE49-F238E27FC236}">
              <a16:creationId xmlns:a16="http://schemas.microsoft.com/office/drawing/2014/main" id="{9F9E35E7-707C-4622-A88F-134CE6DD1C96}"/>
            </a:ext>
          </a:extLst>
        </xdr:cNvPr>
        <xdr:cNvSpPr txBox="1"/>
      </xdr:nvSpPr>
      <xdr:spPr>
        <a:xfrm>
          <a:off x="13506450" y="882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0</xdr:rowOff>
    </xdr:from>
    <xdr:ext cx="0" cy="172227"/>
    <xdr:sp macro="" textlink="">
      <xdr:nvSpPr>
        <xdr:cNvPr id="64" name="ZoneTexte 63">
          <a:extLst>
            <a:ext uri="{FF2B5EF4-FFF2-40B4-BE49-F238E27FC236}">
              <a16:creationId xmlns:a16="http://schemas.microsoft.com/office/drawing/2014/main" id="{2C91D5F9-39F4-41F6-A316-C1291550FC85}"/>
            </a:ext>
          </a:extLst>
        </xdr:cNvPr>
        <xdr:cNvSpPr txBox="1"/>
      </xdr:nvSpPr>
      <xdr:spPr>
        <a:xfrm>
          <a:off x="14868525" y="70104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65" name="ZoneTexte 64">
          <a:extLst>
            <a:ext uri="{FF2B5EF4-FFF2-40B4-BE49-F238E27FC236}">
              <a16:creationId xmlns:a16="http://schemas.microsoft.com/office/drawing/2014/main" id="{139BC289-1B69-435A-8F61-7D1AC9F18B33}"/>
            </a:ext>
          </a:extLst>
        </xdr:cNvPr>
        <xdr:cNvSpPr txBox="1"/>
      </xdr:nvSpPr>
      <xdr:spPr>
        <a:xfrm>
          <a:off x="13506450" y="882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0</xdr:rowOff>
    </xdr:from>
    <xdr:ext cx="65" cy="172227"/>
    <xdr:sp macro="" textlink="">
      <xdr:nvSpPr>
        <xdr:cNvPr id="66" name="ZoneTexte 65">
          <a:extLst>
            <a:ext uri="{FF2B5EF4-FFF2-40B4-BE49-F238E27FC236}">
              <a16:creationId xmlns:a16="http://schemas.microsoft.com/office/drawing/2014/main" id="{038A4AA5-1018-4465-A513-D9BBCCB40BEE}"/>
            </a:ext>
          </a:extLst>
        </xdr:cNvPr>
        <xdr:cNvSpPr txBox="1"/>
      </xdr:nvSpPr>
      <xdr:spPr>
        <a:xfrm>
          <a:off x="14868525" y="7010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67" name="ZoneTexte 66">
          <a:extLst>
            <a:ext uri="{FF2B5EF4-FFF2-40B4-BE49-F238E27FC236}">
              <a16:creationId xmlns:a16="http://schemas.microsoft.com/office/drawing/2014/main" id="{D6E9E7BC-7490-47A7-BC01-0FDE3AB5F603}"/>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128587</xdr:rowOff>
    </xdr:from>
    <xdr:ext cx="65" cy="172227"/>
    <xdr:sp macro="" textlink="">
      <xdr:nvSpPr>
        <xdr:cNvPr id="68" name="ZoneTexte 67">
          <a:extLst>
            <a:ext uri="{FF2B5EF4-FFF2-40B4-BE49-F238E27FC236}">
              <a16:creationId xmlns:a16="http://schemas.microsoft.com/office/drawing/2014/main" id="{90175DBC-DC1D-49A2-B445-BD041902D5C2}"/>
            </a:ext>
          </a:extLst>
        </xdr:cNvPr>
        <xdr:cNvSpPr txBox="1"/>
      </xdr:nvSpPr>
      <xdr:spPr>
        <a:xfrm>
          <a:off x="14868525" y="7405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69" name="ZoneTexte 68">
          <a:extLst>
            <a:ext uri="{FF2B5EF4-FFF2-40B4-BE49-F238E27FC236}">
              <a16:creationId xmlns:a16="http://schemas.microsoft.com/office/drawing/2014/main" id="{DDA601F3-1D7B-4D2D-88D4-3F8B44B5232D}"/>
            </a:ext>
          </a:extLst>
        </xdr:cNvPr>
        <xdr:cNvSpPr txBox="1"/>
      </xdr:nvSpPr>
      <xdr:spPr>
        <a:xfrm>
          <a:off x="13506450" y="901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0" cy="172227"/>
    <xdr:sp macro="" textlink="">
      <xdr:nvSpPr>
        <xdr:cNvPr id="70" name="ZoneTexte 69">
          <a:extLst>
            <a:ext uri="{FF2B5EF4-FFF2-40B4-BE49-F238E27FC236}">
              <a16:creationId xmlns:a16="http://schemas.microsoft.com/office/drawing/2014/main" id="{43B153A1-2751-4085-BEFA-46F1AA02715B}"/>
            </a:ext>
          </a:extLst>
        </xdr:cNvPr>
        <xdr:cNvSpPr txBox="1"/>
      </xdr:nvSpPr>
      <xdr:spPr>
        <a:xfrm>
          <a:off x="14868525" y="71389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71" name="ZoneTexte 70">
          <a:extLst>
            <a:ext uri="{FF2B5EF4-FFF2-40B4-BE49-F238E27FC236}">
              <a16:creationId xmlns:a16="http://schemas.microsoft.com/office/drawing/2014/main" id="{8F96A399-A789-4AD6-92D4-7A26A8F2BDB0}"/>
            </a:ext>
          </a:extLst>
        </xdr:cNvPr>
        <xdr:cNvSpPr txBox="1"/>
      </xdr:nvSpPr>
      <xdr:spPr>
        <a:xfrm>
          <a:off x="13506450" y="901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26</xdr:row>
      <xdr:rowOff>128587</xdr:rowOff>
    </xdr:from>
    <xdr:ext cx="65" cy="172227"/>
    <xdr:sp macro="" textlink="">
      <xdr:nvSpPr>
        <xdr:cNvPr id="72" name="ZoneTexte 71">
          <a:extLst>
            <a:ext uri="{FF2B5EF4-FFF2-40B4-BE49-F238E27FC236}">
              <a16:creationId xmlns:a16="http://schemas.microsoft.com/office/drawing/2014/main" id="{49620AC4-BB87-40F3-9AD0-25D36680470A}"/>
            </a:ext>
          </a:extLst>
        </xdr:cNvPr>
        <xdr:cNvSpPr txBox="1"/>
      </xdr:nvSpPr>
      <xdr:spPr>
        <a:xfrm>
          <a:off x="14868525" y="7138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3" name="ZoneTexte 72">
          <a:extLst>
            <a:ext uri="{FF2B5EF4-FFF2-40B4-BE49-F238E27FC236}">
              <a16:creationId xmlns:a16="http://schemas.microsoft.com/office/drawing/2014/main" id="{6A3E2753-BCFE-4540-875E-34C57C7DD99A}"/>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4" name="ZoneTexte 73">
          <a:extLst>
            <a:ext uri="{FF2B5EF4-FFF2-40B4-BE49-F238E27FC236}">
              <a16:creationId xmlns:a16="http://schemas.microsoft.com/office/drawing/2014/main" id="{5CF2E875-D9FC-480D-9534-23D1C169E826}"/>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5" name="ZoneTexte 74">
          <a:extLst>
            <a:ext uri="{FF2B5EF4-FFF2-40B4-BE49-F238E27FC236}">
              <a16:creationId xmlns:a16="http://schemas.microsoft.com/office/drawing/2014/main" id="{ACFEA748-AD55-4489-AADF-57C5B1B87016}"/>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76" name="ZoneTexte 75">
          <a:extLst>
            <a:ext uri="{FF2B5EF4-FFF2-40B4-BE49-F238E27FC236}">
              <a16:creationId xmlns:a16="http://schemas.microsoft.com/office/drawing/2014/main" id="{EE13BBD7-05F9-461D-AE1A-98DC451F85FF}"/>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77" name="ZoneTexte 76">
          <a:extLst>
            <a:ext uri="{FF2B5EF4-FFF2-40B4-BE49-F238E27FC236}">
              <a16:creationId xmlns:a16="http://schemas.microsoft.com/office/drawing/2014/main" id="{0DBA0036-B177-4D60-9BC9-9622CBF4D984}"/>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78" name="ZoneTexte 77">
          <a:extLst>
            <a:ext uri="{FF2B5EF4-FFF2-40B4-BE49-F238E27FC236}">
              <a16:creationId xmlns:a16="http://schemas.microsoft.com/office/drawing/2014/main" id="{7D0C7FDA-37BE-4E42-A41B-ACFE9881941A}"/>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79" name="ZoneTexte 78">
          <a:extLst>
            <a:ext uri="{FF2B5EF4-FFF2-40B4-BE49-F238E27FC236}">
              <a16:creationId xmlns:a16="http://schemas.microsoft.com/office/drawing/2014/main" id="{A299D0D6-AE15-4827-BB31-43ED78C6A4C4}"/>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0" name="ZoneTexte 79">
          <a:extLst>
            <a:ext uri="{FF2B5EF4-FFF2-40B4-BE49-F238E27FC236}">
              <a16:creationId xmlns:a16="http://schemas.microsoft.com/office/drawing/2014/main" id="{285DFA8E-C156-4A05-9D9A-F43945F23571}"/>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1" name="ZoneTexte 80">
          <a:extLst>
            <a:ext uri="{FF2B5EF4-FFF2-40B4-BE49-F238E27FC236}">
              <a16:creationId xmlns:a16="http://schemas.microsoft.com/office/drawing/2014/main" id="{B65F7206-FA07-4599-B2B4-4943A3A4B1AD}"/>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2" name="ZoneTexte 81">
          <a:extLst>
            <a:ext uri="{FF2B5EF4-FFF2-40B4-BE49-F238E27FC236}">
              <a16:creationId xmlns:a16="http://schemas.microsoft.com/office/drawing/2014/main" id="{887C27E2-FBB2-4E38-9491-6D22F1FBAA71}"/>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3" name="ZoneTexte 82">
          <a:extLst>
            <a:ext uri="{FF2B5EF4-FFF2-40B4-BE49-F238E27FC236}">
              <a16:creationId xmlns:a16="http://schemas.microsoft.com/office/drawing/2014/main" id="{B6BF7327-3A35-40D5-A2E0-6951FEA7475E}"/>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4" name="ZoneTexte 83">
          <a:extLst>
            <a:ext uri="{FF2B5EF4-FFF2-40B4-BE49-F238E27FC236}">
              <a16:creationId xmlns:a16="http://schemas.microsoft.com/office/drawing/2014/main" id="{3076156D-F2BC-4B70-8C38-D4CC19724C88}"/>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5" name="ZoneTexte 84">
          <a:extLst>
            <a:ext uri="{FF2B5EF4-FFF2-40B4-BE49-F238E27FC236}">
              <a16:creationId xmlns:a16="http://schemas.microsoft.com/office/drawing/2014/main" id="{0E1F889A-7CEA-4122-A16D-9FBA032E896D}"/>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6" name="ZoneTexte 85">
          <a:extLst>
            <a:ext uri="{FF2B5EF4-FFF2-40B4-BE49-F238E27FC236}">
              <a16:creationId xmlns:a16="http://schemas.microsoft.com/office/drawing/2014/main" id="{DF60AF3F-B48B-4293-813E-A4A82F91F46B}"/>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7" name="ZoneTexte 86">
          <a:extLst>
            <a:ext uri="{FF2B5EF4-FFF2-40B4-BE49-F238E27FC236}">
              <a16:creationId xmlns:a16="http://schemas.microsoft.com/office/drawing/2014/main" id="{4AE68A53-FAA1-4AC1-9EC6-A16B21408FCC}"/>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8" name="ZoneTexte 87">
          <a:extLst>
            <a:ext uri="{FF2B5EF4-FFF2-40B4-BE49-F238E27FC236}">
              <a16:creationId xmlns:a16="http://schemas.microsoft.com/office/drawing/2014/main" id="{41CF5CCF-CE41-43E3-8AD6-86D7B27A27DB}"/>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89" name="ZoneTexte 88">
          <a:extLst>
            <a:ext uri="{FF2B5EF4-FFF2-40B4-BE49-F238E27FC236}">
              <a16:creationId xmlns:a16="http://schemas.microsoft.com/office/drawing/2014/main" id="{C616D747-1E0F-423E-A68E-3FC34ACD4697}"/>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90" name="ZoneTexte 89">
          <a:extLst>
            <a:ext uri="{FF2B5EF4-FFF2-40B4-BE49-F238E27FC236}">
              <a16:creationId xmlns:a16="http://schemas.microsoft.com/office/drawing/2014/main" id="{27ADF5C6-12EE-4D39-BB90-7C74C6AE69CD}"/>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91" name="ZoneTexte 90">
          <a:extLst>
            <a:ext uri="{FF2B5EF4-FFF2-40B4-BE49-F238E27FC236}">
              <a16:creationId xmlns:a16="http://schemas.microsoft.com/office/drawing/2014/main" id="{1450DC41-A75F-48C4-B967-6A5A81B6080D}"/>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2" name="ZoneTexte 91">
          <a:extLst>
            <a:ext uri="{FF2B5EF4-FFF2-40B4-BE49-F238E27FC236}">
              <a16:creationId xmlns:a16="http://schemas.microsoft.com/office/drawing/2014/main" id="{8696C9D2-B5B8-45D3-BEBE-1BB401D12C5B}"/>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93" name="ZoneTexte 92">
          <a:extLst>
            <a:ext uri="{FF2B5EF4-FFF2-40B4-BE49-F238E27FC236}">
              <a16:creationId xmlns:a16="http://schemas.microsoft.com/office/drawing/2014/main" id="{5102E948-AE19-44CE-97C4-55CAAADD8072}"/>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4" name="ZoneTexte 93">
          <a:extLst>
            <a:ext uri="{FF2B5EF4-FFF2-40B4-BE49-F238E27FC236}">
              <a16:creationId xmlns:a16="http://schemas.microsoft.com/office/drawing/2014/main" id="{9E09D142-90CD-46A8-A5CD-FAD291F744C1}"/>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95" name="ZoneTexte 94">
          <a:extLst>
            <a:ext uri="{FF2B5EF4-FFF2-40B4-BE49-F238E27FC236}">
              <a16:creationId xmlns:a16="http://schemas.microsoft.com/office/drawing/2014/main" id="{C3115233-E0CE-4D60-85F9-6945178D2061}"/>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6" name="ZoneTexte 95">
          <a:extLst>
            <a:ext uri="{FF2B5EF4-FFF2-40B4-BE49-F238E27FC236}">
              <a16:creationId xmlns:a16="http://schemas.microsoft.com/office/drawing/2014/main" id="{6F65830F-4B7C-4E58-8A6E-D846229BB060}"/>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7" name="ZoneTexte 96">
          <a:extLst>
            <a:ext uri="{FF2B5EF4-FFF2-40B4-BE49-F238E27FC236}">
              <a16:creationId xmlns:a16="http://schemas.microsoft.com/office/drawing/2014/main" id="{0CEDE752-57B1-4855-9DBF-8882E03460EB}"/>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8" name="ZoneTexte 97">
          <a:extLst>
            <a:ext uri="{FF2B5EF4-FFF2-40B4-BE49-F238E27FC236}">
              <a16:creationId xmlns:a16="http://schemas.microsoft.com/office/drawing/2014/main" id="{1A12E0F3-E626-47BE-857C-67E5D684E26D}"/>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9" name="ZoneTexte 98">
          <a:extLst>
            <a:ext uri="{FF2B5EF4-FFF2-40B4-BE49-F238E27FC236}">
              <a16:creationId xmlns:a16="http://schemas.microsoft.com/office/drawing/2014/main" id="{7035A090-097D-4083-89D6-863C12F46EEE}"/>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0" name="ZoneTexte 99">
          <a:extLst>
            <a:ext uri="{FF2B5EF4-FFF2-40B4-BE49-F238E27FC236}">
              <a16:creationId xmlns:a16="http://schemas.microsoft.com/office/drawing/2014/main" id="{EAEEF2BA-E38B-471C-8CFE-B3D6094600FD}"/>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1" name="ZoneTexte 100">
          <a:extLst>
            <a:ext uri="{FF2B5EF4-FFF2-40B4-BE49-F238E27FC236}">
              <a16:creationId xmlns:a16="http://schemas.microsoft.com/office/drawing/2014/main" id="{555FFD5A-6AE6-4C4A-8872-CF21412B3AE5}"/>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2" name="ZoneTexte 101">
          <a:extLst>
            <a:ext uri="{FF2B5EF4-FFF2-40B4-BE49-F238E27FC236}">
              <a16:creationId xmlns:a16="http://schemas.microsoft.com/office/drawing/2014/main" id="{132493D0-2CB7-4444-8BFF-2A92DE0B8D17}"/>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3" name="ZoneTexte 102">
          <a:extLst>
            <a:ext uri="{FF2B5EF4-FFF2-40B4-BE49-F238E27FC236}">
              <a16:creationId xmlns:a16="http://schemas.microsoft.com/office/drawing/2014/main" id="{9D3F6804-7956-4808-9DE0-FF8C8B540394}"/>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4" name="ZoneTexte 103">
          <a:extLst>
            <a:ext uri="{FF2B5EF4-FFF2-40B4-BE49-F238E27FC236}">
              <a16:creationId xmlns:a16="http://schemas.microsoft.com/office/drawing/2014/main" id="{EDBBCC4A-D16D-4A80-A45C-CDBC006B9DDB}"/>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5" name="ZoneTexte 104">
          <a:extLst>
            <a:ext uri="{FF2B5EF4-FFF2-40B4-BE49-F238E27FC236}">
              <a16:creationId xmlns:a16="http://schemas.microsoft.com/office/drawing/2014/main" id="{368AAE1A-6E73-4DE7-A7B0-73F75604C219}"/>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6" name="ZoneTexte 105">
          <a:extLst>
            <a:ext uri="{FF2B5EF4-FFF2-40B4-BE49-F238E27FC236}">
              <a16:creationId xmlns:a16="http://schemas.microsoft.com/office/drawing/2014/main" id="{22593152-7269-4C50-8AE1-8849CA4A7D3E}"/>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7" name="ZoneTexte 106">
          <a:extLst>
            <a:ext uri="{FF2B5EF4-FFF2-40B4-BE49-F238E27FC236}">
              <a16:creationId xmlns:a16="http://schemas.microsoft.com/office/drawing/2014/main" id="{2637783C-C272-41B0-BC37-0DB63DC01A92}"/>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8" name="ZoneTexte 107">
          <a:extLst>
            <a:ext uri="{FF2B5EF4-FFF2-40B4-BE49-F238E27FC236}">
              <a16:creationId xmlns:a16="http://schemas.microsoft.com/office/drawing/2014/main" id="{08390241-1D45-41EF-AB67-8C64C48FCF5C}"/>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9" name="ZoneTexte 108">
          <a:extLst>
            <a:ext uri="{FF2B5EF4-FFF2-40B4-BE49-F238E27FC236}">
              <a16:creationId xmlns:a16="http://schemas.microsoft.com/office/drawing/2014/main" id="{D28A9759-C0A2-42BC-85E5-A2D2E0DF4E57}"/>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0" name="ZoneTexte 109">
          <a:extLst>
            <a:ext uri="{FF2B5EF4-FFF2-40B4-BE49-F238E27FC236}">
              <a16:creationId xmlns:a16="http://schemas.microsoft.com/office/drawing/2014/main" id="{642BF363-9F47-402E-AF7E-342597992910}"/>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1" name="ZoneTexte 110">
          <a:extLst>
            <a:ext uri="{FF2B5EF4-FFF2-40B4-BE49-F238E27FC236}">
              <a16:creationId xmlns:a16="http://schemas.microsoft.com/office/drawing/2014/main" id="{E9ACAB9D-25BF-4064-B9D6-41A5D2708D86}"/>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2" name="ZoneTexte 111">
          <a:extLst>
            <a:ext uri="{FF2B5EF4-FFF2-40B4-BE49-F238E27FC236}">
              <a16:creationId xmlns:a16="http://schemas.microsoft.com/office/drawing/2014/main" id="{50EDD398-7220-4716-A217-35665C858E64}"/>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3" name="ZoneTexte 112">
          <a:extLst>
            <a:ext uri="{FF2B5EF4-FFF2-40B4-BE49-F238E27FC236}">
              <a16:creationId xmlns:a16="http://schemas.microsoft.com/office/drawing/2014/main" id="{2C86340D-645D-4F1C-9035-0BDA0375AB75}"/>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4" name="ZoneTexte 113">
          <a:extLst>
            <a:ext uri="{FF2B5EF4-FFF2-40B4-BE49-F238E27FC236}">
              <a16:creationId xmlns:a16="http://schemas.microsoft.com/office/drawing/2014/main" id="{E354EDAC-E1D5-4BFD-BBD0-49CD39A90B51}"/>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5" name="ZoneTexte 114">
          <a:extLst>
            <a:ext uri="{FF2B5EF4-FFF2-40B4-BE49-F238E27FC236}">
              <a16:creationId xmlns:a16="http://schemas.microsoft.com/office/drawing/2014/main" id="{2CDDB6A6-7552-4563-89D2-1C5BF2093EFC}"/>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6" name="ZoneTexte 115">
          <a:extLst>
            <a:ext uri="{FF2B5EF4-FFF2-40B4-BE49-F238E27FC236}">
              <a16:creationId xmlns:a16="http://schemas.microsoft.com/office/drawing/2014/main" id="{06287108-0F28-4D03-B1E4-7E7DC7F01D87}"/>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7" name="ZoneTexte 116">
          <a:extLst>
            <a:ext uri="{FF2B5EF4-FFF2-40B4-BE49-F238E27FC236}">
              <a16:creationId xmlns:a16="http://schemas.microsoft.com/office/drawing/2014/main" id="{0728CF45-754E-4A4D-91DB-5777334DC427}"/>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8" name="ZoneTexte 117">
          <a:extLst>
            <a:ext uri="{FF2B5EF4-FFF2-40B4-BE49-F238E27FC236}">
              <a16:creationId xmlns:a16="http://schemas.microsoft.com/office/drawing/2014/main" id="{466912B7-4150-41F2-B35D-0770285C9DC0}"/>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9" name="ZoneTexte 118">
          <a:extLst>
            <a:ext uri="{FF2B5EF4-FFF2-40B4-BE49-F238E27FC236}">
              <a16:creationId xmlns:a16="http://schemas.microsoft.com/office/drawing/2014/main" id="{30A9CE18-CC98-4091-8995-6C3118932B96}"/>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0" name="ZoneTexte 119">
          <a:extLst>
            <a:ext uri="{FF2B5EF4-FFF2-40B4-BE49-F238E27FC236}">
              <a16:creationId xmlns:a16="http://schemas.microsoft.com/office/drawing/2014/main" id="{6E22D2AD-5F94-4B47-A31C-A8004273469A}"/>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1" name="ZoneTexte 120">
          <a:extLst>
            <a:ext uri="{FF2B5EF4-FFF2-40B4-BE49-F238E27FC236}">
              <a16:creationId xmlns:a16="http://schemas.microsoft.com/office/drawing/2014/main" id="{903609B8-9BD4-4176-8E3B-F1F56EA3B901}"/>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2" name="ZoneTexte 121">
          <a:extLst>
            <a:ext uri="{FF2B5EF4-FFF2-40B4-BE49-F238E27FC236}">
              <a16:creationId xmlns:a16="http://schemas.microsoft.com/office/drawing/2014/main" id="{EA9E105D-AFCA-4BB6-A1B2-49B0709B5D4A}"/>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3" name="ZoneTexte 122">
          <a:extLst>
            <a:ext uri="{FF2B5EF4-FFF2-40B4-BE49-F238E27FC236}">
              <a16:creationId xmlns:a16="http://schemas.microsoft.com/office/drawing/2014/main" id="{01746D72-BC30-47F5-97A8-3E98A501FE62}"/>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4" name="ZoneTexte 123">
          <a:extLst>
            <a:ext uri="{FF2B5EF4-FFF2-40B4-BE49-F238E27FC236}">
              <a16:creationId xmlns:a16="http://schemas.microsoft.com/office/drawing/2014/main" id="{A8FE08AC-869B-404B-A36C-7D0AD60984D9}"/>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25" name="ZoneTexte 124">
          <a:extLst>
            <a:ext uri="{FF2B5EF4-FFF2-40B4-BE49-F238E27FC236}">
              <a16:creationId xmlns:a16="http://schemas.microsoft.com/office/drawing/2014/main" id="{0C9F568F-D91D-42EC-93BC-CFC1D0A29943}"/>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6" name="ZoneTexte 125">
          <a:extLst>
            <a:ext uri="{FF2B5EF4-FFF2-40B4-BE49-F238E27FC236}">
              <a16:creationId xmlns:a16="http://schemas.microsoft.com/office/drawing/2014/main" id="{17D599E1-E883-47C3-9299-DC7D7FF6F9DD}"/>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27" name="ZoneTexte 126">
          <a:extLst>
            <a:ext uri="{FF2B5EF4-FFF2-40B4-BE49-F238E27FC236}">
              <a16:creationId xmlns:a16="http://schemas.microsoft.com/office/drawing/2014/main" id="{210C6D52-02B8-4985-A9A0-5E61CB26320A}"/>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8" name="ZoneTexte 127">
          <a:extLst>
            <a:ext uri="{FF2B5EF4-FFF2-40B4-BE49-F238E27FC236}">
              <a16:creationId xmlns:a16="http://schemas.microsoft.com/office/drawing/2014/main" id="{34FF1DC1-66FB-43DB-B0C7-3AA8F96EAC5F}"/>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29" name="ZoneTexte 128">
          <a:extLst>
            <a:ext uri="{FF2B5EF4-FFF2-40B4-BE49-F238E27FC236}">
              <a16:creationId xmlns:a16="http://schemas.microsoft.com/office/drawing/2014/main" id="{394990DE-7B59-4613-8157-8EC77B4A7819}"/>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0" name="ZoneTexte 129">
          <a:extLst>
            <a:ext uri="{FF2B5EF4-FFF2-40B4-BE49-F238E27FC236}">
              <a16:creationId xmlns:a16="http://schemas.microsoft.com/office/drawing/2014/main" id="{D717EBB3-541F-4E40-8989-54FC907607F0}"/>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1" name="ZoneTexte 130">
          <a:extLst>
            <a:ext uri="{FF2B5EF4-FFF2-40B4-BE49-F238E27FC236}">
              <a16:creationId xmlns:a16="http://schemas.microsoft.com/office/drawing/2014/main" id="{D89AAB3E-FCAA-44A3-AA09-F1AC248D79D3}"/>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2" name="ZoneTexte 131">
          <a:extLst>
            <a:ext uri="{FF2B5EF4-FFF2-40B4-BE49-F238E27FC236}">
              <a16:creationId xmlns:a16="http://schemas.microsoft.com/office/drawing/2014/main" id="{E45FAAF9-54D9-47C9-B1EA-40BED01C9B33}"/>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3" name="ZoneTexte 132">
          <a:extLst>
            <a:ext uri="{FF2B5EF4-FFF2-40B4-BE49-F238E27FC236}">
              <a16:creationId xmlns:a16="http://schemas.microsoft.com/office/drawing/2014/main" id="{8C592313-74A1-4E09-A337-BD91A3504FA7}"/>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4" name="ZoneTexte 133">
          <a:extLst>
            <a:ext uri="{FF2B5EF4-FFF2-40B4-BE49-F238E27FC236}">
              <a16:creationId xmlns:a16="http://schemas.microsoft.com/office/drawing/2014/main" id="{B70AE8C6-F060-47EB-A5BD-B4884963BF34}"/>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5" name="ZoneTexte 134">
          <a:extLst>
            <a:ext uri="{FF2B5EF4-FFF2-40B4-BE49-F238E27FC236}">
              <a16:creationId xmlns:a16="http://schemas.microsoft.com/office/drawing/2014/main" id="{B34AF064-BCB4-4E66-9225-73B6510780A6}"/>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6" name="ZoneTexte 135">
          <a:extLst>
            <a:ext uri="{FF2B5EF4-FFF2-40B4-BE49-F238E27FC236}">
              <a16:creationId xmlns:a16="http://schemas.microsoft.com/office/drawing/2014/main" id="{CEF6C1C2-C3AD-46F5-8E80-491ACEF9437C}"/>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7" name="ZoneTexte 136">
          <a:extLst>
            <a:ext uri="{FF2B5EF4-FFF2-40B4-BE49-F238E27FC236}">
              <a16:creationId xmlns:a16="http://schemas.microsoft.com/office/drawing/2014/main" id="{5C801170-BB1D-4ED4-9216-8223CD252F05}"/>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8" name="ZoneTexte 137">
          <a:extLst>
            <a:ext uri="{FF2B5EF4-FFF2-40B4-BE49-F238E27FC236}">
              <a16:creationId xmlns:a16="http://schemas.microsoft.com/office/drawing/2014/main" id="{76B1D336-467F-402F-8F06-1366D68E96AE}"/>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9" name="ZoneTexte 138">
          <a:extLst>
            <a:ext uri="{FF2B5EF4-FFF2-40B4-BE49-F238E27FC236}">
              <a16:creationId xmlns:a16="http://schemas.microsoft.com/office/drawing/2014/main" id="{87A31565-5455-43FB-81E3-71A0A69DAE18}"/>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40" name="ZoneTexte 139">
          <a:extLst>
            <a:ext uri="{FF2B5EF4-FFF2-40B4-BE49-F238E27FC236}">
              <a16:creationId xmlns:a16="http://schemas.microsoft.com/office/drawing/2014/main" id="{7DDCED2A-D3C1-4D05-B594-1A477D9F8B38}"/>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1" name="ZoneTexte 140">
          <a:extLst>
            <a:ext uri="{FF2B5EF4-FFF2-40B4-BE49-F238E27FC236}">
              <a16:creationId xmlns:a16="http://schemas.microsoft.com/office/drawing/2014/main" id="{C4AF9985-7422-4FC0-B857-B4917326B0ED}"/>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2" name="ZoneTexte 141">
          <a:extLst>
            <a:ext uri="{FF2B5EF4-FFF2-40B4-BE49-F238E27FC236}">
              <a16:creationId xmlns:a16="http://schemas.microsoft.com/office/drawing/2014/main" id="{86E7760D-D6E7-4FD2-9A21-E8D63B615F79}"/>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3" name="ZoneTexte 142">
          <a:extLst>
            <a:ext uri="{FF2B5EF4-FFF2-40B4-BE49-F238E27FC236}">
              <a16:creationId xmlns:a16="http://schemas.microsoft.com/office/drawing/2014/main" id="{5269B587-5EBD-4069-923A-860DB859607C}"/>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4" name="ZoneTexte 143">
          <a:extLst>
            <a:ext uri="{FF2B5EF4-FFF2-40B4-BE49-F238E27FC236}">
              <a16:creationId xmlns:a16="http://schemas.microsoft.com/office/drawing/2014/main" id="{CB342261-84A3-48E9-B445-48F9D4B7ACC9}"/>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5" name="ZoneTexte 144">
          <a:extLst>
            <a:ext uri="{FF2B5EF4-FFF2-40B4-BE49-F238E27FC236}">
              <a16:creationId xmlns:a16="http://schemas.microsoft.com/office/drawing/2014/main" id="{6285A603-8396-4688-AD8C-952DD474BEA5}"/>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6" name="ZoneTexte 145">
          <a:extLst>
            <a:ext uri="{FF2B5EF4-FFF2-40B4-BE49-F238E27FC236}">
              <a16:creationId xmlns:a16="http://schemas.microsoft.com/office/drawing/2014/main" id="{CF47A45C-6DCA-496C-B5D2-6AB633A221F8}"/>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7" name="ZoneTexte 146">
          <a:extLst>
            <a:ext uri="{FF2B5EF4-FFF2-40B4-BE49-F238E27FC236}">
              <a16:creationId xmlns:a16="http://schemas.microsoft.com/office/drawing/2014/main" id="{FDB537CB-83AC-4AC9-9F9F-6F296C65C568}"/>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8" name="ZoneTexte 147">
          <a:extLst>
            <a:ext uri="{FF2B5EF4-FFF2-40B4-BE49-F238E27FC236}">
              <a16:creationId xmlns:a16="http://schemas.microsoft.com/office/drawing/2014/main" id="{D192DBA9-8F38-4E50-9AB0-7FFD9810D016}"/>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49" name="ZoneTexte 148">
          <a:extLst>
            <a:ext uri="{FF2B5EF4-FFF2-40B4-BE49-F238E27FC236}">
              <a16:creationId xmlns:a16="http://schemas.microsoft.com/office/drawing/2014/main" id="{F8A68B43-1D6A-4752-8486-8FF31F119940}"/>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50" name="ZoneTexte 149">
          <a:extLst>
            <a:ext uri="{FF2B5EF4-FFF2-40B4-BE49-F238E27FC236}">
              <a16:creationId xmlns:a16="http://schemas.microsoft.com/office/drawing/2014/main" id="{ED935FB3-700B-4408-8FF1-00E441DFE106}"/>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1" name="ZoneTexte 150">
          <a:extLst>
            <a:ext uri="{FF2B5EF4-FFF2-40B4-BE49-F238E27FC236}">
              <a16:creationId xmlns:a16="http://schemas.microsoft.com/office/drawing/2014/main" id="{91869178-3C5A-4523-826A-270D46D976B1}"/>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52" name="ZoneTexte 151">
          <a:extLst>
            <a:ext uri="{FF2B5EF4-FFF2-40B4-BE49-F238E27FC236}">
              <a16:creationId xmlns:a16="http://schemas.microsoft.com/office/drawing/2014/main" id="{635A339F-9191-40D9-86E0-42B00672E647}"/>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3" name="ZoneTexte 152">
          <a:extLst>
            <a:ext uri="{FF2B5EF4-FFF2-40B4-BE49-F238E27FC236}">
              <a16:creationId xmlns:a16="http://schemas.microsoft.com/office/drawing/2014/main" id="{E3C74C05-99F3-4261-AD51-57AF7A936F93}"/>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4" name="ZoneTexte 153">
          <a:extLst>
            <a:ext uri="{FF2B5EF4-FFF2-40B4-BE49-F238E27FC236}">
              <a16:creationId xmlns:a16="http://schemas.microsoft.com/office/drawing/2014/main" id="{18E4BA2F-5394-4CF4-8F21-441826726DF4}"/>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5" name="ZoneTexte 154">
          <a:extLst>
            <a:ext uri="{FF2B5EF4-FFF2-40B4-BE49-F238E27FC236}">
              <a16:creationId xmlns:a16="http://schemas.microsoft.com/office/drawing/2014/main" id="{BDE1E248-FBA4-4AFB-B45F-7D8FDF6FF5E5}"/>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6" name="ZoneTexte 155">
          <a:extLst>
            <a:ext uri="{FF2B5EF4-FFF2-40B4-BE49-F238E27FC236}">
              <a16:creationId xmlns:a16="http://schemas.microsoft.com/office/drawing/2014/main" id="{53BCC463-7BE2-45F6-B4D6-644E3DA539B5}"/>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7" name="ZoneTexte 156">
          <a:extLst>
            <a:ext uri="{FF2B5EF4-FFF2-40B4-BE49-F238E27FC236}">
              <a16:creationId xmlns:a16="http://schemas.microsoft.com/office/drawing/2014/main" id="{F96C7420-8C62-477C-AEAD-35E365B2937B}"/>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8" name="ZoneTexte 157">
          <a:extLst>
            <a:ext uri="{FF2B5EF4-FFF2-40B4-BE49-F238E27FC236}">
              <a16:creationId xmlns:a16="http://schemas.microsoft.com/office/drawing/2014/main" id="{DAA67160-CF80-49D3-AF72-76A90ABEC211}"/>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59" name="ZoneTexte 158">
          <a:extLst>
            <a:ext uri="{FF2B5EF4-FFF2-40B4-BE49-F238E27FC236}">
              <a16:creationId xmlns:a16="http://schemas.microsoft.com/office/drawing/2014/main" id="{6C8D6714-16A3-463F-B53C-1C30774BB1E3}"/>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0" name="ZoneTexte 159">
          <a:extLst>
            <a:ext uri="{FF2B5EF4-FFF2-40B4-BE49-F238E27FC236}">
              <a16:creationId xmlns:a16="http://schemas.microsoft.com/office/drawing/2014/main" id="{C4860094-986F-493B-B5BE-FD130F3387A4}"/>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1" name="ZoneTexte 160">
          <a:extLst>
            <a:ext uri="{FF2B5EF4-FFF2-40B4-BE49-F238E27FC236}">
              <a16:creationId xmlns:a16="http://schemas.microsoft.com/office/drawing/2014/main" id="{5AAE64BB-5236-439C-A62B-2FC00C620F45}"/>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2" name="ZoneTexte 161">
          <a:extLst>
            <a:ext uri="{FF2B5EF4-FFF2-40B4-BE49-F238E27FC236}">
              <a16:creationId xmlns:a16="http://schemas.microsoft.com/office/drawing/2014/main" id="{38AEC870-3686-420E-A7EC-8139B1D8887F}"/>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3" name="ZoneTexte 162">
          <a:extLst>
            <a:ext uri="{FF2B5EF4-FFF2-40B4-BE49-F238E27FC236}">
              <a16:creationId xmlns:a16="http://schemas.microsoft.com/office/drawing/2014/main" id="{EBB2CB82-60CD-40C7-819C-5ED2AE3DB8D2}"/>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4" name="ZoneTexte 163">
          <a:extLst>
            <a:ext uri="{FF2B5EF4-FFF2-40B4-BE49-F238E27FC236}">
              <a16:creationId xmlns:a16="http://schemas.microsoft.com/office/drawing/2014/main" id="{3635E4AF-F15F-4853-99D6-5F20D96CB73D}"/>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5" name="ZoneTexte 164">
          <a:extLst>
            <a:ext uri="{FF2B5EF4-FFF2-40B4-BE49-F238E27FC236}">
              <a16:creationId xmlns:a16="http://schemas.microsoft.com/office/drawing/2014/main" id="{14E6C416-45DA-4870-ABE3-D59AA12E61CD}"/>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6" name="ZoneTexte 165">
          <a:extLst>
            <a:ext uri="{FF2B5EF4-FFF2-40B4-BE49-F238E27FC236}">
              <a16:creationId xmlns:a16="http://schemas.microsoft.com/office/drawing/2014/main" id="{BE733569-DCF0-4FCF-8937-B9456EAD40D1}"/>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7" name="ZoneTexte 166">
          <a:extLst>
            <a:ext uri="{FF2B5EF4-FFF2-40B4-BE49-F238E27FC236}">
              <a16:creationId xmlns:a16="http://schemas.microsoft.com/office/drawing/2014/main" id="{B3B2510D-7C2F-4909-AC60-DAFEC7C52AF5}"/>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8" name="ZoneTexte 167">
          <a:extLst>
            <a:ext uri="{FF2B5EF4-FFF2-40B4-BE49-F238E27FC236}">
              <a16:creationId xmlns:a16="http://schemas.microsoft.com/office/drawing/2014/main" id="{CAFEF67F-95FF-4D44-B661-47E41635461F}"/>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69" name="ZoneTexte 168">
          <a:extLst>
            <a:ext uri="{FF2B5EF4-FFF2-40B4-BE49-F238E27FC236}">
              <a16:creationId xmlns:a16="http://schemas.microsoft.com/office/drawing/2014/main" id="{BE6F2B54-EA97-4F5B-A899-B103369BF53F}"/>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0" name="ZoneTexte 169">
          <a:extLst>
            <a:ext uri="{FF2B5EF4-FFF2-40B4-BE49-F238E27FC236}">
              <a16:creationId xmlns:a16="http://schemas.microsoft.com/office/drawing/2014/main" id="{275BB53A-1124-4E93-B1B6-91F6BB94F3E1}"/>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1" name="ZoneTexte 170">
          <a:extLst>
            <a:ext uri="{FF2B5EF4-FFF2-40B4-BE49-F238E27FC236}">
              <a16:creationId xmlns:a16="http://schemas.microsoft.com/office/drawing/2014/main" id="{889C34D3-AC25-48FA-A4D5-557FDF9FA728}"/>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2" name="ZoneTexte 171">
          <a:extLst>
            <a:ext uri="{FF2B5EF4-FFF2-40B4-BE49-F238E27FC236}">
              <a16:creationId xmlns:a16="http://schemas.microsoft.com/office/drawing/2014/main" id="{BFA96960-D0DA-4993-B306-535D2408B97C}"/>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3" name="ZoneTexte 172">
          <a:extLst>
            <a:ext uri="{FF2B5EF4-FFF2-40B4-BE49-F238E27FC236}">
              <a16:creationId xmlns:a16="http://schemas.microsoft.com/office/drawing/2014/main" id="{F3E9178F-6C1B-4AE1-9C34-68EE56216B9A}"/>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4" name="ZoneTexte 173">
          <a:extLst>
            <a:ext uri="{FF2B5EF4-FFF2-40B4-BE49-F238E27FC236}">
              <a16:creationId xmlns:a16="http://schemas.microsoft.com/office/drawing/2014/main" id="{81149818-7004-407C-A66B-9E3B0E792ACC}"/>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5" name="ZoneTexte 174">
          <a:extLst>
            <a:ext uri="{FF2B5EF4-FFF2-40B4-BE49-F238E27FC236}">
              <a16:creationId xmlns:a16="http://schemas.microsoft.com/office/drawing/2014/main" id="{C482D398-DCC4-4572-8226-1EBBAC37BCBE}"/>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6" name="ZoneTexte 175">
          <a:extLst>
            <a:ext uri="{FF2B5EF4-FFF2-40B4-BE49-F238E27FC236}">
              <a16:creationId xmlns:a16="http://schemas.microsoft.com/office/drawing/2014/main" id="{E040E9DC-32D7-4F1E-8183-036848F84171}"/>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7" name="ZoneTexte 176">
          <a:extLst>
            <a:ext uri="{FF2B5EF4-FFF2-40B4-BE49-F238E27FC236}">
              <a16:creationId xmlns:a16="http://schemas.microsoft.com/office/drawing/2014/main" id="{050E1F2D-2C76-4B83-8BD8-564102D4E7FA}"/>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8" name="ZoneTexte 177">
          <a:extLst>
            <a:ext uri="{FF2B5EF4-FFF2-40B4-BE49-F238E27FC236}">
              <a16:creationId xmlns:a16="http://schemas.microsoft.com/office/drawing/2014/main" id="{136BDF2D-D458-4E99-933A-9E255100AB6F}"/>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9" name="ZoneTexte 178">
          <a:extLst>
            <a:ext uri="{FF2B5EF4-FFF2-40B4-BE49-F238E27FC236}">
              <a16:creationId xmlns:a16="http://schemas.microsoft.com/office/drawing/2014/main" id="{BD82B2B7-1D0D-42DA-B7BC-49D7E83619E4}"/>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0" name="ZoneTexte 179">
          <a:extLst>
            <a:ext uri="{FF2B5EF4-FFF2-40B4-BE49-F238E27FC236}">
              <a16:creationId xmlns:a16="http://schemas.microsoft.com/office/drawing/2014/main" id="{BD98FB4C-C876-427C-8C10-3B457B2AD9F7}"/>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1" name="ZoneTexte 180">
          <a:extLst>
            <a:ext uri="{FF2B5EF4-FFF2-40B4-BE49-F238E27FC236}">
              <a16:creationId xmlns:a16="http://schemas.microsoft.com/office/drawing/2014/main" id="{3D50106B-E841-4C46-9513-2BB853E53923}"/>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2" name="ZoneTexte 181">
          <a:extLst>
            <a:ext uri="{FF2B5EF4-FFF2-40B4-BE49-F238E27FC236}">
              <a16:creationId xmlns:a16="http://schemas.microsoft.com/office/drawing/2014/main" id="{FCE605FB-6C32-4052-8CA0-16E9AC9107AD}"/>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3" name="ZoneTexte 182">
          <a:extLst>
            <a:ext uri="{FF2B5EF4-FFF2-40B4-BE49-F238E27FC236}">
              <a16:creationId xmlns:a16="http://schemas.microsoft.com/office/drawing/2014/main" id="{D8116641-8DE3-4CB7-92DA-C47F526875EF}"/>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4" name="ZoneTexte 183">
          <a:extLst>
            <a:ext uri="{FF2B5EF4-FFF2-40B4-BE49-F238E27FC236}">
              <a16:creationId xmlns:a16="http://schemas.microsoft.com/office/drawing/2014/main" id="{6B8C0F08-490E-40ED-A458-5F77229743D9}"/>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85" name="ZoneTexte 184">
          <a:extLst>
            <a:ext uri="{FF2B5EF4-FFF2-40B4-BE49-F238E27FC236}">
              <a16:creationId xmlns:a16="http://schemas.microsoft.com/office/drawing/2014/main" id="{B126258B-0384-4D63-81C5-BAA20E5BCD88}"/>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6" name="ZoneTexte 185">
          <a:extLst>
            <a:ext uri="{FF2B5EF4-FFF2-40B4-BE49-F238E27FC236}">
              <a16:creationId xmlns:a16="http://schemas.microsoft.com/office/drawing/2014/main" id="{F2A89348-56CF-4221-BB81-F9A100D83CFB}"/>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87" name="ZoneTexte 186">
          <a:extLst>
            <a:ext uri="{FF2B5EF4-FFF2-40B4-BE49-F238E27FC236}">
              <a16:creationId xmlns:a16="http://schemas.microsoft.com/office/drawing/2014/main" id="{BC717FDF-F3BD-4A92-93B0-C785817910EA}"/>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88" name="ZoneTexte 187">
          <a:extLst>
            <a:ext uri="{FF2B5EF4-FFF2-40B4-BE49-F238E27FC236}">
              <a16:creationId xmlns:a16="http://schemas.microsoft.com/office/drawing/2014/main" id="{C74CD2E8-1365-48D7-BB6F-B35B908EAE69}"/>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89" name="ZoneTexte 188">
          <a:extLst>
            <a:ext uri="{FF2B5EF4-FFF2-40B4-BE49-F238E27FC236}">
              <a16:creationId xmlns:a16="http://schemas.microsoft.com/office/drawing/2014/main" id="{C4088E14-C98A-4D8D-9CE8-4C3D680E40E6}"/>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0" name="ZoneTexte 189">
          <a:extLst>
            <a:ext uri="{FF2B5EF4-FFF2-40B4-BE49-F238E27FC236}">
              <a16:creationId xmlns:a16="http://schemas.microsoft.com/office/drawing/2014/main" id="{7F21F0DF-B755-41B0-B960-E3F28FD6CACD}"/>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1" name="ZoneTexte 190">
          <a:extLst>
            <a:ext uri="{FF2B5EF4-FFF2-40B4-BE49-F238E27FC236}">
              <a16:creationId xmlns:a16="http://schemas.microsoft.com/office/drawing/2014/main" id="{849F13C9-1777-4693-B931-591E1939F225}"/>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2" name="ZoneTexte 191">
          <a:extLst>
            <a:ext uri="{FF2B5EF4-FFF2-40B4-BE49-F238E27FC236}">
              <a16:creationId xmlns:a16="http://schemas.microsoft.com/office/drawing/2014/main" id="{C7AE4783-F451-4CCE-A24F-BF73DB833D23}"/>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3" name="ZoneTexte 192">
          <a:extLst>
            <a:ext uri="{FF2B5EF4-FFF2-40B4-BE49-F238E27FC236}">
              <a16:creationId xmlns:a16="http://schemas.microsoft.com/office/drawing/2014/main" id="{C54B81B6-9794-4E0B-B6FD-BE6361A4E27D}"/>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4" name="ZoneTexte 193">
          <a:extLst>
            <a:ext uri="{FF2B5EF4-FFF2-40B4-BE49-F238E27FC236}">
              <a16:creationId xmlns:a16="http://schemas.microsoft.com/office/drawing/2014/main" id="{FB428C7F-CBAE-4011-9EF8-CBE10977457E}"/>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5" name="ZoneTexte 194">
          <a:extLst>
            <a:ext uri="{FF2B5EF4-FFF2-40B4-BE49-F238E27FC236}">
              <a16:creationId xmlns:a16="http://schemas.microsoft.com/office/drawing/2014/main" id="{E8EF101D-9403-4A40-A1D7-4A166BAEB9F0}"/>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6" name="ZoneTexte 195">
          <a:extLst>
            <a:ext uri="{FF2B5EF4-FFF2-40B4-BE49-F238E27FC236}">
              <a16:creationId xmlns:a16="http://schemas.microsoft.com/office/drawing/2014/main" id="{C0FDCE4E-B8D3-4DF0-AC50-DBC7D9AAE8BA}"/>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97" name="ZoneTexte 196">
          <a:extLst>
            <a:ext uri="{FF2B5EF4-FFF2-40B4-BE49-F238E27FC236}">
              <a16:creationId xmlns:a16="http://schemas.microsoft.com/office/drawing/2014/main" id="{4E533AE5-F2DD-4C98-81F9-FF8A1ABA524D}"/>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98" name="ZoneTexte 197">
          <a:extLst>
            <a:ext uri="{FF2B5EF4-FFF2-40B4-BE49-F238E27FC236}">
              <a16:creationId xmlns:a16="http://schemas.microsoft.com/office/drawing/2014/main" id="{56134F4A-05B0-44ED-9D84-16A0BBD16D27}"/>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99" name="ZoneTexte 198">
          <a:extLst>
            <a:ext uri="{FF2B5EF4-FFF2-40B4-BE49-F238E27FC236}">
              <a16:creationId xmlns:a16="http://schemas.microsoft.com/office/drawing/2014/main" id="{1804B050-AE98-4B10-85DF-FF2E65E2B2BE}"/>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00" name="ZoneTexte 199">
          <a:extLst>
            <a:ext uri="{FF2B5EF4-FFF2-40B4-BE49-F238E27FC236}">
              <a16:creationId xmlns:a16="http://schemas.microsoft.com/office/drawing/2014/main" id="{BC84C978-B701-4CBC-9835-A8245C3CABBF}"/>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1" name="ZoneTexte 200">
          <a:extLst>
            <a:ext uri="{FF2B5EF4-FFF2-40B4-BE49-F238E27FC236}">
              <a16:creationId xmlns:a16="http://schemas.microsoft.com/office/drawing/2014/main" id="{4917668D-7EDA-40B4-A496-2A7EAE497F69}"/>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2" name="ZoneTexte 201">
          <a:extLst>
            <a:ext uri="{FF2B5EF4-FFF2-40B4-BE49-F238E27FC236}">
              <a16:creationId xmlns:a16="http://schemas.microsoft.com/office/drawing/2014/main" id="{4580EC06-7732-425D-8B0D-93FCBF08E9B9}"/>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3" name="ZoneTexte 202">
          <a:extLst>
            <a:ext uri="{FF2B5EF4-FFF2-40B4-BE49-F238E27FC236}">
              <a16:creationId xmlns:a16="http://schemas.microsoft.com/office/drawing/2014/main" id="{D3335359-CA15-43C9-91D5-D8D7201D9CC7}"/>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4" name="ZoneTexte 203">
          <a:extLst>
            <a:ext uri="{FF2B5EF4-FFF2-40B4-BE49-F238E27FC236}">
              <a16:creationId xmlns:a16="http://schemas.microsoft.com/office/drawing/2014/main" id="{F3AF4891-103B-4E08-84B5-5E0282703EB0}"/>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5" name="ZoneTexte 204">
          <a:extLst>
            <a:ext uri="{FF2B5EF4-FFF2-40B4-BE49-F238E27FC236}">
              <a16:creationId xmlns:a16="http://schemas.microsoft.com/office/drawing/2014/main" id="{27FFCF38-2F0A-477C-8CE1-49CAF97485F4}"/>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6" name="ZoneTexte 205">
          <a:extLst>
            <a:ext uri="{FF2B5EF4-FFF2-40B4-BE49-F238E27FC236}">
              <a16:creationId xmlns:a16="http://schemas.microsoft.com/office/drawing/2014/main" id="{F153B262-9DDA-41C5-9D77-43DB9711C048}"/>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7" name="ZoneTexte 206">
          <a:extLst>
            <a:ext uri="{FF2B5EF4-FFF2-40B4-BE49-F238E27FC236}">
              <a16:creationId xmlns:a16="http://schemas.microsoft.com/office/drawing/2014/main" id="{108DF67B-9C90-42C8-8D7B-4F9127459595}"/>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08" name="ZoneTexte 207">
          <a:extLst>
            <a:ext uri="{FF2B5EF4-FFF2-40B4-BE49-F238E27FC236}">
              <a16:creationId xmlns:a16="http://schemas.microsoft.com/office/drawing/2014/main" id="{162D2F3C-C592-4D72-B51F-75AC6670B670}"/>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09" name="ZoneTexte 208">
          <a:extLst>
            <a:ext uri="{FF2B5EF4-FFF2-40B4-BE49-F238E27FC236}">
              <a16:creationId xmlns:a16="http://schemas.microsoft.com/office/drawing/2014/main" id="{1A7F74AD-8CF3-4FB5-BFFF-AA7C53303639}"/>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10" name="ZoneTexte 209">
          <a:extLst>
            <a:ext uri="{FF2B5EF4-FFF2-40B4-BE49-F238E27FC236}">
              <a16:creationId xmlns:a16="http://schemas.microsoft.com/office/drawing/2014/main" id="{9F5670F0-5B59-4785-BCC7-C3EC90BD678D}"/>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1" name="ZoneTexte 210">
          <a:extLst>
            <a:ext uri="{FF2B5EF4-FFF2-40B4-BE49-F238E27FC236}">
              <a16:creationId xmlns:a16="http://schemas.microsoft.com/office/drawing/2014/main" id="{AE27F94C-8B0B-43BA-97C0-9CB3D5E553F1}"/>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12" name="ZoneTexte 211">
          <a:extLst>
            <a:ext uri="{FF2B5EF4-FFF2-40B4-BE49-F238E27FC236}">
              <a16:creationId xmlns:a16="http://schemas.microsoft.com/office/drawing/2014/main" id="{73BDDA64-3077-4AA6-90A1-716F70A62BF9}"/>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3" name="ZoneTexte 212">
          <a:extLst>
            <a:ext uri="{FF2B5EF4-FFF2-40B4-BE49-F238E27FC236}">
              <a16:creationId xmlns:a16="http://schemas.microsoft.com/office/drawing/2014/main" id="{FD6C63DD-B905-4337-8CDF-05307752518E}"/>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4" name="ZoneTexte 213">
          <a:extLst>
            <a:ext uri="{FF2B5EF4-FFF2-40B4-BE49-F238E27FC236}">
              <a16:creationId xmlns:a16="http://schemas.microsoft.com/office/drawing/2014/main" id="{FC0E3361-6D66-45AB-A599-D77F08F3D459}"/>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5" name="ZoneTexte 214">
          <a:extLst>
            <a:ext uri="{FF2B5EF4-FFF2-40B4-BE49-F238E27FC236}">
              <a16:creationId xmlns:a16="http://schemas.microsoft.com/office/drawing/2014/main" id="{D6C4AB6C-2D79-46CE-B7D2-90CF42AA266B}"/>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6" name="ZoneTexte 215">
          <a:extLst>
            <a:ext uri="{FF2B5EF4-FFF2-40B4-BE49-F238E27FC236}">
              <a16:creationId xmlns:a16="http://schemas.microsoft.com/office/drawing/2014/main" id="{B10EBE10-4094-4040-AB08-80BD73D68600}"/>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7" name="ZoneTexte 216">
          <a:extLst>
            <a:ext uri="{FF2B5EF4-FFF2-40B4-BE49-F238E27FC236}">
              <a16:creationId xmlns:a16="http://schemas.microsoft.com/office/drawing/2014/main" id="{3E891F41-8932-459C-AD13-B6387C6C557C}"/>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8" name="ZoneTexte 217">
          <a:extLst>
            <a:ext uri="{FF2B5EF4-FFF2-40B4-BE49-F238E27FC236}">
              <a16:creationId xmlns:a16="http://schemas.microsoft.com/office/drawing/2014/main" id="{63D214B5-927E-422D-935D-506B409A07A4}"/>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19" name="ZoneTexte 218">
          <a:extLst>
            <a:ext uri="{FF2B5EF4-FFF2-40B4-BE49-F238E27FC236}">
              <a16:creationId xmlns:a16="http://schemas.microsoft.com/office/drawing/2014/main" id="{8DCC645A-00BA-4C94-A02D-BC5D0AAAB556}"/>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0" name="ZoneTexte 219">
          <a:extLst>
            <a:ext uri="{FF2B5EF4-FFF2-40B4-BE49-F238E27FC236}">
              <a16:creationId xmlns:a16="http://schemas.microsoft.com/office/drawing/2014/main" id="{CACF103C-9FCE-4F01-B438-FC82D6C8A9AC}"/>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1" name="ZoneTexte 220">
          <a:extLst>
            <a:ext uri="{FF2B5EF4-FFF2-40B4-BE49-F238E27FC236}">
              <a16:creationId xmlns:a16="http://schemas.microsoft.com/office/drawing/2014/main" id="{EB2EBF97-8DA3-42D4-8FAD-F65AF47D0971}"/>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2" name="ZoneTexte 221">
          <a:extLst>
            <a:ext uri="{FF2B5EF4-FFF2-40B4-BE49-F238E27FC236}">
              <a16:creationId xmlns:a16="http://schemas.microsoft.com/office/drawing/2014/main" id="{9BE34A67-7B65-4634-B579-8B5BC02270EE}"/>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3" name="ZoneTexte 222">
          <a:extLst>
            <a:ext uri="{FF2B5EF4-FFF2-40B4-BE49-F238E27FC236}">
              <a16:creationId xmlns:a16="http://schemas.microsoft.com/office/drawing/2014/main" id="{6277085C-A048-4CAA-8D5D-F3D6DD283044}"/>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4" name="ZoneTexte 223">
          <a:extLst>
            <a:ext uri="{FF2B5EF4-FFF2-40B4-BE49-F238E27FC236}">
              <a16:creationId xmlns:a16="http://schemas.microsoft.com/office/drawing/2014/main" id="{D0052B87-4EB4-4432-979F-734E8C14DB36}"/>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5" name="ZoneTexte 224">
          <a:extLst>
            <a:ext uri="{FF2B5EF4-FFF2-40B4-BE49-F238E27FC236}">
              <a16:creationId xmlns:a16="http://schemas.microsoft.com/office/drawing/2014/main" id="{AE4C68B9-3863-481D-9213-7B64ACC60C25}"/>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6" name="ZoneTexte 225">
          <a:extLst>
            <a:ext uri="{FF2B5EF4-FFF2-40B4-BE49-F238E27FC236}">
              <a16:creationId xmlns:a16="http://schemas.microsoft.com/office/drawing/2014/main" id="{76D554EC-102C-45A1-B9B8-9408BD37F8E0}"/>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7" name="ZoneTexte 226">
          <a:extLst>
            <a:ext uri="{FF2B5EF4-FFF2-40B4-BE49-F238E27FC236}">
              <a16:creationId xmlns:a16="http://schemas.microsoft.com/office/drawing/2014/main" id="{5F418FFA-2B58-4EF7-8659-A809474192E9}"/>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8" name="ZoneTexte 227">
          <a:extLst>
            <a:ext uri="{FF2B5EF4-FFF2-40B4-BE49-F238E27FC236}">
              <a16:creationId xmlns:a16="http://schemas.microsoft.com/office/drawing/2014/main" id="{550626E6-CE81-4559-8BAE-01F47050DC8D}"/>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9" name="ZoneTexte 228">
          <a:extLst>
            <a:ext uri="{FF2B5EF4-FFF2-40B4-BE49-F238E27FC236}">
              <a16:creationId xmlns:a16="http://schemas.microsoft.com/office/drawing/2014/main" id="{E3A9FCC0-5F74-4F9D-B73C-88A3ABB6BDF3}"/>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0" name="ZoneTexte 229">
          <a:extLst>
            <a:ext uri="{FF2B5EF4-FFF2-40B4-BE49-F238E27FC236}">
              <a16:creationId xmlns:a16="http://schemas.microsoft.com/office/drawing/2014/main" id="{2DB8C963-303E-4E43-826D-0CDD94E9B4E1}"/>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1" name="ZoneTexte 230">
          <a:extLst>
            <a:ext uri="{FF2B5EF4-FFF2-40B4-BE49-F238E27FC236}">
              <a16:creationId xmlns:a16="http://schemas.microsoft.com/office/drawing/2014/main" id="{251BD22D-0496-4702-9DB9-5737292896F4}"/>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2" name="ZoneTexte 231">
          <a:extLst>
            <a:ext uri="{FF2B5EF4-FFF2-40B4-BE49-F238E27FC236}">
              <a16:creationId xmlns:a16="http://schemas.microsoft.com/office/drawing/2014/main" id="{8D131381-3469-468E-9402-D6D264D37E1C}"/>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3" name="ZoneTexte 232">
          <a:extLst>
            <a:ext uri="{FF2B5EF4-FFF2-40B4-BE49-F238E27FC236}">
              <a16:creationId xmlns:a16="http://schemas.microsoft.com/office/drawing/2014/main" id="{27F900DF-AD92-47A9-B829-E52001E6F242}"/>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4" name="ZoneTexte 233">
          <a:extLst>
            <a:ext uri="{FF2B5EF4-FFF2-40B4-BE49-F238E27FC236}">
              <a16:creationId xmlns:a16="http://schemas.microsoft.com/office/drawing/2014/main" id="{4B500676-741A-41AD-984E-2DDC8C4BA332}"/>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5" name="ZoneTexte 234">
          <a:extLst>
            <a:ext uri="{FF2B5EF4-FFF2-40B4-BE49-F238E27FC236}">
              <a16:creationId xmlns:a16="http://schemas.microsoft.com/office/drawing/2014/main" id="{36119BBD-2E1D-49B5-A3E8-B26C132E9D63}"/>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36" name="ZoneTexte 235">
          <a:extLst>
            <a:ext uri="{FF2B5EF4-FFF2-40B4-BE49-F238E27FC236}">
              <a16:creationId xmlns:a16="http://schemas.microsoft.com/office/drawing/2014/main" id="{6E19D460-7CB0-4BA1-99A8-AAAD449BCEBC}"/>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7" name="ZoneTexte 236">
          <a:extLst>
            <a:ext uri="{FF2B5EF4-FFF2-40B4-BE49-F238E27FC236}">
              <a16:creationId xmlns:a16="http://schemas.microsoft.com/office/drawing/2014/main" id="{032EA9AF-69C6-4695-A071-AD88E8DB3B55}"/>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8" name="ZoneTexte 237">
          <a:extLst>
            <a:ext uri="{FF2B5EF4-FFF2-40B4-BE49-F238E27FC236}">
              <a16:creationId xmlns:a16="http://schemas.microsoft.com/office/drawing/2014/main" id="{4CBAD9D6-5E22-4F95-BA77-CCAA9DF7AE96}"/>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39" name="ZoneTexte 238">
          <a:extLst>
            <a:ext uri="{FF2B5EF4-FFF2-40B4-BE49-F238E27FC236}">
              <a16:creationId xmlns:a16="http://schemas.microsoft.com/office/drawing/2014/main" id="{47C248C1-0ACA-49D4-8BDA-03520ED4252E}"/>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0" name="ZoneTexte 239">
          <a:extLst>
            <a:ext uri="{FF2B5EF4-FFF2-40B4-BE49-F238E27FC236}">
              <a16:creationId xmlns:a16="http://schemas.microsoft.com/office/drawing/2014/main" id="{7E896FA1-95BE-4299-8D46-547239DFABCC}"/>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1" name="ZoneTexte 240">
          <a:extLst>
            <a:ext uri="{FF2B5EF4-FFF2-40B4-BE49-F238E27FC236}">
              <a16:creationId xmlns:a16="http://schemas.microsoft.com/office/drawing/2014/main" id="{79A7A188-2D0E-4944-B04F-53EA69E1FBD1}"/>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2" name="ZoneTexte 241">
          <a:extLst>
            <a:ext uri="{FF2B5EF4-FFF2-40B4-BE49-F238E27FC236}">
              <a16:creationId xmlns:a16="http://schemas.microsoft.com/office/drawing/2014/main" id="{13446725-7409-4F98-B460-52F2F10FCE70}"/>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3" name="ZoneTexte 242">
          <a:extLst>
            <a:ext uri="{FF2B5EF4-FFF2-40B4-BE49-F238E27FC236}">
              <a16:creationId xmlns:a16="http://schemas.microsoft.com/office/drawing/2014/main" id="{1034BA62-2143-4DC4-9018-F3E2028A8A22}"/>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4" name="ZoneTexte 243">
          <a:extLst>
            <a:ext uri="{FF2B5EF4-FFF2-40B4-BE49-F238E27FC236}">
              <a16:creationId xmlns:a16="http://schemas.microsoft.com/office/drawing/2014/main" id="{4C6F41C0-A3D8-4ED4-945F-B096AD86A1B9}"/>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45" name="ZoneTexte 244">
          <a:extLst>
            <a:ext uri="{FF2B5EF4-FFF2-40B4-BE49-F238E27FC236}">
              <a16:creationId xmlns:a16="http://schemas.microsoft.com/office/drawing/2014/main" id="{B8BC6637-AB35-4FA0-BD53-84CEB5C38EDC}"/>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6" name="ZoneTexte 245">
          <a:extLst>
            <a:ext uri="{FF2B5EF4-FFF2-40B4-BE49-F238E27FC236}">
              <a16:creationId xmlns:a16="http://schemas.microsoft.com/office/drawing/2014/main" id="{5A12C315-E2CC-4FCA-9074-692C3051FE12}"/>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47" name="ZoneTexte 246">
          <a:extLst>
            <a:ext uri="{FF2B5EF4-FFF2-40B4-BE49-F238E27FC236}">
              <a16:creationId xmlns:a16="http://schemas.microsoft.com/office/drawing/2014/main" id="{3448F5E9-2891-4C35-A3A8-D962F92523EB}"/>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48" name="ZoneTexte 247">
          <a:extLst>
            <a:ext uri="{FF2B5EF4-FFF2-40B4-BE49-F238E27FC236}">
              <a16:creationId xmlns:a16="http://schemas.microsoft.com/office/drawing/2014/main" id="{F60DE1BE-F73A-4F33-BA14-2355D9120A7C}"/>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49" name="ZoneTexte 248">
          <a:extLst>
            <a:ext uri="{FF2B5EF4-FFF2-40B4-BE49-F238E27FC236}">
              <a16:creationId xmlns:a16="http://schemas.microsoft.com/office/drawing/2014/main" id="{6D1C8AE6-2097-4031-8582-875CC7FB0263}"/>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0" name="ZoneTexte 249">
          <a:extLst>
            <a:ext uri="{FF2B5EF4-FFF2-40B4-BE49-F238E27FC236}">
              <a16:creationId xmlns:a16="http://schemas.microsoft.com/office/drawing/2014/main" id="{72D563CF-AB15-47D2-BD07-88FFA2D724D8}"/>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1" name="ZoneTexte 250">
          <a:extLst>
            <a:ext uri="{FF2B5EF4-FFF2-40B4-BE49-F238E27FC236}">
              <a16:creationId xmlns:a16="http://schemas.microsoft.com/office/drawing/2014/main" id="{E3FC25E6-187C-4075-BFF2-DAE698E9415A}"/>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2" name="ZoneTexte 251">
          <a:extLst>
            <a:ext uri="{FF2B5EF4-FFF2-40B4-BE49-F238E27FC236}">
              <a16:creationId xmlns:a16="http://schemas.microsoft.com/office/drawing/2014/main" id="{B82F2116-E165-40C5-8AA8-3CB9522DF874}"/>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3" name="ZoneTexte 252">
          <a:extLst>
            <a:ext uri="{FF2B5EF4-FFF2-40B4-BE49-F238E27FC236}">
              <a16:creationId xmlns:a16="http://schemas.microsoft.com/office/drawing/2014/main" id="{CC0B8FF6-9BBA-4A30-884C-BCFCD61696B6}"/>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4" name="ZoneTexte 253">
          <a:extLst>
            <a:ext uri="{FF2B5EF4-FFF2-40B4-BE49-F238E27FC236}">
              <a16:creationId xmlns:a16="http://schemas.microsoft.com/office/drawing/2014/main" id="{33924893-ED8C-42C1-904E-10B2C295F702}"/>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5" name="ZoneTexte 254">
          <a:extLst>
            <a:ext uri="{FF2B5EF4-FFF2-40B4-BE49-F238E27FC236}">
              <a16:creationId xmlns:a16="http://schemas.microsoft.com/office/drawing/2014/main" id="{2F8B8B58-1656-4A95-B897-D3E5B2A262CC}"/>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6" name="ZoneTexte 255">
          <a:extLst>
            <a:ext uri="{FF2B5EF4-FFF2-40B4-BE49-F238E27FC236}">
              <a16:creationId xmlns:a16="http://schemas.microsoft.com/office/drawing/2014/main" id="{06C08CAC-1C10-47A3-BD05-382B18D5933A}"/>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57" name="ZoneTexte 256">
          <a:extLst>
            <a:ext uri="{FF2B5EF4-FFF2-40B4-BE49-F238E27FC236}">
              <a16:creationId xmlns:a16="http://schemas.microsoft.com/office/drawing/2014/main" id="{E8D25237-53E1-4B24-B146-15FF39207417}"/>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58" name="ZoneTexte 257">
          <a:extLst>
            <a:ext uri="{FF2B5EF4-FFF2-40B4-BE49-F238E27FC236}">
              <a16:creationId xmlns:a16="http://schemas.microsoft.com/office/drawing/2014/main" id="{BD8427CD-57C2-4C1D-9B70-A7BF7BFBE6B6}"/>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59" name="ZoneTexte 258">
          <a:extLst>
            <a:ext uri="{FF2B5EF4-FFF2-40B4-BE49-F238E27FC236}">
              <a16:creationId xmlns:a16="http://schemas.microsoft.com/office/drawing/2014/main" id="{CB3EF080-8C09-4EAD-9154-D83A8823A676}"/>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60" name="ZoneTexte 259">
          <a:extLst>
            <a:ext uri="{FF2B5EF4-FFF2-40B4-BE49-F238E27FC236}">
              <a16:creationId xmlns:a16="http://schemas.microsoft.com/office/drawing/2014/main" id="{71A16365-E953-4189-BFE4-A80F24C7DDCF}"/>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1" name="ZoneTexte 260">
          <a:extLst>
            <a:ext uri="{FF2B5EF4-FFF2-40B4-BE49-F238E27FC236}">
              <a16:creationId xmlns:a16="http://schemas.microsoft.com/office/drawing/2014/main" id="{DD39B9AD-00C8-4D11-BC41-9FB01CDB786E}"/>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2" name="ZoneTexte 261">
          <a:extLst>
            <a:ext uri="{FF2B5EF4-FFF2-40B4-BE49-F238E27FC236}">
              <a16:creationId xmlns:a16="http://schemas.microsoft.com/office/drawing/2014/main" id="{8D57037B-846F-475A-A112-E45EBDF60A18}"/>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3" name="ZoneTexte 262">
          <a:extLst>
            <a:ext uri="{FF2B5EF4-FFF2-40B4-BE49-F238E27FC236}">
              <a16:creationId xmlns:a16="http://schemas.microsoft.com/office/drawing/2014/main" id="{4E25CEB6-C601-4B81-BC0A-0B4A58A269C6}"/>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4" name="ZoneTexte 263">
          <a:extLst>
            <a:ext uri="{FF2B5EF4-FFF2-40B4-BE49-F238E27FC236}">
              <a16:creationId xmlns:a16="http://schemas.microsoft.com/office/drawing/2014/main" id="{7BE30B34-039A-49F2-A247-E5A2CA5B7EA9}"/>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5" name="ZoneTexte 264">
          <a:extLst>
            <a:ext uri="{FF2B5EF4-FFF2-40B4-BE49-F238E27FC236}">
              <a16:creationId xmlns:a16="http://schemas.microsoft.com/office/drawing/2014/main" id="{D5FB93B0-C891-4410-96E1-22DD47C3E5BD}"/>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6" name="ZoneTexte 265">
          <a:extLst>
            <a:ext uri="{FF2B5EF4-FFF2-40B4-BE49-F238E27FC236}">
              <a16:creationId xmlns:a16="http://schemas.microsoft.com/office/drawing/2014/main" id="{23FD3EFD-5805-46B0-90D4-D1546B2B1B73}"/>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7" name="ZoneTexte 266">
          <a:extLst>
            <a:ext uri="{FF2B5EF4-FFF2-40B4-BE49-F238E27FC236}">
              <a16:creationId xmlns:a16="http://schemas.microsoft.com/office/drawing/2014/main" id="{CE2D4739-02A2-466A-AC35-0F609E6549B1}"/>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68" name="ZoneTexte 267">
          <a:extLst>
            <a:ext uri="{FF2B5EF4-FFF2-40B4-BE49-F238E27FC236}">
              <a16:creationId xmlns:a16="http://schemas.microsoft.com/office/drawing/2014/main" id="{63CBC107-1EE4-4514-95C7-78B315F1E3F6}"/>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69" name="ZoneTexte 268">
          <a:extLst>
            <a:ext uri="{FF2B5EF4-FFF2-40B4-BE49-F238E27FC236}">
              <a16:creationId xmlns:a16="http://schemas.microsoft.com/office/drawing/2014/main" id="{E160ACA4-B89D-4246-A83C-FE5CCEE030D4}"/>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70" name="ZoneTexte 269">
          <a:extLst>
            <a:ext uri="{FF2B5EF4-FFF2-40B4-BE49-F238E27FC236}">
              <a16:creationId xmlns:a16="http://schemas.microsoft.com/office/drawing/2014/main" id="{6F234BD8-AC17-4113-832A-87FB32D9742B}"/>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1" name="ZoneTexte 270">
          <a:extLst>
            <a:ext uri="{FF2B5EF4-FFF2-40B4-BE49-F238E27FC236}">
              <a16:creationId xmlns:a16="http://schemas.microsoft.com/office/drawing/2014/main" id="{F0ABFB69-7022-4ED4-A873-5EBDBB7A74C5}"/>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72" name="ZoneTexte 271">
          <a:extLst>
            <a:ext uri="{FF2B5EF4-FFF2-40B4-BE49-F238E27FC236}">
              <a16:creationId xmlns:a16="http://schemas.microsoft.com/office/drawing/2014/main" id="{1F60C8B8-A067-4792-AC3A-1F8B295D0238}"/>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3" name="ZoneTexte 272">
          <a:extLst>
            <a:ext uri="{FF2B5EF4-FFF2-40B4-BE49-F238E27FC236}">
              <a16:creationId xmlns:a16="http://schemas.microsoft.com/office/drawing/2014/main" id="{4333342B-58AD-49B4-AA5A-8A22FFCBCDD9}"/>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4" name="ZoneTexte 273">
          <a:extLst>
            <a:ext uri="{FF2B5EF4-FFF2-40B4-BE49-F238E27FC236}">
              <a16:creationId xmlns:a16="http://schemas.microsoft.com/office/drawing/2014/main" id="{164E4B58-1D9B-46FE-A489-98EAF1ED2432}"/>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5" name="ZoneTexte 274">
          <a:extLst>
            <a:ext uri="{FF2B5EF4-FFF2-40B4-BE49-F238E27FC236}">
              <a16:creationId xmlns:a16="http://schemas.microsoft.com/office/drawing/2014/main" id="{24FDAF83-86E5-4F47-8CF2-FA2040289968}"/>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6" name="ZoneTexte 275">
          <a:extLst>
            <a:ext uri="{FF2B5EF4-FFF2-40B4-BE49-F238E27FC236}">
              <a16:creationId xmlns:a16="http://schemas.microsoft.com/office/drawing/2014/main" id="{E32BC7C6-A798-4272-9153-295CE4AB3E2F}"/>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7" name="ZoneTexte 276">
          <a:extLst>
            <a:ext uri="{FF2B5EF4-FFF2-40B4-BE49-F238E27FC236}">
              <a16:creationId xmlns:a16="http://schemas.microsoft.com/office/drawing/2014/main" id="{2357750D-F201-47D2-8B9F-ED83CEBD5B62}"/>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8" name="ZoneTexte 277">
          <a:extLst>
            <a:ext uri="{FF2B5EF4-FFF2-40B4-BE49-F238E27FC236}">
              <a16:creationId xmlns:a16="http://schemas.microsoft.com/office/drawing/2014/main" id="{C6E2B047-762E-4929-8D19-9D747887A3EA}"/>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79" name="ZoneTexte 278">
          <a:extLst>
            <a:ext uri="{FF2B5EF4-FFF2-40B4-BE49-F238E27FC236}">
              <a16:creationId xmlns:a16="http://schemas.microsoft.com/office/drawing/2014/main" id="{FE45671D-DC6E-480C-9D2F-B428119EEBC4}"/>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0" name="ZoneTexte 279">
          <a:extLst>
            <a:ext uri="{FF2B5EF4-FFF2-40B4-BE49-F238E27FC236}">
              <a16:creationId xmlns:a16="http://schemas.microsoft.com/office/drawing/2014/main" id="{319C7DF3-5DE6-4C45-84E7-4F1CE27FD80F}"/>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1" name="ZoneTexte 280">
          <a:extLst>
            <a:ext uri="{FF2B5EF4-FFF2-40B4-BE49-F238E27FC236}">
              <a16:creationId xmlns:a16="http://schemas.microsoft.com/office/drawing/2014/main" id="{7BA24797-2D6D-4025-A200-19119B7A7BA9}"/>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2" name="ZoneTexte 281">
          <a:extLst>
            <a:ext uri="{FF2B5EF4-FFF2-40B4-BE49-F238E27FC236}">
              <a16:creationId xmlns:a16="http://schemas.microsoft.com/office/drawing/2014/main" id="{2B6F12AE-757C-4C8B-AC9A-F1D1FC78C816}"/>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3" name="ZoneTexte 282">
          <a:extLst>
            <a:ext uri="{FF2B5EF4-FFF2-40B4-BE49-F238E27FC236}">
              <a16:creationId xmlns:a16="http://schemas.microsoft.com/office/drawing/2014/main" id="{8214B993-56AF-4D54-B5FF-D74D296BF5E2}"/>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4" name="ZoneTexte 283">
          <a:extLst>
            <a:ext uri="{FF2B5EF4-FFF2-40B4-BE49-F238E27FC236}">
              <a16:creationId xmlns:a16="http://schemas.microsoft.com/office/drawing/2014/main" id="{7971E281-EC0A-4DAC-96BF-FF47CDEB5C9A}"/>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5" name="ZoneTexte 284">
          <a:extLst>
            <a:ext uri="{FF2B5EF4-FFF2-40B4-BE49-F238E27FC236}">
              <a16:creationId xmlns:a16="http://schemas.microsoft.com/office/drawing/2014/main" id="{93EF638C-3138-46B6-9F09-0743349AC3C9}"/>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6" name="ZoneTexte 285">
          <a:extLst>
            <a:ext uri="{FF2B5EF4-FFF2-40B4-BE49-F238E27FC236}">
              <a16:creationId xmlns:a16="http://schemas.microsoft.com/office/drawing/2014/main" id="{20BA46B0-40C0-47AD-8BB9-755292935FDF}"/>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7" name="ZoneTexte 286">
          <a:extLst>
            <a:ext uri="{FF2B5EF4-FFF2-40B4-BE49-F238E27FC236}">
              <a16:creationId xmlns:a16="http://schemas.microsoft.com/office/drawing/2014/main" id="{228FF39F-09E2-4E15-986E-213770256EC8}"/>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8" name="ZoneTexte 287">
          <a:extLst>
            <a:ext uri="{FF2B5EF4-FFF2-40B4-BE49-F238E27FC236}">
              <a16:creationId xmlns:a16="http://schemas.microsoft.com/office/drawing/2014/main" id="{35AEFB9F-73CF-4AAC-929C-7255E9782EE9}"/>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89" name="ZoneTexte 288">
          <a:extLst>
            <a:ext uri="{FF2B5EF4-FFF2-40B4-BE49-F238E27FC236}">
              <a16:creationId xmlns:a16="http://schemas.microsoft.com/office/drawing/2014/main" id="{E7F8D0C9-86BA-4E0E-908A-79C8551048A6}"/>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0" name="ZoneTexte 289">
          <a:extLst>
            <a:ext uri="{FF2B5EF4-FFF2-40B4-BE49-F238E27FC236}">
              <a16:creationId xmlns:a16="http://schemas.microsoft.com/office/drawing/2014/main" id="{18DF3E49-CA85-4BA8-A0F1-F2D234514168}"/>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1" name="ZoneTexte 290">
          <a:extLst>
            <a:ext uri="{FF2B5EF4-FFF2-40B4-BE49-F238E27FC236}">
              <a16:creationId xmlns:a16="http://schemas.microsoft.com/office/drawing/2014/main" id="{13C25B63-6E8C-44FB-86C3-63857F8B9E2D}"/>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2" name="ZoneTexte 291">
          <a:extLst>
            <a:ext uri="{FF2B5EF4-FFF2-40B4-BE49-F238E27FC236}">
              <a16:creationId xmlns:a16="http://schemas.microsoft.com/office/drawing/2014/main" id="{11ABE9A6-CA4B-403B-8281-06DFC5A301EF}"/>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3" name="ZoneTexte 292">
          <a:extLst>
            <a:ext uri="{FF2B5EF4-FFF2-40B4-BE49-F238E27FC236}">
              <a16:creationId xmlns:a16="http://schemas.microsoft.com/office/drawing/2014/main" id="{BC7A6CCF-DC10-4EA6-81DA-D785BE1E9915}"/>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4" name="ZoneTexte 293">
          <a:extLst>
            <a:ext uri="{FF2B5EF4-FFF2-40B4-BE49-F238E27FC236}">
              <a16:creationId xmlns:a16="http://schemas.microsoft.com/office/drawing/2014/main" id="{137176EC-8254-4938-8288-6A0CB78EDA5B}"/>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5" name="ZoneTexte 294">
          <a:extLst>
            <a:ext uri="{FF2B5EF4-FFF2-40B4-BE49-F238E27FC236}">
              <a16:creationId xmlns:a16="http://schemas.microsoft.com/office/drawing/2014/main" id="{9E131A42-52E8-4789-82FC-6042081CE1F2}"/>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6" name="ZoneTexte 295">
          <a:extLst>
            <a:ext uri="{FF2B5EF4-FFF2-40B4-BE49-F238E27FC236}">
              <a16:creationId xmlns:a16="http://schemas.microsoft.com/office/drawing/2014/main" id="{567B06FA-F9BF-4017-8F84-EF016F7C194C}"/>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7" name="ZoneTexte 296">
          <a:extLst>
            <a:ext uri="{FF2B5EF4-FFF2-40B4-BE49-F238E27FC236}">
              <a16:creationId xmlns:a16="http://schemas.microsoft.com/office/drawing/2014/main" id="{2DD59BAD-E6EC-4D37-9D0D-42CCA27093FC}"/>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8" name="ZoneTexte 297">
          <a:extLst>
            <a:ext uri="{FF2B5EF4-FFF2-40B4-BE49-F238E27FC236}">
              <a16:creationId xmlns:a16="http://schemas.microsoft.com/office/drawing/2014/main" id="{9BC13ACC-B0BD-4BA5-9A58-D372764F087F}"/>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299" name="ZoneTexte 298">
          <a:extLst>
            <a:ext uri="{FF2B5EF4-FFF2-40B4-BE49-F238E27FC236}">
              <a16:creationId xmlns:a16="http://schemas.microsoft.com/office/drawing/2014/main" id="{D26FA0EC-2AED-4B49-973C-F8A15D832D59}"/>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0" name="ZoneTexte 299">
          <a:extLst>
            <a:ext uri="{FF2B5EF4-FFF2-40B4-BE49-F238E27FC236}">
              <a16:creationId xmlns:a16="http://schemas.microsoft.com/office/drawing/2014/main" id="{7D43483A-5789-40C8-B949-9D1F117942E9}"/>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1" name="ZoneTexte 300">
          <a:extLst>
            <a:ext uri="{FF2B5EF4-FFF2-40B4-BE49-F238E27FC236}">
              <a16:creationId xmlns:a16="http://schemas.microsoft.com/office/drawing/2014/main" id="{04CE26B4-CEE5-4CED-A83B-02F6390F760D}"/>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2" name="ZoneTexte 301">
          <a:extLst>
            <a:ext uri="{FF2B5EF4-FFF2-40B4-BE49-F238E27FC236}">
              <a16:creationId xmlns:a16="http://schemas.microsoft.com/office/drawing/2014/main" id="{47E566C2-C7B2-4DCB-BA0A-71731C96C333}"/>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3" name="ZoneTexte 302">
          <a:extLst>
            <a:ext uri="{FF2B5EF4-FFF2-40B4-BE49-F238E27FC236}">
              <a16:creationId xmlns:a16="http://schemas.microsoft.com/office/drawing/2014/main" id="{F1532F8C-F263-42AF-8075-3138C2FE1759}"/>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4" name="ZoneTexte 303">
          <a:extLst>
            <a:ext uri="{FF2B5EF4-FFF2-40B4-BE49-F238E27FC236}">
              <a16:creationId xmlns:a16="http://schemas.microsoft.com/office/drawing/2014/main" id="{5ACBA52E-E65B-412F-B722-0522901B12C5}"/>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05" name="ZoneTexte 304">
          <a:extLst>
            <a:ext uri="{FF2B5EF4-FFF2-40B4-BE49-F238E27FC236}">
              <a16:creationId xmlns:a16="http://schemas.microsoft.com/office/drawing/2014/main" id="{FB341931-FB2D-4DD4-9D2E-DD2751FC8316}"/>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6" name="ZoneTexte 305">
          <a:extLst>
            <a:ext uri="{FF2B5EF4-FFF2-40B4-BE49-F238E27FC236}">
              <a16:creationId xmlns:a16="http://schemas.microsoft.com/office/drawing/2014/main" id="{D1E20F2C-2835-4FA2-8371-1F154184BA77}"/>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07" name="ZoneTexte 306">
          <a:extLst>
            <a:ext uri="{FF2B5EF4-FFF2-40B4-BE49-F238E27FC236}">
              <a16:creationId xmlns:a16="http://schemas.microsoft.com/office/drawing/2014/main" id="{1D64066C-9FCA-4706-B13A-D4F36BAC2202}"/>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308" name="ZoneTexte 307">
          <a:extLst>
            <a:ext uri="{FF2B5EF4-FFF2-40B4-BE49-F238E27FC236}">
              <a16:creationId xmlns:a16="http://schemas.microsoft.com/office/drawing/2014/main" id="{0ACBF483-C7DB-449D-9ED9-3A5C9C579A0A}"/>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09" name="ZoneTexte 308">
          <a:extLst>
            <a:ext uri="{FF2B5EF4-FFF2-40B4-BE49-F238E27FC236}">
              <a16:creationId xmlns:a16="http://schemas.microsoft.com/office/drawing/2014/main" id="{5B9918A3-3F56-4662-A865-9B1152454EF3}"/>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0" name="ZoneTexte 309">
          <a:extLst>
            <a:ext uri="{FF2B5EF4-FFF2-40B4-BE49-F238E27FC236}">
              <a16:creationId xmlns:a16="http://schemas.microsoft.com/office/drawing/2014/main" id="{4DB6C426-C8AF-41E8-94CE-2560FD2481CD}"/>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1" name="ZoneTexte 310">
          <a:extLst>
            <a:ext uri="{FF2B5EF4-FFF2-40B4-BE49-F238E27FC236}">
              <a16:creationId xmlns:a16="http://schemas.microsoft.com/office/drawing/2014/main" id="{3F92AEA3-3E04-46C7-8A81-AB2D3CFA7CD9}"/>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2" name="ZoneTexte 311">
          <a:extLst>
            <a:ext uri="{FF2B5EF4-FFF2-40B4-BE49-F238E27FC236}">
              <a16:creationId xmlns:a16="http://schemas.microsoft.com/office/drawing/2014/main" id="{F6927875-F5B0-4308-9AFA-BF1C73319998}"/>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3" name="ZoneTexte 312">
          <a:extLst>
            <a:ext uri="{FF2B5EF4-FFF2-40B4-BE49-F238E27FC236}">
              <a16:creationId xmlns:a16="http://schemas.microsoft.com/office/drawing/2014/main" id="{AE9E8EB6-847C-4A94-88ED-832C910DB842}"/>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4" name="ZoneTexte 313">
          <a:extLst>
            <a:ext uri="{FF2B5EF4-FFF2-40B4-BE49-F238E27FC236}">
              <a16:creationId xmlns:a16="http://schemas.microsoft.com/office/drawing/2014/main" id="{381FF89A-5AB6-4323-8DA0-4C976AC022E2}"/>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5" name="ZoneTexte 314">
          <a:extLst>
            <a:ext uri="{FF2B5EF4-FFF2-40B4-BE49-F238E27FC236}">
              <a16:creationId xmlns:a16="http://schemas.microsoft.com/office/drawing/2014/main" id="{F12236B0-F575-4A1A-886C-68C42791A691}"/>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6" name="ZoneTexte 315">
          <a:extLst>
            <a:ext uri="{FF2B5EF4-FFF2-40B4-BE49-F238E27FC236}">
              <a16:creationId xmlns:a16="http://schemas.microsoft.com/office/drawing/2014/main" id="{BF7081A7-2B66-4FC3-A89F-06B3F5930120}"/>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17" name="ZoneTexte 316">
          <a:extLst>
            <a:ext uri="{FF2B5EF4-FFF2-40B4-BE49-F238E27FC236}">
              <a16:creationId xmlns:a16="http://schemas.microsoft.com/office/drawing/2014/main" id="{F1F4E8EA-F126-49F5-BAB6-6006E321A213}"/>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18" name="ZoneTexte 317">
          <a:extLst>
            <a:ext uri="{FF2B5EF4-FFF2-40B4-BE49-F238E27FC236}">
              <a16:creationId xmlns:a16="http://schemas.microsoft.com/office/drawing/2014/main" id="{BDE891F8-96E2-4832-82E4-4CD65B789BDF}"/>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19" name="ZoneTexte 318">
          <a:extLst>
            <a:ext uri="{FF2B5EF4-FFF2-40B4-BE49-F238E27FC236}">
              <a16:creationId xmlns:a16="http://schemas.microsoft.com/office/drawing/2014/main" id="{BC79EDA3-BC64-4693-9830-5467C9AFE3C5}"/>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20" name="ZoneTexte 319">
          <a:extLst>
            <a:ext uri="{FF2B5EF4-FFF2-40B4-BE49-F238E27FC236}">
              <a16:creationId xmlns:a16="http://schemas.microsoft.com/office/drawing/2014/main" id="{D03836CF-D261-4BBC-877C-91798E3FB92F}"/>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1" name="ZoneTexte 320">
          <a:extLst>
            <a:ext uri="{FF2B5EF4-FFF2-40B4-BE49-F238E27FC236}">
              <a16:creationId xmlns:a16="http://schemas.microsoft.com/office/drawing/2014/main" id="{3B0F2FA5-F555-4A8F-A6C4-88FDE30327D6}"/>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2" name="ZoneTexte 321">
          <a:extLst>
            <a:ext uri="{FF2B5EF4-FFF2-40B4-BE49-F238E27FC236}">
              <a16:creationId xmlns:a16="http://schemas.microsoft.com/office/drawing/2014/main" id="{90B23E7A-77D1-4373-890E-5BCAE6F4EAAD}"/>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3" name="ZoneTexte 322">
          <a:extLst>
            <a:ext uri="{FF2B5EF4-FFF2-40B4-BE49-F238E27FC236}">
              <a16:creationId xmlns:a16="http://schemas.microsoft.com/office/drawing/2014/main" id="{3BBEC7D8-BC4C-46A9-BDD3-7070B0786D20}"/>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4" name="ZoneTexte 323">
          <a:extLst>
            <a:ext uri="{FF2B5EF4-FFF2-40B4-BE49-F238E27FC236}">
              <a16:creationId xmlns:a16="http://schemas.microsoft.com/office/drawing/2014/main" id="{5C9AC493-4422-41F5-8036-3721F1190DBB}"/>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5" name="ZoneTexte 324">
          <a:extLst>
            <a:ext uri="{FF2B5EF4-FFF2-40B4-BE49-F238E27FC236}">
              <a16:creationId xmlns:a16="http://schemas.microsoft.com/office/drawing/2014/main" id="{3F2EA776-CBC1-46B3-9EF3-AEE3860AF015}"/>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6" name="ZoneTexte 325">
          <a:extLst>
            <a:ext uri="{FF2B5EF4-FFF2-40B4-BE49-F238E27FC236}">
              <a16:creationId xmlns:a16="http://schemas.microsoft.com/office/drawing/2014/main" id="{29B3944F-3213-482E-A41F-0639BB27719E}"/>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7" name="ZoneTexte 326">
          <a:extLst>
            <a:ext uri="{FF2B5EF4-FFF2-40B4-BE49-F238E27FC236}">
              <a16:creationId xmlns:a16="http://schemas.microsoft.com/office/drawing/2014/main" id="{CDD4F75F-9905-4488-B6C6-1B467F55614C}"/>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28" name="ZoneTexte 327">
          <a:extLst>
            <a:ext uri="{FF2B5EF4-FFF2-40B4-BE49-F238E27FC236}">
              <a16:creationId xmlns:a16="http://schemas.microsoft.com/office/drawing/2014/main" id="{4036CD62-9DE5-47A9-931B-E04E8C3BD2DB}"/>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29" name="ZoneTexte 328">
          <a:extLst>
            <a:ext uri="{FF2B5EF4-FFF2-40B4-BE49-F238E27FC236}">
              <a16:creationId xmlns:a16="http://schemas.microsoft.com/office/drawing/2014/main" id="{BF50F428-D14E-47D1-9BFB-BC5E0BC0BB09}"/>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30" name="ZoneTexte 329">
          <a:extLst>
            <a:ext uri="{FF2B5EF4-FFF2-40B4-BE49-F238E27FC236}">
              <a16:creationId xmlns:a16="http://schemas.microsoft.com/office/drawing/2014/main" id="{537316E7-9A9F-4DC8-9612-CB6E68E92BA8}"/>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1" name="ZoneTexte 330">
          <a:extLst>
            <a:ext uri="{FF2B5EF4-FFF2-40B4-BE49-F238E27FC236}">
              <a16:creationId xmlns:a16="http://schemas.microsoft.com/office/drawing/2014/main" id="{D9ACA795-FB98-4463-9069-AA5C3CEF3465}"/>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32" name="ZoneTexte 331">
          <a:extLst>
            <a:ext uri="{FF2B5EF4-FFF2-40B4-BE49-F238E27FC236}">
              <a16:creationId xmlns:a16="http://schemas.microsoft.com/office/drawing/2014/main" id="{FCF75D74-CA3F-4E8E-BFDD-A2C6F66AC773}"/>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3" name="ZoneTexte 332">
          <a:extLst>
            <a:ext uri="{FF2B5EF4-FFF2-40B4-BE49-F238E27FC236}">
              <a16:creationId xmlns:a16="http://schemas.microsoft.com/office/drawing/2014/main" id="{15CFBFE7-10EC-4040-BB19-8CBD3DAC5B11}"/>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4" name="ZoneTexte 333">
          <a:extLst>
            <a:ext uri="{FF2B5EF4-FFF2-40B4-BE49-F238E27FC236}">
              <a16:creationId xmlns:a16="http://schemas.microsoft.com/office/drawing/2014/main" id="{B8F9AD99-58D4-46EB-B13B-DC7C93932E86}"/>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5" name="ZoneTexte 334">
          <a:extLst>
            <a:ext uri="{FF2B5EF4-FFF2-40B4-BE49-F238E27FC236}">
              <a16:creationId xmlns:a16="http://schemas.microsoft.com/office/drawing/2014/main" id="{B7051299-F5B2-46C1-BF6D-350E341F9439}"/>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6" name="ZoneTexte 335">
          <a:extLst>
            <a:ext uri="{FF2B5EF4-FFF2-40B4-BE49-F238E27FC236}">
              <a16:creationId xmlns:a16="http://schemas.microsoft.com/office/drawing/2014/main" id="{364612F9-3AD4-4F21-BD84-D87DBA2BEA11}"/>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7" name="ZoneTexte 336">
          <a:extLst>
            <a:ext uri="{FF2B5EF4-FFF2-40B4-BE49-F238E27FC236}">
              <a16:creationId xmlns:a16="http://schemas.microsoft.com/office/drawing/2014/main" id="{76FCBA30-5684-4D79-8530-93C80F10CEE0}"/>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8" name="ZoneTexte 337">
          <a:extLst>
            <a:ext uri="{FF2B5EF4-FFF2-40B4-BE49-F238E27FC236}">
              <a16:creationId xmlns:a16="http://schemas.microsoft.com/office/drawing/2014/main" id="{06A909E0-A614-40DD-AA1D-1BFD94102D08}"/>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39" name="ZoneTexte 338">
          <a:extLst>
            <a:ext uri="{FF2B5EF4-FFF2-40B4-BE49-F238E27FC236}">
              <a16:creationId xmlns:a16="http://schemas.microsoft.com/office/drawing/2014/main" id="{685CA0FB-5B4E-4537-9B1D-A5D76A0D659B}"/>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40" name="ZoneTexte 339">
          <a:extLst>
            <a:ext uri="{FF2B5EF4-FFF2-40B4-BE49-F238E27FC236}">
              <a16:creationId xmlns:a16="http://schemas.microsoft.com/office/drawing/2014/main" id="{02693AF2-9196-4968-8FC8-476839351964}"/>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1" name="ZoneTexte 340">
          <a:extLst>
            <a:ext uri="{FF2B5EF4-FFF2-40B4-BE49-F238E27FC236}">
              <a16:creationId xmlns:a16="http://schemas.microsoft.com/office/drawing/2014/main" id="{94233F38-0ED8-43A9-BA71-E8DABFEDE904}"/>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42" name="ZoneTexte 341">
          <a:extLst>
            <a:ext uri="{FF2B5EF4-FFF2-40B4-BE49-F238E27FC236}">
              <a16:creationId xmlns:a16="http://schemas.microsoft.com/office/drawing/2014/main" id="{45DEEA62-18B9-4182-B4D7-11677BB9CDF4}"/>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3" name="ZoneTexte 342">
          <a:extLst>
            <a:ext uri="{FF2B5EF4-FFF2-40B4-BE49-F238E27FC236}">
              <a16:creationId xmlns:a16="http://schemas.microsoft.com/office/drawing/2014/main" id="{904A3175-E11E-452A-B2A0-5275BD1F8EC2}"/>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344" name="ZoneTexte 343">
          <a:extLst>
            <a:ext uri="{FF2B5EF4-FFF2-40B4-BE49-F238E27FC236}">
              <a16:creationId xmlns:a16="http://schemas.microsoft.com/office/drawing/2014/main" id="{8B667467-B09F-4C36-BE2B-91964093F1A3}"/>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5" name="ZoneTexte 344">
          <a:extLst>
            <a:ext uri="{FF2B5EF4-FFF2-40B4-BE49-F238E27FC236}">
              <a16:creationId xmlns:a16="http://schemas.microsoft.com/office/drawing/2014/main" id="{72FC97E6-B945-4268-8886-46CCD5E0A2D5}"/>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6" name="ZoneTexte 345">
          <a:extLst>
            <a:ext uri="{FF2B5EF4-FFF2-40B4-BE49-F238E27FC236}">
              <a16:creationId xmlns:a16="http://schemas.microsoft.com/office/drawing/2014/main" id="{91A50721-9AA9-4172-B8B4-82DDE65543C9}"/>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7" name="ZoneTexte 346">
          <a:extLst>
            <a:ext uri="{FF2B5EF4-FFF2-40B4-BE49-F238E27FC236}">
              <a16:creationId xmlns:a16="http://schemas.microsoft.com/office/drawing/2014/main" id="{F6F6A723-BED9-46B3-BFF9-1E396D5E2C64}"/>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8" name="ZoneTexte 347">
          <a:extLst>
            <a:ext uri="{FF2B5EF4-FFF2-40B4-BE49-F238E27FC236}">
              <a16:creationId xmlns:a16="http://schemas.microsoft.com/office/drawing/2014/main" id="{F04EA4E2-6343-4878-A2CD-91577B3CE878}"/>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49" name="ZoneTexte 348">
          <a:extLst>
            <a:ext uri="{FF2B5EF4-FFF2-40B4-BE49-F238E27FC236}">
              <a16:creationId xmlns:a16="http://schemas.microsoft.com/office/drawing/2014/main" id="{6AA6DA59-43EB-49F6-AA30-E6257128BD86}"/>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50" name="ZoneTexte 349">
          <a:extLst>
            <a:ext uri="{FF2B5EF4-FFF2-40B4-BE49-F238E27FC236}">
              <a16:creationId xmlns:a16="http://schemas.microsoft.com/office/drawing/2014/main" id="{FF7AFE9D-AE1E-4EF6-B16D-C38A5921B5EF}"/>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351" name="ZoneTexte 350">
          <a:extLst>
            <a:ext uri="{FF2B5EF4-FFF2-40B4-BE49-F238E27FC236}">
              <a16:creationId xmlns:a16="http://schemas.microsoft.com/office/drawing/2014/main" id="{EEEE707C-A50B-4E40-A480-9F18F3B0F4C0}"/>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52" name="ZoneTexte 351">
          <a:extLst>
            <a:ext uri="{FF2B5EF4-FFF2-40B4-BE49-F238E27FC236}">
              <a16:creationId xmlns:a16="http://schemas.microsoft.com/office/drawing/2014/main" id="{80DF41E0-16D0-4117-A6EB-C09944D7369F}"/>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3" name="ZoneTexte 352">
          <a:extLst>
            <a:ext uri="{FF2B5EF4-FFF2-40B4-BE49-F238E27FC236}">
              <a16:creationId xmlns:a16="http://schemas.microsoft.com/office/drawing/2014/main" id="{B3A49DD7-2174-4671-9C7B-A922CD749DC5}"/>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54" name="ZoneTexte 353">
          <a:extLst>
            <a:ext uri="{FF2B5EF4-FFF2-40B4-BE49-F238E27FC236}">
              <a16:creationId xmlns:a16="http://schemas.microsoft.com/office/drawing/2014/main" id="{E2CB1883-CBBE-4D80-A944-37D0D3186A61}"/>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5" name="ZoneTexte 354">
          <a:extLst>
            <a:ext uri="{FF2B5EF4-FFF2-40B4-BE49-F238E27FC236}">
              <a16:creationId xmlns:a16="http://schemas.microsoft.com/office/drawing/2014/main" id="{931FF297-8CAA-42AA-9E87-499B8092AC0A}"/>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56" name="ZoneTexte 355">
          <a:extLst>
            <a:ext uri="{FF2B5EF4-FFF2-40B4-BE49-F238E27FC236}">
              <a16:creationId xmlns:a16="http://schemas.microsoft.com/office/drawing/2014/main" id="{ED24B962-8FFC-4F29-ACE9-A6AE0F4C1B7E}"/>
            </a:ext>
          </a:extLst>
        </xdr:cNvPr>
        <xdr:cNvSpPr txBox="1"/>
      </xdr:nvSpPr>
      <xdr:spPr>
        <a:xfrm>
          <a:off x="13506450" y="939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7" name="ZoneTexte 356">
          <a:extLst>
            <a:ext uri="{FF2B5EF4-FFF2-40B4-BE49-F238E27FC236}">
              <a16:creationId xmlns:a16="http://schemas.microsoft.com/office/drawing/2014/main" id="{F016EB19-963A-4C5C-B5D3-3173BDAE2CAF}"/>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8" name="ZoneTexte 357">
          <a:extLst>
            <a:ext uri="{FF2B5EF4-FFF2-40B4-BE49-F238E27FC236}">
              <a16:creationId xmlns:a16="http://schemas.microsoft.com/office/drawing/2014/main" id="{7E3D6C93-E449-47E0-92B2-2701F13D81A3}"/>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9" name="ZoneTexte 358">
          <a:extLst>
            <a:ext uri="{FF2B5EF4-FFF2-40B4-BE49-F238E27FC236}">
              <a16:creationId xmlns:a16="http://schemas.microsoft.com/office/drawing/2014/main" id="{961E2E85-5A3E-412A-BEB6-BE70403B848D}"/>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0" name="ZoneTexte 359">
          <a:extLst>
            <a:ext uri="{FF2B5EF4-FFF2-40B4-BE49-F238E27FC236}">
              <a16:creationId xmlns:a16="http://schemas.microsoft.com/office/drawing/2014/main" id="{F9CE948D-B06E-4A6E-A78A-77BAB3B0AC26}"/>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1" name="ZoneTexte 360">
          <a:extLst>
            <a:ext uri="{FF2B5EF4-FFF2-40B4-BE49-F238E27FC236}">
              <a16:creationId xmlns:a16="http://schemas.microsoft.com/office/drawing/2014/main" id="{611B6EC4-1A62-4C68-906D-AE937B22710F}"/>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2" name="ZoneTexte 361">
          <a:extLst>
            <a:ext uri="{FF2B5EF4-FFF2-40B4-BE49-F238E27FC236}">
              <a16:creationId xmlns:a16="http://schemas.microsoft.com/office/drawing/2014/main" id="{48D77E29-F7EA-4696-A147-0FCB54B6A7B4}"/>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3" name="ZoneTexte 362">
          <a:extLst>
            <a:ext uri="{FF2B5EF4-FFF2-40B4-BE49-F238E27FC236}">
              <a16:creationId xmlns:a16="http://schemas.microsoft.com/office/drawing/2014/main" id="{98DFCD92-89FB-4267-AFE0-2C77ACBB1253}"/>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4" name="ZoneTexte 363">
          <a:extLst>
            <a:ext uri="{FF2B5EF4-FFF2-40B4-BE49-F238E27FC236}">
              <a16:creationId xmlns:a16="http://schemas.microsoft.com/office/drawing/2014/main" id="{F807E186-AF53-43BA-8A05-39797C0E330F}"/>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65" name="ZoneTexte 364">
          <a:extLst>
            <a:ext uri="{FF2B5EF4-FFF2-40B4-BE49-F238E27FC236}">
              <a16:creationId xmlns:a16="http://schemas.microsoft.com/office/drawing/2014/main" id="{5320F351-4B1D-4D83-9A59-43064F4D39DA}"/>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6" name="ZoneTexte 365">
          <a:extLst>
            <a:ext uri="{FF2B5EF4-FFF2-40B4-BE49-F238E27FC236}">
              <a16:creationId xmlns:a16="http://schemas.microsoft.com/office/drawing/2014/main" id="{9AA01170-4638-48DE-BCB7-A93D439295B2}"/>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67" name="ZoneTexte 366">
          <a:extLst>
            <a:ext uri="{FF2B5EF4-FFF2-40B4-BE49-F238E27FC236}">
              <a16:creationId xmlns:a16="http://schemas.microsoft.com/office/drawing/2014/main" id="{4BAB2A38-4B82-4E82-9A89-43688BCC95EC}"/>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8" name="ZoneTexte 367">
          <a:extLst>
            <a:ext uri="{FF2B5EF4-FFF2-40B4-BE49-F238E27FC236}">
              <a16:creationId xmlns:a16="http://schemas.microsoft.com/office/drawing/2014/main" id="{5B98708E-B428-4B32-8A02-03B544A2EB82}"/>
            </a:ext>
          </a:extLst>
        </xdr:cNvPr>
        <xdr:cNvSpPr txBox="1"/>
      </xdr:nvSpPr>
      <xdr:spPr>
        <a:xfrm>
          <a:off x="13506450" y="958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69" name="ZoneTexte 368">
          <a:extLst>
            <a:ext uri="{FF2B5EF4-FFF2-40B4-BE49-F238E27FC236}">
              <a16:creationId xmlns:a16="http://schemas.microsoft.com/office/drawing/2014/main" id="{F6EB601D-2A96-44CB-84B4-24E2862D259B}"/>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0" name="ZoneTexte 369">
          <a:extLst>
            <a:ext uri="{FF2B5EF4-FFF2-40B4-BE49-F238E27FC236}">
              <a16:creationId xmlns:a16="http://schemas.microsoft.com/office/drawing/2014/main" id="{CFDE5A32-84D1-4891-878C-077BBC486F36}"/>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1" name="ZoneTexte 370">
          <a:extLst>
            <a:ext uri="{FF2B5EF4-FFF2-40B4-BE49-F238E27FC236}">
              <a16:creationId xmlns:a16="http://schemas.microsoft.com/office/drawing/2014/main" id="{FD3A882A-9AF0-4525-8C3E-A349A0271974}"/>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2" name="ZoneTexte 371">
          <a:extLst>
            <a:ext uri="{FF2B5EF4-FFF2-40B4-BE49-F238E27FC236}">
              <a16:creationId xmlns:a16="http://schemas.microsoft.com/office/drawing/2014/main" id="{DBC11FA3-B08C-47D6-A4C0-EC12AAA20DD6}"/>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3" name="ZoneTexte 372">
          <a:extLst>
            <a:ext uri="{FF2B5EF4-FFF2-40B4-BE49-F238E27FC236}">
              <a16:creationId xmlns:a16="http://schemas.microsoft.com/office/drawing/2014/main" id="{011F156C-D6CD-4603-85EC-786F124E591F}"/>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4" name="ZoneTexte 373">
          <a:extLst>
            <a:ext uri="{FF2B5EF4-FFF2-40B4-BE49-F238E27FC236}">
              <a16:creationId xmlns:a16="http://schemas.microsoft.com/office/drawing/2014/main" id="{C3604BC1-DF37-43BF-A207-D440205AAB03}"/>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5" name="ZoneTexte 374">
          <a:extLst>
            <a:ext uri="{FF2B5EF4-FFF2-40B4-BE49-F238E27FC236}">
              <a16:creationId xmlns:a16="http://schemas.microsoft.com/office/drawing/2014/main" id="{1F14FAEF-7B55-4087-883D-00DAFE3183E4}"/>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6" name="ZoneTexte 375">
          <a:extLst>
            <a:ext uri="{FF2B5EF4-FFF2-40B4-BE49-F238E27FC236}">
              <a16:creationId xmlns:a16="http://schemas.microsoft.com/office/drawing/2014/main" id="{98BB3A89-D07D-4745-B3A1-8E2AD3828BA6}"/>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7" name="ZoneTexte 376">
          <a:extLst>
            <a:ext uri="{FF2B5EF4-FFF2-40B4-BE49-F238E27FC236}">
              <a16:creationId xmlns:a16="http://schemas.microsoft.com/office/drawing/2014/main" id="{F5FA6216-B71B-4184-8108-E3D7E30BA9B7}"/>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8" name="ZoneTexte 377">
          <a:extLst>
            <a:ext uri="{FF2B5EF4-FFF2-40B4-BE49-F238E27FC236}">
              <a16:creationId xmlns:a16="http://schemas.microsoft.com/office/drawing/2014/main" id="{8A81A663-700E-4B3A-AE23-6BA33B2A877A}"/>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9" name="ZoneTexte 378">
          <a:extLst>
            <a:ext uri="{FF2B5EF4-FFF2-40B4-BE49-F238E27FC236}">
              <a16:creationId xmlns:a16="http://schemas.microsoft.com/office/drawing/2014/main" id="{C8D935E4-0135-4317-AEB0-5CE5DB399EA5}"/>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0" name="ZoneTexte 379">
          <a:extLst>
            <a:ext uri="{FF2B5EF4-FFF2-40B4-BE49-F238E27FC236}">
              <a16:creationId xmlns:a16="http://schemas.microsoft.com/office/drawing/2014/main" id="{BCBC5A90-ED2B-4D23-96D6-056B684F5BAC}"/>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81" name="ZoneTexte 380">
          <a:extLst>
            <a:ext uri="{FF2B5EF4-FFF2-40B4-BE49-F238E27FC236}">
              <a16:creationId xmlns:a16="http://schemas.microsoft.com/office/drawing/2014/main" id="{05D9C7F4-B1B7-4E64-92BE-E82A4F3E767B}"/>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2" name="ZoneTexte 381">
          <a:extLst>
            <a:ext uri="{FF2B5EF4-FFF2-40B4-BE49-F238E27FC236}">
              <a16:creationId xmlns:a16="http://schemas.microsoft.com/office/drawing/2014/main" id="{992875AD-2B50-446B-BDDC-0E3B2E13C01A}"/>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83" name="ZoneTexte 382">
          <a:extLst>
            <a:ext uri="{FF2B5EF4-FFF2-40B4-BE49-F238E27FC236}">
              <a16:creationId xmlns:a16="http://schemas.microsoft.com/office/drawing/2014/main" id="{55525183-835F-44FF-9E81-8200DE22D118}"/>
            </a:ext>
          </a:extLst>
        </xdr:cNvPr>
        <xdr:cNvSpPr txBox="1"/>
      </xdr:nvSpPr>
      <xdr:spPr>
        <a:xfrm>
          <a:off x="13506450" y="977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4" name="ZoneTexte 383">
          <a:extLst>
            <a:ext uri="{FF2B5EF4-FFF2-40B4-BE49-F238E27FC236}">
              <a16:creationId xmlns:a16="http://schemas.microsoft.com/office/drawing/2014/main" id="{3464D0C7-F93C-4D7D-B049-4369860988D9}"/>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5" name="ZoneTexte 384">
          <a:extLst>
            <a:ext uri="{FF2B5EF4-FFF2-40B4-BE49-F238E27FC236}">
              <a16:creationId xmlns:a16="http://schemas.microsoft.com/office/drawing/2014/main" id="{059B7D0F-3638-401A-A6AA-1FC374F7AF8D}"/>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6" name="ZoneTexte 385">
          <a:extLst>
            <a:ext uri="{FF2B5EF4-FFF2-40B4-BE49-F238E27FC236}">
              <a16:creationId xmlns:a16="http://schemas.microsoft.com/office/drawing/2014/main" id="{61B47E7F-219E-435E-8865-7D9AE25A51AA}"/>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7" name="ZoneTexte 386">
          <a:extLst>
            <a:ext uri="{FF2B5EF4-FFF2-40B4-BE49-F238E27FC236}">
              <a16:creationId xmlns:a16="http://schemas.microsoft.com/office/drawing/2014/main" id="{7D622C1E-447A-4CD1-915F-D6B66FA67DEA}"/>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8" name="ZoneTexte 387">
          <a:extLst>
            <a:ext uri="{FF2B5EF4-FFF2-40B4-BE49-F238E27FC236}">
              <a16:creationId xmlns:a16="http://schemas.microsoft.com/office/drawing/2014/main" id="{BC0E38E0-4F32-4DC5-B185-8938C7BE1701}"/>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9" name="ZoneTexte 388">
          <a:extLst>
            <a:ext uri="{FF2B5EF4-FFF2-40B4-BE49-F238E27FC236}">
              <a16:creationId xmlns:a16="http://schemas.microsoft.com/office/drawing/2014/main" id="{10EEB7AA-5F74-4872-B986-EC054739393A}"/>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0" name="ZoneTexte 389">
          <a:extLst>
            <a:ext uri="{FF2B5EF4-FFF2-40B4-BE49-F238E27FC236}">
              <a16:creationId xmlns:a16="http://schemas.microsoft.com/office/drawing/2014/main" id="{0B7BD76E-DCE9-401C-9A7C-70BA1158555E}"/>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1" name="ZoneTexte 390">
          <a:extLst>
            <a:ext uri="{FF2B5EF4-FFF2-40B4-BE49-F238E27FC236}">
              <a16:creationId xmlns:a16="http://schemas.microsoft.com/office/drawing/2014/main" id="{AB8B006A-1AF3-43EF-86E2-4E9FE564D0D3}"/>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2" name="ZoneTexte 391">
          <a:extLst>
            <a:ext uri="{FF2B5EF4-FFF2-40B4-BE49-F238E27FC236}">
              <a16:creationId xmlns:a16="http://schemas.microsoft.com/office/drawing/2014/main" id="{E6A08915-AA49-415C-8400-44B26837E3F6}"/>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3" name="ZoneTexte 392">
          <a:extLst>
            <a:ext uri="{FF2B5EF4-FFF2-40B4-BE49-F238E27FC236}">
              <a16:creationId xmlns:a16="http://schemas.microsoft.com/office/drawing/2014/main" id="{A07CEC47-EF19-45E3-963B-7BBBA578EAD3}"/>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4" name="ZoneTexte 393">
          <a:extLst>
            <a:ext uri="{FF2B5EF4-FFF2-40B4-BE49-F238E27FC236}">
              <a16:creationId xmlns:a16="http://schemas.microsoft.com/office/drawing/2014/main" id="{5304CBEB-C66A-4F53-B227-1D312E6FCAE2}"/>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95" name="ZoneTexte 394">
          <a:extLst>
            <a:ext uri="{FF2B5EF4-FFF2-40B4-BE49-F238E27FC236}">
              <a16:creationId xmlns:a16="http://schemas.microsoft.com/office/drawing/2014/main" id="{F5CBFEF5-CF09-4267-AC3D-AC165BBCFC46}"/>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6" name="ZoneTexte 395">
          <a:extLst>
            <a:ext uri="{FF2B5EF4-FFF2-40B4-BE49-F238E27FC236}">
              <a16:creationId xmlns:a16="http://schemas.microsoft.com/office/drawing/2014/main" id="{DF35F13D-3FAC-422F-B096-363FB2F2B7DF}"/>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97" name="ZoneTexte 396">
          <a:extLst>
            <a:ext uri="{FF2B5EF4-FFF2-40B4-BE49-F238E27FC236}">
              <a16:creationId xmlns:a16="http://schemas.microsoft.com/office/drawing/2014/main" id="{C9BC89E0-843E-4C31-A9B5-FF06A2DD1F5A}"/>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8" name="ZoneTexte 397">
          <a:extLst>
            <a:ext uri="{FF2B5EF4-FFF2-40B4-BE49-F238E27FC236}">
              <a16:creationId xmlns:a16="http://schemas.microsoft.com/office/drawing/2014/main" id="{D872C54E-668A-4699-AB39-EE91C4473140}"/>
            </a:ext>
          </a:extLst>
        </xdr:cNvPr>
        <xdr:cNvSpPr txBox="1"/>
      </xdr:nvSpPr>
      <xdr:spPr>
        <a:xfrm>
          <a:off x="13506450" y="996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99" name="ZoneTexte 398">
          <a:extLst>
            <a:ext uri="{FF2B5EF4-FFF2-40B4-BE49-F238E27FC236}">
              <a16:creationId xmlns:a16="http://schemas.microsoft.com/office/drawing/2014/main" id="{F7CCCBD9-9A1E-49BA-AEE3-1450D1A19BCB}"/>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0" name="ZoneTexte 399">
          <a:extLst>
            <a:ext uri="{FF2B5EF4-FFF2-40B4-BE49-F238E27FC236}">
              <a16:creationId xmlns:a16="http://schemas.microsoft.com/office/drawing/2014/main" id="{0D15B6C1-D988-4C28-94B0-A9EB1D83952A}"/>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1" name="ZoneTexte 400">
          <a:extLst>
            <a:ext uri="{FF2B5EF4-FFF2-40B4-BE49-F238E27FC236}">
              <a16:creationId xmlns:a16="http://schemas.microsoft.com/office/drawing/2014/main" id="{B0548724-7986-4573-B1DB-C90166FEC962}"/>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2" name="ZoneTexte 401">
          <a:extLst>
            <a:ext uri="{FF2B5EF4-FFF2-40B4-BE49-F238E27FC236}">
              <a16:creationId xmlns:a16="http://schemas.microsoft.com/office/drawing/2014/main" id="{B166A631-D62B-493B-99DC-2E8FE9C3DC2E}"/>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3" name="ZoneTexte 402">
          <a:extLst>
            <a:ext uri="{FF2B5EF4-FFF2-40B4-BE49-F238E27FC236}">
              <a16:creationId xmlns:a16="http://schemas.microsoft.com/office/drawing/2014/main" id="{00D36A2E-DCCA-463E-94CF-3099727C4180}"/>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4" name="ZoneTexte 403">
          <a:extLst>
            <a:ext uri="{FF2B5EF4-FFF2-40B4-BE49-F238E27FC236}">
              <a16:creationId xmlns:a16="http://schemas.microsoft.com/office/drawing/2014/main" id="{3C148591-CEC7-42E7-BC46-25C4C153FE0E}"/>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5" name="ZoneTexte 404">
          <a:extLst>
            <a:ext uri="{FF2B5EF4-FFF2-40B4-BE49-F238E27FC236}">
              <a16:creationId xmlns:a16="http://schemas.microsoft.com/office/drawing/2014/main" id="{75089113-9B20-4E12-ACCC-39E4CBECE2D9}"/>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6" name="ZoneTexte 405">
          <a:extLst>
            <a:ext uri="{FF2B5EF4-FFF2-40B4-BE49-F238E27FC236}">
              <a16:creationId xmlns:a16="http://schemas.microsoft.com/office/drawing/2014/main" id="{721D866B-FBE8-4E2D-9167-EF5783CED01D}"/>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7" name="ZoneTexte 406">
          <a:extLst>
            <a:ext uri="{FF2B5EF4-FFF2-40B4-BE49-F238E27FC236}">
              <a16:creationId xmlns:a16="http://schemas.microsoft.com/office/drawing/2014/main" id="{A4251BAF-74B8-407F-B39D-B5549DB4B3E9}"/>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8" name="ZoneTexte 407">
          <a:extLst>
            <a:ext uri="{FF2B5EF4-FFF2-40B4-BE49-F238E27FC236}">
              <a16:creationId xmlns:a16="http://schemas.microsoft.com/office/drawing/2014/main" id="{DCBDAEF5-35E9-4CBD-9B2B-8E94FE4FEDA8}"/>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9" name="ZoneTexte 408">
          <a:extLst>
            <a:ext uri="{FF2B5EF4-FFF2-40B4-BE49-F238E27FC236}">
              <a16:creationId xmlns:a16="http://schemas.microsoft.com/office/drawing/2014/main" id="{428E9CAB-E64E-4168-86B5-1F4EBF1721EA}"/>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0" name="ZoneTexte 409">
          <a:extLst>
            <a:ext uri="{FF2B5EF4-FFF2-40B4-BE49-F238E27FC236}">
              <a16:creationId xmlns:a16="http://schemas.microsoft.com/office/drawing/2014/main" id="{DFFEB873-C9E2-418D-9311-984A57B03151}"/>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11" name="ZoneTexte 410">
          <a:extLst>
            <a:ext uri="{FF2B5EF4-FFF2-40B4-BE49-F238E27FC236}">
              <a16:creationId xmlns:a16="http://schemas.microsoft.com/office/drawing/2014/main" id="{F78F91BB-DAD2-456F-B4BB-DE8955C4AFDC}"/>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2" name="ZoneTexte 411">
          <a:extLst>
            <a:ext uri="{FF2B5EF4-FFF2-40B4-BE49-F238E27FC236}">
              <a16:creationId xmlns:a16="http://schemas.microsoft.com/office/drawing/2014/main" id="{B33B060C-70B2-4AAC-8E88-0F47AD249AD9}"/>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13" name="ZoneTexte 412">
          <a:extLst>
            <a:ext uri="{FF2B5EF4-FFF2-40B4-BE49-F238E27FC236}">
              <a16:creationId xmlns:a16="http://schemas.microsoft.com/office/drawing/2014/main" id="{4822F971-9838-4DEB-BE77-0F78D1FA08C2}"/>
            </a:ext>
          </a:extLst>
        </xdr:cNvPr>
        <xdr:cNvSpPr txBox="1"/>
      </xdr:nvSpPr>
      <xdr:spPr>
        <a:xfrm>
          <a:off x="13506450" y="1015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4" name="ZoneTexte 413">
          <a:extLst>
            <a:ext uri="{FF2B5EF4-FFF2-40B4-BE49-F238E27FC236}">
              <a16:creationId xmlns:a16="http://schemas.microsoft.com/office/drawing/2014/main" id="{1C77DC1B-BA8C-46FA-9ABE-171FE7CBA3F4}"/>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5" name="ZoneTexte 414">
          <a:extLst>
            <a:ext uri="{FF2B5EF4-FFF2-40B4-BE49-F238E27FC236}">
              <a16:creationId xmlns:a16="http://schemas.microsoft.com/office/drawing/2014/main" id="{CD392F8E-B61A-4216-9D70-F900CCE3AAD7}"/>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6" name="ZoneTexte 415">
          <a:extLst>
            <a:ext uri="{FF2B5EF4-FFF2-40B4-BE49-F238E27FC236}">
              <a16:creationId xmlns:a16="http://schemas.microsoft.com/office/drawing/2014/main" id="{6F8EB7B4-2EE2-4D7A-9F79-7774A2E20AFD}"/>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7" name="ZoneTexte 416">
          <a:extLst>
            <a:ext uri="{FF2B5EF4-FFF2-40B4-BE49-F238E27FC236}">
              <a16:creationId xmlns:a16="http://schemas.microsoft.com/office/drawing/2014/main" id="{110B6518-B9BE-4CD4-9570-68D1D3B696B2}"/>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8" name="ZoneTexte 417">
          <a:extLst>
            <a:ext uri="{FF2B5EF4-FFF2-40B4-BE49-F238E27FC236}">
              <a16:creationId xmlns:a16="http://schemas.microsoft.com/office/drawing/2014/main" id="{A537CA5B-B4F8-4B0E-B8EA-D96DCC5CCEA7}"/>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9" name="ZoneTexte 418">
          <a:extLst>
            <a:ext uri="{FF2B5EF4-FFF2-40B4-BE49-F238E27FC236}">
              <a16:creationId xmlns:a16="http://schemas.microsoft.com/office/drawing/2014/main" id="{85003C39-CE7F-4838-896C-DF58F2B16C63}"/>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0" name="ZoneTexte 419">
          <a:extLst>
            <a:ext uri="{FF2B5EF4-FFF2-40B4-BE49-F238E27FC236}">
              <a16:creationId xmlns:a16="http://schemas.microsoft.com/office/drawing/2014/main" id="{5CC59E1A-17A8-4B03-89A7-F16C9F71FF1B}"/>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1" name="ZoneTexte 420">
          <a:extLst>
            <a:ext uri="{FF2B5EF4-FFF2-40B4-BE49-F238E27FC236}">
              <a16:creationId xmlns:a16="http://schemas.microsoft.com/office/drawing/2014/main" id="{FCB95CF5-9861-457E-8D1E-F3439A3D7A9E}"/>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2" name="ZoneTexte 421">
          <a:extLst>
            <a:ext uri="{FF2B5EF4-FFF2-40B4-BE49-F238E27FC236}">
              <a16:creationId xmlns:a16="http://schemas.microsoft.com/office/drawing/2014/main" id="{C57B1907-05CB-4EC3-AC6A-1DAB5994D0D7}"/>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3" name="ZoneTexte 422">
          <a:extLst>
            <a:ext uri="{FF2B5EF4-FFF2-40B4-BE49-F238E27FC236}">
              <a16:creationId xmlns:a16="http://schemas.microsoft.com/office/drawing/2014/main" id="{BD18A944-CD21-488C-B4CE-539844BD71B2}"/>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4" name="ZoneTexte 423">
          <a:extLst>
            <a:ext uri="{FF2B5EF4-FFF2-40B4-BE49-F238E27FC236}">
              <a16:creationId xmlns:a16="http://schemas.microsoft.com/office/drawing/2014/main" id="{DF422107-0349-4D28-8EA9-13F6375A9114}"/>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25" name="ZoneTexte 424">
          <a:extLst>
            <a:ext uri="{FF2B5EF4-FFF2-40B4-BE49-F238E27FC236}">
              <a16:creationId xmlns:a16="http://schemas.microsoft.com/office/drawing/2014/main" id="{AFBB2FB3-40F6-4FAA-BFF3-BC007AE49A0D}"/>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6" name="ZoneTexte 425">
          <a:extLst>
            <a:ext uri="{FF2B5EF4-FFF2-40B4-BE49-F238E27FC236}">
              <a16:creationId xmlns:a16="http://schemas.microsoft.com/office/drawing/2014/main" id="{3DA7B4D4-EA23-4C2F-BF3C-5B083BDE2170}"/>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27" name="ZoneTexte 426">
          <a:extLst>
            <a:ext uri="{FF2B5EF4-FFF2-40B4-BE49-F238E27FC236}">
              <a16:creationId xmlns:a16="http://schemas.microsoft.com/office/drawing/2014/main" id="{5F745A12-36F9-4FFF-ADF1-68EA2560701B}"/>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8" name="ZoneTexte 427">
          <a:extLst>
            <a:ext uri="{FF2B5EF4-FFF2-40B4-BE49-F238E27FC236}">
              <a16:creationId xmlns:a16="http://schemas.microsoft.com/office/drawing/2014/main" id="{2481528F-C644-4CA0-9CB5-AD3120D3F756}"/>
            </a:ext>
          </a:extLst>
        </xdr:cNvPr>
        <xdr:cNvSpPr txBox="1"/>
      </xdr:nvSpPr>
      <xdr:spPr>
        <a:xfrm>
          <a:off x="13506450" y="1034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29" name="ZoneTexte 428">
          <a:extLst>
            <a:ext uri="{FF2B5EF4-FFF2-40B4-BE49-F238E27FC236}">
              <a16:creationId xmlns:a16="http://schemas.microsoft.com/office/drawing/2014/main" id="{26E86F10-3373-4DFA-A326-B37D577FBF6B}"/>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0" name="ZoneTexte 429">
          <a:extLst>
            <a:ext uri="{FF2B5EF4-FFF2-40B4-BE49-F238E27FC236}">
              <a16:creationId xmlns:a16="http://schemas.microsoft.com/office/drawing/2014/main" id="{23ED32E3-2668-4B84-981F-7F942C21097D}"/>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1" name="ZoneTexte 430">
          <a:extLst>
            <a:ext uri="{FF2B5EF4-FFF2-40B4-BE49-F238E27FC236}">
              <a16:creationId xmlns:a16="http://schemas.microsoft.com/office/drawing/2014/main" id="{CCF9F22D-0CC7-48A7-9C40-08989522B075}"/>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2" name="ZoneTexte 431">
          <a:extLst>
            <a:ext uri="{FF2B5EF4-FFF2-40B4-BE49-F238E27FC236}">
              <a16:creationId xmlns:a16="http://schemas.microsoft.com/office/drawing/2014/main" id="{DFA088D6-9FD5-4FEB-B23E-5D9A12536E94}"/>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3" name="ZoneTexte 432">
          <a:extLst>
            <a:ext uri="{FF2B5EF4-FFF2-40B4-BE49-F238E27FC236}">
              <a16:creationId xmlns:a16="http://schemas.microsoft.com/office/drawing/2014/main" id="{60BDC0C2-5BCE-42B4-BFCE-DE1388E6FE54}"/>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4" name="ZoneTexte 433">
          <a:extLst>
            <a:ext uri="{FF2B5EF4-FFF2-40B4-BE49-F238E27FC236}">
              <a16:creationId xmlns:a16="http://schemas.microsoft.com/office/drawing/2014/main" id="{FCEA3ED4-0E37-4A91-884C-2EF0EBE21324}"/>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5" name="ZoneTexte 434">
          <a:extLst>
            <a:ext uri="{FF2B5EF4-FFF2-40B4-BE49-F238E27FC236}">
              <a16:creationId xmlns:a16="http://schemas.microsoft.com/office/drawing/2014/main" id="{FAAA1AF8-AD9D-4AEC-A417-0E3A05434245}"/>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6" name="ZoneTexte 435">
          <a:extLst>
            <a:ext uri="{FF2B5EF4-FFF2-40B4-BE49-F238E27FC236}">
              <a16:creationId xmlns:a16="http://schemas.microsoft.com/office/drawing/2014/main" id="{47F866D7-7E75-4E89-AA89-6753D0F668BA}"/>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7" name="ZoneTexte 436">
          <a:extLst>
            <a:ext uri="{FF2B5EF4-FFF2-40B4-BE49-F238E27FC236}">
              <a16:creationId xmlns:a16="http://schemas.microsoft.com/office/drawing/2014/main" id="{3E99E149-2F37-4A15-BF32-6A6AF8B037DA}"/>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8" name="ZoneTexte 437">
          <a:extLst>
            <a:ext uri="{FF2B5EF4-FFF2-40B4-BE49-F238E27FC236}">
              <a16:creationId xmlns:a16="http://schemas.microsoft.com/office/drawing/2014/main" id="{3CDE7652-91B6-4AB5-9142-C64BADE9A5E2}"/>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9" name="ZoneTexte 438">
          <a:extLst>
            <a:ext uri="{FF2B5EF4-FFF2-40B4-BE49-F238E27FC236}">
              <a16:creationId xmlns:a16="http://schemas.microsoft.com/office/drawing/2014/main" id="{A202DC2A-535B-4D0A-B534-A24A3BB625F1}"/>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0" name="ZoneTexte 439">
          <a:extLst>
            <a:ext uri="{FF2B5EF4-FFF2-40B4-BE49-F238E27FC236}">
              <a16:creationId xmlns:a16="http://schemas.microsoft.com/office/drawing/2014/main" id="{61A3E665-C969-4B52-8F36-44EFA4B13992}"/>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41" name="ZoneTexte 440">
          <a:extLst>
            <a:ext uri="{FF2B5EF4-FFF2-40B4-BE49-F238E27FC236}">
              <a16:creationId xmlns:a16="http://schemas.microsoft.com/office/drawing/2014/main" id="{321D3FAE-F0B0-4D6D-A35E-08F56C3261CB}"/>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2" name="ZoneTexte 441">
          <a:extLst>
            <a:ext uri="{FF2B5EF4-FFF2-40B4-BE49-F238E27FC236}">
              <a16:creationId xmlns:a16="http://schemas.microsoft.com/office/drawing/2014/main" id="{A2775375-767F-4F9D-B352-11A19796C6F1}"/>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43" name="ZoneTexte 442">
          <a:extLst>
            <a:ext uri="{FF2B5EF4-FFF2-40B4-BE49-F238E27FC236}">
              <a16:creationId xmlns:a16="http://schemas.microsoft.com/office/drawing/2014/main" id="{D1C5320D-0D0D-4336-90C2-EC8D4AEC1B86}"/>
            </a:ext>
          </a:extLst>
        </xdr:cNvPr>
        <xdr:cNvSpPr txBox="1"/>
      </xdr:nvSpPr>
      <xdr:spPr>
        <a:xfrm>
          <a:off x="13506450" y="1053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4" name="ZoneTexte 443">
          <a:extLst>
            <a:ext uri="{FF2B5EF4-FFF2-40B4-BE49-F238E27FC236}">
              <a16:creationId xmlns:a16="http://schemas.microsoft.com/office/drawing/2014/main" id="{9A589455-CA29-49F4-A33B-50E41C4C88F3}"/>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5" name="ZoneTexte 444">
          <a:extLst>
            <a:ext uri="{FF2B5EF4-FFF2-40B4-BE49-F238E27FC236}">
              <a16:creationId xmlns:a16="http://schemas.microsoft.com/office/drawing/2014/main" id="{C608769F-69D6-4E33-A6E3-870C72B49D06}"/>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6" name="ZoneTexte 445">
          <a:extLst>
            <a:ext uri="{FF2B5EF4-FFF2-40B4-BE49-F238E27FC236}">
              <a16:creationId xmlns:a16="http://schemas.microsoft.com/office/drawing/2014/main" id="{2CFF4A24-0D67-490B-A8EC-494283E4CB4A}"/>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7" name="ZoneTexte 446">
          <a:extLst>
            <a:ext uri="{FF2B5EF4-FFF2-40B4-BE49-F238E27FC236}">
              <a16:creationId xmlns:a16="http://schemas.microsoft.com/office/drawing/2014/main" id="{6EA4F966-E285-4BB3-B101-F16B73A51048}"/>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8" name="ZoneTexte 447">
          <a:extLst>
            <a:ext uri="{FF2B5EF4-FFF2-40B4-BE49-F238E27FC236}">
              <a16:creationId xmlns:a16="http://schemas.microsoft.com/office/drawing/2014/main" id="{351E7A7B-D19D-44F8-B682-B19789E70E0E}"/>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49" name="ZoneTexte 448">
          <a:extLst>
            <a:ext uri="{FF2B5EF4-FFF2-40B4-BE49-F238E27FC236}">
              <a16:creationId xmlns:a16="http://schemas.microsoft.com/office/drawing/2014/main" id="{2F27CC02-0296-481A-B595-7C1520671DE0}"/>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0" name="ZoneTexte 449">
          <a:extLst>
            <a:ext uri="{FF2B5EF4-FFF2-40B4-BE49-F238E27FC236}">
              <a16:creationId xmlns:a16="http://schemas.microsoft.com/office/drawing/2014/main" id="{6B32EC29-4FF4-4841-9EAC-71751FDE5E4D}"/>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1" name="ZoneTexte 450">
          <a:extLst>
            <a:ext uri="{FF2B5EF4-FFF2-40B4-BE49-F238E27FC236}">
              <a16:creationId xmlns:a16="http://schemas.microsoft.com/office/drawing/2014/main" id="{93F25502-B69C-4790-AAE7-93BF9547AFD6}"/>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2" name="ZoneTexte 451">
          <a:extLst>
            <a:ext uri="{FF2B5EF4-FFF2-40B4-BE49-F238E27FC236}">
              <a16:creationId xmlns:a16="http://schemas.microsoft.com/office/drawing/2014/main" id="{220B8574-E191-4740-85A0-C32602EA5553}"/>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3" name="ZoneTexte 452">
          <a:extLst>
            <a:ext uri="{FF2B5EF4-FFF2-40B4-BE49-F238E27FC236}">
              <a16:creationId xmlns:a16="http://schemas.microsoft.com/office/drawing/2014/main" id="{16E03E95-8907-41E2-B8A5-C71F982AC6D9}"/>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4" name="ZoneTexte 453">
          <a:extLst>
            <a:ext uri="{FF2B5EF4-FFF2-40B4-BE49-F238E27FC236}">
              <a16:creationId xmlns:a16="http://schemas.microsoft.com/office/drawing/2014/main" id="{9BDE89CE-6A76-40FC-A3FF-6E329EC46A8A}"/>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55" name="ZoneTexte 454">
          <a:extLst>
            <a:ext uri="{FF2B5EF4-FFF2-40B4-BE49-F238E27FC236}">
              <a16:creationId xmlns:a16="http://schemas.microsoft.com/office/drawing/2014/main" id="{23DDEBC6-684F-48CB-B09F-4F4320E9B7B0}"/>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6" name="ZoneTexte 455">
          <a:extLst>
            <a:ext uri="{FF2B5EF4-FFF2-40B4-BE49-F238E27FC236}">
              <a16:creationId xmlns:a16="http://schemas.microsoft.com/office/drawing/2014/main" id="{45C48702-98E5-498A-9C99-FFFE72259876}"/>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57" name="ZoneTexte 456">
          <a:extLst>
            <a:ext uri="{FF2B5EF4-FFF2-40B4-BE49-F238E27FC236}">
              <a16:creationId xmlns:a16="http://schemas.microsoft.com/office/drawing/2014/main" id="{E130AE55-859B-4C4F-9014-D796A51E6424}"/>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458" name="ZoneTexte 457">
          <a:extLst>
            <a:ext uri="{FF2B5EF4-FFF2-40B4-BE49-F238E27FC236}">
              <a16:creationId xmlns:a16="http://schemas.microsoft.com/office/drawing/2014/main" id="{45A9E645-D163-4AA0-83CB-F4F626E21A4E}"/>
            </a:ext>
          </a:extLst>
        </xdr:cNvPr>
        <xdr:cNvSpPr txBox="1"/>
      </xdr:nvSpPr>
      <xdr:spPr>
        <a:xfrm>
          <a:off x="13506450" y="10729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59" name="ZoneTexte 458">
          <a:extLst>
            <a:ext uri="{FF2B5EF4-FFF2-40B4-BE49-F238E27FC236}">
              <a16:creationId xmlns:a16="http://schemas.microsoft.com/office/drawing/2014/main" id="{296C4EAA-E500-4C91-817C-0CDCB6E39CA6}"/>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0" name="ZoneTexte 459">
          <a:extLst>
            <a:ext uri="{FF2B5EF4-FFF2-40B4-BE49-F238E27FC236}">
              <a16:creationId xmlns:a16="http://schemas.microsoft.com/office/drawing/2014/main" id="{1A3C7E89-1FAA-4694-A8C0-8F3BBE0DF613}"/>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1" name="ZoneTexte 460">
          <a:extLst>
            <a:ext uri="{FF2B5EF4-FFF2-40B4-BE49-F238E27FC236}">
              <a16:creationId xmlns:a16="http://schemas.microsoft.com/office/drawing/2014/main" id="{BBFC93DE-DFA5-49DB-9406-6B56CC3231EF}"/>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2" name="ZoneTexte 461">
          <a:extLst>
            <a:ext uri="{FF2B5EF4-FFF2-40B4-BE49-F238E27FC236}">
              <a16:creationId xmlns:a16="http://schemas.microsoft.com/office/drawing/2014/main" id="{387D7418-99F5-41B3-847F-A2A4D80C762C}"/>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3" name="ZoneTexte 462">
          <a:extLst>
            <a:ext uri="{FF2B5EF4-FFF2-40B4-BE49-F238E27FC236}">
              <a16:creationId xmlns:a16="http://schemas.microsoft.com/office/drawing/2014/main" id="{530518C8-5519-40C3-A8B6-49B05CDA60D6}"/>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4" name="ZoneTexte 463">
          <a:extLst>
            <a:ext uri="{FF2B5EF4-FFF2-40B4-BE49-F238E27FC236}">
              <a16:creationId xmlns:a16="http://schemas.microsoft.com/office/drawing/2014/main" id="{2E2780D0-0DE6-419D-ACC4-89364B881F72}"/>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5" name="ZoneTexte 464">
          <a:extLst>
            <a:ext uri="{FF2B5EF4-FFF2-40B4-BE49-F238E27FC236}">
              <a16:creationId xmlns:a16="http://schemas.microsoft.com/office/drawing/2014/main" id="{6A7D96A5-D75C-43DD-9ACF-9DEB45571A80}"/>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6" name="ZoneTexte 465">
          <a:extLst>
            <a:ext uri="{FF2B5EF4-FFF2-40B4-BE49-F238E27FC236}">
              <a16:creationId xmlns:a16="http://schemas.microsoft.com/office/drawing/2014/main" id="{E9FC4CFE-72C7-4734-A55C-ACEBEB94C05E}"/>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7" name="ZoneTexte 466">
          <a:extLst>
            <a:ext uri="{FF2B5EF4-FFF2-40B4-BE49-F238E27FC236}">
              <a16:creationId xmlns:a16="http://schemas.microsoft.com/office/drawing/2014/main" id="{3F42E7D5-CFFA-490B-BBD3-CE55E54015C6}"/>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8" name="ZoneTexte 467">
          <a:extLst>
            <a:ext uri="{FF2B5EF4-FFF2-40B4-BE49-F238E27FC236}">
              <a16:creationId xmlns:a16="http://schemas.microsoft.com/office/drawing/2014/main" id="{DC31FDBF-AF30-4ED9-A04B-DE16509703CE}"/>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69" name="ZoneTexte 468">
          <a:extLst>
            <a:ext uri="{FF2B5EF4-FFF2-40B4-BE49-F238E27FC236}">
              <a16:creationId xmlns:a16="http://schemas.microsoft.com/office/drawing/2014/main" id="{0854FB86-58C6-43E2-B18E-1E628344BA6A}"/>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0" name="ZoneTexte 469">
          <a:extLst>
            <a:ext uri="{FF2B5EF4-FFF2-40B4-BE49-F238E27FC236}">
              <a16:creationId xmlns:a16="http://schemas.microsoft.com/office/drawing/2014/main" id="{7F2460BE-23FE-4F7D-983D-EC36EF864ACA}"/>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71" name="ZoneTexte 470">
          <a:extLst>
            <a:ext uri="{FF2B5EF4-FFF2-40B4-BE49-F238E27FC236}">
              <a16:creationId xmlns:a16="http://schemas.microsoft.com/office/drawing/2014/main" id="{3FC6B7F5-08F3-4428-AFC9-2A91E88732A0}"/>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2" name="ZoneTexte 471">
          <a:extLst>
            <a:ext uri="{FF2B5EF4-FFF2-40B4-BE49-F238E27FC236}">
              <a16:creationId xmlns:a16="http://schemas.microsoft.com/office/drawing/2014/main" id="{D510673C-DF20-42CC-A44A-1B72733D66A4}"/>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73" name="ZoneTexte 472">
          <a:extLst>
            <a:ext uri="{FF2B5EF4-FFF2-40B4-BE49-F238E27FC236}">
              <a16:creationId xmlns:a16="http://schemas.microsoft.com/office/drawing/2014/main" id="{F9B46E47-BED0-4489-AF19-E7F98FD01248}"/>
            </a:ext>
          </a:extLst>
        </xdr:cNvPr>
        <xdr:cNvSpPr txBox="1"/>
      </xdr:nvSpPr>
      <xdr:spPr>
        <a:xfrm>
          <a:off x="13506450" y="10920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4" name="ZoneTexte 473">
          <a:extLst>
            <a:ext uri="{FF2B5EF4-FFF2-40B4-BE49-F238E27FC236}">
              <a16:creationId xmlns:a16="http://schemas.microsoft.com/office/drawing/2014/main" id="{48AFE50E-6D2E-47C9-AA09-F22B41B6D554}"/>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5" name="ZoneTexte 474">
          <a:extLst>
            <a:ext uri="{FF2B5EF4-FFF2-40B4-BE49-F238E27FC236}">
              <a16:creationId xmlns:a16="http://schemas.microsoft.com/office/drawing/2014/main" id="{7BFDD996-7F3A-487B-9E41-362612166B57}"/>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6" name="ZoneTexte 475">
          <a:extLst>
            <a:ext uri="{FF2B5EF4-FFF2-40B4-BE49-F238E27FC236}">
              <a16:creationId xmlns:a16="http://schemas.microsoft.com/office/drawing/2014/main" id="{B865C0F2-2664-428B-B4F9-14201A2CAED5}"/>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7" name="ZoneTexte 476">
          <a:extLst>
            <a:ext uri="{FF2B5EF4-FFF2-40B4-BE49-F238E27FC236}">
              <a16:creationId xmlns:a16="http://schemas.microsoft.com/office/drawing/2014/main" id="{12C18381-996A-413F-8ED9-CA0D277CFB37}"/>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8" name="ZoneTexte 477">
          <a:extLst>
            <a:ext uri="{FF2B5EF4-FFF2-40B4-BE49-F238E27FC236}">
              <a16:creationId xmlns:a16="http://schemas.microsoft.com/office/drawing/2014/main" id="{C287F588-31A2-4AD3-9DAB-6B59586E94BB}"/>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79" name="ZoneTexte 478">
          <a:extLst>
            <a:ext uri="{FF2B5EF4-FFF2-40B4-BE49-F238E27FC236}">
              <a16:creationId xmlns:a16="http://schemas.microsoft.com/office/drawing/2014/main" id="{9826A774-0199-4B6C-9D34-817DD062755C}"/>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0" name="ZoneTexte 479">
          <a:extLst>
            <a:ext uri="{FF2B5EF4-FFF2-40B4-BE49-F238E27FC236}">
              <a16:creationId xmlns:a16="http://schemas.microsoft.com/office/drawing/2014/main" id="{B37E8990-B992-45BC-88B9-32B462743DCA}"/>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1" name="ZoneTexte 480">
          <a:extLst>
            <a:ext uri="{FF2B5EF4-FFF2-40B4-BE49-F238E27FC236}">
              <a16:creationId xmlns:a16="http://schemas.microsoft.com/office/drawing/2014/main" id="{1A120E15-0850-4C18-AFA2-711C0BAB9E38}"/>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2" name="ZoneTexte 481">
          <a:extLst>
            <a:ext uri="{FF2B5EF4-FFF2-40B4-BE49-F238E27FC236}">
              <a16:creationId xmlns:a16="http://schemas.microsoft.com/office/drawing/2014/main" id="{EFC4BF66-78B9-4145-B3C3-B60862CC1C3C}"/>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3" name="ZoneTexte 482">
          <a:extLst>
            <a:ext uri="{FF2B5EF4-FFF2-40B4-BE49-F238E27FC236}">
              <a16:creationId xmlns:a16="http://schemas.microsoft.com/office/drawing/2014/main" id="{48CF9072-1872-4934-9863-63BDE6DC64D2}"/>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4" name="ZoneTexte 483">
          <a:extLst>
            <a:ext uri="{FF2B5EF4-FFF2-40B4-BE49-F238E27FC236}">
              <a16:creationId xmlns:a16="http://schemas.microsoft.com/office/drawing/2014/main" id="{7C0A52CD-8BED-47C0-8CBC-16B50C48D9E4}"/>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85" name="ZoneTexte 484">
          <a:extLst>
            <a:ext uri="{FF2B5EF4-FFF2-40B4-BE49-F238E27FC236}">
              <a16:creationId xmlns:a16="http://schemas.microsoft.com/office/drawing/2014/main" id="{DDAD0234-7382-4FBE-8C97-C9C594035C9B}"/>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6" name="ZoneTexte 485">
          <a:extLst>
            <a:ext uri="{FF2B5EF4-FFF2-40B4-BE49-F238E27FC236}">
              <a16:creationId xmlns:a16="http://schemas.microsoft.com/office/drawing/2014/main" id="{C464E15F-2016-41A0-8D2E-65D8D71696F2}"/>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87" name="ZoneTexte 486">
          <a:extLst>
            <a:ext uri="{FF2B5EF4-FFF2-40B4-BE49-F238E27FC236}">
              <a16:creationId xmlns:a16="http://schemas.microsoft.com/office/drawing/2014/main" id="{87CD0DE6-BE55-4AF0-8464-FD7A454294CA}"/>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488" name="ZoneTexte 487">
          <a:extLst>
            <a:ext uri="{FF2B5EF4-FFF2-40B4-BE49-F238E27FC236}">
              <a16:creationId xmlns:a16="http://schemas.microsoft.com/office/drawing/2014/main" id="{F40BB92D-81CD-4EAE-AE25-E8310C851071}"/>
            </a:ext>
          </a:extLst>
        </xdr:cNvPr>
        <xdr:cNvSpPr txBox="1"/>
      </xdr:nvSpPr>
      <xdr:spPr>
        <a:xfrm>
          <a:off x="13506450" y="11110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89" name="ZoneTexte 488">
          <a:extLst>
            <a:ext uri="{FF2B5EF4-FFF2-40B4-BE49-F238E27FC236}">
              <a16:creationId xmlns:a16="http://schemas.microsoft.com/office/drawing/2014/main" id="{9212D85A-3EFF-4502-9CC1-0C1EDBAA6ED9}"/>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0" name="ZoneTexte 489">
          <a:extLst>
            <a:ext uri="{FF2B5EF4-FFF2-40B4-BE49-F238E27FC236}">
              <a16:creationId xmlns:a16="http://schemas.microsoft.com/office/drawing/2014/main" id="{EAE8A942-48CD-4A34-AD82-50F8F205F055}"/>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1" name="ZoneTexte 490">
          <a:extLst>
            <a:ext uri="{FF2B5EF4-FFF2-40B4-BE49-F238E27FC236}">
              <a16:creationId xmlns:a16="http://schemas.microsoft.com/office/drawing/2014/main" id="{63D517F0-AF78-46FC-820A-CAD7FA993809}"/>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2" name="ZoneTexte 491">
          <a:extLst>
            <a:ext uri="{FF2B5EF4-FFF2-40B4-BE49-F238E27FC236}">
              <a16:creationId xmlns:a16="http://schemas.microsoft.com/office/drawing/2014/main" id="{200EBFD5-6906-44C7-94AC-28DCD0BD339F}"/>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3" name="ZoneTexte 492">
          <a:extLst>
            <a:ext uri="{FF2B5EF4-FFF2-40B4-BE49-F238E27FC236}">
              <a16:creationId xmlns:a16="http://schemas.microsoft.com/office/drawing/2014/main" id="{878A819C-F6D2-4BF1-BAD1-8ABE425632AF}"/>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4" name="ZoneTexte 493">
          <a:extLst>
            <a:ext uri="{FF2B5EF4-FFF2-40B4-BE49-F238E27FC236}">
              <a16:creationId xmlns:a16="http://schemas.microsoft.com/office/drawing/2014/main" id="{CA3A8E6C-9CFD-4100-87B5-3A9D80F34079}"/>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5" name="ZoneTexte 494">
          <a:extLst>
            <a:ext uri="{FF2B5EF4-FFF2-40B4-BE49-F238E27FC236}">
              <a16:creationId xmlns:a16="http://schemas.microsoft.com/office/drawing/2014/main" id="{4F4AB3ED-3494-4879-86B1-C645B67AC686}"/>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6" name="ZoneTexte 495">
          <a:extLst>
            <a:ext uri="{FF2B5EF4-FFF2-40B4-BE49-F238E27FC236}">
              <a16:creationId xmlns:a16="http://schemas.microsoft.com/office/drawing/2014/main" id="{7DD8BB6C-24FE-491B-9195-4D52C91D195B}"/>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7" name="ZoneTexte 496">
          <a:extLst>
            <a:ext uri="{FF2B5EF4-FFF2-40B4-BE49-F238E27FC236}">
              <a16:creationId xmlns:a16="http://schemas.microsoft.com/office/drawing/2014/main" id="{C8ADF4F1-7EFA-437C-BD9E-FB8B6074F9C8}"/>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8" name="ZoneTexte 497">
          <a:extLst>
            <a:ext uri="{FF2B5EF4-FFF2-40B4-BE49-F238E27FC236}">
              <a16:creationId xmlns:a16="http://schemas.microsoft.com/office/drawing/2014/main" id="{097C81B5-6E60-4D34-8341-BF20FED10BA0}"/>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99" name="ZoneTexte 498">
          <a:extLst>
            <a:ext uri="{FF2B5EF4-FFF2-40B4-BE49-F238E27FC236}">
              <a16:creationId xmlns:a16="http://schemas.microsoft.com/office/drawing/2014/main" id="{4FAF5F85-B4CE-425E-808E-9772DC4807FD}"/>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0" name="ZoneTexte 499">
          <a:extLst>
            <a:ext uri="{FF2B5EF4-FFF2-40B4-BE49-F238E27FC236}">
              <a16:creationId xmlns:a16="http://schemas.microsoft.com/office/drawing/2014/main" id="{FBCBE21C-8EB1-402A-8669-E5FDC1E48F4D}"/>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01" name="ZoneTexte 500">
          <a:extLst>
            <a:ext uri="{FF2B5EF4-FFF2-40B4-BE49-F238E27FC236}">
              <a16:creationId xmlns:a16="http://schemas.microsoft.com/office/drawing/2014/main" id="{8714426D-7495-4933-99A3-8B28C44B8F61}"/>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2" name="ZoneTexte 501">
          <a:extLst>
            <a:ext uri="{FF2B5EF4-FFF2-40B4-BE49-F238E27FC236}">
              <a16:creationId xmlns:a16="http://schemas.microsoft.com/office/drawing/2014/main" id="{9F831014-613C-410F-9590-085EC4302730}"/>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03" name="ZoneTexte 502">
          <a:extLst>
            <a:ext uri="{FF2B5EF4-FFF2-40B4-BE49-F238E27FC236}">
              <a16:creationId xmlns:a16="http://schemas.microsoft.com/office/drawing/2014/main" id="{64CDCB71-DD1C-4213-93DD-15C746600757}"/>
            </a:ext>
          </a:extLst>
        </xdr:cNvPr>
        <xdr:cNvSpPr txBox="1"/>
      </xdr:nvSpPr>
      <xdr:spPr>
        <a:xfrm>
          <a:off x="13506450" y="1149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4" name="ZoneTexte 503">
          <a:extLst>
            <a:ext uri="{FF2B5EF4-FFF2-40B4-BE49-F238E27FC236}">
              <a16:creationId xmlns:a16="http://schemas.microsoft.com/office/drawing/2014/main" id="{44334F1D-7E45-48D7-A448-CA88CDB470F0}"/>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5" name="ZoneTexte 504">
          <a:extLst>
            <a:ext uri="{FF2B5EF4-FFF2-40B4-BE49-F238E27FC236}">
              <a16:creationId xmlns:a16="http://schemas.microsoft.com/office/drawing/2014/main" id="{06A94083-45F7-4AAE-9F92-AC3DB72BD98B}"/>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6" name="ZoneTexte 505">
          <a:extLst>
            <a:ext uri="{FF2B5EF4-FFF2-40B4-BE49-F238E27FC236}">
              <a16:creationId xmlns:a16="http://schemas.microsoft.com/office/drawing/2014/main" id="{0C5027DE-00CF-4991-AECC-809CA6DFFEBA}"/>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7" name="ZoneTexte 506">
          <a:extLst>
            <a:ext uri="{FF2B5EF4-FFF2-40B4-BE49-F238E27FC236}">
              <a16:creationId xmlns:a16="http://schemas.microsoft.com/office/drawing/2014/main" id="{37B0D370-2B0E-4B32-BCB7-58180850D43F}"/>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8" name="ZoneTexte 507">
          <a:extLst>
            <a:ext uri="{FF2B5EF4-FFF2-40B4-BE49-F238E27FC236}">
              <a16:creationId xmlns:a16="http://schemas.microsoft.com/office/drawing/2014/main" id="{B64C8968-9EDF-4E78-ACE5-D912BA650CB7}"/>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09" name="ZoneTexte 508">
          <a:extLst>
            <a:ext uri="{FF2B5EF4-FFF2-40B4-BE49-F238E27FC236}">
              <a16:creationId xmlns:a16="http://schemas.microsoft.com/office/drawing/2014/main" id="{2872D0E0-E0B3-49D1-ADA6-E10619A29963}"/>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0" name="ZoneTexte 509">
          <a:extLst>
            <a:ext uri="{FF2B5EF4-FFF2-40B4-BE49-F238E27FC236}">
              <a16:creationId xmlns:a16="http://schemas.microsoft.com/office/drawing/2014/main" id="{A858CF06-21DC-40E0-8979-2E77327F2192}"/>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1" name="ZoneTexte 510">
          <a:extLst>
            <a:ext uri="{FF2B5EF4-FFF2-40B4-BE49-F238E27FC236}">
              <a16:creationId xmlns:a16="http://schemas.microsoft.com/office/drawing/2014/main" id="{37A863BE-7495-40AD-984D-77A9869A9937}"/>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2" name="ZoneTexte 511">
          <a:extLst>
            <a:ext uri="{FF2B5EF4-FFF2-40B4-BE49-F238E27FC236}">
              <a16:creationId xmlns:a16="http://schemas.microsoft.com/office/drawing/2014/main" id="{0B39CA49-4784-48C7-ADC7-AFBF1A7A90EF}"/>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3" name="ZoneTexte 512">
          <a:extLst>
            <a:ext uri="{FF2B5EF4-FFF2-40B4-BE49-F238E27FC236}">
              <a16:creationId xmlns:a16="http://schemas.microsoft.com/office/drawing/2014/main" id="{B8E76E7C-54DD-4125-81E4-1817BAAE68FD}"/>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4" name="ZoneTexte 513">
          <a:extLst>
            <a:ext uri="{FF2B5EF4-FFF2-40B4-BE49-F238E27FC236}">
              <a16:creationId xmlns:a16="http://schemas.microsoft.com/office/drawing/2014/main" id="{A863B9F1-C272-41C0-A52D-DA72555F6C0B}"/>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15" name="ZoneTexte 514">
          <a:extLst>
            <a:ext uri="{FF2B5EF4-FFF2-40B4-BE49-F238E27FC236}">
              <a16:creationId xmlns:a16="http://schemas.microsoft.com/office/drawing/2014/main" id="{0E5B3812-7785-4255-8A02-2D2F5A9BF38C}"/>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6" name="ZoneTexte 515">
          <a:extLst>
            <a:ext uri="{FF2B5EF4-FFF2-40B4-BE49-F238E27FC236}">
              <a16:creationId xmlns:a16="http://schemas.microsoft.com/office/drawing/2014/main" id="{F6AE946E-1356-4006-B2DF-D3B9B1836685}"/>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17" name="ZoneTexte 516">
          <a:extLst>
            <a:ext uri="{FF2B5EF4-FFF2-40B4-BE49-F238E27FC236}">
              <a16:creationId xmlns:a16="http://schemas.microsoft.com/office/drawing/2014/main" id="{BB11F188-DC7B-4DDC-8B6B-157B3C1F931E}"/>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18" name="ZoneTexte 517">
          <a:extLst>
            <a:ext uri="{FF2B5EF4-FFF2-40B4-BE49-F238E27FC236}">
              <a16:creationId xmlns:a16="http://schemas.microsoft.com/office/drawing/2014/main" id="{AC629C03-D4D6-4FA1-AED7-CD4F396BDDA7}"/>
            </a:ext>
          </a:extLst>
        </xdr:cNvPr>
        <xdr:cNvSpPr txBox="1"/>
      </xdr:nvSpPr>
      <xdr:spPr>
        <a:xfrm>
          <a:off x="13506450" y="11682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19" name="ZoneTexte 518">
          <a:extLst>
            <a:ext uri="{FF2B5EF4-FFF2-40B4-BE49-F238E27FC236}">
              <a16:creationId xmlns:a16="http://schemas.microsoft.com/office/drawing/2014/main" id="{4EA43FC8-19EA-4A10-8851-004D791EEA08}"/>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0" name="ZoneTexte 519">
          <a:extLst>
            <a:ext uri="{FF2B5EF4-FFF2-40B4-BE49-F238E27FC236}">
              <a16:creationId xmlns:a16="http://schemas.microsoft.com/office/drawing/2014/main" id="{11E74EB5-4427-4680-BC8E-CD1E2068F48D}"/>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1" name="ZoneTexte 520">
          <a:extLst>
            <a:ext uri="{FF2B5EF4-FFF2-40B4-BE49-F238E27FC236}">
              <a16:creationId xmlns:a16="http://schemas.microsoft.com/office/drawing/2014/main" id="{9E396BB3-BF48-405E-8835-19356229F5F6}"/>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2" name="ZoneTexte 521">
          <a:extLst>
            <a:ext uri="{FF2B5EF4-FFF2-40B4-BE49-F238E27FC236}">
              <a16:creationId xmlns:a16="http://schemas.microsoft.com/office/drawing/2014/main" id="{7DF690C2-B9CA-4AE8-A6CC-999DFE923CC8}"/>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3" name="ZoneTexte 522">
          <a:extLst>
            <a:ext uri="{FF2B5EF4-FFF2-40B4-BE49-F238E27FC236}">
              <a16:creationId xmlns:a16="http://schemas.microsoft.com/office/drawing/2014/main" id="{8D2E00E7-7899-406A-B30A-A844C7FE2CBA}"/>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4" name="ZoneTexte 523">
          <a:extLst>
            <a:ext uri="{FF2B5EF4-FFF2-40B4-BE49-F238E27FC236}">
              <a16:creationId xmlns:a16="http://schemas.microsoft.com/office/drawing/2014/main" id="{741593BE-EE79-4D99-AEBF-8DA64FBD8479}"/>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5" name="ZoneTexte 524">
          <a:extLst>
            <a:ext uri="{FF2B5EF4-FFF2-40B4-BE49-F238E27FC236}">
              <a16:creationId xmlns:a16="http://schemas.microsoft.com/office/drawing/2014/main" id="{84D30DA3-C3E7-4F77-8ABA-E893A54DFAF1}"/>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6" name="ZoneTexte 525">
          <a:extLst>
            <a:ext uri="{FF2B5EF4-FFF2-40B4-BE49-F238E27FC236}">
              <a16:creationId xmlns:a16="http://schemas.microsoft.com/office/drawing/2014/main" id="{EFBD96BD-669F-4E25-95DF-0484D2706D2D}"/>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7" name="ZoneTexte 526">
          <a:extLst>
            <a:ext uri="{FF2B5EF4-FFF2-40B4-BE49-F238E27FC236}">
              <a16:creationId xmlns:a16="http://schemas.microsoft.com/office/drawing/2014/main" id="{1ADBC4B2-765D-4CB2-926D-800CF19E516A}"/>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8" name="ZoneTexte 527">
          <a:extLst>
            <a:ext uri="{FF2B5EF4-FFF2-40B4-BE49-F238E27FC236}">
              <a16:creationId xmlns:a16="http://schemas.microsoft.com/office/drawing/2014/main" id="{752BEEC3-3861-4AC9-8AEC-A4A06477BEFB}"/>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29" name="ZoneTexte 528">
          <a:extLst>
            <a:ext uri="{FF2B5EF4-FFF2-40B4-BE49-F238E27FC236}">
              <a16:creationId xmlns:a16="http://schemas.microsoft.com/office/drawing/2014/main" id="{0F219F0A-ACAE-489C-A15C-649E624B3035}"/>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0" name="ZoneTexte 529">
          <a:extLst>
            <a:ext uri="{FF2B5EF4-FFF2-40B4-BE49-F238E27FC236}">
              <a16:creationId xmlns:a16="http://schemas.microsoft.com/office/drawing/2014/main" id="{20B9FE43-2B70-447F-A895-38A242F74AF6}"/>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31" name="ZoneTexte 530">
          <a:extLst>
            <a:ext uri="{FF2B5EF4-FFF2-40B4-BE49-F238E27FC236}">
              <a16:creationId xmlns:a16="http://schemas.microsoft.com/office/drawing/2014/main" id="{69528CF3-4EBC-40EC-9E11-E53296E535B5}"/>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2" name="ZoneTexte 531">
          <a:extLst>
            <a:ext uri="{FF2B5EF4-FFF2-40B4-BE49-F238E27FC236}">
              <a16:creationId xmlns:a16="http://schemas.microsoft.com/office/drawing/2014/main" id="{AA55DEDB-8EC4-44CB-ACE1-6BB79CB0A8E6}"/>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33" name="ZoneTexte 532">
          <a:extLst>
            <a:ext uri="{FF2B5EF4-FFF2-40B4-BE49-F238E27FC236}">
              <a16:creationId xmlns:a16="http://schemas.microsoft.com/office/drawing/2014/main" id="{E9253904-5476-4C23-B159-A1C855FEA05E}"/>
            </a:ext>
          </a:extLst>
        </xdr:cNvPr>
        <xdr:cNvSpPr txBox="1"/>
      </xdr:nvSpPr>
      <xdr:spPr>
        <a:xfrm>
          <a:off x="13506450" y="1187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4" name="ZoneTexte 533">
          <a:extLst>
            <a:ext uri="{FF2B5EF4-FFF2-40B4-BE49-F238E27FC236}">
              <a16:creationId xmlns:a16="http://schemas.microsoft.com/office/drawing/2014/main" id="{9B8605DC-EA74-4655-9511-D563F8375352}"/>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5" name="ZoneTexte 534">
          <a:extLst>
            <a:ext uri="{FF2B5EF4-FFF2-40B4-BE49-F238E27FC236}">
              <a16:creationId xmlns:a16="http://schemas.microsoft.com/office/drawing/2014/main" id="{0491B238-E8DE-4442-8A7D-FAAC06242690}"/>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6" name="ZoneTexte 535">
          <a:extLst>
            <a:ext uri="{FF2B5EF4-FFF2-40B4-BE49-F238E27FC236}">
              <a16:creationId xmlns:a16="http://schemas.microsoft.com/office/drawing/2014/main" id="{11BE6FB4-9766-4D75-BD5A-947FA2794F5C}"/>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7" name="ZoneTexte 536">
          <a:extLst>
            <a:ext uri="{FF2B5EF4-FFF2-40B4-BE49-F238E27FC236}">
              <a16:creationId xmlns:a16="http://schemas.microsoft.com/office/drawing/2014/main" id="{C45A1A21-054F-4B5D-8463-D40E8CAAB2DC}"/>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8" name="ZoneTexte 537">
          <a:extLst>
            <a:ext uri="{FF2B5EF4-FFF2-40B4-BE49-F238E27FC236}">
              <a16:creationId xmlns:a16="http://schemas.microsoft.com/office/drawing/2014/main" id="{DAAC0EAF-449A-4697-B4C9-1680266C450B}"/>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39" name="ZoneTexte 538">
          <a:extLst>
            <a:ext uri="{FF2B5EF4-FFF2-40B4-BE49-F238E27FC236}">
              <a16:creationId xmlns:a16="http://schemas.microsoft.com/office/drawing/2014/main" id="{971BFC12-B907-4E43-9FAB-9CB4A83BCF27}"/>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0" name="ZoneTexte 539">
          <a:extLst>
            <a:ext uri="{FF2B5EF4-FFF2-40B4-BE49-F238E27FC236}">
              <a16:creationId xmlns:a16="http://schemas.microsoft.com/office/drawing/2014/main" id="{80E1124D-B487-4771-877F-1E00D64C019C}"/>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1" name="ZoneTexte 540">
          <a:extLst>
            <a:ext uri="{FF2B5EF4-FFF2-40B4-BE49-F238E27FC236}">
              <a16:creationId xmlns:a16="http://schemas.microsoft.com/office/drawing/2014/main" id="{8F6EC501-3073-408C-ACDD-F14786DB58B1}"/>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2" name="ZoneTexte 541">
          <a:extLst>
            <a:ext uri="{FF2B5EF4-FFF2-40B4-BE49-F238E27FC236}">
              <a16:creationId xmlns:a16="http://schemas.microsoft.com/office/drawing/2014/main" id="{E981F318-05C1-49D3-9F16-BB6A49D9E8E8}"/>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3" name="ZoneTexte 542">
          <a:extLst>
            <a:ext uri="{FF2B5EF4-FFF2-40B4-BE49-F238E27FC236}">
              <a16:creationId xmlns:a16="http://schemas.microsoft.com/office/drawing/2014/main" id="{2FCD6719-E239-40B4-A498-AC120F475447}"/>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4" name="ZoneTexte 543">
          <a:extLst>
            <a:ext uri="{FF2B5EF4-FFF2-40B4-BE49-F238E27FC236}">
              <a16:creationId xmlns:a16="http://schemas.microsoft.com/office/drawing/2014/main" id="{65B8DDC0-3C0A-469D-AE15-B3F56FAD4B1A}"/>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45" name="ZoneTexte 544">
          <a:extLst>
            <a:ext uri="{FF2B5EF4-FFF2-40B4-BE49-F238E27FC236}">
              <a16:creationId xmlns:a16="http://schemas.microsoft.com/office/drawing/2014/main" id="{619F48B0-6655-4F3F-8FEF-D51EF895F327}"/>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6" name="ZoneTexte 545">
          <a:extLst>
            <a:ext uri="{FF2B5EF4-FFF2-40B4-BE49-F238E27FC236}">
              <a16:creationId xmlns:a16="http://schemas.microsoft.com/office/drawing/2014/main" id="{8F45E375-71F9-4E77-AE2B-607F03844777}"/>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47" name="ZoneTexte 546">
          <a:extLst>
            <a:ext uri="{FF2B5EF4-FFF2-40B4-BE49-F238E27FC236}">
              <a16:creationId xmlns:a16="http://schemas.microsoft.com/office/drawing/2014/main" id="{095685E8-BC7E-4F60-88AE-20D10A3D9205}"/>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548" name="ZoneTexte 547">
          <a:extLst>
            <a:ext uri="{FF2B5EF4-FFF2-40B4-BE49-F238E27FC236}">
              <a16:creationId xmlns:a16="http://schemas.microsoft.com/office/drawing/2014/main" id="{9689071F-0CAB-4E5E-8F0C-DC56DB09A208}"/>
            </a:ext>
          </a:extLst>
        </xdr:cNvPr>
        <xdr:cNvSpPr txBox="1"/>
      </xdr:nvSpPr>
      <xdr:spPr>
        <a:xfrm>
          <a:off x="13506450" y="12063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49" name="ZoneTexte 548">
          <a:extLst>
            <a:ext uri="{FF2B5EF4-FFF2-40B4-BE49-F238E27FC236}">
              <a16:creationId xmlns:a16="http://schemas.microsoft.com/office/drawing/2014/main" id="{F0883D9A-7303-43CB-832E-9B7FE9383295}"/>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0" name="ZoneTexte 549">
          <a:extLst>
            <a:ext uri="{FF2B5EF4-FFF2-40B4-BE49-F238E27FC236}">
              <a16:creationId xmlns:a16="http://schemas.microsoft.com/office/drawing/2014/main" id="{BABB033A-7554-4B78-8BF8-C4EAE0796231}"/>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1" name="ZoneTexte 550">
          <a:extLst>
            <a:ext uri="{FF2B5EF4-FFF2-40B4-BE49-F238E27FC236}">
              <a16:creationId xmlns:a16="http://schemas.microsoft.com/office/drawing/2014/main" id="{B5277EA1-333B-40BB-BCBC-3C7E47F19EE3}"/>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2" name="ZoneTexte 551">
          <a:extLst>
            <a:ext uri="{FF2B5EF4-FFF2-40B4-BE49-F238E27FC236}">
              <a16:creationId xmlns:a16="http://schemas.microsoft.com/office/drawing/2014/main" id="{4F5CA571-02D6-4707-9404-33556541B0D2}"/>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3" name="ZoneTexte 552">
          <a:extLst>
            <a:ext uri="{FF2B5EF4-FFF2-40B4-BE49-F238E27FC236}">
              <a16:creationId xmlns:a16="http://schemas.microsoft.com/office/drawing/2014/main" id="{F8BA5B69-E3B6-46C9-828C-8F40CEDBFE51}"/>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4" name="ZoneTexte 553">
          <a:extLst>
            <a:ext uri="{FF2B5EF4-FFF2-40B4-BE49-F238E27FC236}">
              <a16:creationId xmlns:a16="http://schemas.microsoft.com/office/drawing/2014/main" id="{273CE586-1236-435B-8446-763F23C7E832}"/>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5" name="ZoneTexte 554">
          <a:extLst>
            <a:ext uri="{FF2B5EF4-FFF2-40B4-BE49-F238E27FC236}">
              <a16:creationId xmlns:a16="http://schemas.microsoft.com/office/drawing/2014/main" id="{27402C00-8295-4BA7-8889-3B7332596D8A}"/>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6" name="ZoneTexte 555">
          <a:extLst>
            <a:ext uri="{FF2B5EF4-FFF2-40B4-BE49-F238E27FC236}">
              <a16:creationId xmlns:a16="http://schemas.microsoft.com/office/drawing/2014/main" id="{36214D28-2073-4461-B2FB-BAF1325DD1BC}"/>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7" name="ZoneTexte 556">
          <a:extLst>
            <a:ext uri="{FF2B5EF4-FFF2-40B4-BE49-F238E27FC236}">
              <a16:creationId xmlns:a16="http://schemas.microsoft.com/office/drawing/2014/main" id="{6F8BAB65-7B36-41D5-A395-88A0621F031C}"/>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8" name="ZoneTexte 557">
          <a:extLst>
            <a:ext uri="{FF2B5EF4-FFF2-40B4-BE49-F238E27FC236}">
              <a16:creationId xmlns:a16="http://schemas.microsoft.com/office/drawing/2014/main" id="{3E922261-CCA8-4B78-BC10-BE9EDD833E23}"/>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59" name="ZoneTexte 558">
          <a:extLst>
            <a:ext uri="{FF2B5EF4-FFF2-40B4-BE49-F238E27FC236}">
              <a16:creationId xmlns:a16="http://schemas.microsoft.com/office/drawing/2014/main" id="{2AF38D20-FDD1-408F-BA56-3A3A6D34BAAB}"/>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0" name="ZoneTexte 559">
          <a:extLst>
            <a:ext uri="{FF2B5EF4-FFF2-40B4-BE49-F238E27FC236}">
              <a16:creationId xmlns:a16="http://schemas.microsoft.com/office/drawing/2014/main" id="{5553387C-A463-4B74-9F33-47F0EE685E10}"/>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61" name="ZoneTexte 560">
          <a:extLst>
            <a:ext uri="{FF2B5EF4-FFF2-40B4-BE49-F238E27FC236}">
              <a16:creationId xmlns:a16="http://schemas.microsoft.com/office/drawing/2014/main" id="{46D61A61-AAE1-4733-ACC3-CAD34E92D34F}"/>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2" name="ZoneTexte 561">
          <a:extLst>
            <a:ext uri="{FF2B5EF4-FFF2-40B4-BE49-F238E27FC236}">
              <a16:creationId xmlns:a16="http://schemas.microsoft.com/office/drawing/2014/main" id="{C767EDB7-4611-4562-B791-58CA389D8D7E}"/>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563" name="ZoneTexte 562">
          <a:extLst>
            <a:ext uri="{FF2B5EF4-FFF2-40B4-BE49-F238E27FC236}">
              <a16:creationId xmlns:a16="http://schemas.microsoft.com/office/drawing/2014/main" id="{7A721986-D948-4F98-B515-1E3581778C6A}"/>
            </a:ext>
          </a:extLst>
        </xdr:cNvPr>
        <xdr:cNvSpPr txBox="1"/>
      </xdr:nvSpPr>
      <xdr:spPr>
        <a:xfrm>
          <a:off x="13506450" y="12253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4" name="ZoneTexte 563">
          <a:extLst>
            <a:ext uri="{FF2B5EF4-FFF2-40B4-BE49-F238E27FC236}">
              <a16:creationId xmlns:a16="http://schemas.microsoft.com/office/drawing/2014/main" id="{FABCE78C-BA34-4897-8C7F-A0F98B18BE8A}"/>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5" name="ZoneTexte 564">
          <a:extLst>
            <a:ext uri="{FF2B5EF4-FFF2-40B4-BE49-F238E27FC236}">
              <a16:creationId xmlns:a16="http://schemas.microsoft.com/office/drawing/2014/main" id="{13EA6DA6-949B-4D91-AEF1-1911EF862879}"/>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6" name="ZoneTexte 565">
          <a:extLst>
            <a:ext uri="{FF2B5EF4-FFF2-40B4-BE49-F238E27FC236}">
              <a16:creationId xmlns:a16="http://schemas.microsoft.com/office/drawing/2014/main" id="{A5340044-F451-4BEF-A02C-A37C3629A0B4}"/>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7" name="ZoneTexte 566">
          <a:extLst>
            <a:ext uri="{FF2B5EF4-FFF2-40B4-BE49-F238E27FC236}">
              <a16:creationId xmlns:a16="http://schemas.microsoft.com/office/drawing/2014/main" id="{3734842D-9FC8-47F0-AD0B-B35471296F68}"/>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8" name="ZoneTexte 567">
          <a:extLst>
            <a:ext uri="{FF2B5EF4-FFF2-40B4-BE49-F238E27FC236}">
              <a16:creationId xmlns:a16="http://schemas.microsoft.com/office/drawing/2014/main" id="{24EDBA3A-DAF3-4DE8-850B-76045FFD80F3}"/>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69" name="ZoneTexte 568">
          <a:extLst>
            <a:ext uri="{FF2B5EF4-FFF2-40B4-BE49-F238E27FC236}">
              <a16:creationId xmlns:a16="http://schemas.microsoft.com/office/drawing/2014/main" id="{9D58B98C-77C3-406B-BC0F-E183BB226C5D}"/>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0" name="ZoneTexte 569">
          <a:extLst>
            <a:ext uri="{FF2B5EF4-FFF2-40B4-BE49-F238E27FC236}">
              <a16:creationId xmlns:a16="http://schemas.microsoft.com/office/drawing/2014/main" id="{2D7BF44B-8DBA-434B-910A-76B4FD3623DF}"/>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1" name="ZoneTexte 570">
          <a:extLst>
            <a:ext uri="{FF2B5EF4-FFF2-40B4-BE49-F238E27FC236}">
              <a16:creationId xmlns:a16="http://schemas.microsoft.com/office/drawing/2014/main" id="{A631FCAB-CE55-4CAB-A01A-5A7781FB3183}"/>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2" name="ZoneTexte 571">
          <a:extLst>
            <a:ext uri="{FF2B5EF4-FFF2-40B4-BE49-F238E27FC236}">
              <a16:creationId xmlns:a16="http://schemas.microsoft.com/office/drawing/2014/main" id="{9C1E7B4E-EAE6-40D0-B65B-1E9F41ED862C}"/>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3" name="ZoneTexte 572">
          <a:extLst>
            <a:ext uri="{FF2B5EF4-FFF2-40B4-BE49-F238E27FC236}">
              <a16:creationId xmlns:a16="http://schemas.microsoft.com/office/drawing/2014/main" id="{9755168C-DA10-4AA2-BD3A-C52E202176F2}"/>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4" name="ZoneTexte 573">
          <a:extLst>
            <a:ext uri="{FF2B5EF4-FFF2-40B4-BE49-F238E27FC236}">
              <a16:creationId xmlns:a16="http://schemas.microsoft.com/office/drawing/2014/main" id="{D0153BF2-4555-4BE2-A329-64850C5CA5DF}"/>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75" name="ZoneTexte 574">
          <a:extLst>
            <a:ext uri="{FF2B5EF4-FFF2-40B4-BE49-F238E27FC236}">
              <a16:creationId xmlns:a16="http://schemas.microsoft.com/office/drawing/2014/main" id="{72372275-7915-4215-9C3D-62F0B549A8A8}"/>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6" name="ZoneTexte 575">
          <a:extLst>
            <a:ext uri="{FF2B5EF4-FFF2-40B4-BE49-F238E27FC236}">
              <a16:creationId xmlns:a16="http://schemas.microsoft.com/office/drawing/2014/main" id="{2D23BA79-4215-4543-BD81-128ADED6764D}"/>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77" name="ZoneTexte 576">
          <a:extLst>
            <a:ext uri="{FF2B5EF4-FFF2-40B4-BE49-F238E27FC236}">
              <a16:creationId xmlns:a16="http://schemas.microsoft.com/office/drawing/2014/main" id="{D6D2C016-655B-44D3-A2C8-B792F0F89D0D}"/>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578" name="ZoneTexte 577">
          <a:extLst>
            <a:ext uri="{FF2B5EF4-FFF2-40B4-BE49-F238E27FC236}">
              <a16:creationId xmlns:a16="http://schemas.microsoft.com/office/drawing/2014/main" id="{2E42D9B2-1B19-40CF-B868-AA5B5ECCCA10}"/>
            </a:ext>
          </a:extLst>
        </xdr:cNvPr>
        <xdr:cNvSpPr txBox="1"/>
      </xdr:nvSpPr>
      <xdr:spPr>
        <a:xfrm>
          <a:off x="13506450" y="12444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79" name="ZoneTexte 578">
          <a:extLst>
            <a:ext uri="{FF2B5EF4-FFF2-40B4-BE49-F238E27FC236}">
              <a16:creationId xmlns:a16="http://schemas.microsoft.com/office/drawing/2014/main" id="{7CB4E5CC-0FE6-4F55-989F-776CD5737D8B}"/>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0" name="ZoneTexte 579">
          <a:extLst>
            <a:ext uri="{FF2B5EF4-FFF2-40B4-BE49-F238E27FC236}">
              <a16:creationId xmlns:a16="http://schemas.microsoft.com/office/drawing/2014/main" id="{0A87C879-3E25-4670-9E33-1A7DAB8007D8}"/>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1" name="ZoneTexte 580">
          <a:extLst>
            <a:ext uri="{FF2B5EF4-FFF2-40B4-BE49-F238E27FC236}">
              <a16:creationId xmlns:a16="http://schemas.microsoft.com/office/drawing/2014/main" id="{9273095B-4710-4B4B-982A-2C8114279E0F}"/>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2" name="ZoneTexte 581">
          <a:extLst>
            <a:ext uri="{FF2B5EF4-FFF2-40B4-BE49-F238E27FC236}">
              <a16:creationId xmlns:a16="http://schemas.microsoft.com/office/drawing/2014/main" id="{56362086-D04F-4299-94DB-454E36DEAECF}"/>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3" name="ZoneTexte 582">
          <a:extLst>
            <a:ext uri="{FF2B5EF4-FFF2-40B4-BE49-F238E27FC236}">
              <a16:creationId xmlns:a16="http://schemas.microsoft.com/office/drawing/2014/main" id="{E7A63E0D-775F-4EE1-B418-B7D335DE1A7D}"/>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4" name="ZoneTexte 583">
          <a:extLst>
            <a:ext uri="{FF2B5EF4-FFF2-40B4-BE49-F238E27FC236}">
              <a16:creationId xmlns:a16="http://schemas.microsoft.com/office/drawing/2014/main" id="{198EA19F-E8D6-4585-98A9-83F9AE0A3E15}"/>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5" name="ZoneTexte 584">
          <a:extLst>
            <a:ext uri="{FF2B5EF4-FFF2-40B4-BE49-F238E27FC236}">
              <a16:creationId xmlns:a16="http://schemas.microsoft.com/office/drawing/2014/main" id="{97CC0A6C-069F-4EEA-9EAF-E340A1249475}"/>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6" name="ZoneTexte 585">
          <a:extLst>
            <a:ext uri="{FF2B5EF4-FFF2-40B4-BE49-F238E27FC236}">
              <a16:creationId xmlns:a16="http://schemas.microsoft.com/office/drawing/2014/main" id="{EF4BA4DD-A302-46E3-9742-29144677213A}"/>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7" name="ZoneTexte 586">
          <a:extLst>
            <a:ext uri="{FF2B5EF4-FFF2-40B4-BE49-F238E27FC236}">
              <a16:creationId xmlns:a16="http://schemas.microsoft.com/office/drawing/2014/main" id="{CEFDE573-073B-49B5-88B0-103AAA65D4D6}"/>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8" name="ZoneTexte 587">
          <a:extLst>
            <a:ext uri="{FF2B5EF4-FFF2-40B4-BE49-F238E27FC236}">
              <a16:creationId xmlns:a16="http://schemas.microsoft.com/office/drawing/2014/main" id="{886F419A-946B-4E31-9B50-A0C6B1443CD2}"/>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89" name="ZoneTexte 588">
          <a:extLst>
            <a:ext uri="{FF2B5EF4-FFF2-40B4-BE49-F238E27FC236}">
              <a16:creationId xmlns:a16="http://schemas.microsoft.com/office/drawing/2014/main" id="{CDAA8AFE-F719-4AF7-AB2A-710BD0A4F1E5}"/>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0" name="ZoneTexte 589">
          <a:extLst>
            <a:ext uri="{FF2B5EF4-FFF2-40B4-BE49-F238E27FC236}">
              <a16:creationId xmlns:a16="http://schemas.microsoft.com/office/drawing/2014/main" id="{DC118261-3AF1-4F21-8BCE-5E4A4EE647B8}"/>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1" name="ZoneTexte 590">
          <a:extLst>
            <a:ext uri="{FF2B5EF4-FFF2-40B4-BE49-F238E27FC236}">
              <a16:creationId xmlns:a16="http://schemas.microsoft.com/office/drawing/2014/main" id="{C2D06EBE-C80D-49FB-8569-C794EC9D6C63}"/>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2" name="ZoneTexte 591">
          <a:extLst>
            <a:ext uri="{FF2B5EF4-FFF2-40B4-BE49-F238E27FC236}">
              <a16:creationId xmlns:a16="http://schemas.microsoft.com/office/drawing/2014/main" id="{CCB63F18-7DBE-4B5A-89BB-6C63C58809A0}"/>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3" name="ZoneTexte 592">
          <a:extLst>
            <a:ext uri="{FF2B5EF4-FFF2-40B4-BE49-F238E27FC236}">
              <a16:creationId xmlns:a16="http://schemas.microsoft.com/office/drawing/2014/main" id="{8CA9651C-92F1-40AC-91D2-F784F395ED43}"/>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4" name="ZoneTexte 593">
          <a:extLst>
            <a:ext uri="{FF2B5EF4-FFF2-40B4-BE49-F238E27FC236}">
              <a16:creationId xmlns:a16="http://schemas.microsoft.com/office/drawing/2014/main" id="{849DC286-7B36-47C2-A8B7-4924B8BBF9E2}"/>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5" name="ZoneTexte 594">
          <a:extLst>
            <a:ext uri="{FF2B5EF4-FFF2-40B4-BE49-F238E27FC236}">
              <a16:creationId xmlns:a16="http://schemas.microsoft.com/office/drawing/2014/main" id="{D110447C-6FEB-418B-B8B8-1722A05A6DAA}"/>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6" name="ZoneTexte 595">
          <a:extLst>
            <a:ext uri="{FF2B5EF4-FFF2-40B4-BE49-F238E27FC236}">
              <a16:creationId xmlns:a16="http://schemas.microsoft.com/office/drawing/2014/main" id="{4A6D474A-8EC8-4877-BB47-D6AFCF0E648C}"/>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7" name="ZoneTexte 596">
          <a:extLst>
            <a:ext uri="{FF2B5EF4-FFF2-40B4-BE49-F238E27FC236}">
              <a16:creationId xmlns:a16="http://schemas.microsoft.com/office/drawing/2014/main" id="{1AB28324-BDEB-46CC-AFDC-52F15F61EEBE}"/>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8" name="ZoneTexte 597">
          <a:extLst>
            <a:ext uri="{FF2B5EF4-FFF2-40B4-BE49-F238E27FC236}">
              <a16:creationId xmlns:a16="http://schemas.microsoft.com/office/drawing/2014/main" id="{0E6B6A3F-FF0F-4F4E-BC7C-9A68287F764D}"/>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599" name="ZoneTexte 598">
          <a:extLst>
            <a:ext uri="{FF2B5EF4-FFF2-40B4-BE49-F238E27FC236}">
              <a16:creationId xmlns:a16="http://schemas.microsoft.com/office/drawing/2014/main" id="{5CD38F89-105F-4B3D-84FC-7BA27E72CE64}"/>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0" name="ZoneTexte 599">
          <a:extLst>
            <a:ext uri="{FF2B5EF4-FFF2-40B4-BE49-F238E27FC236}">
              <a16:creationId xmlns:a16="http://schemas.microsoft.com/office/drawing/2014/main" id="{452D7E34-EF8A-4951-B1C3-E897D812F8B3}"/>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1" name="ZoneTexte 600">
          <a:extLst>
            <a:ext uri="{FF2B5EF4-FFF2-40B4-BE49-F238E27FC236}">
              <a16:creationId xmlns:a16="http://schemas.microsoft.com/office/drawing/2014/main" id="{A746E12B-2EBF-464F-B5D1-C60881826F53}"/>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2" name="ZoneTexte 601">
          <a:extLst>
            <a:ext uri="{FF2B5EF4-FFF2-40B4-BE49-F238E27FC236}">
              <a16:creationId xmlns:a16="http://schemas.microsoft.com/office/drawing/2014/main" id="{636F790B-D770-4662-82C8-CC21E51E498F}"/>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3" name="ZoneTexte 602">
          <a:extLst>
            <a:ext uri="{FF2B5EF4-FFF2-40B4-BE49-F238E27FC236}">
              <a16:creationId xmlns:a16="http://schemas.microsoft.com/office/drawing/2014/main" id="{CB2AE60B-5940-4789-A2E2-D657D90B14A7}"/>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4" name="ZoneTexte 603">
          <a:extLst>
            <a:ext uri="{FF2B5EF4-FFF2-40B4-BE49-F238E27FC236}">
              <a16:creationId xmlns:a16="http://schemas.microsoft.com/office/drawing/2014/main" id="{1961D479-223D-4F07-8FF6-3DC12F76FD7D}"/>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5" name="ZoneTexte 604">
          <a:extLst>
            <a:ext uri="{FF2B5EF4-FFF2-40B4-BE49-F238E27FC236}">
              <a16:creationId xmlns:a16="http://schemas.microsoft.com/office/drawing/2014/main" id="{E2CA307B-A7E3-440D-8469-960102260959}"/>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6" name="ZoneTexte 605">
          <a:extLst>
            <a:ext uri="{FF2B5EF4-FFF2-40B4-BE49-F238E27FC236}">
              <a16:creationId xmlns:a16="http://schemas.microsoft.com/office/drawing/2014/main" id="{5F16D14C-ADD4-48D9-8F5A-A751C2ED29A6}"/>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7" name="ZoneTexte 606">
          <a:extLst>
            <a:ext uri="{FF2B5EF4-FFF2-40B4-BE49-F238E27FC236}">
              <a16:creationId xmlns:a16="http://schemas.microsoft.com/office/drawing/2014/main" id="{F1FB84E2-96C1-4768-840B-5F7CD83073B5}"/>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8" name="ZoneTexte 607">
          <a:extLst>
            <a:ext uri="{FF2B5EF4-FFF2-40B4-BE49-F238E27FC236}">
              <a16:creationId xmlns:a16="http://schemas.microsoft.com/office/drawing/2014/main" id="{06199F38-A7C7-4B80-A0FF-C2CB41CB9E0D}"/>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09" name="ZoneTexte 608">
          <a:extLst>
            <a:ext uri="{FF2B5EF4-FFF2-40B4-BE49-F238E27FC236}">
              <a16:creationId xmlns:a16="http://schemas.microsoft.com/office/drawing/2014/main" id="{1E79810D-D820-4E3A-9C9C-E20319E18526}"/>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0" name="ZoneTexte 609">
          <a:extLst>
            <a:ext uri="{FF2B5EF4-FFF2-40B4-BE49-F238E27FC236}">
              <a16:creationId xmlns:a16="http://schemas.microsoft.com/office/drawing/2014/main" id="{C3E72310-BA57-4575-8E78-FA4A518556C3}"/>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1" name="ZoneTexte 610">
          <a:extLst>
            <a:ext uri="{FF2B5EF4-FFF2-40B4-BE49-F238E27FC236}">
              <a16:creationId xmlns:a16="http://schemas.microsoft.com/office/drawing/2014/main" id="{E6B09238-E9D8-47C0-BDC9-6D3599A619BD}"/>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2" name="ZoneTexte 611">
          <a:extLst>
            <a:ext uri="{FF2B5EF4-FFF2-40B4-BE49-F238E27FC236}">
              <a16:creationId xmlns:a16="http://schemas.microsoft.com/office/drawing/2014/main" id="{280B1FB2-C578-40E7-B957-9D2CD756901C}"/>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3" name="ZoneTexte 612">
          <a:extLst>
            <a:ext uri="{FF2B5EF4-FFF2-40B4-BE49-F238E27FC236}">
              <a16:creationId xmlns:a16="http://schemas.microsoft.com/office/drawing/2014/main" id="{B5F421CE-E218-418E-B25F-5E18ED3410BE}"/>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4" name="ZoneTexte 613">
          <a:extLst>
            <a:ext uri="{FF2B5EF4-FFF2-40B4-BE49-F238E27FC236}">
              <a16:creationId xmlns:a16="http://schemas.microsoft.com/office/drawing/2014/main" id="{E83B3D7A-C37D-4FC7-80C6-BB0D9246454A}"/>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5" name="ZoneTexte 614">
          <a:extLst>
            <a:ext uri="{FF2B5EF4-FFF2-40B4-BE49-F238E27FC236}">
              <a16:creationId xmlns:a16="http://schemas.microsoft.com/office/drawing/2014/main" id="{F9164D62-92E9-4286-A9DC-EC7708B63463}"/>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6" name="ZoneTexte 615">
          <a:extLst>
            <a:ext uri="{FF2B5EF4-FFF2-40B4-BE49-F238E27FC236}">
              <a16:creationId xmlns:a16="http://schemas.microsoft.com/office/drawing/2014/main" id="{4F1175E0-A2C7-4B8E-94DD-E323DE42D2B2}"/>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7" name="ZoneTexte 616">
          <a:extLst>
            <a:ext uri="{FF2B5EF4-FFF2-40B4-BE49-F238E27FC236}">
              <a16:creationId xmlns:a16="http://schemas.microsoft.com/office/drawing/2014/main" id="{CE19B346-F7E7-421B-B9EC-37F197FD8068}"/>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8" name="ZoneTexte 617">
          <a:extLst>
            <a:ext uri="{FF2B5EF4-FFF2-40B4-BE49-F238E27FC236}">
              <a16:creationId xmlns:a16="http://schemas.microsoft.com/office/drawing/2014/main" id="{B046A992-D2DF-4733-9378-63C7C1C373CE}"/>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19" name="ZoneTexte 618">
          <a:extLst>
            <a:ext uri="{FF2B5EF4-FFF2-40B4-BE49-F238E27FC236}">
              <a16:creationId xmlns:a16="http://schemas.microsoft.com/office/drawing/2014/main" id="{1BCC67C5-098F-4550-B9EE-50227DAA39AC}"/>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0" name="ZoneTexte 619">
          <a:extLst>
            <a:ext uri="{FF2B5EF4-FFF2-40B4-BE49-F238E27FC236}">
              <a16:creationId xmlns:a16="http://schemas.microsoft.com/office/drawing/2014/main" id="{ABF37248-6F5F-4EDC-9526-82DD902F1DE1}"/>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21" name="ZoneTexte 620">
          <a:extLst>
            <a:ext uri="{FF2B5EF4-FFF2-40B4-BE49-F238E27FC236}">
              <a16:creationId xmlns:a16="http://schemas.microsoft.com/office/drawing/2014/main" id="{ED377923-532D-48E6-8F1D-84F525A6070F}"/>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2" name="ZoneTexte 621">
          <a:extLst>
            <a:ext uri="{FF2B5EF4-FFF2-40B4-BE49-F238E27FC236}">
              <a16:creationId xmlns:a16="http://schemas.microsoft.com/office/drawing/2014/main" id="{70CA87F6-E890-4DEE-98E4-D5BCDF8804E4}"/>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623" name="ZoneTexte 622">
          <a:extLst>
            <a:ext uri="{FF2B5EF4-FFF2-40B4-BE49-F238E27FC236}">
              <a16:creationId xmlns:a16="http://schemas.microsoft.com/office/drawing/2014/main" id="{7BD173B0-C06A-41AF-8E94-203ED15AD885}"/>
            </a:ext>
          </a:extLst>
        </xdr:cNvPr>
        <xdr:cNvSpPr txBox="1"/>
      </xdr:nvSpPr>
      <xdr:spPr>
        <a:xfrm>
          <a:off x="13506450" y="1250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4" name="ZoneTexte 623">
          <a:extLst>
            <a:ext uri="{FF2B5EF4-FFF2-40B4-BE49-F238E27FC236}">
              <a16:creationId xmlns:a16="http://schemas.microsoft.com/office/drawing/2014/main" id="{348CA4C3-AAA3-4DB8-8F96-0CA9FBD35E28}"/>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5" name="ZoneTexte 624">
          <a:extLst>
            <a:ext uri="{FF2B5EF4-FFF2-40B4-BE49-F238E27FC236}">
              <a16:creationId xmlns:a16="http://schemas.microsoft.com/office/drawing/2014/main" id="{68734E39-5666-4B72-99D5-AC68B0B2B8D2}"/>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6" name="ZoneTexte 625">
          <a:extLst>
            <a:ext uri="{FF2B5EF4-FFF2-40B4-BE49-F238E27FC236}">
              <a16:creationId xmlns:a16="http://schemas.microsoft.com/office/drawing/2014/main" id="{B8D94B8D-2BF1-4C7F-901A-9D8D02AD0A5D}"/>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7" name="ZoneTexte 626">
          <a:extLst>
            <a:ext uri="{FF2B5EF4-FFF2-40B4-BE49-F238E27FC236}">
              <a16:creationId xmlns:a16="http://schemas.microsoft.com/office/drawing/2014/main" id="{44F40CC0-6876-439B-9658-C47C79F9290F}"/>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8" name="ZoneTexte 627">
          <a:extLst>
            <a:ext uri="{FF2B5EF4-FFF2-40B4-BE49-F238E27FC236}">
              <a16:creationId xmlns:a16="http://schemas.microsoft.com/office/drawing/2014/main" id="{AF93E0D1-23FC-4EC1-B76E-8BB39A9BD1C2}"/>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29" name="ZoneTexte 628">
          <a:extLst>
            <a:ext uri="{FF2B5EF4-FFF2-40B4-BE49-F238E27FC236}">
              <a16:creationId xmlns:a16="http://schemas.microsoft.com/office/drawing/2014/main" id="{915BFE10-4553-4980-B1B1-3F8BF412CF7D}"/>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0" name="ZoneTexte 629">
          <a:extLst>
            <a:ext uri="{FF2B5EF4-FFF2-40B4-BE49-F238E27FC236}">
              <a16:creationId xmlns:a16="http://schemas.microsoft.com/office/drawing/2014/main" id="{B61246EA-66F4-4E1D-92B7-6C5C5308923A}"/>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1" name="ZoneTexte 630">
          <a:extLst>
            <a:ext uri="{FF2B5EF4-FFF2-40B4-BE49-F238E27FC236}">
              <a16:creationId xmlns:a16="http://schemas.microsoft.com/office/drawing/2014/main" id="{9360CBC6-0FD4-4532-B222-9B903FB6207C}"/>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2" name="ZoneTexte 631">
          <a:extLst>
            <a:ext uri="{FF2B5EF4-FFF2-40B4-BE49-F238E27FC236}">
              <a16:creationId xmlns:a16="http://schemas.microsoft.com/office/drawing/2014/main" id="{6DEFCA60-63E6-41BF-8FC1-4E511955B443}"/>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3" name="ZoneTexte 632">
          <a:extLst>
            <a:ext uri="{FF2B5EF4-FFF2-40B4-BE49-F238E27FC236}">
              <a16:creationId xmlns:a16="http://schemas.microsoft.com/office/drawing/2014/main" id="{6ED43A7E-B774-4F79-ADE9-68559F367FA0}"/>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4" name="ZoneTexte 633">
          <a:extLst>
            <a:ext uri="{FF2B5EF4-FFF2-40B4-BE49-F238E27FC236}">
              <a16:creationId xmlns:a16="http://schemas.microsoft.com/office/drawing/2014/main" id="{A402EDC2-5CCD-4208-9435-76052BAD079E}"/>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35" name="ZoneTexte 634">
          <a:extLst>
            <a:ext uri="{FF2B5EF4-FFF2-40B4-BE49-F238E27FC236}">
              <a16:creationId xmlns:a16="http://schemas.microsoft.com/office/drawing/2014/main" id="{BE9B8351-1E64-48F7-872E-36E449B67F12}"/>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6" name="ZoneTexte 635">
          <a:extLst>
            <a:ext uri="{FF2B5EF4-FFF2-40B4-BE49-F238E27FC236}">
              <a16:creationId xmlns:a16="http://schemas.microsoft.com/office/drawing/2014/main" id="{853A10DF-61A3-4289-BAB5-2859A2501078}"/>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37" name="ZoneTexte 636">
          <a:extLst>
            <a:ext uri="{FF2B5EF4-FFF2-40B4-BE49-F238E27FC236}">
              <a16:creationId xmlns:a16="http://schemas.microsoft.com/office/drawing/2014/main" id="{470F2626-7440-47F0-904E-A630B69F6B94}"/>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38" name="ZoneTexte 637">
          <a:extLst>
            <a:ext uri="{FF2B5EF4-FFF2-40B4-BE49-F238E27FC236}">
              <a16:creationId xmlns:a16="http://schemas.microsoft.com/office/drawing/2014/main" id="{0348B41C-3FE9-4C0F-9508-649896ACF122}"/>
            </a:ext>
          </a:extLst>
        </xdr:cNvPr>
        <xdr:cNvSpPr txBox="1"/>
      </xdr:nvSpPr>
      <xdr:spPr>
        <a:xfrm>
          <a:off x="13506450" y="1263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39" name="ZoneTexte 638">
          <a:extLst>
            <a:ext uri="{FF2B5EF4-FFF2-40B4-BE49-F238E27FC236}">
              <a16:creationId xmlns:a16="http://schemas.microsoft.com/office/drawing/2014/main" id="{D0975CE6-2A27-4285-BD2D-CE4B974C4CDE}"/>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0" name="ZoneTexte 639">
          <a:extLst>
            <a:ext uri="{FF2B5EF4-FFF2-40B4-BE49-F238E27FC236}">
              <a16:creationId xmlns:a16="http://schemas.microsoft.com/office/drawing/2014/main" id="{9F62662B-9DB0-4D2D-8E8A-2DC87DD61AD2}"/>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1" name="ZoneTexte 640">
          <a:extLst>
            <a:ext uri="{FF2B5EF4-FFF2-40B4-BE49-F238E27FC236}">
              <a16:creationId xmlns:a16="http://schemas.microsoft.com/office/drawing/2014/main" id="{E2F43B3D-19DE-44E7-BE26-D36593FD8864}"/>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2" name="ZoneTexte 641">
          <a:extLst>
            <a:ext uri="{FF2B5EF4-FFF2-40B4-BE49-F238E27FC236}">
              <a16:creationId xmlns:a16="http://schemas.microsoft.com/office/drawing/2014/main" id="{D00F7430-F19A-4825-9308-C553BC3F1ECC}"/>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3" name="ZoneTexte 642">
          <a:extLst>
            <a:ext uri="{FF2B5EF4-FFF2-40B4-BE49-F238E27FC236}">
              <a16:creationId xmlns:a16="http://schemas.microsoft.com/office/drawing/2014/main" id="{D00D6973-28D6-45E7-AF55-3B9A2B99F808}"/>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4" name="ZoneTexte 643">
          <a:extLst>
            <a:ext uri="{FF2B5EF4-FFF2-40B4-BE49-F238E27FC236}">
              <a16:creationId xmlns:a16="http://schemas.microsoft.com/office/drawing/2014/main" id="{E448B094-5AE9-4F9E-A2B8-331542344456}"/>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5" name="ZoneTexte 644">
          <a:extLst>
            <a:ext uri="{FF2B5EF4-FFF2-40B4-BE49-F238E27FC236}">
              <a16:creationId xmlns:a16="http://schemas.microsoft.com/office/drawing/2014/main" id="{716C769B-3CD6-4600-985E-586BE3B92412}"/>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6" name="ZoneTexte 645">
          <a:extLst>
            <a:ext uri="{FF2B5EF4-FFF2-40B4-BE49-F238E27FC236}">
              <a16:creationId xmlns:a16="http://schemas.microsoft.com/office/drawing/2014/main" id="{351109B1-B357-47E8-B163-C83AA2A60091}"/>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7" name="ZoneTexte 646">
          <a:extLst>
            <a:ext uri="{FF2B5EF4-FFF2-40B4-BE49-F238E27FC236}">
              <a16:creationId xmlns:a16="http://schemas.microsoft.com/office/drawing/2014/main" id="{85EFA438-561B-46CB-9FF5-2F352BA8F198}"/>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8" name="ZoneTexte 647">
          <a:extLst>
            <a:ext uri="{FF2B5EF4-FFF2-40B4-BE49-F238E27FC236}">
              <a16:creationId xmlns:a16="http://schemas.microsoft.com/office/drawing/2014/main" id="{E763EC5B-4C8B-4201-9B0A-A91E64937F6A}"/>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49" name="ZoneTexte 648">
          <a:extLst>
            <a:ext uri="{FF2B5EF4-FFF2-40B4-BE49-F238E27FC236}">
              <a16:creationId xmlns:a16="http://schemas.microsoft.com/office/drawing/2014/main" id="{6DBDCF94-A735-4385-9CB0-312DDFB95975}"/>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0" name="ZoneTexte 649">
          <a:extLst>
            <a:ext uri="{FF2B5EF4-FFF2-40B4-BE49-F238E27FC236}">
              <a16:creationId xmlns:a16="http://schemas.microsoft.com/office/drawing/2014/main" id="{28B2CD9C-66D7-49C2-984B-F1011B59362C}"/>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51" name="ZoneTexte 650">
          <a:extLst>
            <a:ext uri="{FF2B5EF4-FFF2-40B4-BE49-F238E27FC236}">
              <a16:creationId xmlns:a16="http://schemas.microsoft.com/office/drawing/2014/main" id="{575B5882-04DE-4DB2-B247-F99EA14FC726}"/>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2" name="ZoneTexte 651">
          <a:extLst>
            <a:ext uri="{FF2B5EF4-FFF2-40B4-BE49-F238E27FC236}">
              <a16:creationId xmlns:a16="http://schemas.microsoft.com/office/drawing/2014/main" id="{9C440DC1-0E84-4E9A-AD24-6CBD096AA53B}"/>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53" name="ZoneTexte 652">
          <a:extLst>
            <a:ext uri="{FF2B5EF4-FFF2-40B4-BE49-F238E27FC236}">
              <a16:creationId xmlns:a16="http://schemas.microsoft.com/office/drawing/2014/main" id="{B3B73346-2991-4292-979D-F3692A94F6AE}"/>
            </a:ext>
          </a:extLst>
        </xdr:cNvPr>
        <xdr:cNvSpPr txBox="1"/>
      </xdr:nvSpPr>
      <xdr:spPr>
        <a:xfrm>
          <a:off x="13506450" y="1282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4" name="ZoneTexte 653">
          <a:extLst>
            <a:ext uri="{FF2B5EF4-FFF2-40B4-BE49-F238E27FC236}">
              <a16:creationId xmlns:a16="http://schemas.microsoft.com/office/drawing/2014/main" id="{6E00666F-D86F-4503-B807-B5878B30CBC1}"/>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5" name="ZoneTexte 654">
          <a:extLst>
            <a:ext uri="{FF2B5EF4-FFF2-40B4-BE49-F238E27FC236}">
              <a16:creationId xmlns:a16="http://schemas.microsoft.com/office/drawing/2014/main" id="{235707A0-BAF0-4D60-880E-A84B63588726}"/>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6" name="ZoneTexte 655">
          <a:extLst>
            <a:ext uri="{FF2B5EF4-FFF2-40B4-BE49-F238E27FC236}">
              <a16:creationId xmlns:a16="http://schemas.microsoft.com/office/drawing/2014/main" id="{BEEBD389-2800-40F8-B2BF-DDCEDD5F2ACB}"/>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7" name="ZoneTexte 656">
          <a:extLst>
            <a:ext uri="{FF2B5EF4-FFF2-40B4-BE49-F238E27FC236}">
              <a16:creationId xmlns:a16="http://schemas.microsoft.com/office/drawing/2014/main" id="{AAB68E68-CCA6-4957-BB03-D7FBC31604EF}"/>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8" name="ZoneTexte 657">
          <a:extLst>
            <a:ext uri="{FF2B5EF4-FFF2-40B4-BE49-F238E27FC236}">
              <a16:creationId xmlns:a16="http://schemas.microsoft.com/office/drawing/2014/main" id="{6F1B69B1-9B48-4FA3-A0C6-F406186FC4A5}"/>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59" name="ZoneTexte 658">
          <a:extLst>
            <a:ext uri="{FF2B5EF4-FFF2-40B4-BE49-F238E27FC236}">
              <a16:creationId xmlns:a16="http://schemas.microsoft.com/office/drawing/2014/main" id="{6426ADB0-FE55-4140-AE26-1B7F8C0021C4}"/>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0" name="ZoneTexte 659">
          <a:extLst>
            <a:ext uri="{FF2B5EF4-FFF2-40B4-BE49-F238E27FC236}">
              <a16:creationId xmlns:a16="http://schemas.microsoft.com/office/drawing/2014/main" id="{E7CB5D0C-54E6-4D9F-AEBF-878CBFC029F3}"/>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1" name="ZoneTexte 660">
          <a:extLst>
            <a:ext uri="{FF2B5EF4-FFF2-40B4-BE49-F238E27FC236}">
              <a16:creationId xmlns:a16="http://schemas.microsoft.com/office/drawing/2014/main" id="{85FC95D2-F759-4498-873A-6EA67D2D2A96}"/>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2" name="ZoneTexte 661">
          <a:extLst>
            <a:ext uri="{FF2B5EF4-FFF2-40B4-BE49-F238E27FC236}">
              <a16:creationId xmlns:a16="http://schemas.microsoft.com/office/drawing/2014/main" id="{21E531D3-6C47-4DEB-BC4E-8E30F647D1E5}"/>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3" name="ZoneTexte 662">
          <a:extLst>
            <a:ext uri="{FF2B5EF4-FFF2-40B4-BE49-F238E27FC236}">
              <a16:creationId xmlns:a16="http://schemas.microsoft.com/office/drawing/2014/main" id="{DE58DA17-5774-416D-BF8D-CAD2CB7FB832}"/>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4" name="ZoneTexte 663">
          <a:extLst>
            <a:ext uri="{FF2B5EF4-FFF2-40B4-BE49-F238E27FC236}">
              <a16:creationId xmlns:a16="http://schemas.microsoft.com/office/drawing/2014/main" id="{75CF4090-281F-48A0-9CF3-A6F05E383B9B}"/>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65" name="ZoneTexte 664">
          <a:extLst>
            <a:ext uri="{FF2B5EF4-FFF2-40B4-BE49-F238E27FC236}">
              <a16:creationId xmlns:a16="http://schemas.microsoft.com/office/drawing/2014/main" id="{6BA6FE6B-29F8-4F06-8A66-A3CED71FA83D}"/>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6" name="ZoneTexte 665">
          <a:extLst>
            <a:ext uri="{FF2B5EF4-FFF2-40B4-BE49-F238E27FC236}">
              <a16:creationId xmlns:a16="http://schemas.microsoft.com/office/drawing/2014/main" id="{3BA9DB05-7026-43B3-A00B-81B8BD55240A}"/>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67" name="ZoneTexte 666">
          <a:extLst>
            <a:ext uri="{FF2B5EF4-FFF2-40B4-BE49-F238E27FC236}">
              <a16:creationId xmlns:a16="http://schemas.microsoft.com/office/drawing/2014/main" id="{220B3E0F-53AF-4618-865F-787EF2201724}"/>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68" name="ZoneTexte 667">
          <a:extLst>
            <a:ext uri="{FF2B5EF4-FFF2-40B4-BE49-F238E27FC236}">
              <a16:creationId xmlns:a16="http://schemas.microsoft.com/office/drawing/2014/main" id="{EF28F7E3-C2D2-43D6-97FE-1171C25F5154}"/>
            </a:ext>
          </a:extLst>
        </xdr:cNvPr>
        <xdr:cNvSpPr txBox="1"/>
      </xdr:nvSpPr>
      <xdr:spPr>
        <a:xfrm>
          <a:off x="13506450" y="1301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69" name="ZoneTexte 668">
          <a:extLst>
            <a:ext uri="{FF2B5EF4-FFF2-40B4-BE49-F238E27FC236}">
              <a16:creationId xmlns:a16="http://schemas.microsoft.com/office/drawing/2014/main" id="{9C94C957-8FB0-44B8-ADFF-462F426BB0DB}"/>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0" name="ZoneTexte 669">
          <a:extLst>
            <a:ext uri="{FF2B5EF4-FFF2-40B4-BE49-F238E27FC236}">
              <a16:creationId xmlns:a16="http://schemas.microsoft.com/office/drawing/2014/main" id="{BC67E2CA-08CC-4138-BF46-C8B33A4DEA92}"/>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1" name="ZoneTexte 670">
          <a:extLst>
            <a:ext uri="{FF2B5EF4-FFF2-40B4-BE49-F238E27FC236}">
              <a16:creationId xmlns:a16="http://schemas.microsoft.com/office/drawing/2014/main" id="{D8DD7007-8CE7-49D9-9FA6-5D2CA3EF14FE}"/>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2" name="ZoneTexte 671">
          <a:extLst>
            <a:ext uri="{FF2B5EF4-FFF2-40B4-BE49-F238E27FC236}">
              <a16:creationId xmlns:a16="http://schemas.microsoft.com/office/drawing/2014/main" id="{6B2CB7CA-9186-4AA5-A051-EBFB6438AB80}"/>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3" name="ZoneTexte 672">
          <a:extLst>
            <a:ext uri="{FF2B5EF4-FFF2-40B4-BE49-F238E27FC236}">
              <a16:creationId xmlns:a16="http://schemas.microsoft.com/office/drawing/2014/main" id="{CD9114CE-C427-473A-9CC3-812FE958C78A}"/>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4" name="ZoneTexte 673">
          <a:extLst>
            <a:ext uri="{FF2B5EF4-FFF2-40B4-BE49-F238E27FC236}">
              <a16:creationId xmlns:a16="http://schemas.microsoft.com/office/drawing/2014/main" id="{41AD0B89-BF27-48CB-A6AD-C46DFABD251D}"/>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5" name="ZoneTexte 674">
          <a:extLst>
            <a:ext uri="{FF2B5EF4-FFF2-40B4-BE49-F238E27FC236}">
              <a16:creationId xmlns:a16="http://schemas.microsoft.com/office/drawing/2014/main" id="{CCD36050-887A-4A31-9966-12C5B9409B6D}"/>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6" name="ZoneTexte 675">
          <a:extLst>
            <a:ext uri="{FF2B5EF4-FFF2-40B4-BE49-F238E27FC236}">
              <a16:creationId xmlns:a16="http://schemas.microsoft.com/office/drawing/2014/main" id="{C87E8B58-435B-46DA-A95A-E2A569446C7B}"/>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7" name="ZoneTexte 676">
          <a:extLst>
            <a:ext uri="{FF2B5EF4-FFF2-40B4-BE49-F238E27FC236}">
              <a16:creationId xmlns:a16="http://schemas.microsoft.com/office/drawing/2014/main" id="{140270B1-5EA7-4BEC-8931-8ED19EBE74CC}"/>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8" name="ZoneTexte 677">
          <a:extLst>
            <a:ext uri="{FF2B5EF4-FFF2-40B4-BE49-F238E27FC236}">
              <a16:creationId xmlns:a16="http://schemas.microsoft.com/office/drawing/2014/main" id="{93F27CE0-7B22-43D8-A4B4-4FD2CE4814C2}"/>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79" name="ZoneTexte 678">
          <a:extLst>
            <a:ext uri="{FF2B5EF4-FFF2-40B4-BE49-F238E27FC236}">
              <a16:creationId xmlns:a16="http://schemas.microsoft.com/office/drawing/2014/main" id="{7B2F305F-1881-4C1D-A2A9-06A4BE44A330}"/>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0" name="ZoneTexte 679">
          <a:extLst>
            <a:ext uri="{FF2B5EF4-FFF2-40B4-BE49-F238E27FC236}">
              <a16:creationId xmlns:a16="http://schemas.microsoft.com/office/drawing/2014/main" id="{C3E56961-F8E7-4FA1-9931-136864B3B9CF}"/>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81" name="ZoneTexte 680">
          <a:extLst>
            <a:ext uri="{FF2B5EF4-FFF2-40B4-BE49-F238E27FC236}">
              <a16:creationId xmlns:a16="http://schemas.microsoft.com/office/drawing/2014/main" id="{8ACFC3F4-CC9C-4707-BE82-7E5609BB5AC7}"/>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2" name="ZoneTexte 681">
          <a:extLst>
            <a:ext uri="{FF2B5EF4-FFF2-40B4-BE49-F238E27FC236}">
              <a16:creationId xmlns:a16="http://schemas.microsoft.com/office/drawing/2014/main" id="{D15CAFEA-E1F1-45F0-8893-37CA3924494A}"/>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683" name="ZoneTexte 682">
          <a:extLst>
            <a:ext uri="{FF2B5EF4-FFF2-40B4-BE49-F238E27FC236}">
              <a16:creationId xmlns:a16="http://schemas.microsoft.com/office/drawing/2014/main" id="{E4DCB6B7-D059-4E44-85A3-E22FC6045A1E}"/>
            </a:ext>
          </a:extLst>
        </xdr:cNvPr>
        <xdr:cNvSpPr txBox="1"/>
      </xdr:nvSpPr>
      <xdr:spPr>
        <a:xfrm>
          <a:off x="13506450" y="1320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4" name="ZoneTexte 683">
          <a:extLst>
            <a:ext uri="{FF2B5EF4-FFF2-40B4-BE49-F238E27FC236}">
              <a16:creationId xmlns:a16="http://schemas.microsoft.com/office/drawing/2014/main" id="{0AFC0F53-82EB-45B4-9E94-CFA0B41906BC}"/>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5" name="ZoneTexte 684">
          <a:extLst>
            <a:ext uri="{FF2B5EF4-FFF2-40B4-BE49-F238E27FC236}">
              <a16:creationId xmlns:a16="http://schemas.microsoft.com/office/drawing/2014/main" id="{741B80E7-61ED-4121-9446-FFB941236BA9}"/>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6" name="ZoneTexte 685">
          <a:extLst>
            <a:ext uri="{FF2B5EF4-FFF2-40B4-BE49-F238E27FC236}">
              <a16:creationId xmlns:a16="http://schemas.microsoft.com/office/drawing/2014/main" id="{0AAC3485-9754-4DC4-B9F7-BDD0D09C66F4}"/>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7" name="ZoneTexte 686">
          <a:extLst>
            <a:ext uri="{FF2B5EF4-FFF2-40B4-BE49-F238E27FC236}">
              <a16:creationId xmlns:a16="http://schemas.microsoft.com/office/drawing/2014/main" id="{67A244F1-60EC-41DB-9859-A4E9985AFAAB}"/>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8" name="ZoneTexte 687">
          <a:extLst>
            <a:ext uri="{FF2B5EF4-FFF2-40B4-BE49-F238E27FC236}">
              <a16:creationId xmlns:a16="http://schemas.microsoft.com/office/drawing/2014/main" id="{36BCC8E4-559B-4275-BA45-194A77F337A0}"/>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89" name="ZoneTexte 688">
          <a:extLst>
            <a:ext uri="{FF2B5EF4-FFF2-40B4-BE49-F238E27FC236}">
              <a16:creationId xmlns:a16="http://schemas.microsoft.com/office/drawing/2014/main" id="{CCE48087-A9F0-4BC6-A97F-264EE733CE0F}"/>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0" name="ZoneTexte 689">
          <a:extLst>
            <a:ext uri="{FF2B5EF4-FFF2-40B4-BE49-F238E27FC236}">
              <a16:creationId xmlns:a16="http://schemas.microsoft.com/office/drawing/2014/main" id="{A0FA9EFE-5996-484E-A46E-65A1258DE23C}"/>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1" name="ZoneTexte 690">
          <a:extLst>
            <a:ext uri="{FF2B5EF4-FFF2-40B4-BE49-F238E27FC236}">
              <a16:creationId xmlns:a16="http://schemas.microsoft.com/office/drawing/2014/main" id="{667F7646-D694-4C64-8240-79F98DEC76A5}"/>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2" name="ZoneTexte 691">
          <a:extLst>
            <a:ext uri="{FF2B5EF4-FFF2-40B4-BE49-F238E27FC236}">
              <a16:creationId xmlns:a16="http://schemas.microsoft.com/office/drawing/2014/main" id="{4E8B97B0-9D52-4EDD-95AE-6D955A918C23}"/>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3" name="ZoneTexte 692">
          <a:extLst>
            <a:ext uri="{FF2B5EF4-FFF2-40B4-BE49-F238E27FC236}">
              <a16:creationId xmlns:a16="http://schemas.microsoft.com/office/drawing/2014/main" id="{DD181DF7-0AC8-460F-8EB0-47759041B921}"/>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4" name="ZoneTexte 693">
          <a:extLst>
            <a:ext uri="{FF2B5EF4-FFF2-40B4-BE49-F238E27FC236}">
              <a16:creationId xmlns:a16="http://schemas.microsoft.com/office/drawing/2014/main" id="{2F1E23EE-1A75-42FE-B980-B3F795F4C4B3}"/>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695" name="ZoneTexte 694">
          <a:extLst>
            <a:ext uri="{FF2B5EF4-FFF2-40B4-BE49-F238E27FC236}">
              <a16:creationId xmlns:a16="http://schemas.microsoft.com/office/drawing/2014/main" id="{74FF7ECF-652A-45C7-9B06-2908557A27A5}"/>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6" name="ZoneTexte 695">
          <a:extLst>
            <a:ext uri="{FF2B5EF4-FFF2-40B4-BE49-F238E27FC236}">
              <a16:creationId xmlns:a16="http://schemas.microsoft.com/office/drawing/2014/main" id="{3F579392-1A22-4A0E-99CE-347234FA2209}"/>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697" name="ZoneTexte 696">
          <a:extLst>
            <a:ext uri="{FF2B5EF4-FFF2-40B4-BE49-F238E27FC236}">
              <a16:creationId xmlns:a16="http://schemas.microsoft.com/office/drawing/2014/main" id="{F54DBCF9-5A62-4AF2-93A2-F0FE25EB2D69}"/>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698" name="ZoneTexte 697">
          <a:extLst>
            <a:ext uri="{FF2B5EF4-FFF2-40B4-BE49-F238E27FC236}">
              <a16:creationId xmlns:a16="http://schemas.microsoft.com/office/drawing/2014/main" id="{D3E78D30-7F2E-490F-8650-E8C1DF615CD6}"/>
            </a:ext>
          </a:extLst>
        </xdr:cNvPr>
        <xdr:cNvSpPr txBox="1"/>
      </xdr:nvSpPr>
      <xdr:spPr>
        <a:xfrm>
          <a:off x="13506450" y="1339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699" name="ZoneTexte 698">
          <a:extLst>
            <a:ext uri="{FF2B5EF4-FFF2-40B4-BE49-F238E27FC236}">
              <a16:creationId xmlns:a16="http://schemas.microsoft.com/office/drawing/2014/main" id="{428E6AF5-E5B9-4BC3-8D0C-36A7E8C84A45}"/>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0" name="ZoneTexte 699">
          <a:extLst>
            <a:ext uri="{FF2B5EF4-FFF2-40B4-BE49-F238E27FC236}">
              <a16:creationId xmlns:a16="http://schemas.microsoft.com/office/drawing/2014/main" id="{AB653F79-71EB-4170-87E1-086243C3075C}"/>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1" name="ZoneTexte 700">
          <a:extLst>
            <a:ext uri="{FF2B5EF4-FFF2-40B4-BE49-F238E27FC236}">
              <a16:creationId xmlns:a16="http://schemas.microsoft.com/office/drawing/2014/main" id="{14221601-4B35-4735-996A-6DA4421C4DE2}"/>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2" name="ZoneTexte 701">
          <a:extLst>
            <a:ext uri="{FF2B5EF4-FFF2-40B4-BE49-F238E27FC236}">
              <a16:creationId xmlns:a16="http://schemas.microsoft.com/office/drawing/2014/main" id="{3E13E2E5-43BE-43C8-B4C0-0C8883F3B40E}"/>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3" name="ZoneTexte 702">
          <a:extLst>
            <a:ext uri="{FF2B5EF4-FFF2-40B4-BE49-F238E27FC236}">
              <a16:creationId xmlns:a16="http://schemas.microsoft.com/office/drawing/2014/main" id="{F3E34BE7-AF38-4D89-94A1-CFD1AB091941}"/>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4" name="ZoneTexte 703">
          <a:extLst>
            <a:ext uri="{FF2B5EF4-FFF2-40B4-BE49-F238E27FC236}">
              <a16:creationId xmlns:a16="http://schemas.microsoft.com/office/drawing/2014/main" id="{5C508B2F-2C94-46E8-8676-80B7F64F0FBE}"/>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5" name="ZoneTexte 704">
          <a:extLst>
            <a:ext uri="{FF2B5EF4-FFF2-40B4-BE49-F238E27FC236}">
              <a16:creationId xmlns:a16="http://schemas.microsoft.com/office/drawing/2014/main" id="{51D78983-5E80-42F8-B4C0-DE81B49CC904}"/>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6" name="ZoneTexte 705">
          <a:extLst>
            <a:ext uri="{FF2B5EF4-FFF2-40B4-BE49-F238E27FC236}">
              <a16:creationId xmlns:a16="http://schemas.microsoft.com/office/drawing/2014/main" id="{3D13AB76-9BEC-41E0-BE33-389ABF78CF12}"/>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7" name="ZoneTexte 706">
          <a:extLst>
            <a:ext uri="{FF2B5EF4-FFF2-40B4-BE49-F238E27FC236}">
              <a16:creationId xmlns:a16="http://schemas.microsoft.com/office/drawing/2014/main" id="{39B653A7-F4BB-4F71-867A-5C884A374AC6}"/>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8" name="ZoneTexte 707">
          <a:extLst>
            <a:ext uri="{FF2B5EF4-FFF2-40B4-BE49-F238E27FC236}">
              <a16:creationId xmlns:a16="http://schemas.microsoft.com/office/drawing/2014/main" id="{03BA647B-BE4A-4101-B3E5-57FC8BEE8806}"/>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09" name="ZoneTexte 708">
          <a:extLst>
            <a:ext uri="{FF2B5EF4-FFF2-40B4-BE49-F238E27FC236}">
              <a16:creationId xmlns:a16="http://schemas.microsoft.com/office/drawing/2014/main" id="{DC7B8EDC-D0E5-4053-8E73-881FB273EF36}"/>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0" name="ZoneTexte 709">
          <a:extLst>
            <a:ext uri="{FF2B5EF4-FFF2-40B4-BE49-F238E27FC236}">
              <a16:creationId xmlns:a16="http://schemas.microsoft.com/office/drawing/2014/main" id="{F715772B-D10C-4C70-A45F-A5174099B189}"/>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11" name="ZoneTexte 710">
          <a:extLst>
            <a:ext uri="{FF2B5EF4-FFF2-40B4-BE49-F238E27FC236}">
              <a16:creationId xmlns:a16="http://schemas.microsoft.com/office/drawing/2014/main" id="{7C67DE41-D9AC-4017-94EE-C9F301CEF935}"/>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2" name="ZoneTexte 711">
          <a:extLst>
            <a:ext uri="{FF2B5EF4-FFF2-40B4-BE49-F238E27FC236}">
              <a16:creationId xmlns:a16="http://schemas.microsoft.com/office/drawing/2014/main" id="{5EF1A8C9-45DA-4B29-B390-5F3B3A8089D6}"/>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13" name="ZoneTexte 712">
          <a:extLst>
            <a:ext uri="{FF2B5EF4-FFF2-40B4-BE49-F238E27FC236}">
              <a16:creationId xmlns:a16="http://schemas.microsoft.com/office/drawing/2014/main" id="{529124F4-CE53-4394-807C-C5CC040E3E05}"/>
            </a:ext>
          </a:extLst>
        </xdr:cNvPr>
        <xdr:cNvSpPr txBox="1"/>
      </xdr:nvSpPr>
      <xdr:spPr>
        <a:xfrm>
          <a:off x="13506450" y="1358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4" name="ZoneTexte 713">
          <a:extLst>
            <a:ext uri="{FF2B5EF4-FFF2-40B4-BE49-F238E27FC236}">
              <a16:creationId xmlns:a16="http://schemas.microsoft.com/office/drawing/2014/main" id="{5F8D761F-CE74-469F-BBBA-A85B052BF8FF}"/>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5" name="ZoneTexte 714">
          <a:extLst>
            <a:ext uri="{FF2B5EF4-FFF2-40B4-BE49-F238E27FC236}">
              <a16:creationId xmlns:a16="http://schemas.microsoft.com/office/drawing/2014/main" id="{B31406F9-8B43-4A0F-9C10-D21062C0391C}"/>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6" name="ZoneTexte 715">
          <a:extLst>
            <a:ext uri="{FF2B5EF4-FFF2-40B4-BE49-F238E27FC236}">
              <a16:creationId xmlns:a16="http://schemas.microsoft.com/office/drawing/2014/main" id="{F6340218-72FD-417F-955D-0B52AB6F31AC}"/>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7" name="ZoneTexte 716">
          <a:extLst>
            <a:ext uri="{FF2B5EF4-FFF2-40B4-BE49-F238E27FC236}">
              <a16:creationId xmlns:a16="http://schemas.microsoft.com/office/drawing/2014/main" id="{6F199DAC-CE96-4F17-ADD6-E22C307DA19C}"/>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8" name="ZoneTexte 717">
          <a:extLst>
            <a:ext uri="{FF2B5EF4-FFF2-40B4-BE49-F238E27FC236}">
              <a16:creationId xmlns:a16="http://schemas.microsoft.com/office/drawing/2014/main" id="{BAB98C37-6183-43C3-9824-1BCC045C2715}"/>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19" name="ZoneTexte 718">
          <a:extLst>
            <a:ext uri="{FF2B5EF4-FFF2-40B4-BE49-F238E27FC236}">
              <a16:creationId xmlns:a16="http://schemas.microsoft.com/office/drawing/2014/main" id="{E5EA7B54-1EC0-443E-A9BF-9D9E62C9C1E2}"/>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0" name="ZoneTexte 719">
          <a:extLst>
            <a:ext uri="{FF2B5EF4-FFF2-40B4-BE49-F238E27FC236}">
              <a16:creationId xmlns:a16="http://schemas.microsoft.com/office/drawing/2014/main" id="{6BCDA8DD-6228-4AB6-90C3-B264A8D3B786}"/>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1" name="ZoneTexte 720">
          <a:extLst>
            <a:ext uri="{FF2B5EF4-FFF2-40B4-BE49-F238E27FC236}">
              <a16:creationId xmlns:a16="http://schemas.microsoft.com/office/drawing/2014/main" id="{CD16EA3B-CA1C-4D92-93C3-FD6AB1572756}"/>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2" name="ZoneTexte 721">
          <a:extLst>
            <a:ext uri="{FF2B5EF4-FFF2-40B4-BE49-F238E27FC236}">
              <a16:creationId xmlns:a16="http://schemas.microsoft.com/office/drawing/2014/main" id="{FEE42CB5-A1D5-42ED-B81A-8F52F6806AB9}"/>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3" name="ZoneTexte 722">
          <a:extLst>
            <a:ext uri="{FF2B5EF4-FFF2-40B4-BE49-F238E27FC236}">
              <a16:creationId xmlns:a16="http://schemas.microsoft.com/office/drawing/2014/main" id="{18B0ADC1-1A87-43B7-8C17-2F5AB5682DEE}"/>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4" name="ZoneTexte 723">
          <a:extLst>
            <a:ext uri="{FF2B5EF4-FFF2-40B4-BE49-F238E27FC236}">
              <a16:creationId xmlns:a16="http://schemas.microsoft.com/office/drawing/2014/main" id="{D3165B8D-4AE8-472E-96C1-3B1D9364DF23}"/>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25" name="ZoneTexte 724">
          <a:extLst>
            <a:ext uri="{FF2B5EF4-FFF2-40B4-BE49-F238E27FC236}">
              <a16:creationId xmlns:a16="http://schemas.microsoft.com/office/drawing/2014/main" id="{F35285B9-10AC-4567-9F9B-C52BA55875F6}"/>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6" name="ZoneTexte 725">
          <a:extLst>
            <a:ext uri="{FF2B5EF4-FFF2-40B4-BE49-F238E27FC236}">
              <a16:creationId xmlns:a16="http://schemas.microsoft.com/office/drawing/2014/main" id="{147FA859-854D-486E-93D4-D1FEC32EFB3A}"/>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27" name="ZoneTexte 726">
          <a:extLst>
            <a:ext uri="{FF2B5EF4-FFF2-40B4-BE49-F238E27FC236}">
              <a16:creationId xmlns:a16="http://schemas.microsoft.com/office/drawing/2014/main" id="{8BEB503C-D231-4E04-A2ED-3F71A58CF1DA}"/>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28" name="ZoneTexte 727">
          <a:extLst>
            <a:ext uri="{FF2B5EF4-FFF2-40B4-BE49-F238E27FC236}">
              <a16:creationId xmlns:a16="http://schemas.microsoft.com/office/drawing/2014/main" id="{280AD408-D922-4B86-814B-19EB72F84263}"/>
            </a:ext>
          </a:extLst>
        </xdr:cNvPr>
        <xdr:cNvSpPr txBox="1"/>
      </xdr:nvSpPr>
      <xdr:spPr>
        <a:xfrm>
          <a:off x="13506450" y="1377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29" name="ZoneTexte 728">
          <a:extLst>
            <a:ext uri="{FF2B5EF4-FFF2-40B4-BE49-F238E27FC236}">
              <a16:creationId xmlns:a16="http://schemas.microsoft.com/office/drawing/2014/main" id="{61DAFF33-BA3E-4606-9DD3-DC5F0CF60C83}"/>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0" name="ZoneTexte 729">
          <a:extLst>
            <a:ext uri="{FF2B5EF4-FFF2-40B4-BE49-F238E27FC236}">
              <a16:creationId xmlns:a16="http://schemas.microsoft.com/office/drawing/2014/main" id="{393D7E14-C8C4-44B4-9E5A-5191B9A13F41}"/>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1" name="ZoneTexte 730">
          <a:extLst>
            <a:ext uri="{FF2B5EF4-FFF2-40B4-BE49-F238E27FC236}">
              <a16:creationId xmlns:a16="http://schemas.microsoft.com/office/drawing/2014/main" id="{9583EE6F-1A2E-4C17-8C41-86BEDA646324}"/>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2" name="ZoneTexte 731">
          <a:extLst>
            <a:ext uri="{FF2B5EF4-FFF2-40B4-BE49-F238E27FC236}">
              <a16:creationId xmlns:a16="http://schemas.microsoft.com/office/drawing/2014/main" id="{C2BC35E8-A790-42D3-A831-1AF128562EC7}"/>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3" name="ZoneTexte 732">
          <a:extLst>
            <a:ext uri="{FF2B5EF4-FFF2-40B4-BE49-F238E27FC236}">
              <a16:creationId xmlns:a16="http://schemas.microsoft.com/office/drawing/2014/main" id="{3C656C27-39B5-441A-83B8-BBC7CA41D2A1}"/>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4" name="ZoneTexte 733">
          <a:extLst>
            <a:ext uri="{FF2B5EF4-FFF2-40B4-BE49-F238E27FC236}">
              <a16:creationId xmlns:a16="http://schemas.microsoft.com/office/drawing/2014/main" id="{52C6F898-C4E8-4097-8682-CDC295786943}"/>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5" name="ZoneTexte 734">
          <a:extLst>
            <a:ext uri="{FF2B5EF4-FFF2-40B4-BE49-F238E27FC236}">
              <a16:creationId xmlns:a16="http://schemas.microsoft.com/office/drawing/2014/main" id="{3780FC22-6D5C-4D18-A263-0033A5951394}"/>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6" name="ZoneTexte 735">
          <a:extLst>
            <a:ext uri="{FF2B5EF4-FFF2-40B4-BE49-F238E27FC236}">
              <a16:creationId xmlns:a16="http://schemas.microsoft.com/office/drawing/2014/main" id="{2343B73E-557A-4C73-B175-D04F0A790655}"/>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7" name="ZoneTexte 736">
          <a:extLst>
            <a:ext uri="{FF2B5EF4-FFF2-40B4-BE49-F238E27FC236}">
              <a16:creationId xmlns:a16="http://schemas.microsoft.com/office/drawing/2014/main" id="{BE970141-FEAA-45BA-BA8F-6803BE83E451}"/>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8" name="ZoneTexte 737">
          <a:extLst>
            <a:ext uri="{FF2B5EF4-FFF2-40B4-BE49-F238E27FC236}">
              <a16:creationId xmlns:a16="http://schemas.microsoft.com/office/drawing/2014/main" id="{BF390B47-4959-407B-B1E3-02C07C8B8A8A}"/>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39" name="ZoneTexte 738">
          <a:extLst>
            <a:ext uri="{FF2B5EF4-FFF2-40B4-BE49-F238E27FC236}">
              <a16:creationId xmlns:a16="http://schemas.microsoft.com/office/drawing/2014/main" id="{837B63AD-2DDF-4C39-9D66-E51BED2B1B8D}"/>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0" name="ZoneTexte 739">
          <a:extLst>
            <a:ext uri="{FF2B5EF4-FFF2-40B4-BE49-F238E27FC236}">
              <a16:creationId xmlns:a16="http://schemas.microsoft.com/office/drawing/2014/main" id="{2CB8EF8D-926C-43BB-94A4-4DC3135ED649}"/>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41" name="ZoneTexte 740">
          <a:extLst>
            <a:ext uri="{FF2B5EF4-FFF2-40B4-BE49-F238E27FC236}">
              <a16:creationId xmlns:a16="http://schemas.microsoft.com/office/drawing/2014/main" id="{A2968F0A-D0F0-49BC-9581-18F5E4F2796E}"/>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2" name="ZoneTexte 741">
          <a:extLst>
            <a:ext uri="{FF2B5EF4-FFF2-40B4-BE49-F238E27FC236}">
              <a16:creationId xmlns:a16="http://schemas.microsoft.com/office/drawing/2014/main" id="{7D328AA0-5B07-4BCF-B65B-E1E1BC768317}"/>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743" name="ZoneTexte 742">
          <a:extLst>
            <a:ext uri="{FF2B5EF4-FFF2-40B4-BE49-F238E27FC236}">
              <a16:creationId xmlns:a16="http://schemas.microsoft.com/office/drawing/2014/main" id="{4993A93B-BD45-4B29-9328-C570ED61AB8F}"/>
            </a:ext>
          </a:extLst>
        </xdr:cNvPr>
        <xdr:cNvSpPr txBox="1"/>
      </xdr:nvSpPr>
      <xdr:spPr>
        <a:xfrm>
          <a:off x="13506450" y="1396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4" name="ZoneTexte 743">
          <a:extLst>
            <a:ext uri="{FF2B5EF4-FFF2-40B4-BE49-F238E27FC236}">
              <a16:creationId xmlns:a16="http://schemas.microsoft.com/office/drawing/2014/main" id="{8361826F-0991-41FD-B6CF-2C9C91A396EE}"/>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5" name="ZoneTexte 744">
          <a:extLst>
            <a:ext uri="{FF2B5EF4-FFF2-40B4-BE49-F238E27FC236}">
              <a16:creationId xmlns:a16="http://schemas.microsoft.com/office/drawing/2014/main" id="{0F1298A9-5225-415B-AE89-07915E869C5D}"/>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6" name="ZoneTexte 745">
          <a:extLst>
            <a:ext uri="{FF2B5EF4-FFF2-40B4-BE49-F238E27FC236}">
              <a16:creationId xmlns:a16="http://schemas.microsoft.com/office/drawing/2014/main" id="{03F351FF-ECA8-4083-A1D4-3007E8E4C109}"/>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7" name="ZoneTexte 746">
          <a:extLst>
            <a:ext uri="{FF2B5EF4-FFF2-40B4-BE49-F238E27FC236}">
              <a16:creationId xmlns:a16="http://schemas.microsoft.com/office/drawing/2014/main" id="{CC767AC2-3955-47E7-B6D1-B78869873A5A}"/>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8" name="ZoneTexte 747">
          <a:extLst>
            <a:ext uri="{FF2B5EF4-FFF2-40B4-BE49-F238E27FC236}">
              <a16:creationId xmlns:a16="http://schemas.microsoft.com/office/drawing/2014/main" id="{54146239-AFB6-4114-8521-B0181E4B2634}"/>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49" name="ZoneTexte 748">
          <a:extLst>
            <a:ext uri="{FF2B5EF4-FFF2-40B4-BE49-F238E27FC236}">
              <a16:creationId xmlns:a16="http://schemas.microsoft.com/office/drawing/2014/main" id="{AFDEFF02-E8C7-4881-B698-33B8E0B57982}"/>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0" name="ZoneTexte 749">
          <a:extLst>
            <a:ext uri="{FF2B5EF4-FFF2-40B4-BE49-F238E27FC236}">
              <a16:creationId xmlns:a16="http://schemas.microsoft.com/office/drawing/2014/main" id="{D2FDEF5B-99B8-469C-B5BC-A1B67403A4D8}"/>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1" name="ZoneTexte 750">
          <a:extLst>
            <a:ext uri="{FF2B5EF4-FFF2-40B4-BE49-F238E27FC236}">
              <a16:creationId xmlns:a16="http://schemas.microsoft.com/office/drawing/2014/main" id="{90326E35-D4D7-4D2D-B517-3E6723779C89}"/>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2" name="ZoneTexte 751">
          <a:extLst>
            <a:ext uri="{FF2B5EF4-FFF2-40B4-BE49-F238E27FC236}">
              <a16:creationId xmlns:a16="http://schemas.microsoft.com/office/drawing/2014/main" id="{2157503B-5B43-438A-AA92-5F190A9E5188}"/>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3" name="ZoneTexte 752">
          <a:extLst>
            <a:ext uri="{FF2B5EF4-FFF2-40B4-BE49-F238E27FC236}">
              <a16:creationId xmlns:a16="http://schemas.microsoft.com/office/drawing/2014/main" id="{FEBE788F-ED43-4539-A043-30822091CE29}"/>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4" name="ZoneTexte 753">
          <a:extLst>
            <a:ext uri="{FF2B5EF4-FFF2-40B4-BE49-F238E27FC236}">
              <a16:creationId xmlns:a16="http://schemas.microsoft.com/office/drawing/2014/main" id="{382D0722-2894-4E11-B3D9-1FEECD20D59B}"/>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55" name="ZoneTexte 754">
          <a:extLst>
            <a:ext uri="{FF2B5EF4-FFF2-40B4-BE49-F238E27FC236}">
              <a16:creationId xmlns:a16="http://schemas.microsoft.com/office/drawing/2014/main" id="{BB9F3000-ED34-4BF5-8E9D-5DD8B0063B5C}"/>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6" name="ZoneTexte 755">
          <a:extLst>
            <a:ext uri="{FF2B5EF4-FFF2-40B4-BE49-F238E27FC236}">
              <a16:creationId xmlns:a16="http://schemas.microsoft.com/office/drawing/2014/main" id="{BA96DA2E-B5D7-4918-A1BE-AD93AD745F20}"/>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57" name="ZoneTexte 756">
          <a:extLst>
            <a:ext uri="{FF2B5EF4-FFF2-40B4-BE49-F238E27FC236}">
              <a16:creationId xmlns:a16="http://schemas.microsoft.com/office/drawing/2014/main" id="{2A1B41E1-9F93-46E3-BCEC-83CD618DC410}"/>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758" name="ZoneTexte 757">
          <a:extLst>
            <a:ext uri="{FF2B5EF4-FFF2-40B4-BE49-F238E27FC236}">
              <a16:creationId xmlns:a16="http://schemas.microsoft.com/office/drawing/2014/main" id="{93433C97-ED5A-4F9A-8E37-2242B7934C89}"/>
            </a:ext>
          </a:extLst>
        </xdr:cNvPr>
        <xdr:cNvSpPr txBox="1"/>
      </xdr:nvSpPr>
      <xdr:spPr>
        <a:xfrm>
          <a:off x="13506450" y="1415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59" name="ZoneTexte 758">
          <a:extLst>
            <a:ext uri="{FF2B5EF4-FFF2-40B4-BE49-F238E27FC236}">
              <a16:creationId xmlns:a16="http://schemas.microsoft.com/office/drawing/2014/main" id="{EED70DB8-F0A2-4B2B-809D-26A603678F4C}"/>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0" name="ZoneTexte 759">
          <a:extLst>
            <a:ext uri="{FF2B5EF4-FFF2-40B4-BE49-F238E27FC236}">
              <a16:creationId xmlns:a16="http://schemas.microsoft.com/office/drawing/2014/main" id="{C686933A-9CB6-4EC0-85BB-65A2AB037956}"/>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1" name="ZoneTexte 760">
          <a:extLst>
            <a:ext uri="{FF2B5EF4-FFF2-40B4-BE49-F238E27FC236}">
              <a16:creationId xmlns:a16="http://schemas.microsoft.com/office/drawing/2014/main" id="{FC78D323-FCA5-4112-9A47-9EF60475F5BD}"/>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2" name="ZoneTexte 761">
          <a:extLst>
            <a:ext uri="{FF2B5EF4-FFF2-40B4-BE49-F238E27FC236}">
              <a16:creationId xmlns:a16="http://schemas.microsoft.com/office/drawing/2014/main" id="{D1E4296F-F799-45BB-AC81-93BEE0AD2376}"/>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3" name="ZoneTexte 762">
          <a:extLst>
            <a:ext uri="{FF2B5EF4-FFF2-40B4-BE49-F238E27FC236}">
              <a16:creationId xmlns:a16="http://schemas.microsoft.com/office/drawing/2014/main" id="{5A1BE2FD-0E49-443D-836C-FAF06F143A05}"/>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4" name="ZoneTexte 763">
          <a:extLst>
            <a:ext uri="{FF2B5EF4-FFF2-40B4-BE49-F238E27FC236}">
              <a16:creationId xmlns:a16="http://schemas.microsoft.com/office/drawing/2014/main" id="{C231767B-D946-4897-8851-9803797E8B93}"/>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5" name="ZoneTexte 764">
          <a:extLst>
            <a:ext uri="{FF2B5EF4-FFF2-40B4-BE49-F238E27FC236}">
              <a16:creationId xmlns:a16="http://schemas.microsoft.com/office/drawing/2014/main" id="{97B97674-6047-466D-B3D8-1FD802BE69F8}"/>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6" name="ZoneTexte 765">
          <a:extLst>
            <a:ext uri="{FF2B5EF4-FFF2-40B4-BE49-F238E27FC236}">
              <a16:creationId xmlns:a16="http://schemas.microsoft.com/office/drawing/2014/main" id="{C530BE56-8A7E-4AC9-9CA8-4E379595F6CE}"/>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7" name="ZoneTexte 766">
          <a:extLst>
            <a:ext uri="{FF2B5EF4-FFF2-40B4-BE49-F238E27FC236}">
              <a16:creationId xmlns:a16="http://schemas.microsoft.com/office/drawing/2014/main" id="{77890161-8BEE-4CCD-912E-B0D9C6F247F6}"/>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68" name="ZoneTexte 767">
          <a:extLst>
            <a:ext uri="{FF2B5EF4-FFF2-40B4-BE49-F238E27FC236}">
              <a16:creationId xmlns:a16="http://schemas.microsoft.com/office/drawing/2014/main" id="{0698D07E-C733-4D60-8327-2180A2EE47EB}"/>
            </a:ext>
          </a:extLst>
        </xdr:cNvPr>
        <xdr:cNvSpPr txBox="1"/>
      </xdr:nvSpPr>
      <xdr:spPr>
        <a:xfrm>
          <a:off x="13506450" y="1434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44</xdr:col>
      <xdr:colOff>0</xdr:colOff>
      <xdr:row>36</xdr:row>
      <xdr:rowOff>0</xdr:rowOff>
    </xdr:from>
    <xdr:ext cx="0" cy="172227"/>
    <xdr:sp macro="" textlink="">
      <xdr:nvSpPr>
        <xdr:cNvPr id="2" name="ZoneTexte 1">
          <a:extLst>
            <a:ext uri="{FF2B5EF4-FFF2-40B4-BE49-F238E27FC236}">
              <a16:creationId xmlns:a16="http://schemas.microsoft.com/office/drawing/2014/main" id="{48357BD6-2B73-46E1-9BFB-91F275DCB642}"/>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 name="ZoneTexte 2">
          <a:extLst>
            <a:ext uri="{FF2B5EF4-FFF2-40B4-BE49-F238E27FC236}">
              <a16:creationId xmlns:a16="http://schemas.microsoft.com/office/drawing/2014/main" id="{1B17D689-1D81-4DE6-A3F0-D230FA188F4C}"/>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 name="ZoneTexte 3">
          <a:extLst>
            <a:ext uri="{FF2B5EF4-FFF2-40B4-BE49-F238E27FC236}">
              <a16:creationId xmlns:a16="http://schemas.microsoft.com/office/drawing/2014/main" id="{52F504A4-FD39-4CF6-8610-758DC9703D5F}"/>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 name="ZoneTexte 4">
          <a:extLst>
            <a:ext uri="{FF2B5EF4-FFF2-40B4-BE49-F238E27FC236}">
              <a16:creationId xmlns:a16="http://schemas.microsoft.com/office/drawing/2014/main" id="{76B6960E-B87D-4005-861A-B01BFBA73A26}"/>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6" name="ZoneTexte 5">
          <a:extLst>
            <a:ext uri="{FF2B5EF4-FFF2-40B4-BE49-F238E27FC236}">
              <a16:creationId xmlns:a16="http://schemas.microsoft.com/office/drawing/2014/main" id="{50295653-BF6A-4703-8129-B51CBD228BD7}"/>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7" name="ZoneTexte 6">
          <a:extLst>
            <a:ext uri="{FF2B5EF4-FFF2-40B4-BE49-F238E27FC236}">
              <a16:creationId xmlns:a16="http://schemas.microsoft.com/office/drawing/2014/main" id="{DCB46773-86CF-4299-86CC-6F3A63ADC3F2}"/>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8" name="ZoneTexte 7">
          <a:extLst>
            <a:ext uri="{FF2B5EF4-FFF2-40B4-BE49-F238E27FC236}">
              <a16:creationId xmlns:a16="http://schemas.microsoft.com/office/drawing/2014/main" id="{8FB7B8C5-F825-472B-A1AE-862B27A70BF1}"/>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9" name="ZoneTexte 8">
          <a:extLst>
            <a:ext uri="{FF2B5EF4-FFF2-40B4-BE49-F238E27FC236}">
              <a16:creationId xmlns:a16="http://schemas.microsoft.com/office/drawing/2014/main" id="{869CEDF1-BAA9-46BC-ABAD-9D6F10145AD7}"/>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0" name="ZoneTexte 9">
          <a:extLst>
            <a:ext uri="{FF2B5EF4-FFF2-40B4-BE49-F238E27FC236}">
              <a16:creationId xmlns:a16="http://schemas.microsoft.com/office/drawing/2014/main" id="{4190C206-A7DA-455E-ADC6-9A0130B12D84}"/>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1" name="ZoneTexte 10">
          <a:extLst>
            <a:ext uri="{FF2B5EF4-FFF2-40B4-BE49-F238E27FC236}">
              <a16:creationId xmlns:a16="http://schemas.microsoft.com/office/drawing/2014/main" id="{02E95812-3EEF-4A06-BC8D-0BD76DBA1038}"/>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2" name="ZoneTexte 11">
          <a:extLst>
            <a:ext uri="{FF2B5EF4-FFF2-40B4-BE49-F238E27FC236}">
              <a16:creationId xmlns:a16="http://schemas.microsoft.com/office/drawing/2014/main" id="{B73BA0B3-83B8-4174-9FEA-4F116229A7D9}"/>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3" name="ZoneTexte 12">
          <a:extLst>
            <a:ext uri="{FF2B5EF4-FFF2-40B4-BE49-F238E27FC236}">
              <a16:creationId xmlns:a16="http://schemas.microsoft.com/office/drawing/2014/main" id="{E8DA3F3E-49A8-496F-848C-8C7E94CBC90C}"/>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4" name="ZoneTexte 13">
          <a:extLst>
            <a:ext uri="{FF2B5EF4-FFF2-40B4-BE49-F238E27FC236}">
              <a16:creationId xmlns:a16="http://schemas.microsoft.com/office/drawing/2014/main" id="{C51B95A5-C346-49E5-BD35-B40AA7B0456E}"/>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5" name="ZoneTexte 14">
          <a:extLst>
            <a:ext uri="{FF2B5EF4-FFF2-40B4-BE49-F238E27FC236}">
              <a16:creationId xmlns:a16="http://schemas.microsoft.com/office/drawing/2014/main" id="{D7EAC36B-AA24-496D-B8B9-94F054CF431D}"/>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6" name="ZoneTexte 15">
          <a:extLst>
            <a:ext uri="{FF2B5EF4-FFF2-40B4-BE49-F238E27FC236}">
              <a16:creationId xmlns:a16="http://schemas.microsoft.com/office/drawing/2014/main" id="{6C11B693-0FA4-4F3B-A651-B7AC047C0259}"/>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7" name="ZoneTexte 16">
          <a:extLst>
            <a:ext uri="{FF2B5EF4-FFF2-40B4-BE49-F238E27FC236}">
              <a16:creationId xmlns:a16="http://schemas.microsoft.com/office/drawing/2014/main" id="{0D63BEFD-0D01-4A93-A910-560A955CEC48}"/>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8" name="ZoneTexte 17">
          <a:extLst>
            <a:ext uri="{FF2B5EF4-FFF2-40B4-BE49-F238E27FC236}">
              <a16:creationId xmlns:a16="http://schemas.microsoft.com/office/drawing/2014/main" id="{3FCDD7A7-41DE-460C-BE77-41009A27DAD6}"/>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9" name="ZoneTexte 18">
          <a:extLst>
            <a:ext uri="{FF2B5EF4-FFF2-40B4-BE49-F238E27FC236}">
              <a16:creationId xmlns:a16="http://schemas.microsoft.com/office/drawing/2014/main" id="{83409654-6453-4265-B6EF-2ACE4E3794C4}"/>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0" name="ZoneTexte 19">
          <a:extLst>
            <a:ext uri="{FF2B5EF4-FFF2-40B4-BE49-F238E27FC236}">
              <a16:creationId xmlns:a16="http://schemas.microsoft.com/office/drawing/2014/main" id="{A7071D5D-D365-4CF4-8F06-0517EE5F4BAB}"/>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1" name="ZoneTexte 20">
          <a:extLst>
            <a:ext uri="{FF2B5EF4-FFF2-40B4-BE49-F238E27FC236}">
              <a16:creationId xmlns:a16="http://schemas.microsoft.com/office/drawing/2014/main" id="{1D61C334-61F8-4730-8188-BE4F25EB98A1}"/>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2" name="ZoneTexte 21">
          <a:extLst>
            <a:ext uri="{FF2B5EF4-FFF2-40B4-BE49-F238E27FC236}">
              <a16:creationId xmlns:a16="http://schemas.microsoft.com/office/drawing/2014/main" id="{8BF1E7C7-796E-4C24-AA78-53102991044E}"/>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3" name="ZoneTexte 22">
          <a:extLst>
            <a:ext uri="{FF2B5EF4-FFF2-40B4-BE49-F238E27FC236}">
              <a16:creationId xmlns:a16="http://schemas.microsoft.com/office/drawing/2014/main" id="{D564E207-BB9B-45C4-9B9F-4C3CB030766A}"/>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4" name="ZoneTexte 23">
          <a:extLst>
            <a:ext uri="{FF2B5EF4-FFF2-40B4-BE49-F238E27FC236}">
              <a16:creationId xmlns:a16="http://schemas.microsoft.com/office/drawing/2014/main" id="{15BBAD97-A348-4080-9685-85C31F8D33DA}"/>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5" name="ZoneTexte 24">
          <a:extLst>
            <a:ext uri="{FF2B5EF4-FFF2-40B4-BE49-F238E27FC236}">
              <a16:creationId xmlns:a16="http://schemas.microsoft.com/office/drawing/2014/main" id="{983FAECB-BC09-433F-B486-3C0B5C2EF264}"/>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6" name="ZoneTexte 25">
          <a:extLst>
            <a:ext uri="{FF2B5EF4-FFF2-40B4-BE49-F238E27FC236}">
              <a16:creationId xmlns:a16="http://schemas.microsoft.com/office/drawing/2014/main" id="{7BEFA662-68D0-46B0-9389-BDCB0C5DD68D}"/>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7" name="ZoneTexte 26">
          <a:extLst>
            <a:ext uri="{FF2B5EF4-FFF2-40B4-BE49-F238E27FC236}">
              <a16:creationId xmlns:a16="http://schemas.microsoft.com/office/drawing/2014/main" id="{F913E5D3-EB88-4E65-B114-05D9B246C38A}"/>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8" name="ZoneTexte 27">
          <a:extLst>
            <a:ext uri="{FF2B5EF4-FFF2-40B4-BE49-F238E27FC236}">
              <a16:creationId xmlns:a16="http://schemas.microsoft.com/office/drawing/2014/main" id="{76B0D91A-FD33-430B-AF36-05F0F7439028}"/>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9" name="ZoneTexte 28">
          <a:extLst>
            <a:ext uri="{FF2B5EF4-FFF2-40B4-BE49-F238E27FC236}">
              <a16:creationId xmlns:a16="http://schemas.microsoft.com/office/drawing/2014/main" id="{1988B128-C7CC-4F52-A957-D0CF778B11B1}"/>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0" name="ZoneTexte 29">
          <a:extLst>
            <a:ext uri="{FF2B5EF4-FFF2-40B4-BE49-F238E27FC236}">
              <a16:creationId xmlns:a16="http://schemas.microsoft.com/office/drawing/2014/main" id="{16B5F4E1-7B56-42B1-A7F4-20E1D7A4351C}"/>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1" name="ZoneTexte 30">
          <a:extLst>
            <a:ext uri="{FF2B5EF4-FFF2-40B4-BE49-F238E27FC236}">
              <a16:creationId xmlns:a16="http://schemas.microsoft.com/office/drawing/2014/main" id="{9A31CD32-761F-4238-AFC5-BCDA43231FDD}"/>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2" name="ZoneTexte 31">
          <a:extLst>
            <a:ext uri="{FF2B5EF4-FFF2-40B4-BE49-F238E27FC236}">
              <a16:creationId xmlns:a16="http://schemas.microsoft.com/office/drawing/2014/main" id="{223F305D-71A6-45C2-B466-C393853D3C1D}"/>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3" name="ZoneTexte 32">
          <a:extLst>
            <a:ext uri="{FF2B5EF4-FFF2-40B4-BE49-F238E27FC236}">
              <a16:creationId xmlns:a16="http://schemas.microsoft.com/office/drawing/2014/main" id="{ABCD636A-8F9C-4AA0-8B1F-B64AD8ADFF2F}"/>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4" name="ZoneTexte 33">
          <a:extLst>
            <a:ext uri="{FF2B5EF4-FFF2-40B4-BE49-F238E27FC236}">
              <a16:creationId xmlns:a16="http://schemas.microsoft.com/office/drawing/2014/main" id="{C3E4EAE8-46A1-4EBC-B42B-E14621C7962B}"/>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5" name="ZoneTexte 34">
          <a:extLst>
            <a:ext uri="{FF2B5EF4-FFF2-40B4-BE49-F238E27FC236}">
              <a16:creationId xmlns:a16="http://schemas.microsoft.com/office/drawing/2014/main" id="{7B05D702-75FC-47E6-B761-470F36F3F279}"/>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6" name="ZoneTexte 35">
          <a:extLst>
            <a:ext uri="{FF2B5EF4-FFF2-40B4-BE49-F238E27FC236}">
              <a16:creationId xmlns:a16="http://schemas.microsoft.com/office/drawing/2014/main" id="{8C530513-79D9-40C6-A686-9B61EB6B9859}"/>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7" name="ZoneTexte 36">
          <a:extLst>
            <a:ext uri="{FF2B5EF4-FFF2-40B4-BE49-F238E27FC236}">
              <a16:creationId xmlns:a16="http://schemas.microsoft.com/office/drawing/2014/main" id="{8071B7C5-4235-4AB6-A6EE-2C38DAB0437E}"/>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8" name="ZoneTexte 37">
          <a:extLst>
            <a:ext uri="{FF2B5EF4-FFF2-40B4-BE49-F238E27FC236}">
              <a16:creationId xmlns:a16="http://schemas.microsoft.com/office/drawing/2014/main" id="{2059ABB1-B6B2-4CE9-86C2-147D0E613639}"/>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9" name="ZoneTexte 38">
          <a:extLst>
            <a:ext uri="{FF2B5EF4-FFF2-40B4-BE49-F238E27FC236}">
              <a16:creationId xmlns:a16="http://schemas.microsoft.com/office/drawing/2014/main" id="{FE5ABD58-8FF2-4274-B8FC-3E9E73AF996B}"/>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0" name="ZoneTexte 39">
          <a:extLst>
            <a:ext uri="{FF2B5EF4-FFF2-40B4-BE49-F238E27FC236}">
              <a16:creationId xmlns:a16="http://schemas.microsoft.com/office/drawing/2014/main" id="{451597D8-7576-4DCA-B457-1D57B345FC75}"/>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1" name="ZoneTexte 40">
          <a:extLst>
            <a:ext uri="{FF2B5EF4-FFF2-40B4-BE49-F238E27FC236}">
              <a16:creationId xmlns:a16="http://schemas.microsoft.com/office/drawing/2014/main" id="{A14BC694-28A9-4A80-8D27-85CDD8697DA5}"/>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2" name="ZoneTexte 41">
          <a:extLst>
            <a:ext uri="{FF2B5EF4-FFF2-40B4-BE49-F238E27FC236}">
              <a16:creationId xmlns:a16="http://schemas.microsoft.com/office/drawing/2014/main" id="{91F63B51-24F8-4390-85EA-DEF2181448F8}"/>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3" name="ZoneTexte 42">
          <a:extLst>
            <a:ext uri="{FF2B5EF4-FFF2-40B4-BE49-F238E27FC236}">
              <a16:creationId xmlns:a16="http://schemas.microsoft.com/office/drawing/2014/main" id="{A02A7778-4041-41F9-B8AE-9BBBE4ACE59D}"/>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4" name="ZoneTexte 43">
          <a:extLst>
            <a:ext uri="{FF2B5EF4-FFF2-40B4-BE49-F238E27FC236}">
              <a16:creationId xmlns:a16="http://schemas.microsoft.com/office/drawing/2014/main" id="{57A3BC44-C769-4F7D-99D9-6F2EC285655C}"/>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5" name="ZoneTexte 44">
          <a:extLst>
            <a:ext uri="{FF2B5EF4-FFF2-40B4-BE49-F238E27FC236}">
              <a16:creationId xmlns:a16="http://schemas.microsoft.com/office/drawing/2014/main" id="{E588CC46-99A8-41F5-BAF9-3565084A653B}"/>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6" name="ZoneTexte 45">
          <a:extLst>
            <a:ext uri="{FF2B5EF4-FFF2-40B4-BE49-F238E27FC236}">
              <a16:creationId xmlns:a16="http://schemas.microsoft.com/office/drawing/2014/main" id="{B0283BF6-6CD6-4FC2-84FA-89B2B3A3B41B}"/>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7" name="ZoneTexte 46">
          <a:extLst>
            <a:ext uri="{FF2B5EF4-FFF2-40B4-BE49-F238E27FC236}">
              <a16:creationId xmlns:a16="http://schemas.microsoft.com/office/drawing/2014/main" id="{712DD88A-688E-4230-B204-E7659F1FCA92}"/>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8" name="ZoneTexte 47">
          <a:extLst>
            <a:ext uri="{FF2B5EF4-FFF2-40B4-BE49-F238E27FC236}">
              <a16:creationId xmlns:a16="http://schemas.microsoft.com/office/drawing/2014/main" id="{259AE57D-31A6-4765-88BB-6569AEE62160}"/>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9" name="ZoneTexte 48">
          <a:extLst>
            <a:ext uri="{FF2B5EF4-FFF2-40B4-BE49-F238E27FC236}">
              <a16:creationId xmlns:a16="http://schemas.microsoft.com/office/drawing/2014/main" id="{D56245D8-3DEA-4506-91B8-15F54B7609E4}"/>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0" name="ZoneTexte 49">
          <a:extLst>
            <a:ext uri="{FF2B5EF4-FFF2-40B4-BE49-F238E27FC236}">
              <a16:creationId xmlns:a16="http://schemas.microsoft.com/office/drawing/2014/main" id="{7308E983-6051-4503-A62E-A01F49846945}"/>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1" name="ZoneTexte 50">
          <a:extLst>
            <a:ext uri="{FF2B5EF4-FFF2-40B4-BE49-F238E27FC236}">
              <a16:creationId xmlns:a16="http://schemas.microsoft.com/office/drawing/2014/main" id="{96630B27-CD0F-4DEB-9B8F-E11662CA74A4}"/>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2" name="ZoneTexte 51">
          <a:extLst>
            <a:ext uri="{FF2B5EF4-FFF2-40B4-BE49-F238E27FC236}">
              <a16:creationId xmlns:a16="http://schemas.microsoft.com/office/drawing/2014/main" id="{81CA8673-F8FC-4A38-BACE-674849BD075A}"/>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3" name="ZoneTexte 52">
          <a:extLst>
            <a:ext uri="{FF2B5EF4-FFF2-40B4-BE49-F238E27FC236}">
              <a16:creationId xmlns:a16="http://schemas.microsoft.com/office/drawing/2014/main" id="{587117BD-D44F-4101-BA93-A713F417CC10}"/>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4" name="ZoneTexte 53">
          <a:extLst>
            <a:ext uri="{FF2B5EF4-FFF2-40B4-BE49-F238E27FC236}">
              <a16:creationId xmlns:a16="http://schemas.microsoft.com/office/drawing/2014/main" id="{9BED9ABA-6595-415B-8D7F-CD64F642EAF8}"/>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5" name="ZoneTexte 54">
          <a:extLst>
            <a:ext uri="{FF2B5EF4-FFF2-40B4-BE49-F238E27FC236}">
              <a16:creationId xmlns:a16="http://schemas.microsoft.com/office/drawing/2014/main" id="{C8D188C3-2E6B-41B7-9F13-B90AD8B29D63}"/>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6" name="ZoneTexte 55">
          <a:extLst>
            <a:ext uri="{FF2B5EF4-FFF2-40B4-BE49-F238E27FC236}">
              <a16:creationId xmlns:a16="http://schemas.microsoft.com/office/drawing/2014/main" id="{3D87503B-2F8A-418D-91D4-F54EA3F9EC42}"/>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7" name="ZoneTexte 56">
          <a:extLst>
            <a:ext uri="{FF2B5EF4-FFF2-40B4-BE49-F238E27FC236}">
              <a16:creationId xmlns:a16="http://schemas.microsoft.com/office/drawing/2014/main" id="{B4E8AEE8-BDBA-4D20-BB4A-07701B2680B2}"/>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8" name="ZoneTexte 57">
          <a:extLst>
            <a:ext uri="{FF2B5EF4-FFF2-40B4-BE49-F238E27FC236}">
              <a16:creationId xmlns:a16="http://schemas.microsoft.com/office/drawing/2014/main" id="{B2C12D80-E539-4A5B-B68C-585C82649C21}"/>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9" name="ZoneTexte 58">
          <a:extLst>
            <a:ext uri="{FF2B5EF4-FFF2-40B4-BE49-F238E27FC236}">
              <a16:creationId xmlns:a16="http://schemas.microsoft.com/office/drawing/2014/main" id="{FA67454A-0B00-4970-B8E1-F4F4972613BA}"/>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60" name="ZoneTexte 59">
          <a:extLst>
            <a:ext uri="{FF2B5EF4-FFF2-40B4-BE49-F238E27FC236}">
              <a16:creationId xmlns:a16="http://schemas.microsoft.com/office/drawing/2014/main" id="{4AF9B65D-B009-465E-BAF1-F54633153539}"/>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61" name="ZoneTexte 60">
          <a:extLst>
            <a:ext uri="{FF2B5EF4-FFF2-40B4-BE49-F238E27FC236}">
              <a16:creationId xmlns:a16="http://schemas.microsoft.com/office/drawing/2014/main" id="{E1BAD09C-B2C9-4CAF-B964-5E3FFC33C44A}"/>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62" name="ZoneTexte 61">
          <a:extLst>
            <a:ext uri="{FF2B5EF4-FFF2-40B4-BE49-F238E27FC236}">
              <a16:creationId xmlns:a16="http://schemas.microsoft.com/office/drawing/2014/main" id="{84F0237C-0953-4770-8FED-9CEAD2899274}"/>
            </a:ext>
          </a:extLst>
        </xdr:cNvPr>
        <xdr:cNvSpPr txBox="1"/>
      </xdr:nvSpPr>
      <xdr:spPr>
        <a:xfrm>
          <a:off x="284416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15" name="ZoneTexte 114">
          <a:extLst>
            <a:ext uri="{FF2B5EF4-FFF2-40B4-BE49-F238E27FC236}">
              <a16:creationId xmlns:a16="http://schemas.microsoft.com/office/drawing/2014/main" id="{ACA6A767-AA00-4E38-91CD-40FDB121EF19}"/>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16" name="ZoneTexte 115">
          <a:extLst>
            <a:ext uri="{FF2B5EF4-FFF2-40B4-BE49-F238E27FC236}">
              <a16:creationId xmlns:a16="http://schemas.microsoft.com/office/drawing/2014/main" id="{9563FC88-7595-4F3D-97FC-9B0DA400CDDF}"/>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17" name="ZoneTexte 116">
          <a:extLst>
            <a:ext uri="{FF2B5EF4-FFF2-40B4-BE49-F238E27FC236}">
              <a16:creationId xmlns:a16="http://schemas.microsoft.com/office/drawing/2014/main" id="{C2AEE152-6FEE-4F4A-9682-EFC768BCAF08}"/>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18" name="ZoneTexte 117">
          <a:extLst>
            <a:ext uri="{FF2B5EF4-FFF2-40B4-BE49-F238E27FC236}">
              <a16:creationId xmlns:a16="http://schemas.microsoft.com/office/drawing/2014/main" id="{7EE6FA62-5438-407E-91EA-C3957B3B1951}"/>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19" name="ZoneTexte 118">
          <a:extLst>
            <a:ext uri="{FF2B5EF4-FFF2-40B4-BE49-F238E27FC236}">
              <a16:creationId xmlns:a16="http://schemas.microsoft.com/office/drawing/2014/main" id="{89A87846-9611-4749-AF9C-7513B6A9D386}"/>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20" name="ZoneTexte 119">
          <a:extLst>
            <a:ext uri="{FF2B5EF4-FFF2-40B4-BE49-F238E27FC236}">
              <a16:creationId xmlns:a16="http://schemas.microsoft.com/office/drawing/2014/main" id="{6BD3F842-2C27-444B-AF0F-0AC33800F387}"/>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21" name="ZoneTexte 120">
          <a:extLst>
            <a:ext uri="{FF2B5EF4-FFF2-40B4-BE49-F238E27FC236}">
              <a16:creationId xmlns:a16="http://schemas.microsoft.com/office/drawing/2014/main" id="{07D1AD43-06C6-4230-BA74-4ADDA86E235D}"/>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22" name="ZoneTexte 121">
          <a:extLst>
            <a:ext uri="{FF2B5EF4-FFF2-40B4-BE49-F238E27FC236}">
              <a16:creationId xmlns:a16="http://schemas.microsoft.com/office/drawing/2014/main" id="{E2C3F78F-2965-4267-914E-E395F106A747}"/>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23" name="ZoneTexte 122">
          <a:extLst>
            <a:ext uri="{FF2B5EF4-FFF2-40B4-BE49-F238E27FC236}">
              <a16:creationId xmlns:a16="http://schemas.microsoft.com/office/drawing/2014/main" id="{F84A5831-A805-45CE-A6F4-70FE944C3443}"/>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24" name="ZoneTexte 123">
          <a:extLst>
            <a:ext uri="{FF2B5EF4-FFF2-40B4-BE49-F238E27FC236}">
              <a16:creationId xmlns:a16="http://schemas.microsoft.com/office/drawing/2014/main" id="{8FEEE4F3-4BA9-4D08-8CA1-469F587DEBEF}"/>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25" name="ZoneTexte 124">
          <a:extLst>
            <a:ext uri="{FF2B5EF4-FFF2-40B4-BE49-F238E27FC236}">
              <a16:creationId xmlns:a16="http://schemas.microsoft.com/office/drawing/2014/main" id="{8046E3A2-5089-4B67-A3CD-16B697A92AC9}"/>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26" name="ZoneTexte 125">
          <a:extLst>
            <a:ext uri="{FF2B5EF4-FFF2-40B4-BE49-F238E27FC236}">
              <a16:creationId xmlns:a16="http://schemas.microsoft.com/office/drawing/2014/main" id="{B3AE93B9-8705-4388-90EF-F6BACF9897E4}"/>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35</xdr:row>
      <xdr:rowOff>0</xdr:rowOff>
    </xdr:from>
    <xdr:ext cx="65" cy="172227"/>
    <xdr:sp macro="" textlink="">
      <xdr:nvSpPr>
        <xdr:cNvPr id="127" name="ZoneTexte 126">
          <a:extLst>
            <a:ext uri="{FF2B5EF4-FFF2-40B4-BE49-F238E27FC236}">
              <a16:creationId xmlns:a16="http://schemas.microsoft.com/office/drawing/2014/main" id="{60CC2BF6-371E-43DC-AD8F-F7200D444DE3}"/>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35</xdr:row>
      <xdr:rowOff>0</xdr:rowOff>
    </xdr:from>
    <xdr:ext cx="65" cy="172227"/>
    <xdr:sp macro="" textlink="">
      <xdr:nvSpPr>
        <xdr:cNvPr id="128" name="ZoneTexte 127">
          <a:extLst>
            <a:ext uri="{FF2B5EF4-FFF2-40B4-BE49-F238E27FC236}">
              <a16:creationId xmlns:a16="http://schemas.microsoft.com/office/drawing/2014/main" id="{9C2489B8-6262-4D25-A3AE-9D23B575391E}"/>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35</xdr:row>
      <xdr:rowOff>0</xdr:rowOff>
    </xdr:from>
    <xdr:ext cx="65" cy="172227"/>
    <xdr:sp macro="" textlink="">
      <xdr:nvSpPr>
        <xdr:cNvPr id="129" name="ZoneTexte 128">
          <a:extLst>
            <a:ext uri="{FF2B5EF4-FFF2-40B4-BE49-F238E27FC236}">
              <a16:creationId xmlns:a16="http://schemas.microsoft.com/office/drawing/2014/main" id="{E72DC535-6BF2-4652-BD11-D8939F0E14D5}"/>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35</xdr:row>
      <xdr:rowOff>0</xdr:rowOff>
    </xdr:from>
    <xdr:ext cx="65" cy="172227"/>
    <xdr:sp macro="" textlink="">
      <xdr:nvSpPr>
        <xdr:cNvPr id="130" name="ZoneTexte 129">
          <a:extLst>
            <a:ext uri="{FF2B5EF4-FFF2-40B4-BE49-F238E27FC236}">
              <a16:creationId xmlns:a16="http://schemas.microsoft.com/office/drawing/2014/main" id="{34DB8934-4A8E-41AD-9553-FC308D049C80}"/>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35</xdr:row>
      <xdr:rowOff>0</xdr:rowOff>
    </xdr:from>
    <xdr:ext cx="65" cy="172227"/>
    <xdr:sp macro="" textlink="">
      <xdr:nvSpPr>
        <xdr:cNvPr id="131" name="ZoneTexte 130">
          <a:extLst>
            <a:ext uri="{FF2B5EF4-FFF2-40B4-BE49-F238E27FC236}">
              <a16:creationId xmlns:a16="http://schemas.microsoft.com/office/drawing/2014/main" id="{37CE9EB6-F121-40D9-A4DA-DBD14F7518C9}"/>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35</xdr:row>
      <xdr:rowOff>0</xdr:rowOff>
    </xdr:from>
    <xdr:ext cx="65" cy="172227"/>
    <xdr:sp macro="" textlink="">
      <xdr:nvSpPr>
        <xdr:cNvPr id="132" name="ZoneTexte 131">
          <a:extLst>
            <a:ext uri="{FF2B5EF4-FFF2-40B4-BE49-F238E27FC236}">
              <a16:creationId xmlns:a16="http://schemas.microsoft.com/office/drawing/2014/main" id="{C5EAFC76-BF89-4B54-8724-6703665E85B5}"/>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35</xdr:row>
      <xdr:rowOff>0</xdr:rowOff>
    </xdr:from>
    <xdr:ext cx="65" cy="172227"/>
    <xdr:sp macro="" textlink="">
      <xdr:nvSpPr>
        <xdr:cNvPr id="133" name="ZoneTexte 132">
          <a:extLst>
            <a:ext uri="{FF2B5EF4-FFF2-40B4-BE49-F238E27FC236}">
              <a16:creationId xmlns:a16="http://schemas.microsoft.com/office/drawing/2014/main" id="{ECC0D528-4719-42BF-B484-2D11F39A73E3}"/>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35</xdr:row>
      <xdr:rowOff>0</xdr:rowOff>
    </xdr:from>
    <xdr:ext cx="65" cy="172227"/>
    <xdr:sp macro="" textlink="">
      <xdr:nvSpPr>
        <xdr:cNvPr id="134" name="ZoneTexte 133">
          <a:extLst>
            <a:ext uri="{FF2B5EF4-FFF2-40B4-BE49-F238E27FC236}">
              <a16:creationId xmlns:a16="http://schemas.microsoft.com/office/drawing/2014/main" id="{25D5DDD2-856E-4B82-9ADB-670F116EF5C3}"/>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35" name="ZoneTexte 134">
          <a:extLst>
            <a:ext uri="{FF2B5EF4-FFF2-40B4-BE49-F238E27FC236}">
              <a16:creationId xmlns:a16="http://schemas.microsoft.com/office/drawing/2014/main" id="{E378367C-7EED-46F3-8803-74B3EF0D1009}"/>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36" name="ZoneTexte 135">
          <a:extLst>
            <a:ext uri="{FF2B5EF4-FFF2-40B4-BE49-F238E27FC236}">
              <a16:creationId xmlns:a16="http://schemas.microsoft.com/office/drawing/2014/main" id="{7951304A-49E9-44D4-BD5C-B766166BD3F5}"/>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37" name="ZoneTexte 136">
          <a:extLst>
            <a:ext uri="{FF2B5EF4-FFF2-40B4-BE49-F238E27FC236}">
              <a16:creationId xmlns:a16="http://schemas.microsoft.com/office/drawing/2014/main" id="{ECB58D76-99D5-4C76-9C76-AE03A175821B}"/>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38" name="ZoneTexte 137">
          <a:extLst>
            <a:ext uri="{FF2B5EF4-FFF2-40B4-BE49-F238E27FC236}">
              <a16:creationId xmlns:a16="http://schemas.microsoft.com/office/drawing/2014/main" id="{6D2491E4-9BFE-408C-AA4D-F2EE6FB7F0F7}"/>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39" name="ZoneTexte 138">
          <a:extLst>
            <a:ext uri="{FF2B5EF4-FFF2-40B4-BE49-F238E27FC236}">
              <a16:creationId xmlns:a16="http://schemas.microsoft.com/office/drawing/2014/main" id="{0686B9AD-259D-4683-9CAD-42DA7720B303}"/>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40" name="ZoneTexte 139">
          <a:extLst>
            <a:ext uri="{FF2B5EF4-FFF2-40B4-BE49-F238E27FC236}">
              <a16:creationId xmlns:a16="http://schemas.microsoft.com/office/drawing/2014/main" id="{CE632D64-5C29-43E4-9721-4943A0E9CA06}"/>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41" name="ZoneTexte 140">
          <a:extLst>
            <a:ext uri="{FF2B5EF4-FFF2-40B4-BE49-F238E27FC236}">
              <a16:creationId xmlns:a16="http://schemas.microsoft.com/office/drawing/2014/main" id="{FD78269D-6B9D-4061-AA48-DB0C7F1F4B39}"/>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42" name="ZoneTexte 141">
          <a:extLst>
            <a:ext uri="{FF2B5EF4-FFF2-40B4-BE49-F238E27FC236}">
              <a16:creationId xmlns:a16="http://schemas.microsoft.com/office/drawing/2014/main" id="{C8FE79E9-5121-47D1-90B2-B07E6CB07F3A}"/>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43" name="ZoneTexte 142">
          <a:extLst>
            <a:ext uri="{FF2B5EF4-FFF2-40B4-BE49-F238E27FC236}">
              <a16:creationId xmlns:a16="http://schemas.microsoft.com/office/drawing/2014/main" id="{18E92B1C-ACCA-4628-82A7-F6AD6983E52D}"/>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44" name="ZoneTexte 143">
          <a:extLst>
            <a:ext uri="{FF2B5EF4-FFF2-40B4-BE49-F238E27FC236}">
              <a16:creationId xmlns:a16="http://schemas.microsoft.com/office/drawing/2014/main" id="{E8E1AA98-9458-44C7-A4FF-E7E205386BE4}"/>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45" name="ZoneTexte 144">
          <a:extLst>
            <a:ext uri="{FF2B5EF4-FFF2-40B4-BE49-F238E27FC236}">
              <a16:creationId xmlns:a16="http://schemas.microsoft.com/office/drawing/2014/main" id="{8FECCE91-E999-4E41-8D16-1025272B2BA1}"/>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35</xdr:row>
      <xdr:rowOff>0</xdr:rowOff>
    </xdr:from>
    <xdr:ext cx="65" cy="172227"/>
    <xdr:sp macro="" textlink="">
      <xdr:nvSpPr>
        <xdr:cNvPr id="146" name="ZoneTexte 145">
          <a:extLst>
            <a:ext uri="{FF2B5EF4-FFF2-40B4-BE49-F238E27FC236}">
              <a16:creationId xmlns:a16="http://schemas.microsoft.com/office/drawing/2014/main" id="{DC107040-C27F-4C58-AB51-15EDF278E546}"/>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35</xdr:row>
      <xdr:rowOff>0</xdr:rowOff>
    </xdr:from>
    <xdr:ext cx="65" cy="172227"/>
    <xdr:sp macro="" textlink="">
      <xdr:nvSpPr>
        <xdr:cNvPr id="147" name="ZoneTexte 146">
          <a:extLst>
            <a:ext uri="{FF2B5EF4-FFF2-40B4-BE49-F238E27FC236}">
              <a16:creationId xmlns:a16="http://schemas.microsoft.com/office/drawing/2014/main" id="{6E3EBAC9-CF87-4921-B774-10AED9C41383}"/>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35</xdr:row>
      <xdr:rowOff>0</xdr:rowOff>
    </xdr:from>
    <xdr:ext cx="65" cy="172227"/>
    <xdr:sp macro="" textlink="">
      <xdr:nvSpPr>
        <xdr:cNvPr id="148" name="ZoneTexte 147">
          <a:extLst>
            <a:ext uri="{FF2B5EF4-FFF2-40B4-BE49-F238E27FC236}">
              <a16:creationId xmlns:a16="http://schemas.microsoft.com/office/drawing/2014/main" id="{BC54F6FF-96BE-4908-8CEC-D49D263B5188}"/>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35</xdr:row>
      <xdr:rowOff>0</xdr:rowOff>
    </xdr:from>
    <xdr:ext cx="65" cy="172227"/>
    <xdr:sp macro="" textlink="">
      <xdr:nvSpPr>
        <xdr:cNvPr id="149" name="ZoneTexte 148">
          <a:extLst>
            <a:ext uri="{FF2B5EF4-FFF2-40B4-BE49-F238E27FC236}">
              <a16:creationId xmlns:a16="http://schemas.microsoft.com/office/drawing/2014/main" id="{A297BE2A-4B00-44AE-8410-081CEE76E501}"/>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35</xdr:row>
      <xdr:rowOff>0</xdr:rowOff>
    </xdr:from>
    <xdr:ext cx="65" cy="172227"/>
    <xdr:sp macro="" textlink="">
      <xdr:nvSpPr>
        <xdr:cNvPr id="150" name="ZoneTexte 149">
          <a:extLst>
            <a:ext uri="{FF2B5EF4-FFF2-40B4-BE49-F238E27FC236}">
              <a16:creationId xmlns:a16="http://schemas.microsoft.com/office/drawing/2014/main" id="{5276A5CF-368D-4A53-AAF9-2256B09122A8}"/>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35</xdr:row>
      <xdr:rowOff>0</xdr:rowOff>
    </xdr:from>
    <xdr:ext cx="65" cy="172227"/>
    <xdr:sp macro="" textlink="">
      <xdr:nvSpPr>
        <xdr:cNvPr id="151" name="ZoneTexte 150">
          <a:extLst>
            <a:ext uri="{FF2B5EF4-FFF2-40B4-BE49-F238E27FC236}">
              <a16:creationId xmlns:a16="http://schemas.microsoft.com/office/drawing/2014/main" id="{39D9B294-599E-42C7-8280-42DCD88D1CB1}"/>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35</xdr:row>
      <xdr:rowOff>0</xdr:rowOff>
    </xdr:from>
    <xdr:ext cx="65" cy="172227"/>
    <xdr:sp macro="" textlink="">
      <xdr:nvSpPr>
        <xdr:cNvPr id="152" name="ZoneTexte 151">
          <a:extLst>
            <a:ext uri="{FF2B5EF4-FFF2-40B4-BE49-F238E27FC236}">
              <a16:creationId xmlns:a16="http://schemas.microsoft.com/office/drawing/2014/main" id="{AB78753D-E309-4457-B054-CA7163DC7B7A}"/>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35</xdr:row>
      <xdr:rowOff>0</xdr:rowOff>
    </xdr:from>
    <xdr:ext cx="65" cy="172227"/>
    <xdr:sp macro="" textlink="">
      <xdr:nvSpPr>
        <xdr:cNvPr id="153" name="ZoneTexte 152">
          <a:extLst>
            <a:ext uri="{FF2B5EF4-FFF2-40B4-BE49-F238E27FC236}">
              <a16:creationId xmlns:a16="http://schemas.microsoft.com/office/drawing/2014/main" id="{9084FA16-5B5C-4B65-A3F6-84CE19EF6DC0}"/>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35</xdr:row>
      <xdr:rowOff>0</xdr:rowOff>
    </xdr:from>
    <xdr:ext cx="65" cy="172227"/>
    <xdr:sp macro="" textlink="">
      <xdr:nvSpPr>
        <xdr:cNvPr id="154" name="ZoneTexte 153">
          <a:extLst>
            <a:ext uri="{FF2B5EF4-FFF2-40B4-BE49-F238E27FC236}">
              <a16:creationId xmlns:a16="http://schemas.microsoft.com/office/drawing/2014/main" id="{7EC8744B-2570-4AAF-9380-629B47B83A53}"/>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35</xdr:row>
      <xdr:rowOff>0</xdr:rowOff>
    </xdr:from>
    <xdr:ext cx="65" cy="172227"/>
    <xdr:sp macro="" textlink="">
      <xdr:nvSpPr>
        <xdr:cNvPr id="155" name="ZoneTexte 154">
          <a:extLst>
            <a:ext uri="{FF2B5EF4-FFF2-40B4-BE49-F238E27FC236}">
              <a16:creationId xmlns:a16="http://schemas.microsoft.com/office/drawing/2014/main" id="{5EC6D8AC-21C1-46F8-837C-FBB562CDA2CC}"/>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35</xdr:row>
      <xdr:rowOff>0</xdr:rowOff>
    </xdr:from>
    <xdr:ext cx="65" cy="172227"/>
    <xdr:sp macro="" textlink="">
      <xdr:nvSpPr>
        <xdr:cNvPr id="156" name="ZoneTexte 155">
          <a:extLst>
            <a:ext uri="{FF2B5EF4-FFF2-40B4-BE49-F238E27FC236}">
              <a16:creationId xmlns:a16="http://schemas.microsoft.com/office/drawing/2014/main" id="{331F32E2-5DA3-40BB-A8DE-028A818EF075}"/>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35</xdr:row>
      <xdr:rowOff>0</xdr:rowOff>
    </xdr:from>
    <xdr:ext cx="65" cy="172227"/>
    <xdr:sp macro="" textlink="">
      <xdr:nvSpPr>
        <xdr:cNvPr id="157" name="ZoneTexte 156">
          <a:extLst>
            <a:ext uri="{FF2B5EF4-FFF2-40B4-BE49-F238E27FC236}">
              <a16:creationId xmlns:a16="http://schemas.microsoft.com/office/drawing/2014/main" id="{B6DFC3CC-131D-4960-B583-61C73D978ED5}"/>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35</xdr:row>
      <xdr:rowOff>0</xdr:rowOff>
    </xdr:from>
    <xdr:ext cx="65" cy="172227"/>
    <xdr:sp macro="" textlink="">
      <xdr:nvSpPr>
        <xdr:cNvPr id="158" name="ZoneTexte 157">
          <a:extLst>
            <a:ext uri="{FF2B5EF4-FFF2-40B4-BE49-F238E27FC236}">
              <a16:creationId xmlns:a16="http://schemas.microsoft.com/office/drawing/2014/main" id="{E2721B22-11D3-44A0-A52A-BA3535D8D334}"/>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35</xdr:row>
      <xdr:rowOff>0</xdr:rowOff>
    </xdr:from>
    <xdr:ext cx="65" cy="172227"/>
    <xdr:sp macro="" textlink="">
      <xdr:nvSpPr>
        <xdr:cNvPr id="159" name="ZoneTexte 158">
          <a:extLst>
            <a:ext uri="{FF2B5EF4-FFF2-40B4-BE49-F238E27FC236}">
              <a16:creationId xmlns:a16="http://schemas.microsoft.com/office/drawing/2014/main" id="{B1D2B6C4-E78A-4B6D-95E1-539EB8BD9CBB}"/>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35</xdr:row>
      <xdr:rowOff>0</xdr:rowOff>
    </xdr:from>
    <xdr:ext cx="65" cy="172227"/>
    <xdr:sp macro="" textlink="">
      <xdr:nvSpPr>
        <xdr:cNvPr id="160" name="ZoneTexte 159">
          <a:extLst>
            <a:ext uri="{FF2B5EF4-FFF2-40B4-BE49-F238E27FC236}">
              <a16:creationId xmlns:a16="http://schemas.microsoft.com/office/drawing/2014/main" id="{A90EDC20-EC5A-417F-A4AC-AB3B01DA07A0}"/>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35</xdr:row>
      <xdr:rowOff>0</xdr:rowOff>
    </xdr:from>
    <xdr:ext cx="65" cy="172227"/>
    <xdr:sp macro="" textlink="">
      <xdr:nvSpPr>
        <xdr:cNvPr id="161" name="ZoneTexte 160">
          <a:extLst>
            <a:ext uri="{FF2B5EF4-FFF2-40B4-BE49-F238E27FC236}">
              <a16:creationId xmlns:a16="http://schemas.microsoft.com/office/drawing/2014/main" id="{E789967F-B8FF-4D73-9065-92B047C6E931}"/>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35</xdr:row>
      <xdr:rowOff>0</xdr:rowOff>
    </xdr:from>
    <xdr:ext cx="65" cy="172227"/>
    <xdr:sp macro="" textlink="">
      <xdr:nvSpPr>
        <xdr:cNvPr id="162" name="ZoneTexte 161">
          <a:extLst>
            <a:ext uri="{FF2B5EF4-FFF2-40B4-BE49-F238E27FC236}">
              <a16:creationId xmlns:a16="http://schemas.microsoft.com/office/drawing/2014/main" id="{EA1DB6B3-336E-4E69-9C85-0BC366075877}"/>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35</xdr:row>
      <xdr:rowOff>0</xdr:rowOff>
    </xdr:from>
    <xdr:ext cx="65" cy="172227"/>
    <xdr:sp macro="" textlink="">
      <xdr:nvSpPr>
        <xdr:cNvPr id="163" name="ZoneTexte 162">
          <a:extLst>
            <a:ext uri="{FF2B5EF4-FFF2-40B4-BE49-F238E27FC236}">
              <a16:creationId xmlns:a16="http://schemas.microsoft.com/office/drawing/2014/main" id="{07AD2ADD-BCD6-4746-9196-3EEC6A7816A2}"/>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35</xdr:row>
      <xdr:rowOff>0</xdr:rowOff>
    </xdr:from>
    <xdr:ext cx="65" cy="172227"/>
    <xdr:sp macro="" textlink="">
      <xdr:nvSpPr>
        <xdr:cNvPr id="164" name="ZoneTexte 163">
          <a:extLst>
            <a:ext uri="{FF2B5EF4-FFF2-40B4-BE49-F238E27FC236}">
              <a16:creationId xmlns:a16="http://schemas.microsoft.com/office/drawing/2014/main" id="{C3E3237B-A84B-46E0-9AD4-263CEAB2C372}"/>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35</xdr:row>
      <xdr:rowOff>0</xdr:rowOff>
    </xdr:from>
    <xdr:ext cx="65" cy="172227"/>
    <xdr:sp macro="" textlink="">
      <xdr:nvSpPr>
        <xdr:cNvPr id="165" name="ZoneTexte 164">
          <a:extLst>
            <a:ext uri="{FF2B5EF4-FFF2-40B4-BE49-F238E27FC236}">
              <a16:creationId xmlns:a16="http://schemas.microsoft.com/office/drawing/2014/main" id="{8EDAB1D8-D2C6-40D7-8210-02BEC173DD92}"/>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35</xdr:row>
      <xdr:rowOff>0</xdr:rowOff>
    </xdr:from>
    <xdr:ext cx="65" cy="172227"/>
    <xdr:sp macro="" textlink="">
      <xdr:nvSpPr>
        <xdr:cNvPr id="166" name="ZoneTexte 165">
          <a:extLst>
            <a:ext uri="{FF2B5EF4-FFF2-40B4-BE49-F238E27FC236}">
              <a16:creationId xmlns:a16="http://schemas.microsoft.com/office/drawing/2014/main" id="{AB49F287-6D96-4CDE-B646-3D99A5ABE932}"/>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67" name="ZoneTexte 166">
          <a:extLst>
            <a:ext uri="{FF2B5EF4-FFF2-40B4-BE49-F238E27FC236}">
              <a16:creationId xmlns:a16="http://schemas.microsoft.com/office/drawing/2014/main" id="{D7A5031B-5ABD-4102-B306-A249AB473B91}"/>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68" name="ZoneTexte 167">
          <a:extLst>
            <a:ext uri="{FF2B5EF4-FFF2-40B4-BE49-F238E27FC236}">
              <a16:creationId xmlns:a16="http://schemas.microsoft.com/office/drawing/2014/main" id="{3416B18C-FEA9-4585-A343-29B0C2B1493C}"/>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69" name="ZoneTexte 168">
          <a:extLst>
            <a:ext uri="{FF2B5EF4-FFF2-40B4-BE49-F238E27FC236}">
              <a16:creationId xmlns:a16="http://schemas.microsoft.com/office/drawing/2014/main" id="{8BBAAC36-5A5F-4743-A856-5AE52D21AE6A}"/>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70" name="ZoneTexte 169">
          <a:extLst>
            <a:ext uri="{FF2B5EF4-FFF2-40B4-BE49-F238E27FC236}">
              <a16:creationId xmlns:a16="http://schemas.microsoft.com/office/drawing/2014/main" id="{162EEC5D-1C0C-4381-801C-4C23038AF5D7}"/>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71" name="ZoneTexte 170">
          <a:extLst>
            <a:ext uri="{FF2B5EF4-FFF2-40B4-BE49-F238E27FC236}">
              <a16:creationId xmlns:a16="http://schemas.microsoft.com/office/drawing/2014/main" id="{FA2F43D3-CB8C-44F9-AC21-9C785F5AB61F}"/>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72" name="ZoneTexte 171">
          <a:extLst>
            <a:ext uri="{FF2B5EF4-FFF2-40B4-BE49-F238E27FC236}">
              <a16:creationId xmlns:a16="http://schemas.microsoft.com/office/drawing/2014/main" id="{F373EB16-ED8B-46CB-809A-171B3C7378B0}"/>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73" name="ZoneTexte 172">
          <a:extLst>
            <a:ext uri="{FF2B5EF4-FFF2-40B4-BE49-F238E27FC236}">
              <a16:creationId xmlns:a16="http://schemas.microsoft.com/office/drawing/2014/main" id="{A0B89CC4-77C0-4277-9A27-895EC3D01035}"/>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74" name="ZoneTexte 173">
          <a:extLst>
            <a:ext uri="{FF2B5EF4-FFF2-40B4-BE49-F238E27FC236}">
              <a16:creationId xmlns:a16="http://schemas.microsoft.com/office/drawing/2014/main" id="{638B5A9E-7677-4642-9A8C-BE292564E733}"/>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75" name="ZoneTexte 174">
          <a:extLst>
            <a:ext uri="{FF2B5EF4-FFF2-40B4-BE49-F238E27FC236}">
              <a16:creationId xmlns:a16="http://schemas.microsoft.com/office/drawing/2014/main" id="{46B079C4-E9F3-46E9-940E-D6C5244ED1DA}"/>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76" name="ZoneTexte 175">
          <a:extLst>
            <a:ext uri="{FF2B5EF4-FFF2-40B4-BE49-F238E27FC236}">
              <a16:creationId xmlns:a16="http://schemas.microsoft.com/office/drawing/2014/main" id="{6322D7DE-9A92-4E2D-8674-ACF976C7B336}"/>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77" name="ZoneTexte 176">
          <a:extLst>
            <a:ext uri="{FF2B5EF4-FFF2-40B4-BE49-F238E27FC236}">
              <a16:creationId xmlns:a16="http://schemas.microsoft.com/office/drawing/2014/main" id="{A66BC8EC-C6CF-4BA2-8B1C-EFEE6844570A}"/>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78" name="ZoneTexte 177">
          <a:extLst>
            <a:ext uri="{FF2B5EF4-FFF2-40B4-BE49-F238E27FC236}">
              <a16:creationId xmlns:a16="http://schemas.microsoft.com/office/drawing/2014/main" id="{20680FFF-C3CF-488D-A216-8991D0B13F17}"/>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35</xdr:row>
      <xdr:rowOff>0</xdr:rowOff>
    </xdr:from>
    <xdr:ext cx="65" cy="172227"/>
    <xdr:sp macro="" textlink="">
      <xdr:nvSpPr>
        <xdr:cNvPr id="179" name="ZoneTexte 178">
          <a:extLst>
            <a:ext uri="{FF2B5EF4-FFF2-40B4-BE49-F238E27FC236}">
              <a16:creationId xmlns:a16="http://schemas.microsoft.com/office/drawing/2014/main" id="{B4B4C13D-0731-4E6E-9B93-7D1D6588DAA2}"/>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35</xdr:row>
      <xdr:rowOff>0</xdr:rowOff>
    </xdr:from>
    <xdr:ext cx="65" cy="172227"/>
    <xdr:sp macro="" textlink="">
      <xdr:nvSpPr>
        <xdr:cNvPr id="180" name="ZoneTexte 179">
          <a:extLst>
            <a:ext uri="{FF2B5EF4-FFF2-40B4-BE49-F238E27FC236}">
              <a16:creationId xmlns:a16="http://schemas.microsoft.com/office/drawing/2014/main" id="{C8ED56AB-9522-485E-99CD-ADFBBD82B935}"/>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35</xdr:row>
      <xdr:rowOff>0</xdr:rowOff>
    </xdr:from>
    <xdr:ext cx="65" cy="172227"/>
    <xdr:sp macro="" textlink="">
      <xdr:nvSpPr>
        <xdr:cNvPr id="181" name="ZoneTexte 180">
          <a:extLst>
            <a:ext uri="{FF2B5EF4-FFF2-40B4-BE49-F238E27FC236}">
              <a16:creationId xmlns:a16="http://schemas.microsoft.com/office/drawing/2014/main" id="{1C9B3097-43E5-4266-98D1-C1753B750F45}"/>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35</xdr:row>
      <xdr:rowOff>0</xdr:rowOff>
    </xdr:from>
    <xdr:ext cx="65" cy="172227"/>
    <xdr:sp macro="" textlink="">
      <xdr:nvSpPr>
        <xdr:cNvPr id="182" name="ZoneTexte 181">
          <a:extLst>
            <a:ext uri="{FF2B5EF4-FFF2-40B4-BE49-F238E27FC236}">
              <a16:creationId xmlns:a16="http://schemas.microsoft.com/office/drawing/2014/main" id="{B7E21996-E48B-41FA-B961-620160467FB5}"/>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35</xdr:row>
      <xdr:rowOff>0</xdr:rowOff>
    </xdr:from>
    <xdr:ext cx="65" cy="172227"/>
    <xdr:sp macro="" textlink="">
      <xdr:nvSpPr>
        <xdr:cNvPr id="183" name="ZoneTexte 182">
          <a:extLst>
            <a:ext uri="{FF2B5EF4-FFF2-40B4-BE49-F238E27FC236}">
              <a16:creationId xmlns:a16="http://schemas.microsoft.com/office/drawing/2014/main" id="{DEB0FC53-8B19-4F68-9735-1E479B1E7686}"/>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35</xdr:row>
      <xdr:rowOff>0</xdr:rowOff>
    </xdr:from>
    <xdr:ext cx="65" cy="172227"/>
    <xdr:sp macro="" textlink="">
      <xdr:nvSpPr>
        <xdr:cNvPr id="184" name="ZoneTexte 183">
          <a:extLst>
            <a:ext uri="{FF2B5EF4-FFF2-40B4-BE49-F238E27FC236}">
              <a16:creationId xmlns:a16="http://schemas.microsoft.com/office/drawing/2014/main" id="{1A4FBAC9-9C3B-41C3-B3D4-84F8FD458D6C}"/>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35</xdr:row>
      <xdr:rowOff>0</xdr:rowOff>
    </xdr:from>
    <xdr:ext cx="65" cy="172227"/>
    <xdr:sp macro="" textlink="">
      <xdr:nvSpPr>
        <xdr:cNvPr id="185" name="ZoneTexte 184">
          <a:extLst>
            <a:ext uri="{FF2B5EF4-FFF2-40B4-BE49-F238E27FC236}">
              <a16:creationId xmlns:a16="http://schemas.microsoft.com/office/drawing/2014/main" id="{064CEC91-4C3C-4F7E-8260-BDD60986B0E3}"/>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35</xdr:row>
      <xdr:rowOff>0</xdr:rowOff>
    </xdr:from>
    <xdr:ext cx="65" cy="172227"/>
    <xdr:sp macro="" textlink="">
      <xdr:nvSpPr>
        <xdr:cNvPr id="186" name="ZoneTexte 185">
          <a:extLst>
            <a:ext uri="{FF2B5EF4-FFF2-40B4-BE49-F238E27FC236}">
              <a16:creationId xmlns:a16="http://schemas.microsoft.com/office/drawing/2014/main" id="{DC12D501-57AC-4C22-8639-A1A41CFC9F84}"/>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87" name="ZoneTexte 186">
          <a:extLst>
            <a:ext uri="{FF2B5EF4-FFF2-40B4-BE49-F238E27FC236}">
              <a16:creationId xmlns:a16="http://schemas.microsoft.com/office/drawing/2014/main" id="{7C9DBFDA-0FE4-4E25-B1EB-A2FCBA0B6FBA}"/>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88" name="ZoneTexte 187">
          <a:extLst>
            <a:ext uri="{FF2B5EF4-FFF2-40B4-BE49-F238E27FC236}">
              <a16:creationId xmlns:a16="http://schemas.microsoft.com/office/drawing/2014/main" id="{D9B15F4B-41E1-4D67-A32F-BBBFD8639694}"/>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89" name="ZoneTexte 188">
          <a:extLst>
            <a:ext uri="{FF2B5EF4-FFF2-40B4-BE49-F238E27FC236}">
              <a16:creationId xmlns:a16="http://schemas.microsoft.com/office/drawing/2014/main" id="{D08A223A-64E8-45B1-AADE-A779B36B20F9}"/>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90" name="ZoneTexte 189">
          <a:extLst>
            <a:ext uri="{FF2B5EF4-FFF2-40B4-BE49-F238E27FC236}">
              <a16:creationId xmlns:a16="http://schemas.microsoft.com/office/drawing/2014/main" id="{E443EBC6-1A60-4A3D-AA97-BD2DA08AD2DA}"/>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91" name="ZoneTexte 190">
          <a:extLst>
            <a:ext uri="{FF2B5EF4-FFF2-40B4-BE49-F238E27FC236}">
              <a16:creationId xmlns:a16="http://schemas.microsoft.com/office/drawing/2014/main" id="{912A50DF-8386-4B58-A6CD-8B0ABC1738B6}"/>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92" name="ZoneTexte 191">
          <a:extLst>
            <a:ext uri="{FF2B5EF4-FFF2-40B4-BE49-F238E27FC236}">
              <a16:creationId xmlns:a16="http://schemas.microsoft.com/office/drawing/2014/main" id="{FB24D545-2FEE-48BF-86A1-9D93A341CB46}"/>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93" name="ZoneTexte 192">
          <a:extLst>
            <a:ext uri="{FF2B5EF4-FFF2-40B4-BE49-F238E27FC236}">
              <a16:creationId xmlns:a16="http://schemas.microsoft.com/office/drawing/2014/main" id="{EB8D426E-029D-43FC-A395-B083859E12D6}"/>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94" name="ZoneTexte 193">
          <a:extLst>
            <a:ext uri="{FF2B5EF4-FFF2-40B4-BE49-F238E27FC236}">
              <a16:creationId xmlns:a16="http://schemas.microsoft.com/office/drawing/2014/main" id="{0EDC7C03-2A82-4209-98AB-7C97041C5A28}"/>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95" name="ZoneTexte 194">
          <a:extLst>
            <a:ext uri="{FF2B5EF4-FFF2-40B4-BE49-F238E27FC236}">
              <a16:creationId xmlns:a16="http://schemas.microsoft.com/office/drawing/2014/main" id="{C010578B-2C21-4860-9212-FB5E714D87CC}"/>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96" name="ZoneTexte 195">
          <a:extLst>
            <a:ext uri="{FF2B5EF4-FFF2-40B4-BE49-F238E27FC236}">
              <a16:creationId xmlns:a16="http://schemas.microsoft.com/office/drawing/2014/main" id="{03F910E3-0FF2-4C89-840A-A2F3FE2C3AFB}"/>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97" name="ZoneTexte 196">
          <a:extLst>
            <a:ext uri="{FF2B5EF4-FFF2-40B4-BE49-F238E27FC236}">
              <a16:creationId xmlns:a16="http://schemas.microsoft.com/office/drawing/2014/main" id="{96DAD9FC-E6CE-40F7-9DCC-FF59116F5652}"/>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35</xdr:row>
      <xdr:rowOff>0</xdr:rowOff>
    </xdr:from>
    <xdr:ext cx="65" cy="172227"/>
    <xdr:sp macro="" textlink="">
      <xdr:nvSpPr>
        <xdr:cNvPr id="198" name="ZoneTexte 197">
          <a:extLst>
            <a:ext uri="{FF2B5EF4-FFF2-40B4-BE49-F238E27FC236}">
              <a16:creationId xmlns:a16="http://schemas.microsoft.com/office/drawing/2014/main" id="{43707592-2823-44E8-9CA0-676A0306E59A}"/>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35</xdr:row>
      <xdr:rowOff>0</xdr:rowOff>
    </xdr:from>
    <xdr:ext cx="65" cy="172227"/>
    <xdr:sp macro="" textlink="">
      <xdr:nvSpPr>
        <xdr:cNvPr id="199" name="ZoneTexte 198">
          <a:extLst>
            <a:ext uri="{FF2B5EF4-FFF2-40B4-BE49-F238E27FC236}">
              <a16:creationId xmlns:a16="http://schemas.microsoft.com/office/drawing/2014/main" id="{EB7FD5B0-FD63-4EF3-9732-338CC4984F49}"/>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35</xdr:row>
      <xdr:rowOff>0</xdr:rowOff>
    </xdr:from>
    <xdr:ext cx="65" cy="172227"/>
    <xdr:sp macro="" textlink="">
      <xdr:nvSpPr>
        <xdr:cNvPr id="200" name="ZoneTexte 199">
          <a:extLst>
            <a:ext uri="{FF2B5EF4-FFF2-40B4-BE49-F238E27FC236}">
              <a16:creationId xmlns:a16="http://schemas.microsoft.com/office/drawing/2014/main" id="{5C9D988A-B143-40FE-8A26-A5E975CB7103}"/>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35</xdr:row>
      <xdr:rowOff>0</xdr:rowOff>
    </xdr:from>
    <xdr:ext cx="65" cy="172227"/>
    <xdr:sp macro="" textlink="">
      <xdr:nvSpPr>
        <xdr:cNvPr id="201" name="ZoneTexte 200">
          <a:extLst>
            <a:ext uri="{FF2B5EF4-FFF2-40B4-BE49-F238E27FC236}">
              <a16:creationId xmlns:a16="http://schemas.microsoft.com/office/drawing/2014/main" id="{E1AA1298-4FD3-4494-B073-735A31ECA014}"/>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35</xdr:row>
      <xdr:rowOff>0</xdr:rowOff>
    </xdr:from>
    <xdr:ext cx="65" cy="172227"/>
    <xdr:sp macro="" textlink="">
      <xdr:nvSpPr>
        <xdr:cNvPr id="202" name="ZoneTexte 201">
          <a:extLst>
            <a:ext uri="{FF2B5EF4-FFF2-40B4-BE49-F238E27FC236}">
              <a16:creationId xmlns:a16="http://schemas.microsoft.com/office/drawing/2014/main" id="{5FE8E552-03B8-4F04-A57B-5E7ECEDED535}"/>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35</xdr:row>
      <xdr:rowOff>0</xdr:rowOff>
    </xdr:from>
    <xdr:ext cx="65" cy="172227"/>
    <xdr:sp macro="" textlink="">
      <xdr:nvSpPr>
        <xdr:cNvPr id="203" name="ZoneTexte 202">
          <a:extLst>
            <a:ext uri="{FF2B5EF4-FFF2-40B4-BE49-F238E27FC236}">
              <a16:creationId xmlns:a16="http://schemas.microsoft.com/office/drawing/2014/main" id="{9076B132-1C66-4A87-B9C5-BC05DCABEECF}"/>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35</xdr:row>
      <xdr:rowOff>0</xdr:rowOff>
    </xdr:from>
    <xdr:ext cx="65" cy="172227"/>
    <xdr:sp macro="" textlink="">
      <xdr:nvSpPr>
        <xdr:cNvPr id="204" name="ZoneTexte 203">
          <a:extLst>
            <a:ext uri="{FF2B5EF4-FFF2-40B4-BE49-F238E27FC236}">
              <a16:creationId xmlns:a16="http://schemas.microsoft.com/office/drawing/2014/main" id="{6A358CBC-9937-4C75-80AD-95085DF99F76}"/>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35</xdr:row>
      <xdr:rowOff>0</xdr:rowOff>
    </xdr:from>
    <xdr:ext cx="65" cy="172227"/>
    <xdr:sp macro="" textlink="">
      <xdr:nvSpPr>
        <xdr:cNvPr id="205" name="ZoneTexte 204">
          <a:extLst>
            <a:ext uri="{FF2B5EF4-FFF2-40B4-BE49-F238E27FC236}">
              <a16:creationId xmlns:a16="http://schemas.microsoft.com/office/drawing/2014/main" id="{66CCC830-F9C6-49C8-8EC8-CFA3A26AEB3A}"/>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35</xdr:row>
      <xdr:rowOff>0</xdr:rowOff>
    </xdr:from>
    <xdr:ext cx="65" cy="172227"/>
    <xdr:sp macro="" textlink="">
      <xdr:nvSpPr>
        <xdr:cNvPr id="206" name="ZoneTexte 205">
          <a:extLst>
            <a:ext uri="{FF2B5EF4-FFF2-40B4-BE49-F238E27FC236}">
              <a16:creationId xmlns:a16="http://schemas.microsoft.com/office/drawing/2014/main" id="{0F1E5053-A107-4626-8B2E-0FEAD9308C0B}"/>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0</xdr:rowOff>
    </xdr:from>
    <xdr:ext cx="65" cy="172227"/>
    <xdr:sp macro="" textlink="">
      <xdr:nvSpPr>
        <xdr:cNvPr id="207" name="ZoneTexte 206">
          <a:extLst>
            <a:ext uri="{FF2B5EF4-FFF2-40B4-BE49-F238E27FC236}">
              <a16:creationId xmlns:a16="http://schemas.microsoft.com/office/drawing/2014/main" id="{188BAE84-2D8A-48B0-8DE3-F45F3C84449E}"/>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0</xdr:rowOff>
    </xdr:from>
    <xdr:ext cx="65" cy="172227"/>
    <xdr:sp macro="" textlink="">
      <xdr:nvSpPr>
        <xdr:cNvPr id="208" name="ZoneTexte 207">
          <a:extLst>
            <a:ext uri="{FF2B5EF4-FFF2-40B4-BE49-F238E27FC236}">
              <a16:creationId xmlns:a16="http://schemas.microsoft.com/office/drawing/2014/main" id="{70DAC8F3-B857-4028-8F07-A3527BE2DB06}"/>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0</xdr:rowOff>
    </xdr:from>
    <xdr:ext cx="65" cy="172227"/>
    <xdr:sp macro="" textlink="">
      <xdr:nvSpPr>
        <xdr:cNvPr id="209" name="ZoneTexte 208">
          <a:extLst>
            <a:ext uri="{FF2B5EF4-FFF2-40B4-BE49-F238E27FC236}">
              <a16:creationId xmlns:a16="http://schemas.microsoft.com/office/drawing/2014/main" id="{2A39ED0A-847F-4172-96DD-8075C238268A}"/>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0</xdr:rowOff>
    </xdr:from>
    <xdr:ext cx="65" cy="172227"/>
    <xdr:sp macro="" textlink="">
      <xdr:nvSpPr>
        <xdr:cNvPr id="210" name="ZoneTexte 209">
          <a:extLst>
            <a:ext uri="{FF2B5EF4-FFF2-40B4-BE49-F238E27FC236}">
              <a16:creationId xmlns:a16="http://schemas.microsoft.com/office/drawing/2014/main" id="{1FC38F78-BF3A-40D6-B3CF-69D761A23527}"/>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0</xdr:rowOff>
    </xdr:from>
    <xdr:ext cx="65" cy="172227"/>
    <xdr:sp macro="" textlink="">
      <xdr:nvSpPr>
        <xdr:cNvPr id="211" name="ZoneTexte 210">
          <a:extLst>
            <a:ext uri="{FF2B5EF4-FFF2-40B4-BE49-F238E27FC236}">
              <a16:creationId xmlns:a16="http://schemas.microsoft.com/office/drawing/2014/main" id="{C47D4341-450A-4BD6-B078-705C4CC723E9}"/>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0</xdr:rowOff>
    </xdr:from>
    <xdr:ext cx="65" cy="172227"/>
    <xdr:sp macro="" textlink="">
      <xdr:nvSpPr>
        <xdr:cNvPr id="212" name="ZoneTexte 211">
          <a:extLst>
            <a:ext uri="{FF2B5EF4-FFF2-40B4-BE49-F238E27FC236}">
              <a16:creationId xmlns:a16="http://schemas.microsoft.com/office/drawing/2014/main" id="{1EE9E878-918D-4394-A876-BB1D36DF991A}"/>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0</xdr:rowOff>
    </xdr:from>
    <xdr:ext cx="65" cy="172227"/>
    <xdr:sp macro="" textlink="">
      <xdr:nvSpPr>
        <xdr:cNvPr id="213" name="ZoneTexte 212">
          <a:extLst>
            <a:ext uri="{FF2B5EF4-FFF2-40B4-BE49-F238E27FC236}">
              <a16:creationId xmlns:a16="http://schemas.microsoft.com/office/drawing/2014/main" id="{DCC5DD57-42BB-48D5-BED7-0769F3604D3E}"/>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0</xdr:rowOff>
    </xdr:from>
    <xdr:ext cx="65" cy="172227"/>
    <xdr:sp macro="" textlink="">
      <xdr:nvSpPr>
        <xdr:cNvPr id="214" name="ZoneTexte 213">
          <a:extLst>
            <a:ext uri="{FF2B5EF4-FFF2-40B4-BE49-F238E27FC236}">
              <a16:creationId xmlns:a16="http://schemas.microsoft.com/office/drawing/2014/main" id="{19F0D4A5-5582-4933-9A11-602F2038660C}"/>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0</xdr:rowOff>
    </xdr:from>
    <xdr:ext cx="65" cy="172227"/>
    <xdr:sp macro="" textlink="">
      <xdr:nvSpPr>
        <xdr:cNvPr id="215" name="ZoneTexte 214">
          <a:extLst>
            <a:ext uri="{FF2B5EF4-FFF2-40B4-BE49-F238E27FC236}">
              <a16:creationId xmlns:a16="http://schemas.microsoft.com/office/drawing/2014/main" id="{AB1785C1-FCEA-4AD5-B221-59B23ECEDEEC}"/>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0</xdr:rowOff>
    </xdr:from>
    <xdr:ext cx="65" cy="172227"/>
    <xdr:sp macro="" textlink="">
      <xdr:nvSpPr>
        <xdr:cNvPr id="216" name="ZoneTexte 215">
          <a:extLst>
            <a:ext uri="{FF2B5EF4-FFF2-40B4-BE49-F238E27FC236}">
              <a16:creationId xmlns:a16="http://schemas.microsoft.com/office/drawing/2014/main" id="{4AA9C5E3-EFEA-4BDE-88B7-4FE85FF002E4}"/>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0</xdr:rowOff>
    </xdr:from>
    <xdr:ext cx="65" cy="172227"/>
    <xdr:sp macro="" textlink="">
      <xdr:nvSpPr>
        <xdr:cNvPr id="217" name="ZoneTexte 216">
          <a:extLst>
            <a:ext uri="{FF2B5EF4-FFF2-40B4-BE49-F238E27FC236}">
              <a16:creationId xmlns:a16="http://schemas.microsoft.com/office/drawing/2014/main" id="{AAC5AE6E-7DA9-477F-BE62-1323D1B0147C}"/>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0</xdr:rowOff>
    </xdr:from>
    <xdr:ext cx="65" cy="172227"/>
    <xdr:sp macro="" textlink="">
      <xdr:nvSpPr>
        <xdr:cNvPr id="218" name="ZoneTexte 217">
          <a:extLst>
            <a:ext uri="{FF2B5EF4-FFF2-40B4-BE49-F238E27FC236}">
              <a16:creationId xmlns:a16="http://schemas.microsoft.com/office/drawing/2014/main" id="{D08B623C-B408-4FDE-A1FB-7D0511D157D4}"/>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71" name="ZoneTexte 270">
          <a:extLst>
            <a:ext uri="{FF2B5EF4-FFF2-40B4-BE49-F238E27FC236}">
              <a16:creationId xmlns:a16="http://schemas.microsoft.com/office/drawing/2014/main" id="{631E9279-9204-49A6-8F82-47D99D19B889}"/>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72" name="ZoneTexte 271">
          <a:extLst>
            <a:ext uri="{FF2B5EF4-FFF2-40B4-BE49-F238E27FC236}">
              <a16:creationId xmlns:a16="http://schemas.microsoft.com/office/drawing/2014/main" id="{156BE75E-C286-4F92-9945-DA7872E7ABE8}"/>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73" name="ZoneTexte 272">
          <a:extLst>
            <a:ext uri="{FF2B5EF4-FFF2-40B4-BE49-F238E27FC236}">
              <a16:creationId xmlns:a16="http://schemas.microsoft.com/office/drawing/2014/main" id="{D7240CFF-D51A-4954-B4C9-CEBECFA6DEC1}"/>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74" name="ZoneTexte 273">
          <a:extLst>
            <a:ext uri="{FF2B5EF4-FFF2-40B4-BE49-F238E27FC236}">
              <a16:creationId xmlns:a16="http://schemas.microsoft.com/office/drawing/2014/main" id="{70DF9271-A0E8-463E-9C55-96B5D94F996C}"/>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75" name="ZoneTexte 274">
          <a:extLst>
            <a:ext uri="{FF2B5EF4-FFF2-40B4-BE49-F238E27FC236}">
              <a16:creationId xmlns:a16="http://schemas.microsoft.com/office/drawing/2014/main" id="{17751D1B-0E69-4199-AA5B-1197224F906C}"/>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76" name="ZoneTexte 275">
          <a:extLst>
            <a:ext uri="{FF2B5EF4-FFF2-40B4-BE49-F238E27FC236}">
              <a16:creationId xmlns:a16="http://schemas.microsoft.com/office/drawing/2014/main" id="{ACF1C793-D948-4F15-AAF2-27EBAB93983F}"/>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77" name="ZoneTexte 276">
          <a:extLst>
            <a:ext uri="{FF2B5EF4-FFF2-40B4-BE49-F238E27FC236}">
              <a16:creationId xmlns:a16="http://schemas.microsoft.com/office/drawing/2014/main" id="{4AA74998-035D-4182-AFD7-283844D8521B}"/>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78" name="ZoneTexte 277">
          <a:extLst>
            <a:ext uri="{FF2B5EF4-FFF2-40B4-BE49-F238E27FC236}">
              <a16:creationId xmlns:a16="http://schemas.microsoft.com/office/drawing/2014/main" id="{80C696CA-9935-4EE5-A159-08E41EDBB98A}"/>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79" name="ZoneTexte 278">
          <a:extLst>
            <a:ext uri="{FF2B5EF4-FFF2-40B4-BE49-F238E27FC236}">
              <a16:creationId xmlns:a16="http://schemas.microsoft.com/office/drawing/2014/main" id="{51748FB6-2F84-4261-8B91-CC830C6B728D}"/>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80" name="ZoneTexte 279">
          <a:extLst>
            <a:ext uri="{FF2B5EF4-FFF2-40B4-BE49-F238E27FC236}">
              <a16:creationId xmlns:a16="http://schemas.microsoft.com/office/drawing/2014/main" id="{B4F4AC83-4518-4827-905B-7EE4C708E1A8}"/>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81" name="ZoneTexte 280">
          <a:extLst>
            <a:ext uri="{FF2B5EF4-FFF2-40B4-BE49-F238E27FC236}">
              <a16:creationId xmlns:a16="http://schemas.microsoft.com/office/drawing/2014/main" id="{8E28CEBB-6151-4D05-9C4F-B9DB31057568}"/>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82" name="ZoneTexte 281">
          <a:extLst>
            <a:ext uri="{FF2B5EF4-FFF2-40B4-BE49-F238E27FC236}">
              <a16:creationId xmlns:a16="http://schemas.microsoft.com/office/drawing/2014/main" id="{E166B927-456D-4F5C-A6C8-678C605F6A9B}"/>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35</xdr:row>
      <xdr:rowOff>0</xdr:rowOff>
    </xdr:from>
    <xdr:ext cx="65" cy="172227"/>
    <xdr:sp macro="" textlink="">
      <xdr:nvSpPr>
        <xdr:cNvPr id="283" name="ZoneTexte 282">
          <a:extLst>
            <a:ext uri="{FF2B5EF4-FFF2-40B4-BE49-F238E27FC236}">
              <a16:creationId xmlns:a16="http://schemas.microsoft.com/office/drawing/2014/main" id="{DA6567A4-C815-4340-BC66-4353E35B9EC1}"/>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35</xdr:row>
      <xdr:rowOff>0</xdr:rowOff>
    </xdr:from>
    <xdr:ext cx="65" cy="172227"/>
    <xdr:sp macro="" textlink="">
      <xdr:nvSpPr>
        <xdr:cNvPr id="284" name="ZoneTexte 283">
          <a:extLst>
            <a:ext uri="{FF2B5EF4-FFF2-40B4-BE49-F238E27FC236}">
              <a16:creationId xmlns:a16="http://schemas.microsoft.com/office/drawing/2014/main" id="{A3B1F1C1-8FC0-40A1-BB46-4D34F789B230}"/>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35</xdr:row>
      <xdr:rowOff>0</xdr:rowOff>
    </xdr:from>
    <xdr:ext cx="65" cy="172227"/>
    <xdr:sp macro="" textlink="">
      <xdr:nvSpPr>
        <xdr:cNvPr id="285" name="ZoneTexte 284">
          <a:extLst>
            <a:ext uri="{FF2B5EF4-FFF2-40B4-BE49-F238E27FC236}">
              <a16:creationId xmlns:a16="http://schemas.microsoft.com/office/drawing/2014/main" id="{9F9D17B1-9972-4F80-9364-80E989A0278A}"/>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35</xdr:row>
      <xdr:rowOff>0</xdr:rowOff>
    </xdr:from>
    <xdr:ext cx="65" cy="172227"/>
    <xdr:sp macro="" textlink="">
      <xdr:nvSpPr>
        <xdr:cNvPr id="286" name="ZoneTexte 285">
          <a:extLst>
            <a:ext uri="{FF2B5EF4-FFF2-40B4-BE49-F238E27FC236}">
              <a16:creationId xmlns:a16="http://schemas.microsoft.com/office/drawing/2014/main" id="{B16D4389-F938-46F2-B7D8-6AC081B630ED}"/>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35</xdr:row>
      <xdr:rowOff>0</xdr:rowOff>
    </xdr:from>
    <xdr:ext cx="65" cy="172227"/>
    <xdr:sp macro="" textlink="">
      <xdr:nvSpPr>
        <xdr:cNvPr id="287" name="ZoneTexte 286">
          <a:extLst>
            <a:ext uri="{FF2B5EF4-FFF2-40B4-BE49-F238E27FC236}">
              <a16:creationId xmlns:a16="http://schemas.microsoft.com/office/drawing/2014/main" id="{A73495C8-3693-4CC7-9046-825631CFA4C4}"/>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35</xdr:row>
      <xdr:rowOff>0</xdr:rowOff>
    </xdr:from>
    <xdr:ext cx="65" cy="172227"/>
    <xdr:sp macro="" textlink="">
      <xdr:nvSpPr>
        <xdr:cNvPr id="288" name="ZoneTexte 287">
          <a:extLst>
            <a:ext uri="{FF2B5EF4-FFF2-40B4-BE49-F238E27FC236}">
              <a16:creationId xmlns:a16="http://schemas.microsoft.com/office/drawing/2014/main" id="{A98D54DF-9B99-4159-A6CC-174CD9B31F5F}"/>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35</xdr:row>
      <xdr:rowOff>0</xdr:rowOff>
    </xdr:from>
    <xdr:ext cx="65" cy="172227"/>
    <xdr:sp macro="" textlink="">
      <xdr:nvSpPr>
        <xdr:cNvPr id="289" name="ZoneTexte 288">
          <a:extLst>
            <a:ext uri="{FF2B5EF4-FFF2-40B4-BE49-F238E27FC236}">
              <a16:creationId xmlns:a16="http://schemas.microsoft.com/office/drawing/2014/main" id="{E0684AD1-60E9-43B8-99AA-EDDE46A283FA}"/>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35</xdr:row>
      <xdr:rowOff>0</xdr:rowOff>
    </xdr:from>
    <xdr:ext cx="65" cy="172227"/>
    <xdr:sp macro="" textlink="">
      <xdr:nvSpPr>
        <xdr:cNvPr id="290" name="ZoneTexte 289">
          <a:extLst>
            <a:ext uri="{FF2B5EF4-FFF2-40B4-BE49-F238E27FC236}">
              <a16:creationId xmlns:a16="http://schemas.microsoft.com/office/drawing/2014/main" id="{E6EE43EA-2BEF-4DE7-BC1F-ED18F6AC8DF1}"/>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91" name="ZoneTexte 290">
          <a:extLst>
            <a:ext uri="{FF2B5EF4-FFF2-40B4-BE49-F238E27FC236}">
              <a16:creationId xmlns:a16="http://schemas.microsoft.com/office/drawing/2014/main" id="{5932680D-7747-42CD-9162-2F6F3BAE9738}"/>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92" name="ZoneTexte 291">
          <a:extLst>
            <a:ext uri="{FF2B5EF4-FFF2-40B4-BE49-F238E27FC236}">
              <a16:creationId xmlns:a16="http://schemas.microsoft.com/office/drawing/2014/main" id="{D8F4C33A-4A74-4B8D-9027-042C419E3E2F}"/>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93" name="ZoneTexte 292">
          <a:extLst>
            <a:ext uri="{FF2B5EF4-FFF2-40B4-BE49-F238E27FC236}">
              <a16:creationId xmlns:a16="http://schemas.microsoft.com/office/drawing/2014/main" id="{CB04D7D2-8588-43CE-B6FD-E8175347A098}"/>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94" name="ZoneTexte 293">
          <a:extLst>
            <a:ext uri="{FF2B5EF4-FFF2-40B4-BE49-F238E27FC236}">
              <a16:creationId xmlns:a16="http://schemas.microsoft.com/office/drawing/2014/main" id="{5E75E40B-2C8E-4ECD-92BF-D66E8E3B620D}"/>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95" name="ZoneTexte 294">
          <a:extLst>
            <a:ext uri="{FF2B5EF4-FFF2-40B4-BE49-F238E27FC236}">
              <a16:creationId xmlns:a16="http://schemas.microsoft.com/office/drawing/2014/main" id="{F6BD41BE-887C-43AE-AB13-14AB1178CEFA}"/>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96" name="ZoneTexte 295">
          <a:extLst>
            <a:ext uri="{FF2B5EF4-FFF2-40B4-BE49-F238E27FC236}">
              <a16:creationId xmlns:a16="http://schemas.microsoft.com/office/drawing/2014/main" id="{AD324A05-643C-486D-8EA8-7DE044E723FD}"/>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97" name="ZoneTexte 296">
          <a:extLst>
            <a:ext uri="{FF2B5EF4-FFF2-40B4-BE49-F238E27FC236}">
              <a16:creationId xmlns:a16="http://schemas.microsoft.com/office/drawing/2014/main" id="{6A6351DF-76F7-47D2-8F37-8EB301CAA427}"/>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98" name="ZoneTexte 297">
          <a:extLst>
            <a:ext uri="{FF2B5EF4-FFF2-40B4-BE49-F238E27FC236}">
              <a16:creationId xmlns:a16="http://schemas.microsoft.com/office/drawing/2014/main" id="{DF4EB2CA-D64A-45AE-9BA4-06B6FA1D8D68}"/>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299" name="ZoneTexte 298">
          <a:extLst>
            <a:ext uri="{FF2B5EF4-FFF2-40B4-BE49-F238E27FC236}">
              <a16:creationId xmlns:a16="http://schemas.microsoft.com/office/drawing/2014/main" id="{FF003E12-5C50-4336-B1CE-37B23F7CED51}"/>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300" name="ZoneTexte 299">
          <a:extLst>
            <a:ext uri="{FF2B5EF4-FFF2-40B4-BE49-F238E27FC236}">
              <a16:creationId xmlns:a16="http://schemas.microsoft.com/office/drawing/2014/main" id="{E9E6C154-CB9C-4A55-AAFA-00481F9D5937}"/>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301" name="ZoneTexte 300">
          <a:extLst>
            <a:ext uri="{FF2B5EF4-FFF2-40B4-BE49-F238E27FC236}">
              <a16:creationId xmlns:a16="http://schemas.microsoft.com/office/drawing/2014/main" id="{536FC53C-8055-46CF-ABFE-50EA80E2464F}"/>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35</xdr:row>
      <xdr:rowOff>0</xdr:rowOff>
    </xdr:from>
    <xdr:ext cx="65" cy="172227"/>
    <xdr:sp macro="" textlink="">
      <xdr:nvSpPr>
        <xdr:cNvPr id="302" name="ZoneTexte 301">
          <a:extLst>
            <a:ext uri="{FF2B5EF4-FFF2-40B4-BE49-F238E27FC236}">
              <a16:creationId xmlns:a16="http://schemas.microsoft.com/office/drawing/2014/main" id="{E97BB50F-E92D-437D-BF5C-8C4734B47768}"/>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35</xdr:row>
      <xdr:rowOff>0</xdr:rowOff>
    </xdr:from>
    <xdr:ext cx="65" cy="172227"/>
    <xdr:sp macro="" textlink="">
      <xdr:nvSpPr>
        <xdr:cNvPr id="303" name="ZoneTexte 302">
          <a:extLst>
            <a:ext uri="{FF2B5EF4-FFF2-40B4-BE49-F238E27FC236}">
              <a16:creationId xmlns:a16="http://schemas.microsoft.com/office/drawing/2014/main" id="{20DCB3E8-1E5F-4194-9D9D-A492CC72A1AF}"/>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35</xdr:row>
      <xdr:rowOff>0</xdr:rowOff>
    </xdr:from>
    <xdr:ext cx="65" cy="172227"/>
    <xdr:sp macro="" textlink="">
      <xdr:nvSpPr>
        <xdr:cNvPr id="304" name="ZoneTexte 303">
          <a:extLst>
            <a:ext uri="{FF2B5EF4-FFF2-40B4-BE49-F238E27FC236}">
              <a16:creationId xmlns:a16="http://schemas.microsoft.com/office/drawing/2014/main" id="{C885C90B-53E5-424F-A0F3-7508F6E68984}"/>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35</xdr:row>
      <xdr:rowOff>0</xdr:rowOff>
    </xdr:from>
    <xdr:ext cx="65" cy="172227"/>
    <xdr:sp macro="" textlink="">
      <xdr:nvSpPr>
        <xdr:cNvPr id="305" name="ZoneTexte 304">
          <a:extLst>
            <a:ext uri="{FF2B5EF4-FFF2-40B4-BE49-F238E27FC236}">
              <a16:creationId xmlns:a16="http://schemas.microsoft.com/office/drawing/2014/main" id="{85415242-1E41-4675-8857-036805F1C2B8}"/>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35</xdr:row>
      <xdr:rowOff>0</xdr:rowOff>
    </xdr:from>
    <xdr:ext cx="65" cy="172227"/>
    <xdr:sp macro="" textlink="">
      <xdr:nvSpPr>
        <xdr:cNvPr id="306" name="ZoneTexte 305">
          <a:extLst>
            <a:ext uri="{FF2B5EF4-FFF2-40B4-BE49-F238E27FC236}">
              <a16:creationId xmlns:a16="http://schemas.microsoft.com/office/drawing/2014/main" id="{FEA83373-2D10-42CD-91F7-D26E7000DD2B}"/>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35</xdr:row>
      <xdr:rowOff>0</xdr:rowOff>
    </xdr:from>
    <xdr:ext cx="65" cy="172227"/>
    <xdr:sp macro="" textlink="">
      <xdr:nvSpPr>
        <xdr:cNvPr id="307" name="ZoneTexte 306">
          <a:extLst>
            <a:ext uri="{FF2B5EF4-FFF2-40B4-BE49-F238E27FC236}">
              <a16:creationId xmlns:a16="http://schemas.microsoft.com/office/drawing/2014/main" id="{BDE0BDD0-BF49-4DFE-B8D1-FCC7B0BD34CD}"/>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35</xdr:row>
      <xdr:rowOff>0</xdr:rowOff>
    </xdr:from>
    <xdr:ext cx="65" cy="172227"/>
    <xdr:sp macro="" textlink="">
      <xdr:nvSpPr>
        <xdr:cNvPr id="308" name="ZoneTexte 307">
          <a:extLst>
            <a:ext uri="{FF2B5EF4-FFF2-40B4-BE49-F238E27FC236}">
              <a16:creationId xmlns:a16="http://schemas.microsoft.com/office/drawing/2014/main" id="{B573DE11-604C-4403-AA67-94BAD3F5572A}"/>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35</xdr:row>
      <xdr:rowOff>0</xdr:rowOff>
    </xdr:from>
    <xdr:ext cx="65" cy="172227"/>
    <xdr:sp macro="" textlink="">
      <xdr:nvSpPr>
        <xdr:cNvPr id="309" name="ZoneTexte 308">
          <a:extLst>
            <a:ext uri="{FF2B5EF4-FFF2-40B4-BE49-F238E27FC236}">
              <a16:creationId xmlns:a16="http://schemas.microsoft.com/office/drawing/2014/main" id="{543EF426-D687-46D3-A3E9-E21C4402CD3F}"/>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35</xdr:row>
      <xdr:rowOff>0</xdr:rowOff>
    </xdr:from>
    <xdr:ext cx="65" cy="172227"/>
    <xdr:sp macro="" textlink="">
      <xdr:nvSpPr>
        <xdr:cNvPr id="310" name="ZoneTexte 309">
          <a:extLst>
            <a:ext uri="{FF2B5EF4-FFF2-40B4-BE49-F238E27FC236}">
              <a16:creationId xmlns:a16="http://schemas.microsoft.com/office/drawing/2014/main" id="{A12357E0-87C2-4AC6-8C1C-D40C513F9DE7}"/>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35</xdr:row>
      <xdr:rowOff>0</xdr:rowOff>
    </xdr:from>
    <xdr:ext cx="65" cy="172227"/>
    <xdr:sp macro="" textlink="">
      <xdr:nvSpPr>
        <xdr:cNvPr id="311" name="ZoneTexte 310">
          <a:extLst>
            <a:ext uri="{FF2B5EF4-FFF2-40B4-BE49-F238E27FC236}">
              <a16:creationId xmlns:a16="http://schemas.microsoft.com/office/drawing/2014/main" id="{E354D10C-2BE0-4248-9BC7-A05AFEA1351E}"/>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35</xdr:row>
      <xdr:rowOff>0</xdr:rowOff>
    </xdr:from>
    <xdr:ext cx="65" cy="172227"/>
    <xdr:sp macro="" textlink="">
      <xdr:nvSpPr>
        <xdr:cNvPr id="312" name="ZoneTexte 311">
          <a:extLst>
            <a:ext uri="{FF2B5EF4-FFF2-40B4-BE49-F238E27FC236}">
              <a16:creationId xmlns:a16="http://schemas.microsoft.com/office/drawing/2014/main" id="{61AB4551-2B9B-4045-A1EC-42FE8EC21D6F}"/>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35</xdr:row>
      <xdr:rowOff>0</xdr:rowOff>
    </xdr:from>
    <xdr:ext cx="65" cy="172227"/>
    <xdr:sp macro="" textlink="">
      <xdr:nvSpPr>
        <xdr:cNvPr id="313" name="ZoneTexte 312">
          <a:extLst>
            <a:ext uri="{FF2B5EF4-FFF2-40B4-BE49-F238E27FC236}">
              <a16:creationId xmlns:a16="http://schemas.microsoft.com/office/drawing/2014/main" id="{4C51E882-0E90-45B2-B6FB-326D6328DD29}"/>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35</xdr:row>
      <xdr:rowOff>0</xdr:rowOff>
    </xdr:from>
    <xdr:ext cx="65" cy="172227"/>
    <xdr:sp macro="" textlink="">
      <xdr:nvSpPr>
        <xdr:cNvPr id="314" name="ZoneTexte 313">
          <a:extLst>
            <a:ext uri="{FF2B5EF4-FFF2-40B4-BE49-F238E27FC236}">
              <a16:creationId xmlns:a16="http://schemas.microsoft.com/office/drawing/2014/main" id="{D80B25E2-B629-42F7-BB0C-31A33616E9FE}"/>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35</xdr:row>
      <xdr:rowOff>0</xdr:rowOff>
    </xdr:from>
    <xdr:ext cx="65" cy="172227"/>
    <xdr:sp macro="" textlink="">
      <xdr:nvSpPr>
        <xdr:cNvPr id="315" name="ZoneTexte 314">
          <a:extLst>
            <a:ext uri="{FF2B5EF4-FFF2-40B4-BE49-F238E27FC236}">
              <a16:creationId xmlns:a16="http://schemas.microsoft.com/office/drawing/2014/main" id="{E550CE86-48C5-4822-A6AB-CE89CFA28800}"/>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35</xdr:row>
      <xdr:rowOff>0</xdr:rowOff>
    </xdr:from>
    <xdr:ext cx="65" cy="172227"/>
    <xdr:sp macro="" textlink="">
      <xdr:nvSpPr>
        <xdr:cNvPr id="316" name="ZoneTexte 315">
          <a:extLst>
            <a:ext uri="{FF2B5EF4-FFF2-40B4-BE49-F238E27FC236}">
              <a16:creationId xmlns:a16="http://schemas.microsoft.com/office/drawing/2014/main" id="{DE5C8286-9EA9-48F4-B638-7E11E93D46B6}"/>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35</xdr:row>
      <xdr:rowOff>0</xdr:rowOff>
    </xdr:from>
    <xdr:ext cx="65" cy="172227"/>
    <xdr:sp macro="" textlink="">
      <xdr:nvSpPr>
        <xdr:cNvPr id="317" name="ZoneTexte 316">
          <a:extLst>
            <a:ext uri="{FF2B5EF4-FFF2-40B4-BE49-F238E27FC236}">
              <a16:creationId xmlns:a16="http://schemas.microsoft.com/office/drawing/2014/main" id="{F9A2FA68-557B-4E25-8180-E27A8C76687A}"/>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35</xdr:row>
      <xdr:rowOff>0</xdr:rowOff>
    </xdr:from>
    <xdr:ext cx="65" cy="172227"/>
    <xdr:sp macro="" textlink="">
      <xdr:nvSpPr>
        <xdr:cNvPr id="318" name="ZoneTexte 317">
          <a:extLst>
            <a:ext uri="{FF2B5EF4-FFF2-40B4-BE49-F238E27FC236}">
              <a16:creationId xmlns:a16="http://schemas.microsoft.com/office/drawing/2014/main" id="{BA1BEE9E-75F0-42B9-915D-2999274BD5F9}"/>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35</xdr:row>
      <xdr:rowOff>0</xdr:rowOff>
    </xdr:from>
    <xdr:ext cx="65" cy="172227"/>
    <xdr:sp macro="" textlink="">
      <xdr:nvSpPr>
        <xdr:cNvPr id="319" name="ZoneTexte 318">
          <a:extLst>
            <a:ext uri="{FF2B5EF4-FFF2-40B4-BE49-F238E27FC236}">
              <a16:creationId xmlns:a16="http://schemas.microsoft.com/office/drawing/2014/main" id="{7951B5B3-028B-48A3-BC8E-CD95E8F33D52}"/>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35</xdr:row>
      <xdr:rowOff>0</xdr:rowOff>
    </xdr:from>
    <xdr:ext cx="65" cy="172227"/>
    <xdr:sp macro="" textlink="">
      <xdr:nvSpPr>
        <xdr:cNvPr id="320" name="ZoneTexte 319">
          <a:extLst>
            <a:ext uri="{FF2B5EF4-FFF2-40B4-BE49-F238E27FC236}">
              <a16:creationId xmlns:a16="http://schemas.microsoft.com/office/drawing/2014/main" id="{D2D31325-2E6F-4061-8DAC-71B891C35656}"/>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35</xdr:row>
      <xdr:rowOff>0</xdr:rowOff>
    </xdr:from>
    <xdr:ext cx="65" cy="172227"/>
    <xdr:sp macro="" textlink="">
      <xdr:nvSpPr>
        <xdr:cNvPr id="321" name="ZoneTexte 320">
          <a:extLst>
            <a:ext uri="{FF2B5EF4-FFF2-40B4-BE49-F238E27FC236}">
              <a16:creationId xmlns:a16="http://schemas.microsoft.com/office/drawing/2014/main" id="{04387CB4-E0AD-4F70-A321-1E9D915804FE}"/>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35</xdr:row>
      <xdr:rowOff>0</xdr:rowOff>
    </xdr:from>
    <xdr:ext cx="65" cy="172227"/>
    <xdr:sp macro="" textlink="">
      <xdr:nvSpPr>
        <xdr:cNvPr id="322" name="ZoneTexte 321">
          <a:extLst>
            <a:ext uri="{FF2B5EF4-FFF2-40B4-BE49-F238E27FC236}">
              <a16:creationId xmlns:a16="http://schemas.microsoft.com/office/drawing/2014/main" id="{49D7D641-5D6F-4A7C-9587-F0067BD2F8C3}"/>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375" name="ZoneTexte 374">
          <a:extLst>
            <a:ext uri="{FF2B5EF4-FFF2-40B4-BE49-F238E27FC236}">
              <a16:creationId xmlns:a16="http://schemas.microsoft.com/office/drawing/2014/main" id="{41A0D981-EC3C-4642-962D-31126611336C}"/>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376" name="ZoneTexte 375">
          <a:extLst>
            <a:ext uri="{FF2B5EF4-FFF2-40B4-BE49-F238E27FC236}">
              <a16:creationId xmlns:a16="http://schemas.microsoft.com/office/drawing/2014/main" id="{1089A443-92DE-4FF8-8451-7DD8EAA19F5F}"/>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377" name="ZoneTexte 376">
          <a:extLst>
            <a:ext uri="{FF2B5EF4-FFF2-40B4-BE49-F238E27FC236}">
              <a16:creationId xmlns:a16="http://schemas.microsoft.com/office/drawing/2014/main" id="{AD04229A-B350-4F34-8E4D-AFB7E337C104}"/>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378" name="ZoneTexte 377">
          <a:extLst>
            <a:ext uri="{FF2B5EF4-FFF2-40B4-BE49-F238E27FC236}">
              <a16:creationId xmlns:a16="http://schemas.microsoft.com/office/drawing/2014/main" id="{05DFB570-CB36-424D-BB02-47F470AAF59A}"/>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379" name="ZoneTexte 378">
          <a:extLst>
            <a:ext uri="{FF2B5EF4-FFF2-40B4-BE49-F238E27FC236}">
              <a16:creationId xmlns:a16="http://schemas.microsoft.com/office/drawing/2014/main" id="{429CD5FB-3473-46E1-BFD3-85C6F2F6F496}"/>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380" name="ZoneTexte 379">
          <a:extLst>
            <a:ext uri="{FF2B5EF4-FFF2-40B4-BE49-F238E27FC236}">
              <a16:creationId xmlns:a16="http://schemas.microsoft.com/office/drawing/2014/main" id="{9B531C67-115F-43DF-9F6A-E1612962C1CD}"/>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381" name="ZoneTexte 380">
          <a:extLst>
            <a:ext uri="{FF2B5EF4-FFF2-40B4-BE49-F238E27FC236}">
              <a16:creationId xmlns:a16="http://schemas.microsoft.com/office/drawing/2014/main" id="{59336DDC-8A30-4587-BD51-FD77A3FACD3F}"/>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382" name="ZoneTexte 381">
          <a:extLst>
            <a:ext uri="{FF2B5EF4-FFF2-40B4-BE49-F238E27FC236}">
              <a16:creationId xmlns:a16="http://schemas.microsoft.com/office/drawing/2014/main" id="{11590831-65A9-49A0-AF29-268A2EAA82AE}"/>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383" name="ZoneTexte 382">
          <a:extLst>
            <a:ext uri="{FF2B5EF4-FFF2-40B4-BE49-F238E27FC236}">
              <a16:creationId xmlns:a16="http://schemas.microsoft.com/office/drawing/2014/main" id="{38715BD8-CF04-4FC1-81C3-CD28E751DB61}"/>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384" name="ZoneTexte 383">
          <a:extLst>
            <a:ext uri="{FF2B5EF4-FFF2-40B4-BE49-F238E27FC236}">
              <a16:creationId xmlns:a16="http://schemas.microsoft.com/office/drawing/2014/main" id="{25EE11A1-C7E9-448B-AA6F-CE9AD900893F}"/>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385" name="ZoneTexte 384">
          <a:extLst>
            <a:ext uri="{FF2B5EF4-FFF2-40B4-BE49-F238E27FC236}">
              <a16:creationId xmlns:a16="http://schemas.microsoft.com/office/drawing/2014/main" id="{12CFED6D-3D50-4D1C-9B6C-90D9AFBDBD9D}"/>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386" name="ZoneTexte 385">
          <a:extLst>
            <a:ext uri="{FF2B5EF4-FFF2-40B4-BE49-F238E27FC236}">
              <a16:creationId xmlns:a16="http://schemas.microsoft.com/office/drawing/2014/main" id="{DAF1E2B7-F375-4D29-859A-7E6A21B8B013}"/>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72</xdr:row>
      <xdr:rowOff>0</xdr:rowOff>
    </xdr:from>
    <xdr:ext cx="65" cy="172227"/>
    <xdr:sp macro="" textlink="">
      <xdr:nvSpPr>
        <xdr:cNvPr id="387" name="ZoneTexte 386">
          <a:extLst>
            <a:ext uri="{FF2B5EF4-FFF2-40B4-BE49-F238E27FC236}">
              <a16:creationId xmlns:a16="http://schemas.microsoft.com/office/drawing/2014/main" id="{F7ECDFEA-C081-482A-9954-9456B7F3099A}"/>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72</xdr:row>
      <xdr:rowOff>0</xdr:rowOff>
    </xdr:from>
    <xdr:ext cx="65" cy="172227"/>
    <xdr:sp macro="" textlink="">
      <xdr:nvSpPr>
        <xdr:cNvPr id="388" name="ZoneTexte 387">
          <a:extLst>
            <a:ext uri="{FF2B5EF4-FFF2-40B4-BE49-F238E27FC236}">
              <a16:creationId xmlns:a16="http://schemas.microsoft.com/office/drawing/2014/main" id="{EAC06BB1-89FB-4F12-8BDF-824A677745D9}"/>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72</xdr:row>
      <xdr:rowOff>0</xdr:rowOff>
    </xdr:from>
    <xdr:ext cx="65" cy="172227"/>
    <xdr:sp macro="" textlink="">
      <xdr:nvSpPr>
        <xdr:cNvPr id="389" name="ZoneTexte 388">
          <a:extLst>
            <a:ext uri="{FF2B5EF4-FFF2-40B4-BE49-F238E27FC236}">
              <a16:creationId xmlns:a16="http://schemas.microsoft.com/office/drawing/2014/main" id="{88881E21-D972-42F8-92FF-85504207E415}"/>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72</xdr:row>
      <xdr:rowOff>0</xdr:rowOff>
    </xdr:from>
    <xdr:ext cx="65" cy="172227"/>
    <xdr:sp macro="" textlink="">
      <xdr:nvSpPr>
        <xdr:cNvPr id="390" name="ZoneTexte 389">
          <a:extLst>
            <a:ext uri="{FF2B5EF4-FFF2-40B4-BE49-F238E27FC236}">
              <a16:creationId xmlns:a16="http://schemas.microsoft.com/office/drawing/2014/main" id="{35D89C05-726D-434E-A0C3-7B78E82FF79E}"/>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72</xdr:row>
      <xdr:rowOff>0</xdr:rowOff>
    </xdr:from>
    <xdr:ext cx="65" cy="172227"/>
    <xdr:sp macro="" textlink="">
      <xdr:nvSpPr>
        <xdr:cNvPr id="391" name="ZoneTexte 390">
          <a:extLst>
            <a:ext uri="{FF2B5EF4-FFF2-40B4-BE49-F238E27FC236}">
              <a16:creationId xmlns:a16="http://schemas.microsoft.com/office/drawing/2014/main" id="{A9C192D9-87EE-4E38-B743-1F2577749E47}"/>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72</xdr:row>
      <xdr:rowOff>0</xdr:rowOff>
    </xdr:from>
    <xdr:ext cx="65" cy="172227"/>
    <xdr:sp macro="" textlink="">
      <xdr:nvSpPr>
        <xdr:cNvPr id="392" name="ZoneTexte 391">
          <a:extLst>
            <a:ext uri="{FF2B5EF4-FFF2-40B4-BE49-F238E27FC236}">
              <a16:creationId xmlns:a16="http://schemas.microsoft.com/office/drawing/2014/main" id="{82EF1180-2B95-4CFA-8545-FB3FBAD0E84B}"/>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72</xdr:row>
      <xdr:rowOff>0</xdr:rowOff>
    </xdr:from>
    <xdr:ext cx="65" cy="172227"/>
    <xdr:sp macro="" textlink="">
      <xdr:nvSpPr>
        <xdr:cNvPr id="393" name="ZoneTexte 392">
          <a:extLst>
            <a:ext uri="{FF2B5EF4-FFF2-40B4-BE49-F238E27FC236}">
              <a16:creationId xmlns:a16="http://schemas.microsoft.com/office/drawing/2014/main" id="{A619DF68-AFAE-47BF-88E3-38E7216ADDDE}"/>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72</xdr:row>
      <xdr:rowOff>0</xdr:rowOff>
    </xdr:from>
    <xdr:ext cx="65" cy="172227"/>
    <xdr:sp macro="" textlink="">
      <xdr:nvSpPr>
        <xdr:cNvPr id="394" name="ZoneTexte 393">
          <a:extLst>
            <a:ext uri="{FF2B5EF4-FFF2-40B4-BE49-F238E27FC236}">
              <a16:creationId xmlns:a16="http://schemas.microsoft.com/office/drawing/2014/main" id="{77FCEFE9-5F64-46CF-A592-D753A44530F8}"/>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395" name="ZoneTexte 394">
          <a:extLst>
            <a:ext uri="{FF2B5EF4-FFF2-40B4-BE49-F238E27FC236}">
              <a16:creationId xmlns:a16="http://schemas.microsoft.com/office/drawing/2014/main" id="{91A1A25D-99B9-4B74-BCA4-115133D8A2FB}"/>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396" name="ZoneTexte 395">
          <a:extLst>
            <a:ext uri="{FF2B5EF4-FFF2-40B4-BE49-F238E27FC236}">
              <a16:creationId xmlns:a16="http://schemas.microsoft.com/office/drawing/2014/main" id="{C5BCF348-E2E6-4002-A58F-35AAB6B8B974}"/>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397" name="ZoneTexte 396">
          <a:extLst>
            <a:ext uri="{FF2B5EF4-FFF2-40B4-BE49-F238E27FC236}">
              <a16:creationId xmlns:a16="http://schemas.microsoft.com/office/drawing/2014/main" id="{E8B03BB7-76EA-4AC2-8A5D-1C940DB43D6A}"/>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398" name="ZoneTexte 397">
          <a:extLst>
            <a:ext uri="{FF2B5EF4-FFF2-40B4-BE49-F238E27FC236}">
              <a16:creationId xmlns:a16="http://schemas.microsoft.com/office/drawing/2014/main" id="{894ACFC0-4CFC-4614-8E76-80F4A0CEAB47}"/>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399" name="ZoneTexte 398">
          <a:extLst>
            <a:ext uri="{FF2B5EF4-FFF2-40B4-BE49-F238E27FC236}">
              <a16:creationId xmlns:a16="http://schemas.microsoft.com/office/drawing/2014/main" id="{E7AAAAB0-A193-47A0-A470-D16C0E0C9C59}"/>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400" name="ZoneTexte 399">
          <a:extLst>
            <a:ext uri="{FF2B5EF4-FFF2-40B4-BE49-F238E27FC236}">
              <a16:creationId xmlns:a16="http://schemas.microsoft.com/office/drawing/2014/main" id="{6ECFE3F7-3502-40BD-85E3-1049D8DA8F35}"/>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401" name="ZoneTexte 400">
          <a:extLst>
            <a:ext uri="{FF2B5EF4-FFF2-40B4-BE49-F238E27FC236}">
              <a16:creationId xmlns:a16="http://schemas.microsoft.com/office/drawing/2014/main" id="{9B1A1EE9-8CCB-4BEB-91F3-78A60917FFE8}"/>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402" name="ZoneTexte 401">
          <a:extLst>
            <a:ext uri="{FF2B5EF4-FFF2-40B4-BE49-F238E27FC236}">
              <a16:creationId xmlns:a16="http://schemas.microsoft.com/office/drawing/2014/main" id="{AF0E66AE-8FC4-4CEA-AD7F-C5E5A17A2670}"/>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403" name="ZoneTexte 402">
          <a:extLst>
            <a:ext uri="{FF2B5EF4-FFF2-40B4-BE49-F238E27FC236}">
              <a16:creationId xmlns:a16="http://schemas.microsoft.com/office/drawing/2014/main" id="{F711CF5E-05ED-4964-9CA1-BBC65D72DE0F}"/>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404" name="ZoneTexte 403">
          <a:extLst>
            <a:ext uri="{FF2B5EF4-FFF2-40B4-BE49-F238E27FC236}">
              <a16:creationId xmlns:a16="http://schemas.microsoft.com/office/drawing/2014/main" id="{ECC903FE-5CB4-4DAD-88C3-D86CB940C598}"/>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405" name="ZoneTexte 404">
          <a:extLst>
            <a:ext uri="{FF2B5EF4-FFF2-40B4-BE49-F238E27FC236}">
              <a16:creationId xmlns:a16="http://schemas.microsoft.com/office/drawing/2014/main" id="{B290D53A-D005-4910-9B37-1A9F48742C91}"/>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72</xdr:row>
      <xdr:rowOff>0</xdr:rowOff>
    </xdr:from>
    <xdr:ext cx="65" cy="172227"/>
    <xdr:sp macro="" textlink="">
      <xdr:nvSpPr>
        <xdr:cNvPr id="406" name="ZoneTexte 405">
          <a:extLst>
            <a:ext uri="{FF2B5EF4-FFF2-40B4-BE49-F238E27FC236}">
              <a16:creationId xmlns:a16="http://schemas.microsoft.com/office/drawing/2014/main" id="{5C10DA43-4A85-4B8C-8208-D20ED0059B61}"/>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72</xdr:row>
      <xdr:rowOff>0</xdr:rowOff>
    </xdr:from>
    <xdr:ext cx="65" cy="172227"/>
    <xdr:sp macro="" textlink="">
      <xdr:nvSpPr>
        <xdr:cNvPr id="407" name="ZoneTexte 406">
          <a:extLst>
            <a:ext uri="{FF2B5EF4-FFF2-40B4-BE49-F238E27FC236}">
              <a16:creationId xmlns:a16="http://schemas.microsoft.com/office/drawing/2014/main" id="{B88DA07C-88FA-44D3-B475-100464925109}"/>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72</xdr:row>
      <xdr:rowOff>0</xdr:rowOff>
    </xdr:from>
    <xdr:ext cx="65" cy="172227"/>
    <xdr:sp macro="" textlink="">
      <xdr:nvSpPr>
        <xdr:cNvPr id="408" name="ZoneTexte 407">
          <a:extLst>
            <a:ext uri="{FF2B5EF4-FFF2-40B4-BE49-F238E27FC236}">
              <a16:creationId xmlns:a16="http://schemas.microsoft.com/office/drawing/2014/main" id="{269566C4-B083-4D2E-8402-89D7CF55547F}"/>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72</xdr:row>
      <xdr:rowOff>0</xdr:rowOff>
    </xdr:from>
    <xdr:ext cx="65" cy="172227"/>
    <xdr:sp macro="" textlink="">
      <xdr:nvSpPr>
        <xdr:cNvPr id="409" name="ZoneTexte 408">
          <a:extLst>
            <a:ext uri="{FF2B5EF4-FFF2-40B4-BE49-F238E27FC236}">
              <a16:creationId xmlns:a16="http://schemas.microsoft.com/office/drawing/2014/main" id="{57971092-F8BF-4CEA-B019-E54F6CA371B4}"/>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72</xdr:row>
      <xdr:rowOff>0</xdr:rowOff>
    </xdr:from>
    <xdr:ext cx="65" cy="172227"/>
    <xdr:sp macro="" textlink="">
      <xdr:nvSpPr>
        <xdr:cNvPr id="410" name="ZoneTexte 409">
          <a:extLst>
            <a:ext uri="{FF2B5EF4-FFF2-40B4-BE49-F238E27FC236}">
              <a16:creationId xmlns:a16="http://schemas.microsoft.com/office/drawing/2014/main" id="{12ACF701-770E-4A47-B2FA-3B62623382D8}"/>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72</xdr:row>
      <xdr:rowOff>0</xdr:rowOff>
    </xdr:from>
    <xdr:ext cx="65" cy="172227"/>
    <xdr:sp macro="" textlink="">
      <xdr:nvSpPr>
        <xdr:cNvPr id="411" name="ZoneTexte 410">
          <a:extLst>
            <a:ext uri="{FF2B5EF4-FFF2-40B4-BE49-F238E27FC236}">
              <a16:creationId xmlns:a16="http://schemas.microsoft.com/office/drawing/2014/main" id="{53A584CF-82C9-4320-ACCB-9BCD999E394B}"/>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72</xdr:row>
      <xdr:rowOff>0</xdr:rowOff>
    </xdr:from>
    <xdr:ext cx="65" cy="172227"/>
    <xdr:sp macro="" textlink="">
      <xdr:nvSpPr>
        <xdr:cNvPr id="412" name="ZoneTexte 411">
          <a:extLst>
            <a:ext uri="{FF2B5EF4-FFF2-40B4-BE49-F238E27FC236}">
              <a16:creationId xmlns:a16="http://schemas.microsoft.com/office/drawing/2014/main" id="{10E2C636-686A-4D0B-AAFA-853F6A140837}"/>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72</xdr:row>
      <xdr:rowOff>0</xdr:rowOff>
    </xdr:from>
    <xdr:ext cx="65" cy="172227"/>
    <xdr:sp macro="" textlink="">
      <xdr:nvSpPr>
        <xdr:cNvPr id="413" name="ZoneTexte 412">
          <a:extLst>
            <a:ext uri="{FF2B5EF4-FFF2-40B4-BE49-F238E27FC236}">
              <a16:creationId xmlns:a16="http://schemas.microsoft.com/office/drawing/2014/main" id="{E8B4450F-7B5D-4E66-9D3E-955B15FAADBD}"/>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72</xdr:row>
      <xdr:rowOff>0</xdr:rowOff>
    </xdr:from>
    <xdr:ext cx="65" cy="172227"/>
    <xdr:sp macro="" textlink="">
      <xdr:nvSpPr>
        <xdr:cNvPr id="414" name="ZoneTexte 413">
          <a:extLst>
            <a:ext uri="{FF2B5EF4-FFF2-40B4-BE49-F238E27FC236}">
              <a16:creationId xmlns:a16="http://schemas.microsoft.com/office/drawing/2014/main" id="{905F5B91-8FEB-4F35-9607-F61D6E3C991C}"/>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72</xdr:row>
      <xdr:rowOff>0</xdr:rowOff>
    </xdr:from>
    <xdr:ext cx="65" cy="172227"/>
    <xdr:sp macro="" textlink="">
      <xdr:nvSpPr>
        <xdr:cNvPr id="415" name="ZoneTexte 414">
          <a:extLst>
            <a:ext uri="{FF2B5EF4-FFF2-40B4-BE49-F238E27FC236}">
              <a16:creationId xmlns:a16="http://schemas.microsoft.com/office/drawing/2014/main" id="{746F001C-7CED-434D-8D8C-E289D97DCC05}"/>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72</xdr:row>
      <xdr:rowOff>0</xdr:rowOff>
    </xdr:from>
    <xdr:ext cx="65" cy="172227"/>
    <xdr:sp macro="" textlink="">
      <xdr:nvSpPr>
        <xdr:cNvPr id="416" name="ZoneTexte 415">
          <a:extLst>
            <a:ext uri="{FF2B5EF4-FFF2-40B4-BE49-F238E27FC236}">
              <a16:creationId xmlns:a16="http://schemas.microsoft.com/office/drawing/2014/main" id="{69D089D3-29F6-44E8-9ADB-7A84674C4920}"/>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72</xdr:row>
      <xdr:rowOff>0</xdr:rowOff>
    </xdr:from>
    <xdr:ext cx="65" cy="172227"/>
    <xdr:sp macro="" textlink="">
      <xdr:nvSpPr>
        <xdr:cNvPr id="417" name="ZoneTexte 416">
          <a:extLst>
            <a:ext uri="{FF2B5EF4-FFF2-40B4-BE49-F238E27FC236}">
              <a16:creationId xmlns:a16="http://schemas.microsoft.com/office/drawing/2014/main" id="{7E0DA374-9146-4957-ABC2-B7ABB528BA45}"/>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72</xdr:row>
      <xdr:rowOff>0</xdr:rowOff>
    </xdr:from>
    <xdr:ext cx="65" cy="172227"/>
    <xdr:sp macro="" textlink="">
      <xdr:nvSpPr>
        <xdr:cNvPr id="418" name="ZoneTexte 417">
          <a:extLst>
            <a:ext uri="{FF2B5EF4-FFF2-40B4-BE49-F238E27FC236}">
              <a16:creationId xmlns:a16="http://schemas.microsoft.com/office/drawing/2014/main" id="{CE52AD9E-A7E9-4A9F-BD00-39BF6044ACAA}"/>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72</xdr:row>
      <xdr:rowOff>0</xdr:rowOff>
    </xdr:from>
    <xdr:ext cx="65" cy="172227"/>
    <xdr:sp macro="" textlink="">
      <xdr:nvSpPr>
        <xdr:cNvPr id="419" name="ZoneTexte 418">
          <a:extLst>
            <a:ext uri="{FF2B5EF4-FFF2-40B4-BE49-F238E27FC236}">
              <a16:creationId xmlns:a16="http://schemas.microsoft.com/office/drawing/2014/main" id="{B5B4F47B-AF98-4BAB-B172-0FE7A5AF54FC}"/>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72</xdr:row>
      <xdr:rowOff>0</xdr:rowOff>
    </xdr:from>
    <xdr:ext cx="65" cy="172227"/>
    <xdr:sp macro="" textlink="">
      <xdr:nvSpPr>
        <xdr:cNvPr id="420" name="ZoneTexte 419">
          <a:extLst>
            <a:ext uri="{FF2B5EF4-FFF2-40B4-BE49-F238E27FC236}">
              <a16:creationId xmlns:a16="http://schemas.microsoft.com/office/drawing/2014/main" id="{259B7940-D179-4E69-9F3B-4BF9CF2EE512}"/>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72</xdr:row>
      <xdr:rowOff>0</xdr:rowOff>
    </xdr:from>
    <xdr:ext cx="65" cy="172227"/>
    <xdr:sp macro="" textlink="">
      <xdr:nvSpPr>
        <xdr:cNvPr id="421" name="ZoneTexte 420">
          <a:extLst>
            <a:ext uri="{FF2B5EF4-FFF2-40B4-BE49-F238E27FC236}">
              <a16:creationId xmlns:a16="http://schemas.microsoft.com/office/drawing/2014/main" id="{9EC84096-7091-4BF3-88FE-B2697852ABFD}"/>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72</xdr:row>
      <xdr:rowOff>0</xdr:rowOff>
    </xdr:from>
    <xdr:ext cx="65" cy="172227"/>
    <xdr:sp macro="" textlink="">
      <xdr:nvSpPr>
        <xdr:cNvPr id="422" name="ZoneTexte 421">
          <a:extLst>
            <a:ext uri="{FF2B5EF4-FFF2-40B4-BE49-F238E27FC236}">
              <a16:creationId xmlns:a16="http://schemas.microsoft.com/office/drawing/2014/main" id="{1AF61C25-175E-40AC-9ECA-0DCBCEF014A5}"/>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72</xdr:row>
      <xdr:rowOff>0</xdr:rowOff>
    </xdr:from>
    <xdr:ext cx="65" cy="172227"/>
    <xdr:sp macro="" textlink="">
      <xdr:nvSpPr>
        <xdr:cNvPr id="423" name="ZoneTexte 422">
          <a:extLst>
            <a:ext uri="{FF2B5EF4-FFF2-40B4-BE49-F238E27FC236}">
              <a16:creationId xmlns:a16="http://schemas.microsoft.com/office/drawing/2014/main" id="{1AA7CA6C-1EA6-458A-8B8F-2E600F97111F}"/>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72</xdr:row>
      <xdr:rowOff>0</xdr:rowOff>
    </xdr:from>
    <xdr:ext cx="65" cy="172227"/>
    <xdr:sp macro="" textlink="">
      <xdr:nvSpPr>
        <xdr:cNvPr id="424" name="ZoneTexte 423">
          <a:extLst>
            <a:ext uri="{FF2B5EF4-FFF2-40B4-BE49-F238E27FC236}">
              <a16:creationId xmlns:a16="http://schemas.microsoft.com/office/drawing/2014/main" id="{26B318B2-6F38-44A6-B2E5-C84F8E4FCB6E}"/>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72</xdr:row>
      <xdr:rowOff>0</xdr:rowOff>
    </xdr:from>
    <xdr:ext cx="65" cy="172227"/>
    <xdr:sp macro="" textlink="">
      <xdr:nvSpPr>
        <xdr:cNvPr id="425" name="ZoneTexte 424">
          <a:extLst>
            <a:ext uri="{FF2B5EF4-FFF2-40B4-BE49-F238E27FC236}">
              <a16:creationId xmlns:a16="http://schemas.microsoft.com/office/drawing/2014/main" id="{465E5388-3308-4686-BB30-B78F03F67EEA}"/>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72</xdr:row>
      <xdr:rowOff>0</xdr:rowOff>
    </xdr:from>
    <xdr:ext cx="65" cy="172227"/>
    <xdr:sp macro="" textlink="">
      <xdr:nvSpPr>
        <xdr:cNvPr id="426" name="ZoneTexte 425">
          <a:extLst>
            <a:ext uri="{FF2B5EF4-FFF2-40B4-BE49-F238E27FC236}">
              <a16:creationId xmlns:a16="http://schemas.microsoft.com/office/drawing/2014/main" id="{A75CD06C-5509-4790-8482-53956F602F80}"/>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479" name="ZoneTexte 478">
          <a:extLst>
            <a:ext uri="{FF2B5EF4-FFF2-40B4-BE49-F238E27FC236}">
              <a16:creationId xmlns:a16="http://schemas.microsoft.com/office/drawing/2014/main" id="{F6C854A8-7705-4A84-BB4C-C6C0C6630E8F}"/>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480" name="ZoneTexte 479">
          <a:extLst>
            <a:ext uri="{FF2B5EF4-FFF2-40B4-BE49-F238E27FC236}">
              <a16:creationId xmlns:a16="http://schemas.microsoft.com/office/drawing/2014/main" id="{42F76AA7-8C82-48F6-BFA2-9638C5978510}"/>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481" name="ZoneTexte 480">
          <a:extLst>
            <a:ext uri="{FF2B5EF4-FFF2-40B4-BE49-F238E27FC236}">
              <a16:creationId xmlns:a16="http://schemas.microsoft.com/office/drawing/2014/main" id="{E373C633-36B6-4CC6-9FF3-AA3BC5CB39CB}"/>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482" name="ZoneTexte 481">
          <a:extLst>
            <a:ext uri="{FF2B5EF4-FFF2-40B4-BE49-F238E27FC236}">
              <a16:creationId xmlns:a16="http://schemas.microsoft.com/office/drawing/2014/main" id="{B9D03AA4-0610-43B5-B932-EFB4DC234B53}"/>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483" name="ZoneTexte 482">
          <a:extLst>
            <a:ext uri="{FF2B5EF4-FFF2-40B4-BE49-F238E27FC236}">
              <a16:creationId xmlns:a16="http://schemas.microsoft.com/office/drawing/2014/main" id="{2D415C46-C4AB-4A25-8701-1DCFF0BB7FEA}"/>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484" name="ZoneTexte 483">
          <a:extLst>
            <a:ext uri="{FF2B5EF4-FFF2-40B4-BE49-F238E27FC236}">
              <a16:creationId xmlns:a16="http://schemas.microsoft.com/office/drawing/2014/main" id="{5EA3A74F-BC91-4EBA-8086-CA041EEE7175}"/>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485" name="ZoneTexte 484">
          <a:extLst>
            <a:ext uri="{FF2B5EF4-FFF2-40B4-BE49-F238E27FC236}">
              <a16:creationId xmlns:a16="http://schemas.microsoft.com/office/drawing/2014/main" id="{4B745EC4-5704-4B30-97B3-59A88B4F8ADB}"/>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486" name="ZoneTexte 485">
          <a:extLst>
            <a:ext uri="{FF2B5EF4-FFF2-40B4-BE49-F238E27FC236}">
              <a16:creationId xmlns:a16="http://schemas.microsoft.com/office/drawing/2014/main" id="{C4CD25BE-DEC3-4936-9F45-4881F66673ED}"/>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487" name="ZoneTexte 486">
          <a:extLst>
            <a:ext uri="{FF2B5EF4-FFF2-40B4-BE49-F238E27FC236}">
              <a16:creationId xmlns:a16="http://schemas.microsoft.com/office/drawing/2014/main" id="{4B34AA62-53EC-4508-A797-473D3B020345}"/>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488" name="ZoneTexte 487">
          <a:extLst>
            <a:ext uri="{FF2B5EF4-FFF2-40B4-BE49-F238E27FC236}">
              <a16:creationId xmlns:a16="http://schemas.microsoft.com/office/drawing/2014/main" id="{91B43383-791B-4F19-BF0A-3C6FD2208A6D}"/>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489" name="ZoneTexte 488">
          <a:extLst>
            <a:ext uri="{FF2B5EF4-FFF2-40B4-BE49-F238E27FC236}">
              <a16:creationId xmlns:a16="http://schemas.microsoft.com/office/drawing/2014/main" id="{7224F6A0-2FAC-404A-A604-492AEE245EAF}"/>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490" name="ZoneTexte 489">
          <a:extLst>
            <a:ext uri="{FF2B5EF4-FFF2-40B4-BE49-F238E27FC236}">
              <a16:creationId xmlns:a16="http://schemas.microsoft.com/office/drawing/2014/main" id="{07BC0C26-0388-437D-8BEE-92114D4E85BE}"/>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72</xdr:row>
      <xdr:rowOff>0</xdr:rowOff>
    </xdr:from>
    <xdr:ext cx="65" cy="172227"/>
    <xdr:sp macro="" textlink="">
      <xdr:nvSpPr>
        <xdr:cNvPr id="491" name="ZoneTexte 490">
          <a:extLst>
            <a:ext uri="{FF2B5EF4-FFF2-40B4-BE49-F238E27FC236}">
              <a16:creationId xmlns:a16="http://schemas.microsoft.com/office/drawing/2014/main" id="{AADA0CFC-DD0A-4384-A094-70D02664B6E4}"/>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72</xdr:row>
      <xdr:rowOff>0</xdr:rowOff>
    </xdr:from>
    <xdr:ext cx="65" cy="172227"/>
    <xdr:sp macro="" textlink="">
      <xdr:nvSpPr>
        <xdr:cNvPr id="492" name="ZoneTexte 491">
          <a:extLst>
            <a:ext uri="{FF2B5EF4-FFF2-40B4-BE49-F238E27FC236}">
              <a16:creationId xmlns:a16="http://schemas.microsoft.com/office/drawing/2014/main" id="{BE310AF0-FF68-478C-AC27-D4C052EFF3BE}"/>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72</xdr:row>
      <xdr:rowOff>0</xdr:rowOff>
    </xdr:from>
    <xdr:ext cx="65" cy="172227"/>
    <xdr:sp macro="" textlink="">
      <xdr:nvSpPr>
        <xdr:cNvPr id="493" name="ZoneTexte 492">
          <a:extLst>
            <a:ext uri="{FF2B5EF4-FFF2-40B4-BE49-F238E27FC236}">
              <a16:creationId xmlns:a16="http://schemas.microsoft.com/office/drawing/2014/main" id="{BFBE006B-3184-4B3E-B2E9-D5C088FEC604}"/>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72</xdr:row>
      <xdr:rowOff>0</xdr:rowOff>
    </xdr:from>
    <xdr:ext cx="65" cy="172227"/>
    <xdr:sp macro="" textlink="">
      <xdr:nvSpPr>
        <xdr:cNvPr id="494" name="ZoneTexte 493">
          <a:extLst>
            <a:ext uri="{FF2B5EF4-FFF2-40B4-BE49-F238E27FC236}">
              <a16:creationId xmlns:a16="http://schemas.microsoft.com/office/drawing/2014/main" id="{EC20C7D7-F5F3-4CE8-B5AB-0E0FB005571B}"/>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72</xdr:row>
      <xdr:rowOff>0</xdr:rowOff>
    </xdr:from>
    <xdr:ext cx="65" cy="172227"/>
    <xdr:sp macro="" textlink="">
      <xdr:nvSpPr>
        <xdr:cNvPr id="495" name="ZoneTexte 494">
          <a:extLst>
            <a:ext uri="{FF2B5EF4-FFF2-40B4-BE49-F238E27FC236}">
              <a16:creationId xmlns:a16="http://schemas.microsoft.com/office/drawing/2014/main" id="{2C2B8640-507F-4873-B80A-177CA8D30E7A}"/>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72</xdr:row>
      <xdr:rowOff>0</xdr:rowOff>
    </xdr:from>
    <xdr:ext cx="65" cy="172227"/>
    <xdr:sp macro="" textlink="">
      <xdr:nvSpPr>
        <xdr:cNvPr id="496" name="ZoneTexte 495">
          <a:extLst>
            <a:ext uri="{FF2B5EF4-FFF2-40B4-BE49-F238E27FC236}">
              <a16:creationId xmlns:a16="http://schemas.microsoft.com/office/drawing/2014/main" id="{FFB695BC-44BE-4E95-B27A-8871DA114441}"/>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72</xdr:row>
      <xdr:rowOff>0</xdr:rowOff>
    </xdr:from>
    <xdr:ext cx="65" cy="172227"/>
    <xdr:sp macro="" textlink="">
      <xdr:nvSpPr>
        <xdr:cNvPr id="497" name="ZoneTexte 496">
          <a:extLst>
            <a:ext uri="{FF2B5EF4-FFF2-40B4-BE49-F238E27FC236}">
              <a16:creationId xmlns:a16="http://schemas.microsoft.com/office/drawing/2014/main" id="{AA74DCE5-32CC-45BC-9375-516FC3E1E5DA}"/>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72</xdr:row>
      <xdr:rowOff>0</xdr:rowOff>
    </xdr:from>
    <xdr:ext cx="65" cy="172227"/>
    <xdr:sp macro="" textlink="">
      <xdr:nvSpPr>
        <xdr:cNvPr id="498" name="ZoneTexte 497">
          <a:extLst>
            <a:ext uri="{FF2B5EF4-FFF2-40B4-BE49-F238E27FC236}">
              <a16:creationId xmlns:a16="http://schemas.microsoft.com/office/drawing/2014/main" id="{1C44ADD1-8AA3-4E52-9420-580CB729605A}"/>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499" name="ZoneTexte 498">
          <a:extLst>
            <a:ext uri="{FF2B5EF4-FFF2-40B4-BE49-F238E27FC236}">
              <a16:creationId xmlns:a16="http://schemas.microsoft.com/office/drawing/2014/main" id="{00EF02FE-EF33-471E-A11F-C80AEE072A35}"/>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500" name="ZoneTexte 499">
          <a:extLst>
            <a:ext uri="{FF2B5EF4-FFF2-40B4-BE49-F238E27FC236}">
              <a16:creationId xmlns:a16="http://schemas.microsoft.com/office/drawing/2014/main" id="{BDDE3EAF-AE97-4ECE-9CC4-1F841A38102B}"/>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501" name="ZoneTexte 500">
          <a:extLst>
            <a:ext uri="{FF2B5EF4-FFF2-40B4-BE49-F238E27FC236}">
              <a16:creationId xmlns:a16="http://schemas.microsoft.com/office/drawing/2014/main" id="{61977515-52B2-44EA-A4F1-CFD9FFBC5AC5}"/>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502" name="ZoneTexte 501">
          <a:extLst>
            <a:ext uri="{FF2B5EF4-FFF2-40B4-BE49-F238E27FC236}">
              <a16:creationId xmlns:a16="http://schemas.microsoft.com/office/drawing/2014/main" id="{E43925B8-9F84-40CB-A479-87D266AE4566}"/>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503" name="ZoneTexte 502">
          <a:extLst>
            <a:ext uri="{FF2B5EF4-FFF2-40B4-BE49-F238E27FC236}">
              <a16:creationId xmlns:a16="http://schemas.microsoft.com/office/drawing/2014/main" id="{76CDAB69-8BF7-4566-BDF4-6C2FE7AA5A5C}"/>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504" name="ZoneTexte 503">
          <a:extLst>
            <a:ext uri="{FF2B5EF4-FFF2-40B4-BE49-F238E27FC236}">
              <a16:creationId xmlns:a16="http://schemas.microsoft.com/office/drawing/2014/main" id="{58079723-F7AE-4ADF-9421-16A27D4044F1}"/>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505" name="ZoneTexte 504">
          <a:extLst>
            <a:ext uri="{FF2B5EF4-FFF2-40B4-BE49-F238E27FC236}">
              <a16:creationId xmlns:a16="http://schemas.microsoft.com/office/drawing/2014/main" id="{B16DCA90-F5C1-4996-AA86-FCB5FA0BEDBC}"/>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506" name="ZoneTexte 505">
          <a:extLst>
            <a:ext uri="{FF2B5EF4-FFF2-40B4-BE49-F238E27FC236}">
              <a16:creationId xmlns:a16="http://schemas.microsoft.com/office/drawing/2014/main" id="{624ECADC-546F-4A96-9221-4CC7813FE778}"/>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507" name="ZoneTexte 506">
          <a:extLst>
            <a:ext uri="{FF2B5EF4-FFF2-40B4-BE49-F238E27FC236}">
              <a16:creationId xmlns:a16="http://schemas.microsoft.com/office/drawing/2014/main" id="{A47F4F9C-8CC2-45A7-B74E-46659BB24B54}"/>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508" name="ZoneTexte 507">
          <a:extLst>
            <a:ext uri="{FF2B5EF4-FFF2-40B4-BE49-F238E27FC236}">
              <a16:creationId xmlns:a16="http://schemas.microsoft.com/office/drawing/2014/main" id="{BC95EC6D-F563-4768-86F9-3AD30EBDCD48}"/>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509" name="ZoneTexte 508">
          <a:extLst>
            <a:ext uri="{FF2B5EF4-FFF2-40B4-BE49-F238E27FC236}">
              <a16:creationId xmlns:a16="http://schemas.microsoft.com/office/drawing/2014/main" id="{D8BD6817-6FD2-42C2-A77E-BDE3B2B359CD}"/>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72</xdr:row>
      <xdr:rowOff>0</xdr:rowOff>
    </xdr:from>
    <xdr:ext cx="65" cy="172227"/>
    <xdr:sp macro="" textlink="">
      <xdr:nvSpPr>
        <xdr:cNvPr id="510" name="ZoneTexte 509">
          <a:extLst>
            <a:ext uri="{FF2B5EF4-FFF2-40B4-BE49-F238E27FC236}">
              <a16:creationId xmlns:a16="http://schemas.microsoft.com/office/drawing/2014/main" id="{4BC9BFFB-B066-4F3A-8BF5-062A80C9474A}"/>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72</xdr:row>
      <xdr:rowOff>0</xdr:rowOff>
    </xdr:from>
    <xdr:ext cx="65" cy="172227"/>
    <xdr:sp macro="" textlink="">
      <xdr:nvSpPr>
        <xdr:cNvPr id="511" name="ZoneTexte 510">
          <a:extLst>
            <a:ext uri="{FF2B5EF4-FFF2-40B4-BE49-F238E27FC236}">
              <a16:creationId xmlns:a16="http://schemas.microsoft.com/office/drawing/2014/main" id="{82D8B5F8-FC97-4C85-BE99-3C9820B83642}"/>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72</xdr:row>
      <xdr:rowOff>0</xdr:rowOff>
    </xdr:from>
    <xdr:ext cx="65" cy="172227"/>
    <xdr:sp macro="" textlink="">
      <xdr:nvSpPr>
        <xdr:cNvPr id="512" name="ZoneTexte 511">
          <a:extLst>
            <a:ext uri="{FF2B5EF4-FFF2-40B4-BE49-F238E27FC236}">
              <a16:creationId xmlns:a16="http://schemas.microsoft.com/office/drawing/2014/main" id="{D7750978-D189-4004-B047-D29D2DE70552}"/>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72</xdr:row>
      <xdr:rowOff>0</xdr:rowOff>
    </xdr:from>
    <xdr:ext cx="65" cy="172227"/>
    <xdr:sp macro="" textlink="">
      <xdr:nvSpPr>
        <xdr:cNvPr id="513" name="ZoneTexte 512">
          <a:extLst>
            <a:ext uri="{FF2B5EF4-FFF2-40B4-BE49-F238E27FC236}">
              <a16:creationId xmlns:a16="http://schemas.microsoft.com/office/drawing/2014/main" id="{0A61A76F-191D-4337-9CC6-3805BE547D79}"/>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72</xdr:row>
      <xdr:rowOff>0</xdr:rowOff>
    </xdr:from>
    <xdr:ext cx="65" cy="172227"/>
    <xdr:sp macro="" textlink="">
      <xdr:nvSpPr>
        <xdr:cNvPr id="514" name="ZoneTexte 513">
          <a:extLst>
            <a:ext uri="{FF2B5EF4-FFF2-40B4-BE49-F238E27FC236}">
              <a16:creationId xmlns:a16="http://schemas.microsoft.com/office/drawing/2014/main" id="{B0B6F1FB-200B-4FF8-95D4-2400823CCE0E}"/>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72</xdr:row>
      <xdr:rowOff>0</xdr:rowOff>
    </xdr:from>
    <xdr:ext cx="65" cy="172227"/>
    <xdr:sp macro="" textlink="">
      <xdr:nvSpPr>
        <xdr:cNvPr id="515" name="ZoneTexte 514">
          <a:extLst>
            <a:ext uri="{FF2B5EF4-FFF2-40B4-BE49-F238E27FC236}">
              <a16:creationId xmlns:a16="http://schemas.microsoft.com/office/drawing/2014/main" id="{D3E1BD24-0D6F-40A8-A59D-FE05CBE06BCE}"/>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72</xdr:row>
      <xdr:rowOff>0</xdr:rowOff>
    </xdr:from>
    <xdr:ext cx="65" cy="172227"/>
    <xdr:sp macro="" textlink="">
      <xdr:nvSpPr>
        <xdr:cNvPr id="516" name="ZoneTexte 515">
          <a:extLst>
            <a:ext uri="{FF2B5EF4-FFF2-40B4-BE49-F238E27FC236}">
              <a16:creationId xmlns:a16="http://schemas.microsoft.com/office/drawing/2014/main" id="{E5990B5A-40B9-4FFD-8C55-CDCAA95F655C}"/>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72</xdr:row>
      <xdr:rowOff>0</xdr:rowOff>
    </xdr:from>
    <xdr:ext cx="65" cy="172227"/>
    <xdr:sp macro="" textlink="">
      <xdr:nvSpPr>
        <xdr:cNvPr id="517" name="ZoneTexte 516">
          <a:extLst>
            <a:ext uri="{FF2B5EF4-FFF2-40B4-BE49-F238E27FC236}">
              <a16:creationId xmlns:a16="http://schemas.microsoft.com/office/drawing/2014/main" id="{6654645D-4231-4B5B-8A0F-AF31C8384448}"/>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72</xdr:row>
      <xdr:rowOff>0</xdr:rowOff>
    </xdr:from>
    <xdr:ext cx="65" cy="172227"/>
    <xdr:sp macro="" textlink="">
      <xdr:nvSpPr>
        <xdr:cNvPr id="518" name="ZoneTexte 517">
          <a:extLst>
            <a:ext uri="{FF2B5EF4-FFF2-40B4-BE49-F238E27FC236}">
              <a16:creationId xmlns:a16="http://schemas.microsoft.com/office/drawing/2014/main" id="{64E23E2B-D485-4CB4-89BB-9EFEC8244138}"/>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72</xdr:row>
      <xdr:rowOff>0</xdr:rowOff>
    </xdr:from>
    <xdr:ext cx="65" cy="172227"/>
    <xdr:sp macro="" textlink="">
      <xdr:nvSpPr>
        <xdr:cNvPr id="519" name="ZoneTexte 518">
          <a:extLst>
            <a:ext uri="{FF2B5EF4-FFF2-40B4-BE49-F238E27FC236}">
              <a16:creationId xmlns:a16="http://schemas.microsoft.com/office/drawing/2014/main" id="{27E76869-68B3-424D-89A9-2B6BACCCC8EB}"/>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72</xdr:row>
      <xdr:rowOff>0</xdr:rowOff>
    </xdr:from>
    <xdr:ext cx="65" cy="172227"/>
    <xdr:sp macro="" textlink="">
      <xdr:nvSpPr>
        <xdr:cNvPr id="520" name="ZoneTexte 519">
          <a:extLst>
            <a:ext uri="{FF2B5EF4-FFF2-40B4-BE49-F238E27FC236}">
              <a16:creationId xmlns:a16="http://schemas.microsoft.com/office/drawing/2014/main" id="{4FD5CD4B-9529-4169-9E43-4A161BF6AABB}"/>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72</xdr:row>
      <xdr:rowOff>0</xdr:rowOff>
    </xdr:from>
    <xdr:ext cx="65" cy="172227"/>
    <xdr:sp macro="" textlink="">
      <xdr:nvSpPr>
        <xdr:cNvPr id="521" name="ZoneTexte 520">
          <a:extLst>
            <a:ext uri="{FF2B5EF4-FFF2-40B4-BE49-F238E27FC236}">
              <a16:creationId xmlns:a16="http://schemas.microsoft.com/office/drawing/2014/main" id="{B1FB116E-EC0D-44BC-942B-20298115BCA2}"/>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72</xdr:row>
      <xdr:rowOff>0</xdr:rowOff>
    </xdr:from>
    <xdr:ext cx="65" cy="172227"/>
    <xdr:sp macro="" textlink="">
      <xdr:nvSpPr>
        <xdr:cNvPr id="522" name="ZoneTexte 521">
          <a:extLst>
            <a:ext uri="{FF2B5EF4-FFF2-40B4-BE49-F238E27FC236}">
              <a16:creationId xmlns:a16="http://schemas.microsoft.com/office/drawing/2014/main" id="{8EEBF04F-C22C-47CF-9405-4CED24D8F4E4}"/>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72</xdr:row>
      <xdr:rowOff>0</xdr:rowOff>
    </xdr:from>
    <xdr:ext cx="65" cy="172227"/>
    <xdr:sp macro="" textlink="">
      <xdr:nvSpPr>
        <xdr:cNvPr id="523" name="ZoneTexte 522">
          <a:extLst>
            <a:ext uri="{FF2B5EF4-FFF2-40B4-BE49-F238E27FC236}">
              <a16:creationId xmlns:a16="http://schemas.microsoft.com/office/drawing/2014/main" id="{188F2DF6-06A0-4F46-A2C6-934EAEFDC2D8}"/>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72</xdr:row>
      <xdr:rowOff>0</xdr:rowOff>
    </xdr:from>
    <xdr:ext cx="65" cy="172227"/>
    <xdr:sp macro="" textlink="">
      <xdr:nvSpPr>
        <xdr:cNvPr id="524" name="ZoneTexte 523">
          <a:extLst>
            <a:ext uri="{FF2B5EF4-FFF2-40B4-BE49-F238E27FC236}">
              <a16:creationId xmlns:a16="http://schemas.microsoft.com/office/drawing/2014/main" id="{85EC0B11-8038-46BF-B487-C0246ADDCDD3}"/>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72</xdr:row>
      <xdr:rowOff>0</xdr:rowOff>
    </xdr:from>
    <xdr:ext cx="65" cy="172227"/>
    <xdr:sp macro="" textlink="">
      <xdr:nvSpPr>
        <xdr:cNvPr id="525" name="ZoneTexte 524">
          <a:extLst>
            <a:ext uri="{FF2B5EF4-FFF2-40B4-BE49-F238E27FC236}">
              <a16:creationId xmlns:a16="http://schemas.microsoft.com/office/drawing/2014/main" id="{65BA22C2-C82F-447A-9363-E780E08F5834}"/>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72</xdr:row>
      <xdr:rowOff>0</xdr:rowOff>
    </xdr:from>
    <xdr:ext cx="65" cy="172227"/>
    <xdr:sp macro="" textlink="">
      <xdr:nvSpPr>
        <xdr:cNvPr id="526" name="ZoneTexte 525">
          <a:extLst>
            <a:ext uri="{FF2B5EF4-FFF2-40B4-BE49-F238E27FC236}">
              <a16:creationId xmlns:a16="http://schemas.microsoft.com/office/drawing/2014/main" id="{3524D396-63AF-49DC-909F-2B8C44F02EBA}"/>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72</xdr:row>
      <xdr:rowOff>0</xdr:rowOff>
    </xdr:from>
    <xdr:ext cx="65" cy="172227"/>
    <xdr:sp macro="" textlink="">
      <xdr:nvSpPr>
        <xdr:cNvPr id="527" name="ZoneTexte 526">
          <a:extLst>
            <a:ext uri="{FF2B5EF4-FFF2-40B4-BE49-F238E27FC236}">
              <a16:creationId xmlns:a16="http://schemas.microsoft.com/office/drawing/2014/main" id="{80ED42E0-A64A-42B1-9757-5C46017A54DC}"/>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72</xdr:row>
      <xdr:rowOff>0</xdr:rowOff>
    </xdr:from>
    <xdr:ext cx="65" cy="172227"/>
    <xdr:sp macro="" textlink="">
      <xdr:nvSpPr>
        <xdr:cNvPr id="528" name="ZoneTexte 527">
          <a:extLst>
            <a:ext uri="{FF2B5EF4-FFF2-40B4-BE49-F238E27FC236}">
              <a16:creationId xmlns:a16="http://schemas.microsoft.com/office/drawing/2014/main" id="{89C67CFF-651C-4C31-A203-2EBE6D4A561D}"/>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72</xdr:row>
      <xdr:rowOff>0</xdr:rowOff>
    </xdr:from>
    <xdr:ext cx="65" cy="172227"/>
    <xdr:sp macro="" textlink="">
      <xdr:nvSpPr>
        <xdr:cNvPr id="529" name="ZoneTexte 528">
          <a:extLst>
            <a:ext uri="{FF2B5EF4-FFF2-40B4-BE49-F238E27FC236}">
              <a16:creationId xmlns:a16="http://schemas.microsoft.com/office/drawing/2014/main" id="{A4D8A276-67EA-4BA5-9DA7-ED21265CFF3B}"/>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72</xdr:row>
      <xdr:rowOff>0</xdr:rowOff>
    </xdr:from>
    <xdr:ext cx="65" cy="172227"/>
    <xdr:sp macro="" textlink="">
      <xdr:nvSpPr>
        <xdr:cNvPr id="530" name="ZoneTexte 529">
          <a:extLst>
            <a:ext uri="{FF2B5EF4-FFF2-40B4-BE49-F238E27FC236}">
              <a16:creationId xmlns:a16="http://schemas.microsoft.com/office/drawing/2014/main" id="{DBF6CA6D-3E7B-41EA-89CF-2A0967F881C0}"/>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583" name="ZoneTexte 582">
          <a:extLst>
            <a:ext uri="{FF2B5EF4-FFF2-40B4-BE49-F238E27FC236}">
              <a16:creationId xmlns:a16="http://schemas.microsoft.com/office/drawing/2014/main" id="{706F78EF-48E7-4729-83E1-9AEB1F8A4817}"/>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584" name="ZoneTexte 583">
          <a:extLst>
            <a:ext uri="{FF2B5EF4-FFF2-40B4-BE49-F238E27FC236}">
              <a16:creationId xmlns:a16="http://schemas.microsoft.com/office/drawing/2014/main" id="{70C28CA0-8949-4E63-B35B-D62A48FAF146}"/>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585" name="ZoneTexte 584">
          <a:extLst>
            <a:ext uri="{FF2B5EF4-FFF2-40B4-BE49-F238E27FC236}">
              <a16:creationId xmlns:a16="http://schemas.microsoft.com/office/drawing/2014/main" id="{E4845A45-BCA0-440A-BB65-705EEE29B5A2}"/>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586" name="ZoneTexte 585">
          <a:extLst>
            <a:ext uri="{FF2B5EF4-FFF2-40B4-BE49-F238E27FC236}">
              <a16:creationId xmlns:a16="http://schemas.microsoft.com/office/drawing/2014/main" id="{A1CE7931-0C67-47A9-A118-7B187DF83DA8}"/>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587" name="ZoneTexte 586">
          <a:extLst>
            <a:ext uri="{FF2B5EF4-FFF2-40B4-BE49-F238E27FC236}">
              <a16:creationId xmlns:a16="http://schemas.microsoft.com/office/drawing/2014/main" id="{22414BDA-194E-40B4-BCEF-DECF6C043215}"/>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588" name="ZoneTexte 587">
          <a:extLst>
            <a:ext uri="{FF2B5EF4-FFF2-40B4-BE49-F238E27FC236}">
              <a16:creationId xmlns:a16="http://schemas.microsoft.com/office/drawing/2014/main" id="{4C4EFA24-6CEB-4EB4-B8C7-EF897DF92178}"/>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589" name="ZoneTexte 588">
          <a:extLst>
            <a:ext uri="{FF2B5EF4-FFF2-40B4-BE49-F238E27FC236}">
              <a16:creationId xmlns:a16="http://schemas.microsoft.com/office/drawing/2014/main" id="{2D1116D2-40AD-4BEA-AB2B-B5B4B1C0358B}"/>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590" name="ZoneTexte 589">
          <a:extLst>
            <a:ext uri="{FF2B5EF4-FFF2-40B4-BE49-F238E27FC236}">
              <a16:creationId xmlns:a16="http://schemas.microsoft.com/office/drawing/2014/main" id="{BA038CDE-E018-40DB-92B7-45765874B684}"/>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591" name="ZoneTexte 590">
          <a:extLst>
            <a:ext uri="{FF2B5EF4-FFF2-40B4-BE49-F238E27FC236}">
              <a16:creationId xmlns:a16="http://schemas.microsoft.com/office/drawing/2014/main" id="{C7E0628A-5848-4DBE-94BF-9D5606AEF20C}"/>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592" name="ZoneTexte 591">
          <a:extLst>
            <a:ext uri="{FF2B5EF4-FFF2-40B4-BE49-F238E27FC236}">
              <a16:creationId xmlns:a16="http://schemas.microsoft.com/office/drawing/2014/main" id="{2EC12F40-C32C-40CB-96C8-99A928F48137}"/>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593" name="ZoneTexte 592">
          <a:extLst>
            <a:ext uri="{FF2B5EF4-FFF2-40B4-BE49-F238E27FC236}">
              <a16:creationId xmlns:a16="http://schemas.microsoft.com/office/drawing/2014/main" id="{A8D2A25B-E696-4323-BC31-F4D68DF8BE19}"/>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594" name="ZoneTexte 593">
          <a:extLst>
            <a:ext uri="{FF2B5EF4-FFF2-40B4-BE49-F238E27FC236}">
              <a16:creationId xmlns:a16="http://schemas.microsoft.com/office/drawing/2014/main" id="{E20983F2-814E-4D3A-A8D4-76F27066F518}"/>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595" name="ZoneTexte 594">
          <a:extLst>
            <a:ext uri="{FF2B5EF4-FFF2-40B4-BE49-F238E27FC236}">
              <a16:creationId xmlns:a16="http://schemas.microsoft.com/office/drawing/2014/main" id="{70DD49F8-D988-4079-B791-970FF0278F4D}"/>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596" name="ZoneTexte 595">
          <a:extLst>
            <a:ext uri="{FF2B5EF4-FFF2-40B4-BE49-F238E27FC236}">
              <a16:creationId xmlns:a16="http://schemas.microsoft.com/office/drawing/2014/main" id="{D29840ED-0A44-4F9D-87C0-61F93942B6A5}"/>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597" name="ZoneTexte 596">
          <a:extLst>
            <a:ext uri="{FF2B5EF4-FFF2-40B4-BE49-F238E27FC236}">
              <a16:creationId xmlns:a16="http://schemas.microsoft.com/office/drawing/2014/main" id="{80006321-1D09-4128-BA7F-7CF7BF596CD8}"/>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598" name="ZoneTexte 597">
          <a:extLst>
            <a:ext uri="{FF2B5EF4-FFF2-40B4-BE49-F238E27FC236}">
              <a16:creationId xmlns:a16="http://schemas.microsoft.com/office/drawing/2014/main" id="{F7BFE996-1A98-476B-A8BE-03D7CBDF5CB5}"/>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599" name="ZoneTexte 598">
          <a:extLst>
            <a:ext uri="{FF2B5EF4-FFF2-40B4-BE49-F238E27FC236}">
              <a16:creationId xmlns:a16="http://schemas.microsoft.com/office/drawing/2014/main" id="{F34133BC-F725-4668-9EEE-49D60A02342D}"/>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600" name="ZoneTexte 599">
          <a:extLst>
            <a:ext uri="{FF2B5EF4-FFF2-40B4-BE49-F238E27FC236}">
              <a16:creationId xmlns:a16="http://schemas.microsoft.com/office/drawing/2014/main" id="{44F062D8-154C-4576-ACF3-9964D43D6C4D}"/>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601" name="ZoneTexte 600">
          <a:extLst>
            <a:ext uri="{FF2B5EF4-FFF2-40B4-BE49-F238E27FC236}">
              <a16:creationId xmlns:a16="http://schemas.microsoft.com/office/drawing/2014/main" id="{09A904C6-E101-4402-AAC5-69A91709D753}"/>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602" name="ZoneTexte 601">
          <a:extLst>
            <a:ext uri="{FF2B5EF4-FFF2-40B4-BE49-F238E27FC236}">
              <a16:creationId xmlns:a16="http://schemas.microsoft.com/office/drawing/2014/main" id="{20D4B765-7F04-4431-B471-BA1C433F10A5}"/>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603" name="ZoneTexte 602">
          <a:extLst>
            <a:ext uri="{FF2B5EF4-FFF2-40B4-BE49-F238E27FC236}">
              <a16:creationId xmlns:a16="http://schemas.microsoft.com/office/drawing/2014/main" id="{D3247764-4A93-43EA-BBE3-317F00DE1719}"/>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604" name="ZoneTexte 603">
          <a:extLst>
            <a:ext uri="{FF2B5EF4-FFF2-40B4-BE49-F238E27FC236}">
              <a16:creationId xmlns:a16="http://schemas.microsoft.com/office/drawing/2014/main" id="{EE13426A-9984-43B6-895C-1CE1CEEC210B}"/>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605" name="ZoneTexte 604">
          <a:extLst>
            <a:ext uri="{FF2B5EF4-FFF2-40B4-BE49-F238E27FC236}">
              <a16:creationId xmlns:a16="http://schemas.microsoft.com/office/drawing/2014/main" id="{FD91D770-F51E-4DDB-830B-8ABCB26CDFD7}"/>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606" name="ZoneTexte 605">
          <a:extLst>
            <a:ext uri="{FF2B5EF4-FFF2-40B4-BE49-F238E27FC236}">
              <a16:creationId xmlns:a16="http://schemas.microsoft.com/office/drawing/2014/main" id="{39C3ED6F-BDDB-430F-BD12-86AE765B36DC}"/>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607" name="ZoneTexte 606">
          <a:extLst>
            <a:ext uri="{FF2B5EF4-FFF2-40B4-BE49-F238E27FC236}">
              <a16:creationId xmlns:a16="http://schemas.microsoft.com/office/drawing/2014/main" id="{BA84873A-E296-4A04-9E06-70FBBFE376E8}"/>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608" name="ZoneTexte 607">
          <a:extLst>
            <a:ext uri="{FF2B5EF4-FFF2-40B4-BE49-F238E27FC236}">
              <a16:creationId xmlns:a16="http://schemas.microsoft.com/office/drawing/2014/main" id="{0E68D0C1-54BD-4CA1-8F93-2AD20E879AD9}"/>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609" name="ZoneTexte 608">
          <a:extLst>
            <a:ext uri="{FF2B5EF4-FFF2-40B4-BE49-F238E27FC236}">
              <a16:creationId xmlns:a16="http://schemas.microsoft.com/office/drawing/2014/main" id="{E7E9FD6C-C8DF-402D-AFA3-A3132616DD3A}"/>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610" name="ZoneTexte 609">
          <a:extLst>
            <a:ext uri="{FF2B5EF4-FFF2-40B4-BE49-F238E27FC236}">
              <a16:creationId xmlns:a16="http://schemas.microsoft.com/office/drawing/2014/main" id="{3E93DDBF-F8D9-484F-B4B1-736AAB2458E5}"/>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611" name="ZoneTexte 610">
          <a:extLst>
            <a:ext uri="{FF2B5EF4-FFF2-40B4-BE49-F238E27FC236}">
              <a16:creationId xmlns:a16="http://schemas.microsoft.com/office/drawing/2014/main" id="{0B72BAA5-F747-4173-8890-862EA8F825FE}"/>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612" name="ZoneTexte 611">
          <a:extLst>
            <a:ext uri="{FF2B5EF4-FFF2-40B4-BE49-F238E27FC236}">
              <a16:creationId xmlns:a16="http://schemas.microsoft.com/office/drawing/2014/main" id="{8B335496-704B-41C8-87EF-BEF4D4391878}"/>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613" name="ZoneTexte 612">
          <a:extLst>
            <a:ext uri="{FF2B5EF4-FFF2-40B4-BE49-F238E27FC236}">
              <a16:creationId xmlns:a16="http://schemas.microsoft.com/office/drawing/2014/main" id="{9362BA86-DC88-41ED-BBD6-7CC63BECB36D}"/>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614" name="ZoneTexte 613">
          <a:extLst>
            <a:ext uri="{FF2B5EF4-FFF2-40B4-BE49-F238E27FC236}">
              <a16:creationId xmlns:a16="http://schemas.microsoft.com/office/drawing/2014/main" id="{A2149DB5-A0FB-4810-9E59-97615DC7A63E}"/>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615" name="ZoneTexte 614">
          <a:extLst>
            <a:ext uri="{FF2B5EF4-FFF2-40B4-BE49-F238E27FC236}">
              <a16:creationId xmlns:a16="http://schemas.microsoft.com/office/drawing/2014/main" id="{B5795666-8312-42A5-B862-9B2FAA13C6C6}"/>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616" name="ZoneTexte 615">
          <a:extLst>
            <a:ext uri="{FF2B5EF4-FFF2-40B4-BE49-F238E27FC236}">
              <a16:creationId xmlns:a16="http://schemas.microsoft.com/office/drawing/2014/main" id="{CCA7D737-B6F1-48FA-BEBD-5F22440DC460}"/>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617" name="ZoneTexte 616">
          <a:extLst>
            <a:ext uri="{FF2B5EF4-FFF2-40B4-BE49-F238E27FC236}">
              <a16:creationId xmlns:a16="http://schemas.microsoft.com/office/drawing/2014/main" id="{E0B91CD9-7283-42B1-80A3-B4425DDF330B}"/>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618" name="ZoneTexte 617">
          <a:extLst>
            <a:ext uri="{FF2B5EF4-FFF2-40B4-BE49-F238E27FC236}">
              <a16:creationId xmlns:a16="http://schemas.microsoft.com/office/drawing/2014/main" id="{BD7B414A-E9F6-411A-B70D-4C6A33300BA2}"/>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619" name="ZoneTexte 618">
          <a:extLst>
            <a:ext uri="{FF2B5EF4-FFF2-40B4-BE49-F238E27FC236}">
              <a16:creationId xmlns:a16="http://schemas.microsoft.com/office/drawing/2014/main" id="{26E9F568-0A26-413A-95D0-2D7D4A5B014F}"/>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620" name="ZoneTexte 619">
          <a:extLst>
            <a:ext uri="{FF2B5EF4-FFF2-40B4-BE49-F238E27FC236}">
              <a16:creationId xmlns:a16="http://schemas.microsoft.com/office/drawing/2014/main" id="{47D856E0-457D-4180-BC26-BD1EB896935D}"/>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621" name="ZoneTexte 620">
          <a:extLst>
            <a:ext uri="{FF2B5EF4-FFF2-40B4-BE49-F238E27FC236}">
              <a16:creationId xmlns:a16="http://schemas.microsoft.com/office/drawing/2014/main" id="{4A8B39B5-4446-4B43-85F5-1C18CC0BEC72}"/>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622" name="ZoneTexte 621">
          <a:extLst>
            <a:ext uri="{FF2B5EF4-FFF2-40B4-BE49-F238E27FC236}">
              <a16:creationId xmlns:a16="http://schemas.microsoft.com/office/drawing/2014/main" id="{4AB23DFF-B153-4C5D-AD5B-A42AFAA77327}"/>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623" name="ZoneTexte 622">
          <a:extLst>
            <a:ext uri="{FF2B5EF4-FFF2-40B4-BE49-F238E27FC236}">
              <a16:creationId xmlns:a16="http://schemas.microsoft.com/office/drawing/2014/main" id="{F1A79FEA-47FF-4DB1-B42B-64DCAF2D69C1}"/>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624" name="ZoneTexte 623">
          <a:extLst>
            <a:ext uri="{FF2B5EF4-FFF2-40B4-BE49-F238E27FC236}">
              <a16:creationId xmlns:a16="http://schemas.microsoft.com/office/drawing/2014/main" id="{226D18E0-9BAE-433F-8017-1F4B0B0DBE7B}"/>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625" name="ZoneTexte 624">
          <a:extLst>
            <a:ext uri="{FF2B5EF4-FFF2-40B4-BE49-F238E27FC236}">
              <a16:creationId xmlns:a16="http://schemas.microsoft.com/office/drawing/2014/main" id="{EC5334D2-D438-4490-B170-BF5859B380D5}"/>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626" name="ZoneTexte 625">
          <a:extLst>
            <a:ext uri="{FF2B5EF4-FFF2-40B4-BE49-F238E27FC236}">
              <a16:creationId xmlns:a16="http://schemas.microsoft.com/office/drawing/2014/main" id="{AF4F8627-4AA8-4794-8EBF-6CFC881C943D}"/>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627" name="ZoneTexte 626">
          <a:extLst>
            <a:ext uri="{FF2B5EF4-FFF2-40B4-BE49-F238E27FC236}">
              <a16:creationId xmlns:a16="http://schemas.microsoft.com/office/drawing/2014/main" id="{BDD29F6E-8563-4DD5-9E9A-D1115FC4B611}"/>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628" name="ZoneTexte 627">
          <a:extLst>
            <a:ext uri="{FF2B5EF4-FFF2-40B4-BE49-F238E27FC236}">
              <a16:creationId xmlns:a16="http://schemas.microsoft.com/office/drawing/2014/main" id="{FB2A6DF4-574C-4BDF-901A-1E0DB8191DE9}"/>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629" name="ZoneTexte 628">
          <a:extLst>
            <a:ext uri="{FF2B5EF4-FFF2-40B4-BE49-F238E27FC236}">
              <a16:creationId xmlns:a16="http://schemas.microsoft.com/office/drawing/2014/main" id="{8D37C8BA-420B-4C76-93F5-89B9CA549E99}"/>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630" name="ZoneTexte 629">
          <a:extLst>
            <a:ext uri="{FF2B5EF4-FFF2-40B4-BE49-F238E27FC236}">
              <a16:creationId xmlns:a16="http://schemas.microsoft.com/office/drawing/2014/main" id="{4C25C94C-D730-47EB-9934-8C91D7E8405E}"/>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631" name="ZoneTexte 630">
          <a:extLst>
            <a:ext uri="{FF2B5EF4-FFF2-40B4-BE49-F238E27FC236}">
              <a16:creationId xmlns:a16="http://schemas.microsoft.com/office/drawing/2014/main" id="{F9958186-F058-45BD-8B95-E37F6576DD64}"/>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632" name="ZoneTexte 631">
          <a:extLst>
            <a:ext uri="{FF2B5EF4-FFF2-40B4-BE49-F238E27FC236}">
              <a16:creationId xmlns:a16="http://schemas.microsoft.com/office/drawing/2014/main" id="{720B2A82-0558-47CA-AE9C-3B966AC852CC}"/>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633" name="ZoneTexte 632">
          <a:extLst>
            <a:ext uri="{FF2B5EF4-FFF2-40B4-BE49-F238E27FC236}">
              <a16:creationId xmlns:a16="http://schemas.microsoft.com/office/drawing/2014/main" id="{453E6D4D-539F-4860-9D7C-E8E6201576F3}"/>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634" name="ZoneTexte 633">
          <a:extLst>
            <a:ext uri="{FF2B5EF4-FFF2-40B4-BE49-F238E27FC236}">
              <a16:creationId xmlns:a16="http://schemas.microsoft.com/office/drawing/2014/main" id="{7791B81C-DA48-47BA-A7E8-A9EDD77FFCA4}"/>
            </a:ext>
          </a:extLst>
        </xdr:cNvPr>
        <xdr:cNvSpPr txBox="1"/>
      </xdr:nvSpPr>
      <xdr:spPr>
        <a:xfrm>
          <a:off x="2781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65</xdr:row>
      <xdr:rowOff>0</xdr:rowOff>
    </xdr:from>
    <xdr:ext cx="65" cy="172227"/>
    <xdr:sp macro="" textlink="">
      <xdr:nvSpPr>
        <xdr:cNvPr id="635" name="ZoneTexte 634">
          <a:extLst>
            <a:ext uri="{FF2B5EF4-FFF2-40B4-BE49-F238E27FC236}">
              <a16:creationId xmlns:a16="http://schemas.microsoft.com/office/drawing/2014/main" id="{0224F029-EAB2-4ECB-AD21-5343A9F985F6}"/>
            </a:ext>
          </a:extLst>
        </xdr:cNvPr>
        <xdr:cNvSpPr txBox="1"/>
      </xdr:nvSpPr>
      <xdr:spPr>
        <a:xfrm>
          <a:off x="10182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65</xdr:row>
      <xdr:rowOff>0</xdr:rowOff>
    </xdr:from>
    <xdr:ext cx="65" cy="172227"/>
    <xdr:sp macro="" textlink="">
      <xdr:nvSpPr>
        <xdr:cNvPr id="636" name="ZoneTexte 635">
          <a:extLst>
            <a:ext uri="{FF2B5EF4-FFF2-40B4-BE49-F238E27FC236}">
              <a16:creationId xmlns:a16="http://schemas.microsoft.com/office/drawing/2014/main" id="{0F8592B6-9B31-4273-80D0-F87B1693F688}"/>
            </a:ext>
          </a:extLst>
        </xdr:cNvPr>
        <xdr:cNvSpPr txBox="1"/>
      </xdr:nvSpPr>
      <xdr:spPr>
        <a:xfrm>
          <a:off x="10182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65</xdr:row>
      <xdr:rowOff>0</xdr:rowOff>
    </xdr:from>
    <xdr:ext cx="65" cy="172227"/>
    <xdr:sp macro="" textlink="">
      <xdr:nvSpPr>
        <xdr:cNvPr id="637" name="ZoneTexte 636">
          <a:extLst>
            <a:ext uri="{FF2B5EF4-FFF2-40B4-BE49-F238E27FC236}">
              <a16:creationId xmlns:a16="http://schemas.microsoft.com/office/drawing/2014/main" id="{7359DF21-29E4-4A82-B3B3-A4574C679C1E}"/>
            </a:ext>
          </a:extLst>
        </xdr:cNvPr>
        <xdr:cNvSpPr txBox="1"/>
      </xdr:nvSpPr>
      <xdr:spPr>
        <a:xfrm>
          <a:off x="10182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65</xdr:row>
      <xdr:rowOff>0</xdr:rowOff>
    </xdr:from>
    <xdr:ext cx="65" cy="172227"/>
    <xdr:sp macro="" textlink="">
      <xdr:nvSpPr>
        <xdr:cNvPr id="638" name="ZoneTexte 637">
          <a:extLst>
            <a:ext uri="{FF2B5EF4-FFF2-40B4-BE49-F238E27FC236}">
              <a16:creationId xmlns:a16="http://schemas.microsoft.com/office/drawing/2014/main" id="{D2CDDCAA-85AC-4AA0-9C7A-AA299495072A}"/>
            </a:ext>
          </a:extLst>
        </xdr:cNvPr>
        <xdr:cNvSpPr txBox="1"/>
      </xdr:nvSpPr>
      <xdr:spPr>
        <a:xfrm>
          <a:off x="10182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39" name="ZoneTexte 638">
          <a:extLst>
            <a:ext uri="{FF2B5EF4-FFF2-40B4-BE49-F238E27FC236}">
              <a16:creationId xmlns:a16="http://schemas.microsoft.com/office/drawing/2014/main" id="{D7EA0F75-E1D0-4726-ADDD-71495CD6DCC6}"/>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40" name="ZoneTexte 639">
          <a:extLst>
            <a:ext uri="{FF2B5EF4-FFF2-40B4-BE49-F238E27FC236}">
              <a16:creationId xmlns:a16="http://schemas.microsoft.com/office/drawing/2014/main" id="{B50EF527-07A0-40F0-BF98-1945BD35EF41}"/>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41" name="ZoneTexte 640">
          <a:extLst>
            <a:ext uri="{FF2B5EF4-FFF2-40B4-BE49-F238E27FC236}">
              <a16:creationId xmlns:a16="http://schemas.microsoft.com/office/drawing/2014/main" id="{C497F668-D3FA-47A0-82F3-574467F69AC6}"/>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42" name="ZoneTexte 641">
          <a:extLst>
            <a:ext uri="{FF2B5EF4-FFF2-40B4-BE49-F238E27FC236}">
              <a16:creationId xmlns:a16="http://schemas.microsoft.com/office/drawing/2014/main" id="{2B1684B9-06A0-4C09-BB29-D95F13260CF6}"/>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643" name="ZoneTexte 642">
          <a:extLst>
            <a:ext uri="{FF2B5EF4-FFF2-40B4-BE49-F238E27FC236}">
              <a16:creationId xmlns:a16="http://schemas.microsoft.com/office/drawing/2014/main" id="{D4A01DAB-8A76-44E2-8CFB-E840D9E5C54C}"/>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644" name="ZoneTexte 643">
          <a:extLst>
            <a:ext uri="{FF2B5EF4-FFF2-40B4-BE49-F238E27FC236}">
              <a16:creationId xmlns:a16="http://schemas.microsoft.com/office/drawing/2014/main" id="{24551575-B849-4B16-BDB2-99C208B54C79}"/>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645" name="ZoneTexte 644">
          <a:extLst>
            <a:ext uri="{FF2B5EF4-FFF2-40B4-BE49-F238E27FC236}">
              <a16:creationId xmlns:a16="http://schemas.microsoft.com/office/drawing/2014/main" id="{747E63FC-1201-44CC-B9B0-9BFB771B9775}"/>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646" name="ZoneTexte 645">
          <a:extLst>
            <a:ext uri="{FF2B5EF4-FFF2-40B4-BE49-F238E27FC236}">
              <a16:creationId xmlns:a16="http://schemas.microsoft.com/office/drawing/2014/main" id="{D6F569A9-82AD-4286-B827-E008753E5863}"/>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65</xdr:row>
      <xdr:rowOff>0</xdr:rowOff>
    </xdr:from>
    <xdr:ext cx="65" cy="172227"/>
    <xdr:sp macro="" textlink="">
      <xdr:nvSpPr>
        <xdr:cNvPr id="647" name="ZoneTexte 646">
          <a:extLst>
            <a:ext uri="{FF2B5EF4-FFF2-40B4-BE49-F238E27FC236}">
              <a16:creationId xmlns:a16="http://schemas.microsoft.com/office/drawing/2014/main" id="{440CA308-E041-4747-AFBF-026B601B53BA}"/>
            </a:ext>
          </a:extLst>
        </xdr:cNvPr>
        <xdr:cNvSpPr txBox="1"/>
      </xdr:nvSpPr>
      <xdr:spPr>
        <a:xfrm>
          <a:off x="10182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48" name="ZoneTexte 647">
          <a:extLst>
            <a:ext uri="{FF2B5EF4-FFF2-40B4-BE49-F238E27FC236}">
              <a16:creationId xmlns:a16="http://schemas.microsoft.com/office/drawing/2014/main" id="{3B121563-478A-43AD-834E-34F16E386A4F}"/>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649" name="ZoneTexte 648">
          <a:extLst>
            <a:ext uri="{FF2B5EF4-FFF2-40B4-BE49-F238E27FC236}">
              <a16:creationId xmlns:a16="http://schemas.microsoft.com/office/drawing/2014/main" id="{2C66AE52-19B5-4EF9-97F1-24A42F502586}"/>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650" name="ZoneTexte 649">
          <a:extLst>
            <a:ext uri="{FF2B5EF4-FFF2-40B4-BE49-F238E27FC236}">
              <a16:creationId xmlns:a16="http://schemas.microsoft.com/office/drawing/2014/main" id="{F7E87CBA-71D5-4190-B2AE-51895BEA670B}"/>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65</xdr:row>
      <xdr:rowOff>0</xdr:rowOff>
    </xdr:from>
    <xdr:ext cx="65" cy="172227"/>
    <xdr:sp macro="" textlink="">
      <xdr:nvSpPr>
        <xdr:cNvPr id="651" name="ZoneTexte 650">
          <a:extLst>
            <a:ext uri="{FF2B5EF4-FFF2-40B4-BE49-F238E27FC236}">
              <a16:creationId xmlns:a16="http://schemas.microsoft.com/office/drawing/2014/main" id="{8B584131-8D83-4915-A2F9-C809D0061A0E}"/>
            </a:ext>
          </a:extLst>
        </xdr:cNvPr>
        <xdr:cNvSpPr txBox="1"/>
      </xdr:nvSpPr>
      <xdr:spPr>
        <a:xfrm>
          <a:off x="110775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65</xdr:row>
      <xdr:rowOff>0</xdr:rowOff>
    </xdr:from>
    <xdr:ext cx="65" cy="172227"/>
    <xdr:sp macro="" textlink="">
      <xdr:nvSpPr>
        <xdr:cNvPr id="652" name="ZoneTexte 651">
          <a:extLst>
            <a:ext uri="{FF2B5EF4-FFF2-40B4-BE49-F238E27FC236}">
              <a16:creationId xmlns:a16="http://schemas.microsoft.com/office/drawing/2014/main" id="{28A93549-ED34-4BDB-8D94-82DB70B11C4F}"/>
            </a:ext>
          </a:extLst>
        </xdr:cNvPr>
        <xdr:cNvSpPr txBox="1"/>
      </xdr:nvSpPr>
      <xdr:spPr>
        <a:xfrm>
          <a:off x="125063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65</xdr:row>
      <xdr:rowOff>0</xdr:rowOff>
    </xdr:from>
    <xdr:ext cx="65" cy="172227"/>
    <xdr:sp macro="" textlink="">
      <xdr:nvSpPr>
        <xdr:cNvPr id="653" name="ZoneTexte 652">
          <a:extLst>
            <a:ext uri="{FF2B5EF4-FFF2-40B4-BE49-F238E27FC236}">
              <a16:creationId xmlns:a16="http://schemas.microsoft.com/office/drawing/2014/main" id="{5C647CA0-6019-4374-8A7F-F4F87C214BAB}"/>
            </a:ext>
          </a:extLst>
        </xdr:cNvPr>
        <xdr:cNvSpPr txBox="1"/>
      </xdr:nvSpPr>
      <xdr:spPr>
        <a:xfrm>
          <a:off x="125063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65</xdr:row>
      <xdr:rowOff>0</xdr:rowOff>
    </xdr:from>
    <xdr:ext cx="65" cy="172227"/>
    <xdr:sp macro="" textlink="">
      <xdr:nvSpPr>
        <xdr:cNvPr id="654" name="ZoneTexte 653">
          <a:extLst>
            <a:ext uri="{FF2B5EF4-FFF2-40B4-BE49-F238E27FC236}">
              <a16:creationId xmlns:a16="http://schemas.microsoft.com/office/drawing/2014/main" id="{2038364C-5352-4864-A751-59FA98E832CD}"/>
            </a:ext>
          </a:extLst>
        </xdr:cNvPr>
        <xdr:cNvSpPr txBox="1"/>
      </xdr:nvSpPr>
      <xdr:spPr>
        <a:xfrm>
          <a:off x="10182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65</xdr:row>
      <xdr:rowOff>0</xdr:rowOff>
    </xdr:from>
    <xdr:ext cx="65" cy="172227"/>
    <xdr:sp macro="" textlink="">
      <xdr:nvSpPr>
        <xdr:cNvPr id="655" name="ZoneTexte 654">
          <a:extLst>
            <a:ext uri="{FF2B5EF4-FFF2-40B4-BE49-F238E27FC236}">
              <a16:creationId xmlns:a16="http://schemas.microsoft.com/office/drawing/2014/main" id="{EBE121D9-78B2-49BA-967C-84F7FDDD1212}"/>
            </a:ext>
          </a:extLst>
        </xdr:cNvPr>
        <xdr:cNvSpPr txBox="1"/>
      </xdr:nvSpPr>
      <xdr:spPr>
        <a:xfrm>
          <a:off x="10182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65</xdr:row>
      <xdr:rowOff>0</xdr:rowOff>
    </xdr:from>
    <xdr:ext cx="65" cy="172227"/>
    <xdr:sp macro="" textlink="">
      <xdr:nvSpPr>
        <xdr:cNvPr id="656" name="ZoneTexte 655">
          <a:extLst>
            <a:ext uri="{FF2B5EF4-FFF2-40B4-BE49-F238E27FC236}">
              <a16:creationId xmlns:a16="http://schemas.microsoft.com/office/drawing/2014/main" id="{1F04A8CB-0B03-43BA-AE8F-86A8D9A47B82}"/>
            </a:ext>
          </a:extLst>
        </xdr:cNvPr>
        <xdr:cNvSpPr txBox="1"/>
      </xdr:nvSpPr>
      <xdr:spPr>
        <a:xfrm>
          <a:off x="10182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65</xdr:row>
      <xdr:rowOff>0</xdr:rowOff>
    </xdr:from>
    <xdr:ext cx="65" cy="172227"/>
    <xdr:sp macro="" textlink="">
      <xdr:nvSpPr>
        <xdr:cNvPr id="657" name="ZoneTexte 656">
          <a:extLst>
            <a:ext uri="{FF2B5EF4-FFF2-40B4-BE49-F238E27FC236}">
              <a16:creationId xmlns:a16="http://schemas.microsoft.com/office/drawing/2014/main" id="{183FBCCC-0A39-4CA1-B89E-0741F5BE82D0}"/>
            </a:ext>
          </a:extLst>
        </xdr:cNvPr>
        <xdr:cNvSpPr txBox="1"/>
      </xdr:nvSpPr>
      <xdr:spPr>
        <a:xfrm>
          <a:off x="10182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58" name="ZoneTexte 657">
          <a:extLst>
            <a:ext uri="{FF2B5EF4-FFF2-40B4-BE49-F238E27FC236}">
              <a16:creationId xmlns:a16="http://schemas.microsoft.com/office/drawing/2014/main" id="{07BF859A-50C8-4046-A3B3-F37900635102}"/>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59" name="ZoneTexte 658">
          <a:extLst>
            <a:ext uri="{FF2B5EF4-FFF2-40B4-BE49-F238E27FC236}">
              <a16:creationId xmlns:a16="http://schemas.microsoft.com/office/drawing/2014/main" id="{6449DE89-B773-4875-A13C-20C4DEE173D8}"/>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60" name="ZoneTexte 659">
          <a:extLst>
            <a:ext uri="{FF2B5EF4-FFF2-40B4-BE49-F238E27FC236}">
              <a16:creationId xmlns:a16="http://schemas.microsoft.com/office/drawing/2014/main" id="{DDF0B218-E764-4B36-9C0B-FE5FE37A58FB}"/>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61" name="ZoneTexte 660">
          <a:extLst>
            <a:ext uri="{FF2B5EF4-FFF2-40B4-BE49-F238E27FC236}">
              <a16:creationId xmlns:a16="http://schemas.microsoft.com/office/drawing/2014/main" id="{453B0BA4-A91B-48F6-80C4-FBB9C9BEA115}"/>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662" name="ZoneTexte 661">
          <a:extLst>
            <a:ext uri="{FF2B5EF4-FFF2-40B4-BE49-F238E27FC236}">
              <a16:creationId xmlns:a16="http://schemas.microsoft.com/office/drawing/2014/main" id="{064D79C5-2E83-4298-86E5-AE31EA77C402}"/>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663" name="ZoneTexte 662">
          <a:extLst>
            <a:ext uri="{FF2B5EF4-FFF2-40B4-BE49-F238E27FC236}">
              <a16:creationId xmlns:a16="http://schemas.microsoft.com/office/drawing/2014/main" id="{1528AB12-60E5-45C8-90FF-B2429B76D60D}"/>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664" name="ZoneTexte 663">
          <a:extLst>
            <a:ext uri="{FF2B5EF4-FFF2-40B4-BE49-F238E27FC236}">
              <a16:creationId xmlns:a16="http://schemas.microsoft.com/office/drawing/2014/main" id="{A7B416F9-1621-46F8-BFE0-484236915844}"/>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665" name="ZoneTexte 664">
          <a:extLst>
            <a:ext uri="{FF2B5EF4-FFF2-40B4-BE49-F238E27FC236}">
              <a16:creationId xmlns:a16="http://schemas.microsoft.com/office/drawing/2014/main" id="{0350A45D-AB5C-421A-AEE1-FDFEA2124672}"/>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65</xdr:row>
      <xdr:rowOff>0</xdr:rowOff>
    </xdr:from>
    <xdr:ext cx="65" cy="172227"/>
    <xdr:sp macro="" textlink="">
      <xdr:nvSpPr>
        <xdr:cNvPr id="666" name="ZoneTexte 665">
          <a:extLst>
            <a:ext uri="{FF2B5EF4-FFF2-40B4-BE49-F238E27FC236}">
              <a16:creationId xmlns:a16="http://schemas.microsoft.com/office/drawing/2014/main" id="{440412C8-7FA8-49F8-9E4B-48AA73454133}"/>
            </a:ext>
          </a:extLst>
        </xdr:cNvPr>
        <xdr:cNvSpPr txBox="1"/>
      </xdr:nvSpPr>
      <xdr:spPr>
        <a:xfrm>
          <a:off x="10182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67" name="ZoneTexte 666">
          <a:extLst>
            <a:ext uri="{FF2B5EF4-FFF2-40B4-BE49-F238E27FC236}">
              <a16:creationId xmlns:a16="http://schemas.microsoft.com/office/drawing/2014/main" id="{42D1B653-4C4B-40E8-8892-9D7BFF87F230}"/>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668" name="ZoneTexte 667">
          <a:extLst>
            <a:ext uri="{FF2B5EF4-FFF2-40B4-BE49-F238E27FC236}">
              <a16:creationId xmlns:a16="http://schemas.microsoft.com/office/drawing/2014/main" id="{229CAB88-7D20-48B0-96A5-1EAF19D8DCBD}"/>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669" name="ZoneTexte 668">
          <a:extLst>
            <a:ext uri="{FF2B5EF4-FFF2-40B4-BE49-F238E27FC236}">
              <a16:creationId xmlns:a16="http://schemas.microsoft.com/office/drawing/2014/main" id="{EE448B16-3AB2-43BC-B562-0426510CBA9D}"/>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65</xdr:row>
      <xdr:rowOff>0</xdr:rowOff>
    </xdr:from>
    <xdr:ext cx="65" cy="172227"/>
    <xdr:sp macro="" textlink="">
      <xdr:nvSpPr>
        <xdr:cNvPr id="670" name="ZoneTexte 669">
          <a:extLst>
            <a:ext uri="{FF2B5EF4-FFF2-40B4-BE49-F238E27FC236}">
              <a16:creationId xmlns:a16="http://schemas.microsoft.com/office/drawing/2014/main" id="{43D6F210-69C3-41DD-BED4-E8CE72C51153}"/>
            </a:ext>
          </a:extLst>
        </xdr:cNvPr>
        <xdr:cNvSpPr txBox="1"/>
      </xdr:nvSpPr>
      <xdr:spPr>
        <a:xfrm>
          <a:off x="110775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65</xdr:row>
      <xdr:rowOff>0</xdr:rowOff>
    </xdr:from>
    <xdr:ext cx="65" cy="172227"/>
    <xdr:sp macro="" textlink="">
      <xdr:nvSpPr>
        <xdr:cNvPr id="671" name="ZoneTexte 670">
          <a:extLst>
            <a:ext uri="{FF2B5EF4-FFF2-40B4-BE49-F238E27FC236}">
              <a16:creationId xmlns:a16="http://schemas.microsoft.com/office/drawing/2014/main" id="{877DEFE7-C194-4328-90C2-EC6AAEB66E44}"/>
            </a:ext>
          </a:extLst>
        </xdr:cNvPr>
        <xdr:cNvSpPr txBox="1"/>
      </xdr:nvSpPr>
      <xdr:spPr>
        <a:xfrm>
          <a:off x="125063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65</xdr:row>
      <xdr:rowOff>0</xdr:rowOff>
    </xdr:from>
    <xdr:ext cx="65" cy="172227"/>
    <xdr:sp macro="" textlink="">
      <xdr:nvSpPr>
        <xdr:cNvPr id="672" name="ZoneTexte 671">
          <a:extLst>
            <a:ext uri="{FF2B5EF4-FFF2-40B4-BE49-F238E27FC236}">
              <a16:creationId xmlns:a16="http://schemas.microsoft.com/office/drawing/2014/main" id="{E1E8BFB6-8475-4935-B5A8-30516D810B8F}"/>
            </a:ext>
          </a:extLst>
        </xdr:cNvPr>
        <xdr:cNvSpPr txBox="1"/>
      </xdr:nvSpPr>
      <xdr:spPr>
        <a:xfrm>
          <a:off x="125063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65</xdr:row>
      <xdr:rowOff>0</xdr:rowOff>
    </xdr:from>
    <xdr:ext cx="65" cy="172227"/>
    <xdr:sp macro="" textlink="">
      <xdr:nvSpPr>
        <xdr:cNvPr id="673" name="ZoneTexte 672">
          <a:extLst>
            <a:ext uri="{FF2B5EF4-FFF2-40B4-BE49-F238E27FC236}">
              <a16:creationId xmlns:a16="http://schemas.microsoft.com/office/drawing/2014/main" id="{4117DF6E-70E1-4B71-9D4B-027AE156B9C0}"/>
            </a:ext>
          </a:extLst>
        </xdr:cNvPr>
        <xdr:cNvSpPr txBox="1"/>
      </xdr:nvSpPr>
      <xdr:spPr>
        <a:xfrm>
          <a:off x="8143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65</xdr:row>
      <xdr:rowOff>0</xdr:rowOff>
    </xdr:from>
    <xdr:ext cx="65" cy="172227"/>
    <xdr:sp macro="" textlink="">
      <xdr:nvSpPr>
        <xdr:cNvPr id="674" name="ZoneTexte 673">
          <a:extLst>
            <a:ext uri="{FF2B5EF4-FFF2-40B4-BE49-F238E27FC236}">
              <a16:creationId xmlns:a16="http://schemas.microsoft.com/office/drawing/2014/main" id="{C8933F75-F081-4E81-9CB3-21237ADA4FA0}"/>
            </a:ext>
          </a:extLst>
        </xdr:cNvPr>
        <xdr:cNvSpPr txBox="1"/>
      </xdr:nvSpPr>
      <xdr:spPr>
        <a:xfrm>
          <a:off x="8143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65</xdr:row>
      <xdr:rowOff>0</xdr:rowOff>
    </xdr:from>
    <xdr:ext cx="65" cy="172227"/>
    <xdr:sp macro="" textlink="">
      <xdr:nvSpPr>
        <xdr:cNvPr id="675" name="ZoneTexte 674">
          <a:extLst>
            <a:ext uri="{FF2B5EF4-FFF2-40B4-BE49-F238E27FC236}">
              <a16:creationId xmlns:a16="http://schemas.microsoft.com/office/drawing/2014/main" id="{CF83D48A-0B6D-434C-9CB8-DADFDB26719C}"/>
            </a:ext>
          </a:extLst>
        </xdr:cNvPr>
        <xdr:cNvSpPr txBox="1"/>
      </xdr:nvSpPr>
      <xdr:spPr>
        <a:xfrm>
          <a:off x="8143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65</xdr:row>
      <xdr:rowOff>0</xdr:rowOff>
    </xdr:from>
    <xdr:ext cx="65" cy="172227"/>
    <xdr:sp macro="" textlink="">
      <xdr:nvSpPr>
        <xdr:cNvPr id="676" name="ZoneTexte 675">
          <a:extLst>
            <a:ext uri="{FF2B5EF4-FFF2-40B4-BE49-F238E27FC236}">
              <a16:creationId xmlns:a16="http://schemas.microsoft.com/office/drawing/2014/main" id="{16863A27-5C22-40F5-AF1E-1C450078CE8E}"/>
            </a:ext>
          </a:extLst>
        </xdr:cNvPr>
        <xdr:cNvSpPr txBox="1"/>
      </xdr:nvSpPr>
      <xdr:spPr>
        <a:xfrm>
          <a:off x="8143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65</xdr:row>
      <xdr:rowOff>0</xdr:rowOff>
    </xdr:from>
    <xdr:ext cx="65" cy="172227"/>
    <xdr:sp macro="" textlink="">
      <xdr:nvSpPr>
        <xdr:cNvPr id="677" name="ZoneTexte 676">
          <a:extLst>
            <a:ext uri="{FF2B5EF4-FFF2-40B4-BE49-F238E27FC236}">
              <a16:creationId xmlns:a16="http://schemas.microsoft.com/office/drawing/2014/main" id="{92CE4951-B927-4B86-AF2D-97BADE74EE74}"/>
            </a:ext>
          </a:extLst>
        </xdr:cNvPr>
        <xdr:cNvSpPr txBox="1"/>
      </xdr:nvSpPr>
      <xdr:spPr>
        <a:xfrm>
          <a:off x="8143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65</xdr:row>
      <xdr:rowOff>0</xdr:rowOff>
    </xdr:from>
    <xdr:ext cx="65" cy="172227"/>
    <xdr:sp macro="" textlink="">
      <xdr:nvSpPr>
        <xdr:cNvPr id="678" name="ZoneTexte 677">
          <a:extLst>
            <a:ext uri="{FF2B5EF4-FFF2-40B4-BE49-F238E27FC236}">
              <a16:creationId xmlns:a16="http://schemas.microsoft.com/office/drawing/2014/main" id="{CD10E4FA-DC01-425E-8EB8-BC71F2200594}"/>
            </a:ext>
          </a:extLst>
        </xdr:cNvPr>
        <xdr:cNvSpPr txBox="1"/>
      </xdr:nvSpPr>
      <xdr:spPr>
        <a:xfrm>
          <a:off x="8143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65</xdr:row>
      <xdr:rowOff>0</xdr:rowOff>
    </xdr:from>
    <xdr:ext cx="65" cy="172227"/>
    <xdr:sp macro="" textlink="">
      <xdr:nvSpPr>
        <xdr:cNvPr id="679" name="ZoneTexte 678">
          <a:extLst>
            <a:ext uri="{FF2B5EF4-FFF2-40B4-BE49-F238E27FC236}">
              <a16:creationId xmlns:a16="http://schemas.microsoft.com/office/drawing/2014/main" id="{0A78B86C-9A73-4CC9-8664-24E60F448319}"/>
            </a:ext>
          </a:extLst>
        </xdr:cNvPr>
        <xdr:cNvSpPr txBox="1"/>
      </xdr:nvSpPr>
      <xdr:spPr>
        <a:xfrm>
          <a:off x="8143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65</xdr:row>
      <xdr:rowOff>0</xdr:rowOff>
    </xdr:from>
    <xdr:ext cx="65" cy="172227"/>
    <xdr:sp macro="" textlink="">
      <xdr:nvSpPr>
        <xdr:cNvPr id="680" name="ZoneTexte 679">
          <a:extLst>
            <a:ext uri="{FF2B5EF4-FFF2-40B4-BE49-F238E27FC236}">
              <a16:creationId xmlns:a16="http://schemas.microsoft.com/office/drawing/2014/main" id="{359DA163-53A7-4F3A-8481-07E15FB7FAF6}"/>
            </a:ext>
          </a:extLst>
        </xdr:cNvPr>
        <xdr:cNvSpPr txBox="1"/>
      </xdr:nvSpPr>
      <xdr:spPr>
        <a:xfrm>
          <a:off x="8143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65</xdr:row>
      <xdr:rowOff>0</xdr:rowOff>
    </xdr:from>
    <xdr:ext cx="65" cy="172227"/>
    <xdr:sp macro="" textlink="">
      <xdr:nvSpPr>
        <xdr:cNvPr id="681" name="ZoneTexte 680">
          <a:extLst>
            <a:ext uri="{FF2B5EF4-FFF2-40B4-BE49-F238E27FC236}">
              <a16:creationId xmlns:a16="http://schemas.microsoft.com/office/drawing/2014/main" id="{34CD9A3D-4CAB-4A63-828A-B7CF6236A5D1}"/>
            </a:ext>
          </a:extLst>
        </xdr:cNvPr>
        <xdr:cNvSpPr txBox="1"/>
      </xdr:nvSpPr>
      <xdr:spPr>
        <a:xfrm>
          <a:off x="8143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65</xdr:row>
      <xdr:rowOff>0</xdr:rowOff>
    </xdr:from>
    <xdr:ext cx="65" cy="172227"/>
    <xdr:sp macro="" textlink="">
      <xdr:nvSpPr>
        <xdr:cNvPr id="682" name="ZoneTexte 681">
          <a:extLst>
            <a:ext uri="{FF2B5EF4-FFF2-40B4-BE49-F238E27FC236}">
              <a16:creationId xmlns:a16="http://schemas.microsoft.com/office/drawing/2014/main" id="{E5278C56-5061-4E40-8C02-70C925528950}"/>
            </a:ext>
          </a:extLst>
        </xdr:cNvPr>
        <xdr:cNvSpPr txBox="1"/>
      </xdr:nvSpPr>
      <xdr:spPr>
        <a:xfrm>
          <a:off x="8143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83" name="ZoneTexte 682">
          <a:extLst>
            <a:ext uri="{FF2B5EF4-FFF2-40B4-BE49-F238E27FC236}">
              <a16:creationId xmlns:a16="http://schemas.microsoft.com/office/drawing/2014/main" id="{101E0883-F3E9-4F2A-8E8D-C2AB9637241B}"/>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84" name="ZoneTexte 683">
          <a:extLst>
            <a:ext uri="{FF2B5EF4-FFF2-40B4-BE49-F238E27FC236}">
              <a16:creationId xmlns:a16="http://schemas.microsoft.com/office/drawing/2014/main" id="{05277E3C-CAD6-4600-BD36-FA9175946E50}"/>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85" name="ZoneTexte 684">
          <a:extLst>
            <a:ext uri="{FF2B5EF4-FFF2-40B4-BE49-F238E27FC236}">
              <a16:creationId xmlns:a16="http://schemas.microsoft.com/office/drawing/2014/main" id="{D9F9B5F7-71B6-46CF-89DA-7B5C584C333F}"/>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86" name="ZoneTexte 685">
          <a:extLst>
            <a:ext uri="{FF2B5EF4-FFF2-40B4-BE49-F238E27FC236}">
              <a16:creationId xmlns:a16="http://schemas.microsoft.com/office/drawing/2014/main" id="{F03828E4-B1F9-4DB4-8F26-21F48109987A}"/>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87" name="ZoneTexte 686">
          <a:extLst>
            <a:ext uri="{FF2B5EF4-FFF2-40B4-BE49-F238E27FC236}">
              <a16:creationId xmlns:a16="http://schemas.microsoft.com/office/drawing/2014/main" id="{B5DAD673-668A-4BA9-A969-C1A62FDDE058}"/>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88" name="ZoneTexte 687">
          <a:extLst>
            <a:ext uri="{FF2B5EF4-FFF2-40B4-BE49-F238E27FC236}">
              <a16:creationId xmlns:a16="http://schemas.microsoft.com/office/drawing/2014/main" id="{7542404D-6AA7-4C29-ADEE-3E0C902C55D8}"/>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89" name="ZoneTexte 688">
          <a:extLst>
            <a:ext uri="{FF2B5EF4-FFF2-40B4-BE49-F238E27FC236}">
              <a16:creationId xmlns:a16="http://schemas.microsoft.com/office/drawing/2014/main" id="{A40425C3-A8E6-420F-8F67-AA16DECAB74C}"/>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90" name="ZoneTexte 689">
          <a:extLst>
            <a:ext uri="{FF2B5EF4-FFF2-40B4-BE49-F238E27FC236}">
              <a16:creationId xmlns:a16="http://schemas.microsoft.com/office/drawing/2014/main" id="{B163ECDC-6E7A-42E5-8862-49C70BBF6560}"/>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91" name="ZoneTexte 690">
          <a:extLst>
            <a:ext uri="{FF2B5EF4-FFF2-40B4-BE49-F238E27FC236}">
              <a16:creationId xmlns:a16="http://schemas.microsoft.com/office/drawing/2014/main" id="{1E86C977-DA47-4119-9896-0E983BF524EF}"/>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65</xdr:row>
      <xdr:rowOff>0</xdr:rowOff>
    </xdr:from>
    <xdr:ext cx="65" cy="172227"/>
    <xdr:sp macro="" textlink="">
      <xdr:nvSpPr>
        <xdr:cNvPr id="692" name="ZoneTexte 691">
          <a:extLst>
            <a:ext uri="{FF2B5EF4-FFF2-40B4-BE49-F238E27FC236}">
              <a16:creationId xmlns:a16="http://schemas.microsoft.com/office/drawing/2014/main" id="{4BFCD960-5251-4213-917C-F99102480D0D}"/>
            </a:ext>
          </a:extLst>
        </xdr:cNvPr>
        <xdr:cNvSpPr txBox="1"/>
      </xdr:nvSpPr>
      <xdr:spPr>
        <a:xfrm>
          <a:off x="76295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65</xdr:row>
      <xdr:rowOff>0</xdr:rowOff>
    </xdr:from>
    <xdr:ext cx="65" cy="172227"/>
    <xdr:sp macro="" textlink="">
      <xdr:nvSpPr>
        <xdr:cNvPr id="693" name="ZoneTexte 692">
          <a:extLst>
            <a:ext uri="{FF2B5EF4-FFF2-40B4-BE49-F238E27FC236}">
              <a16:creationId xmlns:a16="http://schemas.microsoft.com/office/drawing/2014/main" id="{D8CFA140-CE6A-41D9-BAA1-2B29560746C1}"/>
            </a:ext>
          </a:extLst>
        </xdr:cNvPr>
        <xdr:cNvSpPr txBox="1"/>
      </xdr:nvSpPr>
      <xdr:spPr>
        <a:xfrm>
          <a:off x="10182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65</xdr:row>
      <xdr:rowOff>0</xdr:rowOff>
    </xdr:from>
    <xdr:ext cx="65" cy="172227"/>
    <xdr:sp macro="" textlink="">
      <xdr:nvSpPr>
        <xdr:cNvPr id="694" name="ZoneTexte 693">
          <a:extLst>
            <a:ext uri="{FF2B5EF4-FFF2-40B4-BE49-F238E27FC236}">
              <a16:creationId xmlns:a16="http://schemas.microsoft.com/office/drawing/2014/main" id="{2C345A27-2CC7-41C0-835B-CD9A79B3FEAA}"/>
            </a:ext>
          </a:extLst>
        </xdr:cNvPr>
        <xdr:cNvSpPr txBox="1"/>
      </xdr:nvSpPr>
      <xdr:spPr>
        <a:xfrm>
          <a:off x="10182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695" name="ZoneTexte 694">
          <a:extLst>
            <a:ext uri="{FF2B5EF4-FFF2-40B4-BE49-F238E27FC236}">
              <a16:creationId xmlns:a16="http://schemas.microsoft.com/office/drawing/2014/main" id="{6C9D6B46-5117-47E3-92DD-32BABE49AE6B}"/>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696" name="ZoneTexte 695">
          <a:extLst>
            <a:ext uri="{FF2B5EF4-FFF2-40B4-BE49-F238E27FC236}">
              <a16:creationId xmlns:a16="http://schemas.microsoft.com/office/drawing/2014/main" id="{20870A3B-447B-4731-94DF-97C6DEC2B91D}"/>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697" name="ZoneTexte 696">
          <a:extLst>
            <a:ext uri="{FF2B5EF4-FFF2-40B4-BE49-F238E27FC236}">
              <a16:creationId xmlns:a16="http://schemas.microsoft.com/office/drawing/2014/main" id="{E8B1ADDF-CF4E-46EA-8048-FFAF50B18DDB}"/>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698" name="ZoneTexte 697">
          <a:extLst>
            <a:ext uri="{FF2B5EF4-FFF2-40B4-BE49-F238E27FC236}">
              <a16:creationId xmlns:a16="http://schemas.microsoft.com/office/drawing/2014/main" id="{E9E4B035-5723-4062-BA56-C4FB1051E0BD}"/>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699" name="ZoneTexte 698">
          <a:extLst>
            <a:ext uri="{FF2B5EF4-FFF2-40B4-BE49-F238E27FC236}">
              <a16:creationId xmlns:a16="http://schemas.microsoft.com/office/drawing/2014/main" id="{9CBC7342-3D31-4F0B-A496-E9D3AFF09115}"/>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700" name="ZoneTexte 699">
          <a:extLst>
            <a:ext uri="{FF2B5EF4-FFF2-40B4-BE49-F238E27FC236}">
              <a16:creationId xmlns:a16="http://schemas.microsoft.com/office/drawing/2014/main" id="{40904F52-D4C4-42FC-A737-F7C70C9B63DD}"/>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701" name="ZoneTexte 700">
          <a:extLst>
            <a:ext uri="{FF2B5EF4-FFF2-40B4-BE49-F238E27FC236}">
              <a16:creationId xmlns:a16="http://schemas.microsoft.com/office/drawing/2014/main" id="{67B80A91-34ED-40BF-AAE6-50E507A73B3D}"/>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702" name="ZoneTexte 701">
          <a:extLst>
            <a:ext uri="{FF2B5EF4-FFF2-40B4-BE49-F238E27FC236}">
              <a16:creationId xmlns:a16="http://schemas.microsoft.com/office/drawing/2014/main" id="{5FDB5E51-5755-4A93-B973-D0F13DF9ACB8}"/>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703" name="ZoneTexte 702">
          <a:extLst>
            <a:ext uri="{FF2B5EF4-FFF2-40B4-BE49-F238E27FC236}">
              <a16:creationId xmlns:a16="http://schemas.microsoft.com/office/drawing/2014/main" id="{4AA8CFFC-D9CB-444F-A239-B8435523FC76}"/>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704" name="ZoneTexte 703">
          <a:extLst>
            <a:ext uri="{FF2B5EF4-FFF2-40B4-BE49-F238E27FC236}">
              <a16:creationId xmlns:a16="http://schemas.microsoft.com/office/drawing/2014/main" id="{C5467A5B-7046-46BB-97DC-1AE4BE0A29FE}"/>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705" name="ZoneTexte 704">
          <a:extLst>
            <a:ext uri="{FF2B5EF4-FFF2-40B4-BE49-F238E27FC236}">
              <a16:creationId xmlns:a16="http://schemas.microsoft.com/office/drawing/2014/main" id="{6F19EA3B-D696-4AB2-8F33-F22FE4DF5395}"/>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65</xdr:row>
      <xdr:rowOff>0</xdr:rowOff>
    </xdr:from>
    <xdr:ext cx="65" cy="172227"/>
    <xdr:sp macro="" textlink="">
      <xdr:nvSpPr>
        <xdr:cNvPr id="706" name="ZoneTexte 705">
          <a:extLst>
            <a:ext uri="{FF2B5EF4-FFF2-40B4-BE49-F238E27FC236}">
              <a16:creationId xmlns:a16="http://schemas.microsoft.com/office/drawing/2014/main" id="{00E14D44-F494-4539-9B61-E34243251908}"/>
            </a:ext>
          </a:extLst>
        </xdr:cNvPr>
        <xdr:cNvSpPr txBox="1"/>
      </xdr:nvSpPr>
      <xdr:spPr>
        <a:xfrm>
          <a:off x="105632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65</xdr:row>
      <xdr:rowOff>0</xdr:rowOff>
    </xdr:from>
    <xdr:ext cx="65" cy="172227"/>
    <xdr:sp macro="" textlink="">
      <xdr:nvSpPr>
        <xdr:cNvPr id="707" name="ZoneTexte 706">
          <a:extLst>
            <a:ext uri="{FF2B5EF4-FFF2-40B4-BE49-F238E27FC236}">
              <a16:creationId xmlns:a16="http://schemas.microsoft.com/office/drawing/2014/main" id="{F8A6CB4C-CD09-4D33-A4CB-D43B051036F9}"/>
            </a:ext>
          </a:extLst>
        </xdr:cNvPr>
        <xdr:cNvSpPr txBox="1"/>
      </xdr:nvSpPr>
      <xdr:spPr>
        <a:xfrm>
          <a:off x="110775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65</xdr:row>
      <xdr:rowOff>0</xdr:rowOff>
    </xdr:from>
    <xdr:ext cx="65" cy="172227"/>
    <xdr:sp macro="" textlink="">
      <xdr:nvSpPr>
        <xdr:cNvPr id="708" name="ZoneTexte 707">
          <a:extLst>
            <a:ext uri="{FF2B5EF4-FFF2-40B4-BE49-F238E27FC236}">
              <a16:creationId xmlns:a16="http://schemas.microsoft.com/office/drawing/2014/main" id="{A9092C3C-88D6-479C-A84F-CC9F39C09163}"/>
            </a:ext>
          </a:extLst>
        </xdr:cNvPr>
        <xdr:cNvSpPr txBox="1"/>
      </xdr:nvSpPr>
      <xdr:spPr>
        <a:xfrm>
          <a:off x="110775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65</xdr:row>
      <xdr:rowOff>0</xdr:rowOff>
    </xdr:from>
    <xdr:ext cx="65" cy="172227"/>
    <xdr:sp macro="" textlink="">
      <xdr:nvSpPr>
        <xdr:cNvPr id="709" name="ZoneTexte 708">
          <a:extLst>
            <a:ext uri="{FF2B5EF4-FFF2-40B4-BE49-F238E27FC236}">
              <a16:creationId xmlns:a16="http://schemas.microsoft.com/office/drawing/2014/main" id="{E1FB32C8-1B56-4B7C-A9C2-55865A5B990E}"/>
            </a:ext>
          </a:extLst>
        </xdr:cNvPr>
        <xdr:cNvSpPr txBox="1"/>
      </xdr:nvSpPr>
      <xdr:spPr>
        <a:xfrm>
          <a:off x="117919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65</xdr:row>
      <xdr:rowOff>0</xdr:rowOff>
    </xdr:from>
    <xdr:ext cx="65" cy="172227"/>
    <xdr:sp macro="" textlink="">
      <xdr:nvSpPr>
        <xdr:cNvPr id="710" name="ZoneTexte 709">
          <a:extLst>
            <a:ext uri="{FF2B5EF4-FFF2-40B4-BE49-F238E27FC236}">
              <a16:creationId xmlns:a16="http://schemas.microsoft.com/office/drawing/2014/main" id="{00DDA12D-52B6-4A29-8E96-4E44D031858A}"/>
            </a:ext>
          </a:extLst>
        </xdr:cNvPr>
        <xdr:cNvSpPr txBox="1"/>
      </xdr:nvSpPr>
      <xdr:spPr>
        <a:xfrm>
          <a:off x="117919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65</xdr:row>
      <xdr:rowOff>0</xdr:rowOff>
    </xdr:from>
    <xdr:ext cx="65" cy="172227"/>
    <xdr:sp macro="" textlink="">
      <xdr:nvSpPr>
        <xdr:cNvPr id="711" name="ZoneTexte 710">
          <a:extLst>
            <a:ext uri="{FF2B5EF4-FFF2-40B4-BE49-F238E27FC236}">
              <a16:creationId xmlns:a16="http://schemas.microsoft.com/office/drawing/2014/main" id="{6506C9B1-9D19-47D7-98C6-11501DA2C1A1}"/>
            </a:ext>
          </a:extLst>
        </xdr:cNvPr>
        <xdr:cNvSpPr txBox="1"/>
      </xdr:nvSpPr>
      <xdr:spPr>
        <a:xfrm>
          <a:off x="125063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65</xdr:row>
      <xdr:rowOff>0</xdr:rowOff>
    </xdr:from>
    <xdr:ext cx="65" cy="172227"/>
    <xdr:sp macro="" textlink="">
      <xdr:nvSpPr>
        <xdr:cNvPr id="712" name="ZoneTexte 711">
          <a:extLst>
            <a:ext uri="{FF2B5EF4-FFF2-40B4-BE49-F238E27FC236}">
              <a16:creationId xmlns:a16="http://schemas.microsoft.com/office/drawing/2014/main" id="{0672D03B-2C17-4021-B1CC-0E6661AAFAB4}"/>
            </a:ext>
          </a:extLst>
        </xdr:cNvPr>
        <xdr:cNvSpPr txBox="1"/>
      </xdr:nvSpPr>
      <xdr:spPr>
        <a:xfrm>
          <a:off x="1250632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791" name="ZoneTexte 790">
          <a:extLst>
            <a:ext uri="{FF2B5EF4-FFF2-40B4-BE49-F238E27FC236}">
              <a16:creationId xmlns:a16="http://schemas.microsoft.com/office/drawing/2014/main" id="{B974615D-8FE0-415F-B3F3-9697F502B1A1}"/>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792" name="ZoneTexte 791">
          <a:extLst>
            <a:ext uri="{FF2B5EF4-FFF2-40B4-BE49-F238E27FC236}">
              <a16:creationId xmlns:a16="http://schemas.microsoft.com/office/drawing/2014/main" id="{70805B5B-068F-4139-AADC-7885C781D5D7}"/>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793" name="ZoneTexte 792">
          <a:extLst>
            <a:ext uri="{FF2B5EF4-FFF2-40B4-BE49-F238E27FC236}">
              <a16:creationId xmlns:a16="http://schemas.microsoft.com/office/drawing/2014/main" id="{2A5357EE-4BCE-4CD4-A3F6-28AFFAB0A708}"/>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794" name="ZoneTexte 793">
          <a:extLst>
            <a:ext uri="{FF2B5EF4-FFF2-40B4-BE49-F238E27FC236}">
              <a16:creationId xmlns:a16="http://schemas.microsoft.com/office/drawing/2014/main" id="{43E3168E-3FB5-4DBC-BEE1-7A0BB1EDD105}"/>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95" name="ZoneTexte 794">
          <a:extLst>
            <a:ext uri="{FF2B5EF4-FFF2-40B4-BE49-F238E27FC236}">
              <a16:creationId xmlns:a16="http://schemas.microsoft.com/office/drawing/2014/main" id="{A088AF83-E53C-40AF-AAB1-3026B24D4724}"/>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96" name="ZoneTexte 795">
          <a:extLst>
            <a:ext uri="{FF2B5EF4-FFF2-40B4-BE49-F238E27FC236}">
              <a16:creationId xmlns:a16="http://schemas.microsoft.com/office/drawing/2014/main" id="{C41767F5-F718-4FEE-8434-D64A0CD0F027}"/>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97" name="ZoneTexte 796">
          <a:extLst>
            <a:ext uri="{FF2B5EF4-FFF2-40B4-BE49-F238E27FC236}">
              <a16:creationId xmlns:a16="http://schemas.microsoft.com/office/drawing/2014/main" id="{4FCCA663-24DC-42C3-91DF-2FDB842DC3AF}"/>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98" name="ZoneTexte 797">
          <a:extLst>
            <a:ext uri="{FF2B5EF4-FFF2-40B4-BE49-F238E27FC236}">
              <a16:creationId xmlns:a16="http://schemas.microsoft.com/office/drawing/2014/main" id="{44C5E81E-F500-4F3F-9A61-4049B1E287EE}"/>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799" name="ZoneTexte 798">
          <a:extLst>
            <a:ext uri="{FF2B5EF4-FFF2-40B4-BE49-F238E27FC236}">
              <a16:creationId xmlns:a16="http://schemas.microsoft.com/office/drawing/2014/main" id="{02FBCBEF-4FB0-4D87-8DA3-231F74CC1B62}"/>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00" name="ZoneTexte 799">
          <a:extLst>
            <a:ext uri="{FF2B5EF4-FFF2-40B4-BE49-F238E27FC236}">
              <a16:creationId xmlns:a16="http://schemas.microsoft.com/office/drawing/2014/main" id="{07EA4D94-4C69-4E54-B144-120C194CA9A9}"/>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01" name="ZoneTexte 800">
          <a:extLst>
            <a:ext uri="{FF2B5EF4-FFF2-40B4-BE49-F238E27FC236}">
              <a16:creationId xmlns:a16="http://schemas.microsoft.com/office/drawing/2014/main" id="{48066FE6-C040-40B1-B09C-683524F5FDF7}"/>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02" name="ZoneTexte 801">
          <a:extLst>
            <a:ext uri="{FF2B5EF4-FFF2-40B4-BE49-F238E27FC236}">
              <a16:creationId xmlns:a16="http://schemas.microsoft.com/office/drawing/2014/main" id="{9AA4F332-64CA-495A-B9F5-6C655815700C}"/>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803" name="ZoneTexte 802">
          <a:extLst>
            <a:ext uri="{FF2B5EF4-FFF2-40B4-BE49-F238E27FC236}">
              <a16:creationId xmlns:a16="http://schemas.microsoft.com/office/drawing/2014/main" id="{F10ABA7D-DC60-42D1-9845-AC6F9A70EA2E}"/>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804" name="ZoneTexte 803">
          <a:extLst>
            <a:ext uri="{FF2B5EF4-FFF2-40B4-BE49-F238E27FC236}">
              <a16:creationId xmlns:a16="http://schemas.microsoft.com/office/drawing/2014/main" id="{9FEC5419-2EAE-4D9F-897C-FBAAC3F84265}"/>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05" name="ZoneTexte 804">
          <a:extLst>
            <a:ext uri="{FF2B5EF4-FFF2-40B4-BE49-F238E27FC236}">
              <a16:creationId xmlns:a16="http://schemas.microsoft.com/office/drawing/2014/main" id="{443A10E5-8FF5-4FA2-891D-A6BB9C09D720}"/>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06" name="ZoneTexte 805">
          <a:extLst>
            <a:ext uri="{FF2B5EF4-FFF2-40B4-BE49-F238E27FC236}">
              <a16:creationId xmlns:a16="http://schemas.microsoft.com/office/drawing/2014/main" id="{E9D7CCE7-CA24-4481-942E-16D25104033D}"/>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62</xdr:row>
      <xdr:rowOff>0</xdr:rowOff>
    </xdr:from>
    <xdr:ext cx="65" cy="172227"/>
    <xdr:sp macro="" textlink="">
      <xdr:nvSpPr>
        <xdr:cNvPr id="807" name="ZoneTexte 806">
          <a:extLst>
            <a:ext uri="{FF2B5EF4-FFF2-40B4-BE49-F238E27FC236}">
              <a16:creationId xmlns:a16="http://schemas.microsoft.com/office/drawing/2014/main" id="{7EA5D6B9-D782-4E67-8370-C66C81207C38}"/>
            </a:ext>
          </a:extLst>
        </xdr:cNvPr>
        <xdr:cNvSpPr txBox="1"/>
      </xdr:nvSpPr>
      <xdr:spPr>
        <a:xfrm>
          <a:off x="184785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62</xdr:row>
      <xdr:rowOff>0</xdr:rowOff>
    </xdr:from>
    <xdr:ext cx="65" cy="172227"/>
    <xdr:sp macro="" textlink="">
      <xdr:nvSpPr>
        <xdr:cNvPr id="808" name="ZoneTexte 807">
          <a:extLst>
            <a:ext uri="{FF2B5EF4-FFF2-40B4-BE49-F238E27FC236}">
              <a16:creationId xmlns:a16="http://schemas.microsoft.com/office/drawing/2014/main" id="{881B8993-D91D-4BC6-9127-7EC24C75244E}"/>
            </a:ext>
          </a:extLst>
        </xdr:cNvPr>
        <xdr:cNvSpPr txBox="1"/>
      </xdr:nvSpPr>
      <xdr:spPr>
        <a:xfrm>
          <a:off x="199072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62</xdr:row>
      <xdr:rowOff>0</xdr:rowOff>
    </xdr:from>
    <xdr:ext cx="65" cy="172227"/>
    <xdr:sp macro="" textlink="">
      <xdr:nvSpPr>
        <xdr:cNvPr id="809" name="ZoneTexte 808">
          <a:extLst>
            <a:ext uri="{FF2B5EF4-FFF2-40B4-BE49-F238E27FC236}">
              <a16:creationId xmlns:a16="http://schemas.microsoft.com/office/drawing/2014/main" id="{496A8A25-40AB-4CF8-B8A8-DEBBA0A39F73}"/>
            </a:ext>
          </a:extLst>
        </xdr:cNvPr>
        <xdr:cNvSpPr txBox="1"/>
      </xdr:nvSpPr>
      <xdr:spPr>
        <a:xfrm>
          <a:off x="199072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810" name="ZoneTexte 809">
          <a:extLst>
            <a:ext uri="{FF2B5EF4-FFF2-40B4-BE49-F238E27FC236}">
              <a16:creationId xmlns:a16="http://schemas.microsoft.com/office/drawing/2014/main" id="{EDDC7E22-FBD1-492F-98C5-0B250114E4AC}"/>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811" name="ZoneTexte 810">
          <a:extLst>
            <a:ext uri="{FF2B5EF4-FFF2-40B4-BE49-F238E27FC236}">
              <a16:creationId xmlns:a16="http://schemas.microsoft.com/office/drawing/2014/main" id="{5552D9EE-7835-4289-A99E-B85F3EB0142E}"/>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812" name="ZoneTexte 811">
          <a:extLst>
            <a:ext uri="{FF2B5EF4-FFF2-40B4-BE49-F238E27FC236}">
              <a16:creationId xmlns:a16="http://schemas.microsoft.com/office/drawing/2014/main" id="{FA84D1D2-9383-4BD8-BE2F-E6E4CCE80469}"/>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813" name="ZoneTexte 812">
          <a:extLst>
            <a:ext uri="{FF2B5EF4-FFF2-40B4-BE49-F238E27FC236}">
              <a16:creationId xmlns:a16="http://schemas.microsoft.com/office/drawing/2014/main" id="{1F001B5F-5562-45DD-8E5A-BA9D87D61C3E}"/>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814" name="ZoneTexte 813">
          <a:extLst>
            <a:ext uri="{FF2B5EF4-FFF2-40B4-BE49-F238E27FC236}">
              <a16:creationId xmlns:a16="http://schemas.microsoft.com/office/drawing/2014/main" id="{B29B691A-39E6-4106-BE30-D5E284951B50}"/>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815" name="ZoneTexte 814">
          <a:extLst>
            <a:ext uri="{FF2B5EF4-FFF2-40B4-BE49-F238E27FC236}">
              <a16:creationId xmlns:a16="http://schemas.microsoft.com/office/drawing/2014/main" id="{B059CB50-8E01-4DD1-A6AB-2A02C6F6DE13}"/>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816" name="ZoneTexte 815">
          <a:extLst>
            <a:ext uri="{FF2B5EF4-FFF2-40B4-BE49-F238E27FC236}">
              <a16:creationId xmlns:a16="http://schemas.microsoft.com/office/drawing/2014/main" id="{FECC46CF-3D0D-451D-826E-E61C8382C95D}"/>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817" name="ZoneTexte 816">
          <a:extLst>
            <a:ext uri="{FF2B5EF4-FFF2-40B4-BE49-F238E27FC236}">
              <a16:creationId xmlns:a16="http://schemas.microsoft.com/office/drawing/2014/main" id="{3E329771-7953-40FE-8E99-D0D2EAD01F36}"/>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18" name="ZoneTexte 817">
          <a:extLst>
            <a:ext uri="{FF2B5EF4-FFF2-40B4-BE49-F238E27FC236}">
              <a16:creationId xmlns:a16="http://schemas.microsoft.com/office/drawing/2014/main" id="{492148A1-19E0-4960-9D41-8BBFB07F50D7}"/>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19" name="ZoneTexte 818">
          <a:extLst>
            <a:ext uri="{FF2B5EF4-FFF2-40B4-BE49-F238E27FC236}">
              <a16:creationId xmlns:a16="http://schemas.microsoft.com/office/drawing/2014/main" id="{4C9061DE-B0E8-4613-A23B-59D50F1043BC}"/>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20" name="ZoneTexte 819">
          <a:extLst>
            <a:ext uri="{FF2B5EF4-FFF2-40B4-BE49-F238E27FC236}">
              <a16:creationId xmlns:a16="http://schemas.microsoft.com/office/drawing/2014/main" id="{B718811C-9AB9-49C3-8565-845F9E863475}"/>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21" name="ZoneTexte 820">
          <a:extLst>
            <a:ext uri="{FF2B5EF4-FFF2-40B4-BE49-F238E27FC236}">
              <a16:creationId xmlns:a16="http://schemas.microsoft.com/office/drawing/2014/main" id="{9B69E0E2-B120-4DC7-B600-B0C197F2B199}"/>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822" name="ZoneTexte 821">
          <a:extLst>
            <a:ext uri="{FF2B5EF4-FFF2-40B4-BE49-F238E27FC236}">
              <a16:creationId xmlns:a16="http://schemas.microsoft.com/office/drawing/2014/main" id="{701E0B88-0694-47D5-BEFC-B838DE4DE70D}"/>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823" name="ZoneTexte 822">
          <a:extLst>
            <a:ext uri="{FF2B5EF4-FFF2-40B4-BE49-F238E27FC236}">
              <a16:creationId xmlns:a16="http://schemas.microsoft.com/office/drawing/2014/main" id="{D7234A95-1D57-4002-965B-436EB91BC37C}"/>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24" name="ZoneTexte 823">
          <a:extLst>
            <a:ext uri="{FF2B5EF4-FFF2-40B4-BE49-F238E27FC236}">
              <a16:creationId xmlns:a16="http://schemas.microsoft.com/office/drawing/2014/main" id="{E7D0F6AD-ACC5-4672-B492-CBEAE6B02806}"/>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25" name="ZoneTexte 824">
          <a:extLst>
            <a:ext uri="{FF2B5EF4-FFF2-40B4-BE49-F238E27FC236}">
              <a16:creationId xmlns:a16="http://schemas.microsoft.com/office/drawing/2014/main" id="{B83E13B9-3846-42E6-B59D-179658730A6B}"/>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62</xdr:row>
      <xdr:rowOff>0</xdr:rowOff>
    </xdr:from>
    <xdr:ext cx="65" cy="172227"/>
    <xdr:sp macro="" textlink="">
      <xdr:nvSpPr>
        <xdr:cNvPr id="826" name="ZoneTexte 825">
          <a:extLst>
            <a:ext uri="{FF2B5EF4-FFF2-40B4-BE49-F238E27FC236}">
              <a16:creationId xmlns:a16="http://schemas.microsoft.com/office/drawing/2014/main" id="{BC910FD9-3CA1-4735-9B3C-9DA4F5D35DFD}"/>
            </a:ext>
          </a:extLst>
        </xdr:cNvPr>
        <xdr:cNvSpPr txBox="1"/>
      </xdr:nvSpPr>
      <xdr:spPr>
        <a:xfrm>
          <a:off x="184785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62</xdr:row>
      <xdr:rowOff>0</xdr:rowOff>
    </xdr:from>
    <xdr:ext cx="65" cy="172227"/>
    <xdr:sp macro="" textlink="">
      <xdr:nvSpPr>
        <xdr:cNvPr id="827" name="ZoneTexte 826">
          <a:extLst>
            <a:ext uri="{FF2B5EF4-FFF2-40B4-BE49-F238E27FC236}">
              <a16:creationId xmlns:a16="http://schemas.microsoft.com/office/drawing/2014/main" id="{AE4E9DE2-7244-4A91-B759-7B3A420A6A59}"/>
            </a:ext>
          </a:extLst>
        </xdr:cNvPr>
        <xdr:cNvSpPr txBox="1"/>
      </xdr:nvSpPr>
      <xdr:spPr>
        <a:xfrm>
          <a:off x="199072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62</xdr:row>
      <xdr:rowOff>0</xdr:rowOff>
    </xdr:from>
    <xdr:ext cx="65" cy="172227"/>
    <xdr:sp macro="" textlink="">
      <xdr:nvSpPr>
        <xdr:cNvPr id="828" name="ZoneTexte 827">
          <a:extLst>
            <a:ext uri="{FF2B5EF4-FFF2-40B4-BE49-F238E27FC236}">
              <a16:creationId xmlns:a16="http://schemas.microsoft.com/office/drawing/2014/main" id="{B68AFC80-6AC9-4F9A-A427-5CDACC5EDAA4}"/>
            </a:ext>
          </a:extLst>
        </xdr:cNvPr>
        <xdr:cNvSpPr txBox="1"/>
      </xdr:nvSpPr>
      <xdr:spPr>
        <a:xfrm>
          <a:off x="199072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829" name="ZoneTexte 828">
          <a:extLst>
            <a:ext uri="{FF2B5EF4-FFF2-40B4-BE49-F238E27FC236}">
              <a16:creationId xmlns:a16="http://schemas.microsoft.com/office/drawing/2014/main" id="{72E74923-DD6F-46FB-A43F-316CF91F1409}"/>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830" name="ZoneTexte 829">
          <a:extLst>
            <a:ext uri="{FF2B5EF4-FFF2-40B4-BE49-F238E27FC236}">
              <a16:creationId xmlns:a16="http://schemas.microsoft.com/office/drawing/2014/main" id="{6EFBECEB-4835-4858-B243-2987EEECBBBE}"/>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831" name="ZoneTexte 830">
          <a:extLst>
            <a:ext uri="{FF2B5EF4-FFF2-40B4-BE49-F238E27FC236}">
              <a16:creationId xmlns:a16="http://schemas.microsoft.com/office/drawing/2014/main" id="{6A310DF3-7248-4BD1-A0F4-53AB300C2965}"/>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832" name="ZoneTexte 831">
          <a:extLst>
            <a:ext uri="{FF2B5EF4-FFF2-40B4-BE49-F238E27FC236}">
              <a16:creationId xmlns:a16="http://schemas.microsoft.com/office/drawing/2014/main" id="{5A7BA0AF-AC42-46C2-A79B-FEA8E8D80BB4}"/>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833" name="ZoneTexte 832">
          <a:extLst>
            <a:ext uri="{FF2B5EF4-FFF2-40B4-BE49-F238E27FC236}">
              <a16:creationId xmlns:a16="http://schemas.microsoft.com/office/drawing/2014/main" id="{6CC41DA5-56EF-4DEB-A91A-1DF58D5D748A}"/>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834" name="ZoneTexte 833">
          <a:extLst>
            <a:ext uri="{FF2B5EF4-FFF2-40B4-BE49-F238E27FC236}">
              <a16:creationId xmlns:a16="http://schemas.microsoft.com/office/drawing/2014/main" id="{2E9C3912-F2F1-4FB5-A996-8C50AF54B28B}"/>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835" name="ZoneTexte 834">
          <a:extLst>
            <a:ext uri="{FF2B5EF4-FFF2-40B4-BE49-F238E27FC236}">
              <a16:creationId xmlns:a16="http://schemas.microsoft.com/office/drawing/2014/main" id="{D77AF5E7-1585-49C2-B8A0-CC985E187C2A}"/>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836" name="ZoneTexte 835">
          <a:extLst>
            <a:ext uri="{FF2B5EF4-FFF2-40B4-BE49-F238E27FC236}">
              <a16:creationId xmlns:a16="http://schemas.microsoft.com/office/drawing/2014/main" id="{2CB450C0-715F-4A00-944A-378D0E113135}"/>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837" name="ZoneTexte 836">
          <a:extLst>
            <a:ext uri="{FF2B5EF4-FFF2-40B4-BE49-F238E27FC236}">
              <a16:creationId xmlns:a16="http://schemas.microsoft.com/office/drawing/2014/main" id="{9E33FE39-F4DC-43C3-9DD7-C5E58FB1A485}"/>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838" name="ZoneTexte 837">
          <a:extLst>
            <a:ext uri="{FF2B5EF4-FFF2-40B4-BE49-F238E27FC236}">
              <a16:creationId xmlns:a16="http://schemas.microsoft.com/office/drawing/2014/main" id="{3B3EC8D0-A451-44FE-B2A5-FEC8AFA7A38A}"/>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839" name="ZoneTexte 838">
          <a:extLst>
            <a:ext uri="{FF2B5EF4-FFF2-40B4-BE49-F238E27FC236}">
              <a16:creationId xmlns:a16="http://schemas.microsoft.com/office/drawing/2014/main" id="{9724FCB5-A315-4DB3-A63A-D54741697E42}"/>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840" name="ZoneTexte 839">
          <a:extLst>
            <a:ext uri="{FF2B5EF4-FFF2-40B4-BE49-F238E27FC236}">
              <a16:creationId xmlns:a16="http://schemas.microsoft.com/office/drawing/2014/main" id="{616C23D3-F22C-4E4B-860E-1C73C6685899}"/>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841" name="ZoneTexte 840">
          <a:extLst>
            <a:ext uri="{FF2B5EF4-FFF2-40B4-BE49-F238E27FC236}">
              <a16:creationId xmlns:a16="http://schemas.microsoft.com/office/drawing/2014/main" id="{513606AF-B772-4A2D-86D2-69C763BF2B0C}"/>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842" name="ZoneTexte 841">
          <a:extLst>
            <a:ext uri="{FF2B5EF4-FFF2-40B4-BE49-F238E27FC236}">
              <a16:creationId xmlns:a16="http://schemas.microsoft.com/office/drawing/2014/main" id="{79FAC403-04B5-4018-8783-FF53ACBAFC1E}"/>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843" name="ZoneTexte 842">
          <a:extLst>
            <a:ext uri="{FF2B5EF4-FFF2-40B4-BE49-F238E27FC236}">
              <a16:creationId xmlns:a16="http://schemas.microsoft.com/office/drawing/2014/main" id="{DE907F2C-9AE9-470C-8047-3A3F30B66555}"/>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844" name="ZoneTexte 843">
          <a:extLst>
            <a:ext uri="{FF2B5EF4-FFF2-40B4-BE49-F238E27FC236}">
              <a16:creationId xmlns:a16="http://schemas.microsoft.com/office/drawing/2014/main" id="{CE167046-4418-4CFC-88DD-B2E85E208D1F}"/>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845" name="ZoneTexte 844">
          <a:extLst>
            <a:ext uri="{FF2B5EF4-FFF2-40B4-BE49-F238E27FC236}">
              <a16:creationId xmlns:a16="http://schemas.microsoft.com/office/drawing/2014/main" id="{F6FC8CBA-9D50-4AC6-87C2-23DEB9FBC3FB}"/>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846" name="ZoneTexte 845">
          <a:extLst>
            <a:ext uri="{FF2B5EF4-FFF2-40B4-BE49-F238E27FC236}">
              <a16:creationId xmlns:a16="http://schemas.microsoft.com/office/drawing/2014/main" id="{9E079B01-CC72-49B8-A675-CF5E83F0889A}"/>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847" name="ZoneTexte 846">
          <a:extLst>
            <a:ext uri="{FF2B5EF4-FFF2-40B4-BE49-F238E27FC236}">
              <a16:creationId xmlns:a16="http://schemas.microsoft.com/office/drawing/2014/main" id="{11D0DD68-67C1-48BA-B29D-8694CED17581}"/>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848" name="ZoneTexte 847">
          <a:extLst>
            <a:ext uri="{FF2B5EF4-FFF2-40B4-BE49-F238E27FC236}">
              <a16:creationId xmlns:a16="http://schemas.microsoft.com/office/drawing/2014/main" id="{E545853B-20AA-4D6E-B0D3-14BF6EC24B40}"/>
            </a:ext>
          </a:extLst>
        </xdr:cNvPr>
        <xdr:cNvSpPr txBox="1"/>
      </xdr:nvSpPr>
      <xdr:spPr>
        <a:xfrm>
          <a:off x="150304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849" name="ZoneTexte 848">
          <a:extLst>
            <a:ext uri="{FF2B5EF4-FFF2-40B4-BE49-F238E27FC236}">
              <a16:creationId xmlns:a16="http://schemas.microsoft.com/office/drawing/2014/main" id="{AABB5C61-82B4-49BB-9D3A-C24AB425EE0A}"/>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850" name="ZoneTexte 849">
          <a:extLst>
            <a:ext uri="{FF2B5EF4-FFF2-40B4-BE49-F238E27FC236}">
              <a16:creationId xmlns:a16="http://schemas.microsoft.com/office/drawing/2014/main" id="{42AD85C0-5AEE-4D8D-AE41-C6DAB35BCA81}"/>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51" name="ZoneTexte 850">
          <a:extLst>
            <a:ext uri="{FF2B5EF4-FFF2-40B4-BE49-F238E27FC236}">
              <a16:creationId xmlns:a16="http://schemas.microsoft.com/office/drawing/2014/main" id="{816D21FB-7C28-4A4F-97FB-306C8BD00554}"/>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52" name="ZoneTexte 851">
          <a:extLst>
            <a:ext uri="{FF2B5EF4-FFF2-40B4-BE49-F238E27FC236}">
              <a16:creationId xmlns:a16="http://schemas.microsoft.com/office/drawing/2014/main" id="{1607C077-5BD5-4233-841C-B2E85F276787}"/>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53" name="ZoneTexte 852">
          <a:extLst>
            <a:ext uri="{FF2B5EF4-FFF2-40B4-BE49-F238E27FC236}">
              <a16:creationId xmlns:a16="http://schemas.microsoft.com/office/drawing/2014/main" id="{08288483-D413-4836-A19C-2FF1AFC43013}"/>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54" name="ZoneTexte 853">
          <a:extLst>
            <a:ext uri="{FF2B5EF4-FFF2-40B4-BE49-F238E27FC236}">
              <a16:creationId xmlns:a16="http://schemas.microsoft.com/office/drawing/2014/main" id="{C4B87069-B996-4F45-B61C-F537E22AF32D}"/>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55" name="ZoneTexte 854">
          <a:extLst>
            <a:ext uri="{FF2B5EF4-FFF2-40B4-BE49-F238E27FC236}">
              <a16:creationId xmlns:a16="http://schemas.microsoft.com/office/drawing/2014/main" id="{64F904F2-9543-4D8D-ADF0-B804D227699B}"/>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56" name="ZoneTexte 855">
          <a:extLst>
            <a:ext uri="{FF2B5EF4-FFF2-40B4-BE49-F238E27FC236}">
              <a16:creationId xmlns:a16="http://schemas.microsoft.com/office/drawing/2014/main" id="{E930A3F9-7741-40B9-8DF8-99FB82F3880C}"/>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57" name="ZoneTexte 856">
          <a:extLst>
            <a:ext uri="{FF2B5EF4-FFF2-40B4-BE49-F238E27FC236}">
              <a16:creationId xmlns:a16="http://schemas.microsoft.com/office/drawing/2014/main" id="{35AE448A-03FB-4837-87BF-19458B8813CD}"/>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58" name="ZoneTexte 857">
          <a:extLst>
            <a:ext uri="{FF2B5EF4-FFF2-40B4-BE49-F238E27FC236}">
              <a16:creationId xmlns:a16="http://schemas.microsoft.com/office/drawing/2014/main" id="{AA3D0936-CE8E-4C8A-AAFE-DCDDCF7F7B07}"/>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59" name="ZoneTexte 858">
          <a:extLst>
            <a:ext uri="{FF2B5EF4-FFF2-40B4-BE49-F238E27FC236}">
              <a16:creationId xmlns:a16="http://schemas.microsoft.com/office/drawing/2014/main" id="{3B7C2F26-8B51-4DA5-B5DE-2A9BCAF221A4}"/>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60" name="ZoneTexte 859">
          <a:extLst>
            <a:ext uri="{FF2B5EF4-FFF2-40B4-BE49-F238E27FC236}">
              <a16:creationId xmlns:a16="http://schemas.microsoft.com/office/drawing/2014/main" id="{2942DB75-3DEC-4594-9BD0-F4505A3D7CE7}"/>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61" name="ZoneTexte 860">
          <a:extLst>
            <a:ext uri="{FF2B5EF4-FFF2-40B4-BE49-F238E27FC236}">
              <a16:creationId xmlns:a16="http://schemas.microsoft.com/office/drawing/2014/main" id="{5D3F5103-40AA-42DF-BD0B-7929972256F6}"/>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62" name="ZoneTexte 861">
          <a:extLst>
            <a:ext uri="{FF2B5EF4-FFF2-40B4-BE49-F238E27FC236}">
              <a16:creationId xmlns:a16="http://schemas.microsoft.com/office/drawing/2014/main" id="{620379F6-5234-43F4-BB35-41AFAA6141CE}"/>
            </a:ext>
          </a:extLst>
        </xdr:cNvPr>
        <xdr:cNvSpPr txBox="1"/>
      </xdr:nvSpPr>
      <xdr:spPr>
        <a:xfrm>
          <a:off x="17964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62</xdr:row>
      <xdr:rowOff>0</xdr:rowOff>
    </xdr:from>
    <xdr:ext cx="65" cy="172227"/>
    <xdr:sp macro="" textlink="">
      <xdr:nvSpPr>
        <xdr:cNvPr id="863" name="ZoneTexte 862">
          <a:extLst>
            <a:ext uri="{FF2B5EF4-FFF2-40B4-BE49-F238E27FC236}">
              <a16:creationId xmlns:a16="http://schemas.microsoft.com/office/drawing/2014/main" id="{180BF69A-6924-4796-B811-082AEB870EF5}"/>
            </a:ext>
          </a:extLst>
        </xdr:cNvPr>
        <xdr:cNvSpPr txBox="1"/>
      </xdr:nvSpPr>
      <xdr:spPr>
        <a:xfrm>
          <a:off x="184785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62</xdr:row>
      <xdr:rowOff>0</xdr:rowOff>
    </xdr:from>
    <xdr:ext cx="65" cy="172227"/>
    <xdr:sp macro="" textlink="">
      <xdr:nvSpPr>
        <xdr:cNvPr id="864" name="ZoneTexte 863">
          <a:extLst>
            <a:ext uri="{FF2B5EF4-FFF2-40B4-BE49-F238E27FC236}">
              <a16:creationId xmlns:a16="http://schemas.microsoft.com/office/drawing/2014/main" id="{879F2F98-DED0-4BD8-9C65-EFE5CAD78A83}"/>
            </a:ext>
          </a:extLst>
        </xdr:cNvPr>
        <xdr:cNvSpPr txBox="1"/>
      </xdr:nvSpPr>
      <xdr:spPr>
        <a:xfrm>
          <a:off x="184785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62</xdr:row>
      <xdr:rowOff>0</xdr:rowOff>
    </xdr:from>
    <xdr:ext cx="65" cy="172227"/>
    <xdr:sp macro="" textlink="">
      <xdr:nvSpPr>
        <xdr:cNvPr id="865" name="ZoneTexte 864">
          <a:extLst>
            <a:ext uri="{FF2B5EF4-FFF2-40B4-BE49-F238E27FC236}">
              <a16:creationId xmlns:a16="http://schemas.microsoft.com/office/drawing/2014/main" id="{5504D298-4444-4D6B-8120-EE30E8FC4E07}"/>
            </a:ext>
          </a:extLst>
        </xdr:cNvPr>
        <xdr:cNvSpPr txBox="1"/>
      </xdr:nvSpPr>
      <xdr:spPr>
        <a:xfrm>
          <a:off x="19192875"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62</xdr:row>
      <xdr:rowOff>0</xdr:rowOff>
    </xdr:from>
    <xdr:ext cx="65" cy="172227"/>
    <xdr:sp macro="" textlink="">
      <xdr:nvSpPr>
        <xdr:cNvPr id="866" name="ZoneTexte 865">
          <a:extLst>
            <a:ext uri="{FF2B5EF4-FFF2-40B4-BE49-F238E27FC236}">
              <a16:creationId xmlns:a16="http://schemas.microsoft.com/office/drawing/2014/main" id="{D9193101-DE5F-4D57-AAE0-76DCAA368227}"/>
            </a:ext>
          </a:extLst>
        </xdr:cNvPr>
        <xdr:cNvSpPr txBox="1"/>
      </xdr:nvSpPr>
      <xdr:spPr>
        <a:xfrm>
          <a:off x="19192875"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62</xdr:row>
      <xdr:rowOff>0</xdr:rowOff>
    </xdr:from>
    <xdr:ext cx="65" cy="172227"/>
    <xdr:sp macro="" textlink="">
      <xdr:nvSpPr>
        <xdr:cNvPr id="867" name="ZoneTexte 866">
          <a:extLst>
            <a:ext uri="{FF2B5EF4-FFF2-40B4-BE49-F238E27FC236}">
              <a16:creationId xmlns:a16="http://schemas.microsoft.com/office/drawing/2014/main" id="{6A9225BF-390F-4479-ADAC-1CA60C1065F9}"/>
            </a:ext>
          </a:extLst>
        </xdr:cNvPr>
        <xdr:cNvSpPr txBox="1"/>
      </xdr:nvSpPr>
      <xdr:spPr>
        <a:xfrm>
          <a:off x="199072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62</xdr:row>
      <xdr:rowOff>0</xdr:rowOff>
    </xdr:from>
    <xdr:ext cx="65" cy="172227"/>
    <xdr:sp macro="" textlink="">
      <xdr:nvSpPr>
        <xdr:cNvPr id="868" name="ZoneTexte 867">
          <a:extLst>
            <a:ext uri="{FF2B5EF4-FFF2-40B4-BE49-F238E27FC236}">
              <a16:creationId xmlns:a16="http://schemas.microsoft.com/office/drawing/2014/main" id="{DE5943BB-BD7A-4B62-90D9-73F0A0F3E122}"/>
            </a:ext>
          </a:extLst>
        </xdr:cNvPr>
        <xdr:cNvSpPr txBox="1"/>
      </xdr:nvSpPr>
      <xdr:spPr>
        <a:xfrm>
          <a:off x="199072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69" name="ZoneTexte 868">
          <a:extLst>
            <a:ext uri="{FF2B5EF4-FFF2-40B4-BE49-F238E27FC236}">
              <a16:creationId xmlns:a16="http://schemas.microsoft.com/office/drawing/2014/main" id="{94F8D311-2CA7-44CE-AFE7-5D6D27099751}"/>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70" name="ZoneTexte 869">
          <a:extLst>
            <a:ext uri="{FF2B5EF4-FFF2-40B4-BE49-F238E27FC236}">
              <a16:creationId xmlns:a16="http://schemas.microsoft.com/office/drawing/2014/main" id="{6566780D-2153-4EC5-8735-3C824F1A949B}"/>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71" name="ZoneTexte 870">
          <a:extLst>
            <a:ext uri="{FF2B5EF4-FFF2-40B4-BE49-F238E27FC236}">
              <a16:creationId xmlns:a16="http://schemas.microsoft.com/office/drawing/2014/main" id="{56755722-920C-4605-B6BA-E11D78691293}"/>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72" name="ZoneTexte 871">
          <a:extLst>
            <a:ext uri="{FF2B5EF4-FFF2-40B4-BE49-F238E27FC236}">
              <a16:creationId xmlns:a16="http://schemas.microsoft.com/office/drawing/2014/main" id="{9D6A3A55-E929-4F1A-B8F2-88F8179F623B}"/>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73" name="ZoneTexte 872">
          <a:extLst>
            <a:ext uri="{FF2B5EF4-FFF2-40B4-BE49-F238E27FC236}">
              <a16:creationId xmlns:a16="http://schemas.microsoft.com/office/drawing/2014/main" id="{EDA2EEE3-78D8-45F5-9FA8-E4C54C575887}"/>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74" name="ZoneTexte 873">
          <a:extLst>
            <a:ext uri="{FF2B5EF4-FFF2-40B4-BE49-F238E27FC236}">
              <a16:creationId xmlns:a16="http://schemas.microsoft.com/office/drawing/2014/main" id="{77953A05-E36D-469F-A719-183C0D4C5054}"/>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75" name="ZoneTexte 874">
          <a:extLst>
            <a:ext uri="{FF2B5EF4-FFF2-40B4-BE49-F238E27FC236}">
              <a16:creationId xmlns:a16="http://schemas.microsoft.com/office/drawing/2014/main" id="{DE10CA13-9B9F-4E98-B502-2FACE6939A10}"/>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76" name="ZoneTexte 875">
          <a:extLst>
            <a:ext uri="{FF2B5EF4-FFF2-40B4-BE49-F238E27FC236}">
              <a16:creationId xmlns:a16="http://schemas.microsoft.com/office/drawing/2014/main" id="{8F5A2EF8-9B5F-42D1-8F97-D7EB20280F2B}"/>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77" name="ZoneTexte 876">
          <a:extLst>
            <a:ext uri="{FF2B5EF4-FFF2-40B4-BE49-F238E27FC236}">
              <a16:creationId xmlns:a16="http://schemas.microsoft.com/office/drawing/2014/main" id="{6787922F-5DF4-429A-94DD-136F1CED420E}"/>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78" name="ZoneTexte 877">
          <a:extLst>
            <a:ext uri="{FF2B5EF4-FFF2-40B4-BE49-F238E27FC236}">
              <a16:creationId xmlns:a16="http://schemas.microsoft.com/office/drawing/2014/main" id="{97D7858B-8D34-4DD0-BA56-3AC795F405F0}"/>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79" name="ZoneTexte 878">
          <a:extLst>
            <a:ext uri="{FF2B5EF4-FFF2-40B4-BE49-F238E27FC236}">
              <a16:creationId xmlns:a16="http://schemas.microsoft.com/office/drawing/2014/main" id="{5C895C33-79AE-4B90-9591-FFA0A275D478}"/>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80" name="ZoneTexte 879">
          <a:extLst>
            <a:ext uri="{FF2B5EF4-FFF2-40B4-BE49-F238E27FC236}">
              <a16:creationId xmlns:a16="http://schemas.microsoft.com/office/drawing/2014/main" id="{DD18080D-49E8-4042-A261-B9DDF48EF4BE}"/>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81" name="ZoneTexte 880">
          <a:extLst>
            <a:ext uri="{FF2B5EF4-FFF2-40B4-BE49-F238E27FC236}">
              <a16:creationId xmlns:a16="http://schemas.microsoft.com/office/drawing/2014/main" id="{609D8E55-E33A-4212-8605-F64804EECD95}"/>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82" name="ZoneTexte 881">
          <a:extLst>
            <a:ext uri="{FF2B5EF4-FFF2-40B4-BE49-F238E27FC236}">
              <a16:creationId xmlns:a16="http://schemas.microsoft.com/office/drawing/2014/main" id="{F7E7E21F-A774-426F-A430-C560EA53E2F7}"/>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83" name="ZoneTexte 882">
          <a:extLst>
            <a:ext uri="{FF2B5EF4-FFF2-40B4-BE49-F238E27FC236}">
              <a16:creationId xmlns:a16="http://schemas.microsoft.com/office/drawing/2014/main" id="{558C6CBE-0C7B-45EA-8832-E42E4B7C9F88}"/>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84" name="ZoneTexte 883">
          <a:extLst>
            <a:ext uri="{FF2B5EF4-FFF2-40B4-BE49-F238E27FC236}">
              <a16:creationId xmlns:a16="http://schemas.microsoft.com/office/drawing/2014/main" id="{0C2F5519-EB1B-4DD8-875F-1FDE4BECB8D3}"/>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85" name="ZoneTexte 884">
          <a:extLst>
            <a:ext uri="{FF2B5EF4-FFF2-40B4-BE49-F238E27FC236}">
              <a16:creationId xmlns:a16="http://schemas.microsoft.com/office/drawing/2014/main" id="{EBD689EB-C26F-43CE-90F1-EFC317E4650F}"/>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86" name="ZoneTexte 885">
          <a:extLst>
            <a:ext uri="{FF2B5EF4-FFF2-40B4-BE49-F238E27FC236}">
              <a16:creationId xmlns:a16="http://schemas.microsoft.com/office/drawing/2014/main" id="{80550C3A-506A-4807-9081-B2364DA18B26}"/>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87" name="ZoneTexte 886">
          <a:extLst>
            <a:ext uri="{FF2B5EF4-FFF2-40B4-BE49-F238E27FC236}">
              <a16:creationId xmlns:a16="http://schemas.microsoft.com/office/drawing/2014/main" id="{091156A5-A451-46F0-B255-8CDFCF45EDF0}"/>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88" name="ZoneTexte 887">
          <a:extLst>
            <a:ext uri="{FF2B5EF4-FFF2-40B4-BE49-F238E27FC236}">
              <a16:creationId xmlns:a16="http://schemas.microsoft.com/office/drawing/2014/main" id="{37430077-A57A-4C45-BA65-206F11C39992}"/>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89" name="ZoneTexte 888">
          <a:extLst>
            <a:ext uri="{FF2B5EF4-FFF2-40B4-BE49-F238E27FC236}">
              <a16:creationId xmlns:a16="http://schemas.microsoft.com/office/drawing/2014/main" id="{C62A082B-F1C2-44DE-BD0B-9AD1A04BB29B}"/>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90" name="ZoneTexte 889">
          <a:extLst>
            <a:ext uri="{FF2B5EF4-FFF2-40B4-BE49-F238E27FC236}">
              <a16:creationId xmlns:a16="http://schemas.microsoft.com/office/drawing/2014/main" id="{62E870F1-624A-4006-9188-85AE6DEA543F}"/>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91" name="ZoneTexte 890">
          <a:extLst>
            <a:ext uri="{FF2B5EF4-FFF2-40B4-BE49-F238E27FC236}">
              <a16:creationId xmlns:a16="http://schemas.microsoft.com/office/drawing/2014/main" id="{C3D71DE0-BB42-4F37-A567-B5990743FC91}"/>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92" name="ZoneTexte 891">
          <a:extLst>
            <a:ext uri="{FF2B5EF4-FFF2-40B4-BE49-F238E27FC236}">
              <a16:creationId xmlns:a16="http://schemas.microsoft.com/office/drawing/2014/main" id="{C1B908E6-F80D-4158-A1F6-EC5038CA1B17}"/>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93" name="ZoneTexte 892">
          <a:extLst>
            <a:ext uri="{FF2B5EF4-FFF2-40B4-BE49-F238E27FC236}">
              <a16:creationId xmlns:a16="http://schemas.microsoft.com/office/drawing/2014/main" id="{B8F652A6-0D8D-4547-A065-3EE40597BDD9}"/>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94" name="ZoneTexte 893">
          <a:extLst>
            <a:ext uri="{FF2B5EF4-FFF2-40B4-BE49-F238E27FC236}">
              <a16:creationId xmlns:a16="http://schemas.microsoft.com/office/drawing/2014/main" id="{68E24F21-389B-4237-9059-AA21C77848EB}"/>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95" name="ZoneTexte 894">
          <a:extLst>
            <a:ext uri="{FF2B5EF4-FFF2-40B4-BE49-F238E27FC236}">
              <a16:creationId xmlns:a16="http://schemas.microsoft.com/office/drawing/2014/main" id="{B4127DA7-3DF4-4FBD-930C-66817CA0101E}"/>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96" name="ZoneTexte 895">
          <a:extLst>
            <a:ext uri="{FF2B5EF4-FFF2-40B4-BE49-F238E27FC236}">
              <a16:creationId xmlns:a16="http://schemas.microsoft.com/office/drawing/2014/main" id="{C75508A4-C919-4EB8-AC2D-65980E6678D6}"/>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97" name="ZoneTexte 896">
          <a:extLst>
            <a:ext uri="{FF2B5EF4-FFF2-40B4-BE49-F238E27FC236}">
              <a16:creationId xmlns:a16="http://schemas.microsoft.com/office/drawing/2014/main" id="{242B9465-7771-4143-A2CB-F89CD7362DDB}"/>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98" name="ZoneTexte 897">
          <a:extLst>
            <a:ext uri="{FF2B5EF4-FFF2-40B4-BE49-F238E27FC236}">
              <a16:creationId xmlns:a16="http://schemas.microsoft.com/office/drawing/2014/main" id="{DFED1BA9-1AE4-435C-B1DA-274DA4CF9CA2}"/>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99" name="ZoneTexte 898">
          <a:extLst>
            <a:ext uri="{FF2B5EF4-FFF2-40B4-BE49-F238E27FC236}">
              <a16:creationId xmlns:a16="http://schemas.microsoft.com/office/drawing/2014/main" id="{3A53898B-684D-4F40-B73D-F3BEAF625622}"/>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900" name="ZoneTexte 899">
          <a:extLst>
            <a:ext uri="{FF2B5EF4-FFF2-40B4-BE49-F238E27FC236}">
              <a16:creationId xmlns:a16="http://schemas.microsoft.com/office/drawing/2014/main" id="{C2B4F398-1662-4BE7-9446-4A49B84C9E89}"/>
            </a:ext>
          </a:extLst>
        </xdr:cNvPr>
        <xdr:cNvSpPr txBox="1"/>
      </xdr:nvSpPr>
      <xdr:spPr>
        <a:xfrm>
          <a:off x="17964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901" name="ZoneTexte 900">
          <a:extLst>
            <a:ext uri="{FF2B5EF4-FFF2-40B4-BE49-F238E27FC236}">
              <a16:creationId xmlns:a16="http://schemas.microsoft.com/office/drawing/2014/main" id="{950A772C-48D2-46F2-8431-31BBC35B4145}"/>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902" name="ZoneTexte 901">
          <a:extLst>
            <a:ext uri="{FF2B5EF4-FFF2-40B4-BE49-F238E27FC236}">
              <a16:creationId xmlns:a16="http://schemas.microsoft.com/office/drawing/2014/main" id="{A79F887D-F01F-486B-9F9E-CF2594AD2C15}"/>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903" name="ZoneTexte 902">
          <a:extLst>
            <a:ext uri="{FF2B5EF4-FFF2-40B4-BE49-F238E27FC236}">
              <a16:creationId xmlns:a16="http://schemas.microsoft.com/office/drawing/2014/main" id="{FE88999D-86EE-4182-A846-CCF65F90F7D3}"/>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904" name="ZoneTexte 903">
          <a:extLst>
            <a:ext uri="{FF2B5EF4-FFF2-40B4-BE49-F238E27FC236}">
              <a16:creationId xmlns:a16="http://schemas.microsoft.com/office/drawing/2014/main" id="{1E0BEC10-2364-4EB3-B64F-C5DAADC19CF1}"/>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905" name="ZoneTexte 904">
          <a:extLst>
            <a:ext uri="{FF2B5EF4-FFF2-40B4-BE49-F238E27FC236}">
              <a16:creationId xmlns:a16="http://schemas.microsoft.com/office/drawing/2014/main" id="{3B2A0B46-3A4D-4F3E-BFA9-F750F7FE6C76}"/>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906" name="ZoneTexte 905">
          <a:extLst>
            <a:ext uri="{FF2B5EF4-FFF2-40B4-BE49-F238E27FC236}">
              <a16:creationId xmlns:a16="http://schemas.microsoft.com/office/drawing/2014/main" id="{3781A1E3-02A4-424F-A48E-3E736CAAEDDA}"/>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907" name="ZoneTexte 906">
          <a:extLst>
            <a:ext uri="{FF2B5EF4-FFF2-40B4-BE49-F238E27FC236}">
              <a16:creationId xmlns:a16="http://schemas.microsoft.com/office/drawing/2014/main" id="{CA4E962D-AC40-40FE-8526-6EAF51C3703D}"/>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908" name="ZoneTexte 907">
          <a:extLst>
            <a:ext uri="{FF2B5EF4-FFF2-40B4-BE49-F238E27FC236}">
              <a16:creationId xmlns:a16="http://schemas.microsoft.com/office/drawing/2014/main" id="{3542ECCB-3AB5-44E6-9CE1-AC13F3B68499}"/>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909" name="ZoneTexte 908">
          <a:extLst>
            <a:ext uri="{FF2B5EF4-FFF2-40B4-BE49-F238E27FC236}">
              <a16:creationId xmlns:a16="http://schemas.microsoft.com/office/drawing/2014/main" id="{CD7A0255-8421-4021-9246-BA75B0BA0E93}"/>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910" name="ZoneTexte 909">
          <a:extLst>
            <a:ext uri="{FF2B5EF4-FFF2-40B4-BE49-F238E27FC236}">
              <a16:creationId xmlns:a16="http://schemas.microsoft.com/office/drawing/2014/main" id="{A9BEA6DA-4E86-404E-B27F-3DC5158F50E7}"/>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911" name="ZoneTexte 910">
          <a:extLst>
            <a:ext uri="{FF2B5EF4-FFF2-40B4-BE49-F238E27FC236}">
              <a16:creationId xmlns:a16="http://schemas.microsoft.com/office/drawing/2014/main" id="{E0C36E5D-5589-4E34-8C11-DCABE81FF944}"/>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912" name="ZoneTexte 911">
          <a:extLst>
            <a:ext uri="{FF2B5EF4-FFF2-40B4-BE49-F238E27FC236}">
              <a16:creationId xmlns:a16="http://schemas.microsoft.com/office/drawing/2014/main" id="{1C344CC1-F348-4C5E-A526-934DEF9D9FD4}"/>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913" name="ZoneTexte 912">
          <a:extLst>
            <a:ext uri="{FF2B5EF4-FFF2-40B4-BE49-F238E27FC236}">
              <a16:creationId xmlns:a16="http://schemas.microsoft.com/office/drawing/2014/main" id="{9796B099-D44B-4D96-A1A5-22F95AD18B6F}"/>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914" name="ZoneTexte 913">
          <a:extLst>
            <a:ext uri="{FF2B5EF4-FFF2-40B4-BE49-F238E27FC236}">
              <a16:creationId xmlns:a16="http://schemas.microsoft.com/office/drawing/2014/main" id="{1BCE3E7E-3363-46C8-AB8A-EF35F2512281}"/>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915" name="ZoneTexte 914">
          <a:extLst>
            <a:ext uri="{FF2B5EF4-FFF2-40B4-BE49-F238E27FC236}">
              <a16:creationId xmlns:a16="http://schemas.microsoft.com/office/drawing/2014/main" id="{5F6D944B-B6E6-4583-AD93-F50A5E66E102}"/>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916" name="ZoneTexte 915">
          <a:extLst>
            <a:ext uri="{FF2B5EF4-FFF2-40B4-BE49-F238E27FC236}">
              <a16:creationId xmlns:a16="http://schemas.microsoft.com/office/drawing/2014/main" id="{CEBB12AD-2EFD-4B17-BD39-4477F1447D32}"/>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917" name="ZoneTexte 916">
          <a:extLst>
            <a:ext uri="{FF2B5EF4-FFF2-40B4-BE49-F238E27FC236}">
              <a16:creationId xmlns:a16="http://schemas.microsoft.com/office/drawing/2014/main" id="{C07D1321-AF4E-4E52-9AAF-8F4BA9324F7F}"/>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918" name="ZoneTexte 917">
          <a:extLst>
            <a:ext uri="{FF2B5EF4-FFF2-40B4-BE49-F238E27FC236}">
              <a16:creationId xmlns:a16="http://schemas.microsoft.com/office/drawing/2014/main" id="{337263B2-D0B0-4026-B2E1-3AEEF29A9BEA}"/>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919" name="ZoneTexte 918">
          <a:extLst>
            <a:ext uri="{FF2B5EF4-FFF2-40B4-BE49-F238E27FC236}">
              <a16:creationId xmlns:a16="http://schemas.microsoft.com/office/drawing/2014/main" id="{505B0694-90E2-431F-BC87-1F08F3848ADA}"/>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920" name="ZoneTexte 919">
          <a:extLst>
            <a:ext uri="{FF2B5EF4-FFF2-40B4-BE49-F238E27FC236}">
              <a16:creationId xmlns:a16="http://schemas.microsoft.com/office/drawing/2014/main" id="{3FF202A2-8C57-40DC-943F-FFC3DF1D7ABF}"/>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999" name="ZoneTexte 998">
          <a:extLst>
            <a:ext uri="{FF2B5EF4-FFF2-40B4-BE49-F238E27FC236}">
              <a16:creationId xmlns:a16="http://schemas.microsoft.com/office/drawing/2014/main" id="{112D2846-B5D6-4442-AEF6-95AB4AD95E89}"/>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1000" name="ZoneTexte 999">
          <a:extLst>
            <a:ext uri="{FF2B5EF4-FFF2-40B4-BE49-F238E27FC236}">
              <a16:creationId xmlns:a16="http://schemas.microsoft.com/office/drawing/2014/main" id="{18B76776-4831-41C1-81FC-D4B93A7F3593}"/>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1001" name="ZoneTexte 1000">
          <a:extLst>
            <a:ext uri="{FF2B5EF4-FFF2-40B4-BE49-F238E27FC236}">
              <a16:creationId xmlns:a16="http://schemas.microsoft.com/office/drawing/2014/main" id="{5C21EA4B-7E92-4D03-AB82-B38B9E716758}"/>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1002" name="ZoneTexte 1001">
          <a:extLst>
            <a:ext uri="{FF2B5EF4-FFF2-40B4-BE49-F238E27FC236}">
              <a16:creationId xmlns:a16="http://schemas.microsoft.com/office/drawing/2014/main" id="{EFC9423D-5696-408B-A102-6763D4E9DE93}"/>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03" name="ZoneTexte 1002">
          <a:extLst>
            <a:ext uri="{FF2B5EF4-FFF2-40B4-BE49-F238E27FC236}">
              <a16:creationId xmlns:a16="http://schemas.microsoft.com/office/drawing/2014/main" id="{47E09EEA-96AF-4F9F-89D1-30BC441126B1}"/>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04" name="ZoneTexte 1003">
          <a:extLst>
            <a:ext uri="{FF2B5EF4-FFF2-40B4-BE49-F238E27FC236}">
              <a16:creationId xmlns:a16="http://schemas.microsoft.com/office/drawing/2014/main" id="{977970E1-D7CA-4AFE-9C3B-B7AE34D0CFDD}"/>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05" name="ZoneTexte 1004">
          <a:extLst>
            <a:ext uri="{FF2B5EF4-FFF2-40B4-BE49-F238E27FC236}">
              <a16:creationId xmlns:a16="http://schemas.microsoft.com/office/drawing/2014/main" id="{FC7EBBFF-8F9E-4164-A716-8DAE42717EFB}"/>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06" name="ZoneTexte 1005">
          <a:extLst>
            <a:ext uri="{FF2B5EF4-FFF2-40B4-BE49-F238E27FC236}">
              <a16:creationId xmlns:a16="http://schemas.microsoft.com/office/drawing/2014/main" id="{73481B30-1F40-4323-B405-D787F8E167FA}"/>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07" name="ZoneTexte 1006">
          <a:extLst>
            <a:ext uri="{FF2B5EF4-FFF2-40B4-BE49-F238E27FC236}">
              <a16:creationId xmlns:a16="http://schemas.microsoft.com/office/drawing/2014/main" id="{B5A4C8D4-FD3D-47BA-BF36-051271390582}"/>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08" name="ZoneTexte 1007">
          <a:extLst>
            <a:ext uri="{FF2B5EF4-FFF2-40B4-BE49-F238E27FC236}">
              <a16:creationId xmlns:a16="http://schemas.microsoft.com/office/drawing/2014/main" id="{2C1AEEEA-104B-483E-A860-2927B989C31B}"/>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09" name="ZoneTexte 1008">
          <a:extLst>
            <a:ext uri="{FF2B5EF4-FFF2-40B4-BE49-F238E27FC236}">
              <a16:creationId xmlns:a16="http://schemas.microsoft.com/office/drawing/2014/main" id="{C87BADA1-3ADE-421D-A8F7-35C1C52291AA}"/>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10" name="ZoneTexte 1009">
          <a:extLst>
            <a:ext uri="{FF2B5EF4-FFF2-40B4-BE49-F238E27FC236}">
              <a16:creationId xmlns:a16="http://schemas.microsoft.com/office/drawing/2014/main" id="{7FD34905-E5B4-4908-B708-C9352EDEA021}"/>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1011" name="ZoneTexte 1010">
          <a:extLst>
            <a:ext uri="{FF2B5EF4-FFF2-40B4-BE49-F238E27FC236}">
              <a16:creationId xmlns:a16="http://schemas.microsoft.com/office/drawing/2014/main" id="{925BF411-EA13-4EDF-B318-F75C6900E9B0}"/>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12" name="ZoneTexte 1011">
          <a:extLst>
            <a:ext uri="{FF2B5EF4-FFF2-40B4-BE49-F238E27FC236}">
              <a16:creationId xmlns:a16="http://schemas.microsoft.com/office/drawing/2014/main" id="{73AEB6CD-6B76-454C-A541-935C1EC43FB7}"/>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13" name="ZoneTexte 1012">
          <a:extLst>
            <a:ext uri="{FF2B5EF4-FFF2-40B4-BE49-F238E27FC236}">
              <a16:creationId xmlns:a16="http://schemas.microsoft.com/office/drawing/2014/main" id="{00859BC4-7FB8-4CCE-A863-F81F18DF50CB}"/>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14" name="ZoneTexte 1013">
          <a:extLst>
            <a:ext uri="{FF2B5EF4-FFF2-40B4-BE49-F238E27FC236}">
              <a16:creationId xmlns:a16="http://schemas.microsoft.com/office/drawing/2014/main" id="{8CEE3B28-27E0-4ADE-A1F4-30DC34CD000C}"/>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62</xdr:row>
      <xdr:rowOff>0</xdr:rowOff>
    </xdr:from>
    <xdr:ext cx="65" cy="172227"/>
    <xdr:sp macro="" textlink="">
      <xdr:nvSpPr>
        <xdr:cNvPr id="1015" name="ZoneTexte 1014">
          <a:extLst>
            <a:ext uri="{FF2B5EF4-FFF2-40B4-BE49-F238E27FC236}">
              <a16:creationId xmlns:a16="http://schemas.microsoft.com/office/drawing/2014/main" id="{EE924745-81F2-4B8B-B7D3-BD4C7890957A}"/>
            </a:ext>
          </a:extLst>
        </xdr:cNvPr>
        <xdr:cNvSpPr txBox="1"/>
      </xdr:nvSpPr>
      <xdr:spPr>
        <a:xfrm>
          <a:off x="110775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62</xdr:row>
      <xdr:rowOff>0</xdr:rowOff>
    </xdr:from>
    <xdr:ext cx="65" cy="172227"/>
    <xdr:sp macro="" textlink="">
      <xdr:nvSpPr>
        <xdr:cNvPr id="1016" name="ZoneTexte 1015">
          <a:extLst>
            <a:ext uri="{FF2B5EF4-FFF2-40B4-BE49-F238E27FC236}">
              <a16:creationId xmlns:a16="http://schemas.microsoft.com/office/drawing/2014/main" id="{47066121-62F3-4882-81FF-03C5C6F2E942}"/>
            </a:ext>
          </a:extLst>
        </xdr:cNvPr>
        <xdr:cNvSpPr txBox="1"/>
      </xdr:nvSpPr>
      <xdr:spPr>
        <a:xfrm>
          <a:off x="125063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62</xdr:row>
      <xdr:rowOff>0</xdr:rowOff>
    </xdr:from>
    <xdr:ext cx="65" cy="172227"/>
    <xdr:sp macro="" textlink="">
      <xdr:nvSpPr>
        <xdr:cNvPr id="1017" name="ZoneTexte 1016">
          <a:extLst>
            <a:ext uri="{FF2B5EF4-FFF2-40B4-BE49-F238E27FC236}">
              <a16:creationId xmlns:a16="http://schemas.microsoft.com/office/drawing/2014/main" id="{F3F7948C-D4BA-43CF-9124-7DAE3619BA48}"/>
            </a:ext>
          </a:extLst>
        </xdr:cNvPr>
        <xdr:cNvSpPr txBox="1"/>
      </xdr:nvSpPr>
      <xdr:spPr>
        <a:xfrm>
          <a:off x="125063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1018" name="ZoneTexte 1017">
          <a:extLst>
            <a:ext uri="{FF2B5EF4-FFF2-40B4-BE49-F238E27FC236}">
              <a16:creationId xmlns:a16="http://schemas.microsoft.com/office/drawing/2014/main" id="{D836A23A-1E43-43AC-8AD6-8DA7C1572C2B}"/>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1019" name="ZoneTexte 1018">
          <a:extLst>
            <a:ext uri="{FF2B5EF4-FFF2-40B4-BE49-F238E27FC236}">
              <a16:creationId xmlns:a16="http://schemas.microsoft.com/office/drawing/2014/main" id="{C6AAE381-7B20-460E-B852-DC3E0B67FD93}"/>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1020" name="ZoneTexte 1019">
          <a:extLst>
            <a:ext uri="{FF2B5EF4-FFF2-40B4-BE49-F238E27FC236}">
              <a16:creationId xmlns:a16="http://schemas.microsoft.com/office/drawing/2014/main" id="{977F2C9B-4811-4E23-A763-A998A774E8AA}"/>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1021" name="ZoneTexte 1020">
          <a:extLst>
            <a:ext uri="{FF2B5EF4-FFF2-40B4-BE49-F238E27FC236}">
              <a16:creationId xmlns:a16="http://schemas.microsoft.com/office/drawing/2014/main" id="{08DF7A67-0E56-4571-AEF3-B0B43221C9D4}"/>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22" name="ZoneTexte 1021">
          <a:extLst>
            <a:ext uri="{FF2B5EF4-FFF2-40B4-BE49-F238E27FC236}">
              <a16:creationId xmlns:a16="http://schemas.microsoft.com/office/drawing/2014/main" id="{C0FAD186-D314-414B-A3F5-52184CF04573}"/>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23" name="ZoneTexte 1022">
          <a:extLst>
            <a:ext uri="{FF2B5EF4-FFF2-40B4-BE49-F238E27FC236}">
              <a16:creationId xmlns:a16="http://schemas.microsoft.com/office/drawing/2014/main" id="{59A3F1E7-C559-403F-BEE5-50D61D5DF888}"/>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24" name="ZoneTexte 1023">
          <a:extLst>
            <a:ext uri="{FF2B5EF4-FFF2-40B4-BE49-F238E27FC236}">
              <a16:creationId xmlns:a16="http://schemas.microsoft.com/office/drawing/2014/main" id="{004B27CB-6732-49AC-98C3-76664956C103}"/>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25" name="ZoneTexte 1024">
          <a:extLst>
            <a:ext uri="{FF2B5EF4-FFF2-40B4-BE49-F238E27FC236}">
              <a16:creationId xmlns:a16="http://schemas.microsoft.com/office/drawing/2014/main" id="{40C5F53B-FFB0-4055-89E4-B97376348777}"/>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26" name="ZoneTexte 1025">
          <a:extLst>
            <a:ext uri="{FF2B5EF4-FFF2-40B4-BE49-F238E27FC236}">
              <a16:creationId xmlns:a16="http://schemas.microsoft.com/office/drawing/2014/main" id="{DD218E86-7FE3-46B7-9D59-A38BE3F2990C}"/>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27" name="ZoneTexte 1026">
          <a:extLst>
            <a:ext uri="{FF2B5EF4-FFF2-40B4-BE49-F238E27FC236}">
              <a16:creationId xmlns:a16="http://schemas.microsoft.com/office/drawing/2014/main" id="{D21387CE-4767-4124-BA3D-4471AB6D106C}"/>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28" name="ZoneTexte 1027">
          <a:extLst>
            <a:ext uri="{FF2B5EF4-FFF2-40B4-BE49-F238E27FC236}">
              <a16:creationId xmlns:a16="http://schemas.microsoft.com/office/drawing/2014/main" id="{A04AB094-D4ED-48D3-92E2-5954968CD143}"/>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29" name="ZoneTexte 1028">
          <a:extLst>
            <a:ext uri="{FF2B5EF4-FFF2-40B4-BE49-F238E27FC236}">
              <a16:creationId xmlns:a16="http://schemas.microsoft.com/office/drawing/2014/main" id="{C0B82552-B07D-4198-B83A-D28601C24C05}"/>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1030" name="ZoneTexte 1029">
          <a:extLst>
            <a:ext uri="{FF2B5EF4-FFF2-40B4-BE49-F238E27FC236}">
              <a16:creationId xmlns:a16="http://schemas.microsoft.com/office/drawing/2014/main" id="{18FB1DAC-AB78-404A-B11F-78A77257201D}"/>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31" name="ZoneTexte 1030">
          <a:extLst>
            <a:ext uri="{FF2B5EF4-FFF2-40B4-BE49-F238E27FC236}">
              <a16:creationId xmlns:a16="http://schemas.microsoft.com/office/drawing/2014/main" id="{A139503B-B4E2-4864-9AFF-63DF587F0A00}"/>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32" name="ZoneTexte 1031">
          <a:extLst>
            <a:ext uri="{FF2B5EF4-FFF2-40B4-BE49-F238E27FC236}">
              <a16:creationId xmlns:a16="http://schemas.microsoft.com/office/drawing/2014/main" id="{7F31E87E-14A0-46BC-B0D1-0BFC89161DD4}"/>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33" name="ZoneTexte 1032">
          <a:extLst>
            <a:ext uri="{FF2B5EF4-FFF2-40B4-BE49-F238E27FC236}">
              <a16:creationId xmlns:a16="http://schemas.microsoft.com/office/drawing/2014/main" id="{DE1B4758-A7DC-4AA4-B396-C43D63199860}"/>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62</xdr:row>
      <xdr:rowOff>0</xdr:rowOff>
    </xdr:from>
    <xdr:ext cx="65" cy="172227"/>
    <xdr:sp macro="" textlink="">
      <xdr:nvSpPr>
        <xdr:cNvPr id="1034" name="ZoneTexte 1033">
          <a:extLst>
            <a:ext uri="{FF2B5EF4-FFF2-40B4-BE49-F238E27FC236}">
              <a16:creationId xmlns:a16="http://schemas.microsoft.com/office/drawing/2014/main" id="{8FC37DDB-982A-424B-A221-31D4E252810B}"/>
            </a:ext>
          </a:extLst>
        </xdr:cNvPr>
        <xdr:cNvSpPr txBox="1"/>
      </xdr:nvSpPr>
      <xdr:spPr>
        <a:xfrm>
          <a:off x="110775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62</xdr:row>
      <xdr:rowOff>0</xdr:rowOff>
    </xdr:from>
    <xdr:ext cx="65" cy="172227"/>
    <xdr:sp macro="" textlink="">
      <xdr:nvSpPr>
        <xdr:cNvPr id="1035" name="ZoneTexte 1034">
          <a:extLst>
            <a:ext uri="{FF2B5EF4-FFF2-40B4-BE49-F238E27FC236}">
              <a16:creationId xmlns:a16="http://schemas.microsoft.com/office/drawing/2014/main" id="{B919A53C-A428-45FC-807C-671F874DC86E}"/>
            </a:ext>
          </a:extLst>
        </xdr:cNvPr>
        <xdr:cNvSpPr txBox="1"/>
      </xdr:nvSpPr>
      <xdr:spPr>
        <a:xfrm>
          <a:off x="125063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62</xdr:row>
      <xdr:rowOff>0</xdr:rowOff>
    </xdr:from>
    <xdr:ext cx="65" cy="172227"/>
    <xdr:sp macro="" textlink="">
      <xdr:nvSpPr>
        <xdr:cNvPr id="1036" name="ZoneTexte 1035">
          <a:extLst>
            <a:ext uri="{FF2B5EF4-FFF2-40B4-BE49-F238E27FC236}">
              <a16:creationId xmlns:a16="http://schemas.microsoft.com/office/drawing/2014/main" id="{C7F2015F-A768-45EA-9833-6D5BE9C080C0}"/>
            </a:ext>
          </a:extLst>
        </xdr:cNvPr>
        <xdr:cNvSpPr txBox="1"/>
      </xdr:nvSpPr>
      <xdr:spPr>
        <a:xfrm>
          <a:off x="125063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1037" name="ZoneTexte 1036">
          <a:extLst>
            <a:ext uri="{FF2B5EF4-FFF2-40B4-BE49-F238E27FC236}">
              <a16:creationId xmlns:a16="http://schemas.microsoft.com/office/drawing/2014/main" id="{FF44C6B7-97B6-435F-BD47-36B5E00604EC}"/>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1038" name="ZoneTexte 1037">
          <a:extLst>
            <a:ext uri="{FF2B5EF4-FFF2-40B4-BE49-F238E27FC236}">
              <a16:creationId xmlns:a16="http://schemas.microsoft.com/office/drawing/2014/main" id="{4651CCFB-E211-45C4-9412-3866DE5836C5}"/>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1039" name="ZoneTexte 1038">
          <a:extLst>
            <a:ext uri="{FF2B5EF4-FFF2-40B4-BE49-F238E27FC236}">
              <a16:creationId xmlns:a16="http://schemas.microsoft.com/office/drawing/2014/main" id="{64596F30-498E-43BA-A872-D4E3CB3C129A}"/>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1040" name="ZoneTexte 1039">
          <a:extLst>
            <a:ext uri="{FF2B5EF4-FFF2-40B4-BE49-F238E27FC236}">
              <a16:creationId xmlns:a16="http://schemas.microsoft.com/office/drawing/2014/main" id="{8E4DBAD3-3E80-433A-A678-637A93CE07B9}"/>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1041" name="ZoneTexte 1040">
          <a:extLst>
            <a:ext uri="{FF2B5EF4-FFF2-40B4-BE49-F238E27FC236}">
              <a16:creationId xmlns:a16="http://schemas.microsoft.com/office/drawing/2014/main" id="{5BCDBEB8-84E9-4D15-A7CA-67C23151F4A1}"/>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1042" name="ZoneTexte 1041">
          <a:extLst>
            <a:ext uri="{FF2B5EF4-FFF2-40B4-BE49-F238E27FC236}">
              <a16:creationId xmlns:a16="http://schemas.microsoft.com/office/drawing/2014/main" id="{BD94F02E-C1C3-414E-BA74-FCD42643CE55}"/>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1043" name="ZoneTexte 1042">
          <a:extLst>
            <a:ext uri="{FF2B5EF4-FFF2-40B4-BE49-F238E27FC236}">
              <a16:creationId xmlns:a16="http://schemas.microsoft.com/office/drawing/2014/main" id="{188A249E-7165-4D74-9379-CE79F6AC610C}"/>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1044" name="ZoneTexte 1043">
          <a:extLst>
            <a:ext uri="{FF2B5EF4-FFF2-40B4-BE49-F238E27FC236}">
              <a16:creationId xmlns:a16="http://schemas.microsoft.com/office/drawing/2014/main" id="{5835093F-4DDB-4EBE-A765-F606DC38245A}"/>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1045" name="ZoneTexte 1044">
          <a:extLst>
            <a:ext uri="{FF2B5EF4-FFF2-40B4-BE49-F238E27FC236}">
              <a16:creationId xmlns:a16="http://schemas.microsoft.com/office/drawing/2014/main" id="{9C4D1A15-BB4A-4BE2-AE92-4F0CFD3470B6}"/>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1046" name="ZoneTexte 1045">
          <a:extLst>
            <a:ext uri="{FF2B5EF4-FFF2-40B4-BE49-F238E27FC236}">
              <a16:creationId xmlns:a16="http://schemas.microsoft.com/office/drawing/2014/main" id="{C4425B9E-CC19-4F1F-A72C-57742B343626}"/>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47" name="ZoneTexte 1046">
          <a:extLst>
            <a:ext uri="{FF2B5EF4-FFF2-40B4-BE49-F238E27FC236}">
              <a16:creationId xmlns:a16="http://schemas.microsoft.com/office/drawing/2014/main" id="{6353B715-1CC8-4AD7-9D57-D0C8D86EB7DB}"/>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48" name="ZoneTexte 1047">
          <a:extLst>
            <a:ext uri="{FF2B5EF4-FFF2-40B4-BE49-F238E27FC236}">
              <a16:creationId xmlns:a16="http://schemas.microsoft.com/office/drawing/2014/main" id="{25687A2B-F698-4967-8DAE-83F3416CB4E1}"/>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49" name="ZoneTexte 1048">
          <a:extLst>
            <a:ext uri="{FF2B5EF4-FFF2-40B4-BE49-F238E27FC236}">
              <a16:creationId xmlns:a16="http://schemas.microsoft.com/office/drawing/2014/main" id="{1E6D5C32-004D-46B6-9D13-A203697B42C4}"/>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50" name="ZoneTexte 1049">
          <a:extLst>
            <a:ext uri="{FF2B5EF4-FFF2-40B4-BE49-F238E27FC236}">
              <a16:creationId xmlns:a16="http://schemas.microsoft.com/office/drawing/2014/main" id="{93E66E28-22D9-4D7F-8622-9BB18C156E46}"/>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51" name="ZoneTexte 1050">
          <a:extLst>
            <a:ext uri="{FF2B5EF4-FFF2-40B4-BE49-F238E27FC236}">
              <a16:creationId xmlns:a16="http://schemas.microsoft.com/office/drawing/2014/main" id="{6F7F3E4E-1548-4592-8E19-368F72C8CFE7}"/>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52" name="ZoneTexte 1051">
          <a:extLst>
            <a:ext uri="{FF2B5EF4-FFF2-40B4-BE49-F238E27FC236}">
              <a16:creationId xmlns:a16="http://schemas.microsoft.com/office/drawing/2014/main" id="{DF3A35C4-5C84-4B64-A0BC-13DE227CECD4}"/>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53" name="ZoneTexte 1052">
          <a:extLst>
            <a:ext uri="{FF2B5EF4-FFF2-40B4-BE49-F238E27FC236}">
              <a16:creationId xmlns:a16="http://schemas.microsoft.com/office/drawing/2014/main" id="{F809CD28-12F1-40B0-BAAC-BB2CD47A7333}"/>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54" name="ZoneTexte 1053">
          <a:extLst>
            <a:ext uri="{FF2B5EF4-FFF2-40B4-BE49-F238E27FC236}">
              <a16:creationId xmlns:a16="http://schemas.microsoft.com/office/drawing/2014/main" id="{1266BA8E-8C95-4CD8-AF90-6094766758A2}"/>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55" name="ZoneTexte 1054">
          <a:extLst>
            <a:ext uri="{FF2B5EF4-FFF2-40B4-BE49-F238E27FC236}">
              <a16:creationId xmlns:a16="http://schemas.microsoft.com/office/drawing/2014/main" id="{3B494707-9787-4BEC-BA59-C37570B56DB7}"/>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1056" name="ZoneTexte 1055">
          <a:extLst>
            <a:ext uri="{FF2B5EF4-FFF2-40B4-BE49-F238E27FC236}">
              <a16:creationId xmlns:a16="http://schemas.microsoft.com/office/drawing/2014/main" id="{1A50C100-2659-496A-B5A0-F1CFF0ED3FE0}"/>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1057" name="ZoneTexte 1056">
          <a:extLst>
            <a:ext uri="{FF2B5EF4-FFF2-40B4-BE49-F238E27FC236}">
              <a16:creationId xmlns:a16="http://schemas.microsoft.com/office/drawing/2014/main" id="{37D183CD-5C11-4558-BA14-A861758F5CBA}"/>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1058" name="ZoneTexte 1057">
          <a:extLst>
            <a:ext uri="{FF2B5EF4-FFF2-40B4-BE49-F238E27FC236}">
              <a16:creationId xmlns:a16="http://schemas.microsoft.com/office/drawing/2014/main" id="{C7A8B62D-1B70-4F41-82EE-F1089C416A5F}"/>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59" name="ZoneTexte 1058">
          <a:extLst>
            <a:ext uri="{FF2B5EF4-FFF2-40B4-BE49-F238E27FC236}">
              <a16:creationId xmlns:a16="http://schemas.microsoft.com/office/drawing/2014/main" id="{19090B9B-D602-4B1A-927A-A5F931A934F7}"/>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60" name="ZoneTexte 1059">
          <a:extLst>
            <a:ext uri="{FF2B5EF4-FFF2-40B4-BE49-F238E27FC236}">
              <a16:creationId xmlns:a16="http://schemas.microsoft.com/office/drawing/2014/main" id="{1C3918B9-3F9F-4573-8B7F-1805DFBAE667}"/>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61" name="ZoneTexte 1060">
          <a:extLst>
            <a:ext uri="{FF2B5EF4-FFF2-40B4-BE49-F238E27FC236}">
              <a16:creationId xmlns:a16="http://schemas.microsoft.com/office/drawing/2014/main" id="{F96809E1-788B-43F0-B680-B50866A041A6}"/>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62" name="ZoneTexte 1061">
          <a:extLst>
            <a:ext uri="{FF2B5EF4-FFF2-40B4-BE49-F238E27FC236}">
              <a16:creationId xmlns:a16="http://schemas.microsoft.com/office/drawing/2014/main" id="{62C66946-E265-49C0-A8EA-4BDE3C378933}"/>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63" name="ZoneTexte 1062">
          <a:extLst>
            <a:ext uri="{FF2B5EF4-FFF2-40B4-BE49-F238E27FC236}">
              <a16:creationId xmlns:a16="http://schemas.microsoft.com/office/drawing/2014/main" id="{8760742C-F940-4185-B799-CD3B7D398D86}"/>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64" name="ZoneTexte 1063">
          <a:extLst>
            <a:ext uri="{FF2B5EF4-FFF2-40B4-BE49-F238E27FC236}">
              <a16:creationId xmlns:a16="http://schemas.microsoft.com/office/drawing/2014/main" id="{558EC5FE-B0E3-453F-BD73-8991403E66A1}"/>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65" name="ZoneTexte 1064">
          <a:extLst>
            <a:ext uri="{FF2B5EF4-FFF2-40B4-BE49-F238E27FC236}">
              <a16:creationId xmlns:a16="http://schemas.microsoft.com/office/drawing/2014/main" id="{6A904758-1C0F-4F0C-B3F0-AAFFCF7A4BC9}"/>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66" name="ZoneTexte 1065">
          <a:extLst>
            <a:ext uri="{FF2B5EF4-FFF2-40B4-BE49-F238E27FC236}">
              <a16:creationId xmlns:a16="http://schemas.microsoft.com/office/drawing/2014/main" id="{2950E4C7-F405-4DF1-B0EE-16465F4B9686}"/>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67" name="ZoneTexte 1066">
          <a:extLst>
            <a:ext uri="{FF2B5EF4-FFF2-40B4-BE49-F238E27FC236}">
              <a16:creationId xmlns:a16="http://schemas.microsoft.com/office/drawing/2014/main" id="{92EBA190-C0B4-48AE-90C2-2778E501A46B}"/>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68" name="ZoneTexte 1067">
          <a:extLst>
            <a:ext uri="{FF2B5EF4-FFF2-40B4-BE49-F238E27FC236}">
              <a16:creationId xmlns:a16="http://schemas.microsoft.com/office/drawing/2014/main" id="{863681EF-7C84-4F8F-A192-2E96256B1C9E}"/>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69" name="ZoneTexte 1068">
          <a:extLst>
            <a:ext uri="{FF2B5EF4-FFF2-40B4-BE49-F238E27FC236}">
              <a16:creationId xmlns:a16="http://schemas.microsoft.com/office/drawing/2014/main" id="{A7127597-5BDC-4A29-9F59-9D8CDB472AB7}"/>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1070" name="ZoneTexte 1069">
          <a:extLst>
            <a:ext uri="{FF2B5EF4-FFF2-40B4-BE49-F238E27FC236}">
              <a16:creationId xmlns:a16="http://schemas.microsoft.com/office/drawing/2014/main" id="{B8775EFA-E8D8-46AD-B8AA-8AEAB58B510F}"/>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62</xdr:row>
      <xdr:rowOff>0</xdr:rowOff>
    </xdr:from>
    <xdr:ext cx="65" cy="172227"/>
    <xdr:sp macro="" textlink="">
      <xdr:nvSpPr>
        <xdr:cNvPr id="1071" name="ZoneTexte 1070">
          <a:extLst>
            <a:ext uri="{FF2B5EF4-FFF2-40B4-BE49-F238E27FC236}">
              <a16:creationId xmlns:a16="http://schemas.microsoft.com/office/drawing/2014/main" id="{23F0AC23-2B43-4BB6-9CB6-B6803CBE4401}"/>
            </a:ext>
          </a:extLst>
        </xdr:cNvPr>
        <xdr:cNvSpPr txBox="1"/>
      </xdr:nvSpPr>
      <xdr:spPr>
        <a:xfrm>
          <a:off x="110775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62</xdr:row>
      <xdr:rowOff>0</xdr:rowOff>
    </xdr:from>
    <xdr:ext cx="65" cy="172227"/>
    <xdr:sp macro="" textlink="">
      <xdr:nvSpPr>
        <xdr:cNvPr id="1072" name="ZoneTexte 1071">
          <a:extLst>
            <a:ext uri="{FF2B5EF4-FFF2-40B4-BE49-F238E27FC236}">
              <a16:creationId xmlns:a16="http://schemas.microsoft.com/office/drawing/2014/main" id="{66BC7BF4-EA9B-4F6C-AA1E-3B494A3FFF04}"/>
            </a:ext>
          </a:extLst>
        </xdr:cNvPr>
        <xdr:cNvSpPr txBox="1"/>
      </xdr:nvSpPr>
      <xdr:spPr>
        <a:xfrm>
          <a:off x="110775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62</xdr:row>
      <xdr:rowOff>0</xdr:rowOff>
    </xdr:from>
    <xdr:ext cx="65" cy="172227"/>
    <xdr:sp macro="" textlink="">
      <xdr:nvSpPr>
        <xdr:cNvPr id="1073" name="ZoneTexte 1072">
          <a:extLst>
            <a:ext uri="{FF2B5EF4-FFF2-40B4-BE49-F238E27FC236}">
              <a16:creationId xmlns:a16="http://schemas.microsoft.com/office/drawing/2014/main" id="{74FEF4A3-B6EB-4CD0-99EC-E4B843942584}"/>
            </a:ext>
          </a:extLst>
        </xdr:cNvPr>
        <xdr:cNvSpPr txBox="1"/>
      </xdr:nvSpPr>
      <xdr:spPr>
        <a:xfrm>
          <a:off x="11791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62</xdr:row>
      <xdr:rowOff>0</xdr:rowOff>
    </xdr:from>
    <xdr:ext cx="65" cy="172227"/>
    <xdr:sp macro="" textlink="">
      <xdr:nvSpPr>
        <xdr:cNvPr id="1074" name="ZoneTexte 1073">
          <a:extLst>
            <a:ext uri="{FF2B5EF4-FFF2-40B4-BE49-F238E27FC236}">
              <a16:creationId xmlns:a16="http://schemas.microsoft.com/office/drawing/2014/main" id="{91A0A311-B89A-4969-BA53-9A7F3FAB8998}"/>
            </a:ext>
          </a:extLst>
        </xdr:cNvPr>
        <xdr:cNvSpPr txBox="1"/>
      </xdr:nvSpPr>
      <xdr:spPr>
        <a:xfrm>
          <a:off x="11791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62</xdr:row>
      <xdr:rowOff>0</xdr:rowOff>
    </xdr:from>
    <xdr:ext cx="65" cy="172227"/>
    <xdr:sp macro="" textlink="">
      <xdr:nvSpPr>
        <xdr:cNvPr id="1075" name="ZoneTexte 1074">
          <a:extLst>
            <a:ext uri="{FF2B5EF4-FFF2-40B4-BE49-F238E27FC236}">
              <a16:creationId xmlns:a16="http://schemas.microsoft.com/office/drawing/2014/main" id="{DAD5D49C-1A6C-482E-8949-650F62280864}"/>
            </a:ext>
          </a:extLst>
        </xdr:cNvPr>
        <xdr:cNvSpPr txBox="1"/>
      </xdr:nvSpPr>
      <xdr:spPr>
        <a:xfrm>
          <a:off x="125063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62</xdr:row>
      <xdr:rowOff>0</xdr:rowOff>
    </xdr:from>
    <xdr:ext cx="65" cy="172227"/>
    <xdr:sp macro="" textlink="">
      <xdr:nvSpPr>
        <xdr:cNvPr id="1076" name="ZoneTexte 1075">
          <a:extLst>
            <a:ext uri="{FF2B5EF4-FFF2-40B4-BE49-F238E27FC236}">
              <a16:creationId xmlns:a16="http://schemas.microsoft.com/office/drawing/2014/main" id="{CAA3A2D0-EDF4-47DB-81E8-C0056C2B669A}"/>
            </a:ext>
          </a:extLst>
        </xdr:cNvPr>
        <xdr:cNvSpPr txBox="1"/>
      </xdr:nvSpPr>
      <xdr:spPr>
        <a:xfrm>
          <a:off x="125063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29" name="ZoneTexte 1128">
          <a:extLst>
            <a:ext uri="{FF2B5EF4-FFF2-40B4-BE49-F238E27FC236}">
              <a16:creationId xmlns:a16="http://schemas.microsoft.com/office/drawing/2014/main" id="{25968565-7615-40E9-8936-DB82C750B2BD}"/>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30" name="ZoneTexte 1129">
          <a:extLst>
            <a:ext uri="{FF2B5EF4-FFF2-40B4-BE49-F238E27FC236}">
              <a16:creationId xmlns:a16="http://schemas.microsoft.com/office/drawing/2014/main" id="{254779DF-D8FD-4411-8FB7-A41068ED99D5}"/>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31" name="ZoneTexte 1130">
          <a:extLst>
            <a:ext uri="{FF2B5EF4-FFF2-40B4-BE49-F238E27FC236}">
              <a16:creationId xmlns:a16="http://schemas.microsoft.com/office/drawing/2014/main" id="{BF0AF17D-0EA7-4A7D-B006-FFFF64B1A742}"/>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32" name="ZoneTexte 1131">
          <a:extLst>
            <a:ext uri="{FF2B5EF4-FFF2-40B4-BE49-F238E27FC236}">
              <a16:creationId xmlns:a16="http://schemas.microsoft.com/office/drawing/2014/main" id="{91F5629B-2286-47E6-93D8-B9589BA1E38C}"/>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33" name="ZoneTexte 1132">
          <a:extLst>
            <a:ext uri="{FF2B5EF4-FFF2-40B4-BE49-F238E27FC236}">
              <a16:creationId xmlns:a16="http://schemas.microsoft.com/office/drawing/2014/main" id="{5C31C921-F74F-4142-920B-61D541D18174}"/>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34" name="ZoneTexte 1133">
          <a:extLst>
            <a:ext uri="{FF2B5EF4-FFF2-40B4-BE49-F238E27FC236}">
              <a16:creationId xmlns:a16="http://schemas.microsoft.com/office/drawing/2014/main" id="{0680F79C-9402-427A-A74C-3C0DF0877542}"/>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35" name="ZoneTexte 1134">
          <a:extLst>
            <a:ext uri="{FF2B5EF4-FFF2-40B4-BE49-F238E27FC236}">
              <a16:creationId xmlns:a16="http://schemas.microsoft.com/office/drawing/2014/main" id="{72B1FB00-F72A-4A86-85CE-F0351BA1F7E5}"/>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36" name="ZoneTexte 1135">
          <a:extLst>
            <a:ext uri="{FF2B5EF4-FFF2-40B4-BE49-F238E27FC236}">
              <a16:creationId xmlns:a16="http://schemas.microsoft.com/office/drawing/2014/main" id="{6AA4F9E1-E8E2-4B1B-944E-6D5BF3B1AF28}"/>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37" name="ZoneTexte 1136">
          <a:extLst>
            <a:ext uri="{FF2B5EF4-FFF2-40B4-BE49-F238E27FC236}">
              <a16:creationId xmlns:a16="http://schemas.microsoft.com/office/drawing/2014/main" id="{A5F82AEF-6A0F-4957-8936-D169A7DC74F2}"/>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38" name="ZoneTexte 1137">
          <a:extLst>
            <a:ext uri="{FF2B5EF4-FFF2-40B4-BE49-F238E27FC236}">
              <a16:creationId xmlns:a16="http://schemas.microsoft.com/office/drawing/2014/main" id="{FE7E9965-36D3-46DF-AD60-96964171A495}"/>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39" name="ZoneTexte 1138">
          <a:extLst>
            <a:ext uri="{FF2B5EF4-FFF2-40B4-BE49-F238E27FC236}">
              <a16:creationId xmlns:a16="http://schemas.microsoft.com/office/drawing/2014/main" id="{A9ADB4F0-B0C1-49E8-9546-1D03C7732245}"/>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40" name="ZoneTexte 1139">
          <a:extLst>
            <a:ext uri="{FF2B5EF4-FFF2-40B4-BE49-F238E27FC236}">
              <a16:creationId xmlns:a16="http://schemas.microsoft.com/office/drawing/2014/main" id="{54C7FC51-FE58-47C8-AC66-C053308D2FB3}"/>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1141" name="ZoneTexte 1140">
          <a:extLst>
            <a:ext uri="{FF2B5EF4-FFF2-40B4-BE49-F238E27FC236}">
              <a16:creationId xmlns:a16="http://schemas.microsoft.com/office/drawing/2014/main" id="{D04AA779-12B3-451E-8EFC-27DF1A0FFCA6}"/>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1142" name="ZoneTexte 1141">
          <a:extLst>
            <a:ext uri="{FF2B5EF4-FFF2-40B4-BE49-F238E27FC236}">
              <a16:creationId xmlns:a16="http://schemas.microsoft.com/office/drawing/2014/main" id="{276FDB36-F257-4835-BDF5-AC232949883A}"/>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1143" name="ZoneTexte 1142">
          <a:extLst>
            <a:ext uri="{FF2B5EF4-FFF2-40B4-BE49-F238E27FC236}">
              <a16:creationId xmlns:a16="http://schemas.microsoft.com/office/drawing/2014/main" id="{F04C533E-E96C-4DF4-8140-F30F336E96D4}"/>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1144" name="ZoneTexte 1143">
          <a:extLst>
            <a:ext uri="{FF2B5EF4-FFF2-40B4-BE49-F238E27FC236}">
              <a16:creationId xmlns:a16="http://schemas.microsoft.com/office/drawing/2014/main" id="{64C5A84B-84FA-4BDE-A404-39297CCEE4BD}"/>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1145" name="ZoneTexte 1144">
          <a:extLst>
            <a:ext uri="{FF2B5EF4-FFF2-40B4-BE49-F238E27FC236}">
              <a16:creationId xmlns:a16="http://schemas.microsoft.com/office/drawing/2014/main" id="{900ABB63-10AE-48F1-BC44-AF36F0AF6588}"/>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1146" name="ZoneTexte 1145">
          <a:extLst>
            <a:ext uri="{FF2B5EF4-FFF2-40B4-BE49-F238E27FC236}">
              <a16:creationId xmlns:a16="http://schemas.microsoft.com/office/drawing/2014/main" id="{38B291C1-C835-4F65-8ED1-158258BA9A58}"/>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1147" name="ZoneTexte 1146">
          <a:extLst>
            <a:ext uri="{FF2B5EF4-FFF2-40B4-BE49-F238E27FC236}">
              <a16:creationId xmlns:a16="http://schemas.microsoft.com/office/drawing/2014/main" id="{16D6FD16-DB78-4366-944A-B288BAFF894F}"/>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1148" name="ZoneTexte 1147">
          <a:extLst>
            <a:ext uri="{FF2B5EF4-FFF2-40B4-BE49-F238E27FC236}">
              <a16:creationId xmlns:a16="http://schemas.microsoft.com/office/drawing/2014/main" id="{A1F8A7C9-7FAC-489C-A86F-EFDA6ABD0ADC}"/>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49" name="ZoneTexte 1148">
          <a:extLst>
            <a:ext uri="{FF2B5EF4-FFF2-40B4-BE49-F238E27FC236}">
              <a16:creationId xmlns:a16="http://schemas.microsoft.com/office/drawing/2014/main" id="{2C7BAF7B-667F-4236-AABE-E7419F01B0E2}"/>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50" name="ZoneTexte 1149">
          <a:extLst>
            <a:ext uri="{FF2B5EF4-FFF2-40B4-BE49-F238E27FC236}">
              <a16:creationId xmlns:a16="http://schemas.microsoft.com/office/drawing/2014/main" id="{CFAE0DAD-A7C1-4593-9857-F660A5A85A03}"/>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51" name="ZoneTexte 1150">
          <a:extLst>
            <a:ext uri="{FF2B5EF4-FFF2-40B4-BE49-F238E27FC236}">
              <a16:creationId xmlns:a16="http://schemas.microsoft.com/office/drawing/2014/main" id="{9446A965-D674-4FDF-ABBF-473F8EE6D477}"/>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52" name="ZoneTexte 1151">
          <a:extLst>
            <a:ext uri="{FF2B5EF4-FFF2-40B4-BE49-F238E27FC236}">
              <a16:creationId xmlns:a16="http://schemas.microsoft.com/office/drawing/2014/main" id="{12EEA9A6-2A1A-42EE-8061-C29A54EE6305}"/>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53" name="ZoneTexte 1152">
          <a:extLst>
            <a:ext uri="{FF2B5EF4-FFF2-40B4-BE49-F238E27FC236}">
              <a16:creationId xmlns:a16="http://schemas.microsoft.com/office/drawing/2014/main" id="{3E58F7B3-CAFF-405D-93A6-55EAD75EFD69}"/>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54" name="ZoneTexte 1153">
          <a:extLst>
            <a:ext uri="{FF2B5EF4-FFF2-40B4-BE49-F238E27FC236}">
              <a16:creationId xmlns:a16="http://schemas.microsoft.com/office/drawing/2014/main" id="{A079D0ED-3219-40C8-9D6A-D611C5198A31}"/>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55" name="ZoneTexte 1154">
          <a:extLst>
            <a:ext uri="{FF2B5EF4-FFF2-40B4-BE49-F238E27FC236}">
              <a16:creationId xmlns:a16="http://schemas.microsoft.com/office/drawing/2014/main" id="{D9E6FF02-851A-41BC-B680-AF876D9D4F00}"/>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56" name="ZoneTexte 1155">
          <a:extLst>
            <a:ext uri="{FF2B5EF4-FFF2-40B4-BE49-F238E27FC236}">
              <a16:creationId xmlns:a16="http://schemas.microsoft.com/office/drawing/2014/main" id="{008E5472-94A3-461A-9243-B4D17549186C}"/>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57" name="ZoneTexte 1156">
          <a:extLst>
            <a:ext uri="{FF2B5EF4-FFF2-40B4-BE49-F238E27FC236}">
              <a16:creationId xmlns:a16="http://schemas.microsoft.com/office/drawing/2014/main" id="{4CB60B15-E4C5-40B1-9BAE-D477C26641B1}"/>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58" name="ZoneTexte 1157">
          <a:extLst>
            <a:ext uri="{FF2B5EF4-FFF2-40B4-BE49-F238E27FC236}">
              <a16:creationId xmlns:a16="http://schemas.microsoft.com/office/drawing/2014/main" id="{93F05F5A-EF3B-4E12-9B6B-276510D9A628}"/>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59" name="ZoneTexte 1158">
          <a:extLst>
            <a:ext uri="{FF2B5EF4-FFF2-40B4-BE49-F238E27FC236}">
              <a16:creationId xmlns:a16="http://schemas.microsoft.com/office/drawing/2014/main" id="{5FC86D54-D28E-4A78-8EE6-502BF258F10C}"/>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1160" name="ZoneTexte 1159">
          <a:extLst>
            <a:ext uri="{FF2B5EF4-FFF2-40B4-BE49-F238E27FC236}">
              <a16:creationId xmlns:a16="http://schemas.microsoft.com/office/drawing/2014/main" id="{383BC0C8-B11D-4E7C-B579-05AA0C41BE04}"/>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1161" name="ZoneTexte 1160">
          <a:extLst>
            <a:ext uri="{FF2B5EF4-FFF2-40B4-BE49-F238E27FC236}">
              <a16:creationId xmlns:a16="http://schemas.microsoft.com/office/drawing/2014/main" id="{4FADBA90-E09E-4ED3-908E-0A1B4CBDF937}"/>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1162" name="ZoneTexte 1161">
          <a:extLst>
            <a:ext uri="{FF2B5EF4-FFF2-40B4-BE49-F238E27FC236}">
              <a16:creationId xmlns:a16="http://schemas.microsoft.com/office/drawing/2014/main" id="{19488B26-FD6C-4D7E-9E26-CF1B5F47CC67}"/>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1163" name="ZoneTexte 1162">
          <a:extLst>
            <a:ext uri="{FF2B5EF4-FFF2-40B4-BE49-F238E27FC236}">
              <a16:creationId xmlns:a16="http://schemas.microsoft.com/office/drawing/2014/main" id="{0159A735-7190-49B9-8415-8B59E9BD94D5}"/>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1164" name="ZoneTexte 1163">
          <a:extLst>
            <a:ext uri="{FF2B5EF4-FFF2-40B4-BE49-F238E27FC236}">
              <a16:creationId xmlns:a16="http://schemas.microsoft.com/office/drawing/2014/main" id="{DFF07AE3-E1DA-4DC2-8DCE-43DC4995BFAB}"/>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1165" name="ZoneTexte 1164">
          <a:extLst>
            <a:ext uri="{FF2B5EF4-FFF2-40B4-BE49-F238E27FC236}">
              <a16:creationId xmlns:a16="http://schemas.microsoft.com/office/drawing/2014/main" id="{D2139A7B-4CD5-488B-A6CA-B56D070721BC}"/>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1166" name="ZoneTexte 1165">
          <a:extLst>
            <a:ext uri="{FF2B5EF4-FFF2-40B4-BE49-F238E27FC236}">
              <a16:creationId xmlns:a16="http://schemas.microsoft.com/office/drawing/2014/main" id="{609A5151-6525-4C8A-B041-920EFF7D8AA8}"/>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1167" name="ZoneTexte 1166">
          <a:extLst>
            <a:ext uri="{FF2B5EF4-FFF2-40B4-BE49-F238E27FC236}">
              <a16:creationId xmlns:a16="http://schemas.microsoft.com/office/drawing/2014/main" id="{67E11EA8-824F-40F0-8729-A468641C06A9}"/>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1168" name="ZoneTexte 1167">
          <a:extLst>
            <a:ext uri="{FF2B5EF4-FFF2-40B4-BE49-F238E27FC236}">
              <a16:creationId xmlns:a16="http://schemas.microsoft.com/office/drawing/2014/main" id="{A54F5C20-86E9-4503-A103-3CD51A519467}"/>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1169" name="ZoneTexte 1168">
          <a:extLst>
            <a:ext uri="{FF2B5EF4-FFF2-40B4-BE49-F238E27FC236}">
              <a16:creationId xmlns:a16="http://schemas.microsoft.com/office/drawing/2014/main" id="{FB8CC0DA-701C-44B8-B059-4972C91DFDBE}"/>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1170" name="ZoneTexte 1169">
          <a:extLst>
            <a:ext uri="{FF2B5EF4-FFF2-40B4-BE49-F238E27FC236}">
              <a16:creationId xmlns:a16="http://schemas.microsoft.com/office/drawing/2014/main" id="{A9D45D1C-8644-4F30-83A0-87641432F483}"/>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1171" name="ZoneTexte 1170">
          <a:extLst>
            <a:ext uri="{FF2B5EF4-FFF2-40B4-BE49-F238E27FC236}">
              <a16:creationId xmlns:a16="http://schemas.microsoft.com/office/drawing/2014/main" id="{68F9A6A0-4C92-4AFF-80AD-D5B0D1E2D6EF}"/>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1172" name="ZoneTexte 1171">
          <a:extLst>
            <a:ext uri="{FF2B5EF4-FFF2-40B4-BE49-F238E27FC236}">
              <a16:creationId xmlns:a16="http://schemas.microsoft.com/office/drawing/2014/main" id="{525A4DA4-224A-4FC9-9898-2F7326696F12}"/>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1173" name="ZoneTexte 1172">
          <a:extLst>
            <a:ext uri="{FF2B5EF4-FFF2-40B4-BE49-F238E27FC236}">
              <a16:creationId xmlns:a16="http://schemas.microsoft.com/office/drawing/2014/main" id="{21452A17-F720-4B24-9A1F-290F71081473}"/>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1174" name="ZoneTexte 1173">
          <a:extLst>
            <a:ext uri="{FF2B5EF4-FFF2-40B4-BE49-F238E27FC236}">
              <a16:creationId xmlns:a16="http://schemas.microsoft.com/office/drawing/2014/main" id="{E51DB2FC-5F16-4A43-855E-E3965220E947}"/>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1175" name="ZoneTexte 1174">
          <a:extLst>
            <a:ext uri="{FF2B5EF4-FFF2-40B4-BE49-F238E27FC236}">
              <a16:creationId xmlns:a16="http://schemas.microsoft.com/office/drawing/2014/main" id="{E7E80FDF-DB28-45C6-B221-2E7E7F2D4A27}"/>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1176" name="ZoneTexte 1175">
          <a:extLst>
            <a:ext uri="{FF2B5EF4-FFF2-40B4-BE49-F238E27FC236}">
              <a16:creationId xmlns:a16="http://schemas.microsoft.com/office/drawing/2014/main" id="{8F0C7FBE-D126-4AD2-A4D8-0DB8C38CBA95}"/>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1177" name="ZoneTexte 1176">
          <a:extLst>
            <a:ext uri="{FF2B5EF4-FFF2-40B4-BE49-F238E27FC236}">
              <a16:creationId xmlns:a16="http://schemas.microsoft.com/office/drawing/2014/main" id="{A98753B7-2B12-4A6C-AC8E-0588DDC7DF12}"/>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1178" name="ZoneTexte 1177">
          <a:extLst>
            <a:ext uri="{FF2B5EF4-FFF2-40B4-BE49-F238E27FC236}">
              <a16:creationId xmlns:a16="http://schemas.microsoft.com/office/drawing/2014/main" id="{BA9F511A-BF52-4A7B-B411-390124F119C5}"/>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1179" name="ZoneTexte 1178">
          <a:extLst>
            <a:ext uri="{FF2B5EF4-FFF2-40B4-BE49-F238E27FC236}">
              <a16:creationId xmlns:a16="http://schemas.microsoft.com/office/drawing/2014/main" id="{9D09EED9-E1A1-4CC4-8528-AB341BF3C816}"/>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1180" name="ZoneTexte 1179">
          <a:extLst>
            <a:ext uri="{FF2B5EF4-FFF2-40B4-BE49-F238E27FC236}">
              <a16:creationId xmlns:a16="http://schemas.microsoft.com/office/drawing/2014/main" id="{15D3ACDA-D8CF-4F28-8034-A860E096AD8A}"/>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1181" name="ZoneTexte 1180">
          <a:extLst>
            <a:ext uri="{FF2B5EF4-FFF2-40B4-BE49-F238E27FC236}">
              <a16:creationId xmlns:a16="http://schemas.microsoft.com/office/drawing/2014/main" id="{8578B4A7-9CDB-4B57-8CDD-19ADC6A44BCA}"/>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1182" name="ZoneTexte 1181">
          <a:extLst>
            <a:ext uri="{FF2B5EF4-FFF2-40B4-BE49-F238E27FC236}">
              <a16:creationId xmlns:a16="http://schemas.microsoft.com/office/drawing/2014/main" id="{B9C84565-CD61-46B7-84BB-EAFC9E38FDC6}"/>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1183" name="ZoneTexte 1182">
          <a:extLst>
            <a:ext uri="{FF2B5EF4-FFF2-40B4-BE49-F238E27FC236}">
              <a16:creationId xmlns:a16="http://schemas.microsoft.com/office/drawing/2014/main" id="{085548CB-F146-41E2-98BE-54F3B8207390}"/>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1184" name="ZoneTexte 1183">
          <a:extLst>
            <a:ext uri="{FF2B5EF4-FFF2-40B4-BE49-F238E27FC236}">
              <a16:creationId xmlns:a16="http://schemas.microsoft.com/office/drawing/2014/main" id="{544CA3F9-CBCC-4C10-BC66-1B43674C2883}"/>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185" name="ZoneTexte 1184">
          <a:extLst>
            <a:ext uri="{FF2B5EF4-FFF2-40B4-BE49-F238E27FC236}">
              <a16:creationId xmlns:a16="http://schemas.microsoft.com/office/drawing/2014/main" id="{C682513A-BA6B-4E34-841F-C55FF7E2A672}"/>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186" name="ZoneTexte 1185">
          <a:extLst>
            <a:ext uri="{FF2B5EF4-FFF2-40B4-BE49-F238E27FC236}">
              <a16:creationId xmlns:a16="http://schemas.microsoft.com/office/drawing/2014/main" id="{54805868-0A0A-4E3C-8EDE-2BD521239DDE}"/>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187" name="ZoneTexte 1186">
          <a:extLst>
            <a:ext uri="{FF2B5EF4-FFF2-40B4-BE49-F238E27FC236}">
              <a16:creationId xmlns:a16="http://schemas.microsoft.com/office/drawing/2014/main" id="{F35C0E15-DE8C-4B71-9396-0BF11C1CA287}"/>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188" name="ZoneTexte 1187">
          <a:extLst>
            <a:ext uri="{FF2B5EF4-FFF2-40B4-BE49-F238E27FC236}">
              <a16:creationId xmlns:a16="http://schemas.microsoft.com/office/drawing/2014/main" id="{0950FFAC-89D2-47B8-B4BE-D532F62DFE98}"/>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189" name="ZoneTexte 1188">
          <a:extLst>
            <a:ext uri="{FF2B5EF4-FFF2-40B4-BE49-F238E27FC236}">
              <a16:creationId xmlns:a16="http://schemas.microsoft.com/office/drawing/2014/main" id="{875FA94D-2EB7-49AD-B107-3A480E61344D}"/>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190" name="ZoneTexte 1189">
          <a:extLst>
            <a:ext uri="{FF2B5EF4-FFF2-40B4-BE49-F238E27FC236}">
              <a16:creationId xmlns:a16="http://schemas.microsoft.com/office/drawing/2014/main" id="{942C2598-D14B-4949-890D-3C6EFF26F57B}"/>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191" name="ZoneTexte 1190">
          <a:extLst>
            <a:ext uri="{FF2B5EF4-FFF2-40B4-BE49-F238E27FC236}">
              <a16:creationId xmlns:a16="http://schemas.microsoft.com/office/drawing/2014/main" id="{98CF2FCC-06C2-4B16-A0FC-DED0936984CA}"/>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192" name="ZoneTexte 1191">
          <a:extLst>
            <a:ext uri="{FF2B5EF4-FFF2-40B4-BE49-F238E27FC236}">
              <a16:creationId xmlns:a16="http://schemas.microsoft.com/office/drawing/2014/main" id="{3868AFD9-D138-45FF-8086-BE7AA3518D52}"/>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1193" name="ZoneTexte 1192">
          <a:extLst>
            <a:ext uri="{FF2B5EF4-FFF2-40B4-BE49-F238E27FC236}">
              <a16:creationId xmlns:a16="http://schemas.microsoft.com/office/drawing/2014/main" id="{B1EF95D5-CFB9-4F8C-8AA7-1C2B625164FF}"/>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194" name="ZoneTexte 1193">
          <a:extLst>
            <a:ext uri="{FF2B5EF4-FFF2-40B4-BE49-F238E27FC236}">
              <a16:creationId xmlns:a16="http://schemas.microsoft.com/office/drawing/2014/main" id="{5D34CD58-ECD6-4ECC-A200-56037DA6AC54}"/>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195" name="ZoneTexte 1194">
          <a:extLst>
            <a:ext uri="{FF2B5EF4-FFF2-40B4-BE49-F238E27FC236}">
              <a16:creationId xmlns:a16="http://schemas.microsoft.com/office/drawing/2014/main" id="{D0DB500D-369F-4C12-AC4F-215D9E8FF3D1}"/>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196" name="ZoneTexte 1195">
          <a:extLst>
            <a:ext uri="{FF2B5EF4-FFF2-40B4-BE49-F238E27FC236}">
              <a16:creationId xmlns:a16="http://schemas.microsoft.com/office/drawing/2014/main" id="{48E65C35-0E46-4A04-918B-DA11B5DA132C}"/>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25</xdr:row>
      <xdr:rowOff>0</xdr:rowOff>
    </xdr:from>
    <xdr:ext cx="65" cy="172227"/>
    <xdr:sp macro="" textlink="">
      <xdr:nvSpPr>
        <xdr:cNvPr id="1197" name="ZoneTexte 1196">
          <a:extLst>
            <a:ext uri="{FF2B5EF4-FFF2-40B4-BE49-F238E27FC236}">
              <a16:creationId xmlns:a16="http://schemas.microsoft.com/office/drawing/2014/main" id="{9B4E19A3-6903-424F-8B00-865E0B91E5A9}"/>
            </a:ext>
          </a:extLst>
        </xdr:cNvPr>
        <xdr:cNvSpPr txBox="1"/>
      </xdr:nvSpPr>
      <xdr:spPr>
        <a:xfrm>
          <a:off x="36766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25</xdr:row>
      <xdr:rowOff>0</xdr:rowOff>
    </xdr:from>
    <xdr:ext cx="65" cy="172227"/>
    <xdr:sp macro="" textlink="">
      <xdr:nvSpPr>
        <xdr:cNvPr id="1198" name="ZoneTexte 1197">
          <a:extLst>
            <a:ext uri="{FF2B5EF4-FFF2-40B4-BE49-F238E27FC236}">
              <a16:creationId xmlns:a16="http://schemas.microsoft.com/office/drawing/2014/main" id="{D0668D9E-68F3-42B9-88CA-CE1D0A89F0BA}"/>
            </a:ext>
          </a:extLst>
        </xdr:cNvPr>
        <xdr:cNvSpPr txBox="1"/>
      </xdr:nvSpPr>
      <xdr:spPr>
        <a:xfrm>
          <a:off x="51054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25</xdr:row>
      <xdr:rowOff>0</xdr:rowOff>
    </xdr:from>
    <xdr:ext cx="65" cy="172227"/>
    <xdr:sp macro="" textlink="">
      <xdr:nvSpPr>
        <xdr:cNvPr id="1199" name="ZoneTexte 1198">
          <a:extLst>
            <a:ext uri="{FF2B5EF4-FFF2-40B4-BE49-F238E27FC236}">
              <a16:creationId xmlns:a16="http://schemas.microsoft.com/office/drawing/2014/main" id="{2128ABEE-DFEE-4135-A10C-9BEB056BC221}"/>
            </a:ext>
          </a:extLst>
        </xdr:cNvPr>
        <xdr:cNvSpPr txBox="1"/>
      </xdr:nvSpPr>
      <xdr:spPr>
        <a:xfrm>
          <a:off x="51054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1200" name="ZoneTexte 1199">
          <a:extLst>
            <a:ext uri="{FF2B5EF4-FFF2-40B4-BE49-F238E27FC236}">
              <a16:creationId xmlns:a16="http://schemas.microsoft.com/office/drawing/2014/main" id="{CC2BBD2D-CBD5-463F-9DCF-01924CB38F0B}"/>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1201" name="ZoneTexte 1200">
          <a:extLst>
            <a:ext uri="{FF2B5EF4-FFF2-40B4-BE49-F238E27FC236}">
              <a16:creationId xmlns:a16="http://schemas.microsoft.com/office/drawing/2014/main" id="{A4575C93-2642-4758-B89C-A77AA51EA346}"/>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1202" name="ZoneTexte 1201">
          <a:extLst>
            <a:ext uri="{FF2B5EF4-FFF2-40B4-BE49-F238E27FC236}">
              <a16:creationId xmlns:a16="http://schemas.microsoft.com/office/drawing/2014/main" id="{4958AF7C-088C-4436-85FF-E23160058E90}"/>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1203" name="ZoneTexte 1202">
          <a:extLst>
            <a:ext uri="{FF2B5EF4-FFF2-40B4-BE49-F238E27FC236}">
              <a16:creationId xmlns:a16="http://schemas.microsoft.com/office/drawing/2014/main" id="{A727476E-FD36-4C33-9783-D1F9FEA74A7D}"/>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204" name="ZoneTexte 1203">
          <a:extLst>
            <a:ext uri="{FF2B5EF4-FFF2-40B4-BE49-F238E27FC236}">
              <a16:creationId xmlns:a16="http://schemas.microsoft.com/office/drawing/2014/main" id="{89263B72-E322-4BF7-82B8-D84AA2F29E4E}"/>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205" name="ZoneTexte 1204">
          <a:extLst>
            <a:ext uri="{FF2B5EF4-FFF2-40B4-BE49-F238E27FC236}">
              <a16:creationId xmlns:a16="http://schemas.microsoft.com/office/drawing/2014/main" id="{F7514FEB-CEFF-420C-8F26-1ECBA346A4C5}"/>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206" name="ZoneTexte 1205">
          <a:extLst>
            <a:ext uri="{FF2B5EF4-FFF2-40B4-BE49-F238E27FC236}">
              <a16:creationId xmlns:a16="http://schemas.microsoft.com/office/drawing/2014/main" id="{A8F13C40-9CAE-4B1C-B6DC-FC114B77A1C3}"/>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207" name="ZoneTexte 1206">
          <a:extLst>
            <a:ext uri="{FF2B5EF4-FFF2-40B4-BE49-F238E27FC236}">
              <a16:creationId xmlns:a16="http://schemas.microsoft.com/office/drawing/2014/main" id="{777EEEEE-63BD-42DF-BDF4-FA317B6FA8DA}"/>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208" name="ZoneTexte 1207">
          <a:extLst>
            <a:ext uri="{FF2B5EF4-FFF2-40B4-BE49-F238E27FC236}">
              <a16:creationId xmlns:a16="http://schemas.microsoft.com/office/drawing/2014/main" id="{1C59E446-A9FC-4B61-ACFA-F7684DAF54FB}"/>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209" name="ZoneTexte 1208">
          <a:extLst>
            <a:ext uri="{FF2B5EF4-FFF2-40B4-BE49-F238E27FC236}">
              <a16:creationId xmlns:a16="http://schemas.microsoft.com/office/drawing/2014/main" id="{26CDF153-9B63-4BF7-BFA0-C2B48203F31A}"/>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210" name="ZoneTexte 1209">
          <a:extLst>
            <a:ext uri="{FF2B5EF4-FFF2-40B4-BE49-F238E27FC236}">
              <a16:creationId xmlns:a16="http://schemas.microsoft.com/office/drawing/2014/main" id="{813F00D5-B5F5-4897-B6C9-4EF9F9EC149E}"/>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211" name="ZoneTexte 1210">
          <a:extLst>
            <a:ext uri="{FF2B5EF4-FFF2-40B4-BE49-F238E27FC236}">
              <a16:creationId xmlns:a16="http://schemas.microsoft.com/office/drawing/2014/main" id="{40046303-2330-432D-B717-0A94AE81CD68}"/>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1212" name="ZoneTexte 1211">
          <a:extLst>
            <a:ext uri="{FF2B5EF4-FFF2-40B4-BE49-F238E27FC236}">
              <a16:creationId xmlns:a16="http://schemas.microsoft.com/office/drawing/2014/main" id="{D329C562-55F4-40D6-8896-9D6482D98DDA}"/>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213" name="ZoneTexte 1212">
          <a:extLst>
            <a:ext uri="{FF2B5EF4-FFF2-40B4-BE49-F238E27FC236}">
              <a16:creationId xmlns:a16="http://schemas.microsoft.com/office/drawing/2014/main" id="{1A333674-8470-40C3-8BCD-32E3835B11CD}"/>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214" name="ZoneTexte 1213">
          <a:extLst>
            <a:ext uri="{FF2B5EF4-FFF2-40B4-BE49-F238E27FC236}">
              <a16:creationId xmlns:a16="http://schemas.microsoft.com/office/drawing/2014/main" id="{F2791EF7-543A-41ED-8FB3-AEF571728239}"/>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215" name="ZoneTexte 1214">
          <a:extLst>
            <a:ext uri="{FF2B5EF4-FFF2-40B4-BE49-F238E27FC236}">
              <a16:creationId xmlns:a16="http://schemas.microsoft.com/office/drawing/2014/main" id="{4A0D6431-E4C0-442F-8230-2758B6FE7CAB}"/>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25</xdr:row>
      <xdr:rowOff>0</xdr:rowOff>
    </xdr:from>
    <xdr:ext cx="65" cy="172227"/>
    <xdr:sp macro="" textlink="">
      <xdr:nvSpPr>
        <xdr:cNvPr id="1216" name="ZoneTexte 1215">
          <a:extLst>
            <a:ext uri="{FF2B5EF4-FFF2-40B4-BE49-F238E27FC236}">
              <a16:creationId xmlns:a16="http://schemas.microsoft.com/office/drawing/2014/main" id="{8AFA145D-3E53-4AC3-842A-90D58961CCDD}"/>
            </a:ext>
          </a:extLst>
        </xdr:cNvPr>
        <xdr:cNvSpPr txBox="1"/>
      </xdr:nvSpPr>
      <xdr:spPr>
        <a:xfrm>
          <a:off x="36766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25</xdr:row>
      <xdr:rowOff>0</xdr:rowOff>
    </xdr:from>
    <xdr:ext cx="65" cy="172227"/>
    <xdr:sp macro="" textlink="">
      <xdr:nvSpPr>
        <xdr:cNvPr id="1217" name="ZoneTexte 1216">
          <a:extLst>
            <a:ext uri="{FF2B5EF4-FFF2-40B4-BE49-F238E27FC236}">
              <a16:creationId xmlns:a16="http://schemas.microsoft.com/office/drawing/2014/main" id="{A4AED676-CE1B-4BC3-9144-0075D14A56A0}"/>
            </a:ext>
          </a:extLst>
        </xdr:cNvPr>
        <xdr:cNvSpPr txBox="1"/>
      </xdr:nvSpPr>
      <xdr:spPr>
        <a:xfrm>
          <a:off x="51054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25</xdr:row>
      <xdr:rowOff>0</xdr:rowOff>
    </xdr:from>
    <xdr:ext cx="65" cy="172227"/>
    <xdr:sp macro="" textlink="">
      <xdr:nvSpPr>
        <xdr:cNvPr id="1218" name="ZoneTexte 1217">
          <a:extLst>
            <a:ext uri="{FF2B5EF4-FFF2-40B4-BE49-F238E27FC236}">
              <a16:creationId xmlns:a16="http://schemas.microsoft.com/office/drawing/2014/main" id="{15688883-C090-478F-8A04-83C049CE4A2B}"/>
            </a:ext>
          </a:extLst>
        </xdr:cNvPr>
        <xdr:cNvSpPr txBox="1"/>
      </xdr:nvSpPr>
      <xdr:spPr>
        <a:xfrm>
          <a:off x="51054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1219" name="ZoneTexte 1218">
          <a:extLst>
            <a:ext uri="{FF2B5EF4-FFF2-40B4-BE49-F238E27FC236}">
              <a16:creationId xmlns:a16="http://schemas.microsoft.com/office/drawing/2014/main" id="{5E583BB9-F54F-4B7A-A346-C0EAC50D07BD}"/>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1220" name="ZoneTexte 1219">
          <a:extLst>
            <a:ext uri="{FF2B5EF4-FFF2-40B4-BE49-F238E27FC236}">
              <a16:creationId xmlns:a16="http://schemas.microsoft.com/office/drawing/2014/main" id="{2523A10E-ABE4-4320-AAAD-CA31550B6942}"/>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1221" name="ZoneTexte 1220">
          <a:extLst>
            <a:ext uri="{FF2B5EF4-FFF2-40B4-BE49-F238E27FC236}">
              <a16:creationId xmlns:a16="http://schemas.microsoft.com/office/drawing/2014/main" id="{09EDD062-B3CA-4BCC-852C-407F24DA68B5}"/>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1222" name="ZoneTexte 1221">
          <a:extLst>
            <a:ext uri="{FF2B5EF4-FFF2-40B4-BE49-F238E27FC236}">
              <a16:creationId xmlns:a16="http://schemas.microsoft.com/office/drawing/2014/main" id="{AFBB693A-26DC-47E7-9D37-90ABD1BABD92}"/>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1223" name="ZoneTexte 1222">
          <a:extLst>
            <a:ext uri="{FF2B5EF4-FFF2-40B4-BE49-F238E27FC236}">
              <a16:creationId xmlns:a16="http://schemas.microsoft.com/office/drawing/2014/main" id="{272F6215-6F2C-44DD-B12F-917D133C69AC}"/>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1224" name="ZoneTexte 1223">
          <a:extLst>
            <a:ext uri="{FF2B5EF4-FFF2-40B4-BE49-F238E27FC236}">
              <a16:creationId xmlns:a16="http://schemas.microsoft.com/office/drawing/2014/main" id="{9FFA72EE-5520-4174-A942-412D572C87B4}"/>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1225" name="ZoneTexte 1224">
          <a:extLst>
            <a:ext uri="{FF2B5EF4-FFF2-40B4-BE49-F238E27FC236}">
              <a16:creationId xmlns:a16="http://schemas.microsoft.com/office/drawing/2014/main" id="{76870A69-2592-4FAC-8253-70BB9C3E4C61}"/>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1226" name="ZoneTexte 1225">
          <a:extLst>
            <a:ext uri="{FF2B5EF4-FFF2-40B4-BE49-F238E27FC236}">
              <a16:creationId xmlns:a16="http://schemas.microsoft.com/office/drawing/2014/main" id="{C273632A-6DEC-4E6F-9AFA-4174B1791A14}"/>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1227" name="ZoneTexte 1226">
          <a:extLst>
            <a:ext uri="{FF2B5EF4-FFF2-40B4-BE49-F238E27FC236}">
              <a16:creationId xmlns:a16="http://schemas.microsoft.com/office/drawing/2014/main" id="{E37ED501-7274-4177-873A-C13D2C8D387C}"/>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1228" name="ZoneTexte 1227">
          <a:extLst>
            <a:ext uri="{FF2B5EF4-FFF2-40B4-BE49-F238E27FC236}">
              <a16:creationId xmlns:a16="http://schemas.microsoft.com/office/drawing/2014/main" id="{C79031CD-6D33-4273-A6F7-FE86260FF1D9}"/>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229" name="ZoneTexte 1228">
          <a:extLst>
            <a:ext uri="{FF2B5EF4-FFF2-40B4-BE49-F238E27FC236}">
              <a16:creationId xmlns:a16="http://schemas.microsoft.com/office/drawing/2014/main" id="{A7FB8907-C1E4-4C2E-BE9A-522462E90224}"/>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230" name="ZoneTexte 1229">
          <a:extLst>
            <a:ext uri="{FF2B5EF4-FFF2-40B4-BE49-F238E27FC236}">
              <a16:creationId xmlns:a16="http://schemas.microsoft.com/office/drawing/2014/main" id="{2630EDE2-E301-490D-8BB1-E97071921078}"/>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231" name="ZoneTexte 1230">
          <a:extLst>
            <a:ext uri="{FF2B5EF4-FFF2-40B4-BE49-F238E27FC236}">
              <a16:creationId xmlns:a16="http://schemas.microsoft.com/office/drawing/2014/main" id="{8533D05E-4D9A-436B-86B4-BB57912637FA}"/>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232" name="ZoneTexte 1231">
          <a:extLst>
            <a:ext uri="{FF2B5EF4-FFF2-40B4-BE49-F238E27FC236}">
              <a16:creationId xmlns:a16="http://schemas.microsoft.com/office/drawing/2014/main" id="{71F41BB6-DCED-4745-B41C-25DB3E6E8D51}"/>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233" name="ZoneTexte 1232">
          <a:extLst>
            <a:ext uri="{FF2B5EF4-FFF2-40B4-BE49-F238E27FC236}">
              <a16:creationId xmlns:a16="http://schemas.microsoft.com/office/drawing/2014/main" id="{CF6A28CE-A1D8-4EB1-8773-9E1750D611A8}"/>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234" name="ZoneTexte 1233">
          <a:extLst>
            <a:ext uri="{FF2B5EF4-FFF2-40B4-BE49-F238E27FC236}">
              <a16:creationId xmlns:a16="http://schemas.microsoft.com/office/drawing/2014/main" id="{26CC6E29-9789-4EF6-B8D5-E2E6391936C7}"/>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235" name="ZoneTexte 1234">
          <a:extLst>
            <a:ext uri="{FF2B5EF4-FFF2-40B4-BE49-F238E27FC236}">
              <a16:creationId xmlns:a16="http://schemas.microsoft.com/office/drawing/2014/main" id="{FA8F6323-F008-4915-AF12-E80F9191FF99}"/>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236" name="ZoneTexte 1235">
          <a:extLst>
            <a:ext uri="{FF2B5EF4-FFF2-40B4-BE49-F238E27FC236}">
              <a16:creationId xmlns:a16="http://schemas.microsoft.com/office/drawing/2014/main" id="{C03FF0BC-91A5-4A2A-B81F-74A851F250D3}"/>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237" name="ZoneTexte 1236">
          <a:extLst>
            <a:ext uri="{FF2B5EF4-FFF2-40B4-BE49-F238E27FC236}">
              <a16:creationId xmlns:a16="http://schemas.microsoft.com/office/drawing/2014/main" id="{0489B6A5-CB5F-4362-AC48-053DA59A9206}"/>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1238" name="ZoneTexte 1237">
          <a:extLst>
            <a:ext uri="{FF2B5EF4-FFF2-40B4-BE49-F238E27FC236}">
              <a16:creationId xmlns:a16="http://schemas.microsoft.com/office/drawing/2014/main" id="{D24B256E-BA94-43D1-A642-2B4A4BEED48F}"/>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1239" name="ZoneTexte 1238">
          <a:extLst>
            <a:ext uri="{FF2B5EF4-FFF2-40B4-BE49-F238E27FC236}">
              <a16:creationId xmlns:a16="http://schemas.microsoft.com/office/drawing/2014/main" id="{EE53394B-EC2E-4CF7-811E-3ABD705A5E88}"/>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1240" name="ZoneTexte 1239">
          <a:extLst>
            <a:ext uri="{FF2B5EF4-FFF2-40B4-BE49-F238E27FC236}">
              <a16:creationId xmlns:a16="http://schemas.microsoft.com/office/drawing/2014/main" id="{E9281B20-B17C-4E45-A98A-1F8245C113FA}"/>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241" name="ZoneTexte 1240">
          <a:extLst>
            <a:ext uri="{FF2B5EF4-FFF2-40B4-BE49-F238E27FC236}">
              <a16:creationId xmlns:a16="http://schemas.microsoft.com/office/drawing/2014/main" id="{18BD6AEF-224F-45F7-B238-D80A93D09942}"/>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242" name="ZoneTexte 1241">
          <a:extLst>
            <a:ext uri="{FF2B5EF4-FFF2-40B4-BE49-F238E27FC236}">
              <a16:creationId xmlns:a16="http://schemas.microsoft.com/office/drawing/2014/main" id="{EF43D607-C8F4-491F-A9BB-5A5CC45C45F9}"/>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243" name="ZoneTexte 1242">
          <a:extLst>
            <a:ext uri="{FF2B5EF4-FFF2-40B4-BE49-F238E27FC236}">
              <a16:creationId xmlns:a16="http://schemas.microsoft.com/office/drawing/2014/main" id="{849CAE0F-83C9-4D98-8F31-904EAAC6C30B}"/>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244" name="ZoneTexte 1243">
          <a:extLst>
            <a:ext uri="{FF2B5EF4-FFF2-40B4-BE49-F238E27FC236}">
              <a16:creationId xmlns:a16="http://schemas.microsoft.com/office/drawing/2014/main" id="{C0C83B61-4BCF-4647-90E0-3B8C94AE8B9C}"/>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245" name="ZoneTexte 1244">
          <a:extLst>
            <a:ext uri="{FF2B5EF4-FFF2-40B4-BE49-F238E27FC236}">
              <a16:creationId xmlns:a16="http://schemas.microsoft.com/office/drawing/2014/main" id="{FD592F09-DCEE-4ADD-8028-972F237E72C4}"/>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246" name="ZoneTexte 1245">
          <a:extLst>
            <a:ext uri="{FF2B5EF4-FFF2-40B4-BE49-F238E27FC236}">
              <a16:creationId xmlns:a16="http://schemas.microsoft.com/office/drawing/2014/main" id="{5D4C6E4A-127E-4D79-857B-D3A6DC21524B}"/>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247" name="ZoneTexte 1246">
          <a:extLst>
            <a:ext uri="{FF2B5EF4-FFF2-40B4-BE49-F238E27FC236}">
              <a16:creationId xmlns:a16="http://schemas.microsoft.com/office/drawing/2014/main" id="{8E4993CD-4B93-400B-B152-71D43836EDED}"/>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248" name="ZoneTexte 1247">
          <a:extLst>
            <a:ext uri="{FF2B5EF4-FFF2-40B4-BE49-F238E27FC236}">
              <a16:creationId xmlns:a16="http://schemas.microsoft.com/office/drawing/2014/main" id="{D886E96C-D226-4D4A-AE46-0CC068C69982}"/>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249" name="ZoneTexte 1248">
          <a:extLst>
            <a:ext uri="{FF2B5EF4-FFF2-40B4-BE49-F238E27FC236}">
              <a16:creationId xmlns:a16="http://schemas.microsoft.com/office/drawing/2014/main" id="{110EF06E-7508-4E91-AC2A-B56E4601E261}"/>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250" name="ZoneTexte 1249">
          <a:extLst>
            <a:ext uri="{FF2B5EF4-FFF2-40B4-BE49-F238E27FC236}">
              <a16:creationId xmlns:a16="http://schemas.microsoft.com/office/drawing/2014/main" id="{C0E7A640-B9BB-4C18-9F23-F8B0F67FAD06}"/>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251" name="ZoneTexte 1250">
          <a:extLst>
            <a:ext uri="{FF2B5EF4-FFF2-40B4-BE49-F238E27FC236}">
              <a16:creationId xmlns:a16="http://schemas.microsoft.com/office/drawing/2014/main" id="{5C1F0104-4CDD-4439-A0CE-40A62FB09C50}"/>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1252" name="ZoneTexte 1251">
          <a:extLst>
            <a:ext uri="{FF2B5EF4-FFF2-40B4-BE49-F238E27FC236}">
              <a16:creationId xmlns:a16="http://schemas.microsoft.com/office/drawing/2014/main" id="{27D0C7A5-37EB-4A3E-AD62-325D4E3B3C5A}"/>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25</xdr:row>
      <xdr:rowOff>0</xdr:rowOff>
    </xdr:from>
    <xdr:ext cx="65" cy="172227"/>
    <xdr:sp macro="" textlink="">
      <xdr:nvSpPr>
        <xdr:cNvPr id="1253" name="ZoneTexte 1252">
          <a:extLst>
            <a:ext uri="{FF2B5EF4-FFF2-40B4-BE49-F238E27FC236}">
              <a16:creationId xmlns:a16="http://schemas.microsoft.com/office/drawing/2014/main" id="{1CA719FE-BDF0-44B9-B753-C160CA897208}"/>
            </a:ext>
          </a:extLst>
        </xdr:cNvPr>
        <xdr:cNvSpPr txBox="1"/>
      </xdr:nvSpPr>
      <xdr:spPr>
        <a:xfrm>
          <a:off x="36766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25</xdr:row>
      <xdr:rowOff>0</xdr:rowOff>
    </xdr:from>
    <xdr:ext cx="65" cy="172227"/>
    <xdr:sp macro="" textlink="">
      <xdr:nvSpPr>
        <xdr:cNvPr id="1254" name="ZoneTexte 1253">
          <a:extLst>
            <a:ext uri="{FF2B5EF4-FFF2-40B4-BE49-F238E27FC236}">
              <a16:creationId xmlns:a16="http://schemas.microsoft.com/office/drawing/2014/main" id="{74FDC38A-C3B9-4126-BFE1-AD01DAFF61FE}"/>
            </a:ext>
          </a:extLst>
        </xdr:cNvPr>
        <xdr:cNvSpPr txBox="1"/>
      </xdr:nvSpPr>
      <xdr:spPr>
        <a:xfrm>
          <a:off x="36766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25</xdr:row>
      <xdr:rowOff>0</xdr:rowOff>
    </xdr:from>
    <xdr:ext cx="65" cy="172227"/>
    <xdr:sp macro="" textlink="">
      <xdr:nvSpPr>
        <xdr:cNvPr id="1255" name="ZoneTexte 1254">
          <a:extLst>
            <a:ext uri="{FF2B5EF4-FFF2-40B4-BE49-F238E27FC236}">
              <a16:creationId xmlns:a16="http://schemas.microsoft.com/office/drawing/2014/main" id="{EA4101FC-586E-4218-8557-2AB875D832EC}"/>
            </a:ext>
          </a:extLst>
        </xdr:cNvPr>
        <xdr:cNvSpPr txBox="1"/>
      </xdr:nvSpPr>
      <xdr:spPr>
        <a:xfrm>
          <a:off x="43910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25</xdr:row>
      <xdr:rowOff>0</xdr:rowOff>
    </xdr:from>
    <xdr:ext cx="65" cy="172227"/>
    <xdr:sp macro="" textlink="">
      <xdr:nvSpPr>
        <xdr:cNvPr id="1256" name="ZoneTexte 1255">
          <a:extLst>
            <a:ext uri="{FF2B5EF4-FFF2-40B4-BE49-F238E27FC236}">
              <a16:creationId xmlns:a16="http://schemas.microsoft.com/office/drawing/2014/main" id="{CB7DB313-EA75-41FB-9424-D18FEA636C98}"/>
            </a:ext>
          </a:extLst>
        </xdr:cNvPr>
        <xdr:cNvSpPr txBox="1"/>
      </xdr:nvSpPr>
      <xdr:spPr>
        <a:xfrm>
          <a:off x="43910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25</xdr:row>
      <xdr:rowOff>0</xdr:rowOff>
    </xdr:from>
    <xdr:ext cx="65" cy="172227"/>
    <xdr:sp macro="" textlink="">
      <xdr:nvSpPr>
        <xdr:cNvPr id="1257" name="ZoneTexte 1256">
          <a:extLst>
            <a:ext uri="{FF2B5EF4-FFF2-40B4-BE49-F238E27FC236}">
              <a16:creationId xmlns:a16="http://schemas.microsoft.com/office/drawing/2014/main" id="{7A6B6AA8-98A9-47E9-BFFC-8576B380D00E}"/>
            </a:ext>
          </a:extLst>
        </xdr:cNvPr>
        <xdr:cNvSpPr txBox="1"/>
      </xdr:nvSpPr>
      <xdr:spPr>
        <a:xfrm>
          <a:off x="51054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25</xdr:row>
      <xdr:rowOff>0</xdr:rowOff>
    </xdr:from>
    <xdr:ext cx="65" cy="172227"/>
    <xdr:sp macro="" textlink="">
      <xdr:nvSpPr>
        <xdr:cNvPr id="1258" name="ZoneTexte 1257">
          <a:extLst>
            <a:ext uri="{FF2B5EF4-FFF2-40B4-BE49-F238E27FC236}">
              <a16:creationId xmlns:a16="http://schemas.microsoft.com/office/drawing/2014/main" id="{10483C00-D291-41B6-92D0-116594932036}"/>
            </a:ext>
          </a:extLst>
        </xdr:cNvPr>
        <xdr:cNvSpPr txBox="1"/>
      </xdr:nvSpPr>
      <xdr:spPr>
        <a:xfrm>
          <a:off x="51054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59" name="ZoneTexte 1258">
          <a:extLst>
            <a:ext uri="{FF2B5EF4-FFF2-40B4-BE49-F238E27FC236}">
              <a16:creationId xmlns:a16="http://schemas.microsoft.com/office/drawing/2014/main" id="{CA038BEB-334A-4910-97C9-AF4EB623C6FC}"/>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60" name="ZoneTexte 1259">
          <a:extLst>
            <a:ext uri="{FF2B5EF4-FFF2-40B4-BE49-F238E27FC236}">
              <a16:creationId xmlns:a16="http://schemas.microsoft.com/office/drawing/2014/main" id="{FD1A7BC2-771C-45CA-BB0D-F5ADCA5F0F3C}"/>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61" name="ZoneTexte 1260">
          <a:extLst>
            <a:ext uri="{FF2B5EF4-FFF2-40B4-BE49-F238E27FC236}">
              <a16:creationId xmlns:a16="http://schemas.microsoft.com/office/drawing/2014/main" id="{9556930E-48A7-421C-BFE3-AE3240CB264C}"/>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62" name="ZoneTexte 1261">
          <a:extLst>
            <a:ext uri="{FF2B5EF4-FFF2-40B4-BE49-F238E27FC236}">
              <a16:creationId xmlns:a16="http://schemas.microsoft.com/office/drawing/2014/main" id="{66717D45-40C4-4BD3-A3A7-7342AD1BA958}"/>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63" name="ZoneTexte 1262">
          <a:extLst>
            <a:ext uri="{FF2B5EF4-FFF2-40B4-BE49-F238E27FC236}">
              <a16:creationId xmlns:a16="http://schemas.microsoft.com/office/drawing/2014/main" id="{FBAA76E9-9EA4-45C1-8F19-33207E0CA48E}"/>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64" name="ZoneTexte 1263">
          <a:extLst>
            <a:ext uri="{FF2B5EF4-FFF2-40B4-BE49-F238E27FC236}">
              <a16:creationId xmlns:a16="http://schemas.microsoft.com/office/drawing/2014/main" id="{DE12B4E1-2B3F-4AD9-84D4-3E1CF013B651}"/>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65" name="ZoneTexte 1264">
          <a:extLst>
            <a:ext uri="{FF2B5EF4-FFF2-40B4-BE49-F238E27FC236}">
              <a16:creationId xmlns:a16="http://schemas.microsoft.com/office/drawing/2014/main" id="{66DA40A4-C401-413D-A6EE-8A633B051405}"/>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66" name="ZoneTexte 1265">
          <a:extLst>
            <a:ext uri="{FF2B5EF4-FFF2-40B4-BE49-F238E27FC236}">
              <a16:creationId xmlns:a16="http://schemas.microsoft.com/office/drawing/2014/main" id="{236D86AB-7A2B-4E44-8314-514C2D9800EE}"/>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67" name="ZoneTexte 1266">
          <a:extLst>
            <a:ext uri="{FF2B5EF4-FFF2-40B4-BE49-F238E27FC236}">
              <a16:creationId xmlns:a16="http://schemas.microsoft.com/office/drawing/2014/main" id="{5C841CE6-1F23-4A03-BDDF-9484C8A775D2}"/>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68" name="ZoneTexte 1267">
          <a:extLst>
            <a:ext uri="{FF2B5EF4-FFF2-40B4-BE49-F238E27FC236}">
              <a16:creationId xmlns:a16="http://schemas.microsoft.com/office/drawing/2014/main" id="{C3DC5C8A-6FE8-476A-B855-E7C9C1DFA1FB}"/>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69" name="ZoneTexte 1268">
          <a:extLst>
            <a:ext uri="{FF2B5EF4-FFF2-40B4-BE49-F238E27FC236}">
              <a16:creationId xmlns:a16="http://schemas.microsoft.com/office/drawing/2014/main" id="{E0D46274-CC3D-4D31-B5C8-F87FB8521D4C}"/>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70" name="ZoneTexte 1269">
          <a:extLst>
            <a:ext uri="{FF2B5EF4-FFF2-40B4-BE49-F238E27FC236}">
              <a16:creationId xmlns:a16="http://schemas.microsoft.com/office/drawing/2014/main" id="{F16D9D47-7DEB-4D2D-B683-FD49B54FDF5E}"/>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1271" name="ZoneTexte 1270">
          <a:extLst>
            <a:ext uri="{FF2B5EF4-FFF2-40B4-BE49-F238E27FC236}">
              <a16:creationId xmlns:a16="http://schemas.microsoft.com/office/drawing/2014/main" id="{79F4C231-0EAC-4D99-8D51-16E9D6B29D93}"/>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1272" name="ZoneTexte 1271">
          <a:extLst>
            <a:ext uri="{FF2B5EF4-FFF2-40B4-BE49-F238E27FC236}">
              <a16:creationId xmlns:a16="http://schemas.microsoft.com/office/drawing/2014/main" id="{78B43F67-FD64-4F73-8C41-BB5DA1432261}"/>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1273" name="ZoneTexte 1272">
          <a:extLst>
            <a:ext uri="{FF2B5EF4-FFF2-40B4-BE49-F238E27FC236}">
              <a16:creationId xmlns:a16="http://schemas.microsoft.com/office/drawing/2014/main" id="{9C774884-C86D-4140-8626-E3B7975A191D}"/>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1274" name="ZoneTexte 1273">
          <a:extLst>
            <a:ext uri="{FF2B5EF4-FFF2-40B4-BE49-F238E27FC236}">
              <a16:creationId xmlns:a16="http://schemas.microsoft.com/office/drawing/2014/main" id="{AE4FE8D6-0FD0-49D9-B9DA-253A6BB52D31}"/>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1275" name="ZoneTexte 1274">
          <a:extLst>
            <a:ext uri="{FF2B5EF4-FFF2-40B4-BE49-F238E27FC236}">
              <a16:creationId xmlns:a16="http://schemas.microsoft.com/office/drawing/2014/main" id="{2EA33D23-F16D-45E4-9A47-0EB09AD84F91}"/>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1276" name="ZoneTexte 1275">
          <a:extLst>
            <a:ext uri="{FF2B5EF4-FFF2-40B4-BE49-F238E27FC236}">
              <a16:creationId xmlns:a16="http://schemas.microsoft.com/office/drawing/2014/main" id="{2A261F61-D7C9-466D-BACE-53A48EA87B84}"/>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1277" name="ZoneTexte 1276">
          <a:extLst>
            <a:ext uri="{FF2B5EF4-FFF2-40B4-BE49-F238E27FC236}">
              <a16:creationId xmlns:a16="http://schemas.microsoft.com/office/drawing/2014/main" id="{B72D59DD-8B80-41A1-AFCE-14336D2125D6}"/>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1278" name="ZoneTexte 1277">
          <a:extLst>
            <a:ext uri="{FF2B5EF4-FFF2-40B4-BE49-F238E27FC236}">
              <a16:creationId xmlns:a16="http://schemas.microsoft.com/office/drawing/2014/main" id="{B4CD7982-15F7-4B5C-AEB5-7AF7FD9336B0}"/>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79" name="ZoneTexte 1278">
          <a:extLst>
            <a:ext uri="{FF2B5EF4-FFF2-40B4-BE49-F238E27FC236}">
              <a16:creationId xmlns:a16="http://schemas.microsoft.com/office/drawing/2014/main" id="{BA7AFCB7-3B14-40EE-A78A-CB437D50C25E}"/>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80" name="ZoneTexte 1279">
          <a:extLst>
            <a:ext uri="{FF2B5EF4-FFF2-40B4-BE49-F238E27FC236}">
              <a16:creationId xmlns:a16="http://schemas.microsoft.com/office/drawing/2014/main" id="{030F91FC-24D9-472F-910F-F59524DE71ED}"/>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81" name="ZoneTexte 1280">
          <a:extLst>
            <a:ext uri="{FF2B5EF4-FFF2-40B4-BE49-F238E27FC236}">
              <a16:creationId xmlns:a16="http://schemas.microsoft.com/office/drawing/2014/main" id="{FA6DCEBA-B95D-41E3-B339-F6ADB6AB20E8}"/>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82" name="ZoneTexte 1281">
          <a:extLst>
            <a:ext uri="{FF2B5EF4-FFF2-40B4-BE49-F238E27FC236}">
              <a16:creationId xmlns:a16="http://schemas.microsoft.com/office/drawing/2014/main" id="{D6EC316C-0BF8-4BDA-BDCF-5E6CC55A17E9}"/>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83" name="ZoneTexte 1282">
          <a:extLst>
            <a:ext uri="{FF2B5EF4-FFF2-40B4-BE49-F238E27FC236}">
              <a16:creationId xmlns:a16="http://schemas.microsoft.com/office/drawing/2014/main" id="{94DC70A8-110B-4E18-B48E-8F445A760808}"/>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84" name="ZoneTexte 1283">
          <a:extLst>
            <a:ext uri="{FF2B5EF4-FFF2-40B4-BE49-F238E27FC236}">
              <a16:creationId xmlns:a16="http://schemas.microsoft.com/office/drawing/2014/main" id="{481D9C2F-D880-48A0-AC30-3C3CF4F8897F}"/>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85" name="ZoneTexte 1284">
          <a:extLst>
            <a:ext uri="{FF2B5EF4-FFF2-40B4-BE49-F238E27FC236}">
              <a16:creationId xmlns:a16="http://schemas.microsoft.com/office/drawing/2014/main" id="{D553CFDE-CC1C-434D-A96C-A9EA758F01DD}"/>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86" name="ZoneTexte 1285">
          <a:extLst>
            <a:ext uri="{FF2B5EF4-FFF2-40B4-BE49-F238E27FC236}">
              <a16:creationId xmlns:a16="http://schemas.microsoft.com/office/drawing/2014/main" id="{38DD8BFE-E18F-4BFD-B7F1-A05D19C335D5}"/>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87" name="ZoneTexte 1286">
          <a:extLst>
            <a:ext uri="{FF2B5EF4-FFF2-40B4-BE49-F238E27FC236}">
              <a16:creationId xmlns:a16="http://schemas.microsoft.com/office/drawing/2014/main" id="{33221E6F-2478-4474-8933-9FF83D72FE19}"/>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88" name="ZoneTexte 1287">
          <a:extLst>
            <a:ext uri="{FF2B5EF4-FFF2-40B4-BE49-F238E27FC236}">
              <a16:creationId xmlns:a16="http://schemas.microsoft.com/office/drawing/2014/main" id="{5F12C4CC-F0FA-4B43-98D3-62E73989E147}"/>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89" name="ZoneTexte 1288">
          <a:extLst>
            <a:ext uri="{FF2B5EF4-FFF2-40B4-BE49-F238E27FC236}">
              <a16:creationId xmlns:a16="http://schemas.microsoft.com/office/drawing/2014/main" id="{515E1661-2F2D-43A0-81F5-A2747EAA569F}"/>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1290" name="ZoneTexte 1289">
          <a:extLst>
            <a:ext uri="{FF2B5EF4-FFF2-40B4-BE49-F238E27FC236}">
              <a16:creationId xmlns:a16="http://schemas.microsoft.com/office/drawing/2014/main" id="{B0AE14E9-7752-47DE-AB18-297E67EC648C}"/>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1291" name="ZoneTexte 1290">
          <a:extLst>
            <a:ext uri="{FF2B5EF4-FFF2-40B4-BE49-F238E27FC236}">
              <a16:creationId xmlns:a16="http://schemas.microsoft.com/office/drawing/2014/main" id="{76337A83-C5DD-4762-ACEB-D8A9E548F148}"/>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1292" name="ZoneTexte 1291">
          <a:extLst>
            <a:ext uri="{FF2B5EF4-FFF2-40B4-BE49-F238E27FC236}">
              <a16:creationId xmlns:a16="http://schemas.microsoft.com/office/drawing/2014/main" id="{44849BAF-05C1-4BC1-94FC-9177EBA99CA8}"/>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1293" name="ZoneTexte 1292">
          <a:extLst>
            <a:ext uri="{FF2B5EF4-FFF2-40B4-BE49-F238E27FC236}">
              <a16:creationId xmlns:a16="http://schemas.microsoft.com/office/drawing/2014/main" id="{23A8B990-2F80-4DFC-A982-769BC1A5B1CF}"/>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1294" name="ZoneTexte 1293">
          <a:extLst>
            <a:ext uri="{FF2B5EF4-FFF2-40B4-BE49-F238E27FC236}">
              <a16:creationId xmlns:a16="http://schemas.microsoft.com/office/drawing/2014/main" id="{F055BCAF-6D78-45B3-992B-E883CCFDC3F0}"/>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1295" name="ZoneTexte 1294">
          <a:extLst>
            <a:ext uri="{FF2B5EF4-FFF2-40B4-BE49-F238E27FC236}">
              <a16:creationId xmlns:a16="http://schemas.microsoft.com/office/drawing/2014/main" id="{7E7F89A3-AADB-4F0B-955E-0304DAD15FFF}"/>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1296" name="ZoneTexte 1295">
          <a:extLst>
            <a:ext uri="{FF2B5EF4-FFF2-40B4-BE49-F238E27FC236}">
              <a16:creationId xmlns:a16="http://schemas.microsoft.com/office/drawing/2014/main" id="{BB53D5DE-01BB-4AE3-9A73-21B07B7EF498}"/>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1297" name="ZoneTexte 1296">
          <a:extLst>
            <a:ext uri="{FF2B5EF4-FFF2-40B4-BE49-F238E27FC236}">
              <a16:creationId xmlns:a16="http://schemas.microsoft.com/office/drawing/2014/main" id="{EBE56833-1E86-46D1-A2E3-C5601A2C711F}"/>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1298" name="ZoneTexte 1297">
          <a:extLst>
            <a:ext uri="{FF2B5EF4-FFF2-40B4-BE49-F238E27FC236}">
              <a16:creationId xmlns:a16="http://schemas.microsoft.com/office/drawing/2014/main" id="{00CF0B15-0E8D-46C1-8BF4-557D8F33F3E6}"/>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1299" name="ZoneTexte 1298">
          <a:extLst>
            <a:ext uri="{FF2B5EF4-FFF2-40B4-BE49-F238E27FC236}">
              <a16:creationId xmlns:a16="http://schemas.microsoft.com/office/drawing/2014/main" id="{5A42AE99-A83C-4D81-92F7-7FC22D6272DE}"/>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1300" name="ZoneTexte 1299">
          <a:extLst>
            <a:ext uri="{FF2B5EF4-FFF2-40B4-BE49-F238E27FC236}">
              <a16:creationId xmlns:a16="http://schemas.microsoft.com/office/drawing/2014/main" id="{FCCCEAF9-12C7-484B-B998-B5ED8F679400}"/>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1301" name="ZoneTexte 1300">
          <a:extLst>
            <a:ext uri="{FF2B5EF4-FFF2-40B4-BE49-F238E27FC236}">
              <a16:creationId xmlns:a16="http://schemas.microsoft.com/office/drawing/2014/main" id="{79DAD59F-C7EB-48CB-A0F5-6B0B03A5D7A2}"/>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1302" name="ZoneTexte 1301">
          <a:extLst>
            <a:ext uri="{FF2B5EF4-FFF2-40B4-BE49-F238E27FC236}">
              <a16:creationId xmlns:a16="http://schemas.microsoft.com/office/drawing/2014/main" id="{D04E2C64-BCBB-437A-9519-70CAD754ADDF}"/>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1303" name="ZoneTexte 1302">
          <a:extLst>
            <a:ext uri="{FF2B5EF4-FFF2-40B4-BE49-F238E27FC236}">
              <a16:creationId xmlns:a16="http://schemas.microsoft.com/office/drawing/2014/main" id="{B84926F4-2C14-4241-9284-C59A3B2C6D07}"/>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1304" name="ZoneTexte 1303">
          <a:extLst>
            <a:ext uri="{FF2B5EF4-FFF2-40B4-BE49-F238E27FC236}">
              <a16:creationId xmlns:a16="http://schemas.microsoft.com/office/drawing/2014/main" id="{A42F1DEF-9E91-4ECE-A811-16A3897BE86D}"/>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1305" name="ZoneTexte 1304">
          <a:extLst>
            <a:ext uri="{FF2B5EF4-FFF2-40B4-BE49-F238E27FC236}">
              <a16:creationId xmlns:a16="http://schemas.microsoft.com/office/drawing/2014/main" id="{058BCFFA-8DA7-41C8-AD32-0E2EE8A03B3B}"/>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1306" name="ZoneTexte 1305">
          <a:extLst>
            <a:ext uri="{FF2B5EF4-FFF2-40B4-BE49-F238E27FC236}">
              <a16:creationId xmlns:a16="http://schemas.microsoft.com/office/drawing/2014/main" id="{C351E9A8-35B8-4A03-82AA-821BBF4429C2}"/>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1307" name="ZoneTexte 1306">
          <a:extLst>
            <a:ext uri="{FF2B5EF4-FFF2-40B4-BE49-F238E27FC236}">
              <a16:creationId xmlns:a16="http://schemas.microsoft.com/office/drawing/2014/main" id="{421EA7D8-1101-49F8-BAF0-132617C14C1B}"/>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1308" name="ZoneTexte 1307">
          <a:extLst>
            <a:ext uri="{FF2B5EF4-FFF2-40B4-BE49-F238E27FC236}">
              <a16:creationId xmlns:a16="http://schemas.microsoft.com/office/drawing/2014/main" id="{DA05CEE9-722F-4426-B997-A63901692840}"/>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1309" name="ZoneTexte 1308">
          <a:extLst>
            <a:ext uri="{FF2B5EF4-FFF2-40B4-BE49-F238E27FC236}">
              <a16:creationId xmlns:a16="http://schemas.microsoft.com/office/drawing/2014/main" id="{4EF7C810-FC87-4970-82E1-9B34B296DC47}"/>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1310" name="ZoneTexte 1309">
          <a:extLst>
            <a:ext uri="{FF2B5EF4-FFF2-40B4-BE49-F238E27FC236}">
              <a16:creationId xmlns:a16="http://schemas.microsoft.com/office/drawing/2014/main" id="{34B67939-EAF7-4431-910E-498DBEE86BB5}"/>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1311" name="ZoneTexte 1310">
          <a:extLst>
            <a:ext uri="{FF2B5EF4-FFF2-40B4-BE49-F238E27FC236}">
              <a16:creationId xmlns:a16="http://schemas.microsoft.com/office/drawing/2014/main" id="{CE8C5B2A-7B66-4415-A363-158A92C7D6DE}"/>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1312" name="ZoneTexte 1311">
          <a:extLst>
            <a:ext uri="{FF2B5EF4-FFF2-40B4-BE49-F238E27FC236}">
              <a16:creationId xmlns:a16="http://schemas.microsoft.com/office/drawing/2014/main" id="{F4EFCAA7-FD80-4F20-9CD4-9EF764067105}"/>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1313" name="ZoneTexte 1312">
          <a:extLst>
            <a:ext uri="{FF2B5EF4-FFF2-40B4-BE49-F238E27FC236}">
              <a16:creationId xmlns:a16="http://schemas.microsoft.com/office/drawing/2014/main" id="{22F2DFDF-BAC6-4D6A-9989-12572E9A4451}"/>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1314" name="ZoneTexte 1313">
          <a:extLst>
            <a:ext uri="{FF2B5EF4-FFF2-40B4-BE49-F238E27FC236}">
              <a16:creationId xmlns:a16="http://schemas.microsoft.com/office/drawing/2014/main" id="{CC7FDC5A-B4E9-4E72-A604-BFC346BE15A2}"/>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15" name="ZoneTexte 1314">
          <a:extLst>
            <a:ext uri="{FF2B5EF4-FFF2-40B4-BE49-F238E27FC236}">
              <a16:creationId xmlns:a16="http://schemas.microsoft.com/office/drawing/2014/main" id="{BFF70604-FB1D-42F6-8BCD-689BA3068CF9}"/>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16" name="ZoneTexte 1315">
          <a:extLst>
            <a:ext uri="{FF2B5EF4-FFF2-40B4-BE49-F238E27FC236}">
              <a16:creationId xmlns:a16="http://schemas.microsoft.com/office/drawing/2014/main" id="{80F4343D-5D52-444B-9CC8-E0F55C670D3C}"/>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17" name="ZoneTexte 1316">
          <a:extLst>
            <a:ext uri="{FF2B5EF4-FFF2-40B4-BE49-F238E27FC236}">
              <a16:creationId xmlns:a16="http://schemas.microsoft.com/office/drawing/2014/main" id="{E29136BB-8739-4414-AE25-1219FEC2F334}"/>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18" name="ZoneTexte 1317">
          <a:extLst>
            <a:ext uri="{FF2B5EF4-FFF2-40B4-BE49-F238E27FC236}">
              <a16:creationId xmlns:a16="http://schemas.microsoft.com/office/drawing/2014/main" id="{71053205-38D5-43F4-824A-18B365AC5E49}"/>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19" name="ZoneTexte 1318">
          <a:extLst>
            <a:ext uri="{FF2B5EF4-FFF2-40B4-BE49-F238E27FC236}">
              <a16:creationId xmlns:a16="http://schemas.microsoft.com/office/drawing/2014/main" id="{2BE34E7A-6E4E-4E2B-A28E-62E250BBB0A3}"/>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20" name="ZoneTexte 1319">
          <a:extLst>
            <a:ext uri="{FF2B5EF4-FFF2-40B4-BE49-F238E27FC236}">
              <a16:creationId xmlns:a16="http://schemas.microsoft.com/office/drawing/2014/main" id="{9E90A2A8-CE4A-4C35-B58C-B7EB5ADECB8D}"/>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21" name="ZoneTexte 1320">
          <a:extLst>
            <a:ext uri="{FF2B5EF4-FFF2-40B4-BE49-F238E27FC236}">
              <a16:creationId xmlns:a16="http://schemas.microsoft.com/office/drawing/2014/main" id="{E276D508-C800-4067-92E1-96AF1BC39DE8}"/>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22" name="ZoneTexte 1321">
          <a:extLst>
            <a:ext uri="{FF2B5EF4-FFF2-40B4-BE49-F238E27FC236}">
              <a16:creationId xmlns:a16="http://schemas.microsoft.com/office/drawing/2014/main" id="{B6108EFA-1AD8-4554-84CD-889FE0909802}"/>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1323" name="ZoneTexte 1322">
          <a:extLst>
            <a:ext uri="{FF2B5EF4-FFF2-40B4-BE49-F238E27FC236}">
              <a16:creationId xmlns:a16="http://schemas.microsoft.com/office/drawing/2014/main" id="{6FFF4388-5090-4805-B095-F78644CE0F81}"/>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24" name="ZoneTexte 1323">
          <a:extLst>
            <a:ext uri="{FF2B5EF4-FFF2-40B4-BE49-F238E27FC236}">
              <a16:creationId xmlns:a16="http://schemas.microsoft.com/office/drawing/2014/main" id="{430BFECB-53C4-49A0-AA88-223643B1E315}"/>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25" name="ZoneTexte 1324">
          <a:extLst>
            <a:ext uri="{FF2B5EF4-FFF2-40B4-BE49-F238E27FC236}">
              <a16:creationId xmlns:a16="http://schemas.microsoft.com/office/drawing/2014/main" id="{D7210CDA-E6DC-4DE6-8576-9C12CD2128C4}"/>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26" name="ZoneTexte 1325">
          <a:extLst>
            <a:ext uri="{FF2B5EF4-FFF2-40B4-BE49-F238E27FC236}">
              <a16:creationId xmlns:a16="http://schemas.microsoft.com/office/drawing/2014/main" id="{DECABEC6-6C42-4B43-A201-A72C7E423747}"/>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25</xdr:row>
      <xdr:rowOff>0</xdr:rowOff>
    </xdr:from>
    <xdr:ext cx="65" cy="172227"/>
    <xdr:sp macro="" textlink="">
      <xdr:nvSpPr>
        <xdr:cNvPr id="1327" name="ZoneTexte 1326">
          <a:extLst>
            <a:ext uri="{FF2B5EF4-FFF2-40B4-BE49-F238E27FC236}">
              <a16:creationId xmlns:a16="http://schemas.microsoft.com/office/drawing/2014/main" id="{EE701C5E-AFE3-4AC0-98F4-B6E0FBA35D51}"/>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25</xdr:row>
      <xdr:rowOff>0</xdr:rowOff>
    </xdr:from>
    <xdr:ext cx="65" cy="172227"/>
    <xdr:sp macro="" textlink="">
      <xdr:nvSpPr>
        <xdr:cNvPr id="1328" name="ZoneTexte 1327">
          <a:extLst>
            <a:ext uri="{FF2B5EF4-FFF2-40B4-BE49-F238E27FC236}">
              <a16:creationId xmlns:a16="http://schemas.microsoft.com/office/drawing/2014/main" id="{B32E7A11-F180-4D9C-84D9-4ECD54644977}"/>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25</xdr:row>
      <xdr:rowOff>0</xdr:rowOff>
    </xdr:from>
    <xdr:ext cx="65" cy="172227"/>
    <xdr:sp macro="" textlink="">
      <xdr:nvSpPr>
        <xdr:cNvPr id="1329" name="ZoneTexte 1328">
          <a:extLst>
            <a:ext uri="{FF2B5EF4-FFF2-40B4-BE49-F238E27FC236}">
              <a16:creationId xmlns:a16="http://schemas.microsoft.com/office/drawing/2014/main" id="{A8BEB3B2-B621-439D-9556-A0A4ED11DE4B}"/>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1330" name="ZoneTexte 1329">
          <a:extLst>
            <a:ext uri="{FF2B5EF4-FFF2-40B4-BE49-F238E27FC236}">
              <a16:creationId xmlns:a16="http://schemas.microsoft.com/office/drawing/2014/main" id="{B480F4F3-9454-4B3D-8C80-99B4A2A63C2C}"/>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1331" name="ZoneTexte 1330">
          <a:extLst>
            <a:ext uri="{FF2B5EF4-FFF2-40B4-BE49-F238E27FC236}">
              <a16:creationId xmlns:a16="http://schemas.microsoft.com/office/drawing/2014/main" id="{FDFA4E0D-3A4C-492E-9616-0C36AD969DB4}"/>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1332" name="ZoneTexte 1331">
          <a:extLst>
            <a:ext uri="{FF2B5EF4-FFF2-40B4-BE49-F238E27FC236}">
              <a16:creationId xmlns:a16="http://schemas.microsoft.com/office/drawing/2014/main" id="{EDBC03D1-5FF3-4810-86D8-D9A10A3E65A9}"/>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1333" name="ZoneTexte 1332">
          <a:extLst>
            <a:ext uri="{FF2B5EF4-FFF2-40B4-BE49-F238E27FC236}">
              <a16:creationId xmlns:a16="http://schemas.microsoft.com/office/drawing/2014/main" id="{558177DF-FBD2-49BC-BC72-E06D9FFAEA50}"/>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34" name="ZoneTexte 1333">
          <a:extLst>
            <a:ext uri="{FF2B5EF4-FFF2-40B4-BE49-F238E27FC236}">
              <a16:creationId xmlns:a16="http://schemas.microsoft.com/office/drawing/2014/main" id="{01E95249-782D-46E2-902B-5E609BC52BCB}"/>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35" name="ZoneTexte 1334">
          <a:extLst>
            <a:ext uri="{FF2B5EF4-FFF2-40B4-BE49-F238E27FC236}">
              <a16:creationId xmlns:a16="http://schemas.microsoft.com/office/drawing/2014/main" id="{953DE08E-0B47-48BA-809A-4338510E9475}"/>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36" name="ZoneTexte 1335">
          <a:extLst>
            <a:ext uri="{FF2B5EF4-FFF2-40B4-BE49-F238E27FC236}">
              <a16:creationId xmlns:a16="http://schemas.microsoft.com/office/drawing/2014/main" id="{AD730F23-CC03-41A2-B6A8-A9905CAC4507}"/>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37" name="ZoneTexte 1336">
          <a:extLst>
            <a:ext uri="{FF2B5EF4-FFF2-40B4-BE49-F238E27FC236}">
              <a16:creationId xmlns:a16="http://schemas.microsoft.com/office/drawing/2014/main" id="{E38A2D61-7001-4C0C-AB89-A3ABCB0D665D}"/>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38" name="ZoneTexte 1337">
          <a:extLst>
            <a:ext uri="{FF2B5EF4-FFF2-40B4-BE49-F238E27FC236}">
              <a16:creationId xmlns:a16="http://schemas.microsoft.com/office/drawing/2014/main" id="{03DB406C-6082-4C5C-AC61-4116FB7EAA10}"/>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39" name="ZoneTexte 1338">
          <a:extLst>
            <a:ext uri="{FF2B5EF4-FFF2-40B4-BE49-F238E27FC236}">
              <a16:creationId xmlns:a16="http://schemas.microsoft.com/office/drawing/2014/main" id="{D9121FB7-8C06-4F22-8184-C961F695ED4D}"/>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40" name="ZoneTexte 1339">
          <a:extLst>
            <a:ext uri="{FF2B5EF4-FFF2-40B4-BE49-F238E27FC236}">
              <a16:creationId xmlns:a16="http://schemas.microsoft.com/office/drawing/2014/main" id="{F6A32A97-7B5E-4EDF-B5CE-9A8EE9D13726}"/>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41" name="ZoneTexte 1340">
          <a:extLst>
            <a:ext uri="{FF2B5EF4-FFF2-40B4-BE49-F238E27FC236}">
              <a16:creationId xmlns:a16="http://schemas.microsoft.com/office/drawing/2014/main" id="{D535D141-C466-4C2A-9EBB-6378801D7D08}"/>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1342" name="ZoneTexte 1341">
          <a:extLst>
            <a:ext uri="{FF2B5EF4-FFF2-40B4-BE49-F238E27FC236}">
              <a16:creationId xmlns:a16="http://schemas.microsoft.com/office/drawing/2014/main" id="{AAA7CFB9-02E3-4360-A90C-4481A86D3747}"/>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43" name="ZoneTexte 1342">
          <a:extLst>
            <a:ext uri="{FF2B5EF4-FFF2-40B4-BE49-F238E27FC236}">
              <a16:creationId xmlns:a16="http://schemas.microsoft.com/office/drawing/2014/main" id="{3127421E-564B-4337-9125-E27FA7ADF8FF}"/>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44" name="ZoneTexte 1343">
          <a:extLst>
            <a:ext uri="{FF2B5EF4-FFF2-40B4-BE49-F238E27FC236}">
              <a16:creationId xmlns:a16="http://schemas.microsoft.com/office/drawing/2014/main" id="{7B73631E-1142-42B1-A31B-EB0A878FE893}"/>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45" name="ZoneTexte 1344">
          <a:extLst>
            <a:ext uri="{FF2B5EF4-FFF2-40B4-BE49-F238E27FC236}">
              <a16:creationId xmlns:a16="http://schemas.microsoft.com/office/drawing/2014/main" id="{76C48C76-9FF6-46F5-ADEF-60F6A0EFFC63}"/>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25</xdr:row>
      <xdr:rowOff>0</xdr:rowOff>
    </xdr:from>
    <xdr:ext cx="65" cy="172227"/>
    <xdr:sp macro="" textlink="">
      <xdr:nvSpPr>
        <xdr:cNvPr id="1346" name="ZoneTexte 1345">
          <a:extLst>
            <a:ext uri="{FF2B5EF4-FFF2-40B4-BE49-F238E27FC236}">
              <a16:creationId xmlns:a16="http://schemas.microsoft.com/office/drawing/2014/main" id="{D5022FD9-C321-4381-BEFD-9049A79BD259}"/>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25</xdr:row>
      <xdr:rowOff>0</xdr:rowOff>
    </xdr:from>
    <xdr:ext cx="65" cy="172227"/>
    <xdr:sp macro="" textlink="">
      <xdr:nvSpPr>
        <xdr:cNvPr id="1347" name="ZoneTexte 1346">
          <a:extLst>
            <a:ext uri="{FF2B5EF4-FFF2-40B4-BE49-F238E27FC236}">
              <a16:creationId xmlns:a16="http://schemas.microsoft.com/office/drawing/2014/main" id="{CFBAB43B-B499-4F89-8FC3-4A4212D96E9B}"/>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25</xdr:row>
      <xdr:rowOff>0</xdr:rowOff>
    </xdr:from>
    <xdr:ext cx="65" cy="172227"/>
    <xdr:sp macro="" textlink="">
      <xdr:nvSpPr>
        <xdr:cNvPr id="1348" name="ZoneTexte 1347">
          <a:extLst>
            <a:ext uri="{FF2B5EF4-FFF2-40B4-BE49-F238E27FC236}">
              <a16:creationId xmlns:a16="http://schemas.microsoft.com/office/drawing/2014/main" id="{0B669822-E5DE-4C26-8D4E-1BAEAB2723BA}"/>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349" name="ZoneTexte 1348">
          <a:extLst>
            <a:ext uri="{FF2B5EF4-FFF2-40B4-BE49-F238E27FC236}">
              <a16:creationId xmlns:a16="http://schemas.microsoft.com/office/drawing/2014/main" id="{513B471A-041A-4E5D-ABE9-0B2E784E4CE3}"/>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350" name="ZoneTexte 1349">
          <a:extLst>
            <a:ext uri="{FF2B5EF4-FFF2-40B4-BE49-F238E27FC236}">
              <a16:creationId xmlns:a16="http://schemas.microsoft.com/office/drawing/2014/main" id="{3CB5C852-491C-418C-A134-FABFE184B105}"/>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351" name="ZoneTexte 1350">
          <a:extLst>
            <a:ext uri="{FF2B5EF4-FFF2-40B4-BE49-F238E27FC236}">
              <a16:creationId xmlns:a16="http://schemas.microsoft.com/office/drawing/2014/main" id="{DDFD59C6-F037-4591-B7EA-890E39490CB4}"/>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352" name="ZoneTexte 1351">
          <a:extLst>
            <a:ext uri="{FF2B5EF4-FFF2-40B4-BE49-F238E27FC236}">
              <a16:creationId xmlns:a16="http://schemas.microsoft.com/office/drawing/2014/main" id="{C6BAF17D-DDC9-4545-8498-5A97E71454B0}"/>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353" name="ZoneTexte 1352">
          <a:extLst>
            <a:ext uri="{FF2B5EF4-FFF2-40B4-BE49-F238E27FC236}">
              <a16:creationId xmlns:a16="http://schemas.microsoft.com/office/drawing/2014/main" id="{00EEFD16-E33B-48FB-9DB6-DDFAC5B3E976}"/>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354" name="ZoneTexte 1353">
          <a:extLst>
            <a:ext uri="{FF2B5EF4-FFF2-40B4-BE49-F238E27FC236}">
              <a16:creationId xmlns:a16="http://schemas.microsoft.com/office/drawing/2014/main" id="{4B15214B-5559-4DB1-AFC7-093C2319DAE3}"/>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355" name="ZoneTexte 1354">
          <a:extLst>
            <a:ext uri="{FF2B5EF4-FFF2-40B4-BE49-F238E27FC236}">
              <a16:creationId xmlns:a16="http://schemas.microsoft.com/office/drawing/2014/main" id="{87BA3B16-BEF7-4E66-AB2A-0E184B973231}"/>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356" name="ZoneTexte 1355">
          <a:extLst>
            <a:ext uri="{FF2B5EF4-FFF2-40B4-BE49-F238E27FC236}">
              <a16:creationId xmlns:a16="http://schemas.microsoft.com/office/drawing/2014/main" id="{7F6AE462-82F4-4F6E-8FC1-519FD8A076D6}"/>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357" name="ZoneTexte 1356">
          <a:extLst>
            <a:ext uri="{FF2B5EF4-FFF2-40B4-BE49-F238E27FC236}">
              <a16:creationId xmlns:a16="http://schemas.microsoft.com/office/drawing/2014/main" id="{79955546-2698-411E-B93F-38281BA2C9D1}"/>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358" name="ZoneTexte 1357">
          <a:extLst>
            <a:ext uri="{FF2B5EF4-FFF2-40B4-BE49-F238E27FC236}">
              <a16:creationId xmlns:a16="http://schemas.microsoft.com/office/drawing/2014/main" id="{FBF5D83F-1DE4-426B-AF6C-0AB1C49E9758}"/>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59" name="ZoneTexte 1358">
          <a:extLst>
            <a:ext uri="{FF2B5EF4-FFF2-40B4-BE49-F238E27FC236}">
              <a16:creationId xmlns:a16="http://schemas.microsoft.com/office/drawing/2014/main" id="{C7627A9F-3207-4ED8-A593-8ED22B458239}"/>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60" name="ZoneTexte 1359">
          <a:extLst>
            <a:ext uri="{FF2B5EF4-FFF2-40B4-BE49-F238E27FC236}">
              <a16:creationId xmlns:a16="http://schemas.microsoft.com/office/drawing/2014/main" id="{0C0F9A49-C41C-4CFE-A807-8EA26AB16799}"/>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61" name="ZoneTexte 1360">
          <a:extLst>
            <a:ext uri="{FF2B5EF4-FFF2-40B4-BE49-F238E27FC236}">
              <a16:creationId xmlns:a16="http://schemas.microsoft.com/office/drawing/2014/main" id="{4739B476-DDAA-4D95-B3B2-C3E156FAE81D}"/>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62" name="ZoneTexte 1361">
          <a:extLst>
            <a:ext uri="{FF2B5EF4-FFF2-40B4-BE49-F238E27FC236}">
              <a16:creationId xmlns:a16="http://schemas.microsoft.com/office/drawing/2014/main" id="{E2CAB11E-9E90-4244-9DD5-8B91E6AA8753}"/>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63" name="ZoneTexte 1362">
          <a:extLst>
            <a:ext uri="{FF2B5EF4-FFF2-40B4-BE49-F238E27FC236}">
              <a16:creationId xmlns:a16="http://schemas.microsoft.com/office/drawing/2014/main" id="{77F5DA60-DC59-4BCA-8236-43491709B809}"/>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64" name="ZoneTexte 1363">
          <a:extLst>
            <a:ext uri="{FF2B5EF4-FFF2-40B4-BE49-F238E27FC236}">
              <a16:creationId xmlns:a16="http://schemas.microsoft.com/office/drawing/2014/main" id="{623DF5CC-C824-44C0-8C3F-EE72AF48B56C}"/>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65" name="ZoneTexte 1364">
          <a:extLst>
            <a:ext uri="{FF2B5EF4-FFF2-40B4-BE49-F238E27FC236}">
              <a16:creationId xmlns:a16="http://schemas.microsoft.com/office/drawing/2014/main" id="{135E16CA-1FC4-4B66-957B-93D9487211E4}"/>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66" name="ZoneTexte 1365">
          <a:extLst>
            <a:ext uri="{FF2B5EF4-FFF2-40B4-BE49-F238E27FC236}">
              <a16:creationId xmlns:a16="http://schemas.microsoft.com/office/drawing/2014/main" id="{89F12FCF-4F30-49B7-A08C-DA9445BE7752}"/>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67" name="ZoneTexte 1366">
          <a:extLst>
            <a:ext uri="{FF2B5EF4-FFF2-40B4-BE49-F238E27FC236}">
              <a16:creationId xmlns:a16="http://schemas.microsoft.com/office/drawing/2014/main" id="{A5E60744-9513-4E10-9C85-54E21C7D1705}"/>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368" name="ZoneTexte 1367">
          <a:extLst>
            <a:ext uri="{FF2B5EF4-FFF2-40B4-BE49-F238E27FC236}">
              <a16:creationId xmlns:a16="http://schemas.microsoft.com/office/drawing/2014/main" id="{88C7A970-F733-4607-8A04-0613592FE198}"/>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1369" name="ZoneTexte 1368">
          <a:extLst>
            <a:ext uri="{FF2B5EF4-FFF2-40B4-BE49-F238E27FC236}">
              <a16:creationId xmlns:a16="http://schemas.microsoft.com/office/drawing/2014/main" id="{DD0AAA36-4F2A-43E1-A660-2985A843BC87}"/>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1370" name="ZoneTexte 1369">
          <a:extLst>
            <a:ext uri="{FF2B5EF4-FFF2-40B4-BE49-F238E27FC236}">
              <a16:creationId xmlns:a16="http://schemas.microsoft.com/office/drawing/2014/main" id="{04B8E7F1-0778-4DD4-80A8-B90250EF8A9D}"/>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71" name="ZoneTexte 1370">
          <a:extLst>
            <a:ext uri="{FF2B5EF4-FFF2-40B4-BE49-F238E27FC236}">
              <a16:creationId xmlns:a16="http://schemas.microsoft.com/office/drawing/2014/main" id="{DCAA749B-3CF9-4F77-AEA8-ADC6CC752707}"/>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72" name="ZoneTexte 1371">
          <a:extLst>
            <a:ext uri="{FF2B5EF4-FFF2-40B4-BE49-F238E27FC236}">
              <a16:creationId xmlns:a16="http://schemas.microsoft.com/office/drawing/2014/main" id="{C3888DEE-8A47-4A43-ADB5-06356134DA5A}"/>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73" name="ZoneTexte 1372">
          <a:extLst>
            <a:ext uri="{FF2B5EF4-FFF2-40B4-BE49-F238E27FC236}">
              <a16:creationId xmlns:a16="http://schemas.microsoft.com/office/drawing/2014/main" id="{9D14138E-FA5A-4440-8860-500AF2E86DFC}"/>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74" name="ZoneTexte 1373">
          <a:extLst>
            <a:ext uri="{FF2B5EF4-FFF2-40B4-BE49-F238E27FC236}">
              <a16:creationId xmlns:a16="http://schemas.microsoft.com/office/drawing/2014/main" id="{2D907958-5B80-49B6-AAD3-9CAB7A3402BF}"/>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75" name="ZoneTexte 1374">
          <a:extLst>
            <a:ext uri="{FF2B5EF4-FFF2-40B4-BE49-F238E27FC236}">
              <a16:creationId xmlns:a16="http://schemas.microsoft.com/office/drawing/2014/main" id="{98304FC3-C3AE-4849-9DFA-C073AB6D4827}"/>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76" name="ZoneTexte 1375">
          <a:extLst>
            <a:ext uri="{FF2B5EF4-FFF2-40B4-BE49-F238E27FC236}">
              <a16:creationId xmlns:a16="http://schemas.microsoft.com/office/drawing/2014/main" id="{B4A740D0-8ECD-4DAA-92B2-D658866DFF81}"/>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77" name="ZoneTexte 1376">
          <a:extLst>
            <a:ext uri="{FF2B5EF4-FFF2-40B4-BE49-F238E27FC236}">
              <a16:creationId xmlns:a16="http://schemas.microsoft.com/office/drawing/2014/main" id="{5F42CD78-BA6D-4F32-B4C9-3EA44E362321}"/>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78" name="ZoneTexte 1377">
          <a:extLst>
            <a:ext uri="{FF2B5EF4-FFF2-40B4-BE49-F238E27FC236}">
              <a16:creationId xmlns:a16="http://schemas.microsoft.com/office/drawing/2014/main" id="{89F0ABF0-0ECB-4215-96A4-2EB91DA50ABD}"/>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79" name="ZoneTexte 1378">
          <a:extLst>
            <a:ext uri="{FF2B5EF4-FFF2-40B4-BE49-F238E27FC236}">
              <a16:creationId xmlns:a16="http://schemas.microsoft.com/office/drawing/2014/main" id="{A9C7B6FE-ADC5-4214-ABE2-BBEBE72A240D}"/>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80" name="ZoneTexte 1379">
          <a:extLst>
            <a:ext uri="{FF2B5EF4-FFF2-40B4-BE49-F238E27FC236}">
              <a16:creationId xmlns:a16="http://schemas.microsoft.com/office/drawing/2014/main" id="{07CDC4B9-6CB9-49DA-8C5D-FBC7950B7C12}"/>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81" name="ZoneTexte 1380">
          <a:extLst>
            <a:ext uri="{FF2B5EF4-FFF2-40B4-BE49-F238E27FC236}">
              <a16:creationId xmlns:a16="http://schemas.microsoft.com/office/drawing/2014/main" id="{B89D9136-75ED-4D98-A605-0CE6ECFD4654}"/>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82" name="ZoneTexte 1381">
          <a:extLst>
            <a:ext uri="{FF2B5EF4-FFF2-40B4-BE49-F238E27FC236}">
              <a16:creationId xmlns:a16="http://schemas.microsoft.com/office/drawing/2014/main" id="{91DBF2FE-9CD1-4815-96B3-127AF7AC495E}"/>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25</xdr:row>
      <xdr:rowOff>0</xdr:rowOff>
    </xdr:from>
    <xdr:ext cx="65" cy="172227"/>
    <xdr:sp macro="" textlink="">
      <xdr:nvSpPr>
        <xdr:cNvPr id="1383" name="ZoneTexte 1382">
          <a:extLst>
            <a:ext uri="{FF2B5EF4-FFF2-40B4-BE49-F238E27FC236}">
              <a16:creationId xmlns:a16="http://schemas.microsoft.com/office/drawing/2014/main" id="{D1B0A051-B34D-4B32-AA57-BF2390CABD93}"/>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25</xdr:row>
      <xdr:rowOff>0</xdr:rowOff>
    </xdr:from>
    <xdr:ext cx="65" cy="172227"/>
    <xdr:sp macro="" textlink="">
      <xdr:nvSpPr>
        <xdr:cNvPr id="1384" name="ZoneTexte 1383">
          <a:extLst>
            <a:ext uri="{FF2B5EF4-FFF2-40B4-BE49-F238E27FC236}">
              <a16:creationId xmlns:a16="http://schemas.microsoft.com/office/drawing/2014/main" id="{4ED195C3-11C0-42ED-B896-21D4E3A66CE3}"/>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25</xdr:row>
      <xdr:rowOff>0</xdr:rowOff>
    </xdr:from>
    <xdr:ext cx="65" cy="172227"/>
    <xdr:sp macro="" textlink="">
      <xdr:nvSpPr>
        <xdr:cNvPr id="1385" name="ZoneTexte 1384">
          <a:extLst>
            <a:ext uri="{FF2B5EF4-FFF2-40B4-BE49-F238E27FC236}">
              <a16:creationId xmlns:a16="http://schemas.microsoft.com/office/drawing/2014/main" id="{47069266-4739-4907-951E-E87BDE0EB6B0}"/>
            </a:ext>
          </a:extLst>
        </xdr:cNvPr>
        <xdr:cNvSpPr txBox="1"/>
      </xdr:nvSpPr>
      <xdr:spPr>
        <a:xfrm>
          <a:off x="43910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25</xdr:row>
      <xdr:rowOff>0</xdr:rowOff>
    </xdr:from>
    <xdr:ext cx="65" cy="172227"/>
    <xdr:sp macro="" textlink="">
      <xdr:nvSpPr>
        <xdr:cNvPr id="1386" name="ZoneTexte 1385">
          <a:extLst>
            <a:ext uri="{FF2B5EF4-FFF2-40B4-BE49-F238E27FC236}">
              <a16:creationId xmlns:a16="http://schemas.microsoft.com/office/drawing/2014/main" id="{A706FC55-666E-4B7F-BA16-C45A28EC3D35}"/>
            </a:ext>
          </a:extLst>
        </xdr:cNvPr>
        <xdr:cNvSpPr txBox="1"/>
      </xdr:nvSpPr>
      <xdr:spPr>
        <a:xfrm>
          <a:off x="43910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25</xdr:row>
      <xdr:rowOff>0</xdr:rowOff>
    </xdr:from>
    <xdr:ext cx="65" cy="172227"/>
    <xdr:sp macro="" textlink="">
      <xdr:nvSpPr>
        <xdr:cNvPr id="1387" name="ZoneTexte 1386">
          <a:extLst>
            <a:ext uri="{FF2B5EF4-FFF2-40B4-BE49-F238E27FC236}">
              <a16:creationId xmlns:a16="http://schemas.microsoft.com/office/drawing/2014/main" id="{BB100A5C-EFB3-49E8-B022-CFB01FF6106F}"/>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25</xdr:row>
      <xdr:rowOff>0</xdr:rowOff>
    </xdr:from>
    <xdr:ext cx="65" cy="172227"/>
    <xdr:sp macro="" textlink="">
      <xdr:nvSpPr>
        <xdr:cNvPr id="1388" name="ZoneTexte 1387">
          <a:extLst>
            <a:ext uri="{FF2B5EF4-FFF2-40B4-BE49-F238E27FC236}">
              <a16:creationId xmlns:a16="http://schemas.microsoft.com/office/drawing/2014/main" id="{CC84BBFF-F090-4025-A8E4-C72E9433A51E}"/>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389" name="ZoneTexte 1388">
          <a:extLst>
            <a:ext uri="{FF2B5EF4-FFF2-40B4-BE49-F238E27FC236}">
              <a16:creationId xmlns:a16="http://schemas.microsoft.com/office/drawing/2014/main" id="{E1780839-498A-465D-A17B-F325C49156C5}"/>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390" name="ZoneTexte 1389">
          <a:extLst>
            <a:ext uri="{FF2B5EF4-FFF2-40B4-BE49-F238E27FC236}">
              <a16:creationId xmlns:a16="http://schemas.microsoft.com/office/drawing/2014/main" id="{CA1176A0-3EC2-4A1A-84EE-4363630A7FBF}"/>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391" name="ZoneTexte 1390">
          <a:extLst>
            <a:ext uri="{FF2B5EF4-FFF2-40B4-BE49-F238E27FC236}">
              <a16:creationId xmlns:a16="http://schemas.microsoft.com/office/drawing/2014/main" id="{5C121C14-CA00-49A4-808C-FF661083B17F}"/>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392" name="ZoneTexte 1391">
          <a:extLst>
            <a:ext uri="{FF2B5EF4-FFF2-40B4-BE49-F238E27FC236}">
              <a16:creationId xmlns:a16="http://schemas.microsoft.com/office/drawing/2014/main" id="{CC5E863A-A82D-4BC5-B455-A9CAA24C0A60}"/>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393" name="ZoneTexte 1392">
          <a:extLst>
            <a:ext uri="{FF2B5EF4-FFF2-40B4-BE49-F238E27FC236}">
              <a16:creationId xmlns:a16="http://schemas.microsoft.com/office/drawing/2014/main" id="{B1728E8A-70E9-40B8-9006-F520EEA2B403}"/>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394" name="ZoneTexte 1393">
          <a:extLst>
            <a:ext uri="{FF2B5EF4-FFF2-40B4-BE49-F238E27FC236}">
              <a16:creationId xmlns:a16="http://schemas.microsoft.com/office/drawing/2014/main" id="{C3F0329D-C7D3-4658-B099-2ADF4DC44646}"/>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395" name="ZoneTexte 1394">
          <a:extLst>
            <a:ext uri="{FF2B5EF4-FFF2-40B4-BE49-F238E27FC236}">
              <a16:creationId xmlns:a16="http://schemas.microsoft.com/office/drawing/2014/main" id="{CC07E3A6-EA91-41EB-9694-7995A6954A86}"/>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396" name="ZoneTexte 1395">
          <a:extLst>
            <a:ext uri="{FF2B5EF4-FFF2-40B4-BE49-F238E27FC236}">
              <a16:creationId xmlns:a16="http://schemas.microsoft.com/office/drawing/2014/main" id="{10C6DB9A-89B3-40C0-BD52-706109F5C4EF}"/>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397" name="ZoneTexte 1396">
          <a:extLst>
            <a:ext uri="{FF2B5EF4-FFF2-40B4-BE49-F238E27FC236}">
              <a16:creationId xmlns:a16="http://schemas.microsoft.com/office/drawing/2014/main" id="{1E4FF0DA-C624-47D0-9CFD-0B64822702A2}"/>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398" name="ZoneTexte 1397">
          <a:extLst>
            <a:ext uri="{FF2B5EF4-FFF2-40B4-BE49-F238E27FC236}">
              <a16:creationId xmlns:a16="http://schemas.microsoft.com/office/drawing/2014/main" id="{AF505A7A-AE4A-4EAC-AD71-B0964769D952}"/>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399" name="ZoneTexte 1398">
          <a:extLst>
            <a:ext uri="{FF2B5EF4-FFF2-40B4-BE49-F238E27FC236}">
              <a16:creationId xmlns:a16="http://schemas.microsoft.com/office/drawing/2014/main" id="{3C65C650-44AC-44F0-A6C8-EC9099ED3B0C}"/>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00" name="ZoneTexte 1399">
          <a:extLst>
            <a:ext uri="{FF2B5EF4-FFF2-40B4-BE49-F238E27FC236}">
              <a16:creationId xmlns:a16="http://schemas.microsoft.com/office/drawing/2014/main" id="{C4D4C62E-9167-4B0C-983B-285D4666A6F0}"/>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401" name="ZoneTexte 1400">
          <a:extLst>
            <a:ext uri="{FF2B5EF4-FFF2-40B4-BE49-F238E27FC236}">
              <a16:creationId xmlns:a16="http://schemas.microsoft.com/office/drawing/2014/main" id="{D1143F1E-1102-4A19-81EA-2134C877485E}"/>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402" name="ZoneTexte 1401">
          <a:extLst>
            <a:ext uri="{FF2B5EF4-FFF2-40B4-BE49-F238E27FC236}">
              <a16:creationId xmlns:a16="http://schemas.microsoft.com/office/drawing/2014/main" id="{0713CB26-3D81-4F48-B3B8-4AC49261B5FD}"/>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403" name="ZoneTexte 1402">
          <a:extLst>
            <a:ext uri="{FF2B5EF4-FFF2-40B4-BE49-F238E27FC236}">
              <a16:creationId xmlns:a16="http://schemas.microsoft.com/office/drawing/2014/main" id="{F2F02FEC-6C12-43F9-9EC5-FECED99F3781}"/>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404" name="ZoneTexte 1403">
          <a:extLst>
            <a:ext uri="{FF2B5EF4-FFF2-40B4-BE49-F238E27FC236}">
              <a16:creationId xmlns:a16="http://schemas.microsoft.com/office/drawing/2014/main" id="{CD6013E9-9170-4ACE-AD83-6A5ADE5DBDDB}"/>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405" name="ZoneTexte 1404">
          <a:extLst>
            <a:ext uri="{FF2B5EF4-FFF2-40B4-BE49-F238E27FC236}">
              <a16:creationId xmlns:a16="http://schemas.microsoft.com/office/drawing/2014/main" id="{E240BA45-619B-495A-96E2-E0FF547D2A27}"/>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406" name="ZoneTexte 1405">
          <a:extLst>
            <a:ext uri="{FF2B5EF4-FFF2-40B4-BE49-F238E27FC236}">
              <a16:creationId xmlns:a16="http://schemas.microsoft.com/office/drawing/2014/main" id="{1F3FEB66-EA3A-4B04-881D-CEDB8ACD7163}"/>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407" name="ZoneTexte 1406">
          <a:extLst>
            <a:ext uri="{FF2B5EF4-FFF2-40B4-BE49-F238E27FC236}">
              <a16:creationId xmlns:a16="http://schemas.microsoft.com/office/drawing/2014/main" id="{741645CD-11C3-4E98-B269-A8292BCD2FF5}"/>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408" name="ZoneTexte 1407">
          <a:extLst>
            <a:ext uri="{FF2B5EF4-FFF2-40B4-BE49-F238E27FC236}">
              <a16:creationId xmlns:a16="http://schemas.microsoft.com/office/drawing/2014/main" id="{CA7080B4-B062-4581-8313-02CE9ACD97CF}"/>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09" name="ZoneTexte 1408">
          <a:extLst>
            <a:ext uri="{FF2B5EF4-FFF2-40B4-BE49-F238E27FC236}">
              <a16:creationId xmlns:a16="http://schemas.microsoft.com/office/drawing/2014/main" id="{1CB57461-2CE3-40F1-A7C1-45F628A7B6A0}"/>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10" name="ZoneTexte 1409">
          <a:extLst>
            <a:ext uri="{FF2B5EF4-FFF2-40B4-BE49-F238E27FC236}">
              <a16:creationId xmlns:a16="http://schemas.microsoft.com/office/drawing/2014/main" id="{B4573856-FC7F-44CB-BE7C-7DE7E8F31F95}"/>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11" name="ZoneTexte 1410">
          <a:extLst>
            <a:ext uri="{FF2B5EF4-FFF2-40B4-BE49-F238E27FC236}">
              <a16:creationId xmlns:a16="http://schemas.microsoft.com/office/drawing/2014/main" id="{97BC04F1-E58A-4B93-BBBC-05DAB428C598}"/>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12" name="ZoneTexte 1411">
          <a:extLst>
            <a:ext uri="{FF2B5EF4-FFF2-40B4-BE49-F238E27FC236}">
              <a16:creationId xmlns:a16="http://schemas.microsoft.com/office/drawing/2014/main" id="{5F874CBA-999C-4F59-B0B4-8A4DA2FA2C6A}"/>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13" name="ZoneTexte 1412">
          <a:extLst>
            <a:ext uri="{FF2B5EF4-FFF2-40B4-BE49-F238E27FC236}">
              <a16:creationId xmlns:a16="http://schemas.microsoft.com/office/drawing/2014/main" id="{A8011AC8-77A0-4A5B-8009-7E4A548DDC20}"/>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14" name="ZoneTexte 1413">
          <a:extLst>
            <a:ext uri="{FF2B5EF4-FFF2-40B4-BE49-F238E27FC236}">
              <a16:creationId xmlns:a16="http://schemas.microsoft.com/office/drawing/2014/main" id="{72E14DAB-2EFE-4341-B62D-791544A00476}"/>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15" name="ZoneTexte 1414">
          <a:extLst>
            <a:ext uri="{FF2B5EF4-FFF2-40B4-BE49-F238E27FC236}">
              <a16:creationId xmlns:a16="http://schemas.microsoft.com/office/drawing/2014/main" id="{3932F299-538F-4B31-89F4-78CFF2377619}"/>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16" name="ZoneTexte 1415">
          <a:extLst>
            <a:ext uri="{FF2B5EF4-FFF2-40B4-BE49-F238E27FC236}">
              <a16:creationId xmlns:a16="http://schemas.microsoft.com/office/drawing/2014/main" id="{60309C48-C00C-4ECD-A3A9-0ADD352A266C}"/>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17" name="ZoneTexte 1416">
          <a:extLst>
            <a:ext uri="{FF2B5EF4-FFF2-40B4-BE49-F238E27FC236}">
              <a16:creationId xmlns:a16="http://schemas.microsoft.com/office/drawing/2014/main" id="{778D7E25-F5C5-4431-9534-F6071E12DEE0}"/>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18" name="ZoneTexte 1417">
          <a:extLst>
            <a:ext uri="{FF2B5EF4-FFF2-40B4-BE49-F238E27FC236}">
              <a16:creationId xmlns:a16="http://schemas.microsoft.com/office/drawing/2014/main" id="{21502001-03DA-4EC9-BE2C-F052465DD1C2}"/>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19" name="ZoneTexte 1418">
          <a:extLst>
            <a:ext uri="{FF2B5EF4-FFF2-40B4-BE49-F238E27FC236}">
              <a16:creationId xmlns:a16="http://schemas.microsoft.com/office/drawing/2014/main" id="{B1874EFB-3AB5-48EC-BB46-E929D7A4BA4E}"/>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20" name="ZoneTexte 1419">
          <a:extLst>
            <a:ext uri="{FF2B5EF4-FFF2-40B4-BE49-F238E27FC236}">
              <a16:creationId xmlns:a16="http://schemas.microsoft.com/office/drawing/2014/main" id="{A6C0A002-C215-4080-8145-26CDC206CD1B}"/>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421" name="ZoneTexte 1420">
          <a:extLst>
            <a:ext uri="{FF2B5EF4-FFF2-40B4-BE49-F238E27FC236}">
              <a16:creationId xmlns:a16="http://schemas.microsoft.com/office/drawing/2014/main" id="{4BDCF840-C1D0-477C-8533-4D9680DA1BE8}"/>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422" name="ZoneTexte 1421">
          <a:extLst>
            <a:ext uri="{FF2B5EF4-FFF2-40B4-BE49-F238E27FC236}">
              <a16:creationId xmlns:a16="http://schemas.microsoft.com/office/drawing/2014/main" id="{BD19D63C-9CB3-46F7-9732-69FA0196327C}"/>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423" name="ZoneTexte 1422">
          <a:extLst>
            <a:ext uri="{FF2B5EF4-FFF2-40B4-BE49-F238E27FC236}">
              <a16:creationId xmlns:a16="http://schemas.microsoft.com/office/drawing/2014/main" id="{8500E459-45EF-4038-B80E-D9A96801344B}"/>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424" name="ZoneTexte 1423">
          <a:extLst>
            <a:ext uri="{FF2B5EF4-FFF2-40B4-BE49-F238E27FC236}">
              <a16:creationId xmlns:a16="http://schemas.microsoft.com/office/drawing/2014/main" id="{7852C643-C164-48EC-B8E1-83A0B7161A5F}"/>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425" name="ZoneTexte 1424">
          <a:extLst>
            <a:ext uri="{FF2B5EF4-FFF2-40B4-BE49-F238E27FC236}">
              <a16:creationId xmlns:a16="http://schemas.microsoft.com/office/drawing/2014/main" id="{F207CBC1-E259-40DF-A962-A3F090230AF5}"/>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426" name="ZoneTexte 1425">
          <a:extLst>
            <a:ext uri="{FF2B5EF4-FFF2-40B4-BE49-F238E27FC236}">
              <a16:creationId xmlns:a16="http://schemas.microsoft.com/office/drawing/2014/main" id="{6F872C18-DE46-443F-8B60-AC69DA3BF2AB}"/>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427" name="ZoneTexte 1426">
          <a:extLst>
            <a:ext uri="{FF2B5EF4-FFF2-40B4-BE49-F238E27FC236}">
              <a16:creationId xmlns:a16="http://schemas.microsoft.com/office/drawing/2014/main" id="{6771B42A-4682-49F3-97BE-C813159E3323}"/>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428" name="ZoneTexte 1427">
          <a:extLst>
            <a:ext uri="{FF2B5EF4-FFF2-40B4-BE49-F238E27FC236}">
              <a16:creationId xmlns:a16="http://schemas.microsoft.com/office/drawing/2014/main" id="{50705F83-96AE-4876-BAD7-A0496EF73369}"/>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429" name="ZoneTexte 1428">
          <a:extLst>
            <a:ext uri="{FF2B5EF4-FFF2-40B4-BE49-F238E27FC236}">
              <a16:creationId xmlns:a16="http://schemas.microsoft.com/office/drawing/2014/main" id="{D1B7DF16-3CDF-429F-A26A-F3D64AB550EF}"/>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430" name="ZoneTexte 1429">
          <a:extLst>
            <a:ext uri="{FF2B5EF4-FFF2-40B4-BE49-F238E27FC236}">
              <a16:creationId xmlns:a16="http://schemas.microsoft.com/office/drawing/2014/main" id="{38A3CABD-7A0F-48F2-BD92-65C11BD8CDCD}"/>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431" name="ZoneTexte 1430">
          <a:extLst>
            <a:ext uri="{FF2B5EF4-FFF2-40B4-BE49-F238E27FC236}">
              <a16:creationId xmlns:a16="http://schemas.microsoft.com/office/drawing/2014/main" id="{FA5EB042-718C-42DE-AB0B-48BC581AD272}"/>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432" name="ZoneTexte 1431">
          <a:extLst>
            <a:ext uri="{FF2B5EF4-FFF2-40B4-BE49-F238E27FC236}">
              <a16:creationId xmlns:a16="http://schemas.microsoft.com/office/drawing/2014/main" id="{E280B053-4DFE-40C2-924D-21CC3C7E34C8}"/>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433" name="ZoneTexte 1432">
          <a:extLst>
            <a:ext uri="{FF2B5EF4-FFF2-40B4-BE49-F238E27FC236}">
              <a16:creationId xmlns:a16="http://schemas.microsoft.com/office/drawing/2014/main" id="{085B2552-C753-419D-A307-34E0F30804A8}"/>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434" name="ZoneTexte 1433">
          <a:extLst>
            <a:ext uri="{FF2B5EF4-FFF2-40B4-BE49-F238E27FC236}">
              <a16:creationId xmlns:a16="http://schemas.microsoft.com/office/drawing/2014/main" id="{AB33E57C-3721-4B29-A810-3631E74A9264}"/>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435" name="ZoneTexte 1434">
          <a:extLst>
            <a:ext uri="{FF2B5EF4-FFF2-40B4-BE49-F238E27FC236}">
              <a16:creationId xmlns:a16="http://schemas.microsoft.com/office/drawing/2014/main" id="{46271A13-1109-4272-A9B1-4504A9902419}"/>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436" name="ZoneTexte 1435">
          <a:extLst>
            <a:ext uri="{FF2B5EF4-FFF2-40B4-BE49-F238E27FC236}">
              <a16:creationId xmlns:a16="http://schemas.microsoft.com/office/drawing/2014/main" id="{BBADBC92-0F07-421B-8C4F-A966E9ADB2D7}"/>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437" name="ZoneTexte 1436">
          <a:extLst>
            <a:ext uri="{FF2B5EF4-FFF2-40B4-BE49-F238E27FC236}">
              <a16:creationId xmlns:a16="http://schemas.microsoft.com/office/drawing/2014/main" id="{62FC0752-F4FF-472F-9C1B-75296B8DE4F4}"/>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438" name="ZoneTexte 1437">
          <a:extLst>
            <a:ext uri="{FF2B5EF4-FFF2-40B4-BE49-F238E27FC236}">
              <a16:creationId xmlns:a16="http://schemas.microsoft.com/office/drawing/2014/main" id="{E55CDAA0-69A7-4E04-BC47-25273CD3AA7D}"/>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439" name="ZoneTexte 1438">
          <a:extLst>
            <a:ext uri="{FF2B5EF4-FFF2-40B4-BE49-F238E27FC236}">
              <a16:creationId xmlns:a16="http://schemas.microsoft.com/office/drawing/2014/main" id="{C836DF99-63FD-46F3-9EDB-5202C33BDE9D}"/>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440" name="ZoneTexte 1439">
          <a:extLst>
            <a:ext uri="{FF2B5EF4-FFF2-40B4-BE49-F238E27FC236}">
              <a16:creationId xmlns:a16="http://schemas.microsoft.com/office/drawing/2014/main" id="{9B553F86-F583-43B4-9430-92634B2A8D7B}"/>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28</xdr:row>
      <xdr:rowOff>0</xdr:rowOff>
    </xdr:from>
    <xdr:ext cx="65" cy="172227"/>
    <xdr:sp macro="" textlink="">
      <xdr:nvSpPr>
        <xdr:cNvPr id="1441" name="ZoneTexte 1440">
          <a:extLst>
            <a:ext uri="{FF2B5EF4-FFF2-40B4-BE49-F238E27FC236}">
              <a16:creationId xmlns:a16="http://schemas.microsoft.com/office/drawing/2014/main" id="{76F6F67E-F8C9-4586-8998-067A254DD5AD}"/>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28</xdr:row>
      <xdr:rowOff>0</xdr:rowOff>
    </xdr:from>
    <xdr:ext cx="65" cy="172227"/>
    <xdr:sp macro="" textlink="">
      <xdr:nvSpPr>
        <xdr:cNvPr id="1442" name="ZoneTexte 1441">
          <a:extLst>
            <a:ext uri="{FF2B5EF4-FFF2-40B4-BE49-F238E27FC236}">
              <a16:creationId xmlns:a16="http://schemas.microsoft.com/office/drawing/2014/main" id="{530BF288-6B87-49C4-9D33-1D3D9A7A5DC7}"/>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28</xdr:row>
      <xdr:rowOff>0</xdr:rowOff>
    </xdr:from>
    <xdr:ext cx="65" cy="172227"/>
    <xdr:sp macro="" textlink="">
      <xdr:nvSpPr>
        <xdr:cNvPr id="1443" name="ZoneTexte 1442">
          <a:extLst>
            <a:ext uri="{FF2B5EF4-FFF2-40B4-BE49-F238E27FC236}">
              <a16:creationId xmlns:a16="http://schemas.microsoft.com/office/drawing/2014/main" id="{C911146D-55B4-4DC2-929C-CC1585BBB045}"/>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28</xdr:row>
      <xdr:rowOff>0</xdr:rowOff>
    </xdr:from>
    <xdr:ext cx="65" cy="172227"/>
    <xdr:sp macro="" textlink="">
      <xdr:nvSpPr>
        <xdr:cNvPr id="1444" name="ZoneTexte 1443">
          <a:extLst>
            <a:ext uri="{FF2B5EF4-FFF2-40B4-BE49-F238E27FC236}">
              <a16:creationId xmlns:a16="http://schemas.microsoft.com/office/drawing/2014/main" id="{3577E256-CB05-45D4-9349-FB819FACD656}"/>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45" name="ZoneTexte 1444">
          <a:extLst>
            <a:ext uri="{FF2B5EF4-FFF2-40B4-BE49-F238E27FC236}">
              <a16:creationId xmlns:a16="http://schemas.microsoft.com/office/drawing/2014/main" id="{DFA365B8-1374-4A14-8C86-68C0453EDD62}"/>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46" name="ZoneTexte 1445">
          <a:extLst>
            <a:ext uri="{FF2B5EF4-FFF2-40B4-BE49-F238E27FC236}">
              <a16:creationId xmlns:a16="http://schemas.microsoft.com/office/drawing/2014/main" id="{90431F3D-8ABA-4203-8BF6-2B438D69135A}"/>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47" name="ZoneTexte 1446">
          <a:extLst>
            <a:ext uri="{FF2B5EF4-FFF2-40B4-BE49-F238E27FC236}">
              <a16:creationId xmlns:a16="http://schemas.microsoft.com/office/drawing/2014/main" id="{1DBB7DDD-76D8-4102-99AD-56480B33538F}"/>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48" name="ZoneTexte 1447">
          <a:extLst>
            <a:ext uri="{FF2B5EF4-FFF2-40B4-BE49-F238E27FC236}">
              <a16:creationId xmlns:a16="http://schemas.microsoft.com/office/drawing/2014/main" id="{7EEB6989-D354-4186-B498-C468042B9F39}"/>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449" name="ZoneTexte 1448">
          <a:extLst>
            <a:ext uri="{FF2B5EF4-FFF2-40B4-BE49-F238E27FC236}">
              <a16:creationId xmlns:a16="http://schemas.microsoft.com/office/drawing/2014/main" id="{8536FE50-3ED3-43B3-92C8-0247C0D02A18}"/>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450" name="ZoneTexte 1449">
          <a:extLst>
            <a:ext uri="{FF2B5EF4-FFF2-40B4-BE49-F238E27FC236}">
              <a16:creationId xmlns:a16="http://schemas.microsoft.com/office/drawing/2014/main" id="{AA2D0555-7981-4C76-AC54-F41957539E4E}"/>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451" name="ZoneTexte 1450">
          <a:extLst>
            <a:ext uri="{FF2B5EF4-FFF2-40B4-BE49-F238E27FC236}">
              <a16:creationId xmlns:a16="http://schemas.microsoft.com/office/drawing/2014/main" id="{BA36EF69-D10B-4F80-8302-97F08EDCB9A3}"/>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452" name="ZoneTexte 1451">
          <a:extLst>
            <a:ext uri="{FF2B5EF4-FFF2-40B4-BE49-F238E27FC236}">
              <a16:creationId xmlns:a16="http://schemas.microsoft.com/office/drawing/2014/main" id="{7B562992-6764-45F3-B2BC-D4B7E4A93E0A}"/>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28</xdr:row>
      <xdr:rowOff>0</xdr:rowOff>
    </xdr:from>
    <xdr:ext cx="65" cy="172227"/>
    <xdr:sp macro="" textlink="">
      <xdr:nvSpPr>
        <xdr:cNvPr id="1453" name="ZoneTexte 1452">
          <a:extLst>
            <a:ext uri="{FF2B5EF4-FFF2-40B4-BE49-F238E27FC236}">
              <a16:creationId xmlns:a16="http://schemas.microsoft.com/office/drawing/2014/main" id="{5C8E5359-1763-4B7D-8A24-1A4ACDBE5A7B}"/>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54" name="ZoneTexte 1453">
          <a:extLst>
            <a:ext uri="{FF2B5EF4-FFF2-40B4-BE49-F238E27FC236}">
              <a16:creationId xmlns:a16="http://schemas.microsoft.com/office/drawing/2014/main" id="{2C8D84FA-BD90-41A6-B3E6-8EA5124ED364}"/>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455" name="ZoneTexte 1454">
          <a:extLst>
            <a:ext uri="{FF2B5EF4-FFF2-40B4-BE49-F238E27FC236}">
              <a16:creationId xmlns:a16="http://schemas.microsoft.com/office/drawing/2014/main" id="{47A2A970-5E39-4D2F-B794-05A68CB68A58}"/>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456" name="ZoneTexte 1455">
          <a:extLst>
            <a:ext uri="{FF2B5EF4-FFF2-40B4-BE49-F238E27FC236}">
              <a16:creationId xmlns:a16="http://schemas.microsoft.com/office/drawing/2014/main" id="{4717CA21-1DD0-434F-8952-FFA7E6193190}"/>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28</xdr:row>
      <xdr:rowOff>0</xdr:rowOff>
    </xdr:from>
    <xdr:ext cx="65" cy="172227"/>
    <xdr:sp macro="" textlink="">
      <xdr:nvSpPr>
        <xdr:cNvPr id="1457" name="ZoneTexte 1456">
          <a:extLst>
            <a:ext uri="{FF2B5EF4-FFF2-40B4-BE49-F238E27FC236}">
              <a16:creationId xmlns:a16="http://schemas.microsoft.com/office/drawing/2014/main" id="{8C4DABF5-8A24-4464-8A78-BF2CCBBE58AF}"/>
            </a:ext>
          </a:extLst>
        </xdr:cNvPr>
        <xdr:cNvSpPr txBox="1"/>
      </xdr:nvSpPr>
      <xdr:spPr>
        <a:xfrm>
          <a:off x="110775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28</xdr:row>
      <xdr:rowOff>0</xdr:rowOff>
    </xdr:from>
    <xdr:ext cx="65" cy="172227"/>
    <xdr:sp macro="" textlink="">
      <xdr:nvSpPr>
        <xdr:cNvPr id="1458" name="ZoneTexte 1457">
          <a:extLst>
            <a:ext uri="{FF2B5EF4-FFF2-40B4-BE49-F238E27FC236}">
              <a16:creationId xmlns:a16="http://schemas.microsoft.com/office/drawing/2014/main" id="{ACAD1B07-4CD4-4388-89FD-398AD0484C07}"/>
            </a:ext>
          </a:extLst>
        </xdr:cNvPr>
        <xdr:cNvSpPr txBox="1"/>
      </xdr:nvSpPr>
      <xdr:spPr>
        <a:xfrm>
          <a:off x="125063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28</xdr:row>
      <xdr:rowOff>0</xdr:rowOff>
    </xdr:from>
    <xdr:ext cx="65" cy="172227"/>
    <xdr:sp macro="" textlink="">
      <xdr:nvSpPr>
        <xdr:cNvPr id="1459" name="ZoneTexte 1458">
          <a:extLst>
            <a:ext uri="{FF2B5EF4-FFF2-40B4-BE49-F238E27FC236}">
              <a16:creationId xmlns:a16="http://schemas.microsoft.com/office/drawing/2014/main" id="{3CE39D49-5EEE-416A-9A2A-B3B7FA2C7CE8}"/>
            </a:ext>
          </a:extLst>
        </xdr:cNvPr>
        <xdr:cNvSpPr txBox="1"/>
      </xdr:nvSpPr>
      <xdr:spPr>
        <a:xfrm>
          <a:off x="125063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28</xdr:row>
      <xdr:rowOff>0</xdr:rowOff>
    </xdr:from>
    <xdr:ext cx="65" cy="172227"/>
    <xdr:sp macro="" textlink="">
      <xdr:nvSpPr>
        <xdr:cNvPr id="1460" name="ZoneTexte 1459">
          <a:extLst>
            <a:ext uri="{FF2B5EF4-FFF2-40B4-BE49-F238E27FC236}">
              <a16:creationId xmlns:a16="http://schemas.microsoft.com/office/drawing/2014/main" id="{96E009E9-4FCE-408E-B59E-21864FD62520}"/>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28</xdr:row>
      <xdr:rowOff>0</xdr:rowOff>
    </xdr:from>
    <xdr:ext cx="65" cy="172227"/>
    <xdr:sp macro="" textlink="">
      <xdr:nvSpPr>
        <xdr:cNvPr id="1461" name="ZoneTexte 1460">
          <a:extLst>
            <a:ext uri="{FF2B5EF4-FFF2-40B4-BE49-F238E27FC236}">
              <a16:creationId xmlns:a16="http://schemas.microsoft.com/office/drawing/2014/main" id="{8CD0262C-882D-4BA4-BF61-51513164A4CA}"/>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28</xdr:row>
      <xdr:rowOff>0</xdr:rowOff>
    </xdr:from>
    <xdr:ext cx="65" cy="172227"/>
    <xdr:sp macro="" textlink="">
      <xdr:nvSpPr>
        <xdr:cNvPr id="1462" name="ZoneTexte 1461">
          <a:extLst>
            <a:ext uri="{FF2B5EF4-FFF2-40B4-BE49-F238E27FC236}">
              <a16:creationId xmlns:a16="http://schemas.microsoft.com/office/drawing/2014/main" id="{65884F39-B9A1-434E-B5C9-FBD531EF24E1}"/>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28</xdr:row>
      <xdr:rowOff>0</xdr:rowOff>
    </xdr:from>
    <xdr:ext cx="65" cy="172227"/>
    <xdr:sp macro="" textlink="">
      <xdr:nvSpPr>
        <xdr:cNvPr id="1463" name="ZoneTexte 1462">
          <a:extLst>
            <a:ext uri="{FF2B5EF4-FFF2-40B4-BE49-F238E27FC236}">
              <a16:creationId xmlns:a16="http://schemas.microsoft.com/office/drawing/2014/main" id="{91703072-3CC6-4AD8-9E1F-228B962CF630}"/>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64" name="ZoneTexte 1463">
          <a:extLst>
            <a:ext uri="{FF2B5EF4-FFF2-40B4-BE49-F238E27FC236}">
              <a16:creationId xmlns:a16="http://schemas.microsoft.com/office/drawing/2014/main" id="{A1388010-78FA-47C8-AEC5-CA493F6637C2}"/>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65" name="ZoneTexte 1464">
          <a:extLst>
            <a:ext uri="{FF2B5EF4-FFF2-40B4-BE49-F238E27FC236}">
              <a16:creationId xmlns:a16="http://schemas.microsoft.com/office/drawing/2014/main" id="{3ED15CA6-264E-4147-93D7-97256D28D329}"/>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66" name="ZoneTexte 1465">
          <a:extLst>
            <a:ext uri="{FF2B5EF4-FFF2-40B4-BE49-F238E27FC236}">
              <a16:creationId xmlns:a16="http://schemas.microsoft.com/office/drawing/2014/main" id="{529C2FBD-D868-4AA5-BADD-7E53EF92A589}"/>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67" name="ZoneTexte 1466">
          <a:extLst>
            <a:ext uri="{FF2B5EF4-FFF2-40B4-BE49-F238E27FC236}">
              <a16:creationId xmlns:a16="http://schemas.microsoft.com/office/drawing/2014/main" id="{5673CF00-0469-4F69-889B-F4135A3670E2}"/>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468" name="ZoneTexte 1467">
          <a:extLst>
            <a:ext uri="{FF2B5EF4-FFF2-40B4-BE49-F238E27FC236}">
              <a16:creationId xmlns:a16="http://schemas.microsoft.com/office/drawing/2014/main" id="{6948799B-8ACF-4C82-933A-3267A9866E81}"/>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469" name="ZoneTexte 1468">
          <a:extLst>
            <a:ext uri="{FF2B5EF4-FFF2-40B4-BE49-F238E27FC236}">
              <a16:creationId xmlns:a16="http://schemas.microsoft.com/office/drawing/2014/main" id="{5271D8A3-68EF-4D2C-8EB4-85E519F958CF}"/>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470" name="ZoneTexte 1469">
          <a:extLst>
            <a:ext uri="{FF2B5EF4-FFF2-40B4-BE49-F238E27FC236}">
              <a16:creationId xmlns:a16="http://schemas.microsoft.com/office/drawing/2014/main" id="{FCC0020E-5631-467C-ADB8-B8A24184B472}"/>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471" name="ZoneTexte 1470">
          <a:extLst>
            <a:ext uri="{FF2B5EF4-FFF2-40B4-BE49-F238E27FC236}">
              <a16:creationId xmlns:a16="http://schemas.microsoft.com/office/drawing/2014/main" id="{7DD1E641-0370-431B-AC0F-7B413AAA65A6}"/>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28</xdr:row>
      <xdr:rowOff>0</xdr:rowOff>
    </xdr:from>
    <xdr:ext cx="65" cy="172227"/>
    <xdr:sp macro="" textlink="">
      <xdr:nvSpPr>
        <xdr:cNvPr id="1472" name="ZoneTexte 1471">
          <a:extLst>
            <a:ext uri="{FF2B5EF4-FFF2-40B4-BE49-F238E27FC236}">
              <a16:creationId xmlns:a16="http://schemas.microsoft.com/office/drawing/2014/main" id="{96C130E4-D438-4516-B398-87961A52E5E3}"/>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73" name="ZoneTexte 1472">
          <a:extLst>
            <a:ext uri="{FF2B5EF4-FFF2-40B4-BE49-F238E27FC236}">
              <a16:creationId xmlns:a16="http://schemas.microsoft.com/office/drawing/2014/main" id="{593B8BD1-D8EE-4090-9135-EC102EC3818E}"/>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474" name="ZoneTexte 1473">
          <a:extLst>
            <a:ext uri="{FF2B5EF4-FFF2-40B4-BE49-F238E27FC236}">
              <a16:creationId xmlns:a16="http://schemas.microsoft.com/office/drawing/2014/main" id="{B2CA54B4-4309-41B4-9A97-1A90E7501C03}"/>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475" name="ZoneTexte 1474">
          <a:extLst>
            <a:ext uri="{FF2B5EF4-FFF2-40B4-BE49-F238E27FC236}">
              <a16:creationId xmlns:a16="http://schemas.microsoft.com/office/drawing/2014/main" id="{8F1D7C5C-6978-49FD-80DA-598A5BA5F413}"/>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28</xdr:row>
      <xdr:rowOff>0</xdr:rowOff>
    </xdr:from>
    <xdr:ext cx="65" cy="172227"/>
    <xdr:sp macro="" textlink="">
      <xdr:nvSpPr>
        <xdr:cNvPr id="1476" name="ZoneTexte 1475">
          <a:extLst>
            <a:ext uri="{FF2B5EF4-FFF2-40B4-BE49-F238E27FC236}">
              <a16:creationId xmlns:a16="http://schemas.microsoft.com/office/drawing/2014/main" id="{D9F48688-2274-4941-BDD1-23BD94263140}"/>
            </a:ext>
          </a:extLst>
        </xdr:cNvPr>
        <xdr:cNvSpPr txBox="1"/>
      </xdr:nvSpPr>
      <xdr:spPr>
        <a:xfrm>
          <a:off x="110775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28</xdr:row>
      <xdr:rowOff>0</xdr:rowOff>
    </xdr:from>
    <xdr:ext cx="65" cy="172227"/>
    <xdr:sp macro="" textlink="">
      <xdr:nvSpPr>
        <xdr:cNvPr id="1477" name="ZoneTexte 1476">
          <a:extLst>
            <a:ext uri="{FF2B5EF4-FFF2-40B4-BE49-F238E27FC236}">
              <a16:creationId xmlns:a16="http://schemas.microsoft.com/office/drawing/2014/main" id="{2922F27F-EAAD-4DC7-B6C1-44CE0EC59BCB}"/>
            </a:ext>
          </a:extLst>
        </xdr:cNvPr>
        <xdr:cNvSpPr txBox="1"/>
      </xdr:nvSpPr>
      <xdr:spPr>
        <a:xfrm>
          <a:off x="125063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28</xdr:row>
      <xdr:rowOff>0</xdr:rowOff>
    </xdr:from>
    <xdr:ext cx="65" cy="172227"/>
    <xdr:sp macro="" textlink="">
      <xdr:nvSpPr>
        <xdr:cNvPr id="1478" name="ZoneTexte 1477">
          <a:extLst>
            <a:ext uri="{FF2B5EF4-FFF2-40B4-BE49-F238E27FC236}">
              <a16:creationId xmlns:a16="http://schemas.microsoft.com/office/drawing/2014/main" id="{EE591605-6030-407A-A672-FBC2C7E42BAF}"/>
            </a:ext>
          </a:extLst>
        </xdr:cNvPr>
        <xdr:cNvSpPr txBox="1"/>
      </xdr:nvSpPr>
      <xdr:spPr>
        <a:xfrm>
          <a:off x="125063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28</xdr:row>
      <xdr:rowOff>0</xdr:rowOff>
    </xdr:from>
    <xdr:ext cx="65" cy="172227"/>
    <xdr:sp macro="" textlink="">
      <xdr:nvSpPr>
        <xdr:cNvPr id="1479" name="ZoneTexte 1478">
          <a:extLst>
            <a:ext uri="{FF2B5EF4-FFF2-40B4-BE49-F238E27FC236}">
              <a16:creationId xmlns:a16="http://schemas.microsoft.com/office/drawing/2014/main" id="{7768997B-05C0-424D-820F-56DE9C7F2781}"/>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28</xdr:row>
      <xdr:rowOff>0</xdr:rowOff>
    </xdr:from>
    <xdr:ext cx="65" cy="172227"/>
    <xdr:sp macro="" textlink="">
      <xdr:nvSpPr>
        <xdr:cNvPr id="1480" name="ZoneTexte 1479">
          <a:extLst>
            <a:ext uri="{FF2B5EF4-FFF2-40B4-BE49-F238E27FC236}">
              <a16:creationId xmlns:a16="http://schemas.microsoft.com/office/drawing/2014/main" id="{11F487F0-43CA-4C33-A090-88D8391B1372}"/>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28</xdr:row>
      <xdr:rowOff>0</xdr:rowOff>
    </xdr:from>
    <xdr:ext cx="65" cy="172227"/>
    <xdr:sp macro="" textlink="">
      <xdr:nvSpPr>
        <xdr:cNvPr id="1481" name="ZoneTexte 1480">
          <a:extLst>
            <a:ext uri="{FF2B5EF4-FFF2-40B4-BE49-F238E27FC236}">
              <a16:creationId xmlns:a16="http://schemas.microsoft.com/office/drawing/2014/main" id="{35D8B410-D478-481A-BE85-BE44B6F7D775}"/>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28</xdr:row>
      <xdr:rowOff>0</xdr:rowOff>
    </xdr:from>
    <xdr:ext cx="65" cy="172227"/>
    <xdr:sp macro="" textlink="">
      <xdr:nvSpPr>
        <xdr:cNvPr id="1482" name="ZoneTexte 1481">
          <a:extLst>
            <a:ext uri="{FF2B5EF4-FFF2-40B4-BE49-F238E27FC236}">
              <a16:creationId xmlns:a16="http://schemas.microsoft.com/office/drawing/2014/main" id="{E99F26F9-10DF-4119-9A22-A4595747EE64}"/>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28</xdr:row>
      <xdr:rowOff>0</xdr:rowOff>
    </xdr:from>
    <xdr:ext cx="65" cy="172227"/>
    <xdr:sp macro="" textlink="">
      <xdr:nvSpPr>
        <xdr:cNvPr id="1483" name="ZoneTexte 1482">
          <a:extLst>
            <a:ext uri="{FF2B5EF4-FFF2-40B4-BE49-F238E27FC236}">
              <a16:creationId xmlns:a16="http://schemas.microsoft.com/office/drawing/2014/main" id="{2FCF2FEE-3B63-4EA5-8430-2F7A8CD2A9F9}"/>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28</xdr:row>
      <xdr:rowOff>0</xdr:rowOff>
    </xdr:from>
    <xdr:ext cx="65" cy="172227"/>
    <xdr:sp macro="" textlink="">
      <xdr:nvSpPr>
        <xdr:cNvPr id="1484" name="ZoneTexte 1483">
          <a:extLst>
            <a:ext uri="{FF2B5EF4-FFF2-40B4-BE49-F238E27FC236}">
              <a16:creationId xmlns:a16="http://schemas.microsoft.com/office/drawing/2014/main" id="{507E88B7-5131-4D1C-8D7E-9FC7DF4AA383}"/>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28</xdr:row>
      <xdr:rowOff>0</xdr:rowOff>
    </xdr:from>
    <xdr:ext cx="65" cy="172227"/>
    <xdr:sp macro="" textlink="">
      <xdr:nvSpPr>
        <xdr:cNvPr id="1485" name="ZoneTexte 1484">
          <a:extLst>
            <a:ext uri="{FF2B5EF4-FFF2-40B4-BE49-F238E27FC236}">
              <a16:creationId xmlns:a16="http://schemas.microsoft.com/office/drawing/2014/main" id="{E4BF69AD-027E-4BF5-A63C-D642107F2286}"/>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28</xdr:row>
      <xdr:rowOff>0</xdr:rowOff>
    </xdr:from>
    <xdr:ext cx="65" cy="172227"/>
    <xdr:sp macro="" textlink="">
      <xdr:nvSpPr>
        <xdr:cNvPr id="1486" name="ZoneTexte 1485">
          <a:extLst>
            <a:ext uri="{FF2B5EF4-FFF2-40B4-BE49-F238E27FC236}">
              <a16:creationId xmlns:a16="http://schemas.microsoft.com/office/drawing/2014/main" id="{F6D3577B-86CB-41E4-9BDD-459BB8CF4053}"/>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28</xdr:row>
      <xdr:rowOff>0</xdr:rowOff>
    </xdr:from>
    <xdr:ext cx="65" cy="172227"/>
    <xdr:sp macro="" textlink="">
      <xdr:nvSpPr>
        <xdr:cNvPr id="1487" name="ZoneTexte 1486">
          <a:extLst>
            <a:ext uri="{FF2B5EF4-FFF2-40B4-BE49-F238E27FC236}">
              <a16:creationId xmlns:a16="http://schemas.microsoft.com/office/drawing/2014/main" id="{7AC70ACD-BC76-4770-BE91-EFA78C528AF2}"/>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28</xdr:row>
      <xdr:rowOff>0</xdr:rowOff>
    </xdr:from>
    <xdr:ext cx="65" cy="172227"/>
    <xdr:sp macro="" textlink="">
      <xdr:nvSpPr>
        <xdr:cNvPr id="1488" name="ZoneTexte 1487">
          <a:extLst>
            <a:ext uri="{FF2B5EF4-FFF2-40B4-BE49-F238E27FC236}">
              <a16:creationId xmlns:a16="http://schemas.microsoft.com/office/drawing/2014/main" id="{26899276-4A47-4F62-A6DA-62542A92DDB5}"/>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89" name="ZoneTexte 1488">
          <a:extLst>
            <a:ext uri="{FF2B5EF4-FFF2-40B4-BE49-F238E27FC236}">
              <a16:creationId xmlns:a16="http://schemas.microsoft.com/office/drawing/2014/main" id="{9EDE0EAA-75C4-45ED-B2C7-9FEF8E7F0A90}"/>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90" name="ZoneTexte 1489">
          <a:extLst>
            <a:ext uri="{FF2B5EF4-FFF2-40B4-BE49-F238E27FC236}">
              <a16:creationId xmlns:a16="http://schemas.microsoft.com/office/drawing/2014/main" id="{5F750752-90E9-4494-A3C6-BFED8C47C235}"/>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91" name="ZoneTexte 1490">
          <a:extLst>
            <a:ext uri="{FF2B5EF4-FFF2-40B4-BE49-F238E27FC236}">
              <a16:creationId xmlns:a16="http://schemas.microsoft.com/office/drawing/2014/main" id="{E358B526-F21B-4D62-909A-57CB4D9DDF39}"/>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92" name="ZoneTexte 1491">
          <a:extLst>
            <a:ext uri="{FF2B5EF4-FFF2-40B4-BE49-F238E27FC236}">
              <a16:creationId xmlns:a16="http://schemas.microsoft.com/office/drawing/2014/main" id="{40D637A9-6491-421F-8D90-34F65F81E740}"/>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93" name="ZoneTexte 1492">
          <a:extLst>
            <a:ext uri="{FF2B5EF4-FFF2-40B4-BE49-F238E27FC236}">
              <a16:creationId xmlns:a16="http://schemas.microsoft.com/office/drawing/2014/main" id="{79614046-5580-4EA7-8F9F-5E9D923A0947}"/>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94" name="ZoneTexte 1493">
          <a:extLst>
            <a:ext uri="{FF2B5EF4-FFF2-40B4-BE49-F238E27FC236}">
              <a16:creationId xmlns:a16="http://schemas.microsoft.com/office/drawing/2014/main" id="{B0A2ABCA-8C9E-4CF2-BE20-F6784B9EF69B}"/>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95" name="ZoneTexte 1494">
          <a:extLst>
            <a:ext uri="{FF2B5EF4-FFF2-40B4-BE49-F238E27FC236}">
              <a16:creationId xmlns:a16="http://schemas.microsoft.com/office/drawing/2014/main" id="{B36A1644-699A-491C-B0FE-85988ABAE3B1}"/>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96" name="ZoneTexte 1495">
          <a:extLst>
            <a:ext uri="{FF2B5EF4-FFF2-40B4-BE49-F238E27FC236}">
              <a16:creationId xmlns:a16="http://schemas.microsoft.com/office/drawing/2014/main" id="{19B126FC-8158-4442-AF51-450900303A48}"/>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97" name="ZoneTexte 1496">
          <a:extLst>
            <a:ext uri="{FF2B5EF4-FFF2-40B4-BE49-F238E27FC236}">
              <a16:creationId xmlns:a16="http://schemas.microsoft.com/office/drawing/2014/main" id="{4294E9D7-CAEE-46D2-9E75-F095CC177A0B}"/>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28</xdr:row>
      <xdr:rowOff>0</xdr:rowOff>
    </xdr:from>
    <xdr:ext cx="65" cy="172227"/>
    <xdr:sp macro="" textlink="">
      <xdr:nvSpPr>
        <xdr:cNvPr id="1498" name="ZoneTexte 1497">
          <a:extLst>
            <a:ext uri="{FF2B5EF4-FFF2-40B4-BE49-F238E27FC236}">
              <a16:creationId xmlns:a16="http://schemas.microsoft.com/office/drawing/2014/main" id="{D21B4061-2775-44BB-9562-F01E1335AB64}"/>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28</xdr:row>
      <xdr:rowOff>0</xdr:rowOff>
    </xdr:from>
    <xdr:ext cx="65" cy="172227"/>
    <xdr:sp macro="" textlink="">
      <xdr:nvSpPr>
        <xdr:cNvPr id="1499" name="ZoneTexte 1498">
          <a:extLst>
            <a:ext uri="{FF2B5EF4-FFF2-40B4-BE49-F238E27FC236}">
              <a16:creationId xmlns:a16="http://schemas.microsoft.com/office/drawing/2014/main" id="{2052C84E-4680-4073-906E-4DD4A464D4AD}"/>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28</xdr:row>
      <xdr:rowOff>0</xdr:rowOff>
    </xdr:from>
    <xdr:ext cx="65" cy="172227"/>
    <xdr:sp macro="" textlink="">
      <xdr:nvSpPr>
        <xdr:cNvPr id="1500" name="ZoneTexte 1499">
          <a:extLst>
            <a:ext uri="{FF2B5EF4-FFF2-40B4-BE49-F238E27FC236}">
              <a16:creationId xmlns:a16="http://schemas.microsoft.com/office/drawing/2014/main" id="{761E6A09-92EC-48B3-A754-063179ADD205}"/>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501" name="ZoneTexte 1500">
          <a:extLst>
            <a:ext uri="{FF2B5EF4-FFF2-40B4-BE49-F238E27FC236}">
              <a16:creationId xmlns:a16="http://schemas.microsoft.com/office/drawing/2014/main" id="{648F5286-7C5A-4023-9F34-E34CCA9DA286}"/>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502" name="ZoneTexte 1501">
          <a:extLst>
            <a:ext uri="{FF2B5EF4-FFF2-40B4-BE49-F238E27FC236}">
              <a16:creationId xmlns:a16="http://schemas.microsoft.com/office/drawing/2014/main" id="{191CEF13-FC7D-4F15-9443-8BA5E8819F2F}"/>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503" name="ZoneTexte 1502">
          <a:extLst>
            <a:ext uri="{FF2B5EF4-FFF2-40B4-BE49-F238E27FC236}">
              <a16:creationId xmlns:a16="http://schemas.microsoft.com/office/drawing/2014/main" id="{6CA78B84-8D5D-4CFD-8F5A-13E7E48F2E34}"/>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504" name="ZoneTexte 1503">
          <a:extLst>
            <a:ext uri="{FF2B5EF4-FFF2-40B4-BE49-F238E27FC236}">
              <a16:creationId xmlns:a16="http://schemas.microsoft.com/office/drawing/2014/main" id="{ED863F30-15BF-4E10-B60D-E68B00E4D1AD}"/>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505" name="ZoneTexte 1504">
          <a:extLst>
            <a:ext uri="{FF2B5EF4-FFF2-40B4-BE49-F238E27FC236}">
              <a16:creationId xmlns:a16="http://schemas.microsoft.com/office/drawing/2014/main" id="{2241CC1B-DD71-42A4-8025-4BBF5A35251C}"/>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506" name="ZoneTexte 1505">
          <a:extLst>
            <a:ext uri="{FF2B5EF4-FFF2-40B4-BE49-F238E27FC236}">
              <a16:creationId xmlns:a16="http://schemas.microsoft.com/office/drawing/2014/main" id="{4E40C75A-7BD9-4840-8455-CF1288425E87}"/>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507" name="ZoneTexte 1506">
          <a:extLst>
            <a:ext uri="{FF2B5EF4-FFF2-40B4-BE49-F238E27FC236}">
              <a16:creationId xmlns:a16="http://schemas.microsoft.com/office/drawing/2014/main" id="{10A280D7-A156-47C7-8150-D370F7C6EA8D}"/>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508" name="ZoneTexte 1507">
          <a:extLst>
            <a:ext uri="{FF2B5EF4-FFF2-40B4-BE49-F238E27FC236}">
              <a16:creationId xmlns:a16="http://schemas.microsoft.com/office/drawing/2014/main" id="{7727F90A-1F7A-4744-86E8-BA9152225104}"/>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509" name="ZoneTexte 1508">
          <a:extLst>
            <a:ext uri="{FF2B5EF4-FFF2-40B4-BE49-F238E27FC236}">
              <a16:creationId xmlns:a16="http://schemas.microsoft.com/office/drawing/2014/main" id="{2A23A27D-78CE-421C-8E92-FEF39592EE3A}"/>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510" name="ZoneTexte 1509">
          <a:extLst>
            <a:ext uri="{FF2B5EF4-FFF2-40B4-BE49-F238E27FC236}">
              <a16:creationId xmlns:a16="http://schemas.microsoft.com/office/drawing/2014/main" id="{48D0FC32-2C8C-41D2-80BA-D1EDBBA8E8FD}"/>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511" name="ZoneTexte 1510">
          <a:extLst>
            <a:ext uri="{FF2B5EF4-FFF2-40B4-BE49-F238E27FC236}">
              <a16:creationId xmlns:a16="http://schemas.microsoft.com/office/drawing/2014/main" id="{F05B22BD-81A4-4C69-A642-494E2465424D}"/>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28</xdr:row>
      <xdr:rowOff>0</xdr:rowOff>
    </xdr:from>
    <xdr:ext cx="65" cy="172227"/>
    <xdr:sp macro="" textlink="">
      <xdr:nvSpPr>
        <xdr:cNvPr id="1512" name="ZoneTexte 1511">
          <a:extLst>
            <a:ext uri="{FF2B5EF4-FFF2-40B4-BE49-F238E27FC236}">
              <a16:creationId xmlns:a16="http://schemas.microsoft.com/office/drawing/2014/main" id="{07E75224-4B8F-4475-B566-D6339C834D2C}"/>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28</xdr:row>
      <xdr:rowOff>0</xdr:rowOff>
    </xdr:from>
    <xdr:ext cx="65" cy="172227"/>
    <xdr:sp macro="" textlink="">
      <xdr:nvSpPr>
        <xdr:cNvPr id="1513" name="ZoneTexte 1512">
          <a:extLst>
            <a:ext uri="{FF2B5EF4-FFF2-40B4-BE49-F238E27FC236}">
              <a16:creationId xmlns:a16="http://schemas.microsoft.com/office/drawing/2014/main" id="{5B274E8C-57B0-437E-B969-7E4163263DC0}"/>
            </a:ext>
          </a:extLst>
        </xdr:cNvPr>
        <xdr:cNvSpPr txBox="1"/>
      </xdr:nvSpPr>
      <xdr:spPr>
        <a:xfrm>
          <a:off x="110775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28</xdr:row>
      <xdr:rowOff>0</xdr:rowOff>
    </xdr:from>
    <xdr:ext cx="65" cy="172227"/>
    <xdr:sp macro="" textlink="">
      <xdr:nvSpPr>
        <xdr:cNvPr id="1514" name="ZoneTexte 1513">
          <a:extLst>
            <a:ext uri="{FF2B5EF4-FFF2-40B4-BE49-F238E27FC236}">
              <a16:creationId xmlns:a16="http://schemas.microsoft.com/office/drawing/2014/main" id="{65BD4FF1-6F60-4AE4-BB8B-23AEE4BB2768}"/>
            </a:ext>
          </a:extLst>
        </xdr:cNvPr>
        <xdr:cNvSpPr txBox="1"/>
      </xdr:nvSpPr>
      <xdr:spPr>
        <a:xfrm>
          <a:off x="110775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28</xdr:row>
      <xdr:rowOff>0</xdr:rowOff>
    </xdr:from>
    <xdr:ext cx="65" cy="172227"/>
    <xdr:sp macro="" textlink="">
      <xdr:nvSpPr>
        <xdr:cNvPr id="1515" name="ZoneTexte 1514">
          <a:extLst>
            <a:ext uri="{FF2B5EF4-FFF2-40B4-BE49-F238E27FC236}">
              <a16:creationId xmlns:a16="http://schemas.microsoft.com/office/drawing/2014/main" id="{B29D9A8E-8861-421D-B09A-81B29CA7623C}"/>
            </a:ext>
          </a:extLst>
        </xdr:cNvPr>
        <xdr:cNvSpPr txBox="1"/>
      </xdr:nvSpPr>
      <xdr:spPr>
        <a:xfrm>
          <a:off x="11791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28</xdr:row>
      <xdr:rowOff>0</xdr:rowOff>
    </xdr:from>
    <xdr:ext cx="65" cy="172227"/>
    <xdr:sp macro="" textlink="">
      <xdr:nvSpPr>
        <xdr:cNvPr id="1516" name="ZoneTexte 1515">
          <a:extLst>
            <a:ext uri="{FF2B5EF4-FFF2-40B4-BE49-F238E27FC236}">
              <a16:creationId xmlns:a16="http://schemas.microsoft.com/office/drawing/2014/main" id="{DCA54D0E-B10A-42DC-B096-1282A4BDEC7C}"/>
            </a:ext>
          </a:extLst>
        </xdr:cNvPr>
        <xdr:cNvSpPr txBox="1"/>
      </xdr:nvSpPr>
      <xdr:spPr>
        <a:xfrm>
          <a:off x="11791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28</xdr:row>
      <xdr:rowOff>0</xdr:rowOff>
    </xdr:from>
    <xdr:ext cx="65" cy="172227"/>
    <xdr:sp macro="" textlink="">
      <xdr:nvSpPr>
        <xdr:cNvPr id="1517" name="ZoneTexte 1516">
          <a:extLst>
            <a:ext uri="{FF2B5EF4-FFF2-40B4-BE49-F238E27FC236}">
              <a16:creationId xmlns:a16="http://schemas.microsoft.com/office/drawing/2014/main" id="{87EF5527-0669-4FC8-BE14-0739E5A99264}"/>
            </a:ext>
          </a:extLst>
        </xdr:cNvPr>
        <xdr:cNvSpPr txBox="1"/>
      </xdr:nvSpPr>
      <xdr:spPr>
        <a:xfrm>
          <a:off x="125063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28</xdr:row>
      <xdr:rowOff>0</xdr:rowOff>
    </xdr:from>
    <xdr:ext cx="65" cy="172227"/>
    <xdr:sp macro="" textlink="">
      <xdr:nvSpPr>
        <xdr:cNvPr id="1518" name="ZoneTexte 1517">
          <a:extLst>
            <a:ext uri="{FF2B5EF4-FFF2-40B4-BE49-F238E27FC236}">
              <a16:creationId xmlns:a16="http://schemas.microsoft.com/office/drawing/2014/main" id="{448AF9C4-8074-4AB3-B81F-D92D3BC4D017}"/>
            </a:ext>
          </a:extLst>
        </xdr:cNvPr>
        <xdr:cNvSpPr txBox="1"/>
      </xdr:nvSpPr>
      <xdr:spPr>
        <a:xfrm>
          <a:off x="125063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71" name="ZoneTexte 1570">
          <a:extLst>
            <a:ext uri="{FF2B5EF4-FFF2-40B4-BE49-F238E27FC236}">
              <a16:creationId xmlns:a16="http://schemas.microsoft.com/office/drawing/2014/main" id="{6BB5FC55-8709-4E35-939E-6C600EF2A600}"/>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72" name="ZoneTexte 1571">
          <a:extLst>
            <a:ext uri="{FF2B5EF4-FFF2-40B4-BE49-F238E27FC236}">
              <a16:creationId xmlns:a16="http://schemas.microsoft.com/office/drawing/2014/main" id="{5FCB627A-7DD1-4F16-BF26-69440120E0A6}"/>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73" name="ZoneTexte 1572">
          <a:extLst>
            <a:ext uri="{FF2B5EF4-FFF2-40B4-BE49-F238E27FC236}">
              <a16:creationId xmlns:a16="http://schemas.microsoft.com/office/drawing/2014/main" id="{31C35593-C633-45D5-A19E-A9AFCEB10165}"/>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74" name="ZoneTexte 1573">
          <a:extLst>
            <a:ext uri="{FF2B5EF4-FFF2-40B4-BE49-F238E27FC236}">
              <a16:creationId xmlns:a16="http://schemas.microsoft.com/office/drawing/2014/main" id="{C4F563D4-9DCC-4EEB-BB0F-847C2C02167C}"/>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75" name="ZoneTexte 1574">
          <a:extLst>
            <a:ext uri="{FF2B5EF4-FFF2-40B4-BE49-F238E27FC236}">
              <a16:creationId xmlns:a16="http://schemas.microsoft.com/office/drawing/2014/main" id="{EEF325D7-B0E4-4EB4-A801-1A2496682ED9}"/>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76" name="ZoneTexte 1575">
          <a:extLst>
            <a:ext uri="{FF2B5EF4-FFF2-40B4-BE49-F238E27FC236}">
              <a16:creationId xmlns:a16="http://schemas.microsoft.com/office/drawing/2014/main" id="{569D252A-B10B-4CFD-8B4D-2A69E3C9756E}"/>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77" name="ZoneTexte 1576">
          <a:extLst>
            <a:ext uri="{FF2B5EF4-FFF2-40B4-BE49-F238E27FC236}">
              <a16:creationId xmlns:a16="http://schemas.microsoft.com/office/drawing/2014/main" id="{7D4C41EF-D55A-4856-8FF3-1B8D73CD877C}"/>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78" name="ZoneTexte 1577">
          <a:extLst>
            <a:ext uri="{FF2B5EF4-FFF2-40B4-BE49-F238E27FC236}">
              <a16:creationId xmlns:a16="http://schemas.microsoft.com/office/drawing/2014/main" id="{91182389-77F4-4192-BDDD-44EDA8C1EF54}"/>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79" name="ZoneTexte 1578">
          <a:extLst>
            <a:ext uri="{FF2B5EF4-FFF2-40B4-BE49-F238E27FC236}">
              <a16:creationId xmlns:a16="http://schemas.microsoft.com/office/drawing/2014/main" id="{DAA04B64-7FB8-4BF9-882C-407E2B06B992}"/>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80" name="ZoneTexte 1579">
          <a:extLst>
            <a:ext uri="{FF2B5EF4-FFF2-40B4-BE49-F238E27FC236}">
              <a16:creationId xmlns:a16="http://schemas.microsoft.com/office/drawing/2014/main" id="{87DC5B53-E0F6-4BAB-B4BF-8AF0F84C1AE4}"/>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81" name="ZoneTexte 1580">
          <a:extLst>
            <a:ext uri="{FF2B5EF4-FFF2-40B4-BE49-F238E27FC236}">
              <a16:creationId xmlns:a16="http://schemas.microsoft.com/office/drawing/2014/main" id="{FDD6AF1C-F540-47CB-9B3B-1D6C22C4FFF7}"/>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82" name="ZoneTexte 1581">
          <a:extLst>
            <a:ext uri="{FF2B5EF4-FFF2-40B4-BE49-F238E27FC236}">
              <a16:creationId xmlns:a16="http://schemas.microsoft.com/office/drawing/2014/main" id="{38367861-3169-4F72-84D3-7E1C8A979A04}"/>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1583" name="ZoneTexte 1582">
          <a:extLst>
            <a:ext uri="{FF2B5EF4-FFF2-40B4-BE49-F238E27FC236}">
              <a16:creationId xmlns:a16="http://schemas.microsoft.com/office/drawing/2014/main" id="{DD0E3A8C-5CE6-429E-B529-DEC598F16C2D}"/>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1584" name="ZoneTexte 1583">
          <a:extLst>
            <a:ext uri="{FF2B5EF4-FFF2-40B4-BE49-F238E27FC236}">
              <a16:creationId xmlns:a16="http://schemas.microsoft.com/office/drawing/2014/main" id="{2118F070-4645-436F-BB25-E5EFAFF4305C}"/>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1585" name="ZoneTexte 1584">
          <a:extLst>
            <a:ext uri="{FF2B5EF4-FFF2-40B4-BE49-F238E27FC236}">
              <a16:creationId xmlns:a16="http://schemas.microsoft.com/office/drawing/2014/main" id="{A857577A-C646-43B7-A2FE-93BF6926B5FE}"/>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1586" name="ZoneTexte 1585">
          <a:extLst>
            <a:ext uri="{FF2B5EF4-FFF2-40B4-BE49-F238E27FC236}">
              <a16:creationId xmlns:a16="http://schemas.microsoft.com/office/drawing/2014/main" id="{D0763ED8-55E4-4BE0-B5D6-DA968C8695EB}"/>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1587" name="ZoneTexte 1586">
          <a:extLst>
            <a:ext uri="{FF2B5EF4-FFF2-40B4-BE49-F238E27FC236}">
              <a16:creationId xmlns:a16="http://schemas.microsoft.com/office/drawing/2014/main" id="{8E673101-BB1E-40D7-A6B5-4165CB0CC728}"/>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1588" name="ZoneTexte 1587">
          <a:extLst>
            <a:ext uri="{FF2B5EF4-FFF2-40B4-BE49-F238E27FC236}">
              <a16:creationId xmlns:a16="http://schemas.microsoft.com/office/drawing/2014/main" id="{09A5E28C-8600-4858-8333-52EE46E7C443}"/>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1589" name="ZoneTexte 1588">
          <a:extLst>
            <a:ext uri="{FF2B5EF4-FFF2-40B4-BE49-F238E27FC236}">
              <a16:creationId xmlns:a16="http://schemas.microsoft.com/office/drawing/2014/main" id="{640AB7FC-3333-4985-A022-691C5F6C9EC8}"/>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1590" name="ZoneTexte 1589">
          <a:extLst>
            <a:ext uri="{FF2B5EF4-FFF2-40B4-BE49-F238E27FC236}">
              <a16:creationId xmlns:a16="http://schemas.microsoft.com/office/drawing/2014/main" id="{89F6E7EC-1809-473F-86DA-5559377DCCC3}"/>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91" name="ZoneTexte 1590">
          <a:extLst>
            <a:ext uri="{FF2B5EF4-FFF2-40B4-BE49-F238E27FC236}">
              <a16:creationId xmlns:a16="http://schemas.microsoft.com/office/drawing/2014/main" id="{9869626B-B405-4239-809C-3232AEDB0DD2}"/>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92" name="ZoneTexte 1591">
          <a:extLst>
            <a:ext uri="{FF2B5EF4-FFF2-40B4-BE49-F238E27FC236}">
              <a16:creationId xmlns:a16="http://schemas.microsoft.com/office/drawing/2014/main" id="{4DB50C24-E63A-4C85-BA06-DDBCD843F9B4}"/>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93" name="ZoneTexte 1592">
          <a:extLst>
            <a:ext uri="{FF2B5EF4-FFF2-40B4-BE49-F238E27FC236}">
              <a16:creationId xmlns:a16="http://schemas.microsoft.com/office/drawing/2014/main" id="{86BE73C6-A8EA-4BC8-BA05-BC882099C9AB}"/>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94" name="ZoneTexte 1593">
          <a:extLst>
            <a:ext uri="{FF2B5EF4-FFF2-40B4-BE49-F238E27FC236}">
              <a16:creationId xmlns:a16="http://schemas.microsoft.com/office/drawing/2014/main" id="{1C423277-2317-45B7-A791-EFCC9B7C9292}"/>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95" name="ZoneTexte 1594">
          <a:extLst>
            <a:ext uri="{FF2B5EF4-FFF2-40B4-BE49-F238E27FC236}">
              <a16:creationId xmlns:a16="http://schemas.microsoft.com/office/drawing/2014/main" id="{B7E3ABA2-6644-41B6-9866-AB09255765E5}"/>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96" name="ZoneTexte 1595">
          <a:extLst>
            <a:ext uri="{FF2B5EF4-FFF2-40B4-BE49-F238E27FC236}">
              <a16:creationId xmlns:a16="http://schemas.microsoft.com/office/drawing/2014/main" id="{68C24FC4-9674-4AC6-A3A0-8961E74EA395}"/>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97" name="ZoneTexte 1596">
          <a:extLst>
            <a:ext uri="{FF2B5EF4-FFF2-40B4-BE49-F238E27FC236}">
              <a16:creationId xmlns:a16="http://schemas.microsoft.com/office/drawing/2014/main" id="{FDDEC431-16CB-435E-921C-8A757971C7D4}"/>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98" name="ZoneTexte 1597">
          <a:extLst>
            <a:ext uri="{FF2B5EF4-FFF2-40B4-BE49-F238E27FC236}">
              <a16:creationId xmlns:a16="http://schemas.microsoft.com/office/drawing/2014/main" id="{3D25B75C-6E42-4CE7-90E0-54552389601E}"/>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599" name="ZoneTexte 1598">
          <a:extLst>
            <a:ext uri="{FF2B5EF4-FFF2-40B4-BE49-F238E27FC236}">
              <a16:creationId xmlns:a16="http://schemas.microsoft.com/office/drawing/2014/main" id="{CE57E36D-BA27-4ED0-B9F3-FF321A597243}"/>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600" name="ZoneTexte 1599">
          <a:extLst>
            <a:ext uri="{FF2B5EF4-FFF2-40B4-BE49-F238E27FC236}">
              <a16:creationId xmlns:a16="http://schemas.microsoft.com/office/drawing/2014/main" id="{2C619F5F-C54D-42BD-A058-F23D83836874}"/>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601" name="ZoneTexte 1600">
          <a:extLst>
            <a:ext uri="{FF2B5EF4-FFF2-40B4-BE49-F238E27FC236}">
              <a16:creationId xmlns:a16="http://schemas.microsoft.com/office/drawing/2014/main" id="{2748C5B4-4FE9-4D3E-B22A-F4337A3D4070}"/>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1602" name="ZoneTexte 1601">
          <a:extLst>
            <a:ext uri="{FF2B5EF4-FFF2-40B4-BE49-F238E27FC236}">
              <a16:creationId xmlns:a16="http://schemas.microsoft.com/office/drawing/2014/main" id="{387CB2D0-C50F-4140-A888-1A33F810F82F}"/>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1603" name="ZoneTexte 1602">
          <a:extLst>
            <a:ext uri="{FF2B5EF4-FFF2-40B4-BE49-F238E27FC236}">
              <a16:creationId xmlns:a16="http://schemas.microsoft.com/office/drawing/2014/main" id="{0F55824F-530C-4595-AED3-F583014BFF43}"/>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1604" name="ZoneTexte 1603">
          <a:extLst>
            <a:ext uri="{FF2B5EF4-FFF2-40B4-BE49-F238E27FC236}">
              <a16:creationId xmlns:a16="http://schemas.microsoft.com/office/drawing/2014/main" id="{E481FB3D-46B2-4CA5-8545-60267C44A965}"/>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1605" name="ZoneTexte 1604">
          <a:extLst>
            <a:ext uri="{FF2B5EF4-FFF2-40B4-BE49-F238E27FC236}">
              <a16:creationId xmlns:a16="http://schemas.microsoft.com/office/drawing/2014/main" id="{4104302E-C28F-4FF1-979F-EFE922B609F4}"/>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1606" name="ZoneTexte 1605">
          <a:extLst>
            <a:ext uri="{FF2B5EF4-FFF2-40B4-BE49-F238E27FC236}">
              <a16:creationId xmlns:a16="http://schemas.microsoft.com/office/drawing/2014/main" id="{1E9E00E5-71E2-4193-A647-BEC062F1342E}"/>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1607" name="ZoneTexte 1606">
          <a:extLst>
            <a:ext uri="{FF2B5EF4-FFF2-40B4-BE49-F238E27FC236}">
              <a16:creationId xmlns:a16="http://schemas.microsoft.com/office/drawing/2014/main" id="{E1CBEA8B-1D33-449D-B1B9-6B608212EB16}"/>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1608" name="ZoneTexte 1607">
          <a:extLst>
            <a:ext uri="{FF2B5EF4-FFF2-40B4-BE49-F238E27FC236}">
              <a16:creationId xmlns:a16="http://schemas.microsoft.com/office/drawing/2014/main" id="{91793922-DE53-4B57-B222-5E005FC920FF}"/>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1609" name="ZoneTexte 1608">
          <a:extLst>
            <a:ext uri="{FF2B5EF4-FFF2-40B4-BE49-F238E27FC236}">
              <a16:creationId xmlns:a16="http://schemas.microsoft.com/office/drawing/2014/main" id="{95348822-BE98-451C-8E7E-AA656A15DA5D}"/>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1610" name="ZoneTexte 1609">
          <a:extLst>
            <a:ext uri="{FF2B5EF4-FFF2-40B4-BE49-F238E27FC236}">
              <a16:creationId xmlns:a16="http://schemas.microsoft.com/office/drawing/2014/main" id="{DF0BEA54-DEDE-432E-B9DF-5778A48F876D}"/>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1611" name="ZoneTexte 1610">
          <a:extLst>
            <a:ext uri="{FF2B5EF4-FFF2-40B4-BE49-F238E27FC236}">
              <a16:creationId xmlns:a16="http://schemas.microsoft.com/office/drawing/2014/main" id="{BEFAD7DF-3741-4000-8083-39B205B81682}"/>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1612" name="ZoneTexte 1611">
          <a:extLst>
            <a:ext uri="{FF2B5EF4-FFF2-40B4-BE49-F238E27FC236}">
              <a16:creationId xmlns:a16="http://schemas.microsoft.com/office/drawing/2014/main" id="{822018C1-DF95-4BF5-839F-F4CC5D33ED9F}"/>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1613" name="ZoneTexte 1612">
          <a:extLst>
            <a:ext uri="{FF2B5EF4-FFF2-40B4-BE49-F238E27FC236}">
              <a16:creationId xmlns:a16="http://schemas.microsoft.com/office/drawing/2014/main" id="{0E8B82DD-43D3-47BE-86A6-6AF05B41536D}"/>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1614" name="ZoneTexte 1613">
          <a:extLst>
            <a:ext uri="{FF2B5EF4-FFF2-40B4-BE49-F238E27FC236}">
              <a16:creationId xmlns:a16="http://schemas.microsoft.com/office/drawing/2014/main" id="{776AC915-6040-420E-9A05-92BBB5685F63}"/>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1615" name="ZoneTexte 1614">
          <a:extLst>
            <a:ext uri="{FF2B5EF4-FFF2-40B4-BE49-F238E27FC236}">
              <a16:creationId xmlns:a16="http://schemas.microsoft.com/office/drawing/2014/main" id="{D794DDE4-F396-49C4-A850-B0E574EE1B2C}"/>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1616" name="ZoneTexte 1615">
          <a:extLst>
            <a:ext uri="{FF2B5EF4-FFF2-40B4-BE49-F238E27FC236}">
              <a16:creationId xmlns:a16="http://schemas.microsoft.com/office/drawing/2014/main" id="{A6F94586-E32C-4ACD-A3EC-CF37963255C6}"/>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1617" name="ZoneTexte 1616">
          <a:extLst>
            <a:ext uri="{FF2B5EF4-FFF2-40B4-BE49-F238E27FC236}">
              <a16:creationId xmlns:a16="http://schemas.microsoft.com/office/drawing/2014/main" id="{E8521BFC-0A64-4A30-9083-8C912620A6BA}"/>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1618" name="ZoneTexte 1617">
          <a:extLst>
            <a:ext uri="{FF2B5EF4-FFF2-40B4-BE49-F238E27FC236}">
              <a16:creationId xmlns:a16="http://schemas.microsoft.com/office/drawing/2014/main" id="{1CE0965B-9E1C-43FB-89E8-C2DEFE9591EE}"/>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1619" name="ZoneTexte 1618">
          <a:extLst>
            <a:ext uri="{FF2B5EF4-FFF2-40B4-BE49-F238E27FC236}">
              <a16:creationId xmlns:a16="http://schemas.microsoft.com/office/drawing/2014/main" id="{2DDA1B74-BADA-4547-9FFE-F8E864DABA47}"/>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1620" name="ZoneTexte 1619">
          <a:extLst>
            <a:ext uri="{FF2B5EF4-FFF2-40B4-BE49-F238E27FC236}">
              <a16:creationId xmlns:a16="http://schemas.microsoft.com/office/drawing/2014/main" id="{3DC4FB38-A653-4A4F-853A-92ADC0D61C0D}"/>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1621" name="ZoneTexte 1620">
          <a:extLst>
            <a:ext uri="{FF2B5EF4-FFF2-40B4-BE49-F238E27FC236}">
              <a16:creationId xmlns:a16="http://schemas.microsoft.com/office/drawing/2014/main" id="{9573D045-5E25-4981-B1B6-47028735C472}"/>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1622" name="ZoneTexte 1621">
          <a:extLst>
            <a:ext uri="{FF2B5EF4-FFF2-40B4-BE49-F238E27FC236}">
              <a16:creationId xmlns:a16="http://schemas.microsoft.com/office/drawing/2014/main" id="{75732ED9-18D9-4A8C-89EB-28D687C1C6F3}"/>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623" name="ZoneTexte 1622">
          <a:extLst>
            <a:ext uri="{FF2B5EF4-FFF2-40B4-BE49-F238E27FC236}">
              <a16:creationId xmlns:a16="http://schemas.microsoft.com/office/drawing/2014/main" id="{28D623DF-50E9-466B-9941-3D5412431C42}"/>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624" name="ZoneTexte 1623">
          <a:extLst>
            <a:ext uri="{FF2B5EF4-FFF2-40B4-BE49-F238E27FC236}">
              <a16:creationId xmlns:a16="http://schemas.microsoft.com/office/drawing/2014/main" id="{82C7F52D-4B1E-48D4-9A36-8068624B6DE6}"/>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625" name="ZoneTexte 1624">
          <a:extLst>
            <a:ext uri="{FF2B5EF4-FFF2-40B4-BE49-F238E27FC236}">
              <a16:creationId xmlns:a16="http://schemas.microsoft.com/office/drawing/2014/main" id="{1C409C17-9CF0-42FC-AE69-ADF68B528F60}"/>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626" name="ZoneTexte 1625">
          <a:extLst>
            <a:ext uri="{FF2B5EF4-FFF2-40B4-BE49-F238E27FC236}">
              <a16:creationId xmlns:a16="http://schemas.microsoft.com/office/drawing/2014/main" id="{8F346FA6-A38B-42BA-B321-015F4104535B}"/>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627" name="ZoneTexte 1626">
          <a:extLst>
            <a:ext uri="{FF2B5EF4-FFF2-40B4-BE49-F238E27FC236}">
              <a16:creationId xmlns:a16="http://schemas.microsoft.com/office/drawing/2014/main" id="{C8F2D7B0-D51E-41CB-A736-36B5F73570ED}"/>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628" name="ZoneTexte 1627">
          <a:extLst>
            <a:ext uri="{FF2B5EF4-FFF2-40B4-BE49-F238E27FC236}">
              <a16:creationId xmlns:a16="http://schemas.microsoft.com/office/drawing/2014/main" id="{899A30D0-8CAF-4555-BED2-4967F1AEA0D7}"/>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629" name="ZoneTexte 1628">
          <a:extLst>
            <a:ext uri="{FF2B5EF4-FFF2-40B4-BE49-F238E27FC236}">
              <a16:creationId xmlns:a16="http://schemas.microsoft.com/office/drawing/2014/main" id="{21292E1D-AA46-46B3-BF7F-F819E9CD7F08}"/>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630" name="ZoneTexte 1629">
          <a:extLst>
            <a:ext uri="{FF2B5EF4-FFF2-40B4-BE49-F238E27FC236}">
              <a16:creationId xmlns:a16="http://schemas.microsoft.com/office/drawing/2014/main" id="{F90C9052-8B9A-4AC4-9BFB-EED73193B20A}"/>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631" name="ZoneTexte 1630">
          <a:extLst>
            <a:ext uri="{FF2B5EF4-FFF2-40B4-BE49-F238E27FC236}">
              <a16:creationId xmlns:a16="http://schemas.microsoft.com/office/drawing/2014/main" id="{C7F4F09B-5FF9-4F23-8FD6-8AEBA1E62E97}"/>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632" name="ZoneTexte 1631">
          <a:extLst>
            <a:ext uri="{FF2B5EF4-FFF2-40B4-BE49-F238E27FC236}">
              <a16:creationId xmlns:a16="http://schemas.microsoft.com/office/drawing/2014/main" id="{750B8173-36F3-4045-A36B-E12DECB480E7}"/>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633" name="ZoneTexte 1632">
          <a:extLst>
            <a:ext uri="{FF2B5EF4-FFF2-40B4-BE49-F238E27FC236}">
              <a16:creationId xmlns:a16="http://schemas.microsoft.com/office/drawing/2014/main" id="{394B2903-B472-4C64-B3B9-6BDD08B324D5}"/>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634" name="ZoneTexte 1633">
          <a:extLst>
            <a:ext uri="{FF2B5EF4-FFF2-40B4-BE49-F238E27FC236}">
              <a16:creationId xmlns:a16="http://schemas.microsoft.com/office/drawing/2014/main" id="{FE1058DB-5C3E-4CC3-A16E-1DEB7C387149}"/>
            </a:ext>
          </a:extLst>
        </xdr:cNvPr>
        <xdr:cNvSpPr txBox="1"/>
      </xdr:nvSpPr>
      <xdr:spPr>
        <a:xfrm>
          <a:off x="175831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35" name="ZoneTexte 1634">
          <a:extLst>
            <a:ext uri="{FF2B5EF4-FFF2-40B4-BE49-F238E27FC236}">
              <a16:creationId xmlns:a16="http://schemas.microsoft.com/office/drawing/2014/main" id="{49FCF532-4E48-4600-80EB-6898179381E4}"/>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36" name="ZoneTexte 1635">
          <a:extLst>
            <a:ext uri="{FF2B5EF4-FFF2-40B4-BE49-F238E27FC236}">
              <a16:creationId xmlns:a16="http://schemas.microsoft.com/office/drawing/2014/main" id="{78BB2244-3A34-4D85-BDC8-3F67C7342F2D}"/>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37" name="ZoneTexte 1636">
          <a:extLst>
            <a:ext uri="{FF2B5EF4-FFF2-40B4-BE49-F238E27FC236}">
              <a16:creationId xmlns:a16="http://schemas.microsoft.com/office/drawing/2014/main" id="{B07E2769-A76E-4EC1-B846-2788CA050C62}"/>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38" name="ZoneTexte 1637">
          <a:extLst>
            <a:ext uri="{FF2B5EF4-FFF2-40B4-BE49-F238E27FC236}">
              <a16:creationId xmlns:a16="http://schemas.microsoft.com/office/drawing/2014/main" id="{E6F43520-1180-4AB8-8921-43BEE0FED474}"/>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39" name="ZoneTexte 1638">
          <a:extLst>
            <a:ext uri="{FF2B5EF4-FFF2-40B4-BE49-F238E27FC236}">
              <a16:creationId xmlns:a16="http://schemas.microsoft.com/office/drawing/2014/main" id="{9376526C-FC6D-4E96-8709-87EB118A8D0B}"/>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40" name="ZoneTexte 1639">
          <a:extLst>
            <a:ext uri="{FF2B5EF4-FFF2-40B4-BE49-F238E27FC236}">
              <a16:creationId xmlns:a16="http://schemas.microsoft.com/office/drawing/2014/main" id="{6482C6C1-81E9-4FA1-BF14-963C858C56CF}"/>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41" name="ZoneTexte 1640">
          <a:extLst>
            <a:ext uri="{FF2B5EF4-FFF2-40B4-BE49-F238E27FC236}">
              <a16:creationId xmlns:a16="http://schemas.microsoft.com/office/drawing/2014/main" id="{8828DDF5-0828-4656-8D90-A97E35B9FF13}"/>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42" name="ZoneTexte 1641">
          <a:extLst>
            <a:ext uri="{FF2B5EF4-FFF2-40B4-BE49-F238E27FC236}">
              <a16:creationId xmlns:a16="http://schemas.microsoft.com/office/drawing/2014/main" id="{853FD6F7-9A7F-4980-9FA6-1E42C323FB3E}"/>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43" name="ZoneTexte 1642">
          <a:extLst>
            <a:ext uri="{FF2B5EF4-FFF2-40B4-BE49-F238E27FC236}">
              <a16:creationId xmlns:a16="http://schemas.microsoft.com/office/drawing/2014/main" id="{A797039B-38D5-4D02-B4A5-61818CBF7A64}"/>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44" name="ZoneTexte 1643">
          <a:extLst>
            <a:ext uri="{FF2B5EF4-FFF2-40B4-BE49-F238E27FC236}">
              <a16:creationId xmlns:a16="http://schemas.microsoft.com/office/drawing/2014/main" id="{1335F58D-4602-4B50-AA3A-AE972594779E}"/>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45" name="ZoneTexte 1644">
          <a:extLst>
            <a:ext uri="{FF2B5EF4-FFF2-40B4-BE49-F238E27FC236}">
              <a16:creationId xmlns:a16="http://schemas.microsoft.com/office/drawing/2014/main" id="{B37B239E-7975-40C1-A7E6-E0F6A09D2763}"/>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46" name="ZoneTexte 1645">
          <a:extLst>
            <a:ext uri="{FF2B5EF4-FFF2-40B4-BE49-F238E27FC236}">
              <a16:creationId xmlns:a16="http://schemas.microsoft.com/office/drawing/2014/main" id="{015B30AB-633F-4324-A1A4-5330D1210626}"/>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47" name="ZoneTexte 1646">
          <a:extLst>
            <a:ext uri="{FF2B5EF4-FFF2-40B4-BE49-F238E27FC236}">
              <a16:creationId xmlns:a16="http://schemas.microsoft.com/office/drawing/2014/main" id="{A9A0F81A-6990-4E6F-A322-FEB649C35BD3}"/>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48" name="ZoneTexte 1647">
          <a:extLst>
            <a:ext uri="{FF2B5EF4-FFF2-40B4-BE49-F238E27FC236}">
              <a16:creationId xmlns:a16="http://schemas.microsoft.com/office/drawing/2014/main" id="{0E89CA98-6ACC-404A-8F7E-2E392826DB60}"/>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49" name="ZoneTexte 1648">
          <a:extLst>
            <a:ext uri="{FF2B5EF4-FFF2-40B4-BE49-F238E27FC236}">
              <a16:creationId xmlns:a16="http://schemas.microsoft.com/office/drawing/2014/main" id="{FA1AE987-61AD-4BCD-B24B-E3A8A52E40D8}"/>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50" name="ZoneTexte 1649">
          <a:extLst>
            <a:ext uri="{FF2B5EF4-FFF2-40B4-BE49-F238E27FC236}">
              <a16:creationId xmlns:a16="http://schemas.microsoft.com/office/drawing/2014/main" id="{0BE93A9D-F9C2-4A76-8219-D186BC24931C}"/>
            </a:ext>
          </a:extLst>
        </xdr:cNvPr>
        <xdr:cNvSpPr txBox="1"/>
      </xdr:nvSpPr>
      <xdr:spPr>
        <a:xfrm>
          <a:off x="1919287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1651" name="ZoneTexte 1650">
          <a:extLst>
            <a:ext uri="{FF2B5EF4-FFF2-40B4-BE49-F238E27FC236}">
              <a16:creationId xmlns:a16="http://schemas.microsoft.com/office/drawing/2014/main" id="{2E77EE0A-F131-48B4-B750-2B7CD91A0F9C}"/>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1652" name="ZoneTexte 1651">
          <a:extLst>
            <a:ext uri="{FF2B5EF4-FFF2-40B4-BE49-F238E27FC236}">
              <a16:creationId xmlns:a16="http://schemas.microsoft.com/office/drawing/2014/main" id="{2A9686DB-23EC-4833-ADA1-4932B0D44BAF}"/>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1653" name="ZoneTexte 1652">
          <a:extLst>
            <a:ext uri="{FF2B5EF4-FFF2-40B4-BE49-F238E27FC236}">
              <a16:creationId xmlns:a16="http://schemas.microsoft.com/office/drawing/2014/main" id="{9E86E4C9-5A25-401A-A60C-A143FF148232}"/>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1654" name="ZoneTexte 1653">
          <a:extLst>
            <a:ext uri="{FF2B5EF4-FFF2-40B4-BE49-F238E27FC236}">
              <a16:creationId xmlns:a16="http://schemas.microsoft.com/office/drawing/2014/main" id="{7518378F-4B62-421F-8788-7E7858DED238}"/>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1655" name="ZoneTexte 1654">
          <a:extLst>
            <a:ext uri="{FF2B5EF4-FFF2-40B4-BE49-F238E27FC236}">
              <a16:creationId xmlns:a16="http://schemas.microsoft.com/office/drawing/2014/main" id="{78F61833-03F2-432D-ACA2-F46A7797D65A}"/>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1656" name="ZoneTexte 1655">
          <a:extLst>
            <a:ext uri="{FF2B5EF4-FFF2-40B4-BE49-F238E27FC236}">
              <a16:creationId xmlns:a16="http://schemas.microsoft.com/office/drawing/2014/main" id="{E05C2A56-809A-4E1A-9ED1-766D88C96EA9}"/>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1657" name="ZoneTexte 1656">
          <a:extLst>
            <a:ext uri="{FF2B5EF4-FFF2-40B4-BE49-F238E27FC236}">
              <a16:creationId xmlns:a16="http://schemas.microsoft.com/office/drawing/2014/main" id="{CE1BF4A3-935C-45A7-B9CC-5A2F689A46F8}"/>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1658" name="ZoneTexte 1657">
          <a:extLst>
            <a:ext uri="{FF2B5EF4-FFF2-40B4-BE49-F238E27FC236}">
              <a16:creationId xmlns:a16="http://schemas.microsoft.com/office/drawing/2014/main" id="{213B927F-7B5D-4130-B0C4-E1632464E3F7}"/>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1659" name="ZoneTexte 1658">
          <a:extLst>
            <a:ext uri="{FF2B5EF4-FFF2-40B4-BE49-F238E27FC236}">
              <a16:creationId xmlns:a16="http://schemas.microsoft.com/office/drawing/2014/main" id="{09624BD0-2714-4D41-9E97-D0EA9FF9C6C4}"/>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1660" name="ZoneTexte 1659">
          <a:extLst>
            <a:ext uri="{FF2B5EF4-FFF2-40B4-BE49-F238E27FC236}">
              <a16:creationId xmlns:a16="http://schemas.microsoft.com/office/drawing/2014/main" id="{9EDD2859-9EED-4DC4-AB07-A478584776AB}"/>
            </a:ext>
          </a:extLst>
        </xdr:cNvPr>
        <xdr:cNvSpPr txBox="1"/>
      </xdr:nvSpPr>
      <xdr:spPr>
        <a:xfrm>
          <a:off x="1554480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1661" name="ZoneTexte 1660">
          <a:extLst>
            <a:ext uri="{FF2B5EF4-FFF2-40B4-BE49-F238E27FC236}">
              <a16:creationId xmlns:a16="http://schemas.microsoft.com/office/drawing/2014/main" id="{611D4461-F24B-4582-92A0-26013B7BBDA4}"/>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1662" name="ZoneTexte 1661">
          <a:extLst>
            <a:ext uri="{FF2B5EF4-FFF2-40B4-BE49-F238E27FC236}">
              <a16:creationId xmlns:a16="http://schemas.microsoft.com/office/drawing/2014/main" id="{5F11D848-9A90-475A-BA43-7C672A88E23D}"/>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1663" name="ZoneTexte 1662">
          <a:extLst>
            <a:ext uri="{FF2B5EF4-FFF2-40B4-BE49-F238E27FC236}">
              <a16:creationId xmlns:a16="http://schemas.microsoft.com/office/drawing/2014/main" id="{4199C9CC-0CC2-4B01-A784-6793D1D47495}"/>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1664" name="ZoneTexte 1663">
          <a:extLst>
            <a:ext uri="{FF2B5EF4-FFF2-40B4-BE49-F238E27FC236}">
              <a16:creationId xmlns:a16="http://schemas.microsoft.com/office/drawing/2014/main" id="{E167FB0A-6FA9-4FDC-986B-5F56ACCD6634}"/>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1665" name="ZoneTexte 1664">
          <a:extLst>
            <a:ext uri="{FF2B5EF4-FFF2-40B4-BE49-F238E27FC236}">
              <a16:creationId xmlns:a16="http://schemas.microsoft.com/office/drawing/2014/main" id="{F1B86D99-1A34-4938-B265-F9DE43DD4DD9}"/>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1666" name="ZoneTexte 1665">
          <a:extLst>
            <a:ext uri="{FF2B5EF4-FFF2-40B4-BE49-F238E27FC236}">
              <a16:creationId xmlns:a16="http://schemas.microsoft.com/office/drawing/2014/main" id="{A1550732-7E70-4A34-B970-C8C4714AEE44}"/>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1667" name="ZoneTexte 1666">
          <a:extLst>
            <a:ext uri="{FF2B5EF4-FFF2-40B4-BE49-F238E27FC236}">
              <a16:creationId xmlns:a16="http://schemas.microsoft.com/office/drawing/2014/main" id="{A9CAD5A1-A617-491B-9218-F59C1D8212E0}"/>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1668" name="ZoneTexte 1667">
          <a:extLst>
            <a:ext uri="{FF2B5EF4-FFF2-40B4-BE49-F238E27FC236}">
              <a16:creationId xmlns:a16="http://schemas.microsoft.com/office/drawing/2014/main" id="{A17AC69A-E658-4489-A0E0-195D1C6B68FA}"/>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1669" name="ZoneTexte 1668">
          <a:extLst>
            <a:ext uri="{FF2B5EF4-FFF2-40B4-BE49-F238E27FC236}">
              <a16:creationId xmlns:a16="http://schemas.microsoft.com/office/drawing/2014/main" id="{4B69B9FC-F967-4A18-AF96-E20178262391}"/>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1670" name="ZoneTexte 1669">
          <a:extLst>
            <a:ext uri="{FF2B5EF4-FFF2-40B4-BE49-F238E27FC236}">
              <a16:creationId xmlns:a16="http://schemas.microsoft.com/office/drawing/2014/main" id="{3356636F-D497-4CD4-B9D5-A97B17260B29}"/>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1671" name="ZoneTexte 1670">
          <a:extLst>
            <a:ext uri="{FF2B5EF4-FFF2-40B4-BE49-F238E27FC236}">
              <a16:creationId xmlns:a16="http://schemas.microsoft.com/office/drawing/2014/main" id="{A3716F99-5FEF-48C1-B50C-C65724F0D426}"/>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1672" name="ZoneTexte 1671">
          <a:extLst>
            <a:ext uri="{FF2B5EF4-FFF2-40B4-BE49-F238E27FC236}">
              <a16:creationId xmlns:a16="http://schemas.microsoft.com/office/drawing/2014/main" id="{62DD6421-150B-4E35-ACA9-E0F98F75A38E}"/>
            </a:ext>
          </a:extLst>
        </xdr:cNvPr>
        <xdr:cNvSpPr txBox="1"/>
      </xdr:nvSpPr>
      <xdr:spPr>
        <a:xfrm>
          <a:off x="17583150"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1673" name="ZoneTexte 1672">
          <a:extLst>
            <a:ext uri="{FF2B5EF4-FFF2-40B4-BE49-F238E27FC236}">
              <a16:creationId xmlns:a16="http://schemas.microsoft.com/office/drawing/2014/main" id="{C3FBA0D0-0751-497F-86DF-F86516D24644}"/>
            </a:ext>
          </a:extLst>
        </xdr:cNvPr>
        <xdr:cNvSpPr txBox="1"/>
      </xdr:nvSpPr>
      <xdr:spPr>
        <a:xfrm>
          <a:off x="19192875"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1674" name="ZoneTexte 1673">
          <a:extLst>
            <a:ext uri="{FF2B5EF4-FFF2-40B4-BE49-F238E27FC236}">
              <a16:creationId xmlns:a16="http://schemas.microsoft.com/office/drawing/2014/main" id="{C644134D-3038-45D8-BB8C-F61C583B57B6}"/>
            </a:ext>
          </a:extLst>
        </xdr:cNvPr>
        <xdr:cNvSpPr txBox="1"/>
      </xdr:nvSpPr>
      <xdr:spPr>
        <a:xfrm>
          <a:off x="19192875" y="12468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1687" name="ZoneTexte 1686">
          <a:extLst>
            <a:ext uri="{FF2B5EF4-FFF2-40B4-BE49-F238E27FC236}">
              <a16:creationId xmlns:a16="http://schemas.microsoft.com/office/drawing/2014/main" id="{D2F8A7E6-72EC-411C-A2CC-2BCB43FC5478}"/>
            </a:ext>
          </a:extLst>
        </xdr:cNvPr>
        <xdr:cNvSpPr txBox="1"/>
      </xdr:nvSpPr>
      <xdr:spPr>
        <a:xfrm>
          <a:off x="22926675"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1688" name="ZoneTexte 1687">
          <a:extLst>
            <a:ext uri="{FF2B5EF4-FFF2-40B4-BE49-F238E27FC236}">
              <a16:creationId xmlns:a16="http://schemas.microsoft.com/office/drawing/2014/main" id="{5BFD0D01-4703-41C4-A7D4-9A3BA44CD5CA}"/>
            </a:ext>
          </a:extLst>
        </xdr:cNvPr>
        <xdr:cNvSpPr txBox="1"/>
      </xdr:nvSpPr>
      <xdr:spPr>
        <a:xfrm>
          <a:off x="22926675"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1689" name="ZoneTexte 1688">
          <a:extLst>
            <a:ext uri="{FF2B5EF4-FFF2-40B4-BE49-F238E27FC236}">
              <a16:creationId xmlns:a16="http://schemas.microsoft.com/office/drawing/2014/main" id="{FBF5D9BD-8BDB-430F-AC83-FAA2ED80AFC6}"/>
            </a:ext>
          </a:extLst>
        </xdr:cNvPr>
        <xdr:cNvSpPr txBox="1"/>
      </xdr:nvSpPr>
      <xdr:spPr>
        <a:xfrm>
          <a:off x="22926675"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1690" name="ZoneTexte 1689">
          <a:extLst>
            <a:ext uri="{FF2B5EF4-FFF2-40B4-BE49-F238E27FC236}">
              <a16:creationId xmlns:a16="http://schemas.microsoft.com/office/drawing/2014/main" id="{A37CB824-8608-4FE4-8D34-D86BCFBC9FBE}"/>
            </a:ext>
          </a:extLst>
        </xdr:cNvPr>
        <xdr:cNvSpPr txBox="1"/>
      </xdr:nvSpPr>
      <xdr:spPr>
        <a:xfrm>
          <a:off x="22926675"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1691" name="ZoneTexte 1690">
          <a:extLst>
            <a:ext uri="{FF2B5EF4-FFF2-40B4-BE49-F238E27FC236}">
              <a16:creationId xmlns:a16="http://schemas.microsoft.com/office/drawing/2014/main" id="{89180018-022B-4BAE-9F6E-19CB46A0C3A7}"/>
            </a:ext>
          </a:extLst>
        </xdr:cNvPr>
        <xdr:cNvSpPr txBox="1"/>
      </xdr:nvSpPr>
      <xdr:spPr>
        <a:xfrm>
          <a:off x="22926675"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1692" name="ZoneTexte 1691">
          <a:extLst>
            <a:ext uri="{FF2B5EF4-FFF2-40B4-BE49-F238E27FC236}">
              <a16:creationId xmlns:a16="http://schemas.microsoft.com/office/drawing/2014/main" id="{F7CED89B-5D65-407D-917C-938B57817F21}"/>
            </a:ext>
          </a:extLst>
        </xdr:cNvPr>
        <xdr:cNvSpPr txBox="1"/>
      </xdr:nvSpPr>
      <xdr:spPr>
        <a:xfrm>
          <a:off x="22926675"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1693" name="ZoneTexte 1692">
          <a:extLst>
            <a:ext uri="{FF2B5EF4-FFF2-40B4-BE49-F238E27FC236}">
              <a16:creationId xmlns:a16="http://schemas.microsoft.com/office/drawing/2014/main" id="{FE58F9F3-BE00-4374-B52E-5F7D19CEEC80}"/>
            </a:ext>
          </a:extLst>
        </xdr:cNvPr>
        <xdr:cNvSpPr txBox="1"/>
      </xdr:nvSpPr>
      <xdr:spPr>
        <a:xfrm>
          <a:off x="22926675"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1694" name="ZoneTexte 1693">
          <a:extLst>
            <a:ext uri="{FF2B5EF4-FFF2-40B4-BE49-F238E27FC236}">
              <a16:creationId xmlns:a16="http://schemas.microsoft.com/office/drawing/2014/main" id="{49F8C475-06A4-48E1-9BF0-F8137379F45D}"/>
            </a:ext>
          </a:extLst>
        </xdr:cNvPr>
        <xdr:cNvSpPr txBox="1"/>
      </xdr:nvSpPr>
      <xdr:spPr>
        <a:xfrm>
          <a:off x="22926675"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1695" name="ZoneTexte 1694">
          <a:extLst>
            <a:ext uri="{FF2B5EF4-FFF2-40B4-BE49-F238E27FC236}">
              <a16:creationId xmlns:a16="http://schemas.microsoft.com/office/drawing/2014/main" id="{C5A4DCFF-D059-4E38-B8F1-3B756239F0C1}"/>
            </a:ext>
          </a:extLst>
        </xdr:cNvPr>
        <xdr:cNvSpPr txBox="1"/>
      </xdr:nvSpPr>
      <xdr:spPr>
        <a:xfrm>
          <a:off x="22926675"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1696" name="ZoneTexte 1695">
          <a:extLst>
            <a:ext uri="{FF2B5EF4-FFF2-40B4-BE49-F238E27FC236}">
              <a16:creationId xmlns:a16="http://schemas.microsoft.com/office/drawing/2014/main" id="{B6A430D4-46C9-4372-8F36-5A7400578A26}"/>
            </a:ext>
          </a:extLst>
        </xdr:cNvPr>
        <xdr:cNvSpPr txBox="1"/>
      </xdr:nvSpPr>
      <xdr:spPr>
        <a:xfrm>
          <a:off x="22926675"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1697" name="ZoneTexte 1696">
          <a:extLst>
            <a:ext uri="{FF2B5EF4-FFF2-40B4-BE49-F238E27FC236}">
              <a16:creationId xmlns:a16="http://schemas.microsoft.com/office/drawing/2014/main" id="{15B5DB28-D186-4DFA-9AB5-E6AAAFDBBCF4}"/>
            </a:ext>
          </a:extLst>
        </xdr:cNvPr>
        <xdr:cNvSpPr txBox="1"/>
      </xdr:nvSpPr>
      <xdr:spPr>
        <a:xfrm>
          <a:off x="22926675"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1698" name="ZoneTexte 1697">
          <a:extLst>
            <a:ext uri="{FF2B5EF4-FFF2-40B4-BE49-F238E27FC236}">
              <a16:creationId xmlns:a16="http://schemas.microsoft.com/office/drawing/2014/main" id="{128D8C8E-3061-447B-8C76-A0BE2463CC51}"/>
            </a:ext>
          </a:extLst>
        </xdr:cNvPr>
        <xdr:cNvSpPr txBox="1"/>
      </xdr:nvSpPr>
      <xdr:spPr>
        <a:xfrm>
          <a:off x="22926675"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1701" name="ZoneTexte 1700">
          <a:extLst>
            <a:ext uri="{FF2B5EF4-FFF2-40B4-BE49-F238E27FC236}">
              <a16:creationId xmlns:a16="http://schemas.microsoft.com/office/drawing/2014/main" id="{321AB930-162F-415C-9BFC-726D53F6BE5C}"/>
            </a:ext>
          </a:extLst>
        </xdr:cNvPr>
        <xdr:cNvSpPr txBox="1"/>
      </xdr:nvSpPr>
      <xdr:spPr>
        <a:xfrm>
          <a:off x="22926675" y="10115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1702" name="ZoneTexte 1701">
          <a:extLst>
            <a:ext uri="{FF2B5EF4-FFF2-40B4-BE49-F238E27FC236}">
              <a16:creationId xmlns:a16="http://schemas.microsoft.com/office/drawing/2014/main" id="{A38C5EDC-91AA-48CE-AA2C-5E1ADB85227B}"/>
            </a:ext>
          </a:extLst>
        </xdr:cNvPr>
        <xdr:cNvSpPr txBox="1"/>
      </xdr:nvSpPr>
      <xdr:spPr>
        <a:xfrm>
          <a:off x="22926675" y="10115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207" name="ZoneTexte 2206">
          <a:extLst>
            <a:ext uri="{FF2B5EF4-FFF2-40B4-BE49-F238E27FC236}">
              <a16:creationId xmlns:a16="http://schemas.microsoft.com/office/drawing/2014/main" id="{53D9E3BE-F58E-47F9-A4E1-583FC1BE3E01}"/>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208" name="ZoneTexte 2207">
          <a:extLst>
            <a:ext uri="{FF2B5EF4-FFF2-40B4-BE49-F238E27FC236}">
              <a16:creationId xmlns:a16="http://schemas.microsoft.com/office/drawing/2014/main" id="{ED1C29AD-6EC6-41EB-9196-9035D26A85EC}"/>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209" name="ZoneTexte 2208">
          <a:extLst>
            <a:ext uri="{FF2B5EF4-FFF2-40B4-BE49-F238E27FC236}">
              <a16:creationId xmlns:a16="http://schemas.microsoft.com/office/drawing/2014/main" id="{1CE03053-3FB1-42E5-AB9D-83A729EB6F0A}"/>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210" name="ZoneTexte 2209">
          <a:extLst>
            <a:ext uri="{FF2B5EF4-FFF2-40B4-BE49-F238E27FC236}">
              <a16:creationId xmlns:a16="http://schemas.microsoft.com/office/drawing/2014/main" id="{B47D5FE8-AE97-48F1-BAA8-F4AE232DBDA5}"/>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11" name="ZoneTexte 2210">
          <a:extLst>
            <a:ext uri="{FF2B5EF4-FFF2-40B4-BE49-F238E27FC236}">
              <a16:creationId xmlns:a16="http://schemas.microsoft.com/office/drawing/2014/main" id="{C8716D67-46FC-4979-AD38-52C7949D36A9}"/>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12" name="ZoneTexte 2211">
          <a:extLst>
            <a:ext uri="{FF2B5EF4-FFF2-40B4-BE49-F238E27FC236}">
              <a16:creationId xmlns:a16="http://schemas.microsoft.com/office/drawing/2014/main" id="{5CFAA6CB-644D-4FA2-892C-42DE3E93A6D6}"/>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13" name="ZoneTexte 2212">
          <a:extLst>
            <a:ext uri="{FF2B5EF4-FFF2-40B4-BE49-F238E27FC236}">
              <a16:creationId xmlns:a16="http://schemas.microsoft.com/office/drawing/2014/main" id="{96DAA6BA-DD53-4735-A8AF-DB894FB3DB54}"/>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14" name="ZoneTexte 2213">
          <a:extLst>
            <a:ext uri="{FF2B5EF4-FFF2-40B4-BE49-F238E27FC236}">
              <a16:creationId xmlns:a16="http://schemas.microsoft.com/office/drawing/2014/main" id="{FC9BEA61-F8A7-4722-A9C6-7D92D53775CF}"/>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215" name="ZoneTexte 2214">
          <a:extLst>
            <a:ext uri="{FF2B5EF4-FFF2-40B4-BE49-F238E27FC236}">
              <a16:creationId xmlns:a16="http://schemas.microsoft.com/office/drawing/2014/main" id="{DF915C8D-2D0D-4BF9-BF01-F43707AD7733}"/>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16" name="ZoneTexte 2215">
          <a:extLst>
            <a:ext uri="{FF2B5EF4-FFF2-40B4-BE49-F238E27FC236}">
              <a16:creationId xmlns:a16="http://schemas.microsoft.com/office/drawing/2014/main" id="{B56A4D76-6021-4B27-8458-6100B7229C73}"/>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17" name="ZoneTexte 2216">
          <a:extLst>
            <a:ext uri="{FF2B5EF4-FFF2-40B4-BE49-F238E27FC236}">
              <a16:creationId xmlns:a16="http://schemas.microsoft.com/office/drawing/2014/main" id="{CA8450B0-AE0B-4A80-BDB9-48B0BAD08171}"/>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218" name="ZoneTexte 2217">
          <a:extLst>
            <a:ext uri="{FF2B5EF4-FFF2-40B4-BE49-F238E27FC236}">
              <a16:creationId xmlns:a16="http://schemas.microsoft.com/office/drawing/2014/main" id="{A114EB3A-B3DC-4108-AAB0-946496BFA483}"/>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219" name="ZoneTexte 2218">
          <a:extLst>
            <a:ext uri="{FF2B5EF4-FFF2-40B4-BE49-F238E27FC236}">
              <a16:creationId xmlns:a16="http://schemas.microsoft.com/office/drawing/2014/main" id="{0C79AD7F-1E19-49FE-9031-00881C5FF010}"/>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220" name="ZoneTexte 2219">
          <a:extLst>
            <a:ext uri="{FF2B5EF4-FFF2-40B4-BE49-F238E27FC236}">
              <a16:creationId xmlns:a16="http://schemas.microsoft.com/office/drawing/2014/main" id="{BB78B316-E5CB-4C2B-8297-2D60ADF60E71}"/>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221" name="ZoneTexte 2220">
          <a:extLst>
            <a:ext uri="{FF2B5EF4-FFF2-40B4-BE49-F238E27FC236}">
              <a16:creationId xmlns:a16="http://schemas.microsoft.com/office/drawing/2014/main" id="{06DACA69-24D7-47FB-BC5D-57FEE86D802E}"/>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22" name="ZoneTexte 2221">
          <a:extLst>
            <a:ext uri="{FF2B5EF4-FFF2-40B4-BE49-F238E27FC236}">
              <a16:creationId xmlns:a16="http://schemas.microsoft.com/office/drawing/2014/main" id="{0D541D9B-FD5B-4401-991B-F3856DB876D2}"/>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23" name="ZoneTexte 2222">
          <a:extLst>
            <a:ext uri="{FF2B5EF4-FFF2-40B4-BE49-F238E27FC236}">
              <a16:creationId xmlns:a16="http://schemas.microsoft.com/office/drawing/2014/main" id="{21B3B8B8-8E99-4968-A04C-413244898699}"/>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24" name="ZoneTexte 2223">
          <a:extLst>
            <a:ext uri="{FF2B5EF4-FFF2-40B4-BE49-F238E27FC236}">
              <a16:creationId xmlns:a16="http://schemas.microsoft.com/office/drawing/2014/main" id="{649995D8-85BD-406A-9D40-35C4ECF90CB2}"/>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25" name="ZoneTexte 2224">
          <a:extLst>
            <a:ext uri="{FF2B5EF4-FFF2-40B4-BE49-F238E27FC236}">
              <a16:creationId xmlns:a16="http://schemas.microsoft.com/office/drawing/2014/main" id="{C8ACD280-B86F-4078-BB76-5031E798A69E}"/>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226" name="ZoneTexte 2225">
          <a:extLst>
            <a:ext uri="{FF2B5EF4-FFF2-40B4-BE49-F238E27FC236}">
              <a16:creationId xmlns:a16="http://schemas.microsoft.com/office/drawing/2014/main" id="{0FF2781A-D839-46E5-90D0-01351A393EBD}"/>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27" name="ZoneTexte 2226">
          <a:extLst>
            <a:ext uri="{FF2B5EF4-FFF2-40B4-BE49-F238E27FC236}">
              <a16:creationId xmlns:a16="http://schemas.microsoft.com/office/drawing/2014/main" id="{9081FFF3-E613-48FF-A144-C1C0F2AFA2DF}"/>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28" name="ZoneTexte 2227">
          <a:extLst>
            <a:ext uri="{FF2B5EF4-FFF2-40B4-BE49-F238E27FC236}">
              <a16:creationId xmlns:a16="http://schemas.microsoft.com/office/drawing/2014/main" id="{7BA0CED1-CBD8-4570-93CB-3A60D9B47913}"/>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229" name="ZoneTexte 2228">
          <a:extLst>
            <a:ext uri="{FF2B5EF4-FFF2-40B4-BE49-F238E27FC236}">
              <a16:creationId xmlns:a16="http://schemas.microsoft.com/office/drawing/2014/main" id="{F8689C9E-D5BF-4629-AB8E-00D9B3452290}"/>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230" name="ZoneTexte 2229">
          <a:extLst>
            <a:ext uri="{FF2B5EF4-FFF2-40B4-BE49-F238E27FC236}">
              <a16:creationId xmlns:a16="http://schemas.microsoft.com/office/drawing/2014/main" id="{C09CC00D-EBC5-4FAC-8709-B0918D1334FD}"/>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31" name="ZoneTexte 2230">
          <a:extLst>
            <a:ext uri="{FF2B5EF4-FFF2-40B4-BE49-F238E27FC236}">
              <a16:creationId xmlns:a16="http://schemas.microsoft.com/office/drawing/2014/main" id="{DCB7A39C-43D8-453B-8F1E-11DCAF980D27}"/>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32" name="ZoneTexte 2231">
          <a:extLst>
            <a:ext uri="{FF2B5EF4-FFF2-40B4-BE49-F238E27FC236}">
              <a16:creationId xmlns:a16="http://schemas.microsoft.com/office/drawing/2014/main" id="{C49B3190-D1A2-48B5-B533-161EB3E9F453}"/>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33" name="ZoneTexte 2232">
          <a:extLst>
            <a:ext uri="{FF2B5EF4-FFF2-40B4-BE49-F238E27FC236}">
              <a16:creationId xmlns:a16="http://schemas.microsoft.com/office/drawing/2014/main" id="{612E39EC-115C-40BB-A927-CFFA3FAECC31}"/>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34" name="ZoneTexte 2233">
          <a:extLst>
            <a:ext uri="{FF2B5EF4-FFF2-40B4-BE49-F238E27FC236}">
              <a16:creationId xmlns:a16="http://schemas.microsoft.com/office/drawing/2014/main" id="{8BDABBB4-9011-428C-B8E5-2BAFE39760A3}"/>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35" name="ZoneTexte 2234">
          <a:extLst>
            <a:ext uri="{FF2B5EF4-FFF2-40B4-BE49-F238E27FC236}">
              <a16:creationId xmlns:a16="http://schemas.microsoft.com/office/drawing/2014/main" id="{928EC668-6D1F-4D55-98EE-1D38F971132D}"/>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36" name="ZoneTexte 2235">
          <a:extLst>
            <a:ext uri="{FF2B5EF4-FFF2-40B4-BE49-F238E27FC236}">
              <a16:creationId xmlns:a16="http://schemas.microsoft.com/office/drawing/2014/main" id="{D931805E-2534-4A09-B4A9-D27F87AAAD74}"/>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37" name="ZoneTexte 2236">
          <a:extLst>
            <a:ext uri="{FF2B5EF4-FFF2-40B4-BE49-F238E27FC236}">
              <a16:creationId xmlns:a16="http://schemas.microsoft.com/office/drawing/2014/main" id="{A46C6E2E-D32A-4F1C-9D28-7B6BBF038664}"/>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38" name="ZoneTexte 2237">
          <a:extLst>
            <a:ext uri="{FF2B5EF4-FFF2-40B4-BE49-F238E27FC236}">
              <a16:creationId xmlns:a16="http://schemas.microsoft.com/office/drawing/2014/main" id="{C7C385FF-585E-40C3-9B7D-8C00B8062DC8}"/>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39" name="ZoneTexte 2238">
          <a:extLst>
            <a:ext uri="{FF2B5EF4-FFF2-40B4-BE49-F238E27FC236}">
              <a16:creationId xmlns:a16="http://schemas.microsoft.com/office/drawing/2014/main" id="{D2D108B9-916B-445A-91A0-4480510F0D36}"/>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40" name="ZoneTexte 2239">
          <a:extLst>
            <a:ext uri="{FF2B5EF4-FFF2-40B4-BE49-F238E27FC236}">
              <a16:creationId xmlns:a16="http://schemas.microsoft.com/office/drawing/2014/main" id="{27B39847-5297-4379-B308-C945873CD39B}"/>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41" name="ZoneTexte 2240">
          <a:extLst>
            <a:ext uri="{FF2B5EF4-FFF2-40B4-BE49-F238E27FC236}">
              <a16:creationId xmlns:a16="http://schemas.microsoft.com/office/drawing/2014/main" id="{D86F248E-7F02-40F0-8BB3-DC773533A3EE}"/>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242" name="ZoneTexte 2241">
          <a:extLst>
            <a:ext uri="{FF2B5EF4-FFF2-40B4-BE49-F238E27FC236}">
              <a16:creationId xmlns:a16="http://schemas.microsoft.com/office/drawing/2014/main" id="{46903EB1-196F-460F-AA9E-3ACC6EF29EE7}"/>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43" name="ZoneTexte 2242">
          <a:extLst>
            <a:ext uri="{FF2B5EF4-FFF2-40B4-BE49-F238E27FC236}">
              <a16:creationId xmlns:a16="http://schemas.microsoft.com/office/drawing/2014/main" id="{B2C0AED4-969A-4B71-B4A5-988DBE445074}"/>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44" name="ZoneTexte 2243">
          <a:extLst>
            <a:ext uri="{FF2B5EF4-FFF2-40B4-BE49-F238E27FC236}">
              <a16:creationId xmlns:a16="http://schemas.microsoft.com/office/drawing/2014/main" id="{50FCCE36-119D-40EB-8E15-B23A123B6D3E}"/>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45" name="ZoneTexte 2244">
          <a:extLst>
            <a:ext uri="{FF2B5EF4-FFF2-40B4-BE49-F238E27FC236}">
              <a16:creationId xmlns:a16="http://schemas.microsoft.com/office/drawing/2014/main" id="{C156CD4B-96E5-4610-865E-ADDCD102FFA8}"/>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46" name="ZoneTexte 2245">
          <a:extLst>
            <a:ext uri="{FF2B5EF4-FFF2-40B4-BE49-F238E27FC236}">
              <a16:creationId xmlns:a16="http://schemas.microsoft.com/office/drawing/2014/main" id="{CA7582D4-AE36-4FCD-BB83-2D4B2AA68DED}"/>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47" name="ZoneTexte 2246">
          <a:extLst>
            <a:ext uri="{FF2B5EF4-FFF2-40B4-BE49-F238E27FC236}">
              <a16:creationId xmlns:a16="http://schemas.microsoft.com/office/drawing/2014/main" id="{66A2253E-8C47-4F77-8CEA-F62457E8AD73}"/>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48" name="ZoneTexte 2247">
          <a:extLst>
            <a:ext uri="{FF2B5EF4-FFF2-40B4-BE49-F238E27FC236}">
              <a16:creationId xmlns:a16="http://schemas.microsoft.com/office/drawing/2014/main" id="{06901871-94F7-4271-80DB-7DF0D8927B0D}"/>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49" name="ZoneTexte 2248">
          <a:extLst>
            <a:ext uri="{FF2B5EF4-FFF2-40B4-BE49-F238E27FC236}">
              <a16:creationId xmlns:a16="http://schemas.microsoft.com/office/drawing/2014/main" id="{D22213AF-5570-43D1-BE77-6842CA251B1C}"/>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50" name="ZoneTexte 2249">
          <a:extLst>
            <a:ext uri="{FF2B5EF4-FFF2-40B4-BE49-F238E27FC236}">
              <a16:creationId xmlns:a16="http://schemas.microsoft.com/office/drawing/2014/main" id="{FD0CA234-608B-45C5-A7C2-67F9112A280C}"/>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51" name="ZoneTexte 2250">
          <a:extLst>
            <a:ext uri="{FF2B5EF4-FFF2-40B4-BE49-F238E27FC236}">
              <a16:creationId xmlns:a16="http://schemas.microsoft.com/office/drawing/2014/main" id="{892B4929-8ED5-435A-8CCD-4F91208AE342}"/>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52" name="ZoneTexte 2251">
          <a:extLst>
            <a:ext uri="{FF2B5EF4-FFF2-40B4-BE49-F238E27FC236}">
              <a16:creationId xmlns:a16="http://schemas.microsoft.com/office/drawing/2014/main" id="{E85922B0-3697-4BC8-AE51-9EEA9A8D5CBF}"/>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53" name="ZoneTexte 2252">
          <a:extLst>
            <a:ext uri="{FF2B5EF4-FFF2-40B4-BE49-F238E27FC236}">
              <a16:creationId xmlns:a16="http://schemas.microsoft.com/office/drawing/2014/main" id="{5B74A16F-CE63-4AC6-B3FA-B66FC1C7069B}"/>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54" name="ZoneTexte 2253">
          <a:extLst>
            <a:ext uri="{FF2B5EF4-FFF2-40B4-BE49-F238E27FC236}">
              <a16:creationId xmlns:a16="http://schemas.microsoft.com/office/drawing/2014/main" id="{F11F8B2C-35AF-45C0-B579-BFDA5B232253}"/>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55" name="ZoneTexte 2254">
          <a:extLst>
            <a:ext uri="{FF2B5EF4-FFF2-40B4-BE49-F238E27FC236}">
              <a16:creationId xmlns:a16="http://schemas.microsoft.com/office/drawing/2014/main" id="{58E6E944-8E4C-46AC-A2F3-7927DEAC9AD2}"/>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56" name="ZoneTexte 2255">
          <a:extLst>
            <a:ext uri="{FF2B5EF4-FFF2-40B4-BE49-F238E27FC236}">
              <a16:creationId xmlns:a16="http://schemas.microsoft.com/office/drawing/2014/main" id="{CBE9C1CF-7C3F-4247-AF6E-43BB45F3CD73}"/>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57" name="ZoneTexte 2256">
          <a:extLst>
            <a:ext uri="{FF2B5EF4-FFF2-40B4-BE49-F238E27FC236}">
              <a16:creationId xmlns:a16="http://schemas.microsoft.com/office/drawing/2014/main" id="{D25290DD-5609-4A6F-BAAF-64357451E49C}"/>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58" name="ZoneTexte 2257">
          <a:extLst>
            <a:ext uri="{FF2B5EF4-FFF2-40B4-BE49-F238E27FC236}">
              <a16:creationId xmlns:a16="http://schemas.microsoft.com/office/drawing/2014/main" id="{118D907F-8F2C-4F83-90A5-B6BEB730709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59" name="ZoneTexte 2258">
          <a:extLst>
            <a:ext uri="{FF2B5EF4-FFF2-40B4-BE49-F238E27FC236}">
              <a16:creationId xmlns:a16="http://schemas.microsoft.com/office/drawing/2014/main" id="{9FF7E0F5-D050-49C9-B9F2-932709C5DCE6}"/>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60" name="ZoneTexte 2259">
          <a:extLst>
            <a:ext uri="{FF2B5EF4-FFF2-40B4-BE49-F238E27FC236}">
              <a16:creationId xmlns:a16="http://schemas.microsoft.com/office/drawing/2014/main" id="{B6F4A3C5-A89D-45AE-BC99-347E95629988}"/>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61" name="ZoneTexte 2260">
          <a:extLst>
            <a:ext uri="{FF2B5EF4-FFF2-40B4-BE49-F238E27FC236}">
              <a16:creationId xmlns:a16="http://schemas.microsoft.com/office/drawing/2014/main" id="{BCF51D84-9C10-4923-AD30-597698F3A6CC}"/>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62" name="ZoneTexte 2261">
          <a:extLst>
            <a:ext uri="{FF2B5EF4-FFF2-40B4-BE49-F238E27FC236}">
              <a16:creationId xmlns:a16="http://schemas.microsoft.com/office/drawing/2014/main" id="{BFE6AE9A-638F-4385-8CBF-5A136F11A1BE}"/>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63" name="ZoneTexte 2262">
          <a:extLst>
            <a:ext uri="{FF2B5EF4-FFF2-40B4-BE49-F238E27FC236}">
              <a16:creationId xmlns:a16="http://schemas.microsoft.com/office/drawing/2014/main" id="{491870B6-4D14-47FC-82E5-22F4F824AC38}"/>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64" name="ZoneTexte 2263">
          <a:extLst>
            <a:ext uri="{FF2B5EF4-FFF2-40B4-BE49-F238E27FC236}">
              <a16:creationId xmlns:a16="http://schemas.microsoft.com/office/drawing/2014/main" id="{557FA2F5-09D1-40D5-BA8B-3D10E09026D6}"/>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65" name="ZoneTexte 2264">
          <a:extLst>
            <a:ext uri="{FF2B5EF4-FFF2-40B4-BE49-F238E27FC236}">
              <a16:creationId xmlns:a16="http://schemas.microsoft.com/office/drawing/2014/main" id="{094543FA-C55F-4F3B-8406-32EF20FC5B06}"/>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66" name="ZoneTexte 2265">
          <a:extLst>
            <a:ext uri="{FF2B5EF4-FFF2-40B4-BE49-F238E27FC236}">
              <a16:creationId xmlns:a16="http://schemas.microsoft.com/office/drawing/2014/main" id="{30F1B346-4335-49CD-BFCC-90CA13246AAE}"/>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67" name="ZoneTexte 2266">
          <a:extLst>
            <a:ext uri="{FF2B5EF4-FFF2-40B4-BE49-F238E27FC236}">
              <a16:creationId xmlns:a16="http://schemas.microsoft.com/office/drawing/2014/main" id="{56499B27-3B3F-44A2-8735-CB7A828C6AA1}"/>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68" name="ZoneTexte 2267">
          <a:extLst>
            <a:ext uri="{FF2B5EF4-FFF2-40B4-BE49-F238E27FC236}">
              <a16:creationId xmlns:a16="http://schemas.microsoft.com/office/drawing/2014/main" id="{1E62316E-335F-4248-96EF-6C69433F4C73}"/>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69" name="ZoneTexte 2268">
          <a:extLst>
            <a:ext uri="{FF2B5EF4-FFF2-40B4-BE49-F238E27FC236}">
              <a16:creationId xmlns:a16="http://schemas.microsoft.com/office/drawing/2014/main" id="{03BBDE67-0C60-4626-9E1F-863DDCC627BE}"/>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70" name="ZoneTexte 2269">
          <a:extLst>
            <a:ext uri="{FF2B5EF4-FFF2-40B4-BE49-F238E27FC236}">
              <a16:creationId xmlns:a16="http://schemas.microsoft.com/office/drawing/2014/main" id="{D099D9C4-1A05-426A-9189-CDB70BE704C1}"/>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71" name="ZoneTexte 2270">
          <a:extLst>
            <a:ext uri="{FF2B5EF4-FFF2-40B4-BE49-F238E27FC236}">
              <a16:creationId xmlns:a16="http://schemas.microsoft.com/office/drawing/2014/main" id="{0D58DC4F-9AC6-4365-94F6-B407FD58D4FC}"/>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72" name="ZoneTexte 2271">
          <a:extLst>
            <a:ext uri="{FF2B5EF4-FFF2-40B4-BE49-F238E27FC236}">
              <a16:creationId xmlns:a16="http://schemas.microsoft.com/office/drawing/2014/main" id="{2D79141B-61D5-4885-B0E1-B6C0EA08CFE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73" name="ZoneTexte 2272">
          <a:extLst>
            <a:ext uri="{FF2B5EF4-FFF2-40B4-BE49-F238E27FC236}">
              <a16:creationId xmlns:a16="http://schemas.microsoft.com/office/drawing/2014/main" id="{9D8F9552-563F-4BB6-92AE-6E674C632E28}"/>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74" name="ZoneTexte 2273">
          <a:extLst>
            <a:ext uri="{FF2B5EF4-FFF2-40B4-BE49-F238E27FC236}">
              <a16:creationId xmlns:a16="http://schemas.microsoft.com/office/drawing/2014/main" id="{E00B88C9-EC73-40F9-B6D5-456B860206E1}"/>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75" name="ZoneTexte 2274">
          <a:extLst>
            <a:ext uri="{FF2B5EF4-FFF2-40B4-BE49-F238E27FC236}">
              <a16:creationId xmlns:a16="http://schemas.microsoft.com/office/drawing/2014/main" id="{9DE5718A-58B0-438E-BCCE-F973920535DE}"/>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76" name="ZoneTexte 2275">
          <a:extLst>
            <a:ext uri="{FF2B5EF4-FFF2-40B4-BE49-F238E27FC236}">
              <a16:creationId xmlns:a16="http://schemas.microsoft.com/office/drawing/2014/main" id="{E0A86512-8242-4993-B74F-0481CED0F94B}"/>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77" name="ZoneTexte 2276">
          <a:extLst>
            <a:ext uri="{FF2B5EF4-FFF2-40B4-BE49-F238E27FC236}">
              <a16:creationId xmlns:a16="http://schemas.microsoft.com/office/drawing/2014/main" id="{B35F61CB-E833-49AD-A34C-0F18047F14C8}"/>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78" name="ZoneTexte 2277">
          <a:extLst>
            <a:ext uri="{FF2B5EF4-FFF2-40B4-BE49-F238E27FC236}">
              <a16:creationId xmlns:a16="http://schemas.microsoft.com/office/drawing/2014/main" id="{0EB7DB99-2060-4562-8B60-2C2AA5D84C54}"/>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79" name="ZoneTexte 2278">
          <a:extLst>
            <a:ext uri="{FF2B5EF4-FFF2-40B4-BE49-F238E27FC236}">
              <a16:creationId xmlns:a16="http://schemas.microsoft.com/office/drawing/2014/main" id="{CBC5169C-2642-4A41-B83F-0B681BDDA37F}"/>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80" name="ZoneTexte 2279">
          <a:extLst>
            <a:ext uri="{FF2B5EF4-FFF2-40B4-BE49-F238E27FC236}">
              <a16:creationId xmlns:a16="http://schemas.microsoft.com/office/drawing/2014/main" id="{FDFA271F-35C2-4520-BDF7-EBB72F832EC5}"/>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81" name="ZoneTexte 2280">
          <a:extLst>
            <a:ext uri="{FF2B5EF4-FFF2-40B4-BE49-F238E27FC236}">
              <a16:creationId xmlns:a16="http://schemas.microsoft.com/office/drawing/2014/main" id="{3E84A41D-73A5-422F-B46F-7A53B36CBFF3}"/>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82" name="ZoneTexte 2281">
          <a:extLst>
            <a:ext uri="{FF2B5EF4-FFF2-40B4-BE49-F238E27FC236}">
              <a16:creationId xmlns:a16="http://schemas.microsoft.com/office/drawing/2014/main" id="{2CA59282-F704-4004-BC36-90FCD4DF4817}"/>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83" name="ZoneTexte 2282">
          <a:extLst>
            <a:ext uri="{FF2B5EF4-FFF2-40B4-BE49-F238E27FC236}">
              <a16:creationId xmlns:a16="http://schemas.microsoft.com/office/drawing/2014/main" id="{877ECA73-E8B3-467A-9398-D5C0B84470C1}"/>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84" name="ZoneTexte 2283">
          <a:extLst>
            <a:ext uri="{FF2B5EF4-FFF2-40B4-BE49-F238E27FC236}">
              <a16:creationId xmlns:a16="http://schemas.microsoft.com/office/drawing/2014/main" id="{30778E28-94D0-4B38-B3A8-608CC6F12814}"/>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85" name="ZoneTexte 2284">
          <a:extLst>
            <a:ext uri="{FF2B5EF4-FFF2-40B4-BE49-F238E27FC236}">
              <a16:creationId xmlns:a16="http://schemas.microsoft.com/office/drawing/2014/main" id="{3F7B8850-1672-4BCE-8124-181F607F062B}"/>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86" name="ZoneTexte 2285">
          <a:extLst>
            <a:ext uri="{FF2B5EF4-FFF2-40B4-BE49-F238E27FC236}">
              <a16:creationId xmlns:a16="http://schemas.microsoft.com/office/drawing/2014/main" id="{D3572E53-06E4-475C-9E8C-3DCC351F1936}"/>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87" name="ZoneTexte 2286">
          <a:extLst>
            <a:ext uri="{FF2B5EF4-FFF2-40B4-BE49-F238E27FC236}">
              <a16:creationId xmlns:a16="http://schemas.microsoft.com/office/drawing/2014/main" id="{F2012EBA-B28F-4EC9-883C-7445C3821223}"/>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88" name="ZoneTexte 2287">
          <a:extLst>
            <a:ext uri="{FF2B5EF4-FFF2-40B4-BE49-F238E27FC236}">
              <a16:creationId xmlns:a16="http://schemas.microsoft.com/office/drawing/2014/main" id="{1DB3398C-BE27-4C13-B148-C75D5577B633}"/>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89" name="ZoneTexte 2288">
          <a:extLst>
            <a:ext uri="{FF2B5EF4-FFF2-40B4-BE49-F238E27FC236}">
              <a16:creationId xmlns:a16="http://schemas.microsoft.com/office/drawing/2014/main" id="{DC56C209-39EC-408B-81F8-088B515D494A}"/>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90" name="ZoneTexte 2289">
          <a:extLst>
            <a:ext uri="{FF2B5EF4-FFF2-40B4-BE49-F238E27FC236}">
              <a16:creationId xmlns:a16="http://schemas.microsoft.com/office/drawing/2014/main" id="{D995B39B-796B-4F4E-8F93-7CA9D629AEA6}"/>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91" name="ZoneTexte 2290">
          <a:extLst>
            <a:ext uri="{FF2B5EF4-FFF2-40B4-BE49-F238E27FC236}">
              <a16:creationId xmlns:a16="http://schemas.microsoft.com/office/drawing/2014/main" id="{5E5A2F60-AC39-4FE3-8492-9A98EAAB24C7}"/>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92" name="ZoneTexte 2291">
          <a:extLst>
            <a:ext uri="{FF2B5EF4-FFF2-40B4-BE49-F238E27FC236}">
              <a16:creationId xmlns:a16="http://schemas.microsoft.com/office/drawing/2014/main" id="{5C6EE3EC-1F56-41A0-968E-6EA69761EDC9}"/>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93" name="ZoneTexte 2292">
          <a:extLst>
            <a:ext uri="{FF2B5EF4-FFF2-40B4-BE49-F238E27FC236}">
              <a16:creationId xmlns:a16="http://schemas.microsoft.com/office/drawing/2014/main" id="{A7C67F2D-FC1B-4DC4-B2F3-CCBD445EA84D}"/>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94" name="ZoneTexte 2293">
          <a:extLst>
            <a:ext uri="{FF2B5EF4-FFF2-40B4-BE49-F238E27FC236}">
              <a16:creationId xmlns:a16="http://schemas.microsoft.com/office/drawing/2014/main" id="{B237C7A7-C4E7-4A6A-B4B4-EAB0D0969E60}"/>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95" name="ZoneTexte 2294">
          <a:extLst>
            <a:ext uri="{FF2B5EF4-FFF2-40B4-BE49-F238E27FC236}">
              <a16:creationId xmlns:a16="http://schemas.microsoft.com/office/drawing/2014/main" id="{E8B9BB80-9849-4520-966A-3E94B6D00E98}"/>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96" name="ZoneTexte 2295">
          <a:extLst>
            <a:ext uri="{FF2B5EF4-FFF2-40B4-BE49-F238E27FC236}">
              <a16:creationId xmlns:a16="http://schemas.microsoft.com/office/drawing/2014/main" id="{B460975D-A6EA-4905-BDDE-7593CFC241EE}"/>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97" name="ZoneTexte 2296">
          <a:extLst>
            <a:ext uri="{FF2B5EF4-FFF2-40B4-BE49-F238E27FC236}">
              <a16:creationId xmlns:a16="http://schemas.microsoft.com/office/drawing/2014/main" id="{3FEBD31B-A5CC-44AB-9530-D6C7B4381A0B}"/>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298" name="ZoneTexte 2297">
          <a:extLst>
            <a:ext uri="{FF2B5EF4-FFF2-40B4-BE49-F238E27FC236}">
              <a16:creationId xmlns:a16="http://schemas.microsoft.com/office/drawing/2014/main" id="{DCED9C19-FED6-4B78-A5E6-39EFFC0AC9E0}"/>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99" name="ZoneTexte 2298">
          <a:extLst>
            <a:ext uri="{FF2B5EF4-FFF2-40B4-BE49-F238E27FC236}">
              <a16:creationId xmlns:a16="http://schemas.microsoft.com/office/drawing/2014/main" id="{028DFC4A-CE10-4FDD-9037-BA0B05F3023B}"/>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300" name="ZoneTexte 2299">
          <a:extLst>
            <a:ext uri="{FF2B5EF4-FFF2-40B4-BE49-F238E27FC236}">
              <a16:creationId xmlns:a16="http://schemas.microsoft.com/office/drawing/2014/main" id="{ECF60DF0-40F8-44FD-AF9F-4785559EBF7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301" name="ZoneTexte 2300">
          <a:extLst>
            <a:ext uri="{FF2B5EF4-FFF2-40B4-BE49-F238E27FC236}">
              <a16:creationId xmlns:a16="http://schemas.microsoft.com/office/drawing/2014/main" id="{AE276033-6B39-4F51-95EE-65748E259490}"/>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302" name="ZoneTexte 2301">
          <a:extLst>
            <a:ext uri="{FF2B5EF4-FFF2-40B4-BE49-F238E27FC236}">
              <a16:creationId xmlns:a16="http://schemas.microsoft.com/office/drawing/2014/main" id="{5A2FF0EE-9ED2-466E-9C17-0C8D13F91AA8}"/>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303" name="ZoneTexte 2302">
          <a:extLst>
            <a:ext uri="{FF2B5EF4-FFF2-40B4-BE49-F238E27FC236}">
              <a16:creationId xmlns:a16="http://schemas.microsoft.com/office/drawing/2014/main" id="{DB7F59F1-3730-40F2-AEF8-5B5F403DEDB5}"/>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304" name="ZoneTexte 2303">
          <a:extLst>
            <a:ext uri="{FF2B5EF4-FFF2-40B4-BE49-F238E27FC236}">
              <a16:creationId xmlns:a16="http://schemas.microsoft.com/office/drawing/2014/main" id="{5B53973C-123E-4274-9A61-B50A3332541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305" name="ZoneTexte 2304">
          <a:extLst>
            <a:ext uri="{FF2B5EF4-FFF2-40B4-BE49-F238E27FC236}">
              <a16:creationId xmlns:a16="http://schemas.microsoft.com/office/drawing/2014/main" id="{7C38BCD7-176F-468E-848C-056A6D937ABD}"/>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306" name="ZoneTexte 2305">
          <a:extLst>
            <a:ext uri="{FF2B5EF4-FFF2-40B4-BE49-F238E27FC236}">
              <a16:creationId xmlns:a16="http://schemas.microsoft.com/office/drawing/2014/main" id="{BF52A63D-23A5-4666-85FB-95879D80EFA5}"/>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07" name="ZoneTexte 2306">
          <a:extLst>
            <a:ext uri="{FF2B5EF4-FFF2-40B4-BE49-F238E27FC236}">
              <a16:creationId xmlns:a16="http://schemas.microsoft.com/office/drawing/2014/main" id="{6E06C435-C6E5-4E83-B3A2-FC7FA380C907}"/>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08" name="ZoneTexte 2307">
          <a:extLst>
            <a:ext uri="{FF2B5EF4-FFF2-40B4-BE49-F238E27FC236}">
              <a16:creationId xmlns:a16="http://schemas.microsoft.com/office/drawing/2014/main" id="{6F2C2F88-BE19-410A-B13F-C3C4DA8CA34E}"/>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09" name="ZoneTexte 2308">
          <a:extLst>
            <a:ext uri="{FF2B5EF4-FFF2-40B4-BE49-F238E27FC236}">
              <a16:creationId xmlns:a16="http://schemas.microsoft.com/office/drawing/2014/main" id="{379F0C2B-F95E-4AF5-B38A-4D7B466498B3}"/>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10" name="ZoneTexte 2309">
          <a:extLst>
            <a:ext uri="{FF2B5EF4-FFF2-40B4-BE49-F238E27FC236}">
              <a16:creationId xmlns:a16="http://schemas.microsoft.com/office/drawing/2014/main" id="{E921D3AA-2871-4306-939A-A5227CDEC325}"/>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11" name="ZoneTexte 2310">
          <a:extLst>
            <a:ext uri="{FF2B5EF4-FFF2-40B4-BE49-F238E27FC236}">
              <a16:creationId xmlns:a16="http://schemas.microsoft.com/office/drawing/2014/main" id="{55054168-E8F5-4FE1-88C9-06AAE8C5B517}"/>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12" name="ZoneTexte 2311">
          <a:extLst>
            <a:ext uri="{FF2B5EF4-FFF2-40B4-BE49-F238E27FC236}">
              <a16:creationId xmlns:a16="http://schemas.microsoft.com/office/drawing/2014/main" id="{DACC5538-45C9-4E89-B458-25D604B39FCC}"/>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13" name="ZoneTexte 2312">
          <a:extLst>
            <a:ext uri="{FF2B5EF4-FFF2-40B4-BE49-F238E27FC236}">
              <a16:creationId xmlns:a16="http://schemas.microsoft.com/office/drawing/2014/main" id="{0874E528-21C4-4C97-8063-EF9C456FAE21}"/>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14" name="ZoneTexte 2313">
          <a:extLst>
            <a:ext uri="{FF2B5EF4-FFF2-40B4-BE49-F238E27FC236}">
              <a16:creationId xmlns:a16="http://schemas.microsoft.com/office/drawing/2014/main" id="{DE16CF31-5A52-48E7-A955-60EE44271220}"/>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15" name="ZoneTexte 2314">
          <a:extLst>
            <a:ext uri="{FF2B5EF4-FFF2-40B4-BE49-F238E27FC236}">
              <a16:creationId xmlns:a16="http://schemas.microsoft.com/office/drawing/2014/main" id="{AD58DAF2-A8E1-44D1-9323-B03437EAED37}"/>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16" name="ZoneTexte 2315">
          <a:extLst>
            <a:ext uri="{FF2B5EF4-FFF2-40B4-BE49-F238E27FC236}">
              <a16:creationId xmlns:a16="http://schemas.microsoft.com/office/drawing/2014/main" id="{51C1A192-1E50-434A-BEB9-17F8987B5973}"/>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17" name="ZoneTexte 2316">
          <a:extLst>
            <a:ext uri="{FF2B5EF4-FFF2-40B4-BE49-F238E27FC236}">
              <a16:creationId xmlns:a16="http://schemas.microsoft.com/office/drawing/2014/main" id="{422C9164-309F-4402-AED9-343281BA1DD0}"/>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18" name="ZoneTexte 2317">
          <a:extLst>
            <a:ext uri="{FF2B5EF4-FFF2-40B4-BE49-F238E27FC236}">
              <a16:creationId xmlns:a16="http://schemas.microsoft.com/office/drawing/2014/main" id="{91FF6777-82B3-4237-934C-3B5790A8536A}"/>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19" name="ZoneTexte 2318">
          <a:extLst>
            <a:ext uri="{FF2B5EF4-FFF2-40B4-BE49-F238E27FC236}">
              <a16:creationId xmlns:a16="http://schemas.microsoft.com/office/drawing/2014/main" id="{AB63CEDB-D6A5-46D2-B87D-36E05AB51C27}"/>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20" name="ZoneTexte 2319">
          <a:extLst>
            <a:ext uri="{FF2B5EF4-FFF2-40B4-BE49-F238E27FC236}">
              <a16:creationId xmlns:a16="http://schemas.microsoft.com/office/drawing/2014/main" id="{991DEB7D-F674-4374-B5AE-DCC33438CF08}"/>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21" name="ZoneTexte 2320">
          <a:extLst>
            <a:ext uri="{FF2B5EF4-FFF2-40B4-BE49-F238E27FC236}">
              <a16:creationId xmlns:a16="http://schemas.microsoft.com/office/drawing/2014/main" id="{9219A351-3985-48CD-82EF-8DEADBE048F3}"/>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22" name="ZoneTexte 2321">
          <a:extLst>
            <a:ext uri="{FF2B5EF4-FFF2-40B4-BE49-F238E27FC236}">
              <a16:creationId xmlns:a16="http://schemas.microsoft.com/office/drawing/2014/main" id="{C50B418B-7318-4FDC-B419-9DFEC4FAB617}"/>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23" name="ZoneTexte 2322">
          <a:extLst>
            <a:ext uri="{FF2B5EF4-FFF2-40B4-BE49-F238E27FC236}">
              <a16:creationId xmlns:a16="http://schemas.microsoft.com/office/drawing/2014/main" id="{B1969819-45C6-45FD-94F8-08FB360AE27A}"/>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24" name="ZoneTexte 2323">
          <a:extLst>
            <a:ext uri="{FF2B5EF4-FFF2-40B4-BE49-F238E27FC236}">
              <a16:creationId xmlns:a16="http://schemas.microsoft.com/office/drawing/2014/main" id="{5A602492-151F-4739-B97A-30F2CF2AE320}"/>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25" name="ZoneTexte 2324">
          <a:extLst>
            <a:ext uri="{FF2B5EF4-FFF2-40B4-BE49-F238E27FC236}">
              <a16:creationId xmlns:a16="http://schemas.microsoft.com/office/drawing/2014/main" id="{5A8632E8-B2EA-4FAD-8530-C4F5596103AB}"/>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26" name="ZoneTexte 2325">
          <a:extLst>
            <a:ext uri="{FF2B5EF4-FFF2-40B4-BE49-F238E27FC236}">
              <a16:creationId xmlns:a16="http://schemas.microsoft.com/office/drawing/2014/main" id="{35235585-B925-4B9B-8307-9E9EB3639BDB}"/>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27" name="ZoneTexte 2326">
          <a:extLst>
            <a:ext uri="{FF2B5EF4-FFF2-40B4-BE49-F238E27FC236}">
              <a16:creationId xmlns:a16="http://schemas.microsoft.com/office/drawing/2014/main" id="{5D266076-6B84-447B-8B04-B469E51A231A}"/>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28" name="ZoneTexte 2327">
          <a:extLst>
            <a:ext uri="{FF2B5EF4-FFF2-40B4-BE49-F238E27FC236}">
              <a16:creationId xmlns:a16="http://schemas.microsoft.com/office/drawing/2014/main" id="{D7234F8C-8F76-4B00-854C-F3E4033DDE39}"/>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29" name="ZoneTexte 2328">
          <a:extLst>
            <a:ext uri="{FF2B5EF4-FFF2-40B4-BE49-F238E27FC236}">
              <a16:creationId xmlns:a16="http://schemas.microsoft.com/office/drawing/2014/main" id="{56C98F5B-669E-4C95-9459-661712EE9DB9}"/>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30" name="ZoneTexte 2329">
          <a:extLst>
            <a:ext uri="{FF2B5EF4-FFF2-40B4-BE49-F238E27FC236}">
              <a16:creationId xmlns:a16="http://schemas.microsoft.com/office/drawing/2014/main" id="{63908A46-A671-40B6-91E1-0BCE89B8918E}"/>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31" name="ZoneTexte 2330">
          <a:extLst>
            <a:ext uri="{FF2B5EF4-FFF2-40B4-BE49-F238E27FC236}">
              <a16:creationId xmlns:a16="http://schemas.microsoft.com/office/drawing/2014/main" id="{90CFDE7E-70C4-4E5D-8C4E-0BB33A450945}"/>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32" name="ZoneTexte 2331">
          <a:extLst>
            <a:ext uri="{FF2B5EF4-FFF2-40B4-BE49-F238E27FC236}">
              <a16:creationId xmlns:a16="http://schemas.microsoft.com/office/drawing/2014/main" id="{8485DDBF-71AB-4EE4-B67D-371D7D625442}"/>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33" name="ZoneTexte 2332">
          <a:extLst>
            <a:ext uri="{FF2B5EF4-FFF2-40B4-BE49-F238E27FC236}">
              <a16:creationId xmlns:a16="http://schemas.microsoft.com/office/drawing/2014/main" id="{2EF582AC-EBFF-48CC-A529-DDD4F354BCBA}"/>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34" name="ZoneTexte 2333">
          <a:extLst>
            <a:ext uri="{FF2B5EF4-FFF2-40B4-BE49-F238E27FC236}">
              <a16:creationId xmlns:a16="http://schemas.microsoft.com/office/drawing/2014/main" id="{EE8F4D03-5E7C-4DFE-A272-8881B7C1B47B}"/>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35" name="ZoneTexte 2334">
          <a:extLst>
            <a:ext uri="{FF2B5EF4-FFF2-40B4-BE49-F238E27FC236}">
              <a16:creationId xmlns:a16="http://schemas.microsoft.com/office/drawing/2014/main" id="{08E4DB95-6782-454C-A27A-AA9B27F17519}"/>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36" name="ZoneTexte 2335">
          <a:extLst>
            <a:ext uri="{FF2B5EF4-FFF2-40B4-BE49-F238E27FC236}">
              <a16:creationId xmlns:a16="http://schemas.microsoft.com/office/drawing/2014/main" id="{0FE6B576-CCBE-4D80-B180-5950EB98B52E}"/>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37" name="ZoneTexte 2336">
          <a:extLst>
            <a:ext uri="{FF2B5EF4-FFF2-40B4-BE49-F238E27FC236}">
              <a16:creationId xmlns:a16="http://schemas.microsoft.com/office/drawing/2014/main" id="{6C0D0818-8D9D-4214-9C28-CD3D0BFD0756}"/>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38" name="ZoneTexte 2337">
          <a:extLst>
            <a:ext uri="{FF2B5EF4-FFF2-40B4-BE49-F238E27FC236}">
              <a16:creationId xmlns:a16="http://schemas.microsoft.com/office/drawing/2014/main" id="{0915A587-BCF1-4283-9990-8CFDAF72D21C}"/>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39" name="ZoneTexte 2338">
          <a:extLst>
            <a:ext uri="{FF2B5EF4-FFF2-40B4-BE49-F238E27FC236}">
              <a16:creationId xmlns:a16="http://schemas.microsoft.com/office/drawing/2014/main" id="{74BD2272-41ED-4865-AF28-5D0A2373FD99}"/>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40" name="ZoneTexte 2339">
          <a:extLst>
            <a:ext uri="{FF2B5EF4-FFF2-40B4-BE49-F238E27FC236}">
              <a16:creationId xmlns:a16="http://schemas.microsoft.com/office/drawing/2014/main" id="{7A4714F2-EFC8-4F2A-8C78-B0E108088488}"/>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41" name="ZoneTexte 2340">
          <a:extLst>
            <a:ext uri="{FF2B5EF4-FFF2-40B4-BE49-F238E27FC236}">
              <a16:creationId xmlns:a16="http://schemas.microsoft.com/office/drawing/2014/main" id="{D6717A81-6D9B-4701-AD0F-3829D921329C}"/>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42" name="ZoneTexte 2341">
          <a:extLst>
            <a:ext uri="{FF2B5EF4-FFF2-40B4-BE49-F238E27FC236}">
              <a16:creationId xmlns:a16="http://schemas.microsoft.com/office/drawing/2014/main" id="{60F8E074-F646-4FCA-B3B4-945B9E1F4BD8}"/>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43" name="ZoneTexte 2342">
          <a:extLst>
            <a:ext uri="{FF2B5EF4-FFF2-40B4-BE49-F238E27FC236}">
              <a16:creationId xmlns:a16="http://schemas.microsoft.com/office/drawing/2014/main" id="{A77714DF-B83E-4ADF-9241-FA6515EA4B65}"/>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44" name="ZoneTexte 2343">
          <a:extLst>
            <a:ext uri="{FF2B5EF4-FFF2-40B4-BE49-F238E27FC236}">
              <a16:creationId xmlns:a16="http://schemas.microsoft.com/office/drawing/2014/main" id="{13073729-92C4-4184-9E78-E4FA52AFC8A4}"/>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45" name="ZoneTexte 2344">
          <a:extLst>
            <a:ext uri="{FF2B5EF4-FFF2-40B4-BE49-F238E27FC236}">
              <a16:creationId xmlns:a16="http://schemas.microsoft.com/office/drawing/2014/main" id="{02684208-9E01-46E2-B579-F359AB7E97AE}"/>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46" name="ZoneTexte 2345">
          <a:extLst>
            <a:ext uri="{FF2B5EF4-FFF2-40B4-BE49-F238E27FC236}">
              <a16:creationId xmlns:a16="http://schemas.microsoft.com/office/drawing/2014/main" id="{C60FF0CC-FA87-4F7F-B6A0-5D2D54A2E42F}"/>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47" name="ZoneTexte 2346">
          <a:extLst>
            <a:ext uri="{FF2B5EF4-FFF2-40B4-BE49-F238E27FC236}">
              <a16:creationId xmlns:a16="http://schemas.microsoft.com/office/drawing/2014/main" id="{9551826D-3C82-4338-98FD-A468129AC7FC}"/>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48" name="ZoneTexte 2347">
          <a:extLst>
            <a:ext uri="{FF2B5EF4-FFF2-40B4-BE49-F238E27FC236}">
              <a16:creationId xmlns:a16="http://schemas.microsoft.com/office/drawing/2014/main" id="{4C351C16-7DE0-4113-B4AF-611E884E71D4}"/>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49" name="ZoneTexte 2348">
          <a:extLst>
            <a:ext uri="{FF2B5EF4-FFF2-40B4-BE49-F238E27FC236}">
              <a16:creationId xmlns:a16="http://schemas.microsoft.com/office/drawing/2014/main" id="{63AF1D57-4E9F-4361-B488-238FC6606294}"/>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350" name="ZoneTexte 2349">
          <a:extLst>
            <a:ext uri="{FF2B5EF4-FFF2-40B4-BE49-F238E27FC236}">
              <a16:creationId xmlns:a16="http://schemas.microsoft.com/office/drawing/2014/main" id="{D2CDD8BD-E126-4B56-AB0A-2958393ADBD9}"/>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51" name="ZoneTexte 2350">
          <a:extLst>
            <a:ext uri="{FF2B5EF4-FFF2-40B4-BE49-F238E27FC236}">
              <a16:creationId xmlns:a16="http://schemas.microsoft.com/office/drawing/2014/main" id="{A8E95A01-47D4-486E-87B8-9A60C89ED729}"/>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52" name="ZoneTexte 2351">
          <a:extLst>
            <a:ext uri="{FF2B5EF4-FFF2-40B4-BE49-F238E27FC236}">
              <a16:creationId xmlns:a16="http://schemas.microsoft.com/office/drawing/2014/main" id="{C37346DA-AB99-43A7-B16C-7B9AFCF353D7}"/>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53" name="ZoneTexte 2352">
          <a:extLst>
            <a:ext uri="{FF2B5EF4-FFF2-40B4-BE49-F238E27FC236}">
              <a16:creationId xmlns:a16="http://schemas.microsoft.com/office/drawing/2014/main" id="{BF76E3AF-DA1C-437A-9133-D82B1C36BE2C}"/>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54" name="ZoneTexte 2353">
          <a:extLst>
            <a:ext uri="{FF2B5EF4-FFF2-40B4-BE49-F238E27FC236}">
              <a16:creationId xmlns:a16="http://schemas.microsoft.com/office/drawing/2014/main" id="{1BA71F9E-70B9-4421-9E9C-08E2B7CE55E5}"/>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55" name="ZoneTexte 2354">
          <a:extLst>
            <a:ext uri="{FF2B5EF4-FFF2-40B4-BE49-F238E27FC236}">
              <a16:creationId xmlns:a16="http://schemas.microsoft.com/office/drawing/2014/main" id="{110DCCB4-3216-4124-B957-8F944C21670F}"/>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56" name="ZoneTexte 2355">
          <a:extLst>
            <a:ext uri="{FF2B5EF4-FFF2-40B4-BE49-F238E27FC236}">
              <a16:creationId xmlns:a16="http://schemas.microsoft.com/office/drawing/2014/main" id="{2B0E0FE0-D2FB-4B79-808B-7F71ACD37EFE}"/>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57" name="ZoneTexte 2356">
          <a:extLst>
            <a:ext uri="{FF2B5EF4-FFF2-40B4-BE49-F238E27FC236}">
              <a16:creationId xmlns:a16="http://schemas.microsoft.com/office/drawing/2014/main" id="{70BF09A1-4B2D-4011-ABB0-476EF3C5E37D}"/>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58" name="ZoneTexte 2357">
          <a:extLst>
            <a:ext uri="{FF2B5EF4-FFF2-40B4-BE49-F238E27FC236}">
              <a16:creationId xmlns:a16="http://schemas.microsoft.com/office/drawing/2014/main" id="{06979E6D-B342-4680-B4B0-875E52955B98}"/>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59" name="ZoneTexte 2358">
          <a:extLst>
            <a:ext uri="{FF2B5EF4-FFF2-40B4-BE49-F238E27FC236}">
              <a16:creationId xmlns:a16="http://schemas.microsoft.com/office/drawing/2014/main" id="{72A0B6B1-F60F-4F49-ACE9-914FFB0209D3}"/>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60" name="ZoneTexte 2359">
          <a:extLst>
            <a:ext uri="{FF2B5EF4-FFF2-40B4-BE49-F238E27FC236}">
              <a16:creationId xmlns:a16="http://schemas.microsoft.com/office/drawing/2014/main" id="{34D7A4BD-C60B-4988-982A-BF3732532605}"/>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61" name="ZoneTexte 2360">
          <a:extLst>
            <a:ext uri="{FF2B5EF4-FFF2-40B4-BE49-F238E27FC236}">
              <a16:creationId xmlns:a16="http://schemas.microsoft.com/office/drawing/2014/main" id="{02EBEB1C-6257-4729-AB7C-9CDBAEDBF442}"/>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362" name="ZoneTexte 2361">
          <a:extLst>
            <a:ext uri="{FF2B5EF4-FFF2-40B4-BE49-F238E27FC236}">
              <a16:creationId xmlns:a16="http://schemas.microsoft.com/office/drawing/2014/main" id="{111EFEC1-BA12-4439-9C6B-F29F1247F51A}"/>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63" name="ZoneTexte 2362">
          <a:extLst>
            <a:ext uri="{FF2B5EF4-FFF2-40B4-BE49-F238E27FC236}">
              <a16:creationId xmlns:a16="http://schemas.microsoft.com/office/drawing/2014/main" id="{F96AD966-B346-4CB7-9AAB-B6AD69C1BCC8}"/>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64" name="ZoneTexte 2363">
          <a:extLst>
            <a:ext uri="{FF2B5EF4-FFF2-40B4-BE49-F238E27FC236}">
              <a16:creationId xmlns:a16="http://schemas.microsoft.com/office/drawing/2014/main" id="{5934B2C4-FFCE-4125-8ABF-49E255472E0F}"/>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65" name="ZoneTexte 2364">
          <a:extLst>
            <a:ext uri="{FF2B5EF4-FFF2-40B4-BE49-F238E27FC236}">
              <a16:creationId xmlns:a16="http://schemas.microsoft.com/office/drawing/2014/main" id="{41AFE8CA-A6A3-4D99-A53B-30DD2EFFD7C1}"/>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66" name="ZoneTexte 2365">
          <a:extLst>
            <a:ext uri="{FF2B5EF4-FFF2-40B4-BE49-F238E27FC236}">
              <a16:creationId xmlns:a16="http://schemas.microsoft.com/office/drawing/2014/main" id="{72F54B87-2920-41F8-8747-D849A129F877}"/>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67" name="ZoneTexte 2366">
          <a:extLst>
            <a:ext uri="{FF2B5EF4-FFF2-40B4-BE49-F238E27FC236}">
              <a16:creationId xmlns:a16="http://schemas.microsoft.com/office/drawing/2014/main" id="{DD0516AC-FE0C-416F-A67A-7E2E8425C394}"/>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68" name="ZoneTexte 2367">
          <a:extLst>
            <a:ext uri="{FF2B5EF4-FFF2-40B4-BE49-F238E27FC236}">
              <a16:creationId xmlns:a16="http://schemas.microsoft.com/office/drawing/2014/main" id="{4766CB63-78FC-4D1C-AE13-807E9A940F1A}"/>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69" name="ZoneTexte 2368">
          <a:extLst>
            <a:ext uri="{FF2B5EF4-FFF2-40B4-BE49-F238E27FC236}">
              <a16:creationId xmlns:a16="http://schemas.microsoft.com/office/drawing/2014/main" id="{CF17C704-4749-48B7-8362-76791867EAED}"/>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70" name="ZoneTexte 2369">
          <a:extLst>
            <a:ext uri="{FF2B5EF4-FFF2-40B4-BE49-F238E27FC236}">
              <a16:creationId xmlns:a16="http://schemas.microsoft.com/office/drawing/2014/main" id="{7F366320-3992-46F5-840E-EC75D5801554}"/>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71" name="ZoneTexte 2370">
          <a:extLst>
            <a:ext uri="{FF2B5EF4-FFF2-40B4-BE49-F238E27FC236}">
              <a16:creationId xmlns:a16="http://schemas.microsoft.com/office/drawing/2014/main" id="{28099AC0-14FE-4F63-A4BA-F35B9CB2B36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72" name="ZoneTexte 2371">
          <a:extLst>
            <a:ext uri="{FF2B5EF4-FFF2-40B4-BE49-F238E27FC236}">
              <a16:creationId xmlns:a16="http://schemas.microsoft.com/office/drawing/2014/main" id="{2FBED7A6-BC7F-4F34-9C82-7310C03AF9C9}"/>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73" name="ZoneTexte 2372">
          <a:extLst>
            <a:ext uri="{FF2B5EF4-FFF2-40B4-BE49-F238E27FC236}">
              <a16:creationId xmlns:a16="http://schemas.microsoft.com/office/drawing/2014/main" id="{74B8FA7C-6EE7-4D7B-B139-895C57753830}"/>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74" name="ZoneTexte 2373">
          <a:extLst>
            <a:ext uri="{FF2B5EF4-FFF2-40B4-BE49-F238E27FC236}">
              <a16:creationId xmlns:a16="http://schemas.microsoft.com/office/drawing/2014/main" id="{7AFADA7A-7D2A-44BC-A61E-3EF18D1A648F}"/>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375" name="ZoneTexte 2374">
          <a:extLst>
            <a:ext uri="{FF2B5EF4-FFF2-40B4-BE49-F238E27FC236}">
              <a16:creationId xmlns:a16="http://schemas.microsoft.com/office/drawing/2014/main" id="{EA51548C-EFD3-4353-8591-2C5D79310EC8}"/>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376" name="ZoneTexte 2375">
          <a:extLst>
            <a:ext uri="{FF2B5EF4-FFF2-40B4-BE49-F238E27FC236}">
              <a16:creationId xmlns:a16="http://schemas.microsoft.com/office/drawing/2014/main" id="{2E46A5F3-EC5C-4A76-92D4-CDEB3C51A9C7}"/>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377" name="ZoneTexte 2376">
          <a:extLst>
            <a:ext uri="{FF2B5EF4-FFF2-40B4-BE49-F238E27FC236}">
              <a16:creationId xmlns:a16="http://schemas.microsoft.com/office/drawing/2014/main" id="{5B52D000-69F3-44F1-938F-2951D9814CD0}"/>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378" name="ZoneTexte 2377">
          <a:extLst>
            <a:ext uri="{FF2B5EF4-FFF2-40B4-BE49-F238E27FC236}">
              <a16:creationId xmlns:a16="http://schemas.microsoft.com/office/drawing/2014/main" id="{3FB223A2-FD0F-41F9-A605-1EE33C143924}"/>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79" name="ZoneTexte 2378">
          <a:extLst>
            <a:ext uri="{FF2B5EF4-FFF2-40B4-BE49-F238E27FC236}">
              <a16:creationId xmlns:a16="http://schemas.microsoft.com/office/drawing/2014/main" id="{AAF2ADFD-9441-438F-91A9-7DFD28831F51}"/>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80" name="ZoneTexte 2379">
          <a:extLst>
            <a:ext uri="{FF2B5EF4-FFF2-40B4-BE49-F238E27FC236}">
              <a16:creationId xmlns:a16="http://schemas.microsoft.com/office/drawing/2014/main" id="{F1D0965D-1F66-4CFC-AF62-342F1AF88961}"/>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81" name="ZoneTexte 2380">
          <a:extLst>
            <a:ext uri="{FF2B5EF4-FFF2-40B4-BE49-F238E27FC236}">
              <a16:creationId xmlns:a16="http://schemas.microsoft.com/office/drawing/2014/main" id="{2AE95F91-47DE-467D-8D45-A39DA93C3574}"/>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82" name="ZoneTexte 2381">
          <a:extLst>
            <a:ext uri="{FF2B5EF4-FFF2-40B4-BE49-F238E27FC236}">
              <a16:creationId xmlns:a16="http://schemas.microsoft.com/office/drawing/2014/main" id="{1A0C5E2A-8403-4C68-80B6-493A14A4A3AF}"/>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83" name="ZoneTexte 2382">
          <a:extLst>
            <a:ext uri="{FF2B5EF4-FFF2-40B4-BE49-F238E27FC236}">
              <a16:creationId xmlns:a16="http://schemas.microsoft.com/office/drawing/2014/main" id="{EC4664C7-438B-4B7C-8039-6CEC581472F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84" name="ZoneTexte 2383">
          <a:extLst>
            <a:ext uri="{FF2B5EF4-FFF2-40B4-BE49-F238E27FC236}">
              <a16:creationId xmlns:a16="http://schemas.microsoft.com/office/drawing/2014/main" id="{E2AEC954-6F69-40EF-92D4-178096C86472}"/>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85" name="ZoneTexte 2384">
          <a:extLst>
            <a:ext uri="{FF2B5EF4-FFF2-40B4-BE49-F238E27FC236}">
              <a16:creationId xmlns:a16="http://schemas.microsoft.com/office/drawing/2014/main" id="{E87CFFD8-595B-4D13-BD64-415B66BA0A04}"/>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386" name="ZoneTexte 2385">
          <a:extLst>
            <a:ext uri="{FF2B5EF4-FFF2-40B4-BE49-F238E27FC236}">
              <a16:creationId xmlns:a16="http://schemas.microsoft.com/office/drawing/2014/main" id="{F5FB52F0-749F-4CE3-9C1F-009636665F0D}"/>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387" name="ZoneTexte 2386">
          <a:extLst>
            <a:ext uri="{FF2B5EF4-FFF2-40B4-BE49-F238E27FC236}">
              <a16:creationId xmlns:a16="http://schemas.microsoft.com/office/drawing/2014/main" id="{B8FBB25A-33F7-4E74-AD6F-53D6309975A8}"/>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388" name="ZoneTexte 2387">
          <a:extLst>
            <a:ext uri="{FF2B5EF4-FFF2-40B4-BE49-F238E27FC236}">
              <a16:creationId xmlns:a16="http://schemas.microsoft.com/office/drawing/2014/main" id="{DDED5C26-2595-4631-AC12-299326B326AA}"/>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389" name="ZoneTexte 2388">
          <a:extLst>
            <a:ext uri="{FF2B5EF4-FFF2-40B4-BE49-F238E27FC236}">
              <a16:creationId xmlns:a16="http://schemas.microsoft.com/office/drawing/2014/main" id="{82498554-09DD-47FF-A5C4-7A733D250F63}"/>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390" name="ZoneTexte 2389">
          <a:extLst>
            <a:ext uri="{FF2B5EF4-FFF2-40B4-BE49-F238E27FC236}">
              <a16:creationId xmlns:a16="http://schemas.microsoft.com/office/drawing/2014/main" id="{63453BFF-0841-4095-8CD5-465318346382}"/>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391" name="ZoneTexte 2390">
          <a:extLst>
            <a:ext uri="{FF2B5EF4-FFF2-40B4-BE49-F238E27FC236}">
              <a16:creationId xmlns:a16="http://schemas.microsoft.com/office/drawing/2014/main" id="{06BE6CC0-770C-4DBF-8971-B01538504C5A}"/>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392" name="ZoneTexte 2391">
          <a:extLst>
            <a:ext uri="{FF2B5EF4-FFF2-40B4-BE49-F238E27FC236}">
              <a16:creationId xmlns:a16="http://schemas.microsoft.com/office/drawing/2014/main" id="{A6394286-84F7-4BE8-9E05-7B9B6485C967}"/>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393" name="ZoneTexte 2392">
          <a:extLst>
            <a:ext uri="{FF2B5EF4-FFF2-40B4-BE49-F238E27FC236}">
              <a16:creationId xmlns:a16="http://schemas.microsoft.com/office/drawing/2014/main" id="{20AF9156-B52D-49F7-8B80-D4F1A73DA46B}"/>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394" name="ZoneTexte 2393">
          <a:extLst>
            <a:ext uri="{FF2B5EF4-FFF2-40B4-BE49-F238E27FC236}">
              <a16:creationId xmlns:a16="http://schemas.microsoft.com/office/drawing/2014/main" id="{909578DA-44A2-4974-88D5-8E7DAB6BDBCD}"/>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395" name="ZoneTexte 2394">
          <a:extLst>
            <a:ext uri="{FF2B5EF4-FFF2-40B4-BE49-F238E27FC236}">
              <a16:creationId xmlns:a16="http://schemas.microsoft.com/office/drawing/2014/main" id="{9A1F73E8-A24B-49D8-BD11-435A103BE1FC}"/>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396" name="ZoneTexte 2395">
          <a:extLst>
            <a:ext uri="{FF2B5EF4-FFF2-40B4-BE49-F238E27FC236}">
              <a16:creationId xmlns:a16="http://schemas.microsoft.com/office/drawing/2014/main" id="{54A54B7B-A6CD-461C-BF94-685A4D5B4DEF}"/>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397" name="ZoneTexte 2396">
          <a:extLst>
            <a:ext uri="{FF2B5EF4-FFF2-40B4-BE49-F238E27FC236}">
              <a16:creationId xmlns:a16="http://schemas.microsoft.com/office/drawing/2014/main" id="{8011A7C1-63AA-405A-A874-5E1AD7E807CE}"/>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398" name="ZoneTexte 2397">
          <a:extLst>
            <a:ext uri="{FF2B5EF4-FFF2-40B4-BE49-F238E27FC236}">
              <a16:creationId xmlns:a16="http://schemas.microsoft.com/office/drawing/2014/main" id="{57530339-99B8-47F6-AB4A-197D88FE1A7C}"/>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399" name="ZoneTexte 2398">
          <a:extLst>
            <a:ext uri="{FF2B5EF4-FFF2-40B4-BE49-F238E27FC236}">
              <a16:creationId xmlns:a16="http://schemas.microsoft.com/office/drawing/2014/main" id="{AC905212-EFB8-48A4-A788-D3BDF06D61A4}"/>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00" name="ZoneTexte 2399">
          <a:extLst>
            <a:ext uri="{FF2B5EF4-FFF2-40B4-BE49-F238E27FC236}">
              <a16:creationId xmlns:a16="http://schemas.microsoft.com/office/drawing/2014/main" id="{34C52097-968F-4582-B262-34E76E51B59B}"/>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01" name="ZoneTexte 2400">
          <a:extLst>
            <a:ext uri="{FF2B5EF4-FFF2-40B4-BE49-F238E27FC236}">
              <a16:creationId xmlns:a16="http://schemas.microsoft.com/office/drawing/2014/main" id="{E36618EE-ED4F-4C3D-BB5C-D8D9A8D50D5B}"/>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02" name="ZoneTexte 2401">
          <a:extLst>
            <a:ext uri="{FF2B5EF4-FFF2-40B4-BE49-F238E27FC236}">
              <a16:creationId xmlns:a16="http://schemas.microsoft.com/office/drawing/2014/main" id="{7AD935A2-6DE9-433D-A228-F92DAEFFE087}"/>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03" name="ZoneTexte 2402">
          <a:extLst>
            <a:ext uri="{FF2B5EF4-FFF2-40B4-BE49-F238E27FC236}">
              <a16:creationId xmlns:a16="http://schemas.microsoft.com/office/drawing/2014/main" id="{36840E4E-B864-42D1-9BA4-42DFD1C40DA1}"/>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04" name="ZoneTexte 2403">
          <a:extLst>
            <a:ext uri="{FF2B5EF4-FFF2-40B4-BE49-F238E27FC236}">
              <a16:creationId xmlns:a16="http://schemas.microsoft.com/office/drawing/2014/main" id="{79E76C4F-6196-41C3-B258-185D905BAD00}"/>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05" name="ZoneTexte 2404">
          <a:extLst>
            <a:ext uri="{FF2B5EF4-FFF2-40B4-BE49-F238E27FC236}">
              <a16:creationId xmlns:a16="http://schemas.microsoft.com/office/drawing/2014/main" id="{7A9DE585-A550-478B-A86A-AC0C0814EC80}"/>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06" name="ZoneTexte 2405">
          <a:extLst>
            <a:ext uri="{FF2B5EF4-FFF2-40B4-BE49-F238E27FC236}">
              <a16:creationId xmlns:a16="http://schemas.microsoft.com/office/drawing/2014/main" id="{C16807AD-9AB6-4C22-AC74-DDA0BCA63F1B}"/>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07" name="ZoneTexte 2406">
          <a:extLst>
            <a:ext uri="{FF2B5EF4-FFF2-40B4-BE49-F238E27FC236}">
              <a16:creationId xmlns:a16="http://schemas.microsoft.com/office/drawing/2014/main" id="{BB7C20C0-9C48-48BE-AA2F-723C7A19CE2D}"/>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08" name="ZoneTexte 2407">
          <a:extLst>
            <a:ext uri="{FF2B5EF4-FFF2-40B4-BE49-F238E27FC236}">
              <a16:creationId xmlns:a16="http://schemas.microsoft.com/office/drawing/2014/main" id="{BDDDE110-25E8-46DA-B7EA-5F9EA7084924}"/>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09" name="ZoneTexte 2408">
          <a:extLst>
            <a:ext uri="{FF2B5EF4-FFF2-40B4-BE49-F238E27FC236}">
              <a16:creationId xmlns:a16="http://schemas.microsoft.com/office/drawing/2014/main" id="{E1E34288-882C-4D87-83FE-5C6A07E69483}"/>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10" name="ZoneTexte 2409">
          <a:extLst>
            <a:ext uri="{FF2B5EF4-FFF2-40B4-BE49-F238E27FC236}">
              <a16:creationId xmlns:a16="http://schemas.microsoft.com/office/drawing/2014/main" id="{2ECCE245-8DE1-4F95-9848-890A900561FF}"/>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11" name="ZoneTexte 2410">
          <a:extLst>
            <a:ext uri="{FF2B5EF4-FFF2-40B4-BE49-F238E27FC236}">
              <a16:creationId xmlns:a16="http://schemas.microsoft.com/office/drawing/2014/main" id="{094CA67F-ACFE-4756-B91F-CA6E2E086874}"/>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12" name="ZoneTexte 2411">
          <a:extLst>
            <a:ext uri="{FF2B5EF4-FFF2-40B4-BE49-F238E27FC236}">
              <a16:creationId xmlns:a16="http://schemas.microsoft.com/office/drawing/2014/main" id="{33278783-C6B4-4B04-B142-903A9117972E}"/>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13" name="ZoneTexte 2412">
          <a:extLst>
            <a:ext uri="{FF2B5EF4-FFF2-40B4-BE49-F238E27FC236}">
              <a16:creationId xmlns:a16="http://schemas.microsoft.com/office/drawing/2014/main" id="{E2CA2F86-4891-466F-BB37-AF6FEDB3142C}"/>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14" name="ZoneTexte 2413">
          <a:extLst>
            <a:ext uri="{FF2B5EF4-FFF2-40B4-BE49-F238E27FC236}">
              <a16:creationId xmlns:a16="http://schemas.microsoft.com/office/drawing/2014/main" id="{84CFC78A-4719-4A3F-95DC-CD8FF1B4EEB6}"/>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15" name="ZoneTexte 2414">
          <a:extLst>
            <a:ext uri="{FF2B5EF4-FFF2-40B4-BE49-F238E27FC236}">
              <a16:creationId xmlns:a16="http://schemas.microsoft.com/office/drawing/2014/main" id="{FEC90CAA-F79B-4F0A-8BE8-0AEE05E0B087}"/>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16" name="ZoneTexte 2415">
          <a:extLst>
            <a:ext uri="{FF2B5EF4-FFF2-40B4-BE49-F238E27FC236}">
              <a16:creationId xmlns:a16="http://schemas.microsoft.com/office/drawing/2014/main" id="{2CFD074A-4E57-4FBD-8D03-7E0BD7B88F33}"/>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17" name="ZoneTexte 2416">
          <a:extLst>
            <a:ext uri="{FF2B5EF4-FFF2-40B4-BE49-F238E27FC236}">
              <a16:creationId xmlns:a16="http://schemas.microsoft.com/office/drawing/2014/main" id="{A29031F1-819C-4D97-9C64-C7DE01A8132C}"/>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18" name="ZoneTexte 2417">
          <a:extLst>
            <a:ext uri="{FF2B5EF4-FFF2-40B4-BE49-F238E27FC236}">
              <a16:creationId xmlns:a16="http://schemas.microsoft.com/office/drawing/2014/main" id="{0582C853-193C-44E4-94A4-E7CA26DD3171}"/>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19" name="ZoneTexte 2418">
          <a:extLst>
            <a:ext uri="{FF2B5EF4-FFF2-40B4-BE49-F238E27FC236}">
              <a16:creationId xmlns:a16="http://schemas.microsoft.com/office/drawing/2014/main" id="{B9DCEEA8-B55A-4A0C-8F2C-98B9148F929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20" name="ZoneTexte 2419">
          <a:extLst>
            <a:ext uri="{FF2B5EF4-FFF2-40B4-BE49-F238E27FC236}">
              <a16:creationId xmlns:a16="http://schemas.microsoft.com/office/drawing/2014/main" id="{52037F02-0406-46AB-9DE1-172AD7061402}"/>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21" name="ZoneTexte 2420">
          <a:extLst>
            <a:ext uri="{FF2B5EF4-FFF2-40B4-BE49-F238E27FC236}">
              <a16:creationId xmlns:a16="http://schemas.microsoft.com/office/drawing/2014/main" id="{92F3F7E0-0BE4-4259-BF3E-63B44E4B4EA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22" name="ZoneTexte 2421">
          <a:extLst>
            <a:ext uri="{FF2B5EF4-FFF2-40B4-BE49-F238E27FC236}">
              <a16:creationId xmlns:a16="http://schemas.microsoft.com/office/drawing/2014/main" id="{31FC426E-19A3-4B0A-A057-2401D3157FF5}"/>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23" name="ZoneTexte 2422">
          <a:extLst>
            <a:ext uri="{FF2B5EF4-FFF2-40B4-BE49-F238E27FC236}">
              <a16:creationId xmlns:a16="http://schemas.microsoft.com/office/drawing/2014/main" id="{E7E0FAE6-68CD-4AC9-95C3-D4FF020D9062}"/>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24" name="ZoneTexte 2423">
          <a:extLst>
            <a:ext uri="{FF2B5EF4-FFF2-40B4-BE49-F238E27FC236}">
              <a16:creationId xmlns:a16="http://schemas.microsoft.com/office/drawing/2014/main" id="{93B71FF6-18DB-4365-BD9C-0A516B60B2D3}"/>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25" name="ZoneTexte 2424">
          <a:extLst>
            <a:ext uri="{FF2B5EF4-FFF2-40B4-BE49-F238E27FC236}">
              <a16:creationId xmlns:a16="http://schemas.microsoft.com/office/drawing/2014/main" id="{38F1E706-1085-4515-8E11-CEA9F883852A}"/>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26" name="ZoneTexte 2425">
          <a:extLst>
            <a:ext uri="{FF2B5EF4-FFF2-40B4-BE49-F238E27FC236}">
              <a16:creationId xmlns:a16="http://schemas.microsoft.com/office/drawing/2014/main" id="{359C1F13-6BDA-4B73-9FF4-8389CB5C6CBD}"/>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27" name="ZoneTexte 2426">
          <a:extLst>
            <a:ext uri="{FF2B5EF4-FFF2-40B4-BE49-F238E27FC236}">
              <a16:creationId xmlns:a16="http://schemas.microsoft.com/office/drawing/2014/main" id="{16FDCB79-648C-48DE-87E6-4CA57FB7D3C1}"/>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28" name="ZoneTexte 2427">
          <a:extLst>
            <a:ext uri="{FF2B5EF4-FFF2-40B4-BE49-F238E27FC236}">
              <a16:creationId xmlns:a16="http://schemas.microsoft.com/office/drawing/2014/main" id="{B5CC00D5-0269-4A0E-9587-4E7A8980FC4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29" name="ZoneTexte 2428">
          <a:extLst>
            <a:ext uri="{FF2B5EF4-FFF2-40B4-BE49-F238E27FC236}">
              <a16:creationId xmlns:a16="http://schemas.microsoft.com/office/drawing/2014/main" id="{30A7307A-A246-4204-B0B1-7A82D97423FA}"/>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30" name="ZoneTexte 2429">
          <a:extLst>
            <a:ext uri="{FF2B5EF4-FFF2-40B4-BE49-F238E27FC236}">
              <a16:creationId xmlns:a16="http://schemas.microsoft.com/office/drawing/2014/main" id="{BB316870-6611-47CD-80AA-98B136470C2E}"/>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31" name="ZoneTexte 2430">
          <a:extLst>
            <a:ext uri="{FF2B5EF4-FFF2-40B4-BE49-F238E27FC236}">
              <a16:creationId xmlns:a16="http://schemas.microsoft.com/office/drawing/2014/main" id="{1AEB8F55-B5FE-4B8D-9302-FAC174DC11DD}"/>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32" name="ZoneTexte 2431">
          <a:extLst>
            <a:ext uri="{FF2B5EF4-FFF2-40B4-BE49-F238E27FC236}">
              <a16:creationId xmlns:a16="http://schemas.microsoft.com/office/drawing/2014/main" id="{6ADC673B-2A5D-4C45-9BBA-6908B026848A}"/>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33" name="ZoneTexte 2432">
          <a:extLst>
            <a:ext uri="{FF2B5EF4-FFF2-40B4-BE49-F238E27FC236}">
              <a16:creationId xmlns:a16="http://schemas.microsoft.com/office/drawing/2014/main" id="{E489882C-634D-4493-9D5D-7B9BDFF08D07}"/>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34" name="ZoneTexte 2433">
          <a:extLst>
            <a:ext uri="{FF2B5EF4-FFF2-40B4-BE49-F238E27FC236}">
              <a16:creationId xmlns:a16="http://schemas.microsoft.com/office/drawing/2014/main" id="{50867B2A-6770-4CB9-AB00-5062154EF498}"/>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35" name="ZoneTexte 2434">
          <a:extLst>
            <a:ext uri="{FF2B5EF4-FFF2-40B4-BE49-F238E27FC236}">
              <a16:creationId xmlns:a16="http://schemas.microsoft.com/office/drawing/2014/main" id="{DBC57583-DFB7-42ED-8B38-E326F8CFED62}"/>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36" name="ZoneTexte 2435">
          <a:extLst>
            <a:ext uri="{FF2B5EF4-FFF2-40B4-BE49-F238E27FC236}">
              <a16:creationId xmlns:a16="http://schemas.microsoft.com/office/drawing/2014/main" id="{62FD4AF8-87C3-4A07-B17F-A3054EBA190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37" name="ZoneTexte 2436">
          <a:extLst>
            <a:ext uri="{FF2B5EF4-FFF2-40B4-BE49-F238E27FC236}">
              <a16:creationId xmlns:a16="http://schemas.microsoft.com/office/drawing/2014/main" id="{09997C7B-3B77-438E-B7AE-8ABC03F27D34}"/>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38" name="ZoneTexte 2437">
          <a:extLst>
            <a:ext uri="{FF2B5EF4-FFF2-40B4-BE49-F238E27FC236}">
              <a16:creationId xmlns:a16="http://schemas.microsoft.com/office/drawing/2014/main" id="{F1F152C4-4F8F-458A-9627-F645410044B9}"/>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439" name="ZoneTexte 2438">
          <a:extLst>
            <a:ext uri="{FF2B5EF4-FFF2-40B4-BE49-F238E27FC236}">
              <a16:creationId xmlns:a16="http://schemas.microsoft.com/office/drawing/2014/main" id="{4C5D5F31-FC3E-406B-AAA8-AC6121ED66ED}"/>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440" name="ZoneTexte 2439">
          <a:extLst>
            <a:ext uri="{FF2B5EF4-FFF2-40B4-BE49-F238E27FC236}">
              <a16:creationId xmlns:a16="http://schemas.microsoft.com/office/drawing/2014/main" id="{91FA9E97-6185-434F-826C-204C800AD62C}"/>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441" name="ZoneTexte 2440">
          <a:extLst>
            <a:ext uri="{FF2B5EF4-FFF2-40B4-BE49-F238E27FC236}">
              <a16:creationId xmlns:a16="http://schemas.microsoft.com/office/drawing/2014/main" id="{5FAEFF91-EFFE-44C3-8B83-1B54E95CE8D3}"/>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442" name="ZoneTexte 2441">
          <a:extLst>
            <a:ext uri="{FF2B5EF4-FFF2-40B4-BE49-F238E27FC236}">
              <a16:creationId xmlns:a16="http://schemas.microsoft.com/office/drawing/2014/main" id="{F5D660D7-4064-4A85-93C4-053A9D76A5F8}"/>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43" name="ZoneTexte 2442">
          <a:extLst>
            <a:ext uri="{FF2B5EF4-FFF2-40B4-BE49-F238E27FC236}">
              <a16:creationId xmlns:a16="http://schemas.microsoft.com/office/drawing/2014/main" id="{71C0F228-0EA3-42E9-B65B-4232090888CE}"/>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44" name="ZoneTexte 2443">
          <a:extLst>
            <a:ext uri="{FF2B5EF4-FFF2-40B4-BE49-F238E27FC236}">
              <a16:creationId xmlns:a16="http://schemas.microsoft.com/office/drawing/2014/main" id="{65A28405-37A8-435A-9AE6-AE7D062342E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45" name="ZoneTexte 2444">
          <a:extLst>
            <a:ext uri="{FF2B5EF4-FFF2-40B4-BE49-F238E27FC236}">
              <a16:creationId xmlns:a16="http://schemas.microsoft.com/office/drawing/2014/main" id="{093FAD5D-F5C9-4701-BAB6-C5602F219CEE}"/>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46" name="ZoneTexte 2445">
          <a:extLst>
            <a:ext uri="{FF2B5EF4-FFF2-40B4-BE49-F238E27FC236}">
              <a16:creationId xmlns:a16="http://schemas.microsoft.com/office/drawing/2014/main" id="{ACF0526A-4644-402D-B1F9-2016BECB287B}"/>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47" name="ZoneTexte 2446">
          <a:extLst>
            <a:ext uri="{FF2B5EF4-FFF2-40B4-BE49-F238E27FC236}">
              <a16:creationId xmlns:a16="http://schemas.microsoft.com/office/drawing/2014/main" id="{2BF07B84-861E-4D94-B730-99A3AFE8D850}"/>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48" name="ZoneTexte 2447">
          <a:extLst>
            <a:ext uri="{FF2B5EF4-FFF2-40B4-BE49-F238E27FC236}">
              <a16:creationId xmlns:a16="http://schemas.microsoft.com/office/drawing/2014/main" id="{F17608E0-D8F5-458D-98E1-3216BDAA949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49" name="ZoneTexte 2448">
          <a:extLst>
            <a:ext uri="{FF2B5EF4-FFF2-40B4-BE49-F238E27FC236}">
              <a16:creationId xmlns:a16="http://schemas.microsoft.com/office/drawing/2014/main" id="{B6283994-D3D4-4D80-96B2-410AB405910C}"/>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450" name="ZoneTexte 2449">
          <a:extLst>
            <a:ext uri="{FF2B5EF4-FFF2-40B4-BE49-F238E27FC236}">
              <a16:creationId xmlns:a16="http://schemas.microsoft.com/office/drawing/2014/main" id="{F3A311E3-1309-425E-BB4F-421289AEC8DD}"/>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451" name="ZoneTexte 2450">
          <a:extLst>
            <a:ext uri="{FF2B5EF4-FFF2-40B4-BE49-F238E27FC236}">
              <a16:creationId xmlns:a16="http://schemas.microsoft.com/office/drawing/2014/main" id="{9E9E1CA4-940C-4B22-BB31-C8F5807F4837}"/>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452" name="ZoneTexte 2451">
          <a:extLst>
            <a:ext uri="{FF2B5EF4-FFF2-40B4-BE49-F238E27FC236}">
              <a16:creationId xmlns:a16="http://schemas.microsoft.com/office/drawing/2014/main" id="{11C8E4A0-3CF0-4AF7-94F3-C6512FD5D3F2}"/>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453" name="ZoneTexte 2452">
          <a:extLst>
            <a:ext uri="{FF2B5EF4-FFF2-40B4-BE49-F238E27FC236}">
              <a16:creationId xmlns:a16="http://schemas.microsoft.com/office/drawing/2014/main" id="{796A6B7A-3381-45B7-AE61-788E15A917B1}"/>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454" name="ZoneTexte 2453">
          <a:extLst>
            <a:ext uri="{FF2B5EF4-FFF2-40B4-BE49-F238E27FC236}">
              <a16:creationId xmlns:a16="http://schemas.microsoft.com/office/drawing/2014/main" id="{C202BAFD-C6C5-4BB5-9DBB-BC9DD220B83A}"/>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455" name="ZoneTexte 2454">
          <a:extLst>
            <a:ext uri="{FF2B5EF4-FFF2-40B4-BE49-F238E27FC236}">
              <a16:creationId xmlns:a16="http://schemas.microsoft.com/office/drawing/2014/main" id="{25BE9A88-75F3-4555-BF12-4C25801AAED1}"/>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456" name="ZoneTexte 2455">
          <a:extLst>
            <a:ext uri="{FF2B5EF4-FFF2-40B4-BE49-F238E27FC236}">
              <a16:creationId xmlns:a16="http://schemas.microsoft.com/office/drawing/2014/main" id="{F0956E5B-32E2-4ACE-9CB1-942DD5F7938B}"/>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457" name="ZoneTexte 2456">
          <a:extLst>
            <a:ext uri="{FF2B5EF4-FFF2-40B4-BE49-F238E27FC236}">
              <a16:creationId xmlns:a16="http://schemas.microsoft.com/office/drawing/2014/main" id="{B96A2082-4637-465D-8145-41B0B910A971}"/>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458" name="ZoneTexte 2457">
          <a:extLst>
            <a:ext uri="{FF2B5EF4-FFF2-40B4-BE49-F238E27FC236}">
              <a16:creationId xmlns:a16="http://schemas.microsoft.com/office/drawing/2014/main" id="{F8371977-E5FA-4A02-A143-B1E6ACE364CE}"/>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59" name="ZoneTexte 2458">
          <a:extLst>
            <a:ext uri="{FF2B5EF4-FFF2-40B4-BE49-F238E27FC236}">
              <a16:creationId xmlns:a16="http://schemas.microsoft.com/office/drawing/2014/main" id="{8DFA5F1C-A6B0-45B8-BA6A-B8B3AD9C5BE4}"/>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60" name="ZoneTexte 2459">
          <a:extLst>
            <a:ext uri="{FF2B5EF4-FFF2-40B4-BE49-F238E27FC236}">
              <a16:creationId xmlns:a16="http://schemas.microsoft.com/office/drawing/2014/main" id="{97DFAF89-BF6A-4774-9E15-769C44F0BD30}"/>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61" name="ZoneTexte 2460">
          <a:extLst>
            <a:ext uri="{FF2B5EF4-FFF2-40B4-BE49-F238E27FC236}">
              <a16:creationId xmlns:a16="http://schemas.microsoft.com/office/drawing/2014/main" id="{034CF674-546F-4231-9394-FDE893D863E0}"/>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62" name="ZoneTexte 2461">
          <a:extLst>
            <a:ext uri="{FF2B5EF4-FFF2-40B4-BE49-F238E27FC236}">
              <a16:creationId xmlns:a16="http://schemas.microsoft.com/office/drawing/2014/main" id="{BC42BC8A-A405-44D2-B377-CB9450D9B99A}"/>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63" name="ZoneTexte 2462">
          <a:extLst>
            <a:ext uri="{FF2B5EF4-FFF2-40B4-BE49-F238E27FC236}">
              <a16:creationId xmlns:a16="http://schemas.microsoft.com/office/drawing/2014/main" id="{062321C7-78FB-4A8B-8FB4-2790D15456D1}"/>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64" name="ZoneTexte 2463">
          <a:extLst>
            <a:ext uri="{FF2B5EF4-FFF2-40B4-BE49-F238E27FC236}">
              <a16:creationId xmlns:a16="http://schemas.microsoft.com/office/drawing/2014/main" id="{E0C1DCD0-0877-45A2-B54F-C85C8422BBAD}"/>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65" name="ZoneTexte 2464">
          <a:extLst>
            <a:ext uri="{FF2B5EF4-FFF2-40B4-BE49-F238E27FC236}">
              <a16:creationId xmlns:a16="http://schemas.microsoft.com/office/drawing/2014/main" id="{3B5D263C-EF2F-4F34-86B2-B3173C187B5E}"/>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66" name="ZoneTexte 2465">
          <a:extLst>
            <a:ext uri="{FF2B5EF4-FFF2-40B4-BE49-F238E27FC236}">
              <a16:creationId xmlns:a16="http://schemas.microsoft.com/office/drawing/2014/main" id="{5F33AC99-3307-4EB6-911B-0515D5A92DF3}"/>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67" name="ZoneTexte 2466">
          <a:extLst>
            <a:ext uri="{FF2B5EF4-FFF2-40B4-BE49-F238E27FC236}">
              <a16:creationId xmlns:a16="http://schemas.microsoft.com/office/drawing/2014/main" id="{6994D5D9-3B9F-45AE-8EB0-F4DDBE2700E1}"/>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68" name="ZoneTexte 2467">
          <a:extLst>
            <a:ext uri="{FF2B5EF4-FFF2-40B4-BE49-F238E27FC236}">
              <a16:creationId xmlns:a16="http://schemas.microsoft.com/office/drawing/2014/main" id="{6245187F-BFB5-4B20-BF35-878EEDB9BA93}"/>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69" name="ZoneTexte 2468">
          <a:extLst>
            <a:ext uri="{FF2B5EF4-FFF2-40B4-BE49-F238E27FC236}">
              <a16:creationId xmlns:a16="http://schemas.microsoft.com/office/drawing/2014/main" id="{B8AED470-BCE0-4546-93EF-54313D3E368E}"/>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70" name="ZoneTexte 2469">
          <a:extLst>
            <a:ext uri="{FF2B5EF4-FFF2-40B4-BE49-F238E27FC236}">
              <a16:creationId xmlns:a16="http://schemas.microsoft.com/office/drawing/2014/main" id="{CCFE31E7-87F9-4F16-9633-EECD6D78C3F1}"/>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71" name="ZoneTexte 2470">
          <a:extLst>
            <a:ext uri="{FF2B5EF4-FFF2-40B4-BE49-F238E27FC236}">
              <a16:creationId xmlns:a16="http://schemas.microsoft.com/office/drawing/2014/main" id="{299F025E-05BC-41A6-B151-347CF2B4C75B}"/>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72" name="ZoneTexte 2471">
          <a:extLst>
            <a:ext uri="{FF2B5EF4-FFF2-40B4-BE49-F238E27FC236}">
              <a16:creationId xmlns:a16="http://schemas.microsoft.com/office/drawing/2014/main" id="{9A7F5798-461D-4FBB-B219-B85507E781C8}"/>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73" name="ZoneTexte 2472">
          <a:extLst>
            <a:ext uri="{FF2B5EF4-FFF2-40B4-BE49-F238E27FC236}">
              <a16:creationId xmlns:a16="http://schemas.microsoft.com/office/drawing/2014/main" id="{4CEB3AA5-ACCE-45FF-B49B-4CBA558BC93C}"/>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74" name="ZoneTexte 2473">
          <a:extLst>
            <a:ext uri="{FF2B5EF4-FFF2-40B4-BE49-F238E27FC236}">
              <a16:creationId xmlns:a16="http://schemas.microsoft.com/office/drawing/2014/main" id="{242F30F4-AB1D-43E2-A5A8-9FCD54875100}"/>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75" name="ZoneTexte 2474">
          <a:extLst>
            <a:ext uri="{FF2B5EF4-FFF2-40B4-BE49-F238E27FC236}">
              <a16:creationId xmlns:a16="http://schemas.microsoft.com/office/drawing/2014/main" id="{20ECE60B-8C57-459C-A2E6-BFAA3B2E7C39}"/>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76" name="ZoneTexte 2475">
          <a:extLst>
            <a:ext uri="{FF2B5EF4-FFF2-40B4-BE49-F238E27FC236}">
              <a16:creationId xmlns:a16="http://schemas.microsoft.com/office/drawing/2014/main" id="{06B11C7B-F463-4338-B949-78D221927CFB}"/>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77" name="ZoneTexte 2476">
          <a:extLst>
            <a:ext uri="{FF2B5EF4-FFF2-40B4-BE49-F238E27FC236}">
              <a16:creationId xmlns:a16="http://schemas.microsoft.com/office/drawing/2014/main" id="{D7FE96F8-5018-458E-8DF8-B6AA98923736}"/>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78" name="ZoneTexte 2477">
          <a:extLst>
            <a:ext uri="{FF2B5EF4-FFF2-40B4-BE49-F238E27FC236}">
              <a16:creationId xmlns:a16="http://schemas.microsoft.com/office/drawing/2014/main" id="{E086D20F-24B0-467C-AA7F-856D0F756322}"/>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79" name="ZoneTexte 2478">
          <a:extLst>
            <a:ext uri="{FF2B5EF4-FFF2-40B4-BE49-F238E27FC236}">
              <a16:creationId xmlns:a16="http://schemas.microsoft.com/office/drawing/2014/main" id="{C7D5B79A-CDCC-4909-8001-4E90E3E916AF}"/>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80" name="ZoneTexte 2479">
          <a:extLst>
            <a:ext uri="{FF2B5EF4-FFF2-40B4-BE49-F238E27FC236}">
              <a16:creationId xmlns:a16="http://schemas.microsoft.com/office/drawing/2014/main" id="{1470112D-7DFC-4038-BC0D-B5858817BC8F}"/>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81" name="ZoneTexte 2480">
          <a:extLst>
            <a:ext uri="{FF2B5EF4-FFF2-40B4-BE49-F238E27FC236}">
              <a16:creationId xmlns:a16="http://schemas.microsoft.com/office/drawing/2014/main" id="{9CEF9DDE-93B5-4007-A480-A2992D25B282}"/>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82" name="ZoneTexte 2481">
          <a:extLst>
            <a:ext uri="{FF2B5EF4-FFF2-40B4-BE49-F238E27FC236}">
              <a16:creationId xmlns:a16="http://schemas.microsoft.com/office/drawing/2014/main" id="{115C15ED-7CAE-486A-B427-678F21C55260}"/>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83" name="ZoneTexte 2482">
          <a:extLst>
            <a:ext uri="{FF2B5EF4-FFF2-40B4-BE49-F238E27FC236}">
              <a16:creationId xmlns:a16="http://schemas.microsoft.com/office/drawing/2014/main" id="{52EEA69F-B120-467F-B82E-88F6530ED935}"/>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84" name="ZoneTexte 2483">
          <a:extLst>
            <a:ext uri="{FF2B5EF4-FFF2-40B4-BE49-F238E27FC236}">
              <a16:creationId xmlns:a16="http://schemas.microsoft.com/office/drawing/2014/main" id="{6548D0AD-17B8-4103-8D39-1F2B5EE142D8}"/>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85" name="ZoneTexte 2484">
          <a:extLst>
            <a:ext uri="{FF2B5EF4-FFF2-40B4-BE49-F238E27FC236}">
              <a16:creationId xmlns:a16="http://schemas.microsoft.com/office/drawing/2014/main" id="{08B0498E-AA6F-4DF8-894D-90F8E1F18B6E}"/>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86" name="ZoneTexte 2485">
          <a:extLst>
            <a:ext uri="{FF2B5EF4-FFF2-40B4-BE49-F238E27FC236}">
              <a16:creationId xmlns:a16="http://schemas.microsoft.com/office/drawing/2014/main" id="{7D1B52A7-DC35-4155-AF5F-7A735FE58A7B}"/>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87" name="ZoneTexte 2486">
          <a:extLst>
            <a:ext uri="{FF2B5EF4-FFF2-40B4-BE49-F238E27FC236}">
              <a16:creationId xmlns:a16="http://schemas.microsoft.com/office/drawing/2014/main" id="{8C9E6A47-A800-47D9-9CF7-E190031B937B}"/>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88" name="ZoneTexte 2487">
          <a:extLst>
            <a:ext uri="{FF2B5EF4-FFF2-40B4-BE49-F238E27FC236}">
              <a16:creationId xmlns:a16="http://schemas.microsoft.com/office/drawing/2014/main" id="{F7BB083A-FFDE-47E2-B918-9AB786F8F3D3}"/>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89" name="ZoneTexte 2488">
          <a:extLst>
            <a:ext uri="{FF2B5EF4-FFF2-40B4-BE49-F238E27FC236}">
              <a16:creationId xmlns:a16="http://schemas.microsoft.com/office/drawing/2014/main" id="{E12C6859-29C0-421B-A1E8-D774C57EA0C5}"/>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90" name="ZoneTexte 2489">
          <a:extLst>
            <a:ext uri="{FF2B5EF4-FFF2-40B4-BE49-F238E27FC236}">
              <a16:creationId xmlns:a16="http://schemas.microsoft.com/office/drawing/2014/main" id="{48693584-359D-4A6B-A710-C1C0495B0189}"/>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91" name="ZoneTexte 2490">
          <a:extLst>
            <a:ext uri="{FF2B5EF4-FFF2-40B4-BE49-F238E27FC236}">
              <a16:creationId xmlns:a16="http://schemas.microsoft.com/office/drawing/2014/main" id="{36F1E953-1E22-4433-969A-17163628D8F8}"/>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92" name="ZoneTexte 2491">
          <a:extLst>
            <a:ext uri="{FF2B5EF4-FFF2-40B4-BE49-F238E27FC236}">
              <a16:creationId xmlns:a16="http://schemas.microsoft.com/office/drawing/2014/main" id="{22DC5DF4-FC2F-4AA4-8A14-92407EC941EF}"/>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93" name="ZoneTexte 2492">
          <a:extLst>
            <a:ext uri="{FF2B5EF4-FFF2-40B4-BE49-F238E27FC236}">
              <a16:creationId xmlns:a16="http://schemas.microsoft.com/office/drawing/2014/main" id="{364494DB-E8CF-4A7A-90FC-483F119CECA3}"/>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94" name="ZoneTexte 2493">
          <a:extLst>
            <a:ext uri="{FF2B5EF4-FFF2-40B4-BE49-F238E27FC236}">
              <a16:creationId xmlns:a16="http://schemas.microsoft.com/office/drawing/2014/main" id="{37EB12A0-98EB-4530-933B-1771AD05DF80}"/>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495" name="ZoneTexte 2494">
          <a:extLst>
            <a:ext uri="{FF2B5EF4-FFF2-40B4-BE49-F238E27FC236}">
              <a16:creationId xmlns:a16="http://schemas.microsoft.com/office/drawing/2014/main" id="{52F1DC6F-B775-49C0-8795-AF0134B96879}"/>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496" name="ZoneTexte 2495">
          <a:extLst>
            <a:ext uri="{FF2B5EF4-FFF2-40B4-BE49-F238E27FC236}">
              <a16:creationId xmlns:a16="http://schemas.microsoft.com/office/drawing/2014/main" id="{724B4B65-0186-41F5-9FE4-0A71CFE18EAC}"/>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497" name="ZoneTexte 2496">
          <a:extLst>
            <a:ext uri="{FF2B5EF4-FFF2-40B4-BE49-F238E27FC236}">
              <a16:creationId xmlns:a16="http://schemas.microsoft.com/office/drawing/2014/main" id="{EFBA5256-E12B-4F3D-B8B1-2ACF29C782BD}"/>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498" name="ZoneTexte 2497">
          <a:extLst>
            <a:ext uri="{FF2B5EF4-FFF2-40B4-BE49-F238E27FC236}">
              <a16:creationId xmlns:a16="http://schemas.microsoft.com/office/drawing/2014/main" id="{DC0BC078-31DC-4476-AE8A-29CD610EFC47}"/>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499" name="ZoneTexte 2498">
          <a:extLst>
            <a:ext uri="{FF2B5EF4-FFF2-40B4-BE49-F238E27FC236}">
              <a16:creationId xmlns:a16="http://schemas.microsoft.com/office/drawing/2014/main" id="{90E19779-9C08-4156-A185-97484EC80C49}"/>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500" name="ZoneTexte 2499">
          <a:extLst>
            <a:ext uri="{FF2B5EF4-FFF2-40B4-BE49-F238E27FC236}">
              <a16:creationId xmlns:a16="http://schemas.microsoft.com/office/drawing/2014/main" id="{269BD0EA-6FCD-4ACA-9917-183185882CB5}"/>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501" name="ZoneTexte 2500">
          <a:extLst>
            <a:ext uri="{FF2B5EF4-FFF2-40B4-BE49-F238E27FC236}">
              <a16:creationId xmlns:a16="http://schemas.microsoft.com/office/drawing/2014/main" id="{86F893C6-786B-4480-AE1C-03231CBA00F8}"/>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502" name="ZoneTexte 2501">
          <a:extLst>
            <a:ext uri="{FF2B5EF4-FFF2-40B4-BE49-F238E27FC236}">
              <a16:creationId xmlns:a16="http://schemas.microsoft.com/office/drawing/2014/main" id="{1EE6FECE-A8C4-40F8-8B6B-306DE72A6F36}"/>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503" name="ZoneTexte 2502">
          <a:extLst>
            <a:ext uri="{FF2B5EF4-FFF2-40B4-BE49-F238E27FC236}">
              <a16:creationId xmlns:a16="http://schemas.microsoft.com/office/drawing/2014/main" id="{859982A9-F03C-4BC9-9BBA-FD23D2AD601E}"/>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504" name="ZoneTexte 2503">
          <a:extLst>
            <a:ext uri="{FF2B5EF4-FFF2-40B4-BE49-F238E27FC236}">
              <a16:creationId xmlns:a16="http://schemas.microsoft.com/office/drawing/2014/main" id="{2EE21CE4-AA41-46EA-B1F1-5A1E39CFF474}"/>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505" name="ZoneTexte 2504">
          <a:extLst>
            <a:ext uri="{FF2B5EF4-FFF2-40B4-BE49-F238E27FC236}">
              <a16:creationId xmlns:a16="http://schemas.microsoft.com/office/drawing/2014/main" id="{9AA032CC-0601-4675-9FB9-D7DB0DBD4D64}"/>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506" name="ZoneTexte 2505">
          <a:extLst>
            <a:ext uri="{FF2B5EF4-FFF2-40B4-BE49-F238E27FC236}">
              <a16:creationId xmlns:a16="http://schemas.microsoft.com/office/drawing/2014/main" id="{1A78199A-C39B-4EB3-9D00-EEB5F57E9ECF}"/>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507" name="ZoneTexte 2506">
          <a:extLst>
            <a:ext uri="{FF2B5EF4-FFF2-40B4-BE49-F238E27FC236}">
              <a16:creationId xmlns:a16="http://schemas.microsoft.com/office/drawing/2014/main" id="{87086AF7-B69D-4847-A7CA-D6F1E0BEF723}"/>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508" name="ZoneTexte 2507">
          <a:extLst>
            <a:ext uri="{FF2B5EF4-FFF2-40B4-BE49-F238E27FC236}">
              <a16:creationId xmlns:a16="http://schemas.microsoft.com/office/drawing/2014/main" id="{A42E933D-AC46-49F8-B916-E9F9C65A5B8C}"/>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509" name="ZoneTexte 2508">
          <a:extLst>
            <a:ext uri="{FF2B5EF4-FFF2-40B4-BE49-F238E27FC236}">
              <a16:creationId xmlns:a16="http://schemas.microsoft.com/office/drawing/2014/main" id="{B55B6F8B-97CE-4C9D-95AC-F6092E7444EA}"/>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510" name="ZoneTexte 2509">
          <a:extLst>
            <a:ext uri="{FF2B5EF4-FFF2-40B4-BE49-F238E27FC236}">
              <a16:creationId xmlns:a16="http://schemas.microsoft.com/office/drawing/2014/main" id="{B0076846-B0DA-4429-A62E-84C70E47989C}"/>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511" name="ZoneTexte 2510">
          <a:extLst>
            <a:ext uri="{FF2B5EF4-FFF2-40B4-BE49-F238E27FC236}">
              <a16:creationId xmlns:a16="http://schemas.microsoft.com/office/drawing/2014/main" id="{95C0EA27-D759-4003-BA20-C74FFAA21786}"/>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512" name="ZoneTexte 2511">
          <a:extLst>
            <a:ext uri="{FF2B5EF4-FFF2-40B4-BE49-F238E27FC236}">
              <a16:creationId xmlns:a16="http://schemas.microsoft.com/office/drawing/2014/main" id="{50C9916F-9156-44B5-A76C-CCD9A38F8644}"/>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513" name="ZoneTexte 2512">
          <a:extLst>
            <a:ext uri="{FF2B5EF4-FFF2-40B4-BE49-F238E27FC236}">
              <a16:creationId xmlns:a16="http://schemas.microsoft.com/office/drawing/2014/main" id="{C077D7A5-C229-4B0F-BC62-CFB2FDA3E06A}"/>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514" name="ZoneTexte 2513">
          <a:extLst>
            <a:ext uri="{FF2B5EF4-FFF2-40B4-BE49-F238E27FC236}">
              <a16:creationId xmlns:a16="http://schemas.microsoft.com/office/drawing/2014/main" id="{E1687F3A-5B75-4B0D-BDE1-32A484941EE6}"/>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515" name="ZoneTexte 2514">
          <a:extLst>
            <a:ext uri="{FF2B5EF4-FFF2-40B4-BE49-F238E27FC236}">
              <a16:creationId xmlns:a16="http://schemas.microsoft.com/office/drawing/2014/main" id="{81BD605A-ABDA-477E-AE2E-CBA8D74FEC63}"/>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516" name="ZoneTexte 2515">
          <a:extLst>
            <a:ext uri="{FF2B5EF4-FFF2-40B4-BE49-F238E27FC236}">
              <a16:creationId xmlns:a16="http://schemas.microsoft.com/office/drawing/2014/main" id="{84A201D9-0661-41A9-8CF7-D6EED8573D9A}"/>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44</xdr:col>
      <xdr:colOff>0</xdr:colOff>
      <xdr:row>37</xdr:row>
      <xdr:rowOff>0</xdr:rowOff>
    </xdr:from>
    <xdr:ext cx="0" cy="172227"/>
    <xdr:sp macro="" textlink="">
      <xdr:nvSpPr>
        <xdr:cNvPr id="2" name="ZoneTexte 1">
          <a:extLst>
            <a:ext uri="{FF2B5EF4-FFF2-40B4-BE49-F238E27FC236}">
              <a16:creationId xmlns:a16="http://schemas.microsoft.com/office/drawing/2014/main" id="{32811717-CAAE-4D68-B3E5-45B9A7025307}"/>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 name="ZoneTexte 2">
          <a:extLst>
            <a:ext uri="{FF2B5EF4-FFF2-40B4-BE49-F238E27FC236}">
              <a16:creationId xmlns:a16="http://schemas.microsoft.com/office/drawing/2014/main" id="{493814DF-38C2-4071-8174-239B758380D9}"/>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 name="ZoneTexte 3">
          <a:extLst>
            <a:ext uri="{FF2B5EF4-FFF2-40B4-BE49-F238E27FC236}">
              <a16:creationId xmlns:a16="http://schemas.microsoft.com/office/drawing/2014/main" id="{259488BD-889C-44DF-9B3F-B1E66955A6EE}"/>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 name="ZoneTexte 4">
          <a:extLst>
            <a:ext uri="{FF2B5EF4-FFF2-40B4-BE49-F238E27FC236}">
              <a16:creationId xmlns:a16="http://schemas.microsoft.com/office/drawing/2014/main" id="{9129B458-F21A-4527-AB15-CE7D7AD4A10A}"/>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 name="ZoneTexte 5">
          <a:extLst>
            <a:ext uri="{FF2B5EF4-FFF2-40B4-BE49-F238E27FC236}">
              <a16:creationId xmlns:a16="http://schemas.microsoft.com/office/drawing/2014/main" id="{2ECCD543-3EF1-4955-8B8F-CEDBAEA23531}"/>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7" name="ZoneTexte 6">
          <a:extLst>
            <a:ext uri="{FF2B5EF4-FFF2-40B4-BE49-F238E27FC236}">
              <a16:creationId xmlns:a16="http://schemas.microsoft.com/office/drawing/2014/main" id="{AD09F999-13CC-43E5-B5CF-27964244B765}"/>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8" name="ZoneTexte 7">
          <a:extLst>
            <a:ext uri="{FF2B5EF4-FFF2-40B4-BE49-F238E27FC236}">
              <a16:creationId xmlns:a16="http://schemas.microsoft.com/office/drawing/2014/main" id="{63CD6069-2744-4EF2-8C99-00CBB9FF86EE}"/>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9" name="ZoneTexte 8">
          <a:extLst>
            <a:ext uri="{FF2B5EF4-FFF2-40B4-BE49-F238E27FC236}">
              <a16:creationId xmlns:a16="http://schemas.microsoft.com/office/drawing/2014/main" id="{CAD559FD-DE66-4826-912D-A97CB73A5D9C}"/>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0" name="ZoneTexte 9">
          <a:extLst>
            <a:ext uri="{FF2B5EF4-FFF2-40B4-BE49-F238E27FC236}">
              <a16:creationId xmlns:a16="http://schemas.microsoft.com/office/drawing/2014/main" id="{B842ADF5-09F3-439A-9BC5-074A3325CA5A}"/>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1" name="ZoneTexte 10">
          <a:extLst>
            <a:ext uri="{FF2B5EF4-FFF2-40B4-BE49-F238E27FC236}">
              <a16:creationId xmlns:a16="http://schemas.microsoft.com/office/drawing/2014/main" id="{C4315E32-F3BD-49A2-B369-B48FBC9044D2}"/>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2" name="ZoneTexte 11">
          <a:extLst>
            <a:ext uri="{FF2B5EF4-FFF2-40B4-BE49-F238E27FC236}">
              <a16:creationId xmlns:a16="http://schemas.microsoft.com/office/drawing/2014/main" id="{16A91354-1779-429B-B9AF-B34D53860458}"/>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 name="ZoneTexte 12">
          <a:extLst>
            <a:ext uri="{FF2B5EF4-FFF2-40B4-BE49-F238E27FC236}">
              <a16:creationId xmlns:a16="http://schemas.microsoft.com/office/drawing/2014/main" id="{4A23C9AD-7DDF-400A-A026-218E373C9661}"/>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4" name="ZoneTexte 13">
          <a:extLst>
            <a:ext uri="{FF2B5EF4-FFF2-40B4-BE49-F238E27FC236}">
              <a16:creationId xmlns:a16="http://schemas.microsoft.com/office/drawing/2014/main" id="{91303CD1-C4AD-462E-8132-24D74EA72026}"/>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5" name="ZoneTexte 14">
          <a:extLst>
            <a:ext uri="{FF2B5EF4-FFF2-40B4-BE49-F238E27FC236}">
              <a16:creationId xmlns:a16="http://schemas.microsoft.com/office/drawing/2014/main" id="{F7715D5D-1F9A-4A27-BC7B-813880D1A5EB}"/>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6" name="ZoneTexte 15">
          <a:extLst>
            <a:ext uri="{FF2B5EF4-FFF2-40B4-BE49-F238E27FC236}">
              <a16:creationId xmlns:a16="http://schemas.microsoft.com/office/drawing/2014/main" id="{742C0DD9-FECC-4A51-B242-11E246B8D1F2}"/>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 name="ZoneTexte 16">
          <a:extLst>
            <a:ext uri="{FF2B5EF4-FFF2-40B4-BE49-F238E27FC236}">
              <a16:creationId xmlns:a16="http://schemas.microsoft.com/office/drawing/2014/main" id="{C91EA679-7692-4709-9BCD-DF700F065E50}"/>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 name="ZoneTexte 17">
          <a:extLst>
            <a:ext uri="{FF2B5EF4-FFF2-40B4-BE49-F238E27FC236}">
              <a16:creationId xmlns:a16="http://schemas.microsoft.com/office/drawing/2014/main" id="{B6672641-03FA-4974-85CF-E62B3A160932}"/>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 name="ZoneTexte 18">
          <a:extLst>
            <a:ext uri="{FF2B5EF4-FFF2-40B4-BE49-F238E27FC236}">
              <a16:creationId xmlns:a16="http://schemas.microsoft.com/office/drawing/2014/main" id="{6AC53603-1B80-47D0-A858-408F960DAAFE}"/>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0" name="ZoneTexte 19">
          <a:extLst>
            <a:ext uri="{FF2B5EF4-FFF2-40B4-BE49-F238E27FC236}">
              <a16:creationId xmlns:a16="http://schemas.microsoft.com/office/drawing/2014/main" id="{37497EF8-5C19-45FE-83AA-449F99FE9E42}"/>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1" name="ZoneTexte 20">
          <a:extLst>
            <a:ext uri="{FF2B5EF4-FFF2-40B4-BE49-F238E27FC236}">
              <a16:creationId xmlns:a16="http://schemas.microsoft.com/office/drawing/2014/main" id="{CA02C82C-0E4B-49F4-82D8-E7E80CBCBB57}"/>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 name="ZoneTexte 21">
          <a:extLst>
            <a:ext uri="{FF2B5EF4-FFF2-40B4-BE49-F238E27FC236}">
              <a16:creationId xmlns:a16="http://schemas.microsoft.com/office/drawing/2014/main" id="{CB3AF3D0-6C1A-47D8-855E-D45333B003F5}"/>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 name="ZoneTexte 22">
          <a:extLst>
            <a:ext uri="{FF2B5EF4-FFF2-40B4-BE49-F238E27FC236}">
              <a16:creationId xmlns:a16="http://schemas.microsoft.com/office/drawing/2014/main" id="{5068A8AF-E9D5-44EA-B54B-A94B75FA3E37}"/>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4" name="ZoneTexte 23">
          <a:extLst>
            <a:ext uri="{FF2B5EF4-FFF2-40B4-BE49-F238E27FC236}">
              <a16:creationId xmlns:a16="http://schemas.microsoft.com/office/drawing/2014/main" id="{09A8F5E7-581E-490E-9594-FE7861BD1834}"/>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5" name="ZoneTexte 24">
          <a:extLst>
            <a:ext uri="{FF2B5EF4-FFF2-40B4-BE49-F238E27FC236}">
              <a16:creationId xmlns:a16="http://schemas.microsoft.com/office/drawing/2014/main" id="{3975D7BF-E172-4951-8D45-54690D730F53}"/>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6" name="ZoneTexte 25">
          <a:extLst>
            <a:ext uri="{FF2B5EF4-FFF2-40B4-BE49-F238E27FC236}">
              <a16:creationId xmlns:a16="http://schemas.microsoft.com/office/drawing/2014/main" id="{79461272-6578-4A24-A905-21CE92D297D9}"/>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7" name="ZoneTexte 26">
          <a:extLst>
            <a:ext uri="{FF2B5EF4-FFF2-40B4-BE49-F238E27FC236}">
              <a16:creationId xmlns:a16="http://schemas.microsoft.com/office/drawing/2014/main" id="{A5ECFE02-45E4-4EF8-87D8-995DF85FEC73}"/>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8" name="ZoneTexte 27">
          <a:extLst>
            <a:ext uri="{FF2B5EF4-FFF2-40B4-BE49-F238E27FC236}">
              <a16:creationId xmlns:a16="http://schemas.microsoft.com/office/drawing/2014/main" id="{91272D98-6C8F-4BD5-8D90-884C6B66D06C}"/>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9" name="ZoneTexte 28">
          <a:extLst>
            <a:ext uri="{FF2B5EF4-FFF2-40B4-BE49-F238E27FC236}">
              <a16:creationId xmlns:a16="http://schemas.microsoft.com/office/drawing/2014/main" id="{D3D22191-6BAB-4DE1-8E1B-E494E3898C58}"/>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0" name="ZoneTexte 29">
          <a:extLst>
            <a:ext uri="{FF2B5EF4-FFF2-40B4-BE49-F238E27FC236}">
              <a16:creationId xmlns:a16="http://schemas.microsoft.com/office/drawing/2014/main" id="{1A90ACA0-AAFA-4E09-8B7E-DC3CCB9B5BBA}"/>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1" name="ZoneTexte 30">
          <a:extLst>
            <a:ext uri="{FF2B5EF4-FFF2-40B4-BE49-F238E27FC236}">
              <a16:creationId xmlns:a16="http://schemas.microsoft.com/office/drawing/2014/main" id="{5237F892-A549-49B2-BE39-2CC054E46CE8}"/>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2" name="ZoneTexte 31">
          <a:extLst>
            <a:ext uri="{FF2B5EF4-FFF2-40B4-BE49-F238E27FC236}">
              <a16:creationId xmlns:a16="http://schemas.microsoft.com/office/drawing/2014/main" id="{2045C5A4-5831-4DA4-B819-6C03F2CEA4BC}"/>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3" name="ZoneTexte 32">
          <a:extLst>
            <a:ext uri="{FF2B5EF4-FFF2-40B4-BE49-F238E27FC236}">
              <a16:creationId xmlns:a16="http://schemas.microsoft.com/office/drawing/2014/main" id="{266F40C9-53C6-4C2F-AF47-067D3E5CE1B4}"/>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4" name="ZoneTexte 33">
          <a:extLst>
            <a:ext uri="{FF2B5EF4-FFF2-40B4-BE49-F238E27FC236}">
              <a16:creationId xmlns:a16="http://schemas.microsoft.com/office/drawing/2014/main" id="{9EA75625-2A2C-4BEE-A44F-B98C55585CC6}"/>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5" name="ZoneTexte 34">
          <a:extLst>
            <a:ext uri="{FF2B5EF4-FFF2-40B4-BE49-F238E27FC236}">
              <a16:creationId xmlns:a16="http://schemas.microsoft.com/office/drawing/2014/main" id="{94073591-5B2F-4BED-BF97-17F973F24BA3}"/>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6" name="ZoneTexte 35">
          <a:extLst>
            <a:ext uri="{FF2B5EF4-FFF2-40B4-BE49-F238E27FC236}">
              <a16:creationId xmlns:a16="http://schemas.microsoft.com/office/drawing/2014/main" id="{0A05F745-B756-4F1B-BE18-D60293070C0F}"/>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7" name="ZoneTexte 36">
          <a:extLst>
            <a:ext uri="{FF2B5EF4-FFF2-40B4-BE49-F238E27FC236}">
              <a16:creationId xmlns:a16="http://schemas.microsoft.com/office/drawing/2014/main" id="{8B8C4B86-188A-49B6-A041-AEC79A018C3C}"/>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8" name="ZoneTexte 37">
          <a:extLst>
            <a:ext uri="{FF2B5EF4-FFF2-40B4-BE49-F238E27FC236}">
              <a16:creationId xmlns:a16="http://schemas.microsoft.com/office/drawing/2014/main" id="{233B5FB8-C711-414C-A6FF-1EFDE43D6A62}"/>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39" name="ZoneTexte 38">
          <a:extLst>
            <a:ext uri="{FF2B5EF4-FFF2-40B4-BE49-F238E27FC236}">
              <a16:creationId xmlns:a16="http://schemas.microsoft.com/office/drawing/2014/main" id="{11D0FBF1-B6A9-462A-B4A5-265408DE2121}"/>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0" name="ZoneTexte 39">
          <a:extLst>
            <a:ext uri="{FF2B5EF4-FFF2-40B4-BE49-F238E27FC236}">
              <a16:creationId xmlns:a16="http://schemas.microsoft.com/office/drawing/2014/main" id="{57ECE6D9-72B9-4CF4-A5A2-A9E8CA1BC615}"/>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1" name="ZoneTexte 40">
          <a:extLst>
            <a:ext uri="{FF2B5EF4-FFF2-40B4-BE49-F238E27FC236}">
              <a16:creationId xmlns:a16="http://schemas.microsoft.com/office/drawing/2014/main" id="{061A60F9-F719-41CD-9AEA-E13595A3597D}"/>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2" name="ZoneTexte 41">
          <a:extLst>
            <a:ext uri="{FF2B5EF4-FFF2-40B4-BE49-F238E27FC236}">
              <a16:creationId xmlns:a16="http://schemas.microsoft.com/office/drawing/2014/main" id="{5414407E-90C7-4E28-AE64-48D4FCEC87D3}"/>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3" name="ZoneTexte 42">
          <a:extLst>
            <a:ext uri="{FF2B5EF4-FFF2-40B4-BE49-F238E27FC236}">
              <a16:creationId xmlns:a16="http://schemas.microsoft.com/office/drawing/2014/main" id="{3F6E038B-7643-41ED-A4A6-C4750D1B30BB}"/>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4" name="ZoneTexte 43">
          <a:extLst>
            <a:ext uri="{FF2B5EF4-FFF2-40B4-BE49-F238E27FC236}">
              <a16:creationId xmlns:a16="http://schemas.microsoft.com/office/drawing/2014/main" id="{58F54385-868E-42AC-B7B7-96CD70C9C2F8}"/>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5" name="ZoneTexte 44">
          <a:extLst>
            <a:ext uri="{FF2B5EF4-FFF2-40B4-BE49-F238E27FC236}">
              <a16:creationId xmlns:a16="http://schemas.microsoft.com/office/drawing/2014/main" id="{B717C7C9-7B97-4C3E-A728-DBFCA7681551}"/>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6" name="ZoneTexte 45">
          <a:extLst>
            <a:ext uri="{FF2B5EF4-FFF2-40B4-BE49-F238E27FC236}">
              <a16:creationId xmlns:a16="http://schemas.microsoft.com/office/drawing/2014/main" id="{FF5D7802-67DF-4C6B-BB03-232FB23BD112}"/>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7" name="ZoneTexte 46">
          <a:extLst>
            <a:ext uri="{FF2B5EF4-FFF2-40B4-BE49-F238E27FC236}">
              <a16:creationId xmlns:a16="http://schemas.microsoft.com/office/drawing/2014/main" id="{F7CCB85F-69F1-4449-B678-C4F3014888CD}"/>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8" name="ZoneTexte 47">
          <a:extLst>
            <a:ext uri="{FF2B5EF4-FFF2-40B4-BE49-F238E27FC236}">
              <a16:creationId xmlns:a16="http://schemas.microsoft.com/office/drawing/2014/main" id="{54616FA5-59DE-42AF-9BB3-652572670484}"/>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49" name="ZoneTexte 48">
          <a:extLst>
            <a:ext uri="{FF2B5EF4-FFF2-40B4-BE49-F238E27FC236}">
              <a16:creationId xmlns:a16="http://schemas.microsoft.com/office/drawing/2014/main" id="{ECA5FF40-9C88-4A1D-9706-DEA18C3A2B2B}"/>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0" name="ZoneTexte 49">
          <a:extLst>
            <a:ext uri="{FF2B5EF4-FFF2-40B4-BE49-F238E27FC236}">
              <a16:creationId xmlns:a16="http://schemas.microsoft.com/office/drawing/2014/main" id="{70A11E4C-8BFF-4925-A088-89CBDCCAD4A5}"/>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1" name="ZoneTexte 50">
          <a:extLst>
            <a:ext uri="{FF2B5EF4-FFF2-40B4-BE49-F238E27FC236}">
              <a16:creationId xmlns:a16="http://schemas.microsoft.com/office/drawing/2014/main" id="{3867B9A5-8C95-43C3-8A3E-4D75DB9D23B4}"/>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2" name="ZoneTexte 51">
          <a:extLst>
            <a:ext uri="{FF2B5EF4-FFF2-40B4-BE49-F238E27FC236}">
              <a16:creationId xmlns:a16="http://schemas.microsoft.com/office/drawing/2014/main" id="{9695CB38-55E8-4F70-BE8F-611D73767927}"/>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3" name="ZoneTexte 52">
          <a:extLst>
            <a:ext uri="{FF2B5EF4-FFF2-40B4-BE49-F238E27FC236}">
              <a16:creationId xmlns:a16="http://schemas.microsoft.com/office/drawing/2014/main" id="{1F3A859B-2698-4178-9BF2-5463EE0B6E2F}"/>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4" name="ZoneTexte 53">
          <a:extLst>
            <a:ext uri="{FF2B5EF4-FFF2-40B4-BE49-F238E27FC236}">
              <a16:creationId xmlns:a16="http://schemas.microsoft.com/office/drawing/2014/main" id="{1F8C41EE-285E-463C-8E14-374F8B9C5CD1}"/>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5" name="ZoneTexte 54">
          <a:extLst>
            <a:ext uri="{FF2B5EF4-FFF2-40B4-BE49-F238E27FC236}">
              <a16:creationId xmlns:a16="http://schemas.microsoft.com/office/drawing/2014/main" id="{B74020E4-67AA-4C2A-B127-17B2C561D5B0}"/>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6" name="ZoneTexte 55">
          <a:extLst>
            <a:ext uri="{FF2B5EF4-FFF2-40B4-BE49-F238E27FC236}">
              <a16:creationId xmlns:a16="http://schemas.microsoft.com/office/drawing/2014/main" id="{59BC085F-6A19-4A8A-8258-1E1195EA7956}"/>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7" name="ZoneTexte 56">
          <a:extLst>
            <a:ext uri="{FF2B5EF4-FFF2-40B4-BE49-F238E27FC236}">
              <a16:creationId xmlns:a16="http://schemas.microsoft.com/office/drawing/2014/main" id="{E03ED34F-076A-463F-8538-5B88400D85A6}"/>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8" name="ZoneTexte 57">
          <a:extLst>
            <a:ext uri="{FF2B5EF4-FFF2-40B4-BE49-F238E27FC236}">
              <a16:creationId xmlns:a16="http://schemas.microsoft.com/office/drawing/2014/main" id="{BD9DEDBE-43B2-4AB1-B878-72981F29B345}"/>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59" name="ZoneTexte 58">
          <a:extLst>
            <a:ext uri="{FF2B5EF4-FFF2-40B4-BE49-F238E27FC236}">
              <a16:creationId xmlns:a16="http://schemas.microsoft.com/office/drawing/2014/main" id="{C3CDA4E3-724C-4770-91AA-874C720D8138}"/>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0" name="ZoneTexte 59">
          <a:extLst>
            <a:ext uri="{FF2B5EF4-FFF2-40B4-BE49-F238E27FC236}">
              <a16:creationId xmlns:a16="http://schemas.microsoft.com/office/drawing/2014/main" id="{6BA1BD22-4B33-4119-9065-11AC8B8D331A}"/>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 name="ZoneTexte 60">
          <a:extLst>
            <a:ext uri="{FF2B5EF4-FFF2-40B4-BE49-F238E27FC236}">
              <a16:creationId xmlns:a16="http://schemas.microsoft.com/office/drawing/2014/main" id="{B7D131C6-90E7-4EDB-A328-1F17682F1328}"/>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 name="ZoneTexte 61">
          <a:extLst>
            <a:ext uri="{FF2B5EF4-FFF2-40B4-BE49-F238E27FC236}">
              <a16:creationId xmlns:a16="http://schemas.microsoft.com/office/drawing/2014/main" id="{3288EC28-B942-439E-A028-C012FE3CF7A8}"/>
            </a:ext>
          </a:extLst>
        </xdr:cNvPr>
        <xdr:cNvSpPr txBox="1"/>
      </xdr:nvSpPr>
      <xdr:spPr>
        <a:xfrm>
          <a:off x="24164925" y="69246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63" name="ZoneTexte 62">
          <a:extLst>
            <a:ext uri="{FF2B5EF4-FFF2-40B4-BE49-F238E27FC236}">
              <a16:creationId xmlns:a16="http://schemas.microsoft.com/office/drawing/2014/main" id="{7889C579-F84D-47C1-A024-EE43F381842B}"/>
            </a:ext>
          </a:extLst>
        </xdr:cNvPr>
        <xdr:cNvSpPr txBox="1"/>
      </xdr:nvSpPr>
      <xdr:spPr>
        <a:xfrm>
          <a:off x="24164925" y="13587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128587</xdr:rowOff>
    </xdr:from>
    <xdr:ext cx="0" cy="172227"/>
    <xdr:sp macro="" textlink="">
      <xdr:nvSpPr>
        <xdr:cNvPr id="64" name="ZoneTexte 63">
          <a:extLst>
            <a:ext uri="{FF2B5EF4-FFF2-40B4-BE49-F238E27FC236}">
              <a16:creationId xmlns:a16="http://schemas.microsoft.com/office/drawing/2014/main" id="{2AEBAB70-76A1-4805-ADE6-50A83F3CB5C9}"/>
            </a:ext>
          </a:extLst>
        </xdr:cNvPr>
        <xdr:cNvSpPr txBox="1"/>
      </xdr:nvSpPr>
      <xdr:spPr>
        <a:xfrm>
          <a:off x="24164925" y="12063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103</xdr:row>
      <xdr:rowOff>128587</xdr:rowOff>
    </xdr:from>
    <xdr:ext cx="0" cy="172227"/>
    <xdr:sp macro="" textlink="">
      <xdr:nvSpPr>
        <xdr:cNvPr id="65" name="ZoneTexte 64">
          <a:extLst>
            <a:ext uri="{FF2B5EF4-FFF2-40B4-BE49-F238E27FC236}">
              <a16:creationId xmlns:a16="http://schemas.microsoft.com/office/drawing/2014/main" id="{9A052AD6-DB55-421A-9C09-29C0DA4A2330}"/>
            </a:ext>
          </a:extLst>
        </xdr:cNvPr>
        <xdr:cNvSpPr txBox="1"/>
      </xdr:nvSpPr>
      <xdr:spPr>
        <a:xfrm>
          <a:off x="24164925" y="13206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0" cy="172227"/>
    <xdr:sp macro="" textlink="">
      <xdr:nvSpPr>
        <xdr:cNvPr id="66" name="ZoneTexte 65">
          <a:extLst>
            <a:ext uri="{FF2B5EF4-FFF2-40B4-BE49-F238E27FC236}">
              <a16:creationId xmlns:a16="http://schemas.microsoft.com/office/drawing/2014/main" id="{24C4B510-D996-4167-998C-68A7C2E03AE9}"/>
            </a:ext>
          </a:extLst>
        </xdr:cNvPr>
        <xdr:cNvSpPr txBox="1"/>
      </xdr:nvSpPr>
      <xdr:spPr>
        <a:xfrm>
          <a:off x="24164925" y="119348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103</xdr:row>
      <xdr:rowOff>128587</xdr:rowOff>
    </xdr:from>
    <xdr:ext cx="0" cy="172227"/>
    <xdr:sp macro="" textlink="">
      <xdr:nvSpPr>
        <xdr:cNvPr id="67" name="ZoneTexte 66">
          <a:extLst>
            <a:ext uri="{FF2B5EF4-FFF2-40B4-BE49-F238E27FC236}">
              <a16:creationId xmlns:a16="http://schemas.microsoft.com/office/drawing/2014/main" id="{C6005DAB-9F7D-447F-B54D-99114436DEE2}"/>
            </a:ext>
          </a:extLst>
        </xdr:cNvPr>
        <xdr:cNvSpPr txBox="1"/>
      </xdr:nvSpPr>
      <xdr:spPr>
        <a:xfrm>
          <a:off x="24164925" y="13206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0" cy="172227"/>
    <xdr:sp macro="" textlink="">
      <xdr:nvSpPr>
        <xdr:cNvPr id="68" name="ZoneTexte 67">
          <a:extLst>
            <a:ext uri="{FF2B5EF4-FFF2-40B4-BE49-F238E27FC236}">
              <a16:creationId xmlns:a16="http://schemas.microsoft.com/office/drawing/2014/main" id="{ABB1841E-693E-47FA-A86B-B1045CAEC6F9}"/>
            </a:ext>
          </a:extLst>
        </xdr:cNvPr>
        <xdr:cNvSpPr txBox="1"/>
      </xdr:nvSpPr>
      <xdr:spPr>
        <a:xfrm>
          <a:off x="24164925" y="119348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69" name="ZoneTexte 68">
          <a:extLst>
            <a:ext uri="{FF2B5EF4-FFF2-40B4-BE49-F238E27FC236}">
              <a16:creationId xmlns:a16="http://schemas.microsoft.com/office/drawing/2014/main" id="{3C0ACBED-0E2D-43DB-A8E9-DF24681F00BD}"/>
            </a:ext>
          </a:extLst>
        </xdr:cNvPr>
        <xdr:cNvSpPr txBox="1"/>
      </xdr:nvSpPr>
      <xdr:spPr>
        <a:xfrm>
          <a:off x="24164925" y="137779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128587</xdr:rowOff>
    </xdr:from>
    <xdr:ext cx="0" cy="172227"/>
    <xdr:sp macro="" textlink="">
      <xdr:nvSpPr>
        <xdr:cNvPr id="70" name="ZoneTexte 69">
          <a:extLst>
            <a:ext uri="{FF2B5EF4-FFF2-40B4-BE49-F238E27FC236}">
              <a16:creationId xmlns:a16="http://schemas.microsoft.com/office/drawing/2014/main" id="{6E6C2AEA-50D2-4D98-99B1-70B9EBA6A9A0}"/>
            </a:ext>
          </a:extLst>
        </xdr:cNvPr>
        <xdr:cNvSpPr txBox="1"/>
      </xdr:nvSpPr>
      <xdr:spPr>
        <a:xfrm>
          <a:off x="24164925" y="122539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104</xdr:row>
      <xdr:rowOff>128587</xdr:rowOff>
    </xdr:from>
    <xdr:ext cx="0" cy="172227"/>
    <xdr:sp macro="" textlink="">
      <xdr:nvSpPr>
        <xdr:cNvPr id="71" name="ZoneTexte 70">
          <a:extLst>
            <a:ext uri="{FF2B5EF4-FFF2-40B4-BE49-F238E27FC236}">
              <a16:creationId xmlns:a16="http://schemas.microsoft.com/office/drawing/2014/main" id="{5F9F534C-A07E-4D9B-989F-BC820EAC9086}"/>
            </a:ext>
          </a:extLst>
        </xdr:cNvPr>
        <xdr:cNvSpPr txBox="1"/>
      </xdr:nvSpPr>
      <xdr:spPr>
        <a:xfrm>
          <a:off x="24164925" y="133969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128587</xdr:rowOff>
    </xdr:from>
    <xdr:ext cx="0" cy="172227"/>
    <xdr:sp macro="" textlink="">
      <xdr:nvSpPr>
        <xdr:cNvPr id="72" name="ZoneTexte 71">
          <a:extLst>
            <a:ext uri="{FF2B5EF4-FFF2-40B4-BE49-F238E27FC236}">
              <a16:creationId xmlns:a16="http://schemas.microsoft.com/office/drawing/2014/main" id="{3EAFDEE5-32F7-4DEE-B16D-AE670FC09499}"/>
            </a:ext>
          </a:extLst>
        </xdr:cNvPr>
        <xdr:cNvSpPr txBox="1"/>
      </xdr:nvSpPr>
      <xdr:spPr>
        <a:xfrm>
          <a:off x="24164925" y="12063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104</xdr:row>
      <xdr:rowOff>128587</xdr:rowOff>
    </xdr:from>
    <xdr:ext cx="0" cy="172227"/>
    <xdr:sp macro="" textlink="">
      <xdr:nvSpPr>
        <xdr:cNvPr id="73" name="ZoneTexte 72">
          <a:extLst>
            <a:ext uri="{FF2B5EF4-FFF2-40B4-BE49-F238E27FC236}">
              <a16:creationId xmlns:a16="http://schemas.microsoft.com/office/drawing/2014/main" id="{080E9FF5-7CA2-43DD-B6CA-1E52F2CE8CD5}"/>
            </a:ext>
          </a:extLst>
        </xdr:cNvPr>
        <xdr:cNvSpPr txBox="1"/>
      </xdr:nvSpPr>
      <xdr:spPr>
        <a:xfrm>
          <a:off x="24164925" y="133969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128587</xdr:rowOff>
    </xdr:from>
    <xdr:ext cx="0" cy="172227"/>
    <xdr:sp macro="" textlink="">
      <xdr:nvSpPr>
        <xdr:cNvPr id="74" name="ZoneTexte 73">
          <a:extLst>
            <a:ext uri="{FF2B5EF4-FFF2-40B4-BE49-F238E27FC236}">
              <a16:creationId xmlns:a16="http://schemas.microsoft.com/office/drawing/2014/main" id="{4593AB9F-5C73-435C-9023-D82706B9DF73}"/>
            </a:ext>
          </a:extLst>
        </xdr:cNvPr>
        <xdr:cNvSpPr txBox="1"/>
      </xdr:nvSpPr>
      <xdr:spPr>
        <a:xfrm>
          <a:off x="24164925" y="12063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75" name="ZoneTexte 74">
          <a:extLst>
            <a:ext uri="{FF2B5EF4-FFF2-40B4-BE49-F238E27FC236}">
              <a16:creationId xmlns:a16="http://schemas.microsoft.com/office/drawing/2014/main" id="{33186112-8E2F-451E-99F3-6C5AC8E8C5D2}"/>
            </a:ext>
          </a:extLst>
        </xdr:cNvPr>
        <xdr:cNvSpPr txBox="1"/>
      </xdr:nvSpPr>
      <xdr:spPr>
        <a:xfrm>
          <a:off x="24164925" y="137779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72</xdr:row>
      <xdr:rowOff>128587</xdr:rowOff>
    </xdr:from>
    <xdr:ext cx="0" cy="172227"/>
    <xdr:sp macro="" textlink="">
      <xdr:nvSpPr>
        <xdr:cNvPr id="76" name="ZoneTexte 75">
          <a:extLst>
            <a:ext uri="{FF2B5EF4-FFF2-40B4-BE49-F238E27FC236}">
              <a16:creationId xmlns:a16="http://schemas.microsoft.com/office/drawing/2014/main" id="{A6DDC1DA-E7C2-4898-B5CB-96EE1B0FD519}"/>
            </a:ext>
          </a:extLst>
        </xdr:cNvPr>
        <xdr:cNvSpPr txBox="1"/>
      </xdr:nvSpPr>
      <xdr:spPr>
        <a:xfrm>
          <a:off x="24164925" y="74056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82</xdr:row>
      <xdr:rowOff>128587</xdr:rowOff>
    </xdr:from>
    <xdr:ext cx="65" cy="172227"/>
    <xdr:sp macro="" textlink="">
      <xdr:nvSpPr>
        <xdr:cNvPr id="77" name="ZoneTexte 76">
          <a:extLst>
            <a:ext uri="{FF2B5EF4-FFF2-40B4-BE49-F238E27FC236}">
              <a16:creationId xmlns:a16="http://schemas.microsoft.com/office/drawing/2014/main" id="{4028D269-B9C9-4EBD-A8CC-68237E693696}"/>
            </a:ext>
          </a:extLst>
        </xdr:cNvPr>
        <xdr:cNvSpPr txBox="1"/>
      </xdr:nvSpPr>
      <xdr:spPr>
        <a:xfrm>
          <a:off x="22278975"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82</xdr:row>
      <xdr:rowOff>128587</xdr:rowOff>
    </xdr:from>
    <xdr:ext cx="65" cy="172227"/>
    <xdr:sp macro="" textlink="">
      <xdr:nvSpPr>
        <xdr:cNvPr id="78" name="ZoneTexte 77">
          <a:extLst>
            <a:ext uri="{FF2B5EF4-FFF2-40B4-BE49-F238E27FC236}">
              <a16:creationId xmlns:a16="http://schemas.microsoft.com/office/drawing/2014/main" id="{9988FDFD-C3C8-449D-AE48-64EBA84B875E}"/>
            </a:ext>
          </a:extLst>
        </xdr:cNvPr>
        <xdr:cNvSpPr txBox="1"/>
      </xdr:nvSpPr>
      <xdr:spPr>
        <a:xfrm>
          <a:off x="23060025"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82</xdr:row>
      <xdr:rowOff>128587</xdr:rowOff>
    </xdr:from>
    <xdr:ext cx="65" cy="172227"/>
    <xdr:sp macro="" textlink="">
      <xdr:nvSpPr>
        <xdr:cNvPr id="79" name="ZoneTexte 78">
          <a:extLst>
            <a:ext uri="{FF2B5EF4-FFF2-40B4-BE49-F238E27FC236}">
              <a16:creationId xmlns:a16="http://schemas.microsoft.com/office/drawing/2014/main" id="{4D9A13A6-4502-4368-89FD-F0D0480D84B9}"/>
            </a:ext>
          </a:extLst>
        </xdr:cNvPr>
        <xdr:cNvSpPr txBox="1"/>
      </xdr:nvSpPr>
      <xdr:spPr>
        <a:xfrm>
          <a:off x="23060025"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82</xdr:row>
      <xdr:rowOff>128587</xdr:rowOff>
    </xdr:from>
    <xdr:ext cx="65" cy="172227"/>
    <xdr:sp macro="" textlink="">
      <xdr:nvSpPr>
        <xdr:cNvPr id="80" name="ZoneTexte 79">
          <a:extLst>
            <a:ext uri="{FF2B5EF4-FFF2-40B4-BE49-F238E27FC236}">
              <a16:creationId xmlns:a16="http://schemas.microsoft.com/office/drawing/2014/main" id="{01F394E1-D630-4D45-817A-4A4E470DD1D9}"/>
            </a:ext>
          </a:extLst>
        </xdr:cNvPr>
        <xdr:cNvSpPr txBox="1"/>
      </xdr:nvSpPr>
      <xdr:spPr>
        <a:xfrm>
          <a:off x="22278975"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83</xdr:row>
      <xdr:rowOff>128587</xdr:rowOff>
    </xdr:from>
    <xdr:ext cx="65" cy="172227"/>
    <xdr:sp macro="" textlink="">
      <xdr:nvSpPr>
        <xdr:cNvPr id="81" name="ZoneTexte 80">
          <a:extLst>
            <a:ext uri="{FF2B5EF4-FFF2-40B4-BE49-F238E27FC236}">
              <a16:creationId xmlns:a16="http://schemas.microsoft.com/office/drawing/2014/main" id="{59FED150-8B7C-45EA-B393-B4D4BB49D72D}"/>
            </a:ext>
          </a:extLst>
        </xdr:cNvPr>
        <xdr:cNvSpPr txBox="1"/>
      </xdr:nvSpPr>
      <xdr:spPr>
        <a:xfrm>
          <a:off x="22278975" y="7977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82</xdr:row>
      <xdr:rowOff>128587</xdr:rowOff>
    </xdr:from>
    <xdr:ext cx="65" cy="172227"/>
    <xdr:sp macro="" textlink="">
      <xdr:nvSpPr>
        <xdr:cNvPr id="82" name="ZoneTexte 81">
          <a:extLst>
            <a:ext uri="{FF2B5EF4-FFF2-40B4-BE49-F238E27FC236}">
              <a16:creationId xmlns:a16="http://schemas.microsoft.com/office/drawing/2014/main" id="{AC5552AF-B962-4E40-83A2-6E30401C2022}"/>
            </a:ext>
          </a:extLst>
        </xdr:cNvPr>
        <xdr:cNvSpPr txBox="1"/>
      </xdr:nvSpPr>
      <xdr:spPr>
        <a:xfrm>
          <a:off x="23060025"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83" name="ZoneTexte 82">
          <a:extLst>
            <a:ext uri="{FF2B5EF4-FFF2-40B4-BE49-F238E27FC236}">
              <a16:creationId xmlns:a16="http://schemas.microsoft.com/office/drawing/2014/main" id="{D3D64EFB-13C3-472C-95EF-D43BAA53CC42}"/>
            </a:ext>
          </a:extLst>
        </xdr:cNvPr>
        <xdr:cNvSpPr txBox="1"/>
      </xdr:nvSpPr>
      <xdr:spPr>
        <a:xfrm>
          <a:off x="23060025" y="7977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82</xdr:row>
      <xdr:rowOff>128587</xdr:rowOff>
    </xdr:from>
    <xdr:ext cx="65" cy="172227"/>
    <xdr:sp macro="" textlink="">
      <xdr:nvSpPr>
        <xdr:cNvPr id="84" name="ZoneTexte 83">
          <a:extLst>
            <a:ext uri="{FF2B5EF4-FFF2-40B4-BE49-F238E27FC236}">
              <a16:creationId xmlns:a16="http://schemas.microsoft.com/office/drawing/2014/main" id="{F9B59D9B-1F30-4BB0-A2A4-0BABD63567D3}"/>
            </a:ext>
          </a:extLst>
        </xdr:cNvPr>
        <xdr:cNvSpPr txBox="1"/>
      </xdr:nvSpPr>
      <xdr:spPr>
        <a:xfrm>
          <a:off x="23060025"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85" name="ZoneTexte 84">
          <a:extLst>
            <a:ext uri="{FF2B5EF4-FFF2-40B4-BE49-F238E27FC236}">
              <a16:creationId xmlns:a16="http://schemas.microsoft.com/office/drawing/2014/main" id="{A24B3D84-A238-45E3-8779-8B685C3A871F}"/>
            </a:ext>
          </a:extLst>
        </xdr:cNvPr>
        <xdr:cNvSpPr txBox="1"/>
      </xdr:nvSpPr>
      <xdr:spPr>
        <a:xfrm>
          <a:off x="23060025" y="7977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83</xdr:row>
      <xdr:rowOff>128587</xdr:rowOff>
    </xdr:from>
    <xdr:ext cx="65" cy="172227"/>
    <xdr:sp macro="" textlink="">
      <xdr:nvSpPr>
        <xdr:cNvPr id="86" name="ZoneTexte 85">
          <a:extLst>
            <a:ext uri="{FF2B5EF4-FFF2-40B4-BE49-F238E27FC236}">
              <a16:creationId xmlns:a16="http://schemas.microsoft.com/office/drawing/2014/main" id="{993B5D25-5382-4CE5-89EB-3599CE3335A4}"/>
            </a:ext>
          </a:extLst>
        </xdr:cNvPr>
        <xdr:cNvSpPr txBox="1"/>
      </xdr:nvSpPr>
      <xdr:spPr>
        <a:xfrm>
          <a:off x="22278975" y="7977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87" name="ZoneTexte 86">
          <a:extLst>
            <a:ext uri="{FF2B5EF4-FFF2-40B4-BE49-F238E27FC236}">
              <a16:creationId xmlns:a16="http://schemas.microsoft.com/office/drawing/2014/main" id="{FEDB5E7D-1882-4418-BC04-2C2B9F92315F}"/>
            </a:ext>
          </a:extLst>
        </xdr:cNvPr>
        <xdr:cNvSpPr txBox="1"/>
      </xdr:nvSpPr>
      <xdr:spPr>
        <a:xfrm>
          <a:off x="23060025" y="7977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88" name="ZoneTexte 87">
          <a:extLst>
            <a:ext uri="{FF2B5EF4-FFF2-40B4-BE49-F238E27FC236}">
              <a16:creationId xmlns:a16="http://schemas.microsoft.com/office/drawing/2014/main" id="{55DAEE70-96F0-4D8D-A862-F2D1EDB101F7}"/>
            </a:ext>
          </a:extLst>
        </xdr:cNvPr>
        <xdr:cNvSpPr txBox="1"/>
      </xdr:nvSpPr>
      <xdr:spPr>
        <a:xfrm>
          <a:off x="23060025" y="7977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83</xdr:row>
      <xdr:rowOff>128587</xdr:rowOff>
    </xdr:from>
    <xdr:ext cx="65" cy="172227"/>
    <xdr:sp macro="" textlink="">
      <xdr:nvSpPr>
        <xdr:cNvPr id="89" name="ZoneTexte 88">
          <a:extLst>
            <a:ext uri="{FF2B5EF4-FFF2-40B4-BE49-F238E27FC236}">
              <a16:creationId xmlns:a16="http://schemas.microsoft.com/office/drawing/2014/main" id="{E57A5A3A-20AD-47AD-931E-614677D696F9}"/>
            </a:ext>
          </a:extLst>
        </xdr:cNvPr>
        <xdr:cNvSpPr txBox="1"/>
      </xdr:nvSpPr>
      <xdr:spPr>
        <a:xfrm>
          <a:off x="22278975" y="7977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84</xdr:row>
      <xdr:rowOff>128587</xdr:rowOff>
    </xdr:from>
    <xdr:ext cx="65" cy="172227"/>
    <xdr:sp macro="" textlink="">
      <xdr:nvSpPr>
        <xdr:cNvPr id="90" name="ZoneTexte 89">
          <a:extLst>
            <a:ext uri="{FF2B5EF4-FFF2-40B4-BE49-F238E27FC236}">
              <a16:creationId xmlns:a16="http://schemas.microsoft.com/office/drawing/2014/main" id="{85D010FA-4A98-4FEB-A5BE-D2B5C4E5D883}"/>
            </a:ext>
          </a:extLst>
        </xdr:cNvPr>
        <xdr:cNvSpPr txBox="1"/>
      </xdr:nvSpPr>
      <xdr:spPr>
        <a:xfrm>
          <a:off x="22278975" y="8167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91" name="ZoneTexte 90">
          <a:extLst>
            <a:ext uri="{FF2B5EF4-FFF2-40B4-BE49-F238E27FC236}">
              <a16:creationId xmlns:a16="http://schemas.microsoft.com/office/drawing/2014/main" id="{A894A6B0-D2C9-4F26-8CF8-683E4475BF74}"/>
            </a:ext>
          </a:extLst>
        </xdr:cNvPr>
        <xdr:cNvSpPr txBox="1"/>
      </xdr:nvSpPr>
      <xdr:spPr>
        <a:xfrm>
          <a:off x="23060025" y="7977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92" name="ZoneTexte 91">
          <a:extLst>
            <a:ext uri="{FF2B5EF4-FFF2-40B4-BE49-F238E27FC236}">
              <a16:creationId xmlns:a16="http://schemas.microsoft.com/office/drawing/2014/main" id="{AE9127E7-E900-457F-92E4-EBE920B36E0D}"/>
            </a:ext>
          </a:extLst>
        </xdr:cNvPr>
        <xdr:cNvSpPr txBox="1"/>
      </xdr:nvSpPr>
      <xdr:spPr>
        <a:xfrm>
          <a:off x="23060025" y="8167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93" name="ZoneTexte 92">
          <a:extLst>
            <a:ext uri="{FF2B5EF4-FFF2-40B4-BE49-F238E27FC236}">
              <a16:creationId xmlns:a16="http://schemas.microsoft.com/office/drawing/2014/main" id="{4B3F398D-2818-48A6-B365-E6E65F12698D}"/>
            </a:ext>
          </a:extLst>
        </xdr:cNvPr>
        <xdr:cNvSpPr txBox="1"/>
      </xdr:nvSpPr>
      <xdr:spPr>
        <a:xfrm>
          <a:off x="23060025" y="7977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94" name="ZoneTexte 93">
          <a:extLst>
            <a:ext uri="{FF2B5EF4-FFF2-40B4-BE49-F238E27FC236}">
              <a16:creationId xmlns:a16="http://schemas.microsoft.com/office/drawing/2014/main" id="{875D0436-E8BB-445E-8575-4E2CE3D6240D}"/>
            </a:ext>
          </a:extLst>
        </xdr:cNvPr>
        <xdr:cNvSpPr txBox="1"/>
      </xdr:nvSpPr>
      <xdr:spPr>
        <a:xfrm>
          <a:off x="23060025" y="8167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84</xdr:row>
      <xdr:rowOff>128587</xdr:rowOff>
    </xdr:from>
    <xdr:ext cx="65" cy="172227"/>
    <xdr:sp macro="" textlink="">
      <xdr:nvSpPr>
        <xdr:cNvPr id="95" name="ZoneTexte 94">
          <a:extLst>
            <a:ext uri="{FF2B5EF4-FFF2-40B4-BE49-F238E27FC236}">
              <a16:creationId xmlns:a16="http://schemas.microsoft.com/office/drawing/2014/main" id="{7E9A9862-56FA-482B-9638-DDE01DF7C246}"/>
            </a:ext>
          </a:extLst>
        </xdr:cNvPr>
        <xdr:cNvSpPr txBox="1"/>
      </xdr:nvSpPr>
      <xdr:spPr>
        <a:xfrm>
          <a:off x="22278975" y="8167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96" name="ZoneTexte 95">
          <a:extLst>
            <a:ext uri="{FF2B5EF4-FFF2-40B4-BE49-F238E27FC236}">
              <a16:creationId xmlns:a16="http://schemas.microsoft.com/office/drawing/2014/main" id="{B8F92CC0-B504-4B7B-AEF9-C0956DE2FB22}"/>
            </a:ext>
          </a:extLst>
        </xdr:cNvPr>
        <xdr:cNvSpPr txBox="1"/>
      </xdr:nvSpPr>
      <xdr:spPr>
        <a:xfrm>
          <a:off x="23060025" y="8167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97" name="ZoneTexte 96">
          <a:extLst>
            <a:ext uri="{FF2B5EF4-FFF2-40B4-BE49-F238E27FC236}">
              <a16:creationId xmlns:a16="http://schemas.microsoft.com/office/drawing/2014/main" id="{6A8ED7B4-C219-4092-B6D8-4783FB27C858}"/>
            </a:ext>
          </a:extLst>
        </xdr:cNvPr>
        <xdr:cNvSpPr txBox="1"/>
      </xdr:nvSpPr>
      <xdr:spPr>
        <a:xfrm>
          <a:off x="23060025" y="8167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84</xdr:row>
      <xdr:rowOff>128587</xdr:rowOff>
    </xdr:from>
    <xdr:ext cx="65" cy="172227"/>
    <xdr:sp macro="" textlink="">
      <xdr:nvSpPr>
        <xdr:cNvPr id="98" name="ZoneTexte 97">
          <a:extLst>
            <a:ext uri="{FF2B5EF4-FFF2-40B4-BE49-F238E27FC236}">
              <a16:creationId xmlns:a16="http://schemas.microsoft.com/office/drawing/2014/main" id="{332C30AE-C748-42DD-A732-D3A8315AEBCC}"/>
            </a:ext>
          </a:extLst>
        </xdr:cNvPr>
        <xdr:cNvSpPr txBox="1"/>
      </xdr:nvSpPr>
      <xdr:spPr>
        <a:xfrm>
          <a:off x="22278975" y="8167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85</xdr:row>
      <xdr:rowOff>128587</xdr:rowOff>
    </xdr:from>
    <xdr:ext cx="65" cy="172227"/>
    <xdr:sp macro="" textlink="">
      <xdr:nvSpPr>
        <xdr:cNvPr id="99" name="ZoneTexte 98">
          <a:extLst>
            <a:ext uri="{FF2B5EF4-FFF2-40B4-BE49-F238E27FC236}">
              <a16:creationId xmlns:a16="http://schemas.microsoft.com/office/drawing/2014/main" id="{B03264A4-4A98-40FA-A9C7-7D123B48E763}"/>
            </a:ext>
          </a:extLst>
        </xdr:cNvPr>
        <xdr:cNvSpPr txBox="1"/>
      </xdr:nvSpPr>
      <xdr:spPr>
        <a:xfrm>
          <a:off x="22278975" y="8358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100" name="ZoneTexte 99">
          <a:extLst>
            <a:ext uri="{FF2B5EF4-FFF2-40B4-BE49-F238E27FC236}">
              <a16:creationId xmlns:a16="http://schemas.microsoft.com/office/drawing/2014/main" id="{639F3957-F6D2-4BA9-A06B-30F0BC27C2A8}"/>
            </a:ext>
          </a:extLst>
        </xdr:cNvPr>
        <xdr:cNvSpPr txBox="1"/>
      </xdr:nvSpPr>
      <xdr:spPr>
        <a:xfrm>
          <a:off x="23060025" y="8167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01" name="ZoneTexte 100">
          <a:extLst>
            <a:ext uri="{FF2B5EF4-FFF2-40B4-BE49-F238E27FC236}">
              <a16:creationId xmlns:a16="http://schemas.microsoft.com/office/drawing/2014/main" id="{66B370A3-DF1D-47B6-A132-C6CD57FED76E}"/>
            </a:ext>
          </a:extLst>
        </xdr:cNvPr>
        <xdr:cNvSpPr txBox="1"/>
      </xdr:nvSpPr>
      <xdr:spPr>
        <a:xfrm>
          <a:off x="23060025" y="8358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102" name="ZoneTexte 101">
          <a:extLst>
            <a:ext uri="{FF2B5EF4-FFF2-40B4-BE49-F238E27FC236}">
              <a16:creationId xmlns:a16="http://schemas.microsoft.com/office/drawing/2014/main" id="{53698ED6-0687-434C-86B7-FC2AA076ADAA}"/>
            </a:ext>
          </a:extLst>
        </xdr:cNvPr>
        <xdr:cNvSpPr txBox="1"/>
      </xdr:nvSpPr>
      <xdr:spPr>
        <a:xfrm>
          <a:off x="23060025" y="8167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03" name="ZoneTexte 102">
          <a:extLst>
            <a:ext uri="{FF2B5EF4-FFF2-40B4-BE49-F238E27FC236}">
              <a16:creationId xmlns:a16="http://schemas.microsoft.com/office/drawing/2014/main" id="{9E3A5FA9-A19A-4E32-91F4-9A1FE29E9E10}"/>
            </a:ext>
          </a:extLst>
        </xdr:cNvPr>
        <xdr:cNvSpPr txBox="1"/>
      </xdr:nvSpPr>
      <xdr:spPr>
        <a:xfrm>
          <a:off x="23060025" y="8358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85</xdr:row>
      <xdr:rowOff>128587</xdr:rowOff>
    </xdr:from>
    <xdr:ext cx="65" cy="172227"/>
    <xdr:sp macro="" textlink="">
      <xdr:nvSpPr>
        <xdr:cNvPr id="104" name="ZoneTexte 103">
          <a:extLst>
            <a:ext uri="{FF2B5EF4-FFF2-40B4-BE49-F238E27FC236}">
              <a16:creationId xmlns:a16="http://schemas.microsoft.com/office/drawing/2014/main" id="{7C8E8B81-7FB6-498A-BC2D-C57BFE875B64}"/>
            </a:ext>
          </a:extLst>
        </xdr:cNvPr>
        <xdr:cNvSpPr txBox="1"/>
      </xdr:nvSpPr>
      <xdr:spPr>
        <a:xfrm>
          <a:off x="22278975" y="8358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05" name="ZoneTexte 104">
          <a:extLst>
            <a:ext uri="{FF2B5EF4-FFF2-40B4-BE49-F238E27FC236}">
              <a16:creationId xmlns:a16="http://schemas.microsoft.com/office/drawing/2014/main" id="{2C72D35E-CE58-4E09-AE2E-8211D13A8AD3}"/>
            </a:ext>
          </a:extLst>
        </xdr:cNvPr>
        <xdr:cNvSpPr txBox="1"/>
      </xdr:nvSpPr>
      <xdr:spPr>
        <a:xfrm>
          <a:off x="23060025" y="8358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06" name="ZoneTexte 105">
          <a:extLst>
            <a:ext uri="{FF2B5EF4-FFF2-40B4-BE49-F238E27FC236}">
              <a16:creationId xmlns:a16="http://schemas.microsoft.com/office/drawing/2014/main" id="{FC71AAA4-F25D-4D08-BF94-118ED8B41052}"/>
            </a:ext>
          </a:extLst>
        </xdr:cNvPr>
        <xdr:cNvSpPr txBox="1"/>
      </xdr:nvSpPr>
      <xdr:spPr>
        <a:xfrm>
          <a:off x="23060025" y="8358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85</xdr:row>
      <xdr:rowOff>128587</xdr:rowOff>
    </xdr:from>
    <xdr:ext cx="65" cy="172227"/>
    <xdr:sp macro="" textlink="">
      <xdr:nvSpPr>
        <xdr:cNvPr id="107" name="ZoneTexte 106">
          <a:extLst>
            <a:ext uri="{FF2B5EF4-FFF2-40B4-BE49-F238E27FC236}">
              <a16:creationId xmlns:a16="http://schemas.microsoft.com/office/drawing/2014/main" id="{09B3AD7C-E0B9-476C-A6AE-2925C5860728}"/>
            </a:ext>
          </a:extLst>
        </xdr:cNvPr>
        <xdr:cNvSpPr txBox="1"/>
      </xdr:nvSpPr>
      <xdr:spPr>
        <a:xfrm>
          <a:off x="22278975" y="8358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86</xdr:row>
      <xdr:rowOff>128587</xdr:rowOff>
    </xdr:from>
    <xdr:ext cx="65" cy="172227"/>
    <xdr:sp macro="" textlink="">
      <xdr:nvSpPr>
        <xdr:cNvPr id="108" name="ZoneTexte 107">
          <a:extLst>
            <a:ext uri="{FF2B5EF4-FFF2-40B4-BE49-F238E27FC236}">
              <a16:creationId xmlns:a16="http://schemas.microsoft.com/office/drawing/2014/main" id="{91AB723B-439F-4488-8AE6-8CB6D4EED224}"/>
            </a:ext>
          </a:extLst>
        </xdr:cNvPr>
        <xdr:cNvSpPr txBox="1"/>
      </xdr:nvSpPr>
      <xdr:spPr>
        <a:xfrm>
          <a:off x="22278975" y="854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09" name="ZoneTexte 108">
          <a:extLst>
            <a:ext uri="{FF2B5EF4-FFF2-40B4-BE49-F238E27FC236}">
              <a16:creationId xmlns:a16="http://schemas.microsoft.com/office/drawing/2014/main" id="{A5A8E6AF-679E-42A6-858D-5768AD01F0E5}"/>
            </a:ext>
          </a:extLst>
        </xdr:cNvPr>
        <xdr:cNvSpPr txBox="1"/>
      </xdr:nvSpPr>
      <xdr:spPr>
        <a:xfrm>
          <a:off x="23060025" y="8358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10" name="ZoneTexte 109">
          <a:extLst>
            <a:ext uri="{FF2B5EF4-FFF2-40B4-BE49-F238E27FC236}">
              <a16:creationId xmlns:a16="http://schemas.microsoft.com/office/drawing/2014/main" id="{6AF5A0A5-A8E0-4C26-B45C-1DBBA76484A2}"/>
            </a:ext>
          </a:extLst>
        </xdr:cNvPr>
        <xdr:cNvSpPr txBox="1"/>
      </xdr:nvSpPr>
      <xdr:spPr>
        <a:xfrm>
          <a:off x="23060025" y="854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11" name="ZoneTexte 110">
          <a:extLst>
            <a:ext uri="{FF2B5EF4-FFF2-40B4-BE49-F238E27FC236}">
              <a16:creationId xmlns:a16="http://schemas.microsoft.com/office/drawing/2014/main" id="{AFF0DC06-1524-40AC-BB61-7EBA7A051AAD}"/>
            </a:ext>
          </a:extLst>
        </xdr:cNvPr>
        <xdr:cNvSpPr txBox="1"/>
      </xdr:nvSpPr>
      <xdr:spPr>
        <a:xfrm>
          <a:off x="23060025" y="8358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12" name="ZoneTexte 111">
          <a:extLst>
            <a:ext uri="{FF2B5EF4-FFF2-40B4-BE49-F238E27FC236}">
              <a16:creationId xmlns:a16="http://schemas.microsoft.com/office/drawing/2014/main" id="{87DC55C6-4A11-43BA-B58C-BE7B8FE2F0E2}"/>
            </a:ext>
          </a:extLst>
        </xdr:cNvPr>
        <xdr:cNvSpPr txBox="1"/>
      </xdr:nvSpPr>
      <xdr:spPr>
        <a:xfrm>
          <a:off x="23060025" y="854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86</xdr:row>
      <xdr:rowOff>128587</xdr:rowOff>
    </xdr:from>
    <xdr:ext cx="65" cy="172227"/>
    <xdr:sp macro="" textlink="">
      <xdr:nvSpPr>
        <xdr:cNvPr id="113" name="ZoneTexte 112">
          <a:extLst>
            <a:ext uri="{FF2B5EF4-FFF2-40B4-BE49-F238E27FC236}">
              <a16:creationId xmlns:a16="http://schemas.microsoft.com/office/drawing/2014/main" id="{0C2F97E7-B0E7-4030-9B1A-E71ED00FB571}"/>
            </a:ext>
          </a:extLst>
        </xdr:cNvPr>
        <xdr:cNvSpPr txBox="1"/>
      </xdr:nvSpPr>
      <xdr:spPr>
        <a:xfrm>
          <a:off x="22278975" y="854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14" name="ZoneTexte 113">
          <a:extLst>
            <a:ext uri="{FF2B5EF4-FFF2-40B4-BE49-F238E27FC236}">
              <a16:creationId xmlns:a16="http://schemas.microsoft.com/office/drawing/2014/main" id="{4B27A008-5BE1-4676-9ADD-AFDAF104221F}"/>
            </a:ext>
          </a:extLst>
        </xdr:cNvPr>
        <xdr:cNvSpPr txBox="1"/>
      </xdr:nvSpPr>
      <xdr:spPr>
        <a:xfrm>
          <a:off x="23060025" y="854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15" name="ZoneTexte 114">
          <a:extLst>
            <a:ext uri="{FF2B5EF4-FFF2-40B4-BE49-F238E27FC236}">
              <a16:creationId xmlns:a16="http://schemas.microsoft.com/office/drawing/2014/main" id="{0542B85A-2B69-4D8D-80C8-36DB38D2F0B7}"/>
            </a:ext>
          </a:extLst>
        </xdr:cNvPr>
        <xdr:cNvSpPr txBox="1"/>
      </xdr:nvSpPr>
      <xdr:spPr>
        <a:xfrm>
          <a:off x="23060025" y="854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86</xdr:row>
      <xdr:rowOff>128587</xdr:rowOff>
    </xdr:from>
    <xdr:ext cx="65" cy="172227"/>
    <xdr:sp macro="" textlink="">
      <xdr:nvSpPr>
        <xdr:cNvPr id="116" name="ZoneTexte 115">
          <a:extLst>
            <a:ext uri="{FF2B5EF4-FFF2-40B4-BE49-F238E27FC236}">
              <a16:creationId xmlns:a16="http://schemas.microsoft.com/office/drawing/2014/main" id="{01A5491C-E757-44AD-8688-560722604E26}"/>
            </a:ext>
          </a:extLst>
        </xdr:cNvPr>
        <xdr:cNvSpPr txBox="1"/>
      </xdr:nvSpPr>
      <xdr:spPr>
        <a:xfrm>
          <a:off x="22278975" y="854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87</xdr:row>
      <xdr:rowOff>128587</xdr:rowOff>
    </xdr:from>
    <xdr:ext cx="65" cy="172227"/>
    <xdr:sp macro="" textlink="">
      <xdr:nvSpPr>
        <xdr:cNvPr id="117" name="ZoneTexte 116">
          <a:extLst>
            <a:ext uri="{FF2B5EF4-FFF2-40B4-BE49-F238E27FC236}">
              <a16:creationId xmlns:a16="http://schemas.microsoft.com/office/drawing/2014/main" id="{F4E0434A-5137-4F42-A59A-C40FB7D6DB3A}"/>
            </a:ext>
          </a:extLst>
        </xdr:cNvPr>
        <xdr:cNvSpPr txBox="1"/>
      </xdr:nvSpPr>
      <xdr:spPr>
        <a:xfrm>
          <a:off x="22278975" y="8739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18" name="ZoneTexte 117">
          <a:extLst>
            <a:ext uri="{FF2B5EF4-FFF2-40B4-BE49-F238E27FC236}">
              <a16:creationId xmlns:a16="http://schemas.microsoft.com/office/drawing/2014/main" id="{171C21F6-B938-4701-8BDE-4D77F252E9BD}"/>
            </a:ext>
          </a:extLst>
        </xdr:cNvPr>
        <xdr:cNvSpPr txBox="1"/>
      </xdr:nvSpPr>
      <xdr:spPr>
        <a:xfrm>
          <a:off x="23060025" y="854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19" name="ZoneTexte 118">
          <a:extLst>
            <a:ext uri="{FF2B5EF4-FFF2-40B4-BE49-F238E27FC236}">
              <a16:creationId xmlns:a16="http://schemas.microsoft.com/office/drawing/2014/main" id="{CACEBD5C-8D99-494B-8AE1-044128053CAF}"/>
            </a:ext>
          </a:extLst>
        </xdr:cNvPr>
        <xdr:cNvSpPr txBox="1"/>
      </xdr:nvSpPr>
      <xdr:spPr>
        <a:xfrm>
          <a:off x="23060025" y="8739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20" name="ZoneTexte 119">
          <a:extLst>
            <a:ext uri="{FF2B5EF4-FFF2-40B4-BE49-F238E27FC236}">
              <a16:creationId xmlns:a16="http://schemas.microsoft.com/office/drawing/2014/main" id="{0392D1DF-0B8D-4ED4-9732-B731BF79146E}"/>
            </a:ext>
          </a:extLst>
        </xdr:cNvPr>
        <xdr:cNvSpPr txBox="1"/>
      </xdr:nvSpPr>
      <xdr:spPr>
        <a:xfrm>
          <a:off x="23060025" y="854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21" name="ZoneTexte 120">
          <a:extLst>
            <a:ext uri="{FF2B5EF4-FFF2-40B4-BE49-F238E27FC236}">
              <a16:creationId xmlns:a16="http://schemas.microsoft.com/office/drawing/2014/main" id="{4C392747-2D97-451A-839D-2AC16D86C8B5}"/>
            </a:ext>
          </a:extLst>
        </xdr:cNvPr>
        <xdr:cNvSpPr txBox="1"/>
      </xdr:nvSpPr>
      <xdr:spPr>
        <a:xfrm>
          <a:off x="23060025" y="8739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87</xdr:row>
      <xdr:rowOff>128587</xdr:rowOff>
    </xdr:from>
    <xdr:ext cx="65" cy="172227"/>
    <xdr:sp macro="" textlink="">
      <xdr:nvSpPr>
        <xdr:cNvPr id="122" name="ZoneTexte 121">
          <a:extLst>
            <a:ext uri="{FF2B5EF4-FFF2-40B4-BE49-F238E27FC236}">
              <a16:creationId xmlns:a16="http://schemas.microsoft.com/office/drawing/2014/main" id="{7B1B7F0B-6DE3-48A2-AB1E-17BBEF60A3CB}"/>
            </a:ext>
          </a:extLst>
        </xdr:cNvPr>
        <xdr:cNvSpPr txBox="1"/>
      </xdr:nvSpPr>
      <xdr:spPr>
        <a:xfrm>
          <a:off x="22278975" y="8739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23" name="ZoneTexte 122">
          <a:extLst>
            <a:ext uri="{FF2B5EF4-FFF2-40B4-BE49-F238E27FC236}">
              <a16:creationId xmlns:a16="http://schemas.microsoft.com/office/drawing/2014/main" id="{267182E0-CE16-4E6C-90CA-233A987B2C33}"/>
            </a:ext>
          </a:extLst>
        </xdr:cNvPr>
        <xdr:cNvSpPr txBox="1"/>
      </xdr:nvSpPr>
      <xdr:spPr>
        <a:xfrm>
          <a:off x="23060025" y="8739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24" name="ZoneTexte 123">
          <a:extLst>
            <a:ext uri="{FF2B5EF4-FFF2-40B4-BE49-F238E27FC236}">
              <a16:creationId xmlns:a16="http://schemas.microsoft.com/office/drawing/2014/main" id="{BDAE782C-365A-464B-B065-84558D1B6DC5}"/>
            </a:ext>
          </a:extLst>
        </xdr:cNvPr>
        <xdr:cNvSpPr txBox="1"/>
      </xdr:nvSpPr>
      <xdr:spPr>
        <a:xfrm>
          <a:off x="23060025" y="8739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87</xdr:row>
      <xdr:rowOff>128587</xdr:rowOff>
    </xdr:from>
    <xdr:ext cx="65" cy="172227"/>
    <xdr:sp macro="" textlink="">
      <xdr:nvSpPr>
        <xdr:cNvPr id="125" name="ZoneTexte 124">
          <a:extLst>
            <a:ext uri="{FF2B5EF4-FFF2-40B4-BE49-F238E27FC236}">
              <a16:creationId xmlns:a16="http://schemas.microsoft.com/office/drawing/2014/main" id="{FB883813-5980-4C5E-9B97-741C01CA2674}"/>
            </a:ext>
          </a:extLst>
        </xdr:cNvPr>
        <xdr:cNvSpPr txBox="1"/>
      </xdr:nvSpPr>
      <xdr:spPr>
        <a:xfrm>
          <a:off x="22278975" y="8739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88</xdr:row>
      <xdr:rowOff>128587</xdr:rowOff>
    </xdr:from>
    <xdr:ext cx="65" cy="172227"/>
    <xdr:sp macro="" textlink="">
      <xdr:nvSpPr>
        <xdr:cNvPr id="126" name="ZoneTexte 125">
          <a:extLst>
            <a:ext uri="{FF2B5EF4-FFF2-40B4-BE49-F238E27FC236}">
              <a16:creationId xmlns:a16="http://schemas.microsoft.com/office/drawing/2014/main" id="{F5759B3D-637A-46B6-94D3-308185414B9E}"/>
            </a:ext>
          </a:extLst>
        </xdr:cNvPr>
        <xdr:cNvSpPr txBox="1"/>
      </xdr:nvSpPr>
      <xdr:spPr>
        <a:xfrm>
          <a:off x="22278975" y="8929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27" name="ZoneTexte 126">
          <a:extLst>
            <a:ext uri="{FF2B5EF4-FFF2-40B4-BE49-F238E27FC236}">
              <a16:creationId xmlns:a16="http://schemas.microsoft.com/office/drawing/2014/main" id="{3B513E28-E2C8-4736-A880-D6C86734F02F}"/>
            </a:ext>
          </a:extLst>
        </xdr:cNvPr>
        <xdr:cNvSpPr txBox="1"/>
      </xdr:nvSpPr>
      <xdr:spPr>
        <a:xfrm>
          <a:off x="23060025" y="8739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28" name="ZoneTexte 127">
          <a:extLst>
            <a:ext uri="{FF2B5EF4-FFF2-40B4-BE49-F238E27FC236}">
              <a16:creationId xmlns:a16="http://schemas.microsoft.com/office/drawing/2014/main" id="{F10CF8C8-09AA-4A7D-86CD-E595322E2338}"/>
            </a:ext>
          </a:extLst>
        </xdr:cNvPr>
        <xdr:cNvSpPr txBox="1"/>
      </xdr:nvSpPr>
      <xdr:spPr>
        <a:xfrm>
          <a:off x="23060025" y="8929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29" name="ZoneTexte 128">
          <a:extLst>
            <a:ext uri="{FF2B5EF4-FFF2-40B4-BE49-F238E27FC236}">
              <a16:creationId xmlns:a16="http://schemas.microsoft.com/office/drawing/2014/main" id="{84A07720-FD23-4239-83C3-2320E51C1E00}"/>
            </a:ext>
          </a:extLst>
        </xdr:cNvPr>
        <xdr:cNvSpPr txBox="1"/>
      </xdr:nvSpPr>
      <xdr:spPr>
        <a:xfrm>
          <a:off x="23060025" y="8739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30" name="ZoneTexte 129">
          <a:extLst>
            <a:ext uri="{FF2B5EF4-FFF2-40B4-BE49-F238E27FC236}">
              <a16:creationId xmlns:a16="http://schemas.microsoft.com/office/drawing/2014/main" id="{5996F42C-001C-452B-A4C3-903536FB626E}"/>
            </a:ext>
          </a:extLst>
        </xdr:cNvPr>
        <xdr:cNvSpPr txBox="1"/>
      </xdr:nvSpPr>
      <xdr:spPr>
        <a:xfrm>
          <a:off x="23060025" y="8929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88</xdr:row>
      <xdr:rowOff>128587</xdr:rowOff>
    </xdr:from>
    <xdr:ext cx="65" cy="172227"/>
    <xdr:sp macro="" textlink="">
      <xdr:nvSpPr>
        <xdr:cNvPr id="131" name="ZoneTexte 130">
          <a:extLst>
            <a:ext uri="{FF2B5EF4-FFF2-40B4-BE49-F238E27FC236}">
              <a16:creationId xmlns:a16="http://schemas.microsoft.com/office/drawing/2014/main" id="{615E37BA-5D8E-4E83-9E21-0FBDA87E9FDE}"/>
            </a:ext>
          </a:extLst>
        </xdr:cNvPr>
        <xdr:cNvSpPr txBox="1"/>
      </xdr:nvSpPr>
      <xdr:spPr>
        <a:xfrm>
          <a:off x="22278975" y="8929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32" name="ZoneTexte 131">
          <a:extLst>
            <a:ext uri="{FF2B5EF4-FFF2-40B4-BE49-F238E27FC236}">
              <a16:creationId xmlns:a16="http://schemas.microsoft.com/office/drawing/2014/main" id="{4072130C-F5EE-4DBC-AC79-C37193306E5F}"/>
            </a:ext>
          </a:extLst>
        </xdr:cNvPr>
        <xdr:cNvSpPr txBox="1"/>
      </xdr:nvSpPr>
      <xdr:spPr>
        <a:xfrm>
          <a:off x="23060025" y="8929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33" name="ZoneTexte 132">
          <a:extLst>
            <a:ext uri="{FF2B5EF4-FFF2-40B4-BE49-F238E27FC236}">
              <a16:creationId xmlns:a16="http://schemas.microsoft.com/office/drawing/2014/main" id="{D7F9E6C4-D4E0-490A-9441-E3ED479A0CA5}"/>
            </a:ext>
          </a:extLst>
        </xdr:cNvPr>
        <xdr:cNvSpPr txBox="1"/>
      </xdr:nvSpPr>
      <xdr:spPr>
        <a:xfrm>
          <a:off x="23060025" y="8929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88</xdr:row>
      <xdr:rowOff>128587</xdr:rowOff>
    </xdr:from>
    <xdr:ext cx="65" cy="172227"/>
    <xdr:sp macro="" textlink="">
      <xdr:nvSpPr>
        <xdr:cNvPr id="134" name="ZoneTexte 133">
          <a:extLst>
            <a:ext uri="{FF2B5EF4-FFF2-40B4-BE49-F238E27FC236}">
              <a16:creationId xmlns:a16="http://schemas.microsoft.com/office/drawing/2014/main" id="{3E972221-07E9-4043-9F35-403149C8E3AC}"/>
            </a:ext>
          </a:extLst>
        </xdr:cNvPr>
        <xdr:cNvSpPr txBox="1"/>
      </xdr:nvSpPr>
      <xdr:spPr>
        <a:xfrm>
          <a:off x="22278975" y="8929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89</xdr:row>
      <xdr:rowOff>128587</xdr:rowOff>
    </xdr:from>
    <xdr:ext cx="65" cy="172227"/>
    <xdr:sp macro="" textlink="">
      <xdr:nvSpPr>
        <xdr:cNvPr id="135" name="ZoneTexte 134">
          <a:extLst>
            <a:ext uri="{FF2B5EF4-FFF2-40B4-BE49-F238E27FC236}">
              <a16:creationId xmlns:a16="http://schemas.microsoft.com/office/drawing/2014/main" id="{6D252C46-2E93-4EB5-9F1E-710786295412}"/>
            </a:ext>
          </a:extLst>
        </xdr:cNvPr>
        <xdr:cNvSpPr txBox="1"/>
      </xdr:nvSpPr>
      <xdr:spPr>
        <a:xfrm>
          <a:off x="22278975" y="912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36" name="ZoneTexte 135">
          <a:extLst>
            <a:ext uri="{FF2B5EF4-FFF2-40B4-BE49-F238E27FC236}">
              <a16:creationId xmlns:a16="http://schemas.microsoft.com/office/drawing/2014/main" id="{833FB3E1-D154-4650-854E-1D1CFD976889}"/>
            </a:ext>
          </a:extLst>
        </xdr:cNvPr>
        <xdr:cNvSpPr txBox="1"/>
      </xdr:nvSpPr>
      <xdr:spPr>
        <a:xfrm>
          <a:off x="23060025" y="8929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37" name="ZoneTexte 136">
          <a:extLst>
            <a:ext uri="{FF2B5EF4-FFF2-40B4-BE49-F238E27FC236}">
              <a16:creationId xmlns:a16="http://schemas.microsoft.com/office/drawing/2014/main" id="{0EBD591E-3EF5-4181-BA80-CAC3C661D642}"/>
            </a:ext>
          </a:extLst>
        </xdr:cNvPr>
        <xdr:cNvSpPr txBox="1"/>
      </xdr:nvSpPr>
      <xdr:spPr>
        <a:xfrm>
          <a:off x="23060025" y="912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38" name="ZoneTexte 137">
          <a:extLst>
            <a:ext uri="{FF2B5EF4-FFF2-40B4-BE49-F238E27FC236}">
              <a16:creationId xmlns:a16="http://schemas.microsoft.com/office/drawing/2014/main" id="{F26CB4A6-7ED6-45B4-B6FA-ABAD74F512E6}"/>
            </a:ext>
          </a:extLst>
        </xdr:cNvPr>
        <xdr:cNvSpPr txBox="1"/>
      </xdr:nvSpPr>
      <xdr:spPr>
        <a:xfrm>
          <a:off x="23060025" y="8929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39" name="ZoneTexte 138">
          <a:extLst>
            <a:ext uri="{FF2B5EF4-FFF2-40B4-BE49-F238E27FC236}">
              <a16:creationId xmlns:a16="http://schemas.microsoft.com/office/drawing/2014/main" id="{E69D5DF1-A581-4170-8554-F5820F6BCC0C}"/>
            </a:ext>
          </a:extLst>
        </xdr:cNvPr>
        <xdr:cNvSpPr txBox="1"/>
      </xdr:nvSpPr>
      <xdr:spPr>
        <a:xfrm>
          <a:off x="23060025" y="912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89</xdr:row>
      <xdr:rowOff>128587</xdr:rowOff>
    </xdr:from>
    <xdr:ext cx="65" cy="172227"/>
    <xdr:sp macro="" textlink="">
      <xdr:nvSpPr>
        <xdr:cNvPr id="140" name="ZoneTexte 139">
          <a:extLst>
            <a:ext uri="{FF2B5EF4-FFF2-40B4-BE49-F238E27FC236}">
              <a16:creationId xmlns:a16="http://schemas.microsoft.com/office/drawing/2014/main" id="{CB363C33-4F16-4746-91CE-3E45028D60E0}"/>
            </a:ext>
          </a:extLst>
        </xdr:cNvPr>
        <xdr:cNvSpPr txBox="1"/>
      </xdr:nvSpPr>
      <xdr:spPr>
        <a:xfrm>
          <a:off x="22278975" y="912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41" name="ZoneTexte 140">
          <a:extLst>
            <a:ext uri="{FF2B5EF4-FFF2-40B4-BE49-F238E27FC236}">
              <a16:creationId xmlns:a16="http://schemas.microsoft.com/office/drawing/2014/main" id="{7061806E-A016-4377-B527-0F8F1792092E}"/>
            </a:ext>
          </a:extLst>
        </xdr:cNvPr>
        <xdr:cNvSpPr txBox="1"/>
      </xdr:nvSpPr>
      <xdr:spPr>
        <a:xfrm>
          <a:off x="23060025" y="912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42" name="ZoneTexte 141">
          <a:extLst>
            <a:ext uri="{FF2B5EF4-FFF2-40B4-BE49-F238E27FC236}">
              <a16:creationId xmlns:a16="http://schemas.microsoft.com/office/drawing/2014/main" id="{D4D8A9CE-085D-4831-97E4-70ECE62669F3}"/>
            </a:ext>
          </a:extLst>
        </xdr:cNvPr>
        <xdr:cNvSpPr txBox="1"/>
      </xdr:nvSpPr>
      <xdr:spPr>
        <a:xfrm>
          <a:off x="23060025" y="912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89</xdr:row>
      <xdr:rowOff>128587</xdr:rowOff>
    </xdr:from>
    <xdr:ext cx="65" cy="172227"/>
    <xdr:sp macro="" textlink="">
      <xdr:nvSpPr>
        <xdr:cNvPr id="143" name="ZoneTexte 142">
          <a:extLst>
            <a:ext uri="{FF2B5EF4-FFF2-40B4-BE49-F238E27FC236}">
              <a16:creationId xmlns:a16="http://schemas.microsoft.com/office/drawing/2014/main" id="{43586696-FDE1-4D65-894D-4DB4DD3F2842}"/>
            </a:ext>
          </a:extLst>
        </xdr:cNvPr>
        <xdr:cNvSpPr txBox="1"/>
      </xdr:nvSpPr>
      <xdr:spPr>
        <a:xfrm>
          <a:off x="22278975" y="912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90</xdr:row>
      <xdr:rowOff>128587</xdr:rowOff>
    </xdr:from>
    <xdr:ext cx="65" cy="172227"/>
    <xdr:sp macro="" textlink="">
      <xdr:nvSpPr>
        <xdr:cNvPr id="144" name="ZoneTexte 143">
          <a:extLst>
            <a:ext uri="{FF2B5EF4-FFF2-40B4-BE49-F238E27FC236}">
              <a16:creationId xmlns:a16="http://schemas.microsoft.com/office/drawing/2014/main" id="{A66CB91E-4C9B-4BE7-942E-635B191800B4}"/>
            </a:ext>
          </a:extLst>
        </xdr:cNvPr>
        <xdr:cNvSpPr txBox="1"/>
      </xdr:nvSpPr>
      <xdr:spPr>
        <a:xfrm>
          <a:off x="22278975" y="931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45" name="ZoneTexte 144">
          <a:extLst>
            <a:ext uri="{FF2B5EF4-FFF2-40B4-BE49-F238E27FC236}">
              <a16:creationId xmlns:a16="http://schemas.microsoft.com/office/drawing/2014/main" id="{FB7A2897-D6D3-41E8-A372-9413B6F1E169}"/>
            </a:ext>
          </a:extLst>
        </xdr:cNvPr>
        <xdr:cNvSpPr txBox="1"/>
      </xdr:nvSpPr>
      <xdr:spPr>
        <a:xfrm>
          <a:off x="23060025" y="912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46" name="ZoneTexte 145">
          <a:extLst>
            <a:ext uri="{FF2B5EF4-FFF2-40B4-BE49-F238E27FC236}">
              <a16:creationId xmlns:a16="http://schemas.microsoft.com/office/drawing/2014/main" id="{E53475FB-C71C-45B2-9B62-03621AF32C96}"/>
            </a:ext>
          </a:extLst>
        </xdr:cNvPr>
        <xdr:cNvSpPr txBox="1"/>
      </xdr:nvSpPr>
      <xdr:spPr>
        <a:xfrm>
          <a:off x="23060025" y="931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47" name="ZoneTexte 146">
          <a:extLst>
            <a:ext uri="{FF2B5EF4-FFF2-40B4-BE49-F238E27FC236}">
              <a16:creationId xmlns:a16="http://schemas.microsoft.com/office/drawing/2014/main" id="{9B39C60C-3CCA-4785-9829-C5C1BC0A3F15}"/>
            </a:ext>
          </a:extLst>
        </xdr:cNvPr>
        <xdr:cNvSpPr txBox="1"/>
      </xdr:nvSpPr>
      <xdr:spPr>
        <a:xfrm>
          <a:off x="23060025" y="912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48" name="ZoneTexte 147">
          <a:extLst>
            <a:ext uri="{FF2B5EF4-FFF2-40B4-BE49-F238E27FC236}">
              <a16:creationId xmlns:a16="http://schemas.microsoft.com/office/drawing/2014/main" id="{3D67989C-F261-49F7-A705-8710220D8EA5}"/>
            </a:ext>
          </a:extLst>
        </xdr:cNvPr>
        <xdr:cNvSpPr txBox="1"/>
      </xdr:nvSpPr>
      <xdr:spPr>
        <a:xfrm>
          <a:off x="23060025" y="931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90</xdr:row>
      <xdr:rowOff>128587</xdr:rowOff>
    </xdr:from>
    <xdr:ext cx="65" cy="172227"/>
    <xdr:sp macro="" textlink="">
      <xdr:nvSpPr>
        <xdr:cNvPr id="149" name="ZoneTexte 148">
          <a:extLst>
            <a:ext uri="{FF2B5EF4-FFF2-40B4-BE49-F238E27FC236}">
              <a16:creationId xmlns:a16="http://schemas.microsoft.com/office/drawing/2014/main" id="{AE1655A7-6108-45C6-A370-E42ABC08CC00}"/>
            </a:ext>
          </a:extLst>
        </xdr:cNvPr>
        <xdr:cNvSpPr txBox="1"/>
      </xdr:nvSpPr>
      <xdr:spPr>
        <a:xfrm>
          <a:off x="22278975" y="931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50" name="ZoneTexte 149">
          <a:extLst>
            <a:ext uri="{FF2B5EF4-FFF2-40B4-BE49-F238E27FC236}">
              <a16:creationId xmlns:a16="http://schemas.microsoft.com/office/drawing/2014/main" id="{5E1FA982-6496-44BA-A833-FD300E9E463B}"/>
            </a:ext>
          </a:extLst>
        </xdr:cNvPr>
        <xdr:cNvSpPr txBox="1"/>
      </xdr:nvSpPr>
      <xdr:spPr>
        <a:xfrm>
          <a:off x="23060025" y="931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51" name="ZoneTexte 150">
          <a:extLst>
            <a:ext uri="{FF2B5EF4-FFF2-40B4-BE49-F238E27FC236}">
              <a16:creationId xmlns:a16="http://schemas.microsoft.com/office/drawing/2014/main" id="{16100520-287D-48B2-9288-0D2D4747F17C}"/>
            </a:ext>
          </a:extLst>
        </xdr:cNvPr>
        <xdr:cNvSpPr txBox="1"/>
      </xdr:nvSpPr>
      <xdr:spPr>
        <a:xfrm>
          <a:off x="23060025" y="931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90</xdr:row>
      <xdr:rowOff>128587</xdr:rowOff>
    </xdr:from>
    <xdr:ext cx="65" cy="172227"/>
    <xdr:sp macro="" textlink="">
      <xdr:nvSpPr>
        <xdr:cNvPr id="152" name="ZoneTexte 151">
          <a:extLst>
            <a:ext uri="{FF2B5EF4-FFF2-40B4-BE49-F238E27FC236}">
              <a16:creationId xmlns:a16="http://schemas.microsoft.com/office/drawing/2014/main" id="{5A9F1E9F-60D8-4AE2-BFB0-BF1D345580D9}"/>
            </a:ext>
          </a:extLst>
        </xdr:cNvPr>
        <xdr:cNvSpPr txBox="1"/>
      </xdr:nvSpPr>
      <xdr:spPr>
        <a:xfrm>
          <a:off x="22278975" y="931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91</xdr:row>
      <xdr:rowOff>128587</xdr:rowOff>
    </xdr:from>
    <xdr:ext cx="65" cy="172227"/>
    <xdr:sp macro="" textlink="">
      <xdr:nvSpPr>
        <xdr:cNvPr id="153" name="ZoneTexte 152">
          <a:extLst>
            <a:ext uri="{FF2B5EF4-FFF2-40B4-BE49-F238E27FC236}">
              <a16:creationId xmlns:a16="http://schemas.microsoft.com/office/drawing/2014/main" id="{97A2CC96-58F7-4E1A-86DA-F1DA2131FD3B}"/>
            </a:ext>
          </a:extLst>
        </xdr:cNvPr>
        <xdr:cNvSpPr txBox="1"/>
      </xdr:nvSpPr>
      <xdr:spPr>
        <a:xfrm>
          <a:off x="22278975" y="950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54" name="ZoneTexte 153">
          <a:extLst>
            <a:ext uri="{FF2B5EF4-FFF2-40B4-BE49-F238E27FC236}">
              <a16:creationId xmlns:a16="http://schemas.microsoft.com/office/drawing/2014/main" id="{5B30376B-01F1-43FD-ADF9-ADE0592B2514}"/>
            </a:ext>
          </a:extLst>
        </xdr:cNvPr>
        <xdr:cNvSpPr txBox="1"/>
      </xdr:nvSpPr>
      <xdr:spPr>
        <a:xfrm>
          <a:off x="23060025" y="931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55" name="ZoneTexte 154">
          <a:extLst>
            <a:ext uri="{FF2B5EF4-FFF2-40B4-BE49-F238E27FC236}">
              <a16:creationId xmlns:a16="http://schemas.microsoft.com/office/drawing/2014/main" id="{E455A4F8-E82C-48DF-848F-6A406A6A7281}"/>
            </a:ext>
          </a:extLst>
        </xdr:cNvPr>
        <xdr:cNvSpPr txBox="1"/>
      </xdr:nvSpPr>
      <xdr:spPr>
        <a:xfrm>
          <a:off x="23060025" y="950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56" name="ZoneTexte 155">
          <a:extLst>
            <a:ext uri="{FF2B5EF4-FFF2-40B4-BE49-F238E27FC236}">
              <a16:creationId xmlns:a16="http://schemas.microsoft.com/office/drawing/2014/main" id="{0500E6D5-51F6-47CD-855F-F03EE7CAC5C4}"/>
            </a:ext>
          </a:extLst>
        </xdr:cNvPr>
        <xdr:cNvSpPr txBox="1"/>
      </xdr:nvSpPr>
      <xdr:spPr>
        <a:xfrm>
          <a:off x="23060025" y="931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57" name="ZoneTexte 156">
          <a:extLst>
            <a:ext uri="{FF2B5EF4-FFF2-40B4-BE49-F238E27FC236}">
              <a16:creationId xmlns:a16="http://schemas.microsoft.com/office/drawing/2014/main" id="{38D9B5A3-C582-4FA5-AC44-258B2A7BE866}"/>
            </a:ext>
          </a:extLst>
        </xdr:cNvPr>
        <xdr:cNvSpPr txBox="1"/>
      </xdr:nvSpPr>
      <xdr:spPr>
        <a:xfrm>
          <a:off x="23060025" y="950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91</xdr:row>
      <xdr:rowOff>128587</xdr:rowOff>
    </xdr:from>
    <xdr:ext cx="65" cy="172227"/>
    <xdr:sp macro="" textlink="">
      <xdr:nvSpPr>
        <xdr:cNvPr id="158" name="ZoneTexte 157">
          <a:extLst>
            <a:ext uri="{FF2B5EF4-FFF2-40B4-BE49-F238E27FC236}">
              <a16:creationId xmlns:a16="http://schemas.microsoft.com/office/drawing/2014/main" id="{E753BFEC-1050-446B-AC61-C717CAE7B018}"/>
            </a:ext>
          </a:extLst>
        </xdr:cNvPr>
        <xdr:cNvSpPr txBox="1"/>
      </xdr:nvSpPr>
      <xdr:spPr>
        <a:xfrm>
          <a:off x="22278975" y="950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59" name="ZoneTexte 158">
          <a:extLst>
            <a:ext uri="{FF2B5EF4-FFF2-40B4-BE49-F238E27FC236}">
              <a16:creationId xmlns:a16="http://schemas.microsoft.com/office/drawing/2014/main" id="{0B09459E-5E84-4DC1-A268-7690B41B72C9}"/>
            </a:ext>
          </a:extLst>
        </xdr:cNvPr>
        <xdr:cNvSpPr txBox="1"/>
      </xdr:nvSpPr>
      <xdr:spPr>
        <a:xfrm>
          <a:off x="23060025" y="950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60" name="ZoneTexte 159">
          <a:extLst>
            <a:ext uri="{FF2B5EF4-FFF2-40B4-BE49-F238E27FC236}">
              <a16:creationId xmlns:a16="http://schemas.microsoft.com/office/drawing/2014/main" id="{4CE26064-E2DF-4927-A9F8-D2CA9F799E8F}"/>
            </a:ext>
          </a:extLst>
        </xdr:cNvPr>
        <xdr:cNvSpPr txBox="1"/>
      </xdr:nvSpPr>
      <xdr:spPr>
        <a:xfrm>
          <a:off x="23060025" y="950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91</xdr:row>
      <xdr:rowOff>128587</xdr:rowOff>
    </xdr:from>
    <xdr:ext cx="65" cy="172227"/>
    <xdr:sp macro="" textlink="">
      <xdr:nvSpPr>
        <xdr:cNvPr id="161" name="ZoneTexte 160">
          <a:extLst>
            <a:ext uri="{FF2B5EF4-FFF2-40B4-BE49-F238E27FC236}">
              <a16:creationId xmlns:a16="http://schemas.microsoft.com/office/drawing/2014/main" id="{1F7B86B7-383F-453B-B9E4-4D1F77F4D214}"/>
            </a:ext>
          </a:extLst>
        </xdr:cNvPr>
        <xdr:cNvSpPr txBox="1"/>
      </xdr:nvSpPr>
      <xdr:spPr>
        <a:xfrm>
          <a:off x="22278975" y="950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92</xdr:row>
      <xdr:rowOff>128587</xdr:rowOff>
    </xdr:from>
    <xdr:ext cx="65" cy="172227"/>
    <xdr:sp macro="" textlink="">
      <xdr:nvSpPr>
        <xdr:cNvPr id="162" name="ZoneTexte 161">
          <a:extLst>
            <a:ext uri="{FF2B5EF4-FFF2-40B4-BE49-F238E27FC236}">
              <a16:creationId xmlns:a16="http://schemas.microsoft.com/office/drawing/2014/main" id="{844E3CB7-DEE3-4DDA-A121-0A5910520B5F}"/>
            </a:ext>
          </a:extLst>
        </xdr:cNvPr>
        <xdr:cNvSpPr txBox="1"/>
      </xdr:nvSpPr>
      <xdr:spPr>
        <a:xfrm>
          <a:off x="22278975" y="9691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63" name="ZoneTexte 162">
          <a:extLst>
            <a:ext uri="{FF2B5EF4-FFF2-40B4-BE49-F238E27FC236}">
              <a16:creationId xmlns:a16="http://schemas.microsoft.com/office/drawing/2014/main" id="{9FE1AF7F-C74D-40DD-A340-9169844B99C1}"/>
            </a:ext>
          </a:extLst>
        </xdr:cNvPr>
        <xdr:cNvSpPr txBox="1"/>
      </xdr:nvSpPr>
      <xdr:spPr>
        <a:xfrm>
          <a:off x="23060025" y="950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64" name="ZoneTexte 163">
          <a:extLst>
            <a:ext uri="{FF2B5EF4-FFF2-40B4-BE49-F238E27FC236}">
              <a16:creationId xmlns:a16="http://schemas.microsoft.com/office/drawing/2014/main" id="{69BF5229-29BB-49E6-BC90-864A4B45801E}"/>
            </a:ext>
          </a:extLst>
        </xdr:cNvPr>
        <xdr:cNvSpPr txBox="1"/>
      </xdr:nvSpPr>
      <xdr:spPr>
        <a:xfrm>
          <a:off x="23060025" y="9691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65" name="ZoneTexte 164">
          <a:extLst>
            <a:ext uri="{FF2B5EF4-FFF2-40B4-BE49-F238E27FC236}">
              <a16:creationId xmlns:a16="http://schemas.microsoft.com/office/drawing/2014/main" id="{4F5BBA88-B38C-43D4-AAF5-223AE7F0F058}"/>
            </a:ext>
          </a:extLst>
        </xdr:cNvPr>
        <xdr:cNvSpPr txBox="1"/>
      </xdr:nvSpPr>
      <xdr:spPr>
        <a:xfrm>
          <a:off x="23060025" y="950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66" name="ZoneTexte 165">
          <a:extLst>
            <a:ext uri="{FF2B5EF4-FFF2-40B4-BE49-F238E27FC236}">
              <a16:creationId xmlns:a16="http://schemas.microsoft.com/office/drawing/2014/main" id="{C2795768-D255-419D-B953-D119854D26FC}"/>
            </a:ext>
          </a:extLst>
        </xdr:cNvPr>
        <xdr:cNvSpPr txBox="1"/>
      </xdr:nvSpPr>
      <xdr:spPr>
        <a:xfrm>
          <a:off x="23060025" y="9691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92</xdr:row>
      <xdr:rowOff>128587</xdr:rowOff>
    </xdr:from>
    <xdr:ext cx="65" cy="172227"/>
    <xdr:sp macro="" textlink="">
      <xdr:nvSpPr>
        <xdr:cNvPr id="167" name="ZoneTexte 166">
          <a:extLst>
            <a:ext uri="{FF2B5EF4-FFF2-40B4-BE49-F238E27FC236}">
              <a16:creationId xmlns:a16="http://schemas.microsoft.com/office/drawing/2014/main" id="{5CD1653D-F434-4AB5-8877-71CA3363A40F}"/>
            </a:ext>
          </a:extLst>
        </xdr:cNvPr>
        <xdr:cNvSpPr txBox="1"/>
      </xdr:nvSpPr>
      <xdr:spPr>
        <a:xfrm>
          <a:off x="22278975" y="9691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68" name="ZoneTexte 167">
          <a:extLst>
            <a:ext uri="{FF2B5EF4-FFF2-40B4-BE49-F238E27FC236}">
              <a16:creationId xmlns:a16="http://schemas.microsoft.com/office/drawing/2014/main" id="{F9EFC3B0-B295-4D11-969D-415CD1C51F66}"/>
            </a:ext>
          </a:extLst>
        </xdr:cNvPr>
        <xdr:cNvSpPr txBox="1"/>
      </xdr:nvSpPr>
      <xdr:spPr>
        <a:xfrm>
          <a:off x="23060025" y="9691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69" name="ZoneTexte 168">
          <a:extLst>
            <a:ext uri="{FF2B5EF4-FFF2-40B4-BE49-F238E27FC236}">
              <a16:creationId xmlns:a16="http://schemas.microsoft.com/office/drawing/2014/main" id="{2F7EF1B0-54F4-4054-BB60-2BBB069F8529}"/>
            </a:ext>
          </a:extLst>
        </xdr:cNvPr>
        <xdr:cNvSpPr txBox="1"/>
      </xdr:nvSpPr>
      <xdr:spPr>
        <a:xfrm>
          <a:off x="23060025" y="9691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92</xdr:row>
      <xdr:rowOff>128587</xdr:rowOff>
    </xdr:from>
    <xdr:ext cx="65" cy="172227"/>
    <xdr:sp macro="" textlink="">
      <xdr:nvSpPr>
        <xdr:cNvPr id="170" name="ZoneTexte 169">
          <a:extLst>
            <a:ext uri="{FF2B5EF4-FFF2-40B4-BE49-F238E27FC236}">
              <a16:creationId xmlns:a16="http://schemas.microsoft.com/office/drawing/2014/main" id="{4899192F-42F0-4A3A-A0A3-ACB566B116E8}"/>
            </a:ext>
          </a:extLst>
        </xdr:cNvPr>
        <xdr:cNvSpPr txBox="1"/>
      </xdr:nvSpPr>
      <xdr:spPr>
        <a:xfrm>
          <a:off x="22278975" y="9691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93</xdr:row>
      <xdr:rowOff>128587</xdr:rowOff>
    </xdr:from>
    <xdr:ext cx="65" cy="172227"/>
    <xdr:sp macro="" textlink="">
      <xdr:nvSpPr>
        <xdr:cNvPr id="171" name="ZoneTexte 170">
          <a:extLst>
            <a:ext uri="{FF2B5EF4-FFF2-40B4-BE49-F238E27FC236}">
              <a16:creationId xmlns:a16="http://schemas.microsoft.com/office/drawing/2014/main" id="{11D635A2-AD16-4074-A893-64972C4791E1}"/>
            </a:ext>
          </a:extLst>
        </xdr:cNvPr>
        <xdr:cNvSpPr txBox="1"/>
      </xdr:nvSpPr>
      <xdr:spPr>
        <a:xfrm>
          <a:off x="22278975" y="988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72" name="ZoneTexte 171">
          <a:extLst>
            <a:ext uri="{FF2B5EF4-FFF2-40B4-BE49-F238E27FC236}">
              <a16:creationId xmlns:a16="http://schemas.microsoft.com/office/drawing/2014/main" id="{D1E960E1-BB91-4739-8420-B523DF1F5BA4}"/>
            </a:ext>
          </a:extLst>
        </xdr:cNvPr>
        <xdr:cNvSpPr txBox="1"/>
      </xdr:nvSpPr>
      <xdr:spPr>
        <a:xfrm>
          <a:off x="23060025" y="9691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73" name="ZoneTexte 172">
          <a:extLst>
            <a:ext uri="{FF2B5EF4-FFF2-40B4-BE49-F238E27FC236}">
              <a16:creationId xmlns:a16="http://schemas.microsoft.com/office/drawing/2014/main" id="{DC942935-9EB6-43D0-9E08-AFFDF3F2EE4F}"/>
            </a:ext>
          </a:extLst>
        </xdr:cNvPr>
        <xdr:cNvSpPr txBox="1"/>
      </xdr:nvSpPr>
      <xdr:spPr>
        <a:xfrm>
          <a:off x="23060025" y="988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74" name="ZoneTexte 173">
          <a:extLst>
            <a:ext uri="{FF2B5EF4-FFF2-40B4-BE49-F238E27FC236}">
              <a16:creationId xmlns:a16="http://schemas.microsoft.com/office/drawing/2014/main" id="{0DCA7B32-0C84-481D-853F-2017D07070A5}"/>
            </a:ext>
          </a:extLst>
        </xdr:cNvPr>
        <xdr:cNvSpPr txBox="1"/>
      </xdr:nvSpPr>
      <xdr:spPr>
        <a:xfrm>
          <a:off x="23060025" y="9691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75" name="ZoneTexte 174">
          <a:extLst>
            <a:ext uri="{FF2B5EF4-FFF2-40B4-BE49-F238E27FC236}">
              <a16:creationId xmlns:a16="http://schemas.microsoft.com/office/drawing/2014/main" id="{D6A15E66-3845-4433-8E48-621137F28020}"/>
            </a:ext>
          </a:extLst>
        </xdr:cNvPr>
        <xdr:cNvSpPr txBox="1"/>
      </xdr:nvSpPr>
      <xdr:spPr>
        <a:xfrm>
          <a:off x="23060025" y="988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93</xdr:row>
      <xdr:rowOff>128587</xdr:rowOff>
    </xdr:from>
    <xdr:ext cx="65" cy="172227"/>
    <xdr:sp macro="" textlink="">
      <xdr:nvSpPr>
        <xdr:cNvPr id="176" name="ZoneTexte 175">
          <a:extLst>
            <a:ext uri="{FF2B5EF4-FFF2-40B4-BE49-F238E27FC236}">
              <a16:creationId xmlns:a16="http://schemas.microsoft.com/office/drawing/2014/main" id="{CAC9B329-36BF-4D57-B1C3-1AC4C4BA2FC8}"/>
            </a:ext>
          </a:extLst>
        </xdr:cNvPr>
        <xdr:cNvSpPr txBox="1"/>
      </xdr:nvSpPr>
      <xdr:spPr>
        <a:xfrm>
          <a:off x="22278975" y="988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77" name="ZoneTexte 176">
          <a:extLst>
            <a:ext uri="{FF2B5EF4-FFF2-40B4-BE49-F238E27FC236}">
              <a16:creationId xmlns:a16="http://schemas.microsoft.com/office/drawing/2014/main" id="{A929B8CC-2183-49FC-9E47-833A1FF89F10}"/>
            </a:ext>
          </a:extLst>
        </xdr:cNvPr>
        <xdr:cNvSpPr txBox="1"/>
      </xdr:nvSpPr>
      <xdr:spPr>
        <a:xfrm>
          <a:off x="23060025" y="988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78" name="ZoneTexte 177">
          <a:extLst>
            <a:ext uri="{FF2B5EF4-FFF2-40B4-BE49-F238E27FC236}">
              <a16:creationId xmlns:a16="http://schemas.microsoft.com/office/drawing/2014/main" id="{CA1916EC-A545-4203-AFB9-F5FFDD678B63}"/>
            </a:ext>
          </a:extLst>
        </xdr:cNvPr>
        <xdr:cNvSpPr txBox="1"/>
      </xdr:nvSpPr>
      <xdr:spPr>
        <a:xfrm>
          <a:off x="23060025" y="988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93</xdr:row>
      <xdr:rowOff>128587</xdr:rowOff>
    </xdr:from>
    <xdr:ext cx="65" cy="172227"/>
    <xdr:sp macro="" textlink="">
      <xdr:nvSpPr>
        <xdr:cNvPr id="179" name="ZoneTexte 178">
          <a:extLst>
            <a:ext uri="{FF2B5EF4-FFF2-40B4-BE49-F238E27FC236}">
              <a16:creationId xmlns:a16="http://schemas.microsoft.com/office/drawing/2014/main" id="{BEB26D19-9101-45DA-A647-4266A304F8D7}"/>
            </a:ext>
          </a:extLst>
        </xdr:cNvPr>
        <xdr:cNvSpPr txBox="1"/>
      </xdr:nvSpPr>
      <xdr:spPr>
        <a:xfrm>
          <a:off x="22278975" y="988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94</xdr:row>
      <xdr:rowOff>128587</xdr:rowOff>
    </xdr:from>
    <xdr:ext cx="65" cy="172227"/>
    <xdr:sp macro="" textlink="">
      <xdr:nvSpPr>
        <xdr:cNvPr id="180" name="ZoneTexte 179">
          <a:extLst>
            <a:ext uri="{FF2B5EF4-FFF2-40B4-BE49-F238E27FC236}">
              <a16:creationId xmlns:a16="http://schemas.microsoft.com/office/drawing/2014/main" id="{DFB3DC6F-58A6-41F0-BBC1-077507D27706}"/>
            </a:ext>
          </a:extLst>
        </xdr:cNvPr>
        <xdr:cNvSpPr txBox="1"/>
      </xdr:nvSpPr>
      <xdr:spPr>
        <a:xfrm>
          <a:off x="22278975" y="10072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81" name="ZoneTexte 180">
          <a:extLst>
            <a:ext uri="{FF2B5EF4-FFF2-40B4-BE49-F238E27FC236}">
              <a16:creationId xmlns:a16="http://schemas.microsoft.com/office/drawing/2014/main" id="{198B5E96-EF02-49E9-A55B-24BA9963DA0E}"/>
            </a:ext>
          </a:extLst>
        </xdr:cNvPr>
        <xdr:cNvSpPr txBox="1"/>
      </xdr:nvSpPr>
      <xdr:spPr>
        <a:xfrm>
          <a:off x="23060025" y="988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82" name="ZoneTexte 181">
          <a:extLst>
            <a:ext uri="{FF2B5EF4-FFF2-40B4-BE49-F238E27FC236}">
              <a16:creationId xmlns:a16="http://schemas.microsoft.com/office/drawing/2014/main" id="{D5DB92DB-A511-46FD-BF70-A66C2AE25211}"/>
            </a:ext>
          </a:extLst>
        </xdr:cNvPr>
        <xdr:cNvSpPr txBox="1"/>
      </xdr:nvSpPr>
      <xdr:spPr>
        <a:xfrm>
          <a:off x="23060025" y="10072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83" name="ZoneTexte 182">
          <a:extLst>
            <a:ext uri="{FF2B5EF4-FFF2-40B4-BE49-F238E27FC236}">
              <a16:creationId xmlns:a16="http://schemas.microsoft.com/office/drawing/2014/main" id="{9CCACCB1-7D67-4514-9D63-C26C1B84B322}"/>
            </a:ext>
          </a:extLst>
        </xdr:cNvPr>
        <xdr:cNvSpPr txBox="1"/>
      </xdr:nvSpPr>
      <xdr:spPr>
        <a:xfrm>
          <a:off x="23060025" y="988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84" name="ZoneTexte 183">
          <a:extLst>
            <a:ext uri="{FF2B5EF4-FFF2-40B4-BE49-F238E27FC236}">
              <a16:creationId xmlns:a16="http://schemas.microsoft.com/office/drawing/2014/main" id="{96943C45-FAFA-4043-AB75-50B0A61359A1}"/>
            </a:ext>
          </a:extLst>
        </xdr:cNvPr>
        <xdr:cNvSpPr txBox="1"/>
      </xdr:nvSpPr>
      <xdr:spPr>
        <a:xfrm>
          <a:off x="23060025" y="10072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94</xdr:row>
      <xdr:rowOff>128587</xdr:rowOff>
    </xdr:from>
    <xdr:ext cx="65" cy="172227"/>
    <xdr:sp macro="" textlink="">
      <xdr:nvSpPr>
        <xdr:cNvPr id="185" name="ZoneTexte 184">
          <a:extLst>
            <a:ext uri="{FF2B5EF4-FFF2-40B4-BE49-F238E27FC236}">
              <a16:creationId xmlns:a16="http://schemas.microsoft.com/office/drawing/2014/main" id="{D1ED6805-C555-4C7C-A01C-BBCA0AC5F007}"/>
            </a:ext>
          </a:extLst>
        </xdr:cNvPr>
        <xdr:cNvSpPr txBox="1"/>
      </xdr:nvSpPr>
      <xdr:spPr>
        <a:xfrm>
          <a:off x="22278975" y="10072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86" name="ZoneTexte 185">
          <a:extLst>
            <a:ext uri="{FF2B5EF4-FFF2-40B4-BE49-F238E27FC236}">
              <a16:creationId xmlns:a16="http://schemas.microsoft.com/office/drawing/2014/main" id="{15826ACD-A4EB-4BCF-9A5F-1F72A90D77AD}"/>
            </a:ext>
          </a:extLst>
        </xdr:cNvPr>
        <xdr:cNvSpPr txBox="1"/>
      </xdr:nvSpPr>
      <xdr:spPr>
        <a:xfrm>
          <a:off x="23060025" y="10072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87" name="ZoneTexte 186">
          <a:extLst>
            <a:ext uri="{FF2B5EF4-FFF2-40B4-BE49-F238E27FC236}">
              <a16:creationId xmlns:a16="http://schemas.microsoft.com/office/drawing/2014/main" id="{F02DDB73-0EFB-4A96-8238-42EFC6B261BD}"/>
            </a:ext>
          </a:extLst>
        </xdr:cNvPr>
        <xdr:cNvSpPr txBox="1"/>
      </xdr:nvSpPr>
      <xdr:spPr>
        <a:xfrm>
          <a:off x="23060025" y="10072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94</xdr:row>
      <xdr:rowOff>128587</xdr:rowOff>
    </xdr:from>
    <xdr:ext cx="65" cy="172227"/>
    <xdr:sp macro="" textlink="">
      <xdr:nvSpPr>
        <xdr:cNvPr id="188" name="ZoneTexte 187">
          <a:extLst>
            <a:ext uri="{FF2B5EF4-FFF2-40B4-BE49-F238E27FC236}">
              <a16:creationId xmlns:a16="http://schemas.microsoft.com/office/drawing/2014/main" id="{FE16EB43-C4BF-421E-88C5-09ADC1ED3CD0}"/>
            </a:ext>
          </a:extLst>
        </xdr:cNvPr>
        <xdr:cNvSpPr txBox="1"/>
      </xdr:nvSpPr>
      <xdr:spPr>
        <a:xfrm>
          <a:off x="22278975" y="10072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95</xdr:row>
      <xdr:rowOff>128587</xdr:rowOff>
    </xdr:from>
    <xdr:ext cx="65" cy="172227"/>
    <xdr:sp macro="" textlink="">
      <xdr:nvSpPr>
        <xdr:cNvPr id="189" name="ZoneTexte 188">
          <a:extLst>
            <a:ext uri="{FF2B5EF4-FFF2-40B4-BE49-F238E27FC236}">
              <a16:creationId xmlns:a16="http://schemas.microsoft.com/office/drawing/2014/main" id="{AB46FC48-26E6-4560-903F-893A1092641A}"/>
            </a:ext>
          </a:extLst>
        </xdr:cNvPr>
        <xdr:cNvSpPr txBox="1"/>
      </xdr:nvSpPr>
      <xdr:spPr>
        <a:xfrm>
          <a:off x="22278975" y="1026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90" name="ZoneTexte 189">
          <a:extLst>
            <a:ext uri="{FF2B5EF4-FFF2-40B4-BE49-F238E27FC236}">
              <a16:creationId xmlns:a16="http://schemas.microsoft.com/office/drawing/2014/main" id="{13A50521-DAAE-4736-8027-EAF00B579AC6}"/>
            </a:ext>
          </a:extLst>
        </xdr:cNvPr>
        <xdr:cNvSpPr txBox="1"/>
      </xdr:nvSpPr>
      <xdr:spPr>
        <a:xfrm>
          <a:off x="23060025" y="10072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91" name="ZoneTexte 190">
          <a:extLst>
            <a:ext uri="{FF2B5EF4-FFF2-40B4-BE49-F238E27FC236}">
              <a16:creationId xmlns:a16="http://schemas.microsoft.com/office/drawing/2014/main" id="{0733CD4B-D552-4327-B55C-051B81A8CC08}"/>
            </a:ext>
          </a:extLst>
        </xdr:cNvPr>
        <xdr:cNvSpPr txBox="1"/>
      </xdr:nvSpPr>
      <xdr:spPr>
        <a:xfrm>
          <a:off x="23060025" y="1026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92" name="ZoneTexte 191">
          <a:extLst>
            <a:ext uri="{FF2B5EF4-FFF2-40B4-BE49-F238E27FC236}">
              <a16:creationId xmlns:a16="http://schemas.microsoft.com/office/drawing/2014/main" id="{AF244152-0EA0-4210-AA4E-59CF5CE0ACFC}"/>
            </a:ext>
          </a:extLst>
        </xdr:cNvPr>
        <xdr:cNvSpPr txBox="1"/>
      </xdr:nvSpPr>
      <xdr:spPr>
        <a:xfrm>
          <a:off x="23060025" y="10072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93" name="ZoneTexte 192">
          <a:extLst>
            <a:ext uri="{FF2B5EF4-FFF2-40B4-BE49-F238E27FC236}">
              <a16:creationId xmlns:a16="http://schemas.microsoft.com/office/drawing/2014/main" id="{1ECDFE0E-91E6-4DE6-958E-E5A615862FA6}"/>
            </a:ext>
          </a:extLst>
        </xdr:cNvPr>
        <xdr:cNvSpPr txBox="1"/>
      </xdr:nvSpPr>
      <xdr:spPr>
        <a:xfrm>
          <a:off x="23060025" y="1026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95</xdr:row>
      <xdr:rowOff>128587</xdr:rowOff>
    </xdr:from>
    <xdr:ext cx="65" cy="172227"/>
    <xdr:sp macro="" textlink="">
      <xdr:nvSpPr>
        <xdr:cNvPr id="194" name="ZoneTexte 193">
          <a:extLst>
            <a:ext uri="{FF2B5EF4-FFF2-40B4-BE49-F238E27FC236}">
              <a16:creationId xmlns:a16="http://schemas.microsoft.com/office/drawing/2014/main" id="{FDC4F873-51C7-4B34-9081-D8A2774A66E9}"/>
            </a:ext>
          </a:extLst>
        </xdr:cNvPr>
        <xdr:cNvSpPr txBox="1"/>
      </xdr:nvSpPr>
      <xdr:spPr>
        <a:xfrm>
          <a:off x="22278975" y="1026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95" name="ZoneTexte 194">
          <a:extLst>
            <a:ext uri="{FF2B5EF4-FFF2-40B4-BE49-F238E27FC236}">
              <a16:creationId xmlns:a16="http://schemas.microsoft.com/office/drawing/2014/main" id="{3BAB7B33-C7EF-4C73-ACE6-1427F9CACE25}"/>
            </a:ext>
          </a:extLst>
        </xdr:cNvPr>
        <xdr:cNvSpPr txBox="1"/>
      </xdr:nvSpPr>
      <xdr:spPr>
        <a:xfrm>
          <a:off x="23060025" y="1026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96" name="ZoneTexte 195">
          <a:extLst>
            <a:ext uri="{FF2B5EF4-FFF2-40B4-BE49-F238E27FC236}">
              <a16:creationId xmlns:a16="http://schemas.microsoft.com/office/drawing/2014/main" id="{BC28E032-F232-4D2D-8C64-3E2470DB693E}"/>
            </a:ext>
          </a:extLst>
        </xdr:cNvPr>
        <xdr:cNvSpPr txBox="1"/>
      </xdr:nvSpPr>
      <xdr:spPr>
        <a:xfrm>
          <a:off x="23060025" y="1026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95</xdr:row>
      <xdr:rowOff>128587</xdr:rowOff>
    </xdr:from>
    <xdr:ext cx="65" cy="172227"/>
    <xdr:sp macro="" textlink="">
      <xdr:nvSpPr>
        <xdr:cNvPr id="197" name="ZoneTexte 196">
          <a:extLst>
            <a:ext uri="{FF2B5EF4-FFF2-40B4-BE49-F238E27FC236}">
              <a16:creationId xmlns:a16="http://schemas.microsoft.com/office/drawing/2014/main" id="{89D8F749-84D5-464C-8FC8-B2AFF9DF6B3A}"/>
            </a:ext>
          </a:extLst>
        </xdr:cNvPr>
        <xdr:cNvSpPr txBox="1"/>
      </xdr:nvSpPr>
      <xdr:spPr>
        <a:xfrm>
          <a:off x="22278975" y="1026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96</xdr:row>
      <xdr:rowOff>128587</xdr:rowOff>
    </xdr:from>
    <xdr:ext cx="65" cy="172227"/>
    <xdr:sp macro="" textlink="">
      <xdr:nvSpPr>
        <xdr:cNvPr id="198" name="ZoneTexte 197">
          <a:extLst>
            <a:ext uri="{FF2B5EF4-FFF2-40B4-BE49-F238E27FC236}">
              <a16:creationId xmlns:a16="http://schemas.microsoft.com/office/drawing/2014/main" id="{5FABB52D-4EBD-4A6C-B644-58C95438945A}"/>
            </a:ext>
          </a:extLst>
        </xdr:cNvPr>
        <xdr:cNvSpPr txBox="1"/>
      </xdr:nvSpPr>
      <xdr:spPr>
        <a:xfrm>
          <a:off x="22278975" y="10453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99" name="ZoneTexte 198">
          <a:extLst>
            <a:ext uri="{FF2B5EF4-FFF2-40B4-BE49-F238E27FC236}">
              <a16:creationId xmlns:a16="http://schemas.microsoft.com/office/drawing/2014/main" id="{365F5AE0-1664-4631-BA53-D13E1BEB6194}"/>
            </a:ext>
          </a:extLst>
        </xdr:cNvPr>
        <xdr:cNvSpPr txBox="1"/>
      </xdr:nvSpPr>
      <xdr:spPr>
        <a:xfrm>
          <a:off x="23060025" y="1026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200" name="ZoneTexte 199">
          <a:extLst>
            <a:ext uri="{FF2B5EF4-FFF2-40B4-BE49-F238E27FC236}">
              <a16:creationId xmlns:a16="http://schemas.microsoft.com/office/drawing/2014/main" id="{48A210D4-879F-4529-8BF4-E4460603343B}"/>
            </a:ext>
          </a:extLst>
        </xdr:cNvPr>
        <xdr:cNvSpPr txBox="1"/>
      </xdr:nvSpPr>
      <xdr:spPr>
        <a:xfrm>
          <a:off x="23060025" y="10453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201" name="ZoneTexte 200">
          <a:extLst>
            <a:ext uri="{FF2B5EF4-FFF2-40B4-BE49-F238E27FC236}">
              <a16:creationId xmlns:a16="http://schemas.microsoft.com/office/drawing/2014/main" id="{E8CF06CC-8460-4E62-8CD5-47154E559CB0}"/>
            </a:ext>
          </a:extLst>
        </xdr:cNvPr>
        <xdr:cNvSpPr txBox="1"/>
      </xdr:nvSpPr>
      <xdr:spPr>
        <a:xfrm>
          <a:off x="23060025" y="1026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202" name="ZoneTexte 201">
          <a:extLst>
            <a:ext uri="{FF2B5EF4-FFF2-40B4-BE49-F238E27FC236}">
              <a16:creationId xmlns:a16="http://schemas.microsoft.com/office/drawing/2014/main" id="{DA1A895D-1A29-44BD-87B3-E6F02F35DABA}"/>
            </a:ext>
          </a:extLst>
        </xdr:cNvPr>
        <xdr:cNvSpPr txBox="1"/>
      </xdr:nvSpPr>
      <xdr:spPr>
        <a:xfrm>
          <a:off x="23060025" y="10453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96</xdr:row>
      <xdr:rowOff>128587</xdr:rowOff>
    </xdr:from>
    <xdr:ext cx="65" cy="172227"/>
    <xdr:sp macro="" textlink="">
      <xdr:nvSpPr>
        <xdr:cNvPr id="203" name="ZoneTexte 202">
          <a:extLst>
            <a:ext uri="{FF2B5EF4-FFF2-40B4-BE49-F238E27FC236}">
              <a16:creationId xmlns:a16="http://schemas.microsoft.com/office/drawing/2014/main" id="{7F8B42F9-B240-41B4-B646-07CEDFFC7454}"/>
            </a:ext>
          </a:extLst>
        </xdr:cNvPr>
        <xdr:cNvSpPr txBox="1"/>
      </xdr:nvSpPr>
      <xdr:spPr>
        <a:xfrm>
          <a:off x="22278975" y="10453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204" name="ZoneTexte 203">
          <a:extLst>
            <a:ext uri="{FF2B5EF4-FFF2-40B4-BE49-F238E27FC236}">
              <a16:creationId xmlns:a16="http://schemas.microsoft.com/office/drawing/2014/main" id="{11F9180A-499A-4C2B-B6AB-9DF987D75651}"/>
            </a:ext>
          </a:extLst>
        </xdr:cNvPr>
        <xdr:cNvSpPr txBox="1"/>
      </xdr:nvSpPr>
      <xdr:spPr>
        <a:xfrm>
          <a:off x="23060025" y="10453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205" name="ZoneTexte 204">
          <a:extLst>
            <a:ext uri="{FF2B5EF4-FFF2-40B4-BE49-F238E27FC236}">
              <a16:creationId xmlns:a16="http://schemas.microsoft.com/office/drawing/2014/main" id="{899582E7-B816-4E28-8CBC-2993FED0DF3B}"/>
            </a:ext>
          </a:extLst>
        </xdr:cNvPr>
        <xdr:cNvSpPr txBox="1"/>
      </xdr:nvSpPr>
      <xdr:spPr>
        <a:xfrm>
          <a:off x="23060025" y="10453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96</xdr:row>
      <xdr:rowOff>128587</xdr:rowOff>
    </xdr:from>
    <xdr:ext cx="65" cy="172227"/>
    <xdr:sp macro="" textlink="">
      <xdr:nvSpPr>
        <xdr:cNvPr id="206" name="ZoneTexte 205">
          <a:extLst>
            <a:ext uri="{FF2B5EF4-FFF2-40B4-BE49-F238E27FC236}">
              <a16:creationId xmlns:a16="http://schemas.microsoft.com/office/drawing/2014/main" id="{AA005B6C-2B80-4797-8A93-9FA66B19793B}"/>
            </a:ext>
          </a:extLst>
        </xdr:cNvPr>
        <xdr:cNvSpPr txBox="1"/>
      </xdr:nvSpPr>
      <xdr:spPr>
        <a:xfrm>
          <a:off x="22278975" y="10453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97</xdr:row>
      <xdr:rowOff>128587</xdr:rowOff>
    </xdr:from>
    <xdr:ext cx="65" cy="172227"/>
    <xdr:sp macro="" textlink="">
      <xdr:nvSpPr>
        <xdr:cNvPr id="207" name="ZoneTexte 206">
          <a:extLst>
            <a:ext uri="{FF2B5EF4-FFF2-40B4-BE49-F238E27FC236}">
              <a16:creationId xmlns:a16="http://schemas.microsoft.com/office/drawing/2014/main" id="{2CE6CF7F-9582-46CC-8EDE-259E977AE496}"/>
            </a:ext>
          </a:extLst>
        </xdr:cNvPr>
        <xdr:cNvSpPr txBox="1"/>
      </xdr:nvSpPr>
      <xdr:spPr>
        <a:xfrm>
          <a:off x="22278975" y="10644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208" name="ZoneTexte 207">
          <a:extLst>
            <a:ext uri="{FF2B5EF4-FFF2-40B4-BE49-F238E27FC236}">
              <a16:creationId xmlns:a16="http://schemas.microsoft.com/office/drawing/2014/main" id="{7BC6A6AF-967B-43B5-AC1B-CE5BABA64E2A}"/>
            </a:ext>
          </a:extLst>
        </xdr:cNvPr>
        <xdr:cNvSpPr txBox="1"/>
      </xdr:nvSpPr>
      <xdr:spPr>
        <a:xfrm>
          <a:off x="23060025" y="10453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209" name="ZoneTexte 208">
          <a:extLst>
            <a:ext uri="{FF2B5EF4-FFF2-40B4-BE49-F238E27FC236}">
              <a16:creationId xmlns:a16="http://schemas.microsoft.com/office/drawing/2014/main" id="{51E34211-2B7A-4693-B235-69F7659FE282}"/>
            </a:ext>
          </a:extLst>
        </xdr:cNvPr>
        <xdr:cNvSpPr txBox="1"/>
      </xdr:nvSpPr>
      <xdr:spPr>
        <a:xfrm>
          <a:off x="23060025" y="10644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210" name="ZoneTexte 209">
          <a:extLst>
            <a:ext uri="{FF2B5EF4-FFF2-40B4-BE49-F238E27FC236}">
              <a16:creationId xmlns:a16="http://schemas.microsoft.com/office/drawing/2014/main" id="{47619323-62B7-46BF-9921-C0B4B953711F}"/>
            </a:ext>
          </a:extLst>
        </xdr:cNvPr>
        <xdr:cNvSpPr txBox="1"/>
      </xdr:nvSpPr>
      <xdr:spPr>
        <a:xfrm>
          <a:off x="23060025" y="10453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211" name="ZoneTexte 210">
          <a:extLst>
            <a:ext uri="{FF2B5EF4-FFF2-40B4-BE49-F238E27FC236}">
              <a16:creationId xmlns:a16="http://schemas.microsoft.com/office/drawing/2014/main" id="{A0C639C2-5C96-419B-8EA2-3B111DF90737}"/>
            </a:ext>
          </a:extLst>
        </xdr:cNvPr>
        <xdr:cNvSpPr txBox="1"/>
      </xdr:nvSpPr>
      <xdr:spPr>
        <a:xfrm>
          <a:off x="23060025" y="10644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97</xdr:row>
      <xdr:rowOff>128587</xdr:rowOff>
    </xdr:from>
    <xdr:ext cx="65" cy="172227"/>
    <xdr:sp macro="" textlink="">
      <xdr:nvSpPr>
        <xdr:cNvPr id="212" name="ZoneTexte 211">
          <a:extLst>
            <a:ext uri="{FF2B5EF4-FFF2-40B4-BE49-F238E27FC236}">
              <a16:creationId xmlns:a16="http://schemas.microsoft.com/office/drawing/2014/main" id="{BC7D5C66-FEA1-4917-88FF-12CA569DBA22}"/>
            </a:ext>
          </a:extLst>
        </xdr:cNvPr>
        <xdr:cNvSpPr txBox="1"/>
      </xdr:nvSpPr>
      <xdr:spPr>
        <a:xfrm>
          <a:off x="22278975" y="10644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213" name="ZoneTexte 212">
          <a:extLst>
            <a:ext uri="{FF2B5EF4-FFF2-40B4-BE49-F238E27FC236}">
              <a16:creationId xmlns:a16="http://schemas.microsoft.com/office/drawing/2014/main" id="{A6969D30-006D-4AB0-881D-969DB1121E19}"/>
            </a:ext>
          </a:extLst>
        </xdr:cNvPr>
        <xdr:cNvSpPr txBox="1"/>
      </xdr:nvSpPr>
      <xdr:spPr>
        <a:xfrm>
          <a:off x="23060025" y="10644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214" name="ZoneTexte 213">
          <a:extLst>
            <a:ext uri="{FF2B5EF4-FFF2-40B4-BE49-F238E27FC236}">
              <a16:creationId xmlns:a16="http://schemas.microsoft.com/office/drawing/2014/main" id="{C00CA0F1-AEAE-4B00-8992-04CBCD5766E9}"/>
            </a:ext>
          </a:extLst>
        </xdr:cNvPr>
        <xdr:cNvSpPr txBox="1"/>
      </xdr:nvSpPr>
      <xdr:spPr>
        <a:xfrm>
          <a:off x="23060025" y="10644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97</xdr:row>
      <xdr:rowOff>128587</xdr:rowOff>
    </xdr:from>
    <xdr:ext cx="65" cy="172227"/>
    <xdr:sp macro="" textlink="">
      <xdr:nvSpPr>
        <xdr:cNvPr id="215" name="ZoneTexte 214">
          <a:extLst>
            <a:ext uri="{FF2B5EF4-FFF2-40B4-BE49-F238E27FC236}">
              <a16:creationId xmlns:a16="http://schemas.microsoft.com/office/drawing/2014/main" id="{CBC0C799-2619-4AAF-B6C6-6375E959D60C}"/>
            </a:ext>
          </a:extLst>
        </xdr:cNvPr>
        <xdr:cNvSpPr txBox="1"/>
      </xdr:nvSpPr>
      <xdr:spPr>
        <a:xfrm>
          <a:off x="22278975" y="10644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98</xdr:row>
      <xdr:rowOff>128587</xdr:rowOff>
    </xdr:from>
    <xdr:ext cx="65" cy="172227"/>
    <xdr:sp macro="" textlink="">
      <xdr:nvSpPr>
        <xdr:cNvPr id="216" name="ZoneTexte 215">
          <a:extLst>
            <a:ext uri="{FF2B5EF4-FFF2-40B4-BE49-F238E27FC236}">
              <a16:creationId xmlns:a16="http://schemas.microsoft.com/office/drawing/2014/main" id="{04911A77-A188-4716-B50B-FE8E87FAF4F9}"/>
            </a:ext>
          </a:extLst>
        </xdr:cNvPr>
        <xdr:cNvSpPr txBox="1"/>
      </xdr:nvSpPr>
      <xdr:spPr>
        <a:xfrm>
          <a:off x="22278975" y="10834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217" name="ZoneTexte 216">
          <a:extLst>
            <a:ext uri="{FF2B5EF4-FFF2-40B4-BE49-F238E27FC236}">
              <a16:creationId xmlns:a16="http://schemas.microsoft.com/office/drawing/2014/main" id="{35D3C318-699E-4101-9F18-E1BED17E624E}"/>
            </a:ext>
          </a:extLst>
        </xdr:cNvPr>
        <xdr:cNvSpPr txBox="1"/>
      </xdr:nvSpPr>
      <xdr:spPr>
        <a:xfrm>
          <a:off x="23060025" y="10644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218" name="ZoneTexte 217">
          <a:extLst>
            <a:ext uri="{FF2B5EF4-FFF2-40B4-BE49-F238E27FC236}">
              <a16:creationId xmlns:a16="http://schemas.microsoft.com/office/drawing/2014/main" id="{19D970CB-FBC6-4BE1-A47C-D3C6E2C1E213}"/>
            </a:ext>
          </a:extLst>
        </xdr:cNvPr>
        <xdr:cNvSpPr txBox="1"/>
      </xdr:nvSpPr>
      <xdr:spPr>
        <a:xfrm>
          <a:off x="23060025" y="10834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219" name="ZoneTexte 218">
          <a:extLst>
            <a:ext uri="{FF2B5EF4-FFF2-40B4-BE49-F238E27FC236}">
              <a16:creationId xmlns:a16="http://schemas.microsoft.com/office/drawing/2014/main" id="{6A835CD5-2175-4ABB-839F-A448B6958859}"/>
            </a:ext>
          </a:extLst>
        </xdr:cNvPr>
        <xdr:cNvSpPr txBox="1"/>
      </xdr:nvSpPr>
      <xdr:spPr>
        <a:xfrm>
          <a:off x="23060025" y="10644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220" name="ZoneTexte 219">
          <a:extLst>
            <a:ext uri="{FF2B5EF4-FFF2-40B4-BE49-F238E27FC236}">
              <a16:creationId xmlns:a16="http://schemas.microsoft.com/office/drawing/2014/main" id="{0B6DC24B-D3D4-410B-BCB8-66F5D2F2F8FD}"/>
            </a:ext>
          </a:extLst>
        </xdr:cNvPr>
        <xdr:cNvSpPr txBox="1"/>
      </xdr:nvSpPr>
      <xdr:spPr>
        <a:xfrm>
          <a:off x="23060025" y="10834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98</xdr:row>
      <xdr:rowOff>128587</xdr:rowOff>
    </xdr:from>
    <xdr:ext cx="65" cy="172227"/>
    <xdr:sp macro="" textlink="">
      <xdr:nvSpPr>
        <xdr:cNvPr id="221" name="ZoneTexte 220">
          <a:extLst>
            <a:ext uri="{FF2B5EF4-FFF2-40B4-BE49-F238E27FC236}">
              <a16:creationId xmlns:a16="http://schemas.microsoft.com/office/drawing/2014/main" id="{3723641C-DB4F-46FC-BC34-E115F5084C22}"/>
            </a:ext>
          </a:extLst>
        </xdr:cNvPr>
        <xdr:cNvSpPr txBox="1"/>
      </xdr:nvSpPr>
      <xdr:spPr>
        <a:xfrm>
          <a:off x="22278975" y="10834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222" name="ZoneTexte 221">
          <a:extLst>
            <a:ext uri="{FF2B5EF4-FFF2-40B4-BE49-F238E27FC236}">
              <a16:creationId xmlns:a16="http://schemas.microsoft.com/office/drawing/2014/main" id="{A23CC6E7-906E-4316-BDE8-011B6B6AB779}"/>
            </a:ext>
          </a:extLst>
        </xdr:cNvPr>
        <xdr:cNvSpPr txBox="1"/>
      </xdr:nvSpPr>
      <xdr:spPr>
        <a:xfrm>
          <a:off x="23060025" y="10834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223" name="ZoneTexte 222">
          <a:extLst>
            <a:ext uri="{FF2B5EF4-FFF2-40B4-BE49-F238E27FC236}">
              <a16:creationId xmlns:a16="http://schemas.microsoft.com/office/drawing/2014/main" id="{B4AB9EC2-A557-44CF-89BB-A6A83CD4C141}"/>
            </a:ext>
          </a:extLst>
        </xdr:cNvPr>
        <xdr:cNvSpPr txBox="1"/>
      </xdr:nvSpPr>
      <xdr:spPr>
        <a:xfrm>
          <a:off x="23060025" y="10834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99</xdr:row>
      <xdr:rowOff>128587</xdr:rowOff>
    </xdr:from>
    <xdr:ext cx="65" cy="172227"/>
    <xdr:sp macro="" textlink="">
      <xdr:nvSpPr>
        <xdr:cNvPr id="224" name="ZoneTexte 223">
          <a:extLst>
            <a:ext uri="{FF2B5EF4-FFF2-40B4-BE49-F238E27FC236}">
              <a16:creationId xmlns:a16="http://schemas.microsoft.com/office/drawing/2014/main" id="{BF59CAE2-4FD4-4ECD-A814-7B28DA1C66A6}"/>
            </a:ext>
          </a:extLst>
        </xdr:cNvPr>
        <xdr:cNvSpPr txBox="1"/>
      </xdr:nvSpPr>
      <xdr:spPr>
        <a:xfrm>
          <a:off x="22278975" y="110728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225" name="ZoneTexte 224">
          <a:extLst>
            <a:ext uri="{FF2B5EF4-FFF2-40B4-BE49-F238E27FC236}">
              <a16:creationId xmlns:a16="http://schemas.microsoft.com/office/drawing/2014/main" id="{B74A09BB-916F-4ABA-B849-1A8876366936}"/>
            </a:ext>
          </a:extLst>
        </xdr:cNvPr>
        <xdr:cNvSpPr txBox="1"/>
      </xdr:nvSpPr>
      <xdr:spPr>
        <a:xfrm>
          <a:off x="23060025" y="10834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226" name="ZoneTexte 225">
          <a:extLst>
            <a:ext uri="{FF2B5EF4-FFF2-40B4-BE49-F238E27FC236}">
              <a16:creationId xmlns:a16="http://schemas.microsoft.com/office/drawing/2014/main" id="{57C58663-576C-4881-9AE2-48E6E13A250D}"/>
            </a:ext>
          </a:extLst>
        </xdr:cNvPr>
        <xdr:cNvSpPr txBox="1"/>
      </xdr:nvSpPr>
      <xdr:spPr>
        <a:xfrm>
          <a:off x="23060025" y="110728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227" name="ZoneTexte 226">
          <a:extLst>
            <a:ext uri="{FF2B5EF4-FFF2-40B4-BE49-F238E27FC236}">
              <a16:creationId xmlns:a16="http://schemas.microsoft.com/office/drawing/2014/main" id="{86A6EE0E-3642-4F99-B755-CE93916AEBE6}"/>
            </a:ext>
          </a:extLst>
        </xdr:cNvPr>
        <xdr:cNvSpPr txBox="1"/>
      </xdr:nvSpPr>
      <xdr:spPr>
        <a:xfrm>
          <a:off x="23060025" y="10834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228" name="ZoneTexte 227">
          <a:extLst>
            <a:ext uri="{FF2B5EF4-FFF2-40B4-BE49-F238E27FC236}">
              <a16:creationId xmlns:a16="http://schemas.microsoft.com/office/drawing/2014/main" id="{059416E1-A33B-4236-AF8F-C1F4B3E927F6}"/>
            </a:ext>
          </a:extLst>
        </xdr:cNvPr>
        <xdr:cNvSpPr txBox="1"/>
      </xdr:nvSpPr>
      <xdr:spPr>
        <a:xfrm>
          <a:off x="23060025" y="110728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99</xdr:row>
      <xdr:rowOff>128587</xdr:rowOff>
    </xdr:from>
    <xdr:ext cx="65" cy="172227"/>
    <xdr:sp macro="" textlink="">
      <xdr:nvSpPr>
        <xdr:cNvPr id="229" name="ZoneTexte 228">
          <a:extLst>
            <a:ext uri="{FF2B5EF4-FFF2-40B4-BE49-F238E27FC236}">
              <a16:creationId xmlns:a16="http://schemas.microsoft.com/office/drawing/2014/main" id="{B8A7E82D-795B-46AC-BE23-C9E3507EFCB8}"/>
            </a:ext>
          </a:extLst>
        </xdr:cNvPr>
        <xdr:cNvSpPr txBox="1"/>
      </xdr:nvSpPr>
      <xdr:spPr>
        <a:xfrm>
          <a:off x="22278975" y="110728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230" name="ZoneTexte 229">
          <a:extLst>
            <a:ext uri="{FF2B5EF4-FFF2-40B4-BE49-F238E27FC236}">
              <a16:creationId xmlns:a16="http://schemas.microsoft.com/office/drawing/2014/main" id="{EDD3AE2F-3BF3-4D7E-9B8A-BF85684FB929}"/>
            </a:ext>
          </a:extLst>
        </xdr:cNvPr>
        <xdr:cNvSpPr txBox="1"/>
      </xdr:nvSpPr>
      <xdr:spPr>
        <a:xfrm>
          <a:off x="23060025" y="110728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231" name="ZoneTexte 230">
          <a:extLst>
            <a:ext uri="{FF2B5EF4-FFF2-40B4-BE49-F238E27FC236}">
              <a16:creationId xmlns:a16="http://schemas.microsoft.com/office/drawing/2014/main" id="{0C3D6A57-8958-47AC-AE35-ECC4313C0DB8}"/>
            </a:ext>
          </a:extLst>
        </xdr:cNvPr>
        <xdr:cNvSpPr txBox="1"/>
      </xdr:nvSpPr>
      <xdr:spPr>
        <a:xfrm>
          <a:off x="23060025" y="110728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99</xdr:row>
      <xdr:rowOff>128587</xdr:rowOff>
    </xdr:from>
    <xdr:ext cx="65" cy="172227"/>
    <xdr:sp macro="" textlink="">
      <xdr:nvSpPr>
        <xdr:cNvPr id="232" name="ZoneTexte 231">
          <a:extLst>
            <a:ext uri="{FF2B5EF4-FFF2-40B4-BE49-F238E27FC236}">
              <a16:creationId xmlns:a16="http://schemas.microsoft.com/office/drawing/2014/main" id="{FBD5D110-129D-4D59-93E3-EE996D03FEBD}"/>
            </a:ext>
          </a:extLst>
        </xdr:cNvPr>
        <xdr:cNvSpPr txBox="1"/>
      </xdr:nvSpPr>
      <xdr:spPr>
        <a:xfrm>
          <a:off x="22278975" y="110728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100</xdr:row>
      <xdr:rowOff>128587</xdr:rowOff>
    </xdr:from>
    <xdr:ext cx="65" cy="172227"/>
    <xdr:sp macro="" textlink="">
      <xdr:nvSpPr>
        <xdr:cNvPr id="233" name="ZoneTexte 232">
          <a:extLst>
            <a:ext uri="{FF2B5EF4-FFF2-40B4-BE49-F238E27FC236}">
              <a16:creationId xmlns:a16="http://schemas.microsoft.com/office/drawing/2014/main" id="{4DEC04F8-5449-40B7-80CF-410DC1BB6336}"/>
            </a:ext>
          </a:extLst>
        </xdr:cNvPr>
        <xdr:cNvSpPr txBox="1"/>
      </xdr:nvSpPr>
      <xdr:spPr>
        <a:xfrm>
          <a:off x="22278975" y="1130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234" name="ZoneTexte 233">
          <a:extLst>
            <a:ext uri="{FF2B5EF4-FFF2-40B4-BE49-F238E27FC236}">
              <a16:creationId xmlns:a16="http://schemas.microsoft.com/office/drawing/2014/main" id="{BB0FE209-6130-4FE8-A5F9-E7CEE88F8D5F}"/>
            </a:ext>
          </a:extLst>
        </xdr:cNvPr>
        <xdr:cNvSpPr txBox="1"/>
      </xdr:nvSpPr>
      <xdr:spPr>
        <a:xfrm>
          <a:off x="23060025" y="110728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235" name="ZoneTexte 234">
          <a:extLst>
            <a:ext uri="{FF2B5EF4-FFF2-40B4-BE49-F238E27FC236}">
              <a16:creationId xmlns:a16="http://schemas.microsoft.com/office/drawing/2014/main" id="{951FD72A-272B-4DFF-A1B4-00EB872EE6D9}"/>
            </a:ext>
          </a:extLst>
        </xdr:cNvPr>
        <xdr:cNvSpPr txBox="1"/>
      </xdr:nvSpPr>
      <xdr:spPr>
        <a:xfrm>
          <a:off x="23060025" y="1130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236" name="ZoneTexte 235">
          <a:extLst>
            <a:ext uri="{FF2B5EF4-FFF2-40B4-BE49-F238E27FC236}">
              <a16:creationId xmlns:a16="http://schemas.microsoft.com/office/drawing/2014/main" id="{FFA0573B-1D42-439B-82B5-CDF576B796C8}"/>
            </a:ext>
          </a:extLst>
        </xdr:cNvPr>
        <xdr:cNvSpPr txBox="1"/>
      </xdr:nvSpPr>
      <xdr:spPr>
        <a:xfrm>
          <a:off x="23060025" y="110728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237" name="ZoneTexte 236">
          <a:extLst>
            <a:ext uri="{FF2B5EF4-FFF2-40B4-BE49-F238E27FC236}">
              <a16:creationId xmlns:a16="http://schemas.microsoft.com/office/drawing/2014/main" id="{A80024DD-3FEB-47F0-BB3B-6B36A7177E35}"/>
            </a:ext>
          </a:extLst>
        </xdr:cNvPr>
        <xdr:cNvSpPr txBox="1"/>
      </xdr:nvSpPr>
      <xdr:spPr>
        <a:xfrm>
          <a:off x="23060025" y="1130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100</xdr:row>
      <xdr:rowOff>128587</xdr:rowOff>
    </xdr:from>
    <xdr:ext cx="65" cy="172227"/>
    <xdr:sp macro="" textlink="">
      <xdr:nvSpPr>
        <xdr:cNvPr id="238" name="ZoneTexte 237">
          <a:extLst>
            <a:ext uri="{FF2B5EF4-FFF2-40B4-BE49-F238E27FC236}">
              <a16:creationId xmlns:a16="http://schemas.microsoft.com/office/drawing/2014/main" id="{90D2131E-2353-4C2D-8F42-78DFE5EEAE10}"/>
            </a:ext>
          </a:extLst>
        </xdr:cNvPr>
        <xdr:cNvSpPr txBox="1"/>
      </xdr:nvSpPr>
      <xdr:spPr>
        <a:xfrm>
          <a:off x="22278975" y="1130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239" name="ZoneTexte 238">
          <a:extLst>
            <a:ext uri="{FF2B5EF4-FFF2-40B4-BE49-F238E27FC236}">
              <a16:creationId xmlns:a16="http://schemas.microsoft.com/office/drawing/2014/main" id="{111F6283-AB6B-4B8A-A24E-FD0C1708B4F1}"/>
            </a:ext>
          </a:extLst>
        </xdr:cNvPr>
        <xdr:cNvSpPr txBox="1"/>
      </xdr:nvSpPr>
      <xdr:spPr>
        <a:xfrm>
          <a:off x="23060025" y="1130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240" name="ZoneTexte 239">
          <a:extLst>
            <a:ext uri="{FF2B5EF4-FFF2-40B4-BE49-F238E27FC236}">
              <a16:creationId xmlns:a16="http://schemas.microsoft.com/office/drawing/2014/main" id="{27B64B32-A701-4029-9DE2-73CC52EAEB69}"/>
            </a:ext>
          </a:extLst>
        </xdr:cNvPr>
        <xdr:cNvSpPr txBox="1"/>
      </xdr:nvSpPr>
      <xdr:spPr>
        <a:xfrm>
          <a:off x="23060025" y="1130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241" name="ZoneTexte 240">
          <a:extLst>
            <a:ext uri="{FF2B5EF4-FFF2-40B4-BE49-F238E27FC236}">
              <a16:creationId xmlns:a16="http://schemas.microsoft.com/office/drawing/2014/main" id="{DB82ACF7-B09A-4547-B9A6-F643F01A7DCA}"/>
            </a:ext>
          </a:extLst>
        </xdr:cNvPr>
        <xdr:cNvSpPr txBox="1"/>
      </xdr:nvSpPr>
      <xdr:spPr>
        <a:xfrm>
          <a:off x="23060025" y="1130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242" name="ZoneTexte 241">
          <a:extLst>
            <a:ext uri="{FF2B5EF4-FFF2-40B4-BE49-F238E27FC236}">
              <a16:creationId xmlns:a16="http://schemas.microsoft.com/office/drawing/2014/main" id="{9B47CEC9-4906-41D8-ABFF-01D348C9AC08}"/>
            </a:ext>
          </a:extLst>
        </xdr:cNvPr>
        <xdr:cNvSpPr txBox="1"/>
      </xdr:nvSpPr>
      <xdr:spPr>
        <a:xfrm>
          <a:off x="23060025" y="11301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243" name="ZoneTexte 242">
          <a:extLst>
            <a:ext uri="{FF2B5EF4-FFF2-40B4-BE49-F238E27FC236}">
              <a16:creationId xmlns:a16="http://schemas.microsoft.com/office/drawing/2014/main" id="{0200FDD0-0CAF-41EC-81FB-4AF7AAE93B7F}"/>
            </a:ext>
          </a:extLst>
        </xdr:cNvPr>
        <xdr:cNvSpPr txBox="1"/>
      </xdr:nvSpPr>
      <xdr:spPr>
        <a:xfrm>
          <a:off x="23402925" y="13587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138</xdr:row>
      <xdr:rowOff>128587</xdr:rowOff>
    </xdr:from>
    <xdr:ext cx="0" cy="172227"/>
    <xdr:sp macro="" textlink="">
      <xdr:nvSpPr>
        <xdr:cNvPr id="244" name="ZoneTexte 243">
          <a:extLst>
            <a:ext uri="{FF2B5EF4-FFF2-40B4-BE49-F238E27FC236}">
              <a16:creationId xmlns:a16="http://schemas.microsoft.com/office/drawing/2014/main" id="{A210EE2A-9957-4A99-A476-B930CBA06A7A}"/>
            </a:ext>
          </a:extLst>
        </xdr:cNvPr>
        <xdr:cNvSpPr txBox="1"/>
      </xdr:nvSpPr>
      <xdr:spPr>
        <a:xfrm>
          <a:off x="28441650" y="19664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128587</xdr:rowOff>
    </xdr:from>
    <xdr:ext cx="0" cy="172227"/>
    <xdr:sp macro="" textlink="">
      <xdr:nvSpPr>
        <xdr:cNvPr id="245" name="ZoneTexte 244">
          <a:extLst>
            <a:ext uri="{FF2B5EF4-FFF2-40B4-BE49-F238E27FC236}">
              <a16:creationId xmlns:a16="http://schemas.microsoft.com/office/drawing/2014/main" id="{B0F54417-1AA6-4CB9-8ED1-DF122FAC598D}"/>
            </a:ext>
          </a:extLst>
        </xdr:cNvPr>
        <xdr:cNvSpPr txBox="1"/>
      </xdr:nvSpPr>
      <xdr:spPr>
        <a:xfrm>
          <a:off x="23774400" y="18330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136</xdr:row>
      <xdr:rowOff>128587</xdr:rowOff>
    </xdr:from>
    <xdr:ext cx="0" cy="172227"/>
    <xdr:sp macro="" textlink="">
      <xdr:nvSpPr>
        <xdr:cNvPr id="246" name="ZoneTexte 245">
          <a:extLst>
            <a:ext uri="{FF2B5EF4-FFF2-40B4-BE49-F238E27FC236}">
              <a16:creationId xmlns:a16="http://schemas.microsoft.com/office/drawing/2014/main" id="{A18DBB9F-41FB-4FF7-BC92-A7C3DD4E32AF}"/>
            </a:ext>
          </a:extLst>
        </xdr:cNvPr>
        <xdr:cNvSpPr txBox="1"/>
      </xdr:nvSpPr>
      <xdr:spPr>
        <a:xfrm>
          <a:off x="28441650" y="19283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0</xdr:rowOff>
    </xdr:from>
    <xdr:ext cx="0" cy="172227"/>
    <xdr:sp macro="" textlink="">
      <xdr:nvSpPr>
        <xdr:cNvPr id="247" name="ZoneTexte 246">
          <a:extLst>
            <a:ext uri="{FF2B5EF4-FFF2-40B4-BE49-F238E27FC236}">
              <a16:creationId xmlns:a16="http://schemas.microsoft.com/office/drawing/2014/main" id="{FF1EA6CE-6BB1-4F2E-A936-780993FB20F9}"/>
            </a:ext>
          </a:extLst>
        </xdr:cNvPr>
        <xdr:cNvSpPr txBox="1"/>
      </xdr:nvSpPr>
      <xdr:spPr>
        <a:xfrm>
          <a:off x="23774400" y="18202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136</xdr:row>
      <xdr:rowOff>128587</xdr:rowOff>
    </xdr:from>
    <xdr:ext cx="0" cy="172227"/>
    <xdr:sp macro="" textlink="">
      <xdr:nvSpPr>
        <xdr:cNvPr id="248" name="ZoneTexte 247">
          <a:extLst>
            <a:ext uri="{FF2B5EF4-FFF2-40B4-BE49-F238E27FC236}">
              <a16:creationId xmlns:a16="http://schemas.microsoft.com/office/drawing/2014/main" id="{7EA0AC1C-3B5B-4B97-A71B-95305E7E91CE}"/>
            </a:ext>
          </a:extLst>
        </xdr:cNvPr>
        <xdr:cNvSpPr txBox="1"/>
      </xdr:nvSpPr>
      <xdr:spPr>
        <a:xfrm>
          <a:off x="28441650" y="19283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0</xdr:rowOff>
    </xdr:from>
    <xdr:ext cx="0" cy="172227"/>
    <xdr:sp macro="" textlink="">
      <xdr:nvSpPr>
        <xdr:cNvPr id="249" name="ZoneTexte 248">
          <a:extLst>
            <a:ext uri="{FF2B5EF4-FFF2-40B4-BE49-F238E27FC236}">
              <a16:creationId xmlns:a16="http://schemas.microsoft.com/office/drawing/2014/main" id="{62B405A3-B86B-403C-8095-D95559A21EE2}"/>
            </a:ext>
          </a:extLst>
        </xdr:cNvPr>
        <xdr:cNvSpPr txBox="1"/>
      </xdr:nvSpPr>
      <xdr:spPr>
        <a:xfrm>
          <a:off x="23774400" y="18202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139</xdr:row>
      <xdr:rowOff>128587</xdr:rowOff>
    </xdr:from>
    <xdr:ext cx="0" cy="172227"/>
    <xdr:sp macro="" textlink="">
      <xdr:nvSpPr>
        <xdr:cNvPr id="250" name="ZoneTexte 249">
          <a:extLst>
            <a:ext uri="{FF2B5EF4-FFF2-40B4-BE49-F238E27FC236}">
              <a16:creationId xmlns:a16="http://schemas.microsoft.com/office/drawing/2014/main" id="{916AC5C9-D36D-42D2-85D9-37FAAD26A51F}"/>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131</xdr:row>
      <xdr:rowOff>128587</xdr:rowOff>
    </xdr:from>
    <xdr:ext cx="0" cy="172227"/>
    <xdr:sp macro="" textlink="">
      <xdr:nvSpPr>
        <xdr:cNvPr id="251" name="ZoneTexte 250">
          <a:extLst>
            <a:ext uri="{FF2B5EF4-FFF2-40B4-BE49-F238E27FC236}">
              <a16:creationId xmlns:a16="http://schemas.microsoft.com/office/drawing/2014/main" id="{71C2A36E-9DB4-4D05-8047-CA94C7ABF657}"/>
            </a:ext>
          </a:extLst>
        </xdr:cNvPr>
        <xdr:cNvSpPr txBox="1"/>
      </xdr:nvSpPr>
      <xdr:spPr>
        <a:xfrm>
          <a:off x="23774400" y="18521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137</xdr:row>
      <xdr:rowOff>128587</xdr:rowOff>
    </xdr:from>
    <xdr:ext cx="0" cy="172227"/>
    <xdr:sp macro="" textlink="">
      <xdr:nvSpPr>
        <xdr:cNvPr id="252" name="ZoneTexte 251">
          <a:extLst>
            <a:ext uri="{FF2B5EF4-FFF2-40B4-BE49-F238E27FC236}">
              <a16:creationId xmlns:a16="http://schemas.microsoft.com/office/drawing/2014/main" id="{8AC6C087-0374-4538-9060-43C55C449C93}"/>
            </a:ext>
          </a:extLst>
        </xdr:cNvPr>
        <xdr:cNvSpPr txBox="1"/>
      </xdr:nvSpPr>
      <xdr:spPr>
        <a:xfrm>
          <a:off x="28441650" y="19473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128587</xdr:rowOff>
    </xdr:from>
    <xdr:ext cx="0" cy="172227"/>
    <xdr:sp macro="" textlink="">
      <xdr:nvSpPr>
        <xdr:cNvPr id="253" name="ZoneTexte 252">
          <a:extLst>
            <a:ext uri="{FF2B5EF4-FFF2-40B4-BE49-F238E27FC236}">
              <a16:creationId xmlns:a16="http://schemas.microsoft.com/office/drawing/2014/main" id="{2E5ABEBB-A123-4652-8BBC-C91016E07F70}"/>
            </a:ext>
          </a:extLst>
        </xdr:cNvPr>
        <xdr:cNvSpPr txBox="1"/>
      </xdr:nvSpPr>
      <xdr:spPr>
        <a:xfrm>
          <a:off x="23774400" y="18330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137</xdr:row>
      <xdr:rowOff>128587</xdr:rowOff>
    </xdr:from>
    <xdr:ext cx="0" cy="172227"/>
    <xdr:sp macro="" textlink="">
      <xdr:nvSpPr>
        <xdr:cNvPr id="254" name="ZoneTexte 253">
          <a:extLst>
            <a:ext uri="{FF2B5EF4-FFF2-40B4-BE49-F238E27FC236}">
              <a16:creationId xmlns:a16="http://schemas.microsoft.com/office/drawing/2014/main" id="{246CBFB7-02BC-4846-BFC6-F080E7DBEBF4}"/>
            </a:ext>
          </a:extLst>
        </xdr:cNvPr>
        <xdr:cNvSpPr txBox="1"/>
      </xdr:nvSpPr>
      <xdr:spPr>
        <a:xfrm>
          <a:off x="28441650" y="19473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128587</xdr:rowOff>
    </xdr:from>
    <xdr:ext cx="0" cy="172227"/>
    <xdr:sp macro="" textlink="">
      <xdr:nvSpPr>
        <xdr:cNvPr id="255" name="ZoneTexte 254">
          <a:extLst>
            <a:ext uri="{FF2B5EF4-FFF2-40B4-BE49-F238E27FC236}">
              <a16:creationId xmlns:a16="http://schemas.microsoft.com/office/drawing/2014/main" id="{40841CE4-D0F3-4B52-A2B6-E680EFB7B13B}"/>
            </a:ext>
          </a:extLst>
        </xdr:cNvPr>
        <xdr:cNvSpPr txBox="1"/>
      </xdr:nvSpPr>
      <xdr:spPr>
        <a:xfrm>
          <a:off x="23774400" y="18330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139</xdr:row>
      <xdr:rowOff>128587</xdr:rowOff>
    </xdr:from>
    <xdr:ext cx="0" cy="172227"/>
    <xdr:sp macro="" textlink="">
      <xdr:nvSpPr>
        <xdr:cNvPr id="256" name="ZoneTexte 255">
          <a:extLst>
            <a:ext uri="{FF2B5EF4-FFF2-40B4-BE49-F238E27FC236}">
              <a16:creationId xmlns:a16="http://schemas.microsoft.com/office/drawing/2014/main" id="{6A51D1BD-6239-48FE-A196-EEDAFC0DEF3E}"/>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115</xdr:row>
      <xdr:rowOff>128587</xdr:rowOff>
    </xdr:from>
    <xdr:ext cx="65" cy="172227"/>
    <xdr:sp macro="" textlink="">
      <xdr:nvSpPr>
        <xdr:cNvPr id="257" name="ZoneTexte 256">
          <a:extLst>
            <a:ext uri="{FF2B5EF4-FFF2-40B4-BE49-F238E27FC236}">
              <a16:creationId xmlns:a16="http://schemas.microsoft.com/office/drawing/2014/main" id="{09D72C00-8715-470C-BBF0-C91AAC5CD784}"/>
            </a:ext>
          </a:extLst>
        </xdr:cNvPr>
        <xdr:cNvSpPr txBox="1"/>
      </xdr:nvSpPr>
      <xdr:spPr>
        <a:xfrm>
          <a:off x="25060275" y="1542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115</xdr:row>
      <xdr:rowOff>128587</xdr:rowOff>
    </xdr:from>
    <xdr:ext cx="65" cy="172227"/>
    <xdr:sp macro="" textlink="">
      <xdr:nvSpPr>
        <xdr:cNvPr id="258" name="ZoneTexte 257">
          <a:extLst>
            <a:ext uri="{FF2B5EF4-FFF2-40B4-BE49-F238E27FC236}">
              <a16:creationId xmlns:a16="http://schemas.microsoft.com/office/drawing/2014/main" id="{DDD36D1C-BFBC-4964-B7A7-32EFAF2D3675}"/>
            </a:ext>
          </a:extLst>
        </xdr:cNvPr>
        <xdr:cNvSpPr txBox="1"/>
      </xdr:nvSpPr>
      <xdr:spPr>
        <a:xfrm>
          <a:off x="25908000" y="1542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115</xdr:row>
      <xdr:rowOff>128587</xdr:rowOff>
    </xdr:from>
    <xdr:ext cx="65" cy="172227"/>
    <xdr:sp macro="" textlink="">
      <xdr:nvSpPr>
        <xdr:cNvPr id="259" name="ZoneTexte 258">
          <a:extLst>
            <a:ext uri="{FF2B5EF4-FFF2-40B4-BE49-F238E27FC236}">
              <a16:creationId xmlns:a16="http://schemas.microsoft.com/office/drawing/2014/main" id="{1883E239-F7B7-4DC0-829B-EBD9B8A20A04}"/>
            </a:ext>
          </a:extLst>
        </xdr:cNvPr>
        <xdr:cNvSpPr txBox="1"/>
      </xdr:nvSpPr>
      <xdr:spPr>
        <a:xfrm>
          <a:off x="25908000" y="1542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115</xdr:row>
      <xdr:rowOff>128587</xdr:rowOff>
    </xdr:from>
    <xdr:ext cx="65" cy="172227"/>
    <xdr:sp macro="" textlink="">
      <xdr:nvSpPr>
        <xdr:cNvPr id="260" name="ZoneTexte 259">
          <a:extLst>
            <a:ext uri="{FF2B5EF4-FFF2-40B4-BE49-F238E27FC236}">
              <a16:creationId xmlns:a16="http://schemas.microsoft.com/office/drawing/2014/main" id="{2BF3ED99-E885-4CFA-BF58-01FA24253595}"/>
            </a:ext>
          </a:extLst>
        </xdr:cNvPr>
        <xdr:cNvSpPr txBox="1"/>
      </xdr:nvSpPr>
      <xdr:spPr>
        <a:xfrm>
          <a:off x="25060275" y="1542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116</xdr:row>
      <xdr:rowOff>128587</xdr:rowOff>
    </xdr:from>
    <xdr:ext cx="65" cy="172227"/>
    <xdr:sp macro="" textlink="">
      <xdr:nvSpPr>
        <xdr:cNvPr id="261" name="ZoneTexte 260">
          <a:extLst>
            <a:ext uri="{FF2B5EF4-FFF2-40B4-BE49-F238E27FC236}">
              <a16:creationId xmlns:a16="http://schemas.microsoft.com/office/drawing/2014/main" id="{2F86C9BD-9CD2-4D65-822C-7D48E724435D}"/>
            </a:ext>
          </a:extLst>
        </xdr:cNvPr>
        <xdr:cNvSpPr txBox="1"/>
      </xdr:nvSpPr>
      <xdr:spPr>
        <a:xfrm>
          <a:off x="25060275" y="1561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115</xdr:row>
      <xdr:rowOff>128587</xdr:rowOff>
    </xdr:from>
    <xdr:ext cx="65" cy="172227"/>
    <xdr:sp macro="" textlink="">
      <xdr:nvSpPr>
        <xdr:cNvPr id="262" name="ZoneTexte 261">
          <a:extLst>
            <a:ext uri="{FF2B5EF4-FFF2-40B4-BE49-F238E27FC236}">
              <a16:creationId xmlns:a16="http://schemas.microsoft.com/office/drawing/2014/main" id="{5223D394-42D9-4BAE-8ADE-0C56459FF4CB}"/>
            </a:ext>
          </a:extLst>
        </xdr:cNvPr>
        <xdr:cNvSpPr txBox="1"/>
      </xdr:nvSpPr>
      <xdr:spPr>
        <a:xfrm>
          <a:off x="25908000" y="1542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263" name="ZoneTexte 262">
          <a:extLst>
            <a:ext uri="{FF2B5EF4-FFF2-40B4-BE49-F238E27FC236}">
              <a16:creationId xmlns:a16="http://schemas.microsoft.com/office/drawing/2014/main" id="{75FF9890-8283-429E-ADCF-F66E87FF0C04}"/>
            </a:ext>
          </a:extLst>
        </xdr:cNvPr>
        <xdr:cNvSpPr txBox="1"/>
      </xdr:nvSpPr>
      <xdr:spPr>
        <a:xfrm>
          <a:off x="25908000" y="1561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115</xdr:row>
      <xdr:rowOff>128587</xdr:rowOff>
    </xdr:from>
    <xdr:ext cx="65" cy="172227"/>
    <xdr:sp macro="" textlink="">
      <xdr:nvSpPr>
        <xdr:cNvPr id="264" name="ZoneTexte 263">
          <a:extLst>
            <a:ext uri="{FF2B5EF4-FFF2-40B4-BE49-F238E27FC236}">
              <a16:creationId xmlns:a16="http://schemas.microsoft.com/office/drawing/2014/main" id="{84E0A1DB-64A6-4D92-BD62-19BAD8673CCC}"/>
            </a:ext>
          </a:extLst>
        </xdr:cNvPr>
        <xdr:cNvSpPr txBox="1"/>
      </xdr:nvSpPr>
      <xdr:spPr>
        <a:xfrm>
          <a:off x="25908000" y="1542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265" name="ZoneTexte 264">
          <a:extLst>
            <a:ext uri="{FF2B5EF4-FFF2-40B4-BE49-F238E27FC236}">
              <a16:creationId xmlns:a16="http://schemas.microsoft.com/office/drawing/2014/main" id="{938982FD-1E64-474B-9552-B9AD12FCE863}"/>
            </a:ext>
          </a:extLst>
        </xdr:cNvPr>
        <xdr:cNvSpPr txBox="1"/>
      </xdr:nvSpPr>
      <xdr:spPr>
        <a:xfrm>
          <a:off x="25908000" y="1561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116</xdr:row>
      <xdr:rowOff>128587</xdr:rowOff>
    </xdr:from>
    <xdr:ext cx="65" cy="172227"/>
    <xdr:sp macro="" textlink="">
      <xdr:nvSpPr>
        <xdr:cNvPr id="266" name="ZoneTexte 265">
          <a:extLst>
            <a:ext uri="{FF2B5EF4-FFF2-40B4-BE49-F238E27FC236}">
              <a16:creationId xmlns:a16="http://schemas.microsoft.com/office/drawing/2014/main" id="{D155AD1D-9348-4640-B52B-7771421C8FDE}"/>
            </a:ext>
          </a:extLst>
        </xdr:cNvPr>
        <xdr:cNvSpPr txBox="1"/>
      </xdr:nvSpPr>
      <xdr:spPr>
        <a:xfrm>
          <a:off x="25060275" y="1561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267" name="ZoneTexte 266">
          <a:extLst>
            <a:ext uri="{FF2B5EF4-FFF2-40B4-BE49-F238E27FC236}">
              <a16:creationId xmlns:a16="http://schemas.microsoft.com/office/drawing/2014/main" id="{6E77FA42-9541-4EA2-AC5C-41627D31284A}"/>
            </a:ext>
          </a:extLst>
        </xdr:cNvPr>
        <xdr:cNvSpPr txBox="1"/>
      </xdr:nvSpPr>
      <xdr:spPr>
        <a:xfrm>
          <a:off x="25908000" y="1561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268" name="ZoneTexte 267">
          <a:extLst>
            <a:ext uri="{FF2B5EF4-FFF2-40B4-BE49-F238E27FC236}">
              <a16:creationId xmlns:a16="http://schemas.microsoft.com/office/drawing/2014/main" id="{9776C4DA-A10A-445B-A45C-B214EBC378DD}"/>
            </a:ext>
          </a:extLst>
        </xdr:cNvPr>
        <xdr:cNvSpPr txBox="1"/>
      </xdr:nvSpPr>
      <xdr:spPr>
        <a:xfrm>
          <a:off x="25908000" y="1561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116</xdr:row>
      <xdr:rowOff>128587</xdr:rowOff>
    </xdr:from>
    <xdr:ext cx="65" cy="172227"/>
    <xdr:sp macro="" textlink="">
      <xdr:nvSpPr>
        <xdr:cNvPr id="269" name="ZoneTexte 268">
          <a:extLst>
            <a:ext uri="{FF2B5EF4-FFF2-40B4-BE49-F238E27FC236}">
              <a16:creationId xmlns:a16="http://schemas.microsoft.com/office/drawing/2014/main" id="{06F0FCDF-74C9-4A61-A3F0-B47C7F4C7C75}"/>
            </a:ext>
          </a:extLst>
        </xdr:cNvPr>
        <xdr:cNvSpPr txBox="1"/>
      </xdr:nvSpPr>
      <xdr:spPr>
        <a:xfrm>
          <a:off x="25060275" y="1561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117</xdr:row>
      <xdr:rowOff>128587</xdr:rowOff>
    </xdr:from>
    <xdr:ext cx="65" cy="172227"/>
    <xdr:sp macro="" textlink="">
      <xdr:nvSpPr>
        <xdr:cNvPr id="270" name="ZoneTexte 269">
          <a:extLst>
            <a:ext uri="{FF2B5EF4-FFF2-40B4-BE49-F238E27FC236}">
              <a16:creationId xmlns:a16="http://schemas.microsoft.com/office/drawing/2014/main" id="{E862BA1B-A27C-42D6-935E-0C8D034886E0}"/>
            </a:ext>
          </a:extLst>
        </xdr:cNvPr>
        <xdr:cNvSpPr txBox="1"/>
      </xdr:nvSpPr>
      <xdr:spPr>
        <a:xfrm>
          <a:off x="25060275"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271" name="ZoneTexte 270">
          <a:extLst>
            <a:ext uri="{FF2B5EF4-FFF2-40B4-BE49-F238E27FC236}">
              <a16:creationId xmlns:a16="http://schemas.microsoft.com/office/drawing/2014/main" id="{E141E0AF-3E5C-4C2F-9F81-8C23ACF6A935}"/>
            </a:ext>
          </a:extLst>
        </xdr:cNvPr>
        <xdr:cNvSpPr txBox="1"/>
      </xdr:nvSpPr>
      <xdr:spPr>
        <a:xfrm>
          <a:off x="25908000" y="1561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272" name="ZoneTexte 271">
          <a:extLst>
            <a:ext uri="{FF2B5EF4-FFF2-40B4-BE49-F238E27FC236}">
              <a16:creationId xmlns:a16="http://schemas.microsoft.com/office/drawing/2014/main" id="{101C1C35-38C3-4C56-B097-E084D7D712CF}"/>
            </a:ext>
          </a:extLst>
        </xdr:cNvPr>
        <xdr:cNvSpPr txBox="1"/>
      </xdr:nvSpPr>
      <xdr:spPr>
        <a:xfrm>
          <a:off x="25908000"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273" name="ZoneTexte 272">
          <a:extLst>
            <a:ext uri="{FF2B5EF4-FFF2-40B4-BE49-F238E27FC236}">
              <a16:creationId xmlns:a16="http://schemas.microsoft.com/office/drawing/2014/main" id="{24B4BAD6-F70C-4285-974F-AE646ED03358}"/>
            </a:ext>
          </a:extLst>
        </xdr:cNvPr>
        <xdr:cNvSpPr txBox="1"/>
      </xdr:nvSpPr>
      <xdr:spPr>
        <a:xfrm>
          <a:off x="25908000" y="1561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274" name="ZoneTexte 273">
          <a:extLst>
            <a:ext uri="{FF2B5EF4-FFF2-40B4-BE49-F238E27FC236}">
              <a16:creationId xmlns:a16="http://schemas.microsoft.com/office/drawing/2014/main" id="{F7179F72-3783-44AD-85C9-DDEF37CB4081}"/>
            </a:ext>
          </a:extLst>
        </xdr:cNvPr>
        <xdr:cNvSpPr txBox="1"/>
      </xdr:nvSpPr>
      <xdr:spPr>
        <a:xfrm>
          <a:off x="25908000"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117</xdr:row>
      <xdr:rowOff>128587</xdr:rowOff>
    </xdr:from>
    <xdr:ext cx="65" cy="172227"/>
    <xdr:sp macro="" textlink="">
      <xdr:nvSpPr>
        <xdr:cNvPr id="275" name="ZoneTexte 274">
          <a:extLst>
            <a:ext uri="{FF2B5EF4-FFF2-40B4-BE49-F238E27FC236}">
              <a16:creationId xmlns:a16="http://schemas.microsoft.com/office/drawing/2014/main" id="{41FD640F-9249-4CD4-AF0E-8923449E7E10}"/>
            </a:ext>
          </a:extLst>
        </xdr:cNvPr>
        <xdr:cNvSpPr txBox="1"/>
      </xdr:nvSpPr>
      <xdr:spPr>
        <a:xfrm>
          <a:off x="25060275"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276" name="ZoneTexte 275">
          <a:extLst>
            <a:ext uri="{FF2B5EF4-FFF2-40B4-BE49-F238E27FC236}">
              <a16:creationId xmlns:a16="http://schemas.microsoft.com/office/drawing/2014/main" id="{D465DD78-71C4-4DD9-AB28-1F8366DEAC5A}"/>
            </a:ext>
          </a:extLst>
        </xdr:cNvPr>
        <xdr:cNvSpPr txBox="1"/>
      </xdr:nvSpPr>
      <xdr:spPr>
        <a:xfrm>
          <a:off x="25908000"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277" name="ZoneTexte 276">
          <a:extLst>
            <a:ext uri="{FF2B5EF4-FFF2-40B4-BE49-F238E27FC236}">
              <a16:creationId xmlns:a16="http://schemas.microsoft.com/office/drawing/2014/main" id="{AB87014F-4873-4678-ACB9-E931F06BF827}"/>
            </a:ext>
          </a:extLst>
        </xdr:cNvPr>
        <xdr:cNvSpPr txBox="1"/>
      </xdr:nvSpPr>
      <xdr:spPr>
        <a:xfrm>
          <a:off x="25908000"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117</xdr:row>
      <xdr:rowOff>128587</xdr:rowOff>
    </xdr:from>
    <xdr:ext cx="65" cy="172227"/>
    <xdr:sp macro="" textlink="">
      <xdr:nvSpPr>
        <xdr:cNvPr id="278" name="ZoneTexte 277">
          <a:extLst>
            <a:ext uri="{FF2B5EF4-FFF2-40B4-BE49-F238E27FC236}">
              <a16:creationId xmlns:a16="http://schemas.microsoft.com/office/drawing/2014/main" id="{C2D5FC58-D0D4-4478-8B1F-78C29A8EBFC9}"/>
            </a:ext>
          </a:extLst>
        </xdr:cNvPr>
        <xdr:cNvSpPr txBox="1"/>
      </xdr:nvSpPr>
      <xdr:spPr>
        <a:xfrm>
          <a:off x="25060275"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118</xdr:row>
      <xdr:rowOff>128587</xdr:rowOff>
    </xdr:from>
    <xdr:ext cx="65" cy="172227"/>
    <xdr:sp macro="" textlink="">
      <xdr:nvSpPr>
        <xdr:cNvPr id="279" name="ZoneTexte 278">
          <a:extLst>
            <a:ext uri="{FF2B5EF4-FFF2-40B4-BE49-F238E27FC236}">
              <a16:creationId xmlns:a16="http://schemas.microsoft.com/office/drawing/2014/main" id="{B54FFD58-4544-4853-91A7-5463C73A43AA}"/>
            </a:ext>
          </a:extLst>
        </xdr:cNvPr>
        <xdr:cNvSpPr txBox="1"/>
      </xdr:nvSpPr>
      <xdr:spPr>
        <a:xfrm>
          <a:off x="25060275"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280" name="ZoneTexte 279">
          <a:extLst>
            <a:ext uri="{FF2B5EF4-FFF2-40B4-BE49-F238E27FC236}">
              <a16:creationId xmlns:a16="http://schemas.microsoft.com/office/drawing/2014/main" id="{BCD2FABE-E76B-4C8B-B4FE-5D1596EA2225}"/>
            </a:ext>
          </a:extLst>
        </xdr:cNvPr>
        <xdr:cNvSpPr txBox="1"/>
      </xdr:nvSpPr>
      <xdr:spPr>
        <a:xfrm>
          <a:off x="25908000"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281" name="ZoneTexte 280">
          <a:extLst>
            <a:ext uri="{FF2B5EF4-FFF2-40B4-BE49-F238E27FC236}">
              <a16:creationId xmlns:a16="http://schemas.microsoft.com/office/drawing/2014/main" id="{2EFD5B7D-4846-44BB-8994-E190013B5799}"/>
            </a:ext>
          </a:extLst>
        </xdr:cNvPr>
        <xdr:cNvSpPr txBox="1"/>
      </xdr:nvSpPr>
      <xdr:spPr>
        <a:xfrm>
          <a:off x="25908000"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282" name="ZoneTexte 281">
          <a:extLst>
            <a:ext uri="{FF2B5EF4-FFF2-40B4-BE49-F238E27FC236}">
              <a16:creationId xmlns:a16="http://schemas.microsoft.com/office/drawing/2014/main" id="{3C3376E2-F0FB-406C-9353-EAB12CE602BC}"/>
            </a:ext>
          </a:extLst>
        </xdr:cNvPr>
        <xdr:cNvSpPr txBox="1"/>
      </xdr:nvSpPr>
      <xdr:spPr>
        <a:xfrm>
          <a:off x="25908000"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283" name="ZoneTexte 282">
          <a:extLst>
            <a:ext uri="{FF2B5EF4-FFF2-40B4-BE49-F238E27FC236}">
              <a16:creationId xmlns:a16="http://schemas.microsoft.com/office/drawing/2014/main" id="{4A2B31AC-0B9F-492E-9413-696B0BE31D50}"/>
            </a:ext>
          </a:extLst>
        </xdr:cNvPr>
        <xdr:cNvSpPr txBox="1"/>
      </xdr:nvSpPr>
      <xdr:spPr>
        <a:xfrm>
          <a:off x="25908000"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118</xdr:row>
      <xdr:rowOff>128587</xdr:rowOff>
    </xdr:from>
    <xdr:ext cx="65" cy="172227"/>
    <xdr:sp macro="" textlink="">
      <xdr:nvSpPr>
        <xdr:cNvPr id="284" name="ZoneTexte 283">
          <a:extLst>
            <a:ext uri="{FF2B5EF4-FFF2-40B4-BE49-F238E27FC236}">
              <a16:creationId xmlns:a16="http://schemas.microsoft.com/office/drawing/2014/main" id="{CFFAF01E-FB44-4E0C-8A5A-D5187FFC7181}"/>
            </a:ext>
          </a:extLst>
        </xdr:cNvPr>
        <xdr:cNvSpPr txBox="1"/>
      </xdr:nvSpPr>
      <xdr:spPr>
        <a:xfrm>
          <a:off x="25060275"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285" name="ZoneTexte 284">
          <a:extLst>
            <a:ext uri="{FF2B5EF4-FFF2-40B4-BE49-F238E27FC236}">
              <a16:creationId xmlns:a16="http://schemas.microsoft.com/office/drawing/2014/main" id="{034573AB-FD6B-4EFD-89C6-18254BAEB2FF}"/>
            </a:ext>
          </a:extLst>
        </xdr:cNvPr>
        <xdr:cNvSpPr txBox="1"/>
      </xdr:nvSpPr>
      <xdr:spPr>
        <a:xfrm>
          <a:off x="25908000"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286" name="ZoneTexte 285">
          <a:extLst>
            <a:ext uri="{FF2B5EF4-FFF2-40B4-BE49-F238E27FC236}">
              <a16:creationId xmlns:a16="http://schemas.microsoft.com/office/drawing/2014/main" id="{2CEBE93F-F200-4170-A801-10676423FC37}"/>
            </a:ext>
          </a:extLst>
        </xdr:cNvPr>
        <xdr:cNvSpPr txBox="1"/>
      </xdr:nvSpPr>
      <xdr:spPr>
        <a:xfrm>
          <a:off x="25908000"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118</xdr:row>
      <xdr:rowOff>128587</xdr:rowOff>
    </xdr:from>
    <xdr:ext cx="65" cy="172227"/>
    <xdr:sp macro="" textlink="">
      <xdr:nvSpPr>
        <xdr:cNvPr id="287" name="ZoneTexte 286">
          <a:extLst>
            <a:ext uri="{FF2B5EF4-FFF2-40B4-BE49-F238E27FC236}">
              <a16:creationId xmlns:a16="http://schemas.microsoft.com/office/drawing/2014/main" id="{1E5BF296-18C8-40DD-86AD-5431C8621A4F}"/>
            </a:ext>
          </a:extLst>
        </xdr:cNvPr>
        <xdr:cNvSpPr txBox="1"/>
      </xdr:nvSpPr>
      <xdr:spPr>
        <a:xfrm>
          <a:off x="25060275"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119</xdr:row>
      <xdr:rowOff>128587</xdr:rowOff>
    </xdr:from>
    <xdr:ext cx="65" cy="172227"/>
    <xdr:sp macro="" textlink="">
      <xdr:nvSpPr>
        <xdr:cNvPr id="288" name="ZoneTexte 287">
          <a:extLst>
            <a:ext uri="{FF2B5EF4-FFF2-40B4-BE49-F238E27FC236}">
              <a16:creationId xmlns:a16="http://schemas.microsoft.com/office/drawing/2014/main" id="{BF91B20C-6162-49BD-AFD1-F14363B00CEE}"/>
            </a:ext>
          </a:extLst>
        </xdr:cNvPr>
        <xdr:cNvSpPr txBox="1"/>
      </xdr:nvSpPr>
      <xdr:spPr>
        <a:xfrm>
          <a:off x="25060275"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289" name="ZoneTexte 288">
          <a:extLst>
            <a:ext uri="{FF2B5EF4-FFF2-40B4-BE49-F238E27FC236}">
              <a16:creationId xmlns:a16="http://schemas.microsoft.com/office/drawing/2014/main" id="{A69C92DF-6E95-4DE7-9159-FAA115968EA4}"/>
            </a:ext>
          </a:extLst>
        </xdr:cNvPr>
        <xdr:cNvSpPr txBox="1"/>
      </xdr:nvSpPr>
      <xdr:spPr>
        <a:xfrm>
          <a:off x="25908000"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290" name="ZoneTexte 289">
          <a:extLst>
            <a:ext uri="{FF2B5EF4-FFF2-40B4-BE49-F238E27FC236}">
              <a16:creationId xmlns:a16="http://schemas.microsoft.com/office/drawing/2014/main" id="{188E80AF-B8A7-45E8-88C8-C6B6937F99E1}"/>
            </a:ext>
          </a:extLst>
        </xdr:cNvPr>
        <xdr:cNvSpPr txBox="1"/>
      </xdr:nvSpPr>
      <xdr:spPr>
        <a:xfrm>
          <a:off x="25908000"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291" name="ZoneTexte 290">
          <a:extLst>
            <a:ext uri="{FF2B5EF4-FFF2-40B4-BE49-F238E27FC236}">
              <a16:creationId xmlns:a16="http://schemas.microsoft.com/office/drawing/2014/main" id="{C804CE09-36FE-4891-B0BF-E8026AAE301E}"/>
            </a:ext>
          </a:extLst>
        </xdr:cNvPr>
        <xdr:cNvSpPr txBox="1"/>
      </xdr:nvSpPr>
      <xdr:spPr>
        <a:xfrm>
          <a:off x="25908000"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292" name="ZoneTexte 291">
          <a:extLst>
            <a:ext uri="{FF2B5EF4-FFF2-40B4-BE49-F238E27FC236}">
              <a16:creationId xmlns:a16="http://schemas.microsoft.com/office/drawing/2014/main" id="{8F0CE4E8-046B-4702-BB2B-56C2BD7E800C}"/>
            </a:ext>
          </a:extLst>
        </xdr:cNvPr>
        <xdr:cNvSpPr txBox="1"/>
      </xdr:nvSpPr>
      <xdr:spPr>
        <a:xfrm>
          <a:off x="25908000"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119</xdr:row>
      <xdr:rowOff>128587</xdr:rowOff>
    </xdr:from>
    <xdr:ext cx="65" cy="172227"/>
    <xdr:sp macro="" textlink="">
      <xdr:nvSpPr>
        <xdr:cNvPr id="293" name="ZoneTexte 292">
          <a:extLst>
            <a:ext uri="{FF2B5EF4-FFF2-40B4-BE49-F238E27FC236}">
              <a16:creationId xmlns:a16="http://schemas.microsoft.com/office/drawing/2014/main" id="{53C5533B-A6AF-4913-BC81-9D4146E74A28}"/>
            </a:ext>
          </a:extLst>
        </xdr:cNvPr>
        <xdr:cNvSpPr txBox="1"/>
      </xdr:nvSpPr>
      <xdr:spPr>
        <a:xfrm>
          <a:off x="25060275"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294" name="ZoneTexte 293">
          <a:extLst>
            <a:ext uri="{FF2B5EF4-FFF2-40B4-BE49-F238E27FC236}">
              <a16:creationId xmlns:a16="http://schemas.microsoft.com/office/drawing/2014/main" id="{D421714A-B569-4A0E-968F-4F2AD3C80DDD}"/>
            </a:ext>
          </a:extLst>
        </xdr:cNvPr>
        <xdr:cNvSpPr txBox="1"/>
      </xdr:nvSpPr>
      <xdr:spPr>
        <a:xfrm>
          <a:off x="25908000"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295" name="ZoneTexte 294">
          <a:extLst>
            <a:ext uri="{FF2B5EF4-FFF2-40B4-BE49-F238E27FC236}">
              <a16:creationId xmlns:a16="http://schemas.microsoft.com/office/drawing/2014/main" id="{A9AC6981-A431-4641-9173-25CBE6CC6059}"/>
            </a:ext>
          </a:extLst>
        </xdr:cNvPr>
        <xdr:cNvSpPr txBox="1"/>
      </xdr:nvSpPr>
      <xdr:spPr>
        <a:xfrm>
          <a:off x="25908000"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119</xdr:row>
      <xdr:rowOff>128587</xdr:rowOff>
    </xdr:from>
    <xdr:ext cx="65" cy="172227"/>
    <xdr:sp macro="" textlink="">
      <xdr:nvSpPr>
        <xdr:cNvPr id="296" name="ZoneTexte 295">
          <a:extLst>
            <a:ext uri="{FF2B5EF4-FFF2-40B4-BE49-F238E27FC236}">
              <a16:creationId xmlns:a16="http://schemas.microsoft.com/office/drawing/2014/main" id="{EFBAC7FA-19B8-44CB-A4D5-8808092FBCEC}"/>
            </a:ext>
          </a:extLst>
        </xdr:cNvPr>
        <xdr:cNvSpPr txBox="1"/>
      </xdr:nvSpPr>
      <xdr:spPr>
        <a:xfrm>
          <a:off x="25060275"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120</xdr:row>
      <xdr:rowOff>128587</xdr:rowOff>
    </xdr:from>
    <xdr:ext cx="65" cy="172227"/>
    <xdr:sp macro="" textlink="">
      <xdr:nvSpPr>
        <xdr:cNvPr id="297" name="ZoneTexte 296">
          <a:extLst>
            <a:ext uri="{FF2B5EF4-FFF2-40B4-BE49-F238E27FC236}">
              <a16:creationId xmlns:a16="http://schemas.microsoft.com/office/drawing/2014/main" id="{05060049-22D0-4496-B8A2-3317D3603A12}"/>
            </a:ext>
          </a:extLst>
        </xdr:cNvPr>
        <xdr:cNvSpPr txBox="1"/>
      </xdr:nvSpPr>
      <xdr:spPr>
        <a:xfrm>
          <a:off x="25060275"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298" name="ZoneTexte 297">
          <a:extLst>
            <a:ext uri="{FF2B5EF4-FFF2-40B4-BE49-F238E27FC236}">
              <a16:creationId xmlns:a16="http://schemas.microsoft.com/office/drawing/2014/main" id="{99230C0B-C49D-454D-A7D5-674AC387AE3B}"/>
            </a:ext>
          </a:extLst>
        </xdr:cNvPr>
        <xdr:cNvSpPr txBox="1"/>
      </xdr:nvSpPr>
      <xdr:spPr>
        <a:xfrm>
          <a:off x="25908000"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299" name="ZoneTexte 298">
          <a:extLst>
            <a:ext uri="{FF2B5EF4-FFF2-40B4-BE49-F238E27FC236}">
              <a16:creationId xmlns:a16="http://schemas.microsoft.com/office/drawing/2014/main" id="{8DEE438F-23B8-4DC9-9B7A-04712365EDCF}"/>
            </a:ext>
          </a:extLst>
        </xdr:cNvPr>
        <xdr:cNvSpPr txBox="1"/>
      </xdr:nvSpPr>
      <xdr:spPr>
        <a:xfrm>
          <a:off x="25908000"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300" name="ZoneTexte 299">
          <a:extLst>
            <a:ext uri="{FF2B5EF4-FFF2-40B4-BE49-F238E27FC236}">
              <a16:creationId xmlns:a16="http://schemas.microsoft.com/office/drawing/2014/main" id="{EAC8B966-C531-461A-8EA5-B1195954495A}"/>
            </a:ext>
          </a:extLst>
        </xdr:cNvPr>
        <xdr:cNvSpPr txBox="1"/>
      </xdr:nvSpPr>
      <xdr:spPr>
        <a:xfrm>
          <a:off x="25908000"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301" name="ZoneTexte 300">
          <a:extLst>
            <a:ext uri="{FF2B5EF4-FFF2-40B4-BE49-F238E27FC236}">
              <a16:creationId xmlns:a16="http://schemas.microsoft.com/office/drawing/2014/main" id="{1D1F0A4F-E9F7-4EAF-9A00-134F55B61262}"/>
            </a:ext>
          </a:extLst>
        </xdr:cNvPr>
        <xdr:cNvSpPr txBox="1"/>
      </xdr:nvSpPr>
      <xdr:spPr>
        <a:xfrm>
          <a:off x="25908000"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120</xdr:row>
      <xdr:rowOff>128587</xdr:rowOff>
    </xdr:from>
    <xdr:ext cx="65" cy="172227"/>
    <xdr:sp macro="" textlink="">
      <xdr:nvSpPr>
        <xdr:cNvPr id="302" name="ZoneTexte 301">
          <a:extLst>
            <a:ext uri="{FF2B5EF4-FFF2-40B4-BE49-F238E27FC236}">
              <a16:creationId xmlns:a16="http://schemas.microsoft.com/office/drawing/2014/main" id="{AD878999-6EB1-45DA-8F71-CABC3A5566A2}"/>
            </a:ext>
          </a:extLst>
        </xdr:cNvPr>
        <xdr:cNvSpPr txBox="1"/>
      </xdr:nvSpPr>
      <xdr:spPr>
        <a:xfrm>
          <a:off x="25060275"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303" name="ZoneTexte 302">
          <a:extLst>
            <a:ext uri="{FF2B5EF4-FFF2-40B4-BE49-F238E27FC236}">
              <a16:creationId xmlns:a16="http://schemas.microsoft.com/office/drawing/2014/main" id="{3783D581-C3D2-44B9-8A36-17FB3A0A7A0D}"/>
            </a:ext>
          </a:extLst>
        </xdr:cNvPr>
        <xdr:cNvSpPr txBox="1"/>
      </xdr:nvSpPr>
      <xdr:spPr>
        <a:xfrm>
          <a:off x="25908000"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304" name="ZoneTexte 303">
          <a:extLst>
            <a:ext uri="{FF2B5EF4-FFF2-40B4-BE49-F238E27FC236}">
              <a16:creationId xmlns:a16="http://schemas.microsoft.com/office/drawing/2014/main" id="{A6D16C56-9E0F-4CAA-BEC1-1196A84CAEDB}"/>
            </a:ext>
          </a:extLst>
        </xdr:cNvPr>
        <xdr:cNvSpPr txBox="1"/>
      </xdr:nvSpPr>
      <xdr:spPr>
        <a:xfrm>
          <a:off x="25908000"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120</xdr:row>
      <xdr:rowOff>128587</xdr:rowOff>
    </xdr:from>
    <xdr:ext cx="65" cy="172227"/>
    <xdr:sp macro="" textlink="">
      <xdr:nvSpPr>
        <xdr:cNvPr id="305" name="ZoneTexte 304">
          <a:extLst>
            <a:ext uri="{FF2B5EF4-FFF2-40B4-BE49-F238E27FC236}">
              <a16:creationId xmlns:a16="http://schemas.microsoft.com/office/drawing/2014/main" id="{86C31D21-EFB2-49C5-BC15-750A58D922C7}"/>
            </a:ext>
          </a:extLst>
        </xdr:cNvPr>
        <xdr:cNvSpPr txBox="1"/>
      </xdr:nvSpPr>
      <xdr:spPr>
        <a:xfrm>
          <a:off x="25060275"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121</xdr:row>
      <xdr:rowOff>128587</xdr:rowOff>
    </xdr:from>
    <xdr:ext cx="65" cy="172227"/>
    <xdr:sp macro="" textlink="">
      <xdr:nvSpPr>
        <xdr:cNvPr id="306" name="ZoneTexte 305">
          <a:extLst>
            <a:ext uri="{FF2B5EF4-FFF2-40B4-BE49-F238E27FC236}">
              <a16:creationId xmlns:a16="http://schemas.microsoft.com/office/drawing/2014/main" id="{F7DEEF34-D4D3-4037-B249-8CBF570EB50C}"/>
            </a:ext>
          </a:extLst>
        </xdr:cNvPr>
        <xdr:cNvSpPr txBox="1"/>
      </xdr:nvSpPr>
      <xdr:spPr>
        <a:xfrm>
          <a:off x="25060275"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307" name="ZoneTexte 306">
          <a:extLst>
            <a:ext uri="{FF2B5EF4-FFF2-40B4-BE49-F238E27FC236}">
              <a16:creationId xmlns:a16="http://schemas.microsoft.com/office/drawing/2014/main" id="{BC9AA18A-1772-4441-8525-89783C46513D}"/>
            </a:ext>
          </a:extLst>
        </xdr:cNvPr>
        <xdr:cNvSpPr txBox="1"/>
      </xdr:nvSpPr>
      <xdr:spPr>
        <a:xfrm>
          <a:off x="25908000"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308" name="ZoneTexte 307">
          <a:extLst>
            <a:ext uri="{FF2B5EF4-FFF2-40B4-BE49-F238E27FC236}">
              <a16:creationId xmlns:a16="http://schemas.microsoft.com/office/drawing/2014/main" id="{C9DEC625-F7CE-40BC-B8D9-42926EDFD48C}"/>
            </a:ext>
          </a:extLst>
        </xdr:cNvPr>
        <xdr:cNvSpPr txBox="1"/>
      </xdr:nvSpPr>
      <xdr:spPr>
        <a:xfrm>
          <a:off x="25908000"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309" name="ZoneTexte 308">
          <a:extLst>
            <a:ext uri="{FF2B5EF4-FFF2-40B4-BE49-F238E27FC236}">
              <a16:creationId xmlns:a16="http://schemas.microsoft.com/office/drawing/2014/main" id="{04A7F579-ABD5-476F-983E-073B3AB66859}"/>
            </a:ext>
          </a:extLst>
        </xdr:cNvPr>
        <xdr:cNvSpPr txBox="1"/>
      </xdr:nvSpPr>
      <xdr:spPr>
        <a:xfrm>
          <a:off x="25908000"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310" name="ZoneTexte 309">
          <a:extLst>
            <a:ext uri="{FF2B5EF4-FFF2-40B4-BE49-F238E27FC236}">
              <a16:creationId xmlns:a16="http://schemas.microsoft.com/office/drawing/2014/main" id="{69F48FA6-31E8-495B-BE1D-1E6F02135813}"/>
            </a:ext>
          </a:extLst>
        </xdr:cNvPr>
        <xdr:cNvSpPr txBox="1"/>
      </xdr:nvSpPr>
      <xdr:spPr>
        <a:xfrm>
          <a:off x="25908000"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121</xdr:row>
      <xdr:rowOff>128587</xdr:rowOff>
    </xdr:from>
    <xdr:ext cx="65" cy="172227"/>
    <xdr:sp macro="" textlink="">
      <xdr:nvSpPr>
        <xdr:cNvPr id="311" name="ZoneTexte 310">
          <a:extLst>
            <a:ext uri="{FF2B5EF4-FFF2-40B4-BE49-F238E27FC236}">
              <a16:creationId xmlns:a16="http://schemas.microsoft.com/office/drawing/2014/main" id="{E3DD4354-ECC6-4AF7-A6D7-2FB78F85E21E}"/>
            </a:ext>
          </a:extLst>
        </xdr:cNvPr>
        <xdr:cNvSpPr txBox="1"/>
      </xdr:nvSpPr>
      <xdr:spPr>
        <a:xfrm>
          <a:off x="25060275"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312" name="ZoneTexte 311">
          <a:extLst>
            <a:ext uri="{FF2B5EF4-FFF2-40B4-BE49-F238E27FC236}">
              <a16:creationId xmlns:a16="http://schemas.microsoft.com/office/drawing/2014/main" id="{5A506347-BA07-455F-8BC5-35FC738F4210}"/>
            </a:ext>
          </a:extLst>
        </xdr:cNvPr>
        <xdr:cNvSpPr txBox="1"/>
      </xdr:nvSpPr>
      <xdr:spPr>
        <a:xfrm>
          <a:off x="25908000"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313" name="ZoneTexte 312">
          <a:extLst>
            <a:ext uri="{FF2B5EF4-FFF2-40B4-BE49-F238E27FC236}">
              <a16:creationId xmlns:a16="http://schemas.microsoft.com/office/drawing/2014/main" id="{6485D8BE-17D1-49B9-BD7A-8D5652888D2B}"/>
            </a:ext>
          </a:extLst>
        </xdr:cNvPr>
        <xdr:cNvSpPr txBox="1"/>
      </xdr:nvSpPr>
      <xdr:spPr>
        <a:xfrm>
          <a:off x="25908000"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121</xdr:row>
      <xdr:rowOff>128587</xdr:rowOff>
    </xdr:from>
    <xdr:ext cx="65" cy="172227"/>
    <xdr:sp macro="" textlink="">
      <xdr:nvSpPr>
        <xdr:cNvPr id="314" name="ZoneTexte 313">
          <a:extLst>
            <a:ext uri="{FF2B5EF4-FFF2-40B4-BE49-F238E27FC236}">
              <a16:creationId xmlns:a16="http://schemas.microsoft.com/office/drawing/2014/main" id="{EDCDFC9F-BEC2-4D18-AAFA-CB99A81F257C}"/>
            </a:ext>
          </a:extLst>
        </xdr:cNvPr>
        <xdr:cNvSpPr txBox="1"/>
      </xdr:nvSpPr>
      <xdr:spPr>
        <a:xfrm>
          <a:off x="25060275"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122</xdr:row>
      <xdr:rowOff>128587</xdr:rowOff>
    </xdr:from>
    <xdr:ext cx="65" cy="172227"/>
    <xdr:sp macro="" textlink="">
      <xdr:nvSpPr>
        <xdr:cNvPr id="315" name="ZoneTexte 314">
          <a:extLst>
            <a:ext uri="{FF2B5EF4-FFF2-40B4-BE49-F238E27FC236}">
              <a16:creationId xmlns:a16="http://schemas.microsoft.com/office/drawing/2014/main" id="{A7718C44-F5BD-42BA-82B7-8F353EBC724D}"/>
            </a:ext>
          </a:extLst>
        </xdr:cNvPr>
        <xdr:cNvSpPr txBox="1"/>
      </xdr:nvSpPr>
      <xdr:spPr>
        <a:xfrm>
          <a:off x="25060275"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316" name="ZoneTexte 315">
          <a:extLst>
            <a:ext uri="{FF2B5EF4-FFF2-40B4-BE49-F238E27FC236}">
              <a16:creationId xmlns:a16="http://schemas.microsoft.com/office/drawing/2014/main" id="{63693F32-743E-4C05-B8FF-28A26B4A2DAE}"/>
            </a:ext>
          </a:extLst>
        </xdr:cNvPr>
        <xdr:cNvSpPr txBox="1"/>
      </xdr:nvSpPr>
      <xdr:spPr>
        <a:xfrm>
          <a:off x="25908000"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317" name="ZoneTexte 316">
          <a:extLst>
            <a:ext uri="{FF2B5EF4-FFF2-40B4-BE49-F238E27FC236}">
              <a16:creationId xmlns:a16="http://schemas.microsoft.com/office/drawing/2014/main" id="{EAFB6D6B-AD0F-41BB-9BF8-158AF8F03EB7}"/>
            </a:ext>
          </a:extLst>
        </xdr:cNvPr>
        <xdr:cNvSpPr txBox="1"/>
      </xdr:nvSpPr>
      <xdr:spPr>
        <a:xfrm>
          <a:off x="25908000"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318" name="ZoneTexte 317">
          <a:extLst>
            <a:ext uri="{FF2B5EF4-FFF2-40B4-BE49-F238E27FC236}">
              <a16:creationId xmlns:a16="http://schemas.microsoft.com/office/drawing/2014/main" id="{9136CE50-AF4E-4FBD-98FE-5F56DBF4C3ED}"/>
            </a:ext>
          </a:extLst>
        </xdr:cNvPr>
        <xdr:cNvSpPr txBox="1"/>
      </xdr:nvSpPr>
      <xdr:spPr>
        <a:xfrm>
          <a:off x="25908000"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319" name="ZoneTexte 318">
          <a:extLst>
            <a:ext uri="{FF2B5EF4-FFF2-40B4-BE49-F238E27FC236}">
              <a16:creationId xmlns:a16="http://schemas.microsoft.com/office/drawing/2014/main" id="{977FF4CE-83F0-4105-85F5-C2E2A56B0EEE}"/>
            </a:ext>
          </a:extLst>
        </xdr:cNvPr>
        <xdr:cNvSpPr txBox="1"/>
      </xdr:nvSpPr>
      <xdr:spPr>
        <a:xfrm>
          <a:off x="25908000"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122</xdr:row>
      <xdr:rowOff>128587</xdr:rowOff>
    </xdr:from>
    <xdr:ext cx="65" cy="172227"/>
    <xdr:sp macro="" textlink="">
      <xdr:nvSpPr>
        <xdr:cNvPr id="320" name="ZoneTexte 319">
          <a:extLst>
            <a:ext uri="{FF2B5EF4-FFF2-40B4-BE49-F238E27FC236}">
              <a16:creationId xmlns:a16="http://schemas.microsoft.com/office/drawing/2014/main" id="{E717C66F-1015-4222-AE9B-82FE39E40D8E}"/>
            </a:ext>
          </a:extLst>
        </xdr:cNvPr>
        <xdr:cNvSpPr txBox="1"/>
      </xdr:nvSpPr>
      <xdr:spPr>
        <a:xfrm>
          <a:off x="25060275"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321" name="ZoneTexte 320">
          <a:extLst>
            <a:ext uri="{FF2B5EF4-FFF2-40B4-BE49-F238E27FC236}">
              <a16:creationId xmlns:a16="http://schemas.microsoft.com/office/drawing/2014/main" id="{FA95788E-A092-4E13-8D80-0E22BDAA6CB2}"/>
            </a:ext>
          </a:extLst>
        </xdr:cNvPr>
        <xdr:cNvSpPr txBox="1"/>
      </xdr:nvSpPr>
      <xdr:spPr>
        <a:xfrm>
          <a:off x="25908000"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322" name="ZoneTexte 321">
          <a:extLst>
            <a:ext uri="{FF2B5EF4-FFF2-40B4-BE49-F238E27FC236}">
              <a16:creationId xmlns:a16="http://schemas.microsoft.com/office/drawing/2014/main" id="{712E475D-6B4A-48FB-ACD5-8A82EAAADB40}"/>
            </a:ext>
          </a:extLst>
        </xdr:cNvPr>
        <xdr:cNvSpPr txBox="1"/>
      </xdr:nvSpPr>
      <xdr:spPr>
        <a:xfrm>
          <a:off x="25908000"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122</xdr:row>
      <xdr:rowOff>128587</xdr:rowOff>
    </xdr:from>
    <xdr:ext cx="65" cy="172227"/>
    <xdr:sp macro="" textlink="">
      <xdr:nvSpPr>
        <xdr:cNvPr id="323" name="ZoneTexte 322">
          <a:extLst>
            <a:ext uri="{FF2B5EF4-FFF2-40B4-BE49-F238E27FC236}">
              <a16:creationId xmlns:a16="http://schemas.microsoft.com/office/drawing/2014/main" id="{48B3A02D-9DE1-421B-822F-50C24BDBB36D}"/>
            </a:ext>
          </a:extLst>
        </xdr:cNvPr>
        <xdr:cNvSpPr txBox="1"/>
      </xdr:nvSpPr>
      <xdr:spPr>
        <a:xfrm>
          <a:off x="25060275"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123</xdr:row>
      <xdr:rowOff>128587</xdr:rowOff>
    </xdr:from>
    <xdr:ext cx="65" cy="172227"/>
    <xdr:sp macro="" textlink="">
      <xdr:nvSpPr>
        <xdr:cNvPr id="324" name="ZoneTexte 323">
          <a:extLst>
            <a:ext uri="{FF2B5EF4-FFF2-40B4-BE49-F238E27FC236}">
              <a16:creationId xmlns:a16="http://schemas.microsoft.com/office/drawing/2014/main" id="{748E3FEA-ADCB-4F22-B966-397BF081D6F4}"/>
            </a:ext>
          </a:extLst>
        </xdr:cNvPr>
        <xdr:cNvSpPr txBox="1"/>
      </xdr:nvSpPr>
      <xdr:spPr>
        <a:xfrm>
          <a:off x="25060275"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325" name="ZoneTexte 324">
          <a:extLst>
            <a:ext uri="{FF2B5EF4-FFF2-40B4-BE49-F238E27FC236}">
              <a16:creationId xmlns:a16="http://schemas.microsoft.com/office/drawing/2014/main" id="{72D55FED-26B7-4CFF-A19D-26E8B3944D0E}"/>
            </a:ext>
          </a:extLst>
        </xdr:cNvPr>
        <xdr:cNvSpPr txBox="1"/>
      </xdr:nvSpPr>
      <xdr:spPr>
        <a:xfrm>
          <a:off x="25908000"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326" name="ZoneTexte 325">
          <a:extLst>
            <a:ext uri="{FF2B5EF4-FFF2-40B4-BE49-F238E27FC236}">
              <a16:creationId xmlns:a16="http://schemas.microsoft.com/office/drawing/2014/main" id="{D8D2D49D-EE11-408F-BC22-AF5FB82ADC68}"/>
            </a:ext>
          </a:extLst>
        </xdr:cNvPr>
        <xdr:cNvSpPr txBox="1"/>
      </xdr:nvSpPr>
      <xdr:spPr>
        <a:xfrm>
          <a:off x="25908000"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327" name="ZoneTexte 326">
          <a:extLst>
            <a:ext uri="{FF2B5EF4-FFF2-40B4-BE49-F238E27FC236}">
              <a16:creationId xmlns:a16="http://schemas.microsoft.com/office/drawing/2014/main" id="{34A13DEE-868F-404E-9C74-B490F2C5DB26}"/>
            </a:ext>
          </a:extLst>
        </xdr:cNvPr>
        <xdr:cNvSpPr txBox="1"/>
      </xdr:nvSpPr>
      <xdr:spPr>
        <a:xfrm>
          <a:off x="25908000"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328" name="ZoneTexte 327">
          <a:extLst>
            <a:ext uri="{FF2B5EF4-FFF2-40B4-BE49-F238E27FC236}">
              <a16:creationId xmlns:a16="http://schemas.microsoft.com/office/drawing/2014/main" id="{CF559446-FB3C-4B97-BC30-70CEFA9E5B2D}"/>
            </a:ext>
          </a:extLst>
        </xdr:cNvPr>
        <xdr:cNvSpPr txBox="1"/>
      </xdr:nvSpPr>
      <xdr:spPr>
        <a:xfrm>
          <a:off x="25908000"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123</xdr:row>
      <xdr:rowOff>128587</xdr:rowOff>
    </xdr:from>
    <xdr:ext cx="65" cy="172227"/>
    <xdr:sp macro="" textlink="">
      <xdr:nvSpPr>
        <xdr:cNvPr id="329" name="ZoneTexte 328">
          <a:extLst>
            <a:ext uri="{FF2B5EF4-FFF2-40B4-BE49-F238E27FC236}">
              <a16:creationId xmlns:a16="http://schemas.microsoft.com/office/drawing/2014/main" id="{81C71305-95D0-437B-B491-461CF35ABE61}"/>
            </a:ext>
          </a:extLst>
        </xdr:cNvPr>
        <xdr:cNvSpPr txBox="1"/>
      </xdr:nvSpPr>
      <xdr:spPr>
        <a:xfrm>
          <a:off x="25060275"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330" name="ZoneTexte 329">
          <a:extLst>
            <a:ext uri="{FF2B5EF4-FFF2-40B4-BE49-F238E27FC236}">
              <a16:creationId xmlns:a16="http://schemas.microsoft.com/office/drawing/2014/main" id="{1B873CC9-3B1F-403C-9F81-F7800B6C800B}"/>
            </a:ext>
          </a:extLst>
        </xdr:cNvPr>
        <xdr:cNvSpPr txBox="1"/>
      </xdr:nvSpPr>
      <xdr:spPr>
        <a:xfrm>
          <a:off x="25908000"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331" name="ZoneTexte 330">
          <a:extLst>
            <a:ext uri="{FF2B5EF4-FFF2-40B4-BE49-F238E27FC236}">
              <a16:creationId xmlns:a16="http://schemas.microsoft.com/office/drawing/2014/main" id="{A17F02E5-65C7-4BF5-A0E9-D1F73F4B339B}"/>
            </a:ext>
          </a:extLst>
        </xdr:cNvPr>
        <xdr:cNvSpPr txBox="1"/>
      </xdr:nvSpPr>
      <xdr:spPr>
        <a:xfrm>
          <a:off x="25908000"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123</xdr:row>
      <xdr:rowOff>128587</xdr:rowOff>
    </xdr:from>
    <xdr:ext cx="65" cy="172227"/>
    <xdr:sp macro="" textlink="">
      <xdr:nvSpPr>
        <xdr:cNvPr id="332" name="ZoneTexte 331">
          <a:extLst>
            <a:ext uri="{FF2B5EF4-FFF2-40B4-BE49-F238E27FC236}">
              <a16:creationId xmlns:a16="http://schemas.microsoft.com/office/drawing/2014/main" id="{326C3618-9E71-4286-9C41-358A42409D81}"/>
            </a:ext>
          </a:extLst>
        </xdr:cNvPr>
        <xdr:cNvSpPr txBox="1"/>
      </xdr:nvSpPr>
      <xdr:spPr>
        <a:xfrm>
          <a:off x="25060275"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124</xdr:row>
      <xdr:rowOff>128587</xdr:rowOff>
    </xdr:from>
    <xdr:ext cx="65" cy="172227"/>
    <xdr:sp macro="" textlink="">
      <xdr:nvSpPr>
        <xdr:cNvPr id="333" name="ZoneTexte 332">
          <a:extLst>
            <a:ext uri="{FF2B5EF4-FFF2-40B4-BE49-F238E27FC236}">
              <a16:creationId xmlns:a16="http://schemas.microsoft.com/office/drawing/2014/main" id="{5BE97160-2FF6-4F1B-8DA7-068F1FD844F3}"/>
            </a:ext>
          </a:extLst>
        </xdr:cNvPr>
        <xdr:cNvSpPr txBox="1"/>
      </xdr:nvSpPr>
      <xdr:spPr>
        <a:xfrm>
          <a:off x="25060275" y="1714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334" name="ZoneTexte 333">
          <a:extLst>
            <a:ext uri="{FF2B5EF4-FFF2-40B4-BE49-F238E27FC236}">
              <a16:creationId xmlns:a16="http://schemas.microsoft.com/office/drawing/2014/main" id="{F5D87E6B-1FF3-4706-8480-1675858C44C9}"/>
            </a:ext>
          </a:extLst>
        </xdr:cNvPr>
        <xdr:cNvSpPr txBox="1"/>
      </xdr:nvSpPr>
      <xdr:spPr>
        <a:xfrm>
          <a:off x="25908000"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335" name="ZoneTexte 334">
          <a:extLst>
            <a:ext uri="{FF2B5EF4-FFF2-40B4-BE49-F238E27FC236}">
              <a16:creationId xmlns:a16="http://schemas.microsoft.com/office/drawing/2014/main" id="{87F0B2C0-F96F-48C7-A9B9-6D89830013CA}"/>
            </a:ext>
          </a:extLst>
        </xdr:cNvPr>
        <xdr:cNvSpPr txBox="1"/>
      </xdr:nvSpPr>
      <xdr:spPr>
        <a:xfrm>
          <a:off x="25908000" y="1714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336" name="ZoneTexte 335">
          <a:extLst>
            <a:ext uri="{FF2B5EF4-FFF2-40B4-BE49-F238E27FC236}">
              <a16:creationId xmlns:a16="http://schemas.microsoft.com/office/drawing/2014/main" id="{8465BB0E-9204-415E-87F5-D8DE74468A17}"/>
            </a:ext>
          </a:extLst>
        </xdr:cNvPr>
        <xdr:cNvSpPr txBox="1"/>
      </xdr:nvSpPr>
      <xdr:spPr>
        <a:xfrm>
          <a:off x="25908000"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337" name="ZoneTexte 336">
          <a:extLst>
            <a:ext uri="{FF2B5EF4-FFF2-40B4-BE49-F238E27FC236}">
              <a16:creationId xmlns:a16="http://schemas.microsoft.com/office/drawing/2014/main" id="{208E88A0-89D4-4C09-BB32-2E741D36AC4A}"/>
            </a:ext>
          </a:extLst>
        </xdr:cNvPr>
        <xdr:cNvSpPr txBox="1"/>
      </xdr:nvSpPr>
      <xdr:spPr>
        <a:xfrm>
          <a:off x="25908000" y="1714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124</xdr:row>
      <xdr:rowOff>128587</xdr:rowOff>
    </xdr:from>
    <xdr:ext cx="65" cy="172227"/>
    <xdr:sp macro="" textlink="">
      <xdr:nvSpPr>
        <xdr:cNvPr id="338" name="ZoneTexte 337">
          <a:extLst>
            <a:ext uri="{FF2B5EF4-FFF2-40B4-BE49-F238E27FC236}">
              <a16:creationId xmlns:a16="http://schemas.microsoft.com/office/drawing/2014/main" id="{B4C9362A-5DBC-46A1-A2A8-6481794474DA}"/>
            </a:ext>
          </a:extLst>
        </xdr:cNvPr>
        <xdr:cNvSpPr txBox="1"/>
      </xdr:nvSpPr>
      <xdr:spPr>
        <a:xfrm>
          <a:off x="25060275" y="1714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339" name="ZoneTexte 338">
          <a:extLst>
            <a:ext uri="{FF2B5EF4-FFF2-40B4-BE49-F238E27FC236}">
              <a16:creationId xmlns:a16="http://schemas.microsoft.com/office/drawing/2014/main" id="{A5A9DFD8-B7C6-4C1F-9FA3-A9B90CD365D8}"/>
            </a:ext>
          </a:extLst>
        </xdr:cNvPr>
        <xdr:cNvSpPr txBox="1"/>
      </xdr:nvSpPr>
      <xdr:spPr>
        <a:xfrm>
          <a:off x="25908000" y="1714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340" name="ZoneTexte 339">
          <a:extLst>
            <a:ext uri="{FF2B5EF4-FFF2-40B4-BE49-F238E27FC236}">
              <a16:creationId xmlns:a16="http://schemas.microsoft.com/office/drawing/2014/main" id="{18BF57CF-98E9-4C2F-AE47-881DA9591FCC}"/>
            </a:ext>
          </a:extLst>
        </xdr:cNvPr>
        <xdr:cNvSpPr txBox="1"/>
      </xdr:nvSpPr>
      <xdr:spPr>
        <a:xfrm>
          <a:off x="25908000" y="1714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124</xdr:row>
      <xdr:rowOff>128587</xdr:rowOff>
    </xdr:from>
    <xdr:ext cx="65" cy="172227"/>
    <xdr:sp macro="" textlink="">
      <xdr:nvSpPr>
        <xdr:cNvPr id="341" name="ZoneTexte 340">
          <a:extLst>
            <a:ext uri="{FF2B5EF4-FFF2-40B4-BE49-F238E27FC236}">
              <a16:creationId xmlns:a16="http://schemas.microsoft.com/office/drawing/2014/main" id="{AC347156-5F82-4EE8-BFBA-EB1DA717FAC4}"/>
            </a:ext>
          </a:extLst>
        </xdr:cNvPr>
        <xdr:cNvSpPr txBox="1"/>
      </xdr:nvSpPr>
      <xdr:spPr>
        <a:xfrm>
          <a:off x="25060275" y="1714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125</xdr:row>
      <xdr:rowOff>128587</xdr:rowOff>
    </xdr:from>
    <xdr:ext cx="65" cy="172227"/>
    <xdr:sp macro="" textlink="">
      <xdr:nvSpPr>
        <xdr:cNvPr id="342" name="ZoneTexte 341">
          <a:extLst>
            <a:ext uri="{FF2B5EF4-FFF2-40B4-BE49-F238E27FC236}">
              <a16:creationId xmlns:a16="http://schemas.microsoft.com/office/drawing/2014/main" id="{A004DBC6-0148-4D71-8006-32FC6E5B77EC}"/>
            </a:ext>
          </a:extLst>
        </xdr:cNvPr>
        <xdr:cNvSpPr txBox="1"/>
      </xdr:nvSpPr>
      <xdr:spPr>
        <a:xfrm>
          <a:off x="25060275" y="1737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343" name="ZoneTexte 342">
          <a:extLst>
            <a:ext uri="{FF2B5EF4-FFF2-40B4-BE49-F238E27FC236}">
              <a16:creationId xmlns:a16="http://schemas.microsoft.com/office/drawing/2014/main" id="{494CE456-4568-4F48-A662-2E3604620C36}"/>
            </a:ext>
          </a:extLst>
        </xdr:cNvPr>
        <xdr:cNvSpPr txBox="1"/>
      </xdr:nvSpPr>
      <xdr:spPr>
        <a:xfrm>
          <a:off x="25908000" y="1714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344" name="ZoneTexte 343">
          <a:extLst>
            <a:ext uri="{FF2B5EF4-FFF2-40B4-BE49-F238E27FC236}">
              <a16:creationId xmlns:a16="http://schemas.microsoft.com/office/drawing/2014/main" id="{1CD692B9-2630-437C-9B1B-F3C44200E330}"/>
            </a:ext>
          </a:extLst>
        </xdr:cNvPr>
        <xdr:cNvSpPr txBox="1"/>
      </xdr:nvSpPr>
      <xdr:spPr>
        <a:xfrm>
          <a:off x="25908000" y="1737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345" name="ZoneTexte 344">
          <a:extLst>
            <a:ext uri="{FF2B5EF4-FFF2-40B4-BE49-F238E27FC236}">
              <a16:creationId xmlns:a16="http://schemas.microsoft.com/office/drawing/2014/main" id="{8773E7E9-B2CE-4DD9-9724-D37ED5BDEFD6}"/>
            </a:ext>
          </a:extLst>
        </xdr:cNvPr>
        <xdr:cNvSpPr txBox="1"/>
      </xdr:nvSpPr>
      <xdr:spPr>
        <a:xfrm>
          <a:off x="25908000" y="17149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346" name="ZoneTexte 345">
          <a:extLst>
            <a:ext uri="{FF2B5EF4-FFF2-40B4-BE49-F238E27FC236}">
              <a16:creationId xmlns:a16="http://schemas.microsoft.com/office/drawing/2014/main" id="{115DAC0A-2452-4FC6-9EA2-50BA5619E755}"/>
            </a:ext>
          </a:extLst>
        </xdr:cNvPr>
        <xdr:cNvSpPr txBox="1"/>
      </xdr:nvSpPr>
      <xdr:spPr>
        <a:xfrm>
          <a:off x="25908000" y="1737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125</xdr:row>
      <xdr:rowOff>128587</xdr:rowOff>
    </xdr:from>
    <xdr:ext cx="65" cy="172227"/>
    <xdr:sp macro="" textlink="">
      <xdr:nvSpPr>
        <xdr:cNvPr id="347" name="ZoneTexte 346">
          <a:extLst>
            <a:ext uri="{FF2B5EF4-FFF2-40B4-BE49-F238E27FC236}">
              <a16:creationId xmlns:a16="http://schemas.microsoft.com/office/drawing/2014/main" id="{5BD9F829-D48A-42C9-BC22-C6E348B9F814}"/>
            </a:ext>
          </a:extLst>
        </xdr:cNvPr>
        <xdr:cNvSpPr txBox="1"/>
      </xdr:nvSpPr>
      <xdr:spPr>
        <a:xfrm>
          <a:off x="25060275" y="1737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348" name="ZoneTexte 347">
          <a:extLst>
            <a:ext uri="{FF2B5EF4-FFF2-40B4-BE49-F238E27FC236}">
              <a16:creationId xmlns:a16="http://schemas.microsoft.com/office/drawing/2014/main" id="{0CE13F8F-5CBA-4BF8-8599-AF5768A5BC15}"/>
            </a:ext>
          </a:extLst>
        </xdr:cNvPr>
        <xdr:cNvSpPr txBox="1"/>
      </xdr:nvSpPr>
      <xdr:spPr>
        <a:xfrm>
          <a:off x="25908000" y="1737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349" name="ZoneTexte 348">
          <a:extLst>
            <a:ext uri="{FF2B5EF4-FFF2-40B4-BE49-F238E27FC236}">
              <a16:creationId xmlns:a16="http://schemas.microsoft.com/office/drawing/2014/main" id="{57DA5CBC-BC59-4E99-A2DE-14F6E19DD10C}"/>
            </a:ext>
          </a:extLst>
        </xdr:cNvPr>
        <xdr:cNvSpPr txBox="1"/>
      </xdr:nvSpPr>
      <xdr:spPr>
        <a:xfrm>
          <a:off x="25908000" y="1737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125</xdr:row>
      <xdr:rowOff>128587</xdr:rowOff>
    </xdr:from>
    <xdr:ext cx="65" cy="172227"/>
    <xdr:sp macro="" textlink="">
      <xdr:nvSpPr>
        <xdr:cNvPr id="350" name="ZoneTexte 349">
          <a:extLst>
            <a:ext uri="{FF2B5EF4-FFF2-40B4-BE49-F238E27FC236}">
              <a16:creationId xmlns:a16="http://schemas.microsoft.com/office/drawing/2014/main" id="{0CA2FA0C-39E5-4B71-B3D3-0D9CB0DF98B7}"/>
            </a:ext>
          </a:extLst>
        </xdr:cNvPr>
        <xdr:cNvSpPr txBox="1"/>
      </xdr:nvSpPr>
      <xdr:spPr>
        <a:xfrm>
          <a:off x="25060275" y="1737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126</xdr:row>
      <xdr:rowOff>128587</xdr:rowOff>
    </xdr:from>
    <xdr:ext cx="65" cy="172227"/>
    <xdr:sp macro="" textlink="">
      <xdr:nvSpPr>
        <xdr:cNvPr id="351" name="ZoneTexte 350">
          <a:extLst>
            <a:ext uri="{FF2B5EF4-FFF2-40B4-BE49-F238E27FC236}">
              <a16:creationId xmlns:a16="http://schemas.microsoft.com/office/drawing/2014/main" id="{B287BC44-EDC5-4D58-BFAD-11B88C61BE45}"/>
            </a:ext>
          </a:extLst>
        </xdr:cNvPr>
        <xdr:cNvSpPr txBox="1"/>
      </xdr:nvSpPr>
      <xdr:spPr>
        <a:xfrm>
          <a:off x="25060275" y="1756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352" name="ZoneTexte 351">
          <a:extLst>
            <a:ext uri="{FF2B5EF4-FFF2-40B4-BE49-F238E27FC236}">
              <a16:creationId xmlns:a16="http://schemas.microsoft.com/office/drawing/2014/main" id="{B2AF77AD-C285-4D41-89BC-034A9400025F}"/>
            </a:ext>
          </a:extLst>
        </xdr:cNvPr>
        <xdr:cNvSpPr txBox="1"/>
      </xdr:nvSpPr>
      <xdr:spPr>
        <a:xfrm>
          <a:off x="25908000" y="1737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353" name="ZoneTexte 352">
          <a:extLst>
            <a:ext uri="{FF2B5EF4-FFF2-40B4-BE49-F238E27FC236}">
              <a16:creationId xmlns:a16="http://schemas.microsoft.com/office/drawing/2014/main" id="{F1655F14-7A79-4B80-87A4-60C05E47FDD6}"/>
            </a:ext>
          </a:extLst>
        </xdr:cNvPr>
        <xdr:cNvSpPr txBox="1"/>
      </xdr:nvSpPr>
      <xdr:spPr>
        <a:xfrm>
          <a:off x="25908000" y="1756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354" name="ZoneTexte 353">
          <a:extLst>
            <a:ext uri="{FF2B5EF4-FFF2-40B4-BE49-F238E27FC236}">
              <a16:creationId xmlns:a16="http://schemas.microsoft.com/office/drawing/2014/main" id="{C8AFCD04-147A-48A3-B19B-69D82D891077}"/>
            </a:ext>
          </a:extLst>
        </xdr:cNvPr>
        <xdr:cNvSpPr txBox="1"/>
      </xdr:nvSpPr>
      <xdr:spPr>
        <a:xfrm>
          <a:off x="25908000" y="1737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355" name="ZoneTexte 354">
          <a:extLst>
            <a:ext uri="{FF2B5EF4-FFF2-40B4-BE49-F238E27FC236}">
              <a16:creationId xmlns:a16="http://schemas.microsoft.com/office/drawing/2014/main" id="{70E48A25-26C8-44D7-A6E9-763A243AC331}"/>
            </a:ext>
          </a:extLst>
        </xdr:cNvPr>
        <xdr:cNvSpPr txBox="1"/>
      </xdr:nvSpPr>
      <xdr:spPr>
        <a:xfrm>
          <a:off x="25908000" y="1756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126</xdr:row>
      <xdr:rowOff>128587</xdr:rowOff>
    </xdr:from>
    <xdr:ext cx="65" cy="172227"/>
    <xdr:sp macro="" textlink="">
      <xdr:nvSpPr>
        <xdr:cNvPr id="356" name="ZoneTexte 355">
          <a:extLst>
            <a:ext uri="{FF2B5EF4-FFF2-40B4-BE49-F238E27FC236}">
              <a16:creationId xmlns:a16="http://schemas.microsoft.com/office/drawing/2014/main" id="{3A5B50E2-331F-4518-BED9-52C5C524205A}"/>
            </a:ext>
          </a:extLst>
        </xdr:cNvPr>
        <xdr:cNvSpPr txBox="1"/>
      </xdr:nvSpPr>
      <xdr:spPr>
        <a:xfrm>
          <a:off x="25060275" y="1756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357" name="ZoneTexte 356">
          <a:extLst>
            <a:ext uri="{FF2B5EF4-FFF2-40B4-BE49-F238E27FC236}">
              <a16:creationId xmlns:a16="http://schemas.microsoft.com/office/drawing/2014/main" id="{83F5037E-9D5D-4D2A-B1BB-CBA58DCC34CC}"/>
            </a:ext>
          </a:extLst>
        </xdr:cNvPr>
        <xdr:cNvSpPr txBox="1"/>
      </xdr:nvSpPr>
      <xdr:spPr>
        <a:xfrm>
          <a:off x="25908000" y="1756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358" name="ZoneTexte 357">
          <a:extLst>
            <a:ext uri="{FF2B5EF4-FFF2-40B4-BE49-F238E27FC236}">
              <a16:creationId xmlns:a16="http://schemas.microsoft.com/office/drawing/2014/main" id="{C563DCA4-24D6-4C60-86A3-A39536C3E01F}"/>
            </a:ext>
          </a:extLst>
        </xdr:cNvPr>
        <xdr:cNvSpPr txBox="1"/>
      </xdr:nvSpPr>
      <xdr:spPr>
        <a:xfrm>
          <a:off x="25908000" y="1756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126</xdr:row>
      <xdr:rowOff>128587</xdr:rowOff>
    </xdr:from>
    <xdr:ext cx="65" cy="172227"/>
    <xdr:sp macro="" textlink="">
      <xdr:nvSpPr>
        <xdr:cNvPr id="359" name="ZoneTexte 358">
          <a:extLst>
            <a:ext uri="{FF2B5EF4-FFF2-40B4-BE49-F238E27FC236}">
              <a16:creationId xmlns:a16="http://schemas.microsoft.com/office/drawing/2014/main" id="{4DB614C3-F778-4362-89AB-A103D0817C06}"/>
            </a:ext>
          </a:extLst>
        </xdr:cNvPr>
        <xdr:cNvSpPr txBox="1"/>
      </xdr:nvSpPr>
      <xdr:spPr>
        <a:xfrm>
          <a:off x="25060275" y="1756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127</xdr:row>
      <xdr:rowOff>128587</xdr:rowOff>
    </xdr:from>
    <xdr:ext cx="65" cy="172227"/>
    <xdr:sp macro="" textlink="">
      <xdr:nvSpPr>
        <xdr:cNvPr id="360" name="ZoneTexte 359">
          <a:extLst>
            <a:ext uri="{FF2B5EF4-FFF2-40B4-BE49-F238E27FC236}">
              <a16:creationId xmlns:a16="http://schemas.microsoft.com/office/drawing/2014/main" id="{BCCF7A97-8506-48A5-8524-8218E4FB3CEE}"/>
            </a:ext>
          </a:extLst>
        </xdr:cNvPr>
        <xdr:cNvSpPr txBox="1"/>
      </xdr:nvSpPr>
      <xdr:spPr>
        <a:xfrm>
          <a:off x="25060275"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361" name="ZoneTexte 360">
          <a:extLst>
            <a:ext uri="{FF2B5EF4-FFF2-40B4-BE49-F238E27FC236}">
              <a16:creationId xmlns:a16="http://schemas.microsoft.com/office/drawing/2014/main" id="{F8EF9928-440C-40EF-9C2A-D44368C44397}"/>
            </a:ext>
          </a:extLst>
        </xdr:cNvPr>
        <xdr:cNvSpPr txBox="1"/>
      </xdr:nvSpPr>
      <xdr:spPr>
        <a:xfrm>
          <a:off x="25908000" y="1756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362" name="ZoneTexte 361">
          <a:extLst>
            <a:ext uri="{FF2B5EF4-FFF2-40B4-BE49-F238E27FC236}">
              <a16:creationId xmlns:a16="http://schemas.microsoft.com/office/drawing/2014/main" id="{E92F58C5-C1B9-4DF4-94E9-4BF65A8A968C}"/>
            </a:ext>
          </a:extLst>
        </xdr:cNvPr>
        <xdr:cNvSpPr txBox="1"/>
      </xdr:nvSpPr>
      <xdr:spPr>
        <a:xfrm>
          <a:off x="2590800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363" name="ZoneTexte 362">
          <a:extLst>
            <a:ext uri="{FF2B5EF4-FFF2-40B4-BE49-F238E27FC236}">
              <a16:creationId xmlns:a16="http://schemas.microsoft.com/office/drawing/2014/main" id="{F7CF188F-3E52-4874-A9CC-79AD4904FCE8}"/>
            </a:ext>
          </a:extLst>
        </xdr:cNvPr>
        <xdr:cNvSpPr txBox="1"/>
      </xdr:nvSpPr>
      <xdr:spPr>
        <a:xfrm>
          <a:off x="25908000" y="1756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364" name="ZoneTexte 363">
          <a:extLst>
            <a:ext uri="{FF2B5EF4-FFF2-40B4-BE49-F238E27FC236}">
              <a16:creationId xmlns:a16="http://schemas.microsoft.com/office/drawing/2014/main" id="{9EC165BA-65AA-4191-943A-0F38482C827B}"/>
            </a:ext>
          </a:extLst>
        </xdr:cNvPr>
        <xdr:cNvSpPr txBox="1"/>
      </xdr:nvSpPr>
      <xdr:spPr>
        <a:xfrm>
          <a:off x="2590800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127</xdr:row>
      <xdr:rowOff>128587</xdr:rowOff>
    </xdr:from>
    <xdr:ext cx="65" cy="172227"/>
    <xdr:sp macro="" textlink="">
      <xdr:nvSpPr>
        <xdr:cNvPr id="365" name="ZoneTexte 364">
          <a:extLst>
            <a:ext uri="{FF2B5EF4-FFF2-40B4-BE49-F238E27FC236}">
              <a16:creationId xmlns:a16="http://schemas.microsoft.com/office/drawing/2014/main" id="{EFDA9366-5C2B-4556-8497-2F6B3E15F72E}"/>
            </a:ext>
          </a:extLst>
        </xdr:cNvPr>
        <xdr:cNvSpPr txBox="1"/>
      </xdr:nvSpPr>
      <xdr:spPr>
        <a:xfrm>
          <a:off x="25060275"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366" name="ZoneTexte 365">
          <a:extLst>
            <a:ext uri="{FF2B5EF4-FFF2-40B4-BE49-F238E27FC236}">
              <a16:creationId xmlns:a16="http://schemas.microsoft.com/office/drawing/2014/main" id="{C983EBA8-2042-439B-9EBE-BF020ADEF263}"/>
            </a:ext>
          </a:extLst>
        </xdr:cNvPr>
        <xdr:cNvSpPr txBox="1"/>
      </xdr:nvSpPr>
      <xdr:spPr>
        <a:xfrm>
          <a:off x="2590800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367" name="ZoneTexte 366">
          <a:extLst>
            <a:ext uri="{FF2B5EF4-FFF2-40B4-BE49-F238E27FC236}">
              <a16:creationId xmlns:a16="http://schemas.microsoft.com/office/drawing/2014/main" id="{DF1C9BC9-64A4-4BB2-9590-E71CEC9D51D8}"/>
            </a:ext>
          </a:extLst>
        </xdr:cNvPr>
        <xdr:cNvSpPr txBox="1"/>
      </xdr:nvSpPr>
      <xdr:spPr>
        <a:xfrm>
          <a:off x="2590800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127</xdr:row>
      <xdr:rowOff>128587</xdr:rowOff>
    </xdr:from>
    <xdr:ext cx="65" cy="172227"/>
    <xdr:sp macro="" textlink="">
      <xdr:nvSpPr>
        <xdr:cNvPr id="368" name="ZoneTexte 367">
          <a:extLst>
            <a:ext uri="{FF2B5EF4-FFF2-40B4-BE49-F238E27FC236}">
              <a16:creationId xmlns:a16="http://schemas.microsoft.com/office/drawing/2014/main" id="{12A94493-89D0-4C7F-9430-4D94DF7C8410}"/>
            </a:ext>
          </a:extLst>
        </xdr:cNvPr>
        <xdr:cNvSpPr txBox="1"/>
      </xdr:nvSpPr>
      <xdr:spPr>
        <a:xfrm>
          <a:off x="25060275"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128</xdr:row>
      <xdr:rowOff>128587</xdr:rowOff>
    </xdr:from>
    <xdr:ext cx="65" cy="172227"/>
    <xdr:sp macro="" textlink="">
      <xdr:nvSpPr>
        <xdr:cNvPr id="369" name="ZoneTexte 368">
          <a:extLst>
            <a:ext uri="{FF2B5EF4-FFF2-40B4-BE49-F238E27FC236}">
              <a16:creationId xmlns:a16="http://schemas.microsoft.com/office/drawing/2014/main" id="{4A076D2E-B846-44ED-AC41-C0285C7F5311}"/>
            </a:ext>
          </a:extLst>
        </xdr:cNvPr>
        <xdr:cNvSpPr txBox="1"/>
      </xdr:nvSpPr>
      <xdr:spPr>
        <a:xfrm>
          <a:off x="25060275"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370" name="ZoneTexte 369">
          <a:extLst>
            <a:ext uri="{FF2B5EF4-FFF2-40B4-BE49-F238E27FC236}">
              <a16:creationId xmlns:a16="http://schemas.microsoft.com/office/drawing/2014/main" id="{A2FED649-5260-48DE-A87E-5D4B032F4B4F}"/>
            </a:ext>
          </a:extLst>
        </xdr:cNvPr>
        <xdr:cNvSpPr txBox="1"/>
      </xdr:nvSpPr>
      <xdr:spPr>
        <a:xfrm>
          <a:off x="2590800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371" name="ZoneTexte 370">
          <a:extLst>
            <a:ext uri="{FF2B5EF4-FFF2-40B4-BE49-F238E27FC236}">
              <a16:creationId xmlns:a16="http://schemas.microsoft.com/office/drawing/2014/main" id="{7ED6BDA2-161F-4C7F-9B88-A806DDA75F62}"/>
            </a:ext>
          </a:extLst>
        </xdr:cNvPr>
        <xdr:cNvSpPr txBox="1"/>
      </xdr:nvSpPr>
      <xdr:spPr>
        <a:xfrm>
          <a:off x="25908000"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372" name="ZoneTexte 371">
          <a:extLst>
            <a:ext uri="{FF2B5EF4-FFF2-40B4-BE49-F238E27FC236}">
              <a16:creationId xmlns:a16="http://schemas.microsoft.com/office/drawing/2014/main" id="{CA04B923-8EAA-491D-8500-B1B8BB0BDEE0}"/>
            </a:ext>
          </a:extLst>
        </xdr:cNvPr>
        <xdr:cNvSpPr txBox="1"/>
      </xdr:nvSpPr>
      <xdr:spPr>
        <a:xfrm>
          <a:off x="2590800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373" name="ZoneTexte 372">
          <a:extLst>
            <a:ext uri="{FF2B5EF4-FFF2-40B4-BE49-F238E27FC236}">
              <a16:creationId xmlns:a16="http://schemas.microsoft.com/office/drawing/2014/main" id="{66F22415-B4AC-494C-B979-A69082241E23}"/>
            </a:ext>
          </a:extLst>
        </xdr:cNvPr>
        <xdr:cNvSpPr txBox="1"/>
      </xdr:nvSpPr>
      <xdr:spPr>
        <a:xfrm>
          <a:off x="25908000"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128</xdr:row>
      <xdr:rowOff>128587</xdr:rowOff>
    </xdr:from>
    <xdr:ext cx="65" cy="172227"/>
    <xdr:sp macro="" textlink="">
      <xdr:nvSpPr>
        <xdr:cNvPr id="374" name="ZoneTexte 373">
          <a:extLst>
            <a:ext uri="{FF2B5EF4-FFF2-40B4-BE49-F238E27FC236}">
              <a16:creationId xmlns:a16="http://schemas.microsoft.com/office/drawing/2014/main" id="{E17CEF57-B995-4B27-8065-8857EB626610}"/>
            </a:ext>
          </a:extLst>
        </xdr:cNvPr>
        <xdr:cNvSpPr txBox="1"/>
      </xdr:nvSpPr>
      <xdr:spPr>
        <a:xfrm>
          <a:off x="25060275"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375" name="ZoneTexte 374">
          <a:extLst>
            <a:ext uri="{FF2B5EF4-FFF2-40B4-BE49-F238E27FC236}">
              <a16:creationId xmlns:a16="http://schemas.microsoft.com/office/drawing/2014/main" id="{DA7153C8-C7A2-4053-AD2F-EFAA92E812D6}"/>
            </a:ext>
          </a:extLst>
        </xdr:cNvPr>
        <xdr:cNvSpPr txBox="1"/>
      </xdr:nvSpPr>
      <xdr:spPr>
        <a:xfrm>
          <a:off x="25908000"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376" name="ZoneTexte 375">
          <a:extLst>
            <a:ext uri="{FF2B5EF4-FFF2-40B4-BE49-F238E27FC236}">
              <a16:creationId xmlns:a16="http://schemas.microsoft.com/office/drawing/2014/main" id="{7168223E-074A-4E18-A256-71A8F48DB80F}"/>
            </a:ext>
          </a:extLst>
        </xdr:cNvPr>
        <xdr:cNvSpPr txBox="1"/>
      </xdr:nvSpPr>
      <xdr:spPr>
        <a:xfrm>
          <a:off x="25908000"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128</xdr:row>
      <xdr:rowOff>128587</xdr:rowOff>
    </xdr:from>
    <xdr:ext cx="65" cy="172227"/>
    <xdr:sp macro="" textlink="">
      <xdr:nvSpPr>
        <xdr:cNvPr id="377" name="ZoneTexte 376">
          <a:extLst>
            <a:ext uri="{FF2B5EF4-FFF2-40B4-BE49-F238E27FC236}">
              <a16:creationId xmlns:a16="http://schemas.microsoft.com/office/drawing/2014/main" id="{428055CC-A399-4D1A-82AD-393360D06531}"/>
            </a:ext>
          </a:extLst>
        </xdr:cNvPr>
        <xdr:cNvSpPr txBox="1"/>
      </xdr:nvSpPr>
      <xdr:spPr>
        <a:xfrm>
          <a:off x="25060275"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129</xdr:row>
      <xdr:rowOff>128587</xdr:rowOff>
    </xdr:from>
    <xdr:ext cx="65" cy="172227"/>
    <xdr:sp macro="" textlink="">
      <xdr:nvSpPr>
        <xdr:cNvPr id="378" name="ZoneTexte 377">
          <a:extLst>
            <a:ext uri="{FF2B5EF4-FFF2-40B4-BE49-F238E27FC236}">
              <a16:creationId xmlns:a16="http://schemas.microsoft.com/office/drawing/2014/main" id="{5654B3E4-854C-46F3-A175-8AB88E74B02D}"/>
            </a:ext>
          </a:extLst>
        </xdr:cNvPr>
        <xdr:cNvSpPr txBox="1"/>
      </xdr:nvSpPr>
      <xdr:spPr>
        <a:xfrm>
          <a:off x="25060275"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379" name="ZoneTexte 378">
          <a:extLst>
            <a:ext uri="{FF2B5EF4-FFF2-40B4-BE49-F238E27FC236}">
              <a16:creationId xmlns:a16="http://schemas.microsoft.com/office/drawing/2014/main" id="{C8DA83C1-7617-4FDA-88FB-FD63083FB984}"/>
            </a:ext>
          </a:extLst>
        </xdr:cNvPr>
        <xdr:cNvSpPr txBox="1"/>
      </xdr:nvSpPr>
      <xdr:spPr>
        <a:xfrm>
          <a:off x="25908000"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380" name="ZoneTexte 379">
          <a:extLst>
            <a:ext uri="{FF2B5EF4-FFF2-40B4-BE49-F238E27FC236}">
              <a16:creationId xmlns:a16="http://schemas.microsoft.com/office/drawing/2014/main" id="{9B72FE7A-EF40-4A1A-9C30-4D13DC5BF59B}"/>
            </a:ext>
          </a:extLst>
        </xdr:cNvPr>
        <xdr:cNvSpPr txBox="1"/>
      </xdr:nvSpPr>
      <xdr:spPr>
        <a:xfrm>
          <a:off x="25908000"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381" name="ZoneTexte 380">
          <a:extLst>
            <a:ext uri="{FF2B5EF4-FFF2-40B4-BE49-F238E27FC236}">
              <a16:creationId xmlns:a16="http://schemas.microsoft.com/office/drawing/2014/main" id="{F3884777-FC88-4BF1-90A5-7A5C52E7ABF1}"/>
            </a:ext>
          </a:extLst>
        </xdr:cNvPr>
        <xdr:cNvSpPr txBox="1"/>
      </xdr:nvSpPr>
      <xdr:spPr>
        <a:xfrm>
          <a:off x="25908000"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382" name="ZoneTexte 381">
          <a:extLst>
            <a:ext uri="{FF2B5EF4-FFF2-40B4-BE49-F238E27FC236}">
              <a16:creationId xmlns:a16="http://schemas.microsoft.com/office/drawing/2014/main" id="{EFDD8BB0-2CFE-4960-BB3F-3954F90FCA54}"/>
            </a:ext>
          </a:extLst>
        </xdr:cNvPr>
        <xdr:cNvSpPr txBox="1"/>
      </xdr:nvSpPr>
      <xdr:spPr>
        <a:xfrm>
          <a:off x="25908000"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129</xdr:row>
      <xdr:rowOff>128587</xdr:rowOff>
    </xdr:from>
    <xdr:ext cx="65" cy="172227"/>
    <xdr:sp macro="" textlink="">
      <xdr:nvSpPr>
        <xdr:cNvPr id="383" name="ZoneTexte 382">
          <a:extLst>
            <a:ext uri="{FF2B5EF4-FFF2-40B4-BE49-F238E27FC236}">
              <a16:creationId xmlns:a16="http://schemas.microsoft.com/office/drawing/2014/main" id="{891D06F5-64D2-483A-AE1D-04658A19584F}"/>
            </a:ext>
          </a:extLst>
        </xdr:cNvPr>
        <xdr:cNvSpPr txBox="1"/>
      </xdr:nvSpPr>
      <xdr:spPr>
        <a:xfrm>
          <a:off x="25060275"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384" name="ZoneTexte 383">
          <a:extLst>
            <a:ext uri="{FF2B5EF4-FFF2-40B4-BE49-F238E27FC236}">
              <a16:creationId xmlns:a16="http://schemas.microsoft.com/office/drawing/2014/main" id="{F63309F2-B77E-4C5B-8D4F-A4C81D2D7026}"/>
            </a:ext>
          </a:extLst>
        </xdr:cNvPr>
        <xdr:cNvSpPr txBox="1"/>
      </xdr:nvSpPr>
      <xdr:spPr>
        <a:xfrm>
          <a:off x="25908000"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385" name="ZoneTexte 384">
          <a:extLst>
            <a:ext uri="{FF2B5EF4-FFF2-40B4-BE49-F238E27FC236}">
              <a16:creationId xmlns:a16="http://schemas.microsoft.com/office/drawing/2014/main" id="{35420920-C67B-441F-932D-3E35C33E822E}"/>
            </a:ext>
          </a:extLst>
        </xdr:cNvPr>
        <xdr:cNvSpPr txBox="1"/>
      </xdr:nvSpPr>
      <xdr:spPr>
        <a:xfrm>
          <a:off x="25908000"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129</xdr:row>
      <xdr:rowOff>128587</xdr:rowOff>
    </xdr:from>
    <xdr:ext cx="65" cy="172227"/>
    <xdr:sp macro="" textlink="">
      <xdr:nvSpPr>
        <xdr:cNvPr id="386" name="ZoneTexte 385">
          <a:extLst>
            <a:ext uri="{FF2B5EF4-FFF2-40B4-BE49-F238E27FC236}">
              <a16:creationId xmlns:a16="http://schemas.microsoft.com/office/drawing/2014/main" id="{5E1697B6-FCD0-4630-9C7E-49B945E281C2}"/>
            </a:ext>
          </a:extLst>
        </xdr:cNvPr>
        <xdr:cNvSpPr txBox="1"/>
      </xdr:nvSpPr>
      <xdr:spPr>
        <a:xfrm>
          <a:off x="25060275"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130</xdr:row>
      <xdr:rowOff>128587</xdr:rowOff>
    </xdr:from>
    <xdr:ext cx="65" cy="172227"/>
    <xdr:sp macro="" textlink="">
      <xdr:nvSpPr>
        <xdr:cNvPr id="387" name="ZoneTexte 386">
          <a:extLst>
            <a:ext uri="{FF2B5EF4-FFF2-40B4-BE49-F238E27FC236}">
              <a16:creationId xmlns:a16="http://schemas.microsoft.com/office/drawing/2014/main" id="{8DCCC495-6392-4997-9A9F-9E046D574485}"/>
            </a:ext>
          </a:extLst>
        </xdr:cNvPr>
        <xdr:cNvSpPr txBox="1"/>
      </xdr:nvSpPr>
      <xdr:spPr>
        <a:xfrm>
          <a:off x="25060275"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388" name="ZoneTexte 387">
          <a:extLst>
            <a:ext uri="{FF2B5EF4-FFF2-40B4-BE49-F238E27FC236}">
              <a16:creationId xmlns:a16="http://schemas.microsoft.com/office/drawing/2014/main" id="{C1F704FD-5EFB-4BA2-A34B-EA9B810C8404}"/>
            </a:ext>
          </a:extLst>
        </xdr:cNvPr>
        <xdr:cNvSpPr txBox="1"/>
      </xdr:nvSpPr>
      <xdr:spPr>
        <a:xfrm>
          <a:off x="25908000"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389" name="ZoneTexte 388">
          <a:extLst>
            <a:ext uri="{FF2B5EF4-FFF2-40B4-BE49-F238E27FC236}">
              <a16:creationId xmlns:a16="http://schemas.microsoft.com/office/drawing/2014/main" id="{089076FB-685D-486E-A814-442E101F727A}"/>
            </a:ext>
          </a:extLst>
        </xdr:cNvPr>
        <xdr:cNvSpPr txBox="1"/>
      </xdr:nvSpPr>
      <xdr:spPr>
        <a:xfrm>
          <a:off x="25908000"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390" name="ZoneTexte 389">
          <a:extLst>
            <a:ext uri="{FF2B5EF4-FFF2-40B4-BE49-F238E27FC236}">
              <a16:creationId xmlns:a16="http://schemas.microsoft.com/office/drawing/2014/main" id="{F3B32C4E-D5CF-4C87-968E-1DC1577A5C99}"/>
            </a:ext>
          </a:extLst>
        </xdr:cNvPr>
        <xdr:cNvSpPr txBox="1"/>
      </xdr:nvSpPr>
      <xdr:spPr>
        <a:xfrm>
          <a:off x="25908000"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391" name="ZoneTexte 390">
          <a:extLst>
            <a:ext uri="{FF2B5EF4-FFF2-40B4-BE49-F238E27FC236}">
              <a16:creationId xmlns:a16="http://schemas.microsoft.com/office/drawing/2014/main" id="{10AFFE04-B402-4BB9-94BD-F095AC3D3D0E}"/>
            </a:ext>
          </a:extLst>
        </xdr:cNvPr>
        <xdr:cNvSpPr txBox="1"/>
      </xdr:nvSpPr>
      <xdr:spPr>
        <a:xfrm>
          <a:off x="25908000"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130</xdr:row>
      <xdr:rowOff>128587</xdr:rowOff>
    </xdr:from>
    <xdr:ext cx="65" cy="172227"/>
    <xdr:sp macro="" textlink="">
      <xdr:nvSpPr>
        <xdr:cNvPr id="392" name="ZoneTexte 391">
          <a:extLst>
            <a:ext uri="{FF2B5EF4-FFF2-40B4-BE49-F238E27FC236}">
              <a16:creationId xmlns:a16="http://schemas.microsoft.com/office/drawing/2014/main" id="{E9D5607D-AC2D-4F23-8997-C62EAE464B83}"/>
            </a:ext>
          </a:extLst>
        </xdr:cNvPr>
        <xdr:cNvSpPr txBox="1"/>
      </xdr:nvSpPr>
      <xdr:spPr>
        <a:xfrm>
          <a:off x="25060275"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393" name="ZoneTexte 392">
          <a:extLst>
            <a:ext uri="{FF2B5EF4-FFF2-40B4-BE49-F238E27FC236}">
              <a16:creationId xmlns:a16="http://schemas.microsoft.com/office/drawing/2014/main" id="{F03EE19D-107B-4358-8C13-14B47DB041F8}"/>
            </a:ext>
          </a:extLst>
        </xdr:cNvPr>
        <xdr:cNvSpPr txBox="1"/>
      </xdr:nvSpPr>
      <xdr:spPr>
        <a:xfrm>
          <a:off x="25908000"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394" name="ZoneTexte 393">
          <a:extLst>
            <a:ext uri="{FF2B5EF4-FFF2-40B4-BE49-F238E27FC236}">
              <a16:creationId xmlns:a16="http://schemas.microsoft.com/office/drawing/2014/main" id="{AEA55010-9692-4793-9085-E045F72DDF25}"/>
            </a:ext>
          </a:extLst>
        </xdr:cNvPr>
        <xdr:cNvSpPr txBox="1"/>
      </xdr:nvSpPr>
      <xdr:spPr>
        <a:xfrm>
          <a:off x="25908000"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130</xdr:row>
      <xdr:rowOff>128587</xdr:rowOff>
    </xdr:from>
    <xdr:ext cx="65" cy="172227"/>
    <xdr:sp macro="" textlink="">
      <xdr:nvSpPr>
        <xdr:cNvPr id="395" name="ZoneTexte 394">
          <a:extLst>
            <a:ext uri="{FF2B5EF4-FFF2-40B4-BE49-F238E27FC236}">
              <a16:creationId xmlns:a16="http://schemas.microsoft.com/office/drawing/2014/main" id="{5AA6A93B-E844-4990-A50F-52CCA93C3C05}"/>
            </a:ext>
          </a:extLst>
        </xdr:cNvPr>
        <xdr:cNvSpPr txBox="1"/>
      </xdr:nvSpPr>
      <xdr:spPr>
        <a:xfrm>
          <a:off x="25060275"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131</xdr:row>
      <xdr:rowOff>128587</xdr:rowOff>
    </xdr:from>
    <xdr:ext cx="65" cy="172227"/>
    <xdr:sp macro="" textlink="">
      <xdr:nvSpPr>
        <xdr:cNvPr id="396" name="ZoneTexte 395">
          <a:extLst>
            <a:ext uri="{FF2B5EF4-FFF2-40B4-BE49-F238E27FC236}">
              <a16:creationId xmlns:a16="http://schemas.microsoft.com/office/drawing/2014/main" id="{0D4B06ED-A413-4EFC-B8B9-3E586ECC19B6}"/>
            </a:ext>
          </a:extLst>
        </xdr:cNvPr>
        <xdr:cNvSpPr txBox="1"/>
      </xdr:nvSpPr>
      <xdr:spPr>
        <a:xfrm>
          <a:off x="25060275"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397" name="ZoneTexte 396">
          <a:extLst>
            <a:ext uri="{FF2B5EF4-FFF2-40B4-BE49-F238E27FC236}">
              <a16:creationId xmlns:a16="http://schemas.microsoft.com/office/drawing/2014/main" id="{209592C1-C0D0-4C62-BD87-249935950317}"/>
            </a:ext>
          </a:extLst>
        </xdr:cNvPr>
        <xdr:cNvSpPr txBox="1"/>
      </xdr:nvSpPr>
      <xdr:spPr>
        <a:xfrm>
          <a:off x="25908000"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398" name="ZoneTexte 397">
          <a:extLst>
            <a:ext uri="{FF2B5EF4-FFF2-40B4-BE49-F238E27FC236}">
              <a16:creationId xmlns:a16="http://schemas.microsoft.com/office/drawing/2014/main" id="{DC594716-AAEE-42E9-82FF-4665B89009B7}"/>
            </a:ext>
          </a:extLst>
        </xdr:cNvPr>
        <xdr:cNvSpPr txBox="1"/>
      </xdr:nvSpPr>
      <xdr:spPr>
        <a:xfrm>
          <a:off x="25908000"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399" name="ZoneTexte 398">
          <a:extLst>
            <a:ext uri="{FF2B5EF4-FFF2-40B4-BE49-F238E27FC236}">
              <a16:creationId xmlns:a16="http://schemas.microsoft.com/office/drawing/2014/main" id="{704910EA-A309-4308-89FB-2908C5E65AED}"/>
            </a:ext>
          </a:extLst>
        </xdr:cNvPr>
        <xdr:cNvSpPr txBox="1"/>
      </xdr:nvSpPr>
      <xdr:spPr>
        <a:xfrm>
          <a:off x="25908000"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400" name="ZoneTexte 399">
          <a:extLst>
            <a:ext uri="{FF2B5EF4-FFF2-40B4-BE49-F238E27FC236}">
              <a16:creationId xmlns:a16="http://schemas.microsoft.com/office/drawing/2014/main" id="{20065661-CCA1-49B7-B3DD-B867425BD43C}"/>
            </a:ext>
          </a:extLst>
        </xdr:cNvPr>
        <xdr:cNvSpPr txBox="1"/>
      </xdr:nvSpPr>
      <xdr:spPr>
        <a:xfrm>
          <a:off x="25908000"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131</xdr:row>
      <xdr:rowOff>128587</xdr:rowOff>
    </xdr:from>
    <xdr:ext cx="65" cy="172227"/>
    <xdr:sp macro="" textlink="">
      <xdr:nvSpPr>
        <xdr:cNvPr id="401" name="ZoneTexte 400">
          <a:extLst>
            <a:ext uri="{FF2B5EF4-FFF2-40B4-BE49-F238E27FC236}">
              <a16:creationId xmlns:a16="http://schemas.microsoft.com/office/drawing/2014/main" id="{9AD05E89-7A50-4FE1-8EDE-E5924C35CB46}"/>
            </a:ext>
          </a:extLst>
        </xdr:cNvPr>
        <xdr:cNvSpPr txBox="1"/>
      </xdr:nvSpPr>
      <xdr:spPr>
        <a:xfrm>
          <a:off x="25060275"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402" name="ZoneTexte 401">
          <a:extLst>
            <a:ext uri="{FF2B5EF4-FFF2-40B4-BE49-F238E27FC236}">
              <a16:creationId xmlns:a16="http://schemas.microsoft.com/office/drawing/2014/main" id="{1FFA2966-5E9D-4EAA-B9E4-B8509BA417CC}"/>
            </a:ext>
          </a:extLst>
        </xdr:cNvPr>
        <xdr:cNvSpPr txBox="1"/>
      </xdr:nvSpPr>
      <xdr:spPr>
        <a:xfrm>
          <a:off x="25908000"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403" name="ZoneTexte 402">
          <a:extLst>
            <a:ext uri="{FF2B5EF4-FFF2-40B4-BE49-F238E27FC236}">
              <a16:creationId xmlns:a16="http://schemas.microsoft.com/office/drawing/2014/main" id="{083CDD4B-FB96-487F-91AA-E9248FCCEB43}"/>
            </a:ext>
          </a:extLst>
        </xdr:cNvPr>
        <xdr:cNvSpPr txBox="1"/>
      </xdr:nvSpPr>
      <xdr:spPr>
        <a:xfrm>
          <a:off x="25908000"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132</xdr:row>
      <xdr:rowOff>128587</xdr:rowOff>
    </xdr:from>
    <xdr:ext cx="65" cy="172227"/>
    <xdr:sp macro="" textlink="">
      <xdr:nvSpPr>
        <xdr:cNvPr id="404" name="ZoneTexte 403">
          <a:extLst>
            <a:ext uri="{FF2B5EF4-FFF2-40B4-BE49-F238E27FC236}">
              <a16:creationId xmlns:a16="http://schemas.microsoft.com/office/drawing/2014/main" id="{7C0D4D2A-0C6E-4D7C-BA6C-6C779B787888}"/>
            </a:ext>
          </a:extLst>
        </xdr:cNvPr>
        <xdr:cNvSpPr txBox="1"/>
      </xdr:nvSpPr>
      <xdr:spPr>
        <a:xfrm>
          <a:off x="25060275"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405" name="ZoneTexte 404">
          <a:extLst>
            <a:ext uri="{FF2B5EF4-FFF2-40B4-BE49-F238E27FC236}">
              <a16:creationId xmlns:a16="http://schemas.microsoft.com/office/drawing/2014/main" id="{FA406909-6DBE-4E4C-9585-52A1996D1B47}"/>
            </a:ext>
          </a:extLst>
        </xdr:cNvPr>
        <xdr:cNvSpPr txBox="1"/>
      </xdr:nvSpPr>
      <xdr:spPr>
        <a:xfrm>
          <a:off x="25908000"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406" name="ZoneTexte 405">
          <a:extLst>
            <a:ext uri="{FF2B5EF4-FFF2-40B4-BE49-F238E27FC236}">
              <a16:creationId xmlns:a16="http://schemas.microsoft.com/office/drawing/2014/main" id="{064207C6-CCD3-407F-A2DB-FF24A48602AD}"/>
            </a:ext>
          </a:extLst>
        </xdr:cNvPr>
        <xdr:cNvSpPr txBox="1"/>
      </xdr:nvSpPr>
      <xdr:spPr>
        <a:xfrm>
          <a:off x="25908000"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407" name="ZoneTexte 406">
          <a:extLst>
            <a:ext uri="{FF2B5EF4-FFF2-40B4-BE49-F238E27FC236}">
              <a16:creationId xmlns:a16="http://schemas.microsoft.com/office/drawing/2014/main" id="{E0371B22-A227-4F30-BFAD-B9FE0258A998}"/>
            </a:ext>
          </a:extLst>
        </xdr:cNvPr>
        <xdr:cNvSpPr txBox="1"/>
      </xdr:nvSpPr>
      <xdr:spPr>
        <a:xfrm>
          <a:off x="25908000"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408" name="ZoneTexte 407">
          <a:extLst>
            <a:ext uri="{FF2B5EF4-FFF2-40B4-BE49-F238E27FC236}">
              <a16:creationId xmlns:a16="http://schemas.microsoft.com/office/drawing/2014/main" id="{2DC352A1-1E1E-413D-B226-6C107AB7D0A6}"/>
            </a:ext>
          </a:extLst>
        </xdr:cNvPr>
        <xdr:cNvSpPr txBox="1"/>
      </xdr:nvSpPr>
      <xdr:spPr>
        <a:xfrm>
          <a:off x="25908000"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132</xdr:row>
      <xdr:rowOff>128587</xdr:rowOff>
    </xdr:from>
    <xdr:ext cx="65" cy="172227"/>
    <xdr:sp macro="" textlink="">
      <xdr:nvSpPr>
        <xdr:cNvPr id="409" name="ZoneTexte 408">
          <a:extLst>
            <a:ext uri="{FF2B5EF4-FFF2-40B4-BE49-F238E27FC236}">
              <a16:creationId xmlns:a16="http://schemas.microsoft.com/office/drawing/2014/main" id="{203E4375-9CCB-4B02-9A62-FC95BE174779}"/>
            </a:ext>
          </a:extLst>
        </xdr:cNvPr>
        <xdr:cNvSpPr txBox="1"/>
      </xdr:nvSpPr>
      <xdr:spPr>
        <a:xfrm>
          <a:off x="25060275"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410" name="ZoneTexte 409">
          <a:extLst>
            <a:ext uri="{FF2B5EF4-FFF2-40B4-BE49-F238E27FC236}">
              <a16:creationId xmlns:a16="http://schemas.microsoft.com/office/drawing/2014/main" id="{8EE4B3CA-F922-4E3F-A1F1-A10B3A0384E6}"/>
            </a:ext>
          </a:extLst>
        </xdr:cNvPr>
        <xdr:cNvSpPr txBox="1"/>
      </xdr:nvSpPr>
      <xdr:spPr>
        <a:xfrm>
          <a:off x="25908000"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411" name="ZoneTexte 410">
          <a:extLst>
            <a:ext uri="{FF2B5EF4-FFF2-40B4-BE49-F238E27FC236}">
              <a16:creationId xmlns:a16="http://schemas.microsoft.com/office/drawing/2014/main" id="{B9FE34E9-5D7F-4C77-A302-A3533F5EE456}"/>
            </a:ext>
          </a:extLst>
        </xdr:cNvPr>
        <xdr:cNvSpPr txBox="1"/>
      </xdr:nvSpPr>
      <xdr:spPr>
        <a:xfrm>
          <a:off x="25908000"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132</xdr:row>
      <xdr:rowOff>128587</xdr:rowOff>
    </xdr:from>
    <xdr:ext cx="65" cy="172227"/>
    <xdr:sp macro="" textlink="">
      <xdr:nvSpPr>
        <xdr:cNvPr id="412" name="ZoneTexte 411">
          <a:extLst>
            <a:ext uri="{FF2B5EF4-FFF2-40B4-BE49-F238E27FC236}">
              <a16:creationId xmlns:a16="http://schemas.microsoft.com/office/drawing/2014/main" id="{CFACEBCD-6665-478A-88FD-52EB4E182D5A}"/>
            </a:ext>
          </a:extLst>
        </xdr:cNvPr>
        <xdr:cNvSpPr txBox="1"/>
      </xdr:nvSpPr>
      <xdr:spPr>
        <a:xfrm>
          <a:off x="25060275"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133</xdr:row>
      <xdr:rowOff>128587</xdr:rowOff>
    </xdr:from>
    <xdr:ext cx="65" cy="172227"/>
    <xdr:sp macro="" textlink="">
      <xdr:nvSpPr>
        <xdr:cNvPr id="413" name="ZoneTexte 412">
          <a:extLst>
            <a:ext uri="{FF2B5EF4-FFF2-40B4-BE49-F238E27FC236}">
              <a16:creationId xmlns:a16="http://schemas.microsoft.com/office/drawing/2014/main" id="{EE315F28-02BF-46E6-83CC-C0D9C062B3A9}"/>
            </a:ext>
          </a:extLst>
        </xdr:cNvPr>
        <xdr:cNvSpPr txBox="1"/>
      </xdr:nvSpPr>
      <xdr:spPr>
        <a:xfrm>
          <a:off x="25060275"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414" name="ZoneTexte 413">
          <a:extLst>
            <a:ext uri="{FF2B5EF4-FFF2-40B4-BE49-F238E27FC236}">
              <a16:creationId xmlns:a16="http://schemas.microsoft.com/office/drawing/2014/main" id="{2851FB65-273D-4BA0-9913-5434117E462C}"/>
            </a:ext>
          </a:extLst>
        </xdr:cNvPr>
        <xdr:cNvSpPr txBox="1"/>
      </xdr:nvSpPr>
      <xdr:spPr>
        <a:xfrm>
          <a:off x="25908000"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415" name="ZoneTexte 414">
          <a:extLst>
            <a:ext uri="{FF2B5EF4-FFF2-40B4-BE49-F238E27FC236}">
              <a16:creationId xmlns:a16="http://schemas.microsoft.com/office/drawing/2014/main" id="{517EFFC3-6F0C-4AF1-A301-5D991EE1CD95}"/>
            </a:ext>
          </a:extLst>
        </xdr:cNvPr>
        <xdr:cNvSpPr txBox="1"/>
      </xdr:nvSpPr>
      <xdr:spPr>
        <a:xfrm>
          <a:off x="25908000"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416" name="ZoneTexte 415">
          <a:extLst>
            <a:ext uri="{FF2B5EF4-FFF2-40B4-BE49-F238E27FC236}">
              <a16:creationId xmlns:a16="http://schemas.microsoft.com/office/drawing/2014/main" id="{142F7318-D578-4389-A27D-C4773DE181AC}"/>
            </a:ext>
          </a:extLst>
        </xdr:cNvPr>
        <xdr:cNvSpPr txBox="1"/>
      </xdr:nvSpPr>
      <xdr:spPr>
        <a:xfrm>
          <a:off x="25908000"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417" name="ZoneTexte 416">
          <a:extLst>
            <a:ext uri="{FF2B5EF4-FFF2-40B4-BE49-F238E27FC236}">
              <a16:creationId xmlns:a16="http://schemas.microsoft.com/office/drawing/2014/main" id="{92DEDBA5-DD49-4B81-A517-0D63A81CFEEA}"/>
            </a:ext>
          </a:extLst>
        </xdr:cNvPr>
        <xdr:cNvSpPr txBox="1"/>
      </xdr:nvSpPr>
      <xdr:spPr>
        <a:xfrm>
          <a:off x="25908000"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133</xdr:row>
      <xdr:rowOff>128587</xdr:rowOff>
    </xdr:from>
    <xdr:ext cx="65" cy="172227"/>
    <xdr:sp macro="" textlink="">
      <xdr:nvSpPr>
        <xdr:cNvPr id="418" name="ZoneTexte 417">
          <a:extLst>
            <a:ext uri="{FF2B5EF4-FFF2-40B4-BE49-F238E27FC236}">
              <a16:creationId xmlns:a16="http://schemas.microsoft.com/office/drawing/2014/main" id="{1882E04A-54FB-48C3-AF3F-E712C0AE7946}"/>
            </a:ext>
          </a:extLst>
        </xdr:cNvPr>
        <xdr:cNvSpPr txBox="1"/>
      </xdr:nvSpPr>
      <xdr:spPr>
        <a:xfrm>
          <a:off x="25060275"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419" name="ZoneTexte 418">
          <a:extLst>
            <a:ext uri="{FF2B5EF4-FFF2-40B4-BE49-F238E27FC236}">
              <a16:creationId xmlns:a16="http://schemas.microsoft.com/office/drawing/2014/main" id="{27B8D327-A2A5-4947-91E6-F23EFC360945}"/>
            </a:ext>
          </a:extLst>
        </xdr:cNvPr>
        <xdr:cNvSpPr txBox="1"/>
      </xdr:nvSpPr>
      <xdr:spPr>
        <a:xfrm>
          <a:off x="25908000"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420" name="ZoneTexte 419">
          <a:extLst>
            <a:ext uri="{FF2B5EF4-FFF2-40B4-BE49-F238E27FC236}">
              <a16:creationId xmlns:a16="http://schemas.microsoft.com/office/drawing/2014/main" id="{B51C1CDB-93A0-4479-A5D0-EFE1AD6774D5}"/>
            </a:ext>
          </a:extLst>
        </xdr:cNvPr>
        <xdr:cNvSpPr txBox="1"/>
      </xdr:nvSpPr>
      <xdr:spPr>
        <a:xfrm>
          <a:off x="25908000"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421" name="ZoneTexte 420">
          <a:extLst>
            <a:ext uri="{FF2B5EF4-FFF2-40B4-BE49-F238E27FC236}">
              <a16:creationId xmlns:a16="http://schemas.microsoft.com/office/drawing/2014/main" id="{A1A4E58F-9459-424C-9878-1B22A1DC1E5C}"/>
            </a:ext>
          </a:extLst>
        </xdr:cNvPr>
        <xdr:cNvSpPr txBox="1"/>
      </xdr:nvSpPr>
      <xdr:spPr>
        <a:xfrm>
          <a:off x="25908000"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422" name="ZoneTexte 421">
          <a:extLst>
            <a:ext uri="{FF2B5EF4-FFF2-40B4-BE49-F238E27FC236}">
              <a16:creationId xmlns:a16="http://schemas.microsoft.com/office/drawing/2014/main" id="{6B065EC4-6666-44D7-8443-0C90A7DC01FA}"/>
            </a:ext>
          </a:extLst>
        </xdr:cNvPr>
        <xdr:cNvSpPr txBox="1"/>
      </xdr:nvSpPr>
      <xdr:spPr>
        <a:xfrm>
          <a:off x="25908000"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138</xdr:row>
      <xdr:rowOff>128587</xdr:rowOff>
    </xdr:from>
    <xdr:ext cx="0" cy="172227"/>
    <xdr:sp macro="" textlink="">
      <xdr:nvSpPr>
        <xdr:cNvPr id="423" name="ZoneTexte 422">
          <a:extLst>
            <a:ext uri="{FF2B5EF4-FFF2-40B4-BE49-F238E27FC236}">
              <a16:creationId xmlns:a16="http://schemas.microsoft.com/office/drawing/2014/main" id="{ABC6A929-AD43-47A0-9C16-EA7ECB018677}"/>
            </a:ext>
          </a:extLst>
        </xdr:cNvPr>
        <xdr:cNvSpPr txBox="1"/>
      </xdr:nvSpPr>
      <xdr:spPr>
        <a:xfrm>
          <a:off x="27679650" y="19664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24" name="ZoneTexte 423">
          <a:extLst>
            <a:ext uri="{FF2B5EF4-FFF2-40B4-BE49-F238E27FC236}">
              <a16:creationId xmlns:a16="http://schemas.microsoft.com/office/drawing/2014/main" id="{39F10AAB-BA18-4D71-930D-72803DAE8949}"/>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25" name="ZoneTexte 424">
          <a:extLst>
            <a:ext uri="{FF2B5EF4-FFF2-40B4-BE49-F238E27FC236}">
              <a16:creationId xmlns:a16="http://schemas.microsoft.com/office/drawing/2014/main" id="{C53BCAF9-672B-43D4-898F-3A3E8FAB1C73}"/>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26" name="ZoneTexte 425">
          <a:extLst>
            <a:ext uri="{FF2B5EF4-FFF2-40B4-BE49-F238E27FC236}">
              <a16:creationId xmlns:a16="http://schemas.microsoft.com/office/drawing/2014/main" id="{94ED6F84-76A4-4648-8ACA-2BCE5FE7F899}"/>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27" name="ZoneTexte 426">
          <a:extLst>
            <a:ext uri="{FF2B5EF4-FFF2-40B4-BE49-F238E27FC236}">
              <a16:creationId xmlns:a16="http://schemas.microsoft.com/office/drawing/2014/main" id="{4382157E-5486-4133-9923-DE13DA612397}"/>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28" name="ZoneTexte 427">
          <a:extLst>
            <a:ext uri="{FF2B5EF4-FFF2-40B4-BE49-F238E27FC236}">
              <a16:creationId xmlns:a16="http://schemas.microsoft.com/office/drawing/2014/main" id="{F818AF57-8FB1-492A-8A6F-709A8F2870B5}"/>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29" name="ZoneTexte 428">
          <a:extLst>
            <a:ext uri="{FF2B5EF4-FFF2-40B4-BE49-F238E27FC236}">
              <a16:creationId xmlns:a16="http://schemas.microsoft.com/office/drawing/2014/main" id="{203BD711-0D58-4DE5-8C26-7C2A7C927DF6}"/>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0" name="ZoneTexte 429">
          <a:extLst>
            <a:ext uri="{FF2B5EF4-FFF2-40B4-BE49-F238E27FC236}">
              <a16:creationId xmlns:a16="http://schemas.microsoft.com/office/drawing/2014/main" id="{EF95AD3E-A3A3-418F-AF95-BDF289EE7110}"/>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1" name="ZoneTexte 430">
          <a:extLst>
            <a:ext uri="{FF2B5EF4-FFF2-40B4-BE49-F238E27FC236}">
              <a16:creationId xmlns:a16="http://schemas.microsoft.com/office/drawing/2014/main" id="{389C669F-3F22-4E36-9361-27B84E2A2CCF}"/>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2" name="ZoneTexte 431">
          <a:extLst>
            <a:ext uri="{FF2B5EF4-FFF2-40B4-BE49-F238E27FC236}">
              <a16:creationId xmlns:a16="http://schemas.microsoft.com/office/drawing/2014/main" id="{14FCBB9F-BD41-4C5C-98F9-C11476F38D81}"/>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3" name="ZoneTexte 432">
          <a:extLst>
            <a:ext uri="{FF2B5EF4-FFF2-40B4-BE49-F238E27FC236}">
              <a16:creationId xmlns:a16="http://schemas.microsoft.com/office/drawing/2014/main" id="{7C9E14BA-05C0-4207-9E03-2B2A71B172BA}"/>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4" name="ZoneTexte 433">
          <a:extLst>
            <a:ext uri="{FF2B5EF4-FFF2-40B4-BE49-F238E27FC236}">
              <a16:creationId xmlns:a16="http://schemas.microsoft.com/office/drawing/2014/main" id="{14ECB9F2-B933-46AC-956D-5053E7A94B5F}"/>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5" name="ZoneTexte 434">
          <a:extLst>
            <a:ext uri="{FF2B5EF4-FFF2-40B4-BE49-F238E27FC236}">
              <a16:creationId xmlns:a16="http://schemas.microsoft.com/office/drawing/2014/main" id="{3156DA2D-0FAE-441F-9331-E175CFB89796}"/>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6" name="ZoneTexte 435">
          <a:extLst>
            <a:ext uri="{FF2B5EF4-FFF2-40B4-BE49-F238E27FC236}">
              <a16:creationId xmlns:a16="http://schemas.microsoft.com/office/drawing/2014/main" id="{2F54AB7D-65D7-45A6-B82D-7F52C845716F}"/>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7" name="ZoneTexte 436">
          <a:extLst>
            <a:ext uri="{FF2B5EF4-FFF2-40B4-BE49-F238E27FC236}">
              <a16:creationId xmlns:a16="http://schemas.microsoft.com/office/drawing/2014/main" id="{6909CD1B-4FAB-4843-9D65-C03B835CB8E0}"/>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8" name="ZoneTexte 437">
          <a:extLst>
            <a:ext uri="{FF2B5EF4-FFF2-40B4-BE49-F238E27FC236}">
              <a16:creationId xmlns:a16="http://schemas.microsoft.com/office/drawing/2014/main" id="{69B74B3D-7D53-420F-BC26-DE5DC3B89BB6}"/>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39" name="ZoneTexte 438">
          <a:extLst>
            <a:ext uri="{FF2B5EF4-FFF2-40B4-BE49-F238E27FC236}">
              <a16:creationId xmlns:a16="http://schemas.microsoft.com/office/drawing/2014/main" id="{BD4F7877-A622-4F3D-A1B3-C5BF5BC7F536}"/>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0" name="ZoneTexte 439">
          <a:extLst>
            <a:ext uri="{FF2B5EF4-FFF2-40B4-BE49-F238E27FC236}">
              <a16:creationId xmlns:a16="http://schemas.microsoft.com/office/drawing/2014/main" id="{BA883094-2EEE-48EA-A2F3-58F84F5DA7FD}"/>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1" name="ZoneTexte 440">
          <a:extLst>
            <a:ext uri="{FF2B5EF4-FFF2-40B4-BE49-F238E27FC236}">
              <a16:creationId xmlns:a16="http://schemas.microsoft.com/office/drawing/2014/main" id="{FF770045-D8FB-4C38-8F84-DD6E36A1122F}"/>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2" name="ZoneTexte 441">
          <a:extLst>
            <a:ext uri="{FF2B5EF4-FFF2-40B4-BE49-F238E27FC236}">
              <a16:creationId xmlns:a16="http://schemas.microsoft.com/office/drawing/2014/main" id="{5CD8EEF5-1929-4CC7-9310-87B8BEA50C91}"/>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3" name="ZoneTexte 442">
          <a:extLst>
            <a:ext uri="{FF2B5EF4-FFF2-40B4-BE49-F238E27FC236}">
              <a16:creationId xmlns:a16="http://schemas.microsoft.com/office/drawing/2014/main" id="{FCFC9641-30A2-4D97-BC63-01C12716D264}"/>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4" name="ZoneTexte 443">
          <a:extLst>
            <a:ext uri="{FF2B5EF4-FFF2-40B4-BE49-F238E27FC236}">
              <a16:creationId xmlns:a16="http://schemas.microsoft.com/office/drawing/2014/main" id="{A30F283F-DA0B-4DDA-86C8-6221EDA35846}"/>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5" name="ZoneTexte 444">
          <a:extLst>
            <a:ext uri="{FF2B5EF4-FFF2-40B4-BE49-F238E27FC236}">
              <a16:creationId xmlns:a16="http://schemas.microsoft.com/office/drawing/2014/main" id="{02CB42B7-6E70-47D1-B1ED-7D946047E5A6}"/>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6" name="ZoneTexte 445">
          <a:extLst>
            <a:ext uri="{FF2B5EF4-FFF2-40B4-BE49-F238E27FC236}">
              <a16:creationId xmlns:a16="http://schemas.microsoft.com/office/drawing/2014/main" id="{864337DD-3BBA-4F23-9B5D-E821E45F37BB}"/>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7" name="ZoneTexte 446">
          <a:extLst>
            <a:ext uri="{FF2B5EF4-FFF2-40B4-BE49-F238E27FC236}">
              <a16:creationId xmlns:a16="http://schemas.microsoft.com/office/drawing/2014/main" id="{1F38C51A-F904-4B3C-B2CD-9FEAD29FEE63}"/>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8" name="ZoneTexte 447">
          <a:extLst>
            <a:ext uri="{FF2B5EF4-FFF2-40B4-BE49-F238E27FC236}">
              <a16:creationId xmlns:a16="http://schemas.microsoft.com/office/drawing/2014/main" id="{47BA50B3-5864-4578-9FF2-5CAC210862CF}"/>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49" name="ZoneTexte 448">
          <a:extLst>
            <a:ext uri="{FF2B5EF4-FFF2-40B4-BE49-F238E27FC236}">
              <a16:creationId xmlns:a16="http://schemas.microsoft.com/office/drawing/2014/main" id="{A7B06479-0D5C-4DC4-AF0D-D8E5D3188011}"/>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0" name="ZoneTexte 449">
          <a:extLst>
            <a:ext uri="{FF2B5EF4-FFF2-40B4-BE49-F238E27FC236}">
              <a16:creationId xmlns:a16="http://schemas.microsoft.com/office/drawing/2014/main" id="{838F9649-A1E2-4334-9D0A-41E56D7926BD}"/>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1" name="ZoneTexte 450">
          <a:extLst>
            <a:ext uri="{FF2B5EF4-FFF2-40B4-BE49-F238E27FC236}">
              <a16:creationId xmlns:a16="http://schemas.microsoft.com/office/drawing/2014/main" id="{61BE57CD-4AAE-409D-BB89-55FF89A82EEB}"/>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2" name="ZoneTexte 451">
          <a:extLst>
            <a:ext uri="{FF2B5EF4-FFF2-40B4-BE49-F238E27FC236}">
              <a16:creationId xmlns:a16="http://schemas.microsoft.com/office/drawing/2014/main" id="{E0A5D8A7-37F1-4478-9F59-A6BEF98D7083}"/>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3" name="ZoneTexte 452">
          <a:extLst>
            <a:ext uri="{FF2B5EF4-FFF2-40B4-BE49-F238E27FC236}">
              <a16:creationId xmlns:a16="http://schemas.microsoft.com/office/drawing/2014/main" id="{6AE77D0E-A158-469B-BB42-54EC849BD279}"/>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4" name="ZoneTexte 453">
          <a:extLst>
            <a:ext uri="{FF2B5EF4-FFF2-40B4-BE49-F238E27FC236}">
              <a16:creationId xmlns:a16="http://schemas.microsoft.com/office/drawing/2014/main" id="{D45D0090-71C1-49AE-9175-BA15293B13B5}"/>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5" name="ZoneTexte 454">
          <a:extLst>
            <a:ext uri="{FF2B5EF4-FFF2-40B4-BE49-F238E27FC236}">
              <a16:creationId xmlns:a16="http://schemas.microsoft.com/office/drawing/2014/main" id="{A790BCDB-B0D1-4790-BB1E-A9B5FAF0A856}"/>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6" name="ZoneTexte 455">
          <a:extLst>
            <a:ext uri="{FF2B5EF4-FFF2-40B4-BE49-F238E27FC236}">
              <a16:creationId xmlns:a16="http://schemas.microsoft.com/office/drawing/2014/main" id="{0AD22095-A066-4BE6-BECB-7065ED7A0C82}"/>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7" name="ZoneTexte 456">
          <a:extLst>
            <a:ext uri="{FF2B5EF4-FFF2-40B4-BE49-F238E27FC236}">
              <a16:creationId xmlns:a16="http://schemas.microsoft.com/office/drawing/2014/main" id="{8298A2D9-2CA4-44C0-A01C-DD2EB32E4EDD}"/>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8" name="ZoneTexte 457">
          <a:extLst>
            <a:ext uri="{FF2B5EF4-FFF2-40B4-BE49-F238E27FC236}">
              <a16:creationId xmlns:a16="http://schemas.microsoft.com/office/drawing/2014/main" id="{7B87CC78-D8D6-4B8E-B960-E604ED1488DE}"/>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59" name="ZoneTexte 458">
          <a:extLst>
            <a:ext uri="{FF2B5EF4-FFF2-40B4-BE49-F238E27FC236}">
              <a16:creationId xmlns:a16="http://schemas.microsoft.com/office/drawing/2014/main" id="{600C6333-321C-41AC-AC56-AC546FC238D3}"/>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0" name="ZoneTexte 459">
          <a:extLst>
            <a:ext uri="{FF2B5EF4-FFF2-40B4-BE49-F238E27FC236}">
              <a16:creationId xmlns:a16="http://schemas.microsoft.com/office/drawing/2014/main" id="{AEF59FC2-FAEC-4973-BF9C-D73439972FD2}"/>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1" name="ZoneTexte 460">
          <a:extLst>
            <a:ext uri="{FF2B5EF4-FFF2-40B4-BE49-F238E27FC236}">
              <a16:creationId xmlns:a16="http://schemas.microsoft.com/office/drawing/2014/main" id="{DE2AF84B-D648-4BF0-B2EE-CAFDE255DABF}"/>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2" name="ZoneTexte 461">
          <a:extLst>
            <a:ext uri="{FF2B5EF4-FFF2-40B4-BE49-F238E27FC236}">
              <a16:creationId xmlns:a16="http://schemas.microsoft.com/office/drawing/2014/main" id="{5BBE10AB-062D-4552-A082-8F44D789415E}"/>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3" name="ZoneTexte 462">
          <a:extLst>
            <a:ext uri="{FF2B5EF4-FFF2-40B4-BE49-F238E27FC236}">
              <a16:creationId xmlns:a16="http://schemas.microsoft.com/office/drawing/2014/main" id="{388C4A08-35BC-4725-922F-2205366BFCD7}"/>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4" name="ZoneTexte 463">
          <a:extLst>
            <a:ext uri="{FF2B5EF4-FFF2-40B4-BE49-F238E27FC236}">
              <a16:creationId xmlns:a16="http://schemas.microsoft.com/office/drawing/2014/main" id="{98D89E51-9C1D-4364-A256-DA6BDC866354}"/>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5" name="ZoneTexte 464">
          <a:extLst>
            <a:ext uri="{FF2B5EF4-FFF2-40B4-BE49-F238E27FC236}">
              <a16:creationId xmlns:a16="http://schemas.microsoft.com/office/drawing/2014/main" id="{701B216F-5D11-4999-A53F-48AB74F0BF88}"/>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6" name="ZoneTexte 465">
          <a:extLst>
            <a:ext uri="{FF2B5EF4-FFF2-40B4-BE49-F238E27FC236}">
              <a16:creationId xmlns:a16="http://schemas.microsoft.com/office/drawing/2014/main" id="{70F82D2E-852D-4AB5-9BA6-803FA0B4A46E}"/>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7" name="ZoneTexte 466">
          <a:extLst>
            <a:ext uri="{FF2B5EF4-FFF2-40B4-BE49-F238E27FC236}">
              <a16:creationId xmlns:a16="http://schemas.microsoft.com/office/drawing/2014/main" id="{0E331907-AC9E-45A2-BDE9-75F3103A8283}"/>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8" name="ZoneTexte 467">
          <a:extLst>
            <a:ext uri="{FF2B5EF4-FFF2-40B4-BE49-F238E27FC236}">
              <a16:creationId xmlns:a16="http://schemas.microsoft.com/office/drawing/2014/main" id="{3EF30E96-C270-4A2C-811E-47877390D91E}"/>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69" name="ZoneTexte 468">
          <a:extLst>
            <a:ext uri="{FF2B5EF4-FFF2-40B4-BE49-F238E27FC236}">
              <a16:creationId xmlns:a16="http://schemas.microsoft.com/office/drawing/2014/main" id="{8695A418-9593-46EF-9998-F1DBB640D1F8}"/>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0" name="ZoneTexte 469">
          <a:extLst>
            <a:ext uri="{FF2B5EF4-FFF2-40B4-BE49-F238E27FC236}">
              <a16:creationId xmlns:a16="http://schemas.microsoft.com/office/drawing/2014/main" id="{61958534-EA03-4328-B7F6-9448A681832B}"/>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1" name="ZoneTexte 470">
          <a:extLst>
            <a:ext uri="{FF2B5EF4-FFF2-40B4-BE49-F238E27FC236}">
              <a16:creationId xmlns:a16="http://schemas.microsoft.com/office/drawing/2014/main" id="{665B3B8F-2519-41F3-BB12-1D24A2392A63}"/>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2" name="ZoneTexte 471">
          <a:extLst>
            <a:ext uri="{FF2B5EF4-FFF2-40B4-BE49-F238E27FC236}">
              <a16:creationId xmlns:a16="http://schemas.microsoft.com/office/drawing/2014/main" id="{0756AE6F-E710-4AB4-91D6-4E9EDD0EED10}"/>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3" name="ZoneTexte 472">
          <a:extLst>
            <a:ext uri="{FF2B5EF4-FFF2-40B4-BE49-F238E27FC236}">
              <a16:creationId xmlns:a16="http://schemas.microsoft.com/office/drawing/2014/main" id="{CA2E3AF2-A5EE-4BA5-BA65-B45453666F4D}"/>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4" name="ZoneTexte 473">
          <a:extLst>
            <a:ext uri="{FF2B5EF4-FFF2-40B4-BE49-F238E27FC236}">
              <a16:creationId xmlns:a16="http://schemas.microsoft.com/office/drawing/2014/main" id="{FB2DFA95-8134-41D8-A1D5-D2AA206CE38E}"/>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5" name="ZoneTexte 474">
          <a:extLst>
            <a:ext uri="{FF2B5EF4-FFF2-40B4-BE49-F238E27FC236}">
              <a16:creationId xmlns:a16="http://schemas.microsoft.com/office/drawing/2014/main" id="{6D6F11CA-BC91-4202-897E-3C6A6CABEFDF}"/>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6" name="ZoneTexte 475">
          <a:extLst>
            <a:ext uri="{FF2B5EF4-FFF2-40B4-BE49-F238E27FC236}">
              <a16:creationId xmlns:a16="http://schemas.microsoft.com/office/drawing/2014/main" id="{5285A39B-D7AE-4EDD-AE7C-C1867E9137E1}"/>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7" name="ZoneTexte 476">
          <a:extLst>
            <a:ext uri="{FF2B5EF4-FFF2-40B4-BE49-F238E27FC236}">
              <a16:creationId xmlns:a16="http://schemas.microsoft.com/office/drawing/2014/main" id="{4246AF3D-07E2-440F-A084-3F6AAEF189B1}"/>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8" name="ZoneTexte 477">
          <a:extLst>
            <a:ext uri="{FF2B5EF4-FFF2-40B4-BE49-F238E27FC236}">
              <a16:creationId xmlns:a16="http://schemas.microsoft.com/office/drawing/2014/main" id="{207FB8B2-6505-497D-B033-D1D222A5C27D}"/>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79" name="ZoneTexte 478">
          <a:extLst>
            <a:ext uri="{FF2B5EF4-FFF2-40B4-BE49-F238E27FC236}">
              <a16:creationId xmlns:a16="http://schemas.microsoft.com/office/drawing/2014/main" id="{2D2D1425-EDCF-4464-89D6-A5AF3C43767D}"/>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80" name="ZoneTexte 479">
          <a:extLst>
            <a:ext uri="{FF2B5EF4-FFF2-40B4-BE49-F238E27FC236}">
              <a16:creationId xmlns:a16="http://schemas.microsoft.com/office/drawing/2014/main" id="{4A53137D-BE25-4FF8-8084-1567E672E5FF}"/>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81" name="ZoneTexte 480">
          <a:extLst>
            <a:ext uri="{FF2B5EF4-FFF2-40B4-BE49-F238E27FC236}">
              <a16:creationId xmlns:a16="http://schemas.microsoft.com/office/drawing/2014/main" id="{5B0A8801-C9F2-4B6D-8578-29B5ED9FC1E5}"/>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82" name="ZoneTexte 481">
          <a:extLst>
            <a:ext uri="{FF2B5EF4-FFF2-40B4-BE49-F238E27FC236}">
              <a16:creationId xmlns:a16="http://schemas.microsoft.com/office/drawing/2014/main" id="{2968E2CB-4DD1-4506-ADF0-B9B8222B2A1F}"/>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83" name="ZoneTexte 482">
          <a:extLst>
            <a:ext uri="{FF2B5EF4-FFF2-40B4-BE49-F238E27FC236}">
              <a16:creationId xmlns:a16="http://schemas.microsoft.com/office/drawing/2014/main" id="{EB530CF6-EAAA-4F03-89C0-1CC50D9B2138}"/>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484" name="ZoneTexte 483">
          <a:extLst>
            <a:ext uri="{FF2B5EF4-FFF2-40B4-BE49-F238E27FC236}">
              <a16:creationId xmlns:a16="http://schemas.microsoft.com/office/drawing/2014/main" id="{F57FA80F-1DAE-49C4-82B4-F8159EC6DCBE}"/>
            </a:ext>
          </a:extLst>
        </xdr:cNvPr>
        <xdr:cNvSpPr txBox="1"/>
      </xdr:nvSpPr>
      <xdr:spPr>
        <a:xfrm>
          <a:off x="284416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104</xdr:row>
      <xdr:rowOff>128587</xdr:rowOff>
    </xdr:from>
    <xdr:ext cx="0" cy="172227"/>
    <xdr:sp macro="" textlink="">
      <xdr:nvSpPr>
        <xdr:cNvPr id="485" name="ZoneTexte 484">
          <a:extLst>
            <a:ext uri="{FF2B5EF4-FFF2-40B4-BE49-F238E27FC236}">
              <a16:creationId xmlns:a16="http://schemas.microsoft.com/office/drawing/2014/main" id="{BD38AA26-2653-473B-A203-450B673B33BA}"/>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104</xdr:row>
      <xdr:rowOff>128587</xdr:rowOff>
    </xdr:from>
    <xdr:ext cx="0" cy="172227"/>
    <xdr:sp macro="" textlink="">
      <xdr:nvSpPr>
        <xdr:cNvPr id="486" name="ZoneTexte 485">
          <a:extLst>
            <a:ext uri="{FF2B5EF4-FFF2-40B4-BE49-F238E27FC236}">
              <a16:creationId xmlns:a16="http://schemas.microsoft.com/office/drawing/2014/main" id="{5E5C5B5B-B18E-44DC-8EDA-060B7C0EC471}"/>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487" name="ZoneTexte 486">
          <a:extLst>
            <a:ext uri="{FF2B5EF4-FFF2-40B4-BE49-F238E27FC236}">
              <a16:creationId xmlns:a16="http://schemas.microsoft.com/office/drawing/2014/main" id="{5F538623-B35D-4366-862C-4E014B34235A}"/>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488" name="ZoneTexte 487">
          <a:extLst>
            <a:ext uri="{FF2B5EF4-FFF2-40B4-BE49-F238E27FC236}">
              <a16:creationId xmlns:a16="http://schemas.microsoft.com/office/drawing/2014/main" id="{025D2EDF-ACD6-4C44-9E42-05415E7D5D1E}"/>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489" name="ZoneTexte 488">
          <a:extLst>
            <a:ext uri="{FF2B5EF4-FFF2-40B4-BE49-F238E27FC236}">
              <a16:creationId xmlns:a16="http://schemas.microsoft.com/office/drawing/2014/main" id="{5341A445-3726-4AA6-B555-FC305D5F662E}"/>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490" name="ZoneTexte 489">
          <a:extLst>
            <a:ext uri="{FF2B5EF4-FFF2-40B4-BE49-F238E27FC236}">
              <a16:creationId xmlns:a16="http://schemas.microsoft.com/office/drawing/2014/main" id="{B4385AAD-FA86-46F2-8286-4ABA2CCCC21E}"/>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491" name="ZoneTexte 490">
          <a:extLst>
            <a:ext uri="{FF2B5EF4-FFF2-40B4-BE49-F238E27FC236}">
              <a16:creationId xmlns:a16="http://schemas.microsoft.com/office/drawing/2014/main" id="{B7DAFAE0-9A43-46B2-B747-C1538353044E}"/>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492" name="ZoneTexte 491">
          <a:extLst>
            <a:ext uri="{FF2B5EF4-FFF2-40B4-BE49-F238E27FC236}">
              <a16:creationId xmlns:a16="http://schemas.microsoft.com/office/drawing/2014/main" id="{62ABF84E-4F9B-40F7-9753-ADA7D091B439}"/>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493" name="ZoneTexte 492">
          <a:extLst>
            <a:ext uri="{FF2B5EF4-FFF2-40B4-BE49-F238E27FC236}">
              <a16:creationId xmlns:a16="http://schemas.microsoft.com/office/drawing/2014/main" id="{F3F259D4-499F-4F6B-9251-1ED8C1658D55}"/>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494" name="ZoneTexte 493">
          <a:extLst>
            <a:ext uri="{FF2B5EF4-FFF2-40B4-BE49-F238E27FC236}">
              <a16:creationId xmlns:a16="http://schemas.microsoft.com/office/drawing/2014/main" id="{ADAFF2F2-2CF9-475A-94D2-BEDA4EB79464}"/>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495" name="ZoneTexte 494">
          <a:extLst>
            <a:ext uri="{FF2B5EF4-FFF2-40B4-BE49-F238E27FC236}">
              <a16:creationId xmlns:a16="http://schemas.microsoft.com/office/drawing/2014/main" id="{69B374DD-4815-40DE-AC0D-93C164C1F64B}"/>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496" name="ZoneTexte 495">
          <a:extLst>
            <a:ext uri="{FF2B5EF4-FFF2-40B4-BE49-F238E27FC236}">
              <a16:creationId xmlns:a16="http://schemas.microsoft.com/office/drawing/2014/main" id="{034967E7-203F-46E2-BAAB-5C2804AE541E}"/>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497" name="ZoneTexte 496">
          <a:extLst>
            <a:ext uri="{FF2B5EF4-FFF2-40B4-BE49-F238E27FC236}">
              <a16:creationId xmlns:a16="http://schemas.microsoft.com/office/drawing/2014/main" id="{7E727475-1FC0-472D-AC32-293D445DC73D}"/>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498" name="ZoneTexte 497">
          <a:extLst>
            <a:ext uri="{FF2B5EF4-FFF2-40B4-BE49-F238E27FC236}">
              <a16:creationId xmlns:a16="http://schemas.microsoft.com/office/drawing/2014/main" id="{A5DCF661-2C51-416E-81AB-BA2BB701D6C2}"/>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499" name="ZoneTexte 498">
          <a:extLst>
            <a:ext uri="{FF2B5EF4-FFF2-40B4-BE49-F238E27FC236}">
              <a16:creationId xmlns:a16="http://schemas.microsoft.com/office/drawing/2014/main" id="{BD3F0B6F-BAFA-40C2-A799-133566728EB2}"/>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500" name="ZoneTexte 499">
          <a:extLst>
            <a:ext uri="{FF2B5EF4-FFF2-40B4-BE49-F238E27FC236}">
              <a16:creationId xmlns:a16="http://schemas.microsoft.com/office/drawing/2014/main" id="{51B603F3-60EF-4B88-AC79-DEA4358349FD}"/>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501" name="ZoneTexte 500">
          <a:extLst>
            <a:ext uri="{FF2B5EF4-FFF2-40B4-BE49-F238E27FC236}">
              <a16:creationId xmlns:a16="http://schemas.microsoft.com/office/drawing/2014/main" id="{2819ED39-1F6E-4BC5-84CD-2C35D0418194}"/>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502" name="ZoneTexte 501">
          <a:extLst>
            <a:ext uri="{FF2B5EF4-FFF2-40B4-BE49-F238E27FC236}">
              <a16:creationId xmlns:a16="http://schemas.microsoft.com/office/drawing/2014/main" id="{C36E050E-C5FF-4B14-9ED0-E81AD539D444}"/>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503" name="ZoneTexte 502">
          <a:extLst>
            <a:ext uri="{FF2B5EF4-FFF2-40B4-BE49-F238E27FC236}">
              <a16:creationId xmlns:a16="http://schemas.microsoft.com/office/drawing/2014/main" id="{CEEAA4D7-FAA0-4611-B7B3-015177DD0D0D}"/>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504" name="ZoneTexte 503">
          <a:extLst>
            <a:ext uri="{FF2B5EF4-FFF2-40B4-BE49-F238E27FC236}">
              <a16:creationId xmlns:a16="http://schemas.microsoft.com/office/drawing/2014/main" id="{00FCDC02-9A41-4805-B2AC-A626EF1B62E1}"/>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505" name="ZoneTexte 504">
          <a:extLst>
            <a:ext uri="{FF2B5EF4-FFF2-40B4-BE49-F238E27FC236}">
              <a16:creationId xmlns:a16="http://schemas.microsoft.com/office/drawing/2014/main" id="{9813A2B5-6BEC-425E-8259-BE639FA14FAE}"/>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506" name="ZoneTexte 505">
          <a:extLst>
            <a:ext uri="{FF2B5EF4-FFF2-40B4-BE49-F238E27FC236}">
              <a16:creationId xmlns:a16="http://schemas.microsoft.com/office/drawing/2014/main" id="{38704193-B0DD-4716-B256-F20EDCFEDE7C}"/>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507" name="ZoneTexte 506">
          <a:extLst>
            <a:ext uri="{FF2B5EF4-FFF2-40B4-BE49-F238E27FC236}">
              <a16:creationId xmlns:a16="http://schemas.microsoft.com/office/drawing/2014/main" id="{5FF47DD2-A4A8-4B5A-B3BC-81741CA5D373}"/>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508" name="ZoneTexte 507">
          <a:extLst>
            <a:ext uri="{FF2B5EF4-FFF2-40B4-BE49-F238E27FC236}">
              <a16:creationId xmlns:a16="http://schemas.microsoft.com/office/drawing/2014/main" id="{A0085F84-025F-4C1E-876D-E90A03FAB393}"/>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509" name="ZoneTexte 508">
          <a:extLst>
            <a:ext uri="{FF2B5EF4-FFF2-40B4-BE49-F238E27FC236}">
              <a16:creationId xmlns:a16="http://schemas.microsoft.com/office/drawing/2014/main" id="{C73922F6-3FE8-4A41-94E7-1E62E040BBA6}"/>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510" name="ZoneTexte 509">
          <a:extLst>
            <a:ext uri="{FF2B5EF4-FFF2-40B4-BE49-F238E27FC236}">
              <a16:creationId xmlns:a16="http://schemas.microsoft.com/office/drawing/2014/main" id="{9536FD0C-D08C-49F7-8F09-E1C8EF86FCDF}"/>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511" name="ZoneTexte 510">
          <a:extLst>
            <a:ext uri="{FF2B5EF4-FFF2-40B4-BE49-F238E27FC236}">
              <a16:creationId xmlns:a16="http://schemas.microsoft.com/office/drawing/2014/main" id="{F6DF76A4-1248-4C9B-8C45-1DE79A557D88}"/>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512" name="ZoneTexte 511">
          <a:extLst>
            <a:ext uri="{FF2B5EF4-FFF2-40B4-BE49-F238E27FC236}">
              <a16:creationId xmlns:a16="http://schemas.microsoft.com/office/drawing/2014/main" id="{AAEEF492-09DD-4D79-91F6-03152EFD4D18}"/>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513" name="ZoneTexte 512">
          <a:extLst>
            <a:ext uri="{FF2B5EF4-FFF2-40B4-BE49-F238E27FC236}">
              <a16:creationId xmlns:a16="http://schemas.microsoft.com/office/drawing/2014/main" id="{947187D3-AEDB-4B58-9FAD-91FA121898AF}"/>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514" name="ZoneTexte 513">
          <a:extLst>
            <a:ext uri="{FF2B5EF4-FFF2-40B4-BE49-F238E27FC236}">
              <a16:creationId xmlns:a16="http://schemas.microsoft.com/office/drawing/2014/main" id="{9441D32A-7CEE-40B6-9515-8A9D5CB4B845}"/>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515" name="ZoneTexte 514">
          <a:extLst>
            <a:ext uri="{FF2B5EF4-FFF2-40B4-BE49-F238E27FC236}">
              <a16:creationId xmlns:a16="http://schemas.microsoft.com/office/drawing/2014/main" id="{92F48477-D1BB-4CBD-A24C-79436AB43591}"/>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516" name="ZoneTexte 515">
          <a:extLst>
            <a:ext uri="{FF2B5EF4-FFF2-40B4-BE49-F238E27FC236}">
              <a16:creationId xmlns:a16="http://schemas.microsoft.com/office/drawing/2014/main" id="{AB1DCCC7-B730-478D-97F4-DD591C1C17BB}"/>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517" name="ZoneTexte 516">
          <a:extLst>
            <a:ext uri="{FF2B5EF4-FFF2-40B4-BE49-F238E27FC236}">
              <a16:creationId xmlns:a16="http://schemas.microsoft.com/office/drawing/2014/main" id="{C5364AFB-FCC8-4681-B96C-E97D32B35E1B}"/>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518" name="ZoneTexte 517">
          <a:extLst>
            <a:ext uri="{FF2B5EF4-FFF2-40B4-BE49-F238E27FC236}">
              <a16:creationId xmlns:a16="http://schemas.microsoft.com/office/drawing/2014/main" id="{9FE2AF95-980D-40DE-ADA9-A3BFBDBAB04B}"/>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519" name="ZoneTexte 518">
          <a:extLst>
            <a:ext uri="{FF2B5EF4-FFF2-40B4-BE49-F238E27FC236}">
              <a16:creationId xmlns:a16="http://schemas.microsoft.com/office/drawing/2014/main" id="{FCDFCC33-86DF-4863-ABBC-695E56DD4C61}"/>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520" name="ZoneTexte 519">
          <a:extLst>
            <a:ext uri="{FF2B5EF4-FFF2-40B4-BE49-F238E27FC236}">
              <a16:creationId xmlns:a16="http://schemas.microsoft.com/office/drawing/2014/main" id="{4AAB9383-AF43-49A5-8F84-95B47F6644AB}"/>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521" name="ZoneTexte 520">
          <a:extLst>
            <a:ext uri="{FF2B5EF4-FFF2-40B4-BE49-F238E27FC236}">
              <a16:creationId xmlns:a16="http://schemas.microsoft.com/office/drawing/2014/main" id="{1E3D65AB-6FBC-4AD5-B03C-280772FC823B}"/>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522" name="ZoneTexte 521">
          <a:extLst>
            <a:ext uri="{FF2B5EF4-FFF2-40B4-BE49-F238E27FC236}">
              <a16:creationId xmlns:a16="http://schemas.microsoft.com/office/drawing/2014/main" id="{4E8484BB-DA0F-4025-A65F-91BBA615512C}"/>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523" name="ZoneTexte 522">
          <a:extLst>
            <a:ext uri="{FF2B5EF4-FFF2-40B4-BE49-F238E27FC236}">
              <a16:creationId xmlns:a16="http://schemas.microsoft.com/office/drawing/2014/main" id="{35DF9383-D28F-4159-8B5B-DE13E1373DA8}"/>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524" name="ZoneTexte 523">
          <a:extLst>
            <a:ext uri="{FF2B5EF4-FFF2-40B4-BE49-F238E27FC236}">
              <a16:creationId xmlns:a16="http://schemas.microsoft.com/office/drawing/2014/main" id="{06BBB97A-6FE3-4471-8142-4B8FB990C0FE}"/>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525" name="ZoneTexte 524">
          <a:extLst>
            <a:ext uri="{FF2B5EF4-FFF2-40B4-BE49-F238E27FC236}">
              <a16:creationId xmlns:a16="http://schemas.microsoft.com/office/drawing/2014/main" id="{986F3D23-98D0-488E-A9B9-743B119953CC}"/>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526" name="ZoneTexte 525">
          <a:extLst>
            <a:ext uri="{FF2B5EF4-FFF2-40B4-BE49-F238E27FC236}">
              <a16:creationId xmlns:a16="http://schemas.microsoft.com/office/drawing/2014/main" id="{93C84031-3B71-42AB-BD20-A5DA325569A0}"/>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527" name="ZoneTexte 526">
          <a:extLst>
            <a:ext uri="{FF2B5EF4-FFF2-40B4-BE49-F238E27FC236}">
              <a16:creationId xmlns:a16="http://schemas.microsoft.com/office/drawing/2014/main" id="{EC2E77E2-50F1-4D1F-A9E0-27913E7F51C6}"/>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528" name="ZoneTexte 527">
          <a:extLst>
            <a:ext uri="{FF2B5EF4-FFF2-40B4-BE49-F238E27FC236}">
              <a16:creationId xmlns:a16="http://schemas.microsoft.com/office/drawing/2014/main" id="{5D95D5D2-EFC9-47BF-BF5A-19AE4342229C}"/>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529" name="ZoneTexte 528">
          <a:extLst>
            <a:ext uri="{FF2B5EF4-FFF2-40B4-BE49-F238E27FC236}">
              <a16:creationId xmlns:a16="http://schemas.microsoft.com/office/drawing/2014/main" id="{9849206B-EEA7-429B-AF34-3BF9F1A1B662}"/>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530" name="ZoneTexte 529">
          <a:extLst>
            <a:ext uri="{FF2B5EF4-FFF2-40B4-BE49-F238E27FC236}">
              <a16:creationId xmlns:a16="http://schemas.microsoft.com/office/drawing/2014/main" id="{1034CA99-3364-4F08-9CA2-933CDDA55F84}"/>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531" name="ZoneTexte 530">
          <a:extLst>
            <a:ext uri="{FF2B5EF4-FFF2-40B4-BE49-F238E27FC236}">
              <a16:creationId xmlns:a16="http://schemas.microsoft.com/office/drawing/2014/main" id="{1FC64591-5685-4F2C-BE09-B14DE42829B9}"/>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532" name="ZoneTexte 531">
          <a:extLst>
            <a:ext uri="{FF2B5EF4-FFF2-40B4-BE49-F238E27FC236}">
              <a16:creationId xmlns:a16="http://schemas.microsoft.com/office/drawing/2014/main" id="{D3FB175C-1B42-4477-ABBB-9575A5C1E495}"/>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533" name="ZoneTexte 532">
          <a:extLst>
            <a:ext uri="{FF2B5EF4-FFF2-40B4-BE49-F238E27FC236}">
              <a16:creationId xmlns:a16="http://schemas.microsoft.com/office/drawing/2014/main" id="{2EE0AEF2-8E6E-42AF-8E51-678CD0FF5A03}"/>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534" name="ZoneTexte 533">
          <a:extLst>
            <a:ext uri="{FF2B5EF4-FFF2-40B4-BE49-F238E27FC236}">
              <a16:creationId xmlns:a16="http://schemas.microsoft.com/office/drawing/2014/main" id="{09F145ED-9578-4034-9F37-616B44AA7653}"/>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535" name="ZoneTexte 534">
          <a:extLst>
            <a:ext uri="{FF2B5EF4-FFF2-40B4-BE49-F238E27FC236}">
              <a16:creationId xmlns:a16="http://schemas.microsoft.com/office/drawing/2014/main" id="{7629AF64-F316-45ED-A3B9-6C3BAB450966}"/>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536" name="ZoneTexte 535">
          <a:extLst>
            <a:ext uri="{FF2B5EF4-FFF2-40B4-BE49-F238E27FC236}">
              <a16:creationId xmlns:a16="http://schemas.microsoft.com/office/drawing/2014/main" id="{8F5DAFAC-0EB8-4B30-A958-0A202A58CD78}"/>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537" name="ZoneTexte 536">
          <a:extLst>
            <a:ext uri="{FF2B5EF4-FFF2-40B4-BE49-F238E27FC236}">
              <a16:creationId xmlns:a16="http://schemas.microsoft.com/office/drawing/2014/main" id="{89019335-87F3-4B9F-BF59-33C4C99988A2}"/>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538" name="ZoneTexte 537">
          <a:extLst>
            <a:ext uri="{FF2B5EF4-FFF2-40B4-BE49-F238E27FC236}">
              <a16:creationId xmlns:a16="http://schemas.microsoft.com/office/drawing/2014/main" id="{3DF75604-DFF5-4095-8674-768CA4B915E9}"/>
            </a:ext>
          </a:extLst>
        </xdr:cNvPr>
        <xdr:cNvSpPr txBox="1"/>
      </xdr:nvSpPr>
      <xdr:spPr>
        <a:xfrm>
          <a:off x="284416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114</xdr:row>
      <xdr:rowOff>128587</xdr:rowOff>
    </xdr:from>
    <xdr:ext cx="0" cy="172227"/>
    <xdr:sp macro="" textlink="">
      <xdr:nvSpPr>
        <xdr:cNvPr id="539" name="ZoneTexte 538">
          <a:extLst>
            <a:ext uri="{FF2B5EF4-FFF2-40B4-BE49-F238E27FC236}">
              <a16:creationId xmlns:a16="http://schemas.microsoft.com/office/drawing/2014/main" id="{65DB331B-AFB9-46AF-9424-9BC339084706}"/>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114</xdr:row>
      <xdr:rowOff>128587</xdr:rowOff>
    </xdr:from>
    <xdr:ext cx="0" cy="172227"/>
    <xdr:sp macro="" textlink="">
      <xdr:nvSpPr>
        <xdr:cNvPr id="540" name="ZoneTexte 539">
          <a:extLst>
            <a:ext uri="{FF2B5EF4-FFF2-40B4-BE49-F238E27FC236}">
              <a16:creationId xmlns:a16="http://schemas.microsoft.com/office/drawing/2014/main" id="{A05D97D5-5F09-4AC2-8D1E-AF028BFB3D1A}"/>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114</xdr:row>
      <xdr:rowOff>128587</xdr:rowOff>
    </xdr:from>
    <xdr:ext cx="0" cy="172227"/>
    <xdr:sp macro="" textlink="">
      <xdr:nvSpPr>
        <xdr:cNvPr id="541" name="ZoneTexte 540">
          <a:extLst>
            <a:ext uri="{FF2B5EF4-FFF2-40B4-BE49-F238E27FC236}">
              <a16:creationId xmlns:a16="http://schemas.microsoft.com/office/drawing/2014/main" id="{FB72859A-08D0-48C8-8832-F3AA16FC9245}"/>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114</xdr:row>
      <xdr:rowOff>128587</xdr:rowOff>
    </xdr:from>
    <xdr:ext cx="0" cy="172227"/>
    <xdr:sp macro="" textlink="">
      <xdr:nvSpPr>
        <xdr:cNvPr id="542" name="ZoneTexte 541">
          <a:extLst>
            <a:ext uri="{FF2B5EF4-FFF2-40B4-BE49-F238E27FC236}">
              <a16:creationId xmlns:a16="http://schemas.microsoft.com/office/drawing/2014/main" id="{CB840BDF-624D-495C-B946-BACADA946560}"/>
            </a:ext>
          </a:extLst>
        </xdr:cNvPr>
        <xdr:cNvSpPr txBox="1"/>
      </xdr:nvSpPr>
      <xdr:spPr>
        <a:xfrm>
          <a:off x="284416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04" name="ZoneTexte 603">
          <a:extLst>
            <a:ext uri="{FF2B5EF4-FFF2-40B4-BE49-F238E27FC236}">
              <a16:creationId xmlns:a16="http://schemas.microsoft.com/office/drawing/2014/main" id="{8FFD06C0-BA80-4086-8CCD-3F1236491E9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05" name="ZoneTexte 604">
          <a:extLst>
            <a:ext uri="{FF2B5EF4-FFF2-40B4-BE49-F238E27FC236}">
              <a16:creationId xmlns:a16="http://schemas.microsoft.com/office/drawing/2014/main" id="{DDEFE261-3570-4D4C-98E1-0A1EC5579A3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06" name="ZoneTexte 605">
          <a:extLst>
            <a:ext uri="{FF2B5EF4-FFF2-40B4-BE49-F238E27FC236}">
              <a16:creationId xmlns:a16="http://schemas.microsoft.com/office/drawing/2014/main" id="{83F37CD6-10AD-4AD0-AB53-38887844200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07" name="ZoneTexte 606">
          <a:extLst>
            <a:ext uri="{FF2B5EF4-FFF2-40B4-BE49-F238E27FC236}">
              <a16:creationId xmlns:a16="http://schemas.microsoft.com/office/drawing/2014/main" id="{A1C33BBB-F9A5-49B9-B0DC-0704DC58407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08" name="ZoneTexte 607">
          <a:extLst>
            <a:ext uri="{FF2B5EF4-FFF2-40B4-BE49-F238E27FC236}">
              <a16:creationId xmlns:a16="http://schemas.microsoft.com/office/drawing/2014/main" id="{86CF4FAB-762B-44AA-B720-C3249DF7F8B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09" name="ZoneTexte 608">
          <a:extLst>
            <a:ext uri="{FF2B5EF4-FFF2-40B4-BE49-F238E27FC236}">
              <a16:creationId xmlns:a16="http://schemas.microsoft.com/office/drawing/2014/main" id="{E6835D59-5F82-4C46-A362-A06F18F22EB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0" name="ZoneTexte 609">
          <a:extLst>
            <a:ext uri="{FF2B5EF4-FFF2-40B4-BE49-F238E27FC236}">
              <a16:creationId xmlns:a16="http://schemas.microsoft.com/office/drawing/2014/main" id="{CB7CE789-BB44-49EE-A1A6-84C4DC72F91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1" name="ZoneTexte 610">
          <a:extLst>
            <a:ext uri="{FF2B5EF4-FFF2-40B4-BE49-F238E27FC236}">
              <a16:creationId xmlns:a16="http://schemas.microsoft.com/office/drawing/2014/main" id="{F5A309B7-A38E-4175-997A-C26BE8B2C49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2" name="ZoneTexte 611">
          <a:extLst>
            <a:ext uri="{FF2B5EF4-FFF2-40B4-BE49-F238E27FC236}">
              <a16:creationId xmlns:a16="http://schemas.microsoft.com/office/drawing/2014/main" id="{DE6A907B-6511-4CCD-823A-D331B7C810A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3" name="ZoneTexte 612">
          <a:extLst>
            <a:ext uri="{FF2B5EF4-FFF2-40B4-BE49-F238E27FC236}">
              <a16:creationId xmlns:a16="http://schemas.microsoft.com/office/drawing/2014/main" id="{CFB82F57-2606-4FB1-A440-5E85ADB9D85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4" name="ZoneTexte 613">
          <a:extLst>
            <a:ext uri="{FF2B5EF4-FFF2-40B4-BE49-F238E27FC236}">
              <a16:creationId xmlns:a16="http://schemas.microsoft.com/office/drawing/2014/main" id="{70E1FCF9-A84F-4D9D-8B1E-552BD205BE12}"/>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5" name="ZoneTexte 614">
          <a:extLst>
            <a:ext uri="{FF2B5EF4-FFF2-40B4-BE49-F238E27FC236}">
              <a16:creationId xmlns:a16="http://schemas.microsoft.com/office/drawing/2014/main" id="{0A3F5AC1-7F3E-46B9-AB7B-DD1BEEC4489A}"/>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6" name="ZoneTexte 615">
          <a:extLst>
            <a:ext uri="{FF2B5EF4-FFF2-40B4-BE49-F238E27FC236}">
              <a16:creationId xmlns:a16="http://schemas.microsoft.com/office/drawing/2014/main" id="{9D7A7F65-36A8-4A26-ABA3-08A3BB6A694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7" name="ZoneTexte 616">
          <a:extLst>
            <a:ext uri="{FF2B5EF4-FFF2-40B4-BE49-F238E27FC236}">
              <a16:creationId xmlns:a16="http://schemas.microsoft.com/office/drawing/2014/main" id="{E657DF58-D408-44D0-A769-70D4456AD2A2}"/>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8" name="ZoneTexte 617">
          <a:extLst>
            <a:ext uri="{FF2B5EF4-FFF2-40B4-BE49-F238E27FC236}">
              <a16:creationId xmlns:a16="http://schemas.microsoft.com/office/drawing/2014/main" id="{B975E30B-5E1E-4A98-8E6B-11C42A42CA0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19" name="ZoneTexte 618">
          <a:extLst>
            <a:ext uri="{FF2B5EF4-FFF2-40B4-BE49-F238E27FC236}">
              <a16:creationId xmlns:a16="http://schemas.microsoft.com/office/drawing/2014/main" id="{B23A1BE7-6B26-43AF-9DA8-105C88DE198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0" name="ZoneTexte 619">
          <a:extLst>
            <a:ext uri="{FF2B5EF4-FFF2-40B4-BE49-F238E27FC236}">
              <a16:creationId xmlns:a16="http://schemas.microsoft.com/office/drawing/2014/main" id="{A6B1C273-6E28-457F-9D80-89B26B03948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1" name="ZoneTexte 620">
          <a:extLst>
            <a:ext uri="{FF2B5EF4-FFF2-40B4-BE49-F238E27FC236}">
              <a16:creationId xmlns:a16="http://schemas.microsoft.com/office/drawing/2014/main" id="{D2486843-16D2-4CB4-834F-7DFCB5BBFBF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2" name="ZoneTexte 621">
          <a:extLst>
            <a:ext uri="{FF2B5EF4-FFF2-40B4-BE49-F238E27FC236}">
              <a16:creationId xmlns:a16="http://schemas.microsoft.com/office/drawing/2014/main" id="{CCC5A132-04A3-43DC-AE3E-89F0ABD9943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3" name="ZoneTexte 622">
          <a:extLst>
            <a:ext uri="{FF2B5EF4-FFF2-40B4-BE49-F238E27FC236}">
              <a16:creationId xmlns:a16="http://schemas.microsoft.com/office/drawing/2014/main" id="{FB5C49B2-4593-4994-99B1-CB4D28DBC7A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4" name="ZoneTexte 623">
          <a:extLst>
            <a:ext uri="{FF2B5EF4-FFF2-40B4-BE49-F238E27FC236}">
              <a16:creationId xmlns:a16="http://schemas.microsoft.com/office/drawing/2014/main" id="{A6B0F82B-F29D-45D2-BD1E-1B779F109AC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5" name="ZoneTexte 624">
          <a:extLst>
            <a:ext uri="{FF2B5EF4-FFF2-40B4-BE49-F238E27FC236}">
              <a16:creationId xmlns:a16="http://schemas.microsoft.com/office/drawing/2014/main" id="{0E3E5798-BCAD-4395-A8C8-015501D3AB7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6" name="ZoneTexte 625">
          <a:extLst>
            <a:ext uri="{FF2B5EF4-FFF2-40B4-BE49-F238E27FC236}">
              <a16:creationId xmlns:a16="http://schemas.microsoft.com/office/drawing/2014/main" id="{A9231663-667F-47FA-8EAB-75FD065BF48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7" name="ZoneTexte 626">
          <a:extLst>
            <a:ext uri="{FF2B5EF4-FFF2-40B4-BE49-F238E27FC236}">
              <a16:creationId xmlns:a16="http://schemas.microsoft.com/office/drawing/2014/main" id="{E9093E24-DABE-4FE7-874D-3DFCFF9016CA}"/>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8" name="ZoneTexte 627">
          <a:extLst>
            <a:ext uri="{FF2B5EF4-FFF2-40B4-BE49-F238E27FC236}">
              <a16:creationId xmlns:a16="http://schemas.microsoft.com/office/drawing/2014/main" id="{A892AF89-A0FB-493C-AAD4-CA16CD8054A6}"/>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29" name="ZoneTexte 628">
          <a:extLst>
            <a:ext uri="{FF2B5EF4-FFF2-40B4-BE49-F238E27FC236}">
              <a16:creationId xmlns:a16="http://schemas.microsoft.com/office/drawing/2014/main" id="{AB71148E-B5E3-445A-BA16-0DC994949A6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0" name="ZoneTexte 629">
          <a:extLst>
            <a:ext uri="{FF2B5EF4-FFF2-40B4-BE49-F238E27FC236}">
              <a16:creationId xmlns:a16="http://schemas.microsoft.com/office/drawing/2014/main" id="{1CA76758-7709-4C6B-9356-DBD2354389FA}"/>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1" name="ZoneTexte 630">
          <a:extLst>
            <a:ext uri="{FF2B5EF4-FFF2-40B4-BE49-F238E27FC236}">
              <a16:creationId xmlns:a16="http://schemas.microsoft.com/office/drawing/2014/main" id="{096A20B3-13D9-4F92-BAD7-703C50B1E04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2" name="ZoneTexte 631">
          <a:extLst>
            <a:ext uri="{FF2B5EF4-FFF2-40B4-BE49-F238E27FC236}">
              <a16:creationId xmlns:a16="http://schemas.microsoft.com/office/drawing/2014/main" id="{D0F429FB-9FDA-4314-9E2A-F6261983D5C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3" name="ZoneTexte 632">
          <a:extLst>
            <a:ext uri="{FF2B5EF4-FFF2-40B4-BE49-F238E27FC236}">
              <a16:creationId xmlns:a16="http://schemas.microsoft.com/office/drawing/2014/main" id="{9F4F7B30-5E18-4FB6-AACC-7A7590C1FCB6}"/>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4" name="ZoneTexte 633">
          <a:extLst>
            <a:ext uri="{FF2B5EF4-FFF2-40B4-BE49-F238E27FC236}">
              <a16:creationId xmlns:a16="http://schemas.microsoft.com/office/drawing/2014/main" id="{5D51AFEF-6ED6-4FFD-97D7-BA5D24492622}"/>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5" name="ZoneTexte 634">
          <a:extLst>
            <a:ext uri="{FF2B5EF4-FFF2-40B4-BE49-F238E27FC236}">
              <a16:creationId xmlns:a16="http://schemas.microsoft.com/office/drawing/2014/main" id="{1FCA84DC-55C6-4DA2-AE3F-8DE179489B4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6" name="ZoneTexte 635">
          <a:extLst>
            <a:ext uri="{FF2B5EF4-FFF2-40B4-BE49-F238E27FC236}">
              <a16:creationId xmlns:a16="http://schemas.microsoft.com/office/drawing/2014/main" id="{BB77683A-39EC-441C-8660-0BA1853940B2}"/>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7" name="ZoneTexte 636">
          <a:extLst>
            <a:ext uri="{FF2B5EF4-FFF2-40B4-BE49-F238E27FC236}">
              <a16:creationId xmlns:a16="http://schemas.microsoft.com/office/drawing/2014/main" id="{531EE21F-46AB-4B0E-9EA0-BBD10D96B1B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8" name="ZoneTexte 637">
          <a:extLst>
            <a:ext uri="{FF2B5EF4-FFF2-40B4-BE49-F238E27FC236}">
              <a16:creationId xmlns:a16="http://schemas.microsoft.com/office/drawing/2014/main" id="{28DCA756-2FD8-4EDF-9FEC-56CF0604F8D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39" name="ZoneTexte 638">
          <a:extLst>
            <a:ext uri="{FF2B5EF4-FFF2-40B4-BE49-F238E27FC236}">
              <a16:creationId xmlns:a16="http://schemas.microsoft.com/office/drawing/2014/main" id="{ABE6834B-D050-4E6B-8C3F-CA0910C2C28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0" name="ZoneTexte 639">
          <a:extLst>
            <a:ext uri="{FF2B5EF4-FFF2-40B4-BE49-F238E27FC236}">
              <a16:creationId xmlns:a16="http://schemas.microsoft.com/office/drawing/2014/main" id="{CD72E103-81BB-4D92-9372-FE2E8EB97BD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1" name="ZoneTexte 640">
          <a:extLst>
            <a:ext uri="{FF2B5EF4-FFF2-40B4-BE49-F238E27FC236}">
              <a16:creationId xmlns:a16="http://schemas.microsoft.com/office/drawing/2014/main" id="{1BBF3C86-1DA3-4337-A3C7-9DD0960F989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2" name="ZoneTexte 641">
          <a:extLst>
            <a:ext uri="{FF2B5EF4-FFF2-40B4-BE49-F238E27FC236}">
              <a16:creationId xmlns:a16="http://schemas.microsoft.com/office/drawing/2014/main" id="{F9C5F3E3-13A8-4DE7-94CE-ADFF7F264DE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3" name="ZoneTexte 642">
          <a:extLst>
            <a:ext uri="{FF2B5EF4-FFF2-40B4-BE49-F238E27FC236}">
              <a16:creationId xmlns:a16="http://schemas.microsoft.com/office/drawing/2014/main" id="{DBEC5F5F-B126-49EC-A1C2-FF805C8B983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4" name="ZoneTexte 643">
          <a:extLst>
            <a:ext uri="{FF2B5EF4-FFF2-40B4-BE49-F238E27FC236}">
              <a16:creationId xmlns:a16="http://schemas.microsoft.com/office/drawing/2014/main" id="{5B655F1C-D5B7-4AB0-91CB-FA78B18A21D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5" name="ZoneTexte 644">
          <a:extLst>
            <a:ext uri="{FF2B5EF4-FFF2-40B4-BE49-F238E27FC236}">
              <a16:creationId xmlns:a16="http://schemas.microsoft.com/office/drawing/2014/main" id="{32A5D77E-21F7-4214-91C1-7EF5F7B0645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6" name="ZoneTexte 645">
          <a:extLst>
            <a:ext uri="{FF2B5EF4-FFF2-40B4-BE49-F238E27FC236}">
              <a16:creationId xmlns:a16="http://schemas.microsoft.com/office/drawing/2014/main" id="{87A1CBC9-376C-469C-B9C4-EB0B7FF4441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7" name="ZoneTexte 646">
          <a:extLst>
            <a:ext uri="{FF2B5EF4-FFF2-40B4-BE49-F238E27FC236}">
              <a16:creationId xmlns:a16="http://schemas.microsoft.com/office/drawing/2014/main" id="{9901C6FE-12DA-48A1-944A-A21D27EEED10}"/>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8" name="ZoneTexte 647">
          <a:extLst>
            <a:ext uri="{FF2B5EF4-FFF2-40B4-BE49-F238E27FC236}">
              <a16:creationId xmlns:a16="http://schemas.microsoft.com/office/drawing/2014/main" id="{E4E6BFA1-2F5E-4B20-B24C-3DB955FDA52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49" name="ZoneTexte 648">
          <a:extLst>
            <a:ext uri="{FF2B5EF4-FFF2-40B4-BE49-F238E27FC236}">
              <a16:creationId xmlns:a16="http://schemas.microsoft.com/office/drawing/2014/main" id="{A7933144-8CF2-49D5-A8A1-D7F0C9A8A0B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0" name="ZoneTexte 649">
          <a:extLst>
            <a:ext uri="{FF2B5EF4-FFF2-40B4-BE49-F238E27FC236}">
              <a16:creationId xmlns:a16="http://schemas.microsoft.com/office/drawing/2014/main" id="{68EE1FA0-C0F3-4D7E-9CC5-C903F1841466}"/>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1" name="ZoneTexte 650">
          <a:extLst>
            <a:ext uri="{FF2B5EF4-FFF2-40B4-BE49-F238E27FC236}">
              <a16:creationId xmlns:a16="http://schemas.microsoft.com/office/drawing/2014/main" id="{A11FEA8F-9289-4A4D-9EE9-13153C36A79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2" name="ZoneTexte 651">
          <a:extLst>
            <a:ext uri="{FF2B5EF4-FFF2-40B4-BE49-F238E27FC236}">
              <a16:creationId xmlns:a16="http://schemas.microsoft.com/office/drawing/2014/main" id="{4C97F235-DF09-4940-8FFE-8177304F3AC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3" name="ZoneTexte 652">
          <a:extLst>
            <a:ext uri="{FF2B5EF4-FFF2-40B4-BE49-F238E27FC236}">
              <a16:creationId xmlns:a16="http://schemas.microsoft.com/office/drawing/2014/main" id="{A8A714F6-8DC7-438E-B04A-9447B85F3AB2}"/>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4" name="ZoneTexte 653">
          <a:extLst>
            <a:ext uri="{FF2B5EF4-FFF2-40B4-BE49-F238E27FC236}">
              <a16:creationId xmlns:a16="http://schemas.microsoft.com/office/drawing/2014/main" id="{40F48536-35B2-424E-B1AB-9F53FAB1466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5" name="ZoneTexte 654">
          <a:extLst>
            <a:ext uri="{FF2B5EF4-FFF2-40B4-BE49-F238E27FC236}">
              <a16:creationId xmlns:a16="http://schemas.microsoft.com/office/drawing/2014/main" id="{9D1EA16C-5C91-437E-A12B-0ECC732048C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6" name="ZoneTexte 655">
          <a:extLst>
            <a:ext uri="{FF2B5EF4-FFF2-40B4-BE49-F238E27FC236}">
              <a16:creationId xmlns:a16="http://schemas.microsoft.com/office/drawing/2014/main" id="{248D089A-C6A9-45AD-90BE-AE846F6B46C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7" name="ZoneTexte 656">
          <a:extLst>
            <a:ext uri="{FF2B5EF4-FFF2-40B4-BE49-F238E27FC236}">
              <a16:creationId xmlns:a16="http://schemas.microsoft.com/office/drawing/2014/main" id="{DC06D797-1104-4CFC-9068-67CFB065DAF6}"/>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8" name="ZoneTexte 657">
          <a:extLst>
            <a:ext uri="{FF2B5EF4-FFF2-40B4-BE49-F238E27FC236}">
              <a16:creationId xmlns:a16="http://schemas.microsoft.com/office/drawing/2014/main" id="{34C8D266-283E-46BF-978D-E1C6AFD5D60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59" name="ZoneTexte 658">
          <a:extLst>
            <a:ext uri="{FF2B5EF4-FFF2-40B4-BE49-F238E27FC236}">
              <a16:creationId xmlns:a16="http://schemas.microsoft.com/office/drawing/2014/main" id="{62F1DBF8-CFB6-4543-878E-9C435F79CD9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60" name="ZoneTexte 659">
          <a:extLst>
            <a:ext uri="{FF2B5EF4-FFF2-40B4-BE49-F238E27FC236}">
              <a16:creationId xmlns:a16="http://schemas.microsoft.com/office/drawing/2014/main" id="{EEFACC03-CECD-47D9-BE67-14F808133D3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61" name="ZoneTexte 660">
          <a:extLst>
            <a:ext uri="{FF2B5EF4-FFF2-40B4-BE49-F238E27FC236}">
              <a16:creationId xmlns:a16="http://schemas.microsoft.com/office/drawing/2014/main" id="{6C7DEC77-B615-4028-BDEB-268EBDC22AC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62" name="ZoneTexte 661">
          <a:extLst>
            <a:ext uri="{FF2B5EF4-FFF2-40B4-BE49-F238E27FC236}">
              <a16:creationId xmlns:a16="http://schemas.microsoft.com/office/drawing/2014/main" id="{D1E5CF73-B4EC-414F-9E78-7703D6089CF6}"/>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63" name="ZoneTexte 662">
          <a:extLst>
            <a:ext uri="{FF2B5EF4-FFF2-40B4-BE49-F238E27FC236}">
              <a16:creationId xmlns:a16="http://schemas.microsoft.com/office/drawing/2014/main" id="{489F09AE-94B2-4571-9101-A19038F8C0C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664" name="ZoneTexte 663">
          <a:extLst>
            <a:ext uri="{FF2B5EF4-FFF2-40B4-BE49-F238E27FC236}">
              <a16:creationId xmlns:a16="http://schemas.microsoft.com/office/drawing/2014/main" id="{81C7E88E-DF08-4386-AC94-936D3CB4183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665" name="ZoneTexte 664">
          <a:extLst>
            <a:ext uri="{FF2B5EF4-FFF2-40B4-BE49-F238E27FC236}">
              <a16:creationId xmlns:a16="http://schemas.microsoft.com/office/drawing/2014/main" id="{8C8B3F47-D96E-4FC2-B151-8C20525BC216}"/>
            </a:ext>
          </a:extLst>
        </xdr:cNvPr>
        <xdr:cNvSpPr txBox="1"/>
      </xdr:nvSpPr>
      <xdr:spPr>
        <a:xfrm>
          <a:off x="16954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666" name="ZoneTexte 665">
          <a:extLst>
            <a:ext uri="{FF2B5EF4-FFF2-40B4-BE49-F238E27FC236}">
              <a16:creationId xmlns:a16="http://schemas.microsoft.com/office/drawing/2014/main" id="{B4EA54AF-036C-40EE-A83F-15B11D989C06}"/>
            </a:ext>
          </a:extLst>
        </xdr:cNvPr>
        <xdr:cNvSpPr txBox="1"/>
      </xdr:nvSpPr>
      <xdr:spPr>
        <a:xfrm>
          <a:off x="16954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667" name="ZoneTexte 666">
          <a:extLst>
            <a:ext uri="{FF2B5EF4-FFF2-40B4-BE49-F238E27FC236}">
              <a16:creationId xmlns:a16="http://schemas.microsoft.com/office/drawing/2014/main" id="{DF783095-34F2-4C0F-975B-0DD4854EB6CF}"/>
            </a:ext>
          </a:extLst>
        </xdr:cNvPr>
        <xdr:cNvSpPr txBox="1"/>
      </xdr:nvSpPr>
      <xdr:spPr>
        <a:xfrm>
          <a:off x="16954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668" name="ZoneTexte 667">
          <a:extLst>
            <a:ext uri="{FF2B5EF4-FFF2-40B4-BE49-F238E27FC236}">
              <a16:creationId xmlns:a16="http://schemas.microsoft.com/office/drawing/2014/main" id="{C8430821-1E45-4300-9A6F-1A1D4FF43368}"/>
            </a:ext>
          </a:extLst>
        </xdr:cNvPr>
        <xdr:cNvSpPr txBox="1"/>
      </xdr:nvSpPr>
      <xdr:spPr>
        <a:xfrm>
          <a:off x="16954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669" name="ZoneTexte 668">
          <a:extLst>
            <a:ext uri="{FF2B5EF4-FFF2-40B4-BE49-F238E27FC236}">
              <a16:creationId xmlns:a16="http://schemas.microsoft.com/office/drawing/2014/main" id="{2DE3A7C9-E114-4D48-8867-0D5834A6FA7C}"/>
            </a:ext>
          </a:extLst>
        </xdr:cNvPr>
        <xdr:cNvSpPr txBox="1"/>
      </xdr:nvSpPr>
      <xdr:spPr>
        <a:xfrm>
          <a:off x="16954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670" name="ZoneTexte 669">
          <a:extLst>
            <a:ext uri="{FF2B5EF4-FFF2-40B4-BE49-F238E27FC236}">
              <a16:creationId xmlns:a16="http://schemas.microsoft.com/office/drawing/2014/main" id="{0A3FDCC6-C9AA-4B98-B1F0-A103422C4C55}"/>
            </a:ext>
          </a:extLst>
        </xdr:cNvPr>
        <xdr:cNvSpPr txBox="1"/>
      </xdr:nvSpPr>
      <xdr:spPr>
        <a:xfrm>
          <a:off x="16954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671" name="ZoneTexte 670">
          <a:extLst>
            <a:ext uri="{FF2B5EF4-FFF2-40B4-BE49-F238E27FC236}">
              <a16:creationId xmlns:a16="http://schemas.microsoft.com/office/drawing/2014/main" id="{A275B5E5-A87F-4372-9DE2-40E0A81A9EB5}"/>
            </a:ext>
          </a:extLst>
        </xdr:cNvPr>
        <xdr:cNvSpPr txBox="1"/>
      </xdr:nvSpPr>
      <xdr:spPr>
        <a:xfrm>
          <a:off x="16954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672" name="ZoneTexte 671">
          <a:extLst>
            <a:ext uri="{FF2B5EF4-FFF2-40B4-BE49-F238E27FC236}">
              <a16:creationId xmlns:a16="http://schemas.microsoft.com/office/drawing/2014/main" id="{323C3FE1-F736-4D99-97DB-9F71AC4070D8}"/>
            </a:ext>
          </a:extLst>
        </xdr:cNvPr>
        <xdr:cNvSpPr txBox="1"/>
      </xdr:nvSpPr>
      <xdr:spPr>
        <a:xfrm>
          <a:off x="16954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673" name="ZoneTexte 672">
          <a:extLst>
            <a:ext uri="{FF2B5EF4-FFF2-40B4-BE49-F238E27FC236}">
              <a16:creationId xmlns:a16="http://schemas.microsoft.com/office/drawing/2014/main" id="{3D6FB58A-A911-4C43-952B-05C4B04CCFBA}"/>
            </a:ext>
          </a:extLst>
        </xdr:cNvPr>
        <xdr:cNvSpPr txBox="1"/>
      </xdr:nvSpPr>
      <xdr:spPr>
        <a:xfrm>
          <a:off x="16954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674" name="ZoneTexte 673">
          <a:extLst>
            <a:ext uri="{FF2B5EF4-FFF2-40B4-BE49-F238E27FC236}">
              <a16:creationId xmlns:a16="http://schemas.microsoft.com/office/drawing/2014/main" id="{6F821F3B-E956-4699-98E6-B03ADAE9C741}"/>
            </a:ext>
          </a:extLst>
        </xdr:cNvPr>
        <xdr:cNvSpPr txBox="1"/>
      </xdr:nvSpPr>
      <xdr:spPr>
        <a:xfrm>
          <a:off x="16954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675" name="ZoneTexte 674">
          <a:extLst>
            <a:ext uri="{FF2B5EF4-FFF2-40B4-BE49-F238E27FC236}">
              <a16:creationId xmlns:a16="http://schemas.microsoft.com/office/drawing/2014/main" id="{871EB496-4F35-4243-ADDC-0D97B6B29F37}"/>
            </a:ext>
          </a:extLst>
        </xdr:cNvPr>
        <xdr:cNvSpPr txBox="1"/>
      </xdr:nvSpPr>
      <xdr:spPr>
        <a:xfrm>
          <a:off x="16954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676" name="ZoneTexte 675">
          <a:extLst>
            <a:ext uri="{FF2B5EF4-FFF2-40B4-BE49-F238E27FC236}">
              <a16:creationId xmlns:a16="http://schemas.microsoft.com/office/drawing/2014/main" id="{AACC9FC1-2198-4CF9-98A6-B1B967648D6C}"/>
            </a:ext>
          </a:extLst>
        </xdr:cNvPr>
        <xdr:cNvSpPr txBox="1"/>
      </xdr:nvSpPr>
      <xdr:spPr>
        <a:xfrm>
          <a:off x="16954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34</xdr:row>
      <xdr:rowOff>0</xdr:rowOff>
    </xdr:from>
    <xdr:ext cx="65" cy="172227"/>
    <xdr:sp macro="" textlink="">
      <xdr:nvSpPr>
        <xdr:cNvPr id="677" name="ZoneTexte 676">
          <a:extLst>
            <a:ext uri="{FF2B5EF4-FFF2-40B4-BE49-F238E27FC236}">
              <a16:creationId xmlns:a16="http://schemas.microsoft.com/office/drawing/2014/main" id="{88338BDB-BAE1-4784-85B8-033C611D5D19}"/>
            </a:ext>
          </a:extLst>
        </xdr:cNvPr>
        <xdr:cNvSpPr txBox="1"/>
      </xdr:nvSpPr>
      <xdr:spPr>
        <a:xfrm>
          <a:off x="18478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34</xdr:row>
      <xdr:rowOff>0</xdr:rowOff>
    </xdr:from>
    <xdr:ext cx="65" cy="172227"/>
    <xdr:sp macro="" textlink="">
      <xdr:nvSpPr>
        <xdr:cNvPr id="678" name="ZoneTexte 677">
          <a:extLst>
            <a:ext uri="{FF2B5EF4-FFF2-40B4-BE49-F238E27FC236}">
              <a16:creationId xmlns:a16="http://schemas.microsoft.com/office/drawing/2014/main" id="{1BE6FE7E-4CEB-4CFA-861B-C43D9D4D5127}"/>
            </a:ext>
          </a:extLst>
        </xdr:cNvPr>
        <xdr:cNvSpPr txBox="1"/>
      </xdr:nvSpPr>
      <xdr:spPr>
        <a:xfrm>
          <a:off x="18478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34</xdr:row>
      <xdr:rowOff>0</xdr:rowOff>
    </xdr:from>
    <xdr:ext cx="65" cy="172227"/>
    <xdr:sp macro="" textlink="">
      <xdr:nvSpPr>
        <xdr:cNvPr id="679" name="ZoneTexte 678">
          <a:extLst>
            <a:ext uri="{FF2B5EF4-FFF2-40B4-BE49-F238E27FC236}">
              <a16:creationId xmlns:a16="http://schemas.microsoft.com/office/drawing/2014/main" id="{DCBF2986-C8F6-4DB7-906D-BE046D0FA894}"/>
            </a:ext>
          </a:extLst>
        </xdr:cNvPr>
        <xdr:cNvSpPr txBox="1"/>
      </xdr:nvSpPr>
      <xdr:spPr>
        <a:xfrm>
          <a:off x="18478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34</xdr:row>
      <xdr:rowOff>0</xdr:rowOff>
    </xdr:from>
    <xdr:ext cx="65" cy="172227"/>
    <xdr:sp macro="" textlink="">
      <xdr:nvSpPr>
        <xdr:cNvPr id="680" name="ZoneTexte 679">
          <a:extLst>
            <a:ext uri="{FF2B5EF4-FFF2-40B4-BE49-F238E27FC236}">
              <a16:creationId xmlns:a16="http://schemas.microsoft.com/office/drawing/2014/main" id="{30046AEF-D788-4A8C-9BEE-48F7D7ED2C56}"/>
            </a:ext>
          </a:extLst>
        </xdr:cNvPr>
        <xdr:cNvSpPr txBox="1"/>
      </xdr:nvSpPr>
      <xdr:spPr>
        <a:xfrm>
          <a:off x="18478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34</xdr:row>
      <xdr:rowOff>0</xdr:rowOff>
    </xdr:from>
    <xdr:ext cx="65" cy="172227"/>
    <xdr:sp macro="" textlink="">
      <xdr:nvSpPr>
        <xdr:cNvPr id="681" name="ZoneTexte 680">
          <a:extLst>
            <a:ext uri="{FF2B5EF4-FFF2-40B4-BE49-F238E27FC236}">
              <a16:creationId xmlns:a16="http://schemas.microsoft.com/office/drawing/2014/main" id="{CF8052C2-33B1-445E-94C9-3C37D63BE639}"/>
            </a:ext>
          </a:extLst>
        </xdr:cNvPr>
        <xdr:cNvSpPr txBox="1"/>
      </xdr:nvSpPr>
      <xdr:spPr>
        <a:xfrm>
          <a:off x="18478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34</xdr:row>
      <xdr:rowOff>0</xdr:rowOff>
    </xdr:from>
    <xdr:ext cx="65" cy="172227"/>
    <xdr:sp macro="" textlink="">
      <xdr:nvSpPr>
        <xdr:cNvPr id="682" name="ZoneTexte 681">
          <a:extLst>
            <a:ext uri="{FF2B5EF4-FFF2-40B4-BE49-F238E27FC236}">
              <a16:creationId xmlns:a16="http://schemas.microsoft.com/office/drawing/2014/main" id="{130236B0-9D73-45FD-AB75-DE1CF1D13BF2}"/>
            </a:ext>
          </a:extLst>
        </xdr:cNvPr>
        <xdr:cNvSpPr txBox="1"/>
      </xdr:nvSpPr>
      <xdr:spPr>
        <a:xfrm>
          <a:off x="18478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34</xdr:row>
      <xdr:rowOff>0</xdr:rowOff>
    </xdr:from>
    <xdr:ext cx="65" cy="172227"/>
    <xdr:sp macro="" textlink="">
      <xdr:nvSpPr>
        <xdr:cNvPr id="683" name="ZoneTexte 682">
          <a:extLst>
            <a:ext uri="{FF2B5EF4-FFF2-40B4-BE49-F238E27FC236}">
              <a16:creationId xmlns:a16="http://schemas.microsoft.com/office/drawing/2014/main" id="{A7DFCF04-52D7-4054-9A35-24C15DB3ADCD}"/>
            </a:ext>
          </a:extLst>
        </xdr:cNvPr>
        <xdr:cNvSpPr txBox="1"/>
      </xdr:nvSpPr>
      <xdr:spPr>
        <a:xfrm>
          <a:off x="18478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34</xdr:row>
      <xdr:rowOff>0</xdr:rowOff>
    </xdr:from>
    <xdr:ext cx="65" cy="172227"/>
    <xdr:sp macro="" textlink="">
      <xdr:nvSpPr>
        <xdr:cNvPr id="684" name="ZoneTexte 683">
          <a:extLst>
            <a:ext uri="{FF2B5EF4-FFF2-40B4-BE49-F238E27FC236}">
              <a16:creationId xmlns:a16="http://schemas.microsoft.com/office/drawing/2014/main" id="{98819222-D88D-4E40-B68C-9F443027B39B}"/>
            </a:ext>
          </a:extLst>
        </xdr:cNvPr>
        <xdr:cNvSpPr txBox="1"/>
      </xdr:nvSpPr>
      <xdr:spPr>
        <a:xfrm>
          <a:off x="18478500" y="5565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685" name="ZoneTexte 684">
          <a:extLst>
            <a:ext uri="{FF2B5EF4-FFF2-40B4-BE49-F238E27FC236}">
              <a16:creationId xmlns:a16="http://schemas.microsoft.com/office/drawing/2014/main" id="{97BBC984-9113-4E62-BC40-BCDA39E89D49}"/>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686" name="ZoneTexte 685">
          <a:extLst>
            <a:ext uri="{FF2B5EF4-FFF2-40B4-BE49-F238E27FC236}">
              <a16:creationId xmlns:a16="http://schemas.microsoft.com/office/drawing/2014/main" id="{325569F3-1E23-4B8E-8148-ED14969916CA}"/>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687" name="ZoneTexte 686">
          <a:extLst>
            <a:ext uri="{FF2B5EF4-FFF2-40B4-BE49-F238E27FC236}">
              <a16:creationId xmlns:a16="http://schemas.microsoft.com/office/drawing/2014/main" id="{3BB787E9-9342-4DF2-8E86-43A6155AF330}"/>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688" name="ZoneTexte 687">
          <a:extLst>
            <a:ext uri="{FF2B5EF4-FFF2-40B4-BE49-F238E27FC236}">
              <a16:creationId xmlns:a16="http://schemas.microsoft.com/office/drawing/2014/main" id="{211DBF52-0BCA-474D-B0F4-253B1BD528BC}"/>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689" name="ZoneTexte 688">
          <a:extLst>
            <a:ext uri="{FF2B5EF4-FFF2-40B4-BE49-F238E27FC236}">
              <a16:creationId xmlns:a16="http://schemas.microsoft.com/office/drawing/2014/main" id="{8341E795-A42F-4496-967B-7A3BD06B3EFB}"/>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690" name="ZoneTexte 689">
          <a:extLst>
            <a:ext uri="{FF2B5EF4-FFF2-40B4-BE49-F238E27FC236}">
              <a16:creationId xmlns:a16="http://schemas.microsoft.com/office/drawing/2014/main" id="{16060ED1-58BD-424B-9CC7-95A6D0C8AEB7}"/>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691" name="ZoneTexte 690">
          <a:extLst>
            <a:ext uri="{FF2B5EF4-FFF2-40B4-BE49-F238E27FC236}">
              <a16:creationId xmlns:a16="http://schemas.microsoft.com/office/drawing/2014/main" id="{DF603640-18D5-4145-B569-661D8510B6C7}"/>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692" name="ZoneTexte 691">
          <a:extLst>
            <a:ext uri="{FF2B5EF4-FFF2-40B4-BE49-F238E27FC236}">
              <a16:creationId xmlns:a16="http://schemas.microsoft.com/office/drawing/2014/main" id="{E125544F-215C-44D5-B6DC-7A01895BDFA6}"/>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693" name="ZoneTexte 692">
          <a:extLst>
            <a:ext uri="{FF2B5EF4-FFF2-40B4-BE49-F238E27FC236}">
              <a16:creationId xmlns:a16="http://schemas.microsoft.com/office/drawing/2014/main" id="{EDFE1C59-C96B-4F8E-8928-7A6799DA9A8A}"/>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694" name="ZoneTexte 693">
          <a:extLst>
            <a:ext uri="{FF2B5EF4-FFF2-40B4-BE49-F238E27FC236}">
              <a16:creationId xmlns:a16="http://schemas.microsoft.com/office/drawing/2014/main" id="{BBE6F0D5-9C81-4230-A057-758F69CE3791}"/>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695" name="ZoneTexte 694">
          <a:extLst>
            <a:ext uri="{FF2B5EF4-FFF2-40B4-BE49-F238E27FC236}">
              <a16:creationId xmlns:a16="http://schemas.microsoft.com/office/drawing/2014/main" id="{2688563E-7E84-4E82-AE0E-23E21BE920C5}"/>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696" name="ZoneTexte 695">
          <a:extLst>
            <a:ext uri="{FF2B5EF4-FFF2-40B4-BE49-F238E27FC236}">
              <a16:creationId xmlns:a16="http://schemas.microsoft.com/office/drawing/2014/main" id="{C4AE0A56-7F91-4221-8320-A91E7BAF5E7A}"/>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34</xdr:row>
      <xdr:rowOff>0</xdr:rowOff>
    </xdr:from>
    <xdr:ext cx="65" cy="172227"/>
    <xdr:sp macro="" textlink="">
      <xdr:nvSpPr>
        <xdr:cNvPr id="697" name="ZoneTexte 696">
          <a:extLst>
            <a:ext uri="{FF2B5EF4-FFF2-40B4-BE49-F238E27FC236}">
              <a16:creationId xmlns:a16="http://schemas.microsoft.com/office/drawing/2014/main" id="{BD271F2A-8072-45D7-BC39-4A69F1780301}"/>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34</xdr:row>
      <xdr:rowOff>0</xdr:rowOff>
    </xdr:from>
    <xdr:ext cx="65" cy="172227"/>
    <xdr:sp macro="" textlink="">
      <xdr:nvSpPr>
        <xdr:cNvPr id="698" name="ZoneTexte 697">
          <a:extLst>
            <a:ext uri="{FF2B5EF4-FFF2-40B4-BE49-F238E27FC236}">
              <a16:creationId xmlns:a16="http://schemas.microsoft.com/office/drawing/2014/main" id="{53C3C329-C7F9-4A70-A272-1A78D38450A2}"/>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34</xdr:row>
      <xdr:rowOff>0</xdr:rowOff>
    </xdr:from>
    <xdr:ext cx="65" cy="172227"/>
    <xdr:sp macro="" textlink="">
      <xdr:nvSpPr>
        <xdr:cNvPr id="699" name="ZoneTexte 698">
          <a:extLst>
            <a:ext uri="{FF2B5EF4-FFF2-40B4-BE49-F238E27FC236}">
              <a16:creationId xmlns:a16="http://schemas.microsoft.com/office/drawing/2014/main" id="{E17C245A-D2D9-4286-9678-3704E03754F8}"/>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34</xdr:row>
      <xdr:rowOff>0</xdr:rowOff>
    </xdr:from>
    <xdr:ext cx="65" cy="172227"/>
    <xdr:sp macro="" textlink="">
      <xdr:nvSpPr>
        <xdr:cNvPr id="700" name="ZoneTexte 699">
          <a:extLst>
            <a:ext uri="{FF2B5EF4-FFF2-40B4-BE49-F238E27FC236}">
              <a16:creationId xmlns:a16="http://schemas.microsoft.com/office/drawing/2014/main" id="{9E40B06E-AC30-4A90-962A-DD773FEBB16C}"/>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34</xdr:row>
      <xdr:rowOff>0</xdr:rowOff>
    </xdr:from>
    <xdr:ext cx="65" cy="172227"/>
    <xdr:sp macro="" textlink="">
      <xdr:nvSpPr>
        <xdr:cNvPr id="701" name="ZoneTexte 700">
          <a:extLst>
            <a:ext uri="{FF2B5EF4-FFF2-40B4-BE49-F238E27FC236}">
              <a16:creationId xmlns:a16="http://schemas.microsoft.com/office/drawing/2014/main" id="{CC6F5D8A-FBB9-4DBD-95D3-F0DF6BED97E1}"/>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34</xdr:row>
      <xdr:rowOff>0</xdr:rowOff>
    </xdr:from>
    <xdr:ext cx="65" cy="172227"/>
    <xdr:sp macro="" textlink="">
      <xdr:nvSpPr>
        <xdr:cNvPr id="702" name="ZoneTexte 701">
          <a:extLst>
            <a:ext uri="{FF2B5EF4-FFF2-40B4-BE49-F238E27FC236}">
              <a16:creationId xmlns:a16="http://schemas.microsoft.com/office/drawing/2014/main" id="{CF14492C-741B-4790-ACB4-A144EB87B60C}"/>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34</xdr:row>
      <xdr:rowOff>0</xdr:rowOff>
    </xdr:from>
    <xdr:ext cx="65" cy="172227"/>
    <xdr:sp macro="" textlink="">
      <xdr:nvSpPr>
        <xdr:cNvPr id="703" name="ZoneTexte 702">
          <a:extLst>
            <a:ext uri="{FF2B5EF4-FFF2-40B4-BE49-F238E27FC236}">
              <a16:creationId xmlns:a16="http://schemas.microsoft.com/office/drawing/2014/main" id="{3D1E8B85-C770-44B4-AD2A-BA3BFABE1DB1}"/>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34</xdr:row>
      <xdr:rowOff>0</xdr:rowOff>
    </xdr:from>
    <xdr:ext cx="65" cy="172227"/>
    <xdr:sp macro="" textlink="">
      <xdr:nvSpPr>
        <xdr:cNvPr id="704" name="ZoneTexte 703">
          <a:extLst>
            <a:ext uri="{FF2B5EF4-FFF2-40B4-BE49-F238E27FC236}">
              <a16:creationId xmlns:a16="http://schemas.microsoft.com/office/drawing/2014/main" id="{5A55C672-965B-4503-BE76-381656AA22F7}"/>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34</xdr:row>
      <xdr:rowOff>0</xdr:rowOff>
    </xdr:from>
    <xdr:ext cx="65" cy="172227"/>
    <xdr:sp macro="" textlink="">
      <xdr:nvSpPr>
        <xdr:cNvPr id="705" name="ZoneTexte 704">
          <a:extLst>
            <a:ext uri="{FF2B5EF4-FFF2-40B4-BE49-F238E27FC236}">
              <a16:creationId xmlns:a16="http://schemas.microsoft.com/office/drawing/2014/main" id="{AB32FAEB-D7B7-497C-9CAE-66DB93A6AB76}"/>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34</xdr:row>
      <xdr:rowOff>0</xdr:rowOff>
    </xdr:from>
    <xdr:ext cx="65" cy="172227"/>
    <xdr:sp macro="" textlink="">
      <xdr:nvSpPr>
        <xdr:cNvPr id="706" name="ZoneTexte 705">
          <a:extLst>
            <a:ext uri="{FF2B5EF4-FFF2-40B4-BE49-F238E27FC236}">
              <a16:creationId xmlns:a16="http://schemas.microsoft.com/office/drawing/2014/main" id="{C58433F2-D417-4C21-9719-D7BFCA70D38C}"/>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34</xdr:row>
      <xdr:rowOff>0</xdr:rowOff>
    </xdr:from>
    <xdr:ext cx="65" cy="172227"/>
    <xdr:sp macro="" textlink="">
      <xdr:nvSpPr>
        <xdr:cNvPr id="707" name="ZoneTexte 706">
          <a:extLst>
            <a:ext uri="{FF2B5EF4-FFF2-40B4-BE49-F238E27FC236}">
              <a16:creationId xmlns:a16="http://schemas.microsoft.com/office/drawing/2014/main" id="{317F92B3-0790-4191-A2B1-479B23677ADB}"/>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34</xdr:row>
      <xdr:rowOff>0</xdr:rowOff>
    </xdr:from>
    <xdr:ext cx="65" cy="172227"/>
    <xdr:sp macro="" textlink="">
      <xdr:nvSpPr>
        <xdr:cNvPr id="708" name="ZoneTexte 707">
          <a:extLst>
            <a:ext uri="{FF2B5EF4-FFF2-40B4-BE49-F238E27FC236}">
              <a16:creationId xmlns:a16="http://schemas.microsoft.com/office/drawing/2014/main" id="{91E79AF3-E9BC-4509-BF1B-A5E76C6FD0CB}"/>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34</xdr:row>
      <xdr:rowOff>0</xdr:rowOff>
    </xdr:from>
    <xdr:ext cx="65" cy="172227"/>
    <xdr:sp macro="" textlink="">
      <xdr:nvSpPr>
        <xdr:cNvPr id="709" name="ZoneTexte 708">
          <a:extLst>
            <a:ext uri="{FF2B5EF4-FFF2-40B4-BE49-F238E27FC236}">
              <a16:creationId xmlns:a16="http://schemas.microsoft.com/office/drawing/2014/main" id="{7B064377-4C68-4555-B551-C8E3B6D01985}"/>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34</xdr:row>
      <xdr:rowOff>0</xdr:rowOff>
    </xdr:from>
    <xdr:ext cx="65" cy="172227"/>
    <xdr:sp macro="" textlink="">
      <xdr:nvSpPr>
        <xdr:cNvPr id="710" name="ZoneTexte 709">
          <a:extLst>
            <a:ext uri="{FF2B5EF4-FFF2-40B4-BE49-F238E27FC236}">
              <a16:creationId xmlns:a16="http://schemas.microsoft.com/office/drawing/2014/main" id="{1334CC13-9BBE-447B-8259-C341BC9DEEE1}"/>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34</xdr:row>
      <xdr:rowOff>0</xdr:rowOff>
    </xdr:from>
    <xdr:ext cx="65" cy="172227"/>
    <xdr:sp macro="" textlink="">
      <xdr:nvSpPr>
        <xdr:cNvPr id="711" name="ZoneTexte 710">
          <a:extLst>
            <a:ext uri="{FF2B5EF4-FFF2-40B4-BE49-F238E27FC236}">
              <a16:creationId xmlns:a16="http://schemas.microsoft.com/office/drawing/2014/main" id="{E025A9EC-35E2-4E50-9154-4B8C1F1A857B}"/>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34</xdr:row>
      <xdr:rowOff>0</xdr:rowOff>
    </xdr:from>
    <xdr:ext cx="65" cy="172227"/>
    <xdr:sp macro="" textlink="">
      <xdr:nvSpPr>
        <xdr:cNvPr id="712" name="ZoneTexte 711">
          <a:extLst>
            <a:ext uri="{FF2B5EF4-FFF2-40B4-BE49-F238E27FC236}">
              <a16:creationId xmlns:a16="http://schemas.microsoft.com/office/drawing/2014/main" id="{6CC33E1A-3AA2-476D-99CD-F7F9E02BC792}"/>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34</xdr:row>
      <xdr:rowOff>0</xdr:rowOff>
    </xdr:from>
    <xdr:ext cx="65" cy="172227"/>
    <xdr:sp macro="" textlink="">
      <xdr:nvSpPr>
        <xdr:cNvPr id="713" name="ZoneTexte 712">
          <a:extLst>
            <a:ext uri="{FF2B5EF4-FFF2-40B4-BE49-F238E27FC236}">
              <a16:creationId xmlns:a16="http://schemas.microsoft.com/office/drawing/2014/main" id="{C785E0F7-DF65-4261-BACF-357798FE649C}"/>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34</xdr:row>
      <xdr:rowOff>0</xdr:rowOff>
    </xdr:from>
    <xdr:ext cx="65" cy="172227"/>
    <xdr:sp macro="" textlink="">
      <xdr:nvSpPr>
        <xdr:cNvPr id="714" name="ZoneTexte 713">
          <a:extLst>
            <a:ext uri="{FF2B5EF4-FFF2-40B4-BE49-F238E27FC236}">
              <a16:creationId xmlns:a16="http://schemas.microsoft.com/office/drawing/2014/main" id="{2C52AE9B-9D44-478A-9706-ED38AB151942}"/>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34</xdr:row>
      <xdr:rowOff>0</xdr:rowOff>
    </xdr:from>
    <xdr:ext cx="65" cy="172227"/>
    <xdr:sp macro="" textlink="">
      <xdr:nvSpPr>
        <xdr:cNvPr id="715" name="ZoneTexte 714">
          <a:extLst>
            <a:ext uri="{FF2B5EF4-FFF2-40B4-BE49-F238E27FC236}">
              <a16:creationId xmlns:a16="http://schemas.microsoft.com/office/drawing/2014/main" id="{E72CC7F1-F615-441C-896A-CE97CFD3E85E}"/>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34</xdr:row>
      <xdr:rowOff>0</xdr:rowOff>
    </xdr:from>
    <xdr:ext cx="65" cy="172227"/>
    <xdr:sp macro="" textlink="">
      <xdr:nvSpPr>
        <xdr:cNvPr id="716" name="ZoneTexte 715">
          <a:extLst>
            <a:ext uri="{FF2B5EF4-FFF2-40B4-BE49-F238E27FC236}">
              <a16:creationId xmlns:a16="http://schemas.microsoft.com/office/drawing/2014/main" id="{11B1D286-AA96-42E8-B448-CD66055F2880}"/>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34</xdr:row>
      <xdr:rowOff>0</xdr:rowOff>
    </xdr:from>
    <xdr:ext cx="65" cy="172227"/>
    <xdr:sp macro="" textlink="">
      <xdr:nvSpPr>
        <xdr:cNvPr id="717" name="ZoneTexte 716">
          <a:extLst>
            <a:ext uri="{FF2B5EF4-FFF2-40B4-BE49-F238E27FC236}">
              <a16:creationId xmlns:a16="http://schemas.microsoft.com/office/drawing/2014/main" id="{66037DE5-3184-4B8A-AF77-6E606871F7D5}"/>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34</xdr:row>
      <xdr:rowOff>0</xdr:rowOff>
    </xdr:from>
    <xdr:ext cx="65" cy="172227"/>
    <xdr:sp macro="" textlink="">
      <xdr:nvSpPr>
        <xdr:cNvPr id="718" name="ZoneTexte 717">
          <a:extLst>
            <a:ext uri="{FF2B5EF4-FFF2-40B4-BE49-F238E27FC236}">
              <a16:creationId xmlns:a16="http://schemas.microsoft.com/office/drawing/2014/main" id="{D83578C2-161C-4573-B0DB-9CD4C72C9A6A}"/>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34</xdr:row>
      <xdr:rowOff>0</xdr:rowOff>
    </xdr:from>
    <xdr:ext cx="65" cy="172227"/>
    <xdr:sp macro="" textlink="">
      <xdr:nvSpPr>
        <xdr:cNvPr id="719" name="ZoneTexte 718">
          <a:extLst>
            <a:ext uri="{FF2B5EF4-FFF2-40B4-BE49-F238E27FC236}">
              <a16:creationId xmlns:a16="http://schemas.microsoft.com/office/drawing/2014/main" id="{82A8884F-EFFF-44D7-B1A0-CBA2842160C3}"/>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34</xdr:row>
      <xdr:rowOff>0</xdr:rowOff>
    </xdr:from>
    <xdr:ext cx="65" cy="172227"/>
    <xdr:sp macro="" textlink="">
      <xdr:nvSpPr>
        <xdr:cNvPr id="720" name="ZoneTexte 719">
          <a:extLst>
            <a:ext uri="{FF2B5EF4-FFF2-40B4-BE49-F238E27FC236}">
              <a16:creationId xmlns:a16="http://schemas.microsoft.com/office/drawing/2014/main" id="{950A38CA-A4A0-477B-8B19-AB01DBD32B83}"/>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34</xdr:row>
      <xdr:rowOff>0</xdr:rowOff>
    </xdr:from>
    <xdr:ext cx="65" cy="172227"/>
    <xdr:sp macro="" textlink="">
      <xdr:nvSpPr>
        <xdr:cNvPr id="721" name="ZoneTexte 720">
          <a:extLst>
            <a:ext uri="{FF2B5EF4-FFF2-40B4-BE49-F238E27FC236}">
              <a16:creationId xmlns:a16="http://schemas.microsoft.com/office/drawing/2014/main" id="{04AB14E8-AF47-4877-B208-B81FAA19B537}"/>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34</xdr:row>
      <xdr:rowOff>0</xdr:rowOff>
    </xdr:from>
    <xdr:ext cx="65" cy="172227"/>
    <xdr:sp macro="" textlink="">
      <xdr:nvSpPr>
        <xdr:cNvPr id="722" name="ZoneTexte 721">
          <a:extLst>
            <a:ext uri="{FF2B5EF4-FFF2-40B4-BE49-F238E27FC236}">
              <a16:creationId xmlns:a16="http://schemas.microsoft.com/office/drawing/2014/main" id="{F1914112-6D51-4C2A-A251-FD9B9662B528}"/>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34</xdr:row>
      <xdr:rowOff>0</xdr:rowOff>
    </xdr:from>
    <xdr:ext cx="65" cy="172227"/>
    <xdr:sp macro="" textlink="">
      <xdr:nvSpPr>
        <xdr:cNvPr id="723" name="ZoneTexte 722">
          <a:extLst>
            <a:ext uri="{FF2B5EF4-FFF2-40B4-BE49-F238E27FC236}">
              <a16:creationId xmlns:a16="http://schemas.microsoft.com/office/drawing/2014/main" id="{F1F3ED81-9F80-4C87-9298-332B281A497A}"/>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34</xdr:row>
      <xdr:rowOff>0</xdr:rowOff>
    </xdr:from>
    <xdr:ext cx="65" cy="172227"/>
    <xdr:sp macro="" textlink="">
      <xdr:nvSpPr>
        <xdr:cNvPr id="724" name="ZoneTexte 723">
          <a:extLst>
            <a:ext uri="{FF2B5EF4-FFF2-40B4-BE49-F238E27FC236}">
              <a16:creationId xmlns:a16="http://schemas.microsoft.com/office/drawing/2014/main" id="{04970749-8038-473A-9E5F-F7876C3687D7}"/>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725" name="ZoneTexte 724">
          <a:extLst>
            <a:ext uri="{FF2B5EF4-FFF2-40B4-BE49-F238E27FC236}">
              <a16:creationId xmlns:a16="http://schemas.microsoft.com/office/drawing/2014/main" id="{28C787C5-4C19-4819-B197-834446761660}"/>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726" name="ZoneTexte 725">
          <a:extLst>
            <a:ext uri="{FF2B5EF4-FFF2-40B4-BE49-F238E27FC236}">
              <a16:creationId xmlns:a16="http://schemas.microsoft.com/office/drawing/2014/main" id="{2487011F-F299-42BF-9ADF-CFC55FC7AEB5}"/>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727" name="ZoneTexte 726">
          <a:extLst>
            <a:ext uri="{FF2B5EF4-FFF2-40B4-BE49-F238E27FC236}">
              <a16:creationId xmlns:a16="http://schemas.microsoft.com/office/drawing/2014/main" id="{5CE25103-DB42-4949-8D75-3DC542845F5F}"/>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728" name="ZoneTexte 727">
          <a:extLst>
            <a:ext uri="{FF2B5EF4-FFF2-40B4-BE49-F238E27FC236}">
              <a16:creationId xmlns:a16="http://schemas.microsoft.com/office/drawing/2014/main" id="{3392F9D0-12EA-4D35-A2EE-00E426F6CC44}"/>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729" name="ZoneTexte 728">
          <a:extLst>
            <a:ext uri="{FF2B5EF4-FFF2-40B4-BE49-F238E27FC236}">
              <a16:creationId xmlns:a16="http://schemas.microsoft.com/office/drawing/2014/main" id="{C2E91C06-9235-4B57-B824-A75B88D01045}"/>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730" name="ZoneTexte 729">
          <a:extLst>
            <a:ext uri="{FF2B5EF4-FFF2-40B4-BE49-F238E27FC236}">
              <a16:creationId xmlns:a16="http://schemas.microsoft.com/office/drawing/2014/main" id="{6704B693-58B6-4D67-8B31-AC7D76E36B78}"/>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731" name="ZoneTexte 730">
          <a:extLst>
            <a:ext uri="{FF2B5EF4-FFF2-40B4-BE49-F238E27FC236}">
              <a16:creationId xmlns:a16="http://schemas.microsoft.com/office/drawing/2014/main" id="{8EE301FE-377F-429F-A8B1-01DA6D44EF3E}"/>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732" name="ZoneTexte 731">
          <a:extLst>
            <a:ext uri="{FF2B5EF4-FFF2-40B4-BE49-F238E27FC236}">
              <a16:creationId xmlns:a16="http://schemas.microsoft.com/office/drawing/2014/main" id="{13A12F97-A43E-4647-9B7B-57EC35D0F3A6}"/>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733" name="ZoneTexte 732">
          <a:extLst>
            <a:ext uri="{FF2B5EF4-FFF2-40B4-BE49-F238E27FC236}">
              <a16:creationId xmlns:a16="http://schemas.microsoft.com/office/drawing/2014/main" id="{995044C9-8AEA-4E85-B233-C2555C2B8C92}"/>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734" name="ZoneTexte 733">
          <a:extLst>
            <a:ext uri="{FF2B5EF4-FFF2-40B4-BE49-F238E27FC236}">
              <a16:creationId xmlns:a16="http://schemas.microsoft.com/office/drawing/2014/main" id="{A0A13858-3C61-4581-BE30-AABD9F8B84AB}"/>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735" name="ZoneTexte 734">
          <a:extLst>
            <a:ext uri="{FF2B5EF4-FFF2-40B4-BE49-F238E27FC236}">
              <a16:creationId xmlns:a16="http://schemas.microsoft.com/office/drawing/2014/main" id="{2CA6F304-5F22-47DD-BC20-0D92E957FD8A}"/>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736" name="ZoneTexte 735">
          <a:extLst>
            <a:ext uri="{FF2B5EF4-FFF2-40B4-BE49-F238E27FC236}">
              <a16:creationId xmlns:a16="http://schemas.microsoft.com/office/drawing/2014/main" id="{FFD1BA29-39CE-4C80-B47B-71617C79E5A9}"/>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67</xdr:row>
      <xdr:rowOff>0</xdr:rowOff>
    </xdr:from>
    <xdr:ext cx="65" cy="172227"/>
    <xdr:sp macro="" textlink="">
      <xdr:nvSpPr>
        <xdr:cNvPr id="737" name="ZoneTexte 736">
          <a:extLst>
            <a:ext uri="{FF2B5EF4-FFF2-40B4-BE49-F238E27FC236}">
              <a16:creationId xmlns:a16="http://schemas.microsoft.com/office/drawing/2014/main" id="{8A8E668E-8379-4ECB-964D-A99309EC8CBC}"/>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67</xdr:row>
      <xdr:rowOff>0</xdr:rowOff>
    </xdr:from>
    <xdr:ext cx="65" cy="172227"/>
    <xdr:sp macro="" textlink="">
      <xdr:nvSpPr>
        <xdr:cNvPr id="738" name="ZoneTexte 737">
          <a:extLst>
            <a:ext uri="{FF2B5EF4-FFF2-40B4-BE49-F238E27FC236}">
              <a16:creationId xmlns:a16="http://schemas.microsoft.com/office/drawing/2014/main" id="{DF1993E0-49FB-4097-A508-47990B4EA1ED}"/>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67</xdr:row>
      <xdr:rowOff>0</xdr:rowOff>
    </xdr:from>
    <xdr:ext cx="65" cy="172227"/>
    <xdr:sp macro="" textlink="">
      <xdr:nvSpPr>
        <xdr:cNvPr id="739" name="ZoneTexte 738">
          <a:extLst>
            <a:ext uri="{FF2B5EF4-FFF2-40B4-BE49-F238E27FC236}">
              <a16:creationId xmlns:a16="http://schemas.microsoft.com/office/drawing/2014/main" id="{B264B6EA-B0EC-4322-8BCB-B0C22B78E1FB}"/>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67</xdr:row>
      <xdr:rowOff>0</xdr:rowOff>
    </xdr:from>
    <xdr:ext cx="65" cy="172227"/>
    <xdr:sp macro="" textlink="">
      <xdr:nvSpPr>
        <xdr:cNvPr id="740" name="ZoneTexte 739">
          <a:extLst>
            <a:ext uri="{FF2B5EF4-FFF2-40B4-BE49-F238E27FC236}">
              <a16:creationId xmlns:a16="http://schemas.microsoft.com/office/drawing/2014/main" id="{50850EB0-EBEE-49A7-8A47-8590EED34836}"/>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67</xdr:row>
      <xdr:rowOff>0</xdr:rowOff>
    </xdr:from>
    <xdr:ext cx="65" cy="172227"/>
    <xdr:sp macro="" textlink="">
      <xdr:nvSpPr>
        <xdr:cNvPr id="741" name="ZoneTexte 740">
          <a:extLst>
            <a:ext uri="{FF2B5EF4-FFF2-40B4-BE49-F238E27FC236}">
              <a16:creationId xmlns:a16="http://schemas.microsoft.com/office/drawing/2014/main" id="{C31382A9-787D-4B26-A734-AF19C81A4842}"/>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67</xdr:row>
      <xdr:rowOff>0</xdr:rowOff>
    </xdr:from>
    <xdr:ext cx="65" cy="172227"/>
    <xdr:sp macro="" textlink="">
      <xdr:nvSpPr>
        <xdr:cNvPr id="742" name="ZoneTexte 741">
          <a:extLst>
            <a:ext uri="{FF2B5EF4-FFF2-40B4-BE49-F238E27FC236}">
              <a16:creationId xmlns:a16="http://schemas.microsoft.com/office/drawing/2014/main" id="{3F4E09D0-475D-4D0C-B37A-5940B37F923A}"/>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67</xdr:row>
      <xdr:rowOff>0</xdr:rowOff>
    </xdr:from>
    <xdr:ext cx="65" cy="172227"/>
    <xdr:sp macro="" textlink="">
      <xdr:nvSpPr>
        <xdr:cNvPr id="743" name="ZoneTexte 742">
          <a:extLst>
            <a:ext uri="{FF2B5EF4-FFF2-40B4-BE49-F238E27FC236}">
              <a16:creationId xmlns:a16="http://schemas.microsoft.com/office/drawing/2014/main" id="{5EE1AF92-D67F-4DA7-A0D7-DEA8A4EF292A}"/>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67</xdr:row>
      <xdr:rowOff>0</xdr:rowOff>
    </xdr:from>
    <xdr:ext cx="65" cy="172227"/>
    <xdr:sp macro="" textlink="">
      <xdr:nvSpPr>
        <xdr:cNvPr id="744" name="ZoneTexte 743">
          <a:extLst>
            <a:ext uri="{FF2B5EF4-FFF2-40B4-BE49-F238E27FC236}">
              <a16:creationId xmlns:a16="http://schemas.microsoft.com/office/drawing/2014/main" id="{BB4C8F0F-45C7-4195-9187-3F63954B769F}"/>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745" name="ZoneTexte 744">
          <a:extLst>
            <a:ext uri="{FF2B5EF4-FFF2-40B4-BE49-F238E27FC236}">
              <a16:creationId xmlns:a16="http://schemas.microsoft.com/office/drawing/2014/main" id="{A54FD880-D140-443F-8640-C73D6DAD48D6}"/>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746" name="ZoneTexte 745">
          <a:extLst>
            <a:ext uri="{FF2B5EF4-FFF2-40B4-BE49-F238E27FC236}">
              <a16:creationId xmlns:a16="http://schemas.microsoft.com/office/drawing/2014/main" id="{B5AD55BD-F8A1-401C-9172-9058CD7AF354}"/>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747" name="ZoneTexte 746">
          <a:extLst>
            <a:ext uri="{FF2B5EF4-FFF2-40B4-BE49-F238E27FC236}">
              <a16:creationId xmlns:a16="http://schemas.microsoft.com/office/drawing/2014/main" id="{B3661DC6-FE4C-4CE8-9FF8-6CC3A4641E9C}"/>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748" name="ZoneTexte 747">
          <a:extLst>
            <a:ext uri="{FF2B5EF4-FFF2-40B4-BE49-F238E27FC236}">
              <a16:creationId xmlns:a16="http://schemas.microsoft.com/office/drawing/2014/main" id="{E5966A49-7DFC-4039-8EAD-0DAC4E2F71B3}"/>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749" name="ZoneTexte 748">
          <a:extLst>
            <a:ext uri="{FF2B5EF4-FFF2-40B4-BE49-F238E27FC236}">
              <a16:creationId xmlns:a16="http://schemas.microsoft.com/office/drawing/2014/main" id="{4C4FFFA6-EFF0-4026-B6FF-CCFB09895901}"/>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750" name="ZoneTexte 749">
          <a:extLst>
            <a:ext uri="{FF2B5EF4-FFF2-40B4-BE49-F238E27FC236}">
              <a16:creationId xmlns:a16="http://schemas.microsoft.com/office/drawing/2014/main" id="{F73D74F7-32FA-4549-ACE0-5BFA23C441A4}"/>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751" name="ZoneTexte 750">
          <a:extLst>
            <a:ext uri="{FF2B5EF4-FFF2-40B4-BE49-F238E27FC236}">
              <a16:creationId xmlns:a16="http://schemas.microsoft.com/office/drawing/2014/main" id="{4A7B3C62-F3EE-41CC-A0E7-5B59B8483BA4}"/>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752" name="ZoneTexte 751">
          <a:extLst>
            <a:ext uri="{FF2B5EF4-FFF2-40B4-BE49-F238E27FC236}">
              <a16:creationId xmlns:a16="http://schemas.microsoft.com/office/drawing/2014/main" id="{0DE88578-E5AC-40F0-9C68-A198DE650101}"/>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753" name="ZoneTexte 752">
          <a:extLst>
            <a:ext uri="{FF2B5EF4-FFF2-40B4-BE49-F238E27FC236}">
              <a16:creationId xmlns:a16="http://schemas.microsoft.com/office/drawing/2014/main" id="{14F21072-DFC8-450E-AEF8-3EC783F86B60}"/>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754" name="ZoneTexte 753">
          <a:extLst>
            <a:ext uri="{FF2B5EF4-FFF2-40B4-BE49-F238E27FC236}">
              <a16:creationId xmlns:a16="http://schemas.microsoft.com/office/drawing/2014/main" id="{B33896A0-A48D-4962-96A9-9A77DEDD9122}"/>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755" name="ZoneTexte 754">
          <a:extLst>
            <a:ext uri="{FF2B5EF4-FFF2-40B4-BE49-F238E27FC236}">
              <a16:creationId xmlns:a16="http://schemas.microsoft.com/office/drawing/2014/main" id="{C49DFA33-5C93-4CDF-AEA6-C3388BFF3C54}"/>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756" name="ZoneTexte 755">
          <a:extLst>
            <a:ext uri="{FF2B5EF4-FFF2-40B4-BE49-F238E27FC236}">
              <a16:creationId xmlns:a16="http://schemas.microsoft.com/office/drawing/2014/main" id="{BBECB47D-9948-4D9F-99C5-4DDB71A6315E}"/>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67</xdr:row>
      <xdr:rowOff>0</xdr:rowOff>
    </xdr:from>
    <xdr:ext cx="65" cy="172227"/>
    <xdr:sp macro="" textlink="">
      <xdr:nvSpPr>
        <xdr:cNvPr id="757" name="ZoneTexte 756">
          <a:extLst>
            <a:ext uri="{FF2B5EF4-FFF2-40B4-BE49-F238E27FC236}">
              <a16:creationId xmlns:a16="http://schemas.microsoft.com/office/drawing/2014/main" id="{2CE4CD72-0697-4AAB-9AEF-82434376772B}"/>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67</xdr:row>
      <xdr:rowOff>0</xdr:rowOff>
    </xdr:from>
    <xdr:ext cx="65" cy="172227"/>
    <xdr:sp macro="" textlink="">
      <xdr:nvSpPr>
        <xdr:cNvPr id="758" name="ZoneTexte 757">
          <a:extLst>
            <a:ext uri="{FF2B5EF4-FFF2-40B4-BE49-F238E27FC236}">
              <a16:creationId xmlns:a16="http://schemas.microsoft.com/office/drawing/2014/main" id="{915B1778-0B65-4508-9055-637502615D90}"/>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67</xdr:row>
      <xdr:rowOff>0</xdr:rowOff>
    </xdr:from>
    <xdr:ext cx="65" cy="172227"/>
    <xdr:sp macro="" textlink="">
      <xdr:nvSpPr>
        <xdr:cNvPr id="759" name="ZoneTexte 758">
          <a:extLst>
            <a:ext uri="{FF2B5EF4-FFF2-40B4-BE49-F238E27FC236}">
              <a16:creationId xmlns:a16="http://schemas.microsoft.com/office/drawing/2014/main" id="{74CBFAEB-29E1-47E2-9920-24ABC555015E}"/>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67</xdr:row>
      <xdr:rowOff>0</xdr:rowOff>
    </xdr:from>
    <xdr:ext cx="65" cy="172227"/>
    <xdr:sp macro="" textlink="">
      <xdr:nvSpPr>
        <xdr:cNvPr id="760" name="ZoneTexte 759">
          <a:extLst>
            <a:ext uri="{FF2B5EF4-FFF2-40B4-BE49-F238E27FC236}">
              <a16:creationId xmlns:a16="http://schemas.microsoft.com/office/drawing/2014/main" id="{6E2920D1-AAEA-404F-9DA8-CB6B61E7E079}"/>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67</xdr:row>
      <xdr:rowOff>0</xdr:rowOff>
    </xdr:from>
    <xdr:ext cx="65" cy="172227"/>
    <xdr:sp macro="" textlink="">
      <xdr:nvSpPr>
        <xdr:cNvPr id="761" name="ZoneTexte 760">
          <a:extLst>
            <a:ext uri="{FF2B5EF4-FFF2-40B4-BE49-F238E27FC236}">
              <a16:creationId xmlns:a16="http://schemas.microsoft.com/office/drawing/2014/main" id="{555E29C8-09C4-4FCC-B31B-3257FCFE4225}"/>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67</xdr:row>
      <xdr:rowOff>0</xdr:rowOff>
    </xdr:from>
    <xdr:ext cx="65" cy="172227"/>
    <xdr:sp macro="" textlink="">
      <xdr:nvSpPr>
        <xdr:cNvPr id="762" name="ZoneTexte 761">
          <a:extLst>
            <a:ext uri="{FF2B5EF4-FFF2-40B4-BE49-F238E27FC236}">
              <a16:creationId xmlns:a16="http://schemas.microsoft.com/office/drawing/2014/main" id="{695B9F78-BDB7-4FF7-B6FB-E17FFFB6CF0D}"/>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67</xdr:row>
      <xdr:rowOff>0</xdr:rowOff>
    </xdr:from>
    <xdr:ext cx="65" cy="172227"/>
    <xdr:sp macro="" textlink="">
      <xdr:nvSpPr>
        <xdr:cNvPr id="763" name="ZoneTexte 762">
          <a:extLst>
            <a:ext uri="{FF2B5EF4-FFF2-40B4-BE49-F238E27FC236}">
              <a16:creationId xmlns:a16="http://schemas.microsoft.com/office/drawing/2014/main" id="{0F100775-F6EF-43C5-98D6-8788B96168AD}"/>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67</xdr:row>
      <xdr:rowOff>0</xdr:rowOff>
    </xdr:from>
    <xdr:ext cx="65" cy="172227"/>
    <xdr:sp macro="" textlink="">
      <xdr:nvSpPr>
        <xdr:cNvPr id="764" name="ZoneTexte 763">
          <a:extLst>
            <a:ext uri="{FF2B5EF4-FFF2-40B4-BE49-F238E27FC236}">
              <a16:creationId xmlns:a16="http://schemas.microsoft.com/office/drawing/2014/main" id="{48761F1D-1E2F-41A4-A21E-E948FDC69A46}"/>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765" name="ZoneTexte 764">
          <a:extLst>
            <a:ext uri="{FF2B5EF4-FFF2-40B4-BE49-F238E27FC236}">
              <a16:creationId xmlns:a16="http://schemas.microsoft.com/office/drawing/2014/main" id="{97CD9690-2A5B-4E2E-AE48-EA8AE9832C7B}"/>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766" name="ZoneTexte 765">
          <a:extLst>
            <a:ext uri="{FF2B5EF4-FFF2-40B4-BE49-F238E27FC236}">
              <a16:creationId xmlns:a16="http://schemas.microsoft.com/office/drawing/2014/main" id="{E7A84343-7E2A-4A6B-8E15-2E3AAAC0AB69}"/>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767" name="ZoneTexte 766">
          <a:extLst>
            <a:ext uri="{FF2B5EF4-FFF2-40B4-BE49-F238E27FC236}">
              <a16:creationId xmlns:a16="http://schemas.microsoft.com/office/drawing/2014/main" id="{C5D9109C-E396-4921-9DB0-E775FC7F1963}"/>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768" name="ZoneTexte 767">
          <a:extLst>
            <a:ext uri="{FF2B5EF4-FFF2-40B4-BE49-F238E27FC236}">
              <a16:creationId xmlns:a16="http://schemas.microsoft.com/office/drawing/2014/main" id="{88235D11-6096-43B5-865C-FC2FEB126125}"/>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769" name="ZoneTexte 768">
          <a:extLst>
            <a:ext uri="{FF2B5EF4-FFF2-40B4-BE49-F238E27FC236}">
              <a16:creationId xmlns:a16="http://schemas.microsoft.com/office/drawing/2014/main" id="{D5B8581D-1AC7-4CD5-BD30-06EC745BF3B4}"/>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770" name="ZoneTexte 769">
          <a:extLst>
            <a:ext uri="{FF2B5EF4-FFF2-40B4-BE49-F238E27FC236}">
              <a16:creationId xmlns:a16="http://schemas.microsoft.com/office/drawing/2014/main" id="{F1363353-3C3E-4B45-8A37-FCD646DC3100}"/>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771" name="ZoneTexte 770">
          <a:extLst>
            <a:ext uri="{FF2B5EF4-FFF2-40B4-BE49-F238E27FC236}">
              <a16:creationId xmlns:a16="http://schemas.microsoft.com/office/drawing/2014/main" id="{06970D3F-60CE-4C92-9F34-6E77E26F7552}"/>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772" name="ZoneTexte 771">
          <a:extLst>
            <a:ext uri="{FF2B5EF4-FFF2-40B4-BE49-F238E27FC236}">
              <a16:creationId xmlns:a16="http://schemas.microsoft.com/office/drawing/2014/main" id="{FDD5C7AE-BF20-4F69-8386-07892C3D865C}"/>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773" name="ZoneTexte 772">
          <a:extLst>
            <a:ext uri="{FF2B5EF4-FFF2-40B4-BE49-F238E27FC236}">
              <a16:creationId xmlns:a16="http://schemas.microsoft.com/office/drawing/2014/main" id="{0197E7E2-11AD-4BD8-990F-32BE1A4F191F}"/>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774" name="ZoneTexte 773">
          <a:extLst>
            <a:ext uri="{FF2B5EF4-FFF2-40B4-BE49-F238E27FC236}">
              <a16:creationId xmlns:a16="http://schemas.microsoft.com/office/drawing/2014/main" id="{81707B70-17A1-4411-B6C8-5FBF5D47306D}"/>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775" name="ZoneTexte 774">
          <a:extLst>
            <a:ext uri="{FF2B5EF4-FFF2-40B4-BE49-F238E27FC236}">
              <a16:creationId xmlns:a16="http://schemas.microsoft.com/office/drawing/2014/main" id="{01954397-1094-4FBC-9FF3-9EE898F63CFF}"/>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776" name="ZoneTexte 775">
          <a:extLst>
            <a:ext uri="{FF2B5EF4-FFF2-40B4-BE49-F238E27FC236}">
              <a16:creationId xmlns:a16="http://schemas.microsoft.com/office/drawing/2014/main" id="{895B1B72-E4AB-444C-A4AA-B24461A7D342}"/>
            </a:ext>
          </a:extLst>
        </xdr:cNvPr>
        <xdr:cNvSpPr txBox="1"/>
      </xdr:nvSpPr>
      <xdr:spPr>
        <a:xfrm>
          <a:off x="316230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67</xdr:row>
      <xdr:rowOff>0</xdr:rowOff>
    </xdr:from>
    <xdr:ext cx="65" cy="172227"/>
    <xdr:sp macro="" textlink="">
      <xdr:nvSpPr>
        <xdr:cNvPr id="777" name="ZoneTexte 776">
          <a:extLst>
            <a:ext uri="{FF2B5EF4-FFF2-40B4-BE49-F238E27FC236}">
              <a16:creationId xmlns:a16="http://schemas.microsoft.com/office/drawing/2014/main" id="{593997F6-CEFE-446F-8E62-850C8431400C}"/>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67</xdr:row>
      <xdr:rowOff>0</xdr:rowOff>
    </xdr:from>
    <xdr:ext cx="65" cy="172227"/>
    <xdr:sp macro="" textlink="">
      <xdr:nvSpPr>
        <xdr:cNvPr id="778" name="ZoneTexte 777">
          <a:extLst>
            <a:ext uri="{FF2B5EF4-FFF2-40B4-BE49-F238E27FC236}">
              <a16:creationId xmlns:a16="http://schemas.microsoft.com/office/drawing/2014/main" id="{B89AEC5F-D909-4466-85D7-29A1E4EC1A09}"/>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67</xdr:row>
      <xdr:rowOff>0</xdr:rowOff>
    </xdr:from>
    <xdr:ext cx="65" cy="172227"/>
    <xdr:sp macro="" textlink="">
      <xdr:nvSpPr>
        <xdr:cNvPr id="779" name="ZoneTexte 778">
          <a:extLst>
            <a:ext uri="{FF2B5EF4-FFF2-40B4-BE49-F238E27FC236}">
              <a16:creationId xmlns:a16="http://schemas.microsoft.com/office/drawing/2014/main" id="{76B3E312-7B9F-441F-916D-9B807D681445}"/>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67</xdr:row>
      <xdr:rowOff>0</xdr:rowOff>
    </xdr:from>
    <xdr:ext cx="65" cy="172227"/>
    <xdr:sp macro="" textlink="">
      <xdr:nvSpPr>
        <xdr:cNvPr id="780" name="ZoneTexte 779">
          <a:extLst>
            <a:ext uri="{FF2B5EF4-FFF2-40B4-BE49-F238E27FC236}">
              <a16:creationId xmlns:a16="http://schemas.microsoft.com/office/drawing/2014/main" id="{A6528E21-7DF4-4D50-ABCC-74A9E33AEBD0}"/>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67</xdr:row>
      <xdr:rowOff>0</xdr:rowOff>
    </xdr:from>
    <xdr:ext cx="65" cy="172227"/>
    <xdr:sp macro="" textlink="">
      <xdr:nvSpPr>
        <xdr:cNvPr id="781" name="ZoneTexte 780">
          <a:extLst>
            <a:ext uri="{FF2B5EF4-FFF2-40B4-BE49-F238E27FC236}">
              <a16:creationId xmlns:a16="http://schemas.microsoft.com/office/drawing/2014/main" id="{DDE1507E-F9F6-419F-A1F5-1FE3EA883901}"/>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67</xdr:row>
      <xdr:rowOff>0</xdr:rowOff>
    </xdr:from>
    <xdr:ext cx="65" cy="172227"/>
    <xdr:sp macro="" textlink="">
      <xdr:nvSpPr>
        <xdr:cNvPr id="782" name="ZoneTexte 781">
          <a:extLst>
            <a:ext uri="{FF2B5EF4-FFF2-40B4-BE49-F238E27FC236}">
              <a16:creationId xmlns:a16="http://schemas.microsoft.com/office/drawing/2014/main" id="{13D8018D-EED8-4A0E-8108-0EDE6D904681}"/>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67</xdr:row>
      <xdr:rowOff>0</xdr:rowOff>
    </xdr:from>
    <xdr:ext cx="65" cy="172227"/>
    <xdr:sp macro="" textlink="">
      <xdr:nvSpPr>
        <xdr:cNvPr id="783" name="ZoneTexte 782">
          <a:extLst>
            <a:ext uri="{FF2B5EF4-FFF2-40B4-BE49-F238E27FC236}">
              <a16:creationId xmlns:a16="http://schemas.microsoft.com/office/drawing/2014/main" id="{8760E7FB-7D1F-4E1B-86FC-6903082B1ECC}"/>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67</xdr:row>
      <xdr:rowOff>0</xdr:rowOff>
    </xdr:from>
    <xdr:ext cx="65" cy="172227"/>
    <xdr:sp macro="" textlink="">
      <xdr:nvSpPr>
        <xdr:cNvPr id="784" name="ZoneTexte 783">
          <a:extLst>
            <a:ext uri="{FF2B5EF4-FFF2-40B4-BE49-F238E27FC236}">
              <a16:creationId xmlns:a16="http://schemas.microsoft.com/office/drawing/2014/main" id="{09FEDE51-6A28-4BAF-839F-C745200EB4DF}"/>
            </a:ext>
          </a:extLst>
        </xdr:cNvPr>
        <xdr:cNvSpPr txBox="1"/>
      </xdr:nvSpPr>
      <xdr:spPr>
        <a:xfrm>
          <a:off x="439102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785" name="ZoneTexte 784">
          <a:extLst>
            <a:ext uri="{FF2B5EF4-FFF2-40B4-BE49-F238E27FC236}">
              <a16:creationId xmlns:a16="http://schemas.microsoft.com/office/drawing/2014/main" id="{34B9FD2F-A6AA-46E4-ACF9-EEDDE78D4BE8}"/>
            </a:ext>
          </a:extLst>
        </xdr:cNvPr>
        <xdr:cNvSpPr txBox="1"/>
      </xdr:nvSpPr>
      <xdr:spPr>
        <a:xfrm>
          <a:off x="16192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786" name="ZoneTexte 785">
          <a:extLst>
            <a:ext uri="{FF2B5EF4-FFF2-40B4-BE49-F238E27FC236}">
              <a16:creationId xmlns:a16="http://schemas.microsoft.com/office/drawing/2014/main" id="{81B122F1-F0E6-4297-BFCD-9C151DF6E275}"/>
            </a:ext>
          </a:extLst>
        </xdr:cNvPr>
        <xdr:cNvSpPr txBox="1"/>
      </xdr:nvSpPr>
      <xdr:spPr>
        <a:xfrm>
          <a:off x="16192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787" name="ZoneTexte 786">
          <a:extLst>
            <a:ext uri="{FF2B5EF4-FFF2-40B4-BE49-F238E27FC236}">
              <a16:creationId xmlns:a16="http://schemas.microsoft.com/office/drawing/2014/main" id="{8EA713B2-5150-4354-9112-DA4D0D82F170}"/>
            </a:ext>
          </a:extLst>
        </xdr:cNvPr>
        <xdr:cNvSpPr txBox="1"/>
      </xdr:nvSpPr>
      <xdr:spPr>
        <a:xfrm>
          <a:off x="16192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788" name="ZoneTexte 787">
          <a:extLst>
            <a:ext uri="{FF2B5EF4-FFF2-40B4-BE49-F238E27FC236}">
              <a16:creationId xmlns:a16="http://schemas.microsoft.com/office/drawing/2014/main" id="{A44E3F2D-EDF0-431C-B9D1-1CEA42AD85CB}"/>
            </a:ext>
          </a:extLst>
        </xdr:cNvPr>
        <xdr:cNvSpPr txBox="1"/>
      </xdr:nvSpPr>
      <xdr:spPr>
        <a:xfrm>
          <a:off x="16192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789" name="ZoneTexte 788">
          <a:extLst>
            <a:ext uri="{FF2B5EF4-FFF2-40B4-BE49-F238E27FC236}">
              <a16:creationId xmlns:a16="http://schemas.microsoft.com/office/drawing/2014/main" id="{A8766674-ADA8-469D-9E34-A78F8E8B0678}"/>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790" name="ZoneTexte 789">
          <a:extLst>
            <a:ext uri="{FF2B5EF4-FFF2-40B4-BE49-F238E27FC236}">
              <a16:creationId xmlns:a16="http://schemas.microsoft.com/office/drawing/2014/main" id="{F3A10E76-C3F8-4C74-B71E-F6137CB121AF}"/>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791" name="ZoneTexte 790">
          <a:extLst>
            <a:ext uri="{FF2B5EF4-FFF2-40B4-BE49-F238E27FC236}">
              <a16:creationId xmlns:a16="http://schemas.microsoft.com/office/drawing/2014/main" id="{F9626C07-FAF6-4AFD-827C-5D479B49D093}"/>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792" name="ZoneTexte 791">
          <a:extLst>
            <a:ext uri="{FF2B5EF4-FFF2-40B4-BE49-F238E27FC236}">
              <a16:creationId xmlns:a16="http://schemas.microsoft.com/office/drawing/2014/main" id="{E11BFF9A-577C-4CA1-A68F-9D86F471F496}"/>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793" name="ZoneTexte 792">
          <a:extLst>
            <a:ext uri="{FF2B5EF4-FFF2-40B4-BE49-F238E27FC236}">
              <a16:creationId xmlns:a16="http://schemas.microsoft.com/office/drawing/2014/main" id="{DC408C3C-FF2D-41CF-97BF-A37550120100}"/>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794" name="ZoneTexte 793">
          <a:extLst>
            <a:ext uri="{FF2B5EF4-FFF2-40B4-BE49-F238E27FC236}">
              <a16:creationId xmlns:a16="http://schemas.microsoft.com/office/drawing/2014/main" id="{5D910B7B-1B3A-419D-A918-883199273FA0}"/>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795" name="ZoneTexte 794">
          <a:extLst>
            <a:ext uri="{FF2B5EF4-FFF2-40B4-BE49-F238E27FC236}">
              <a16:creationId xmlns:a16="http://schemas.microsoft.com/office/drawing/2014/main" id="{C79AE4CB-170D-4B20-83F9-3D9ABA551E67}"/>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796" name="ZoneTexte 795">
          <a:extLst>
            <a:ext uri="{FF2B5EF4-FFF2-40B4-BE49-F238E27FC236}">
              <a16:creationId xmlns:a16="http://schemas.microsoft.com/office/drawing/2014/main" id="{C5B465EE-5576-41B8-8172-572087C80869}"/>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797" name="ZoneTexte 796">
          <a:extLst>
            <a:ext uri="{FF2B5EF4-FFF2-40B4-BE49-F238E27FC236}">
              <a16:creationId xmlns:a16="http://schemas.microsoft.com/office/drawing/2014/main" id="{46EEBEFC-DDED-430E-9EAE-B986724768EE}"/>
            </a:ext>
          </a:extLst>
        </xdr:cNvPr>
        <xdr:cNvSpPr txBox="1"/>
      </xdr:nvSpPr>
      <xdr:spPr>
        <a:xfrm>
          <a:off x="16192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798" name="ZoneTexte 797">
          <a:extLst>
            <a:ext uri="{FF2B5EF4-FFF2-40B4-BE49-F238E27FC236}">
              <a16:creationId xmlns:a16="http://schemas.microsoft.com/office/drawing/2014/main" id="{D7E404BF-E8FC-436A-839E-8184D5C6688C}"/>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799" name="ZoneTexte 798">
          <a:extLst>
            <a:ext uri="{FF2B5EF4-FFF2-40B4-BE49-F238E27FC236}">
              <a16:creationId xmlns:a16="http://schemas.microsoft.com/office/drawing/2014/main" id="{1651696E-92B0-4D60-A7F3-118768B8C07C}"/>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800" name="ZoneTexte 799">
          <a:extLst>
            <a:ext uri="{FF2B5EF4-FFF2-40B4-BE49-F238E27FC236}">
              <a16:creationId xmlns:a16="http://schemas.microsoft.com/office/drawing/2014/main" id="{1163E7B5-0768-41CE-A0F1-653424BFBBD8}"/>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46</xdr:col>
      <xdr:colOff>0</xdr:colOff>
      <xdr:row>80</xdr:row>
      <xdr:rowOff>0</xdr:rowOff>
    </xdr:from>
    <xdr:ext cx="65" cy="172227"/>
    <xdr:sp macro="" textlink="">
      <xdr:nvSpPr>
        <xdr:cNvPr id="801" name="ZoneTexte 800">
          <a:extLst>
            <a:ext uri="{FF2B5EF4-FFF2-40B4-BE49-F238E27FC236}">
              <a16:creationId xmlns:a16="http://schemas.microsoft.com/office/drawing/2014/main" id="{B83A6BC0-410D-4B7F-8671-57B64C7C6F7C}"/>
            </a:ext>
          </a:extLst>
        </xdr:cNvPr>
        <xdr:cNvSpPr txBox="1"/>
      </xdr:nvSpPr>
      <xdr:spPr>
        <a:xfrm>
          <a:off x="17716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48</xdr:col>
      <xdr:colOff>0</xdr:colOff>
      <xdr:row>80</xdr:row>
      <xdr:rowOff>0</xdr:rowOff>
    </xdr:from>
    <xdr:ext cx="65" cy="172227"/>
    <xdr:sp macro="" textlink="">
      <xdr:nvSpPr>
        <xdr:cNvPr id="802" name="ZoneTexte 801">
          <a:extLst>
            <a:ext uri="{FF2B5EF4-FFF2-40B4-BE49-F238E27FC236}">
              <a16:creationId xmlns:a16="http://schemas.microsoft.com/office/drawing/2014/main" id="{2B783D2C-9A2A-4BB7-B68B-0DD93A56BA11}"/>
            </a:ext>
          </a:extLst>
        </xdr:cNvPr>
        <xdr:cNvSpPr txBox="1"/>
      </xdr:nvSpPr>
      <xdr:spPr>
        <a:xfrm>
          <a:off x="1924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48</xdr:col>
      <xdr:colOff>0</xdr:colOff>
      <xdr:row>80</xdr:row>
      <xdr:rowOff>0</xdr:rowOff>
    </xdr:from>
    <xdr:ext cx="65" cy="172227"/>
    <xdr:sp macro="" textlink="">
      <xdr:nvSpPr>
        <xdr:cNvPr id="803" name="ZoneTexte 802">
          <a:extLst>
            <a:ext uri="{FF2B5EF4-FFF2-40B4-BE49-F238E27FC236}">
              <a16:creationId xmlns:a16="http://schemas.microsoft.com/office/drawing/2014/main" id="{13F29687-860B-4548-9CB1-1AB7DAD23B69}"/>
            </a:ext>
          </a:extLst>
        </xdr:cNvPr>
        <xdr:cNvSpPr txBox="1"/>
      </xdr:nvSpPr>
      <xdr:spPr>
        <a:xfrm>
          <a:off x="1924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804" name="ZoneTexte 803">
          <a:extLst>
            <a:ext uri="{FF2B5EF4-FFF2-40B4-BE49-F238E27FC236}">
              <a16:creationId xmlns:a16="http://schemas.microsoft.com/office/drawing/2014/main" id="{5D65CE49-5B96-4ACA-B1C9-71947B8A1E2E}"/>
            </a:ext>
          </a:extLst>
        </xdr:cNvPr>
        <xdr:cNvSpPr txBox="1"/>
      </xdr:nvSpPr>
      <xdr:spPr>
        <a:xfrm>
          <a:off x="16192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805" name="ZoneTexte 804">
          <a:extLst>
            <a:ext uri="{FF2B5EF4-FFF2-40B4-BE49-F238E27FC236}">
              <a16:creationId xmlns:a16="http://schemas.microsoft.com/office/drawing/2014/main" id="{A2E44FD1-1D8B-4984-B842-0615DCCD3739}"/>
            </a:ext>
          </a:extLst>
        </xdr:cNvPr>
        <xdr:cNvSpPr txBox="1"/>
      </xdr:nvSpPr>
      <xdr:spPr>
        <a:xfrm>
          <a:off x="16192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806" name="ZoneTexte 805">
          <a:extLst>
            <a:ext uri="{FF2B5EF4-FFF2-40B4-BE49-F238E27FC236}">
              <a16:creationId xmlns:a16="http://schemas.microsoft.com/office/drawing/2014/main" id="{14687DAD-E214-418C-92C7-B503FDB8E2A8}"/>
            </a:ext>
          </a:extLst>
        </xdr:cNvPr>
        <xdr:cNvSpPr txBox="1"/>
      </xdr:nvSpPr>
      <xdr:spPr>
        <a:xfrm>
          <a:off x="16192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807" name="ZoneTexte 806">
          <a:extLst>
            <a:ext uri="{FF2B5EF4-FFF2-40B4-BE49-F238E27FC236}">
              <a16:creationId xmlns:a16="http://schemas.microsoft.com/office/drawing/2014/main" id="{A3EAFC56-944E-4F68-AB76-46EAA82CDE53}"/>
            </a:ext>
          </a:extLst>
        </xdr:cNvPr>
        <xdr:cNvSpPr txBox="1"/>
      </xdr:nvSpPr>
      <xdr:spPr>
        <a:xfrm>
          <a:off x="16192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808" name="ZoneTexte 807">
          <a:extLst>
            <a:ext uri="{FF2B5EF4-FFF2-40B4-BE49-F238E27FC236}">
              <a16:creationId xmlns:a16="http://schemas.microsoft.com/office/drawing/2014/main" id="{7F820A72-81B1-4615-BC86-1BBE76A68223}"/>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809" name="ZoneTexte 808">
          <a:extLst>
            <a:ext uri="{FF2B5EF4-FFF2-40B4-BE49-F238E27FC236}">
              <a16:creationId xmlns:a16="http://schemas.microsoft.com/office/drawing/2014/main" id="{8DF17A94-6209-4823-A267-669604A0107B}"/>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810" name="ZoneTexte 809">
          <a:extLst>
            <a:ext uri="{FF2B5EF4-FFF2-40B4-BE49-F238E27FC236}">
              <a16:creationId xmlns:a16="http://schemas.microsoft.com/office/drawing/2014/main" id="{8BEB931C-66C0-44AB-8DA9-E5AAC2C3B62A}"/>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811" name="ZoneTexte 810">
          <a:extLst>
            <a:ext uri="{FF2B5EF4-FFF2-40B4-BE49-F238E27FC236}">
              <a16:creationId xmlns:a16="http://schemas.microsoft.com/office/drawing/2014/main" id="{907CA2E6-34DE-4F7C-B996-A2E8BC015824}"/>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812" name="ZoneTexte 811">
          <a:extLst>
            <a:ext uri="{FF2B5EF4-FFF2-40B4-BE49-F238E27FC236}">
              <a16:creationId xmlns:a16="http://schemas.microsoft.com/office/drawing/2014/main" id="{35F38165-A873-4E7D-9739-7E3524B08817}"/>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813" name="ZoneTexte 812">
          <a:extLst>
            <a:ext uri="{FF2B5EF4-FFF2-40B4-BE49-F238E27FC236}">
              <a16:creationId xmlns:a16="http://schemas.microsoft.com/office/drawing/2014/main" id="{31FA15E8-8477-4F4F-A037-E899D7848E97}"/>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814" name="ZoneTexte 813">
          <a:extLst>
            <a:ext uri="{FF2B5EF4-FFF2-40B4-BE49-F238E27FC236}">
              <a16:creationId xmlns:a16="http://schemas.microsoft.com/office/drawing/2014/main" id="{DBEA57AE-4344-4ACA-B7B5-BE99C51A88FA}"/>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815" name="ZoneTexte 814">
          <a:extLst>
            <a:ext uri="{FF2B5EF4-FFF2-40B4-BE49-F238E27FC236}">
              <a16:creationId xmlns:a16="http://schemas.microsoft.com/office/drawing/2014/main" id="{F7F368B4-8B3A-4D9E-A1F2-71B2A2FC3E35}"/>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816" name="ZoneTexte 815">
          <a:extLst>
            <a:ext uri="{FF2B5EF4-FFF2-40B4-BE49-F238E27FC236}">
              <a16:creationId xmlns:a16="http://schemas.microsoft.com/office/drawing/2014/main" id="{6B9B04E6-D116-48FE-A852-4601A7D7E6F4}"/>
            </a:ext>
          </a:extLst>
        </xdr:cNvPr>
        <xdr:cNvSpPr txBox="1"/>
      </xdr:nvSpPr>
      <xdr:spPr>
        <a:xfrm>
          <a:off x="16192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817" name="ZoneTexte 816">
          <a:extLst>
            <a:ext uri="{FF2B5EF4-FFF2-40B4-BE49-F238E27FC236}">
              <a16:creationId xmlns:a16="http://schemas.microsoft.com/office/drawing/2014/main" id="{165BCF4B-B0D8-4B7D-BDB3-58094C105C03}"/>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818" name="ZoneTexte 817">
          <a:extLst>
            <a:ext uri="{FF2B5EF4-FFF2-40B4-BE49-F238E27FC236}">
              <a16:creationId xmlns:a16="http://schemas.microsoft.com/office/drawing/2014/main" id="{A0EF56D7-A43F-4E58-802F-FA4426D959FE}"/>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819" name="ZoneTexte 818">
          <a:extLst>
            <a:ext uri="{FF2B5EF4-FFF2-40B4-BE49-F238E27FC236}">
              <a16:creationId xmlns:a16="http://schemas.microsoft.com/office/drawing/2014/main" id="{78667499-E71D-46B7-9DE9-6285D3E5E1C8}"/>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46</xdr:col>
      <xdr:colOff>0</xdr:colOff>
      <xdr:row>80</xdr:row>
      <xdr:rowOff>0</xdr:rowOff>
    </xdr:from>
    <xdr:ext cx="65" cy="172227"/>
    <xdr:sp macro="" textlink="">
      <xdr:nvSpPr>
        <xdr:cNvPr id="820" name="ZoneTexte 819">
          <a:extLst>
            <a:ext uri="{FF2B5EF4-FFF2-40B4-BE49-F238E27FC236}">
              <a16:creationId xmlns:a16="http://schemas.microsoft.com/office/drawing/2014/main" id="{11194CBE-5DAF-4B03-9E79-CB22A8C5FA7B}"/>
            </a:ext>
          </a:extLst>
        </xdr:cNvPr>
        <xdr:cNvSpPr txBox="1"/>
      </xdr:nvSpPr>
      <xdr:spPr>
        <a:xfrm>
          <a:off x="17716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48</xdr:col>
      <xdr:colOff>0</xdr:colOff>
      <xdr:row>80</xdr:row>
      <xdr:rowOff>0</xdr:rowOff>
    </xdr:from>
    <xdr:ext cx="65" cy="172227"/>
    <xdr:sp macro="" textlink="">
      <xdr:nvSpPr>
        <xdr:cNvPr id="821" name="ZoneTexte 820">
          <a:extLst>
            <a:ext uri="{FF2B5EF4-FFF2-40B4-BE49-F238E27FC236}">
              <a16:creationId xmlns:a16="http://schemas.microsoft.com/office/drawing/2014/main" id="{A9212044-FFCA-4EA9-BC8C-5209AC85AF37}"/>
            </a:ext>
          </a:extLst>
        </xdr:cNvPr>
        <xdr:cNvSpPr txBox="1"/>
      </xdr:nvSpPr>
      <xdr:spPr>
        <a:xfrm>
          <a:off x="1924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48</xdr:col>
      <xdr:colOff>0</xdr:colOff>
      <xdr:row>80</xdr:row>
      <xdr:rowOff>0</xdr:rowOff>
    </xdr:from>
    <xdr:ext cx="65" cy="172227"/>
    <xdr:sp macro="" textlink="">
      <xdr:nvSpPr>
        <xdr:cNvPr id="822" name="ZoneTexte 821">
          <a:extLst>
            <a:ext uri="{FF2B5EF4-FFF2-40B4-BE49-F238E27FC236}">
              <a16:creationId xmlns:a16="http://schemas.microsoft.com/office/drawing/2014/main" id="{A1FFBD83-A76E-4038-A547-AC9702AA0F41}"/>
            </a:ext>
          </a:extLst>
        </xdr:cNvPr>
        <xdr:cNvSpPr txBox="1"/>
      </xdr:nvSpPr>
      <xdr:spPr>
        <a:xfrm>
          <a:off x="1924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823" name="ZoneTexte 822">
          <a:extLst>
            <a:ext uri="{FF2B5EF4-FFF2-40B4-BE49-F238E27FC236}">
              <a16:creationId xmlns:a16="http://schemas.microsoft.com/office/drawing/2014/main" id="{55703268-81FA-4A61-A52E-00EB663E1847}"/>
            </a:ext>
          </a:extLst>
        </xdr:cNvPr>
        <xdr:cNvSpPr txBox="1"/>
      </xdr:nvSpPr>
      <xdr:spPr>
        <a:xfrm>
          <a:off x="13906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824" name="ZoneTexte 823">
          <a:extLst>
            <a:ext uri="{FF2B5EF4-FFF2-40B4-BE49-F238E27FC236}">
              <a16:creationId xmlns:a16="http://schemas.microsoft.com/office/drawing/2014/main" id="{D192A45C-B94F-4344-B32B-45BBD634E825}"/>
            </a:ext>
          </a:extLst>
        </xdr:cNvPr>
        <xdr:cNvSpPr txBox="1"/>
      </xdr:nvSpPr>
      <xdr:spPr>
        <a:xfrm>
          <a:off x="13906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825" name="ZoneTexte 824">
          <a:extLst>
            <a:ext uri="{FF2B5EF4-FFF2-40B4-BE49-F238E27FC236}">
              <a16:creationId xmlns:a16="http://schemas.microsoft.com/office/drawing/2014/main" id="{438C260C-4421-47E2-A46F-DE1B075B25FB}"/>
            </a:ext>
          </a:extLst>
        </xdr:cNvPr>
        <xdr:cNvSpPr txBox="1"/>
      </xdr:nvSpPr>
      <xdr:spPr>
        <a:xfrm>
          <a:off x="13906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826" name="ZoneTexte 825">
          <a:extLst>
            <a:ext uri="{FF2B5EF4-FFF2-40B4-BE49-F238E27FC236}">
              <a16:creationId xmlns:a16="http://schemas.microsoft.com/office/drawing/2014/main" id="{1A517C68-D69D-46D5-89FA-96F0FCCE5B3C}"/>
            </a:ext>
          </a:extLst>
        </xdr:cNvPr>
        <xdr:cNvSpPr txBox="1"/>
      </xdr:nvSpPr>
      <xdr:spPr>
        <a:xfrm>
          <a:off x="13906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827" name="ZoneTexte 826">
          <a:extLst>
            <a:ext uri="{FF2B5EF4-FFF2-40B4-BE49-F238E27FC236}">
              <a16:creationId xmlns:a16="http://schemas.microsoft.com/office/drawing/2014/main" id="{70D5F38B-0FAB-4760-A5F2-A80412339311}"/>
            </a:ext>
          </a:extLst>
        </xdr:cNvPr>
        <xdr:cNvSpPr txBox="1"/>
      </xdr:nvSpPr>
      <xdr:spPr>
        <a:xfrm>
          <a:off x="13906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828" name="ZoneTexte 827">
          <a:extLst>
            <a:ext uri="{FF2B5EF4-FFF2-40B4-BE49-F238E27FC236}">
              <a16:creationId xmlns:a16="http://schemas.microsoft.com/office/drawing/2014/main" id="{610713B9-FD40-44B2-B345-6BAF111BA5B7}"/>
            </a:ext>
          </a:extLst>
        </xdr:cNvPr>
        <xdr:cNvSpPr txBox="1"/>
      </xdr:nvSpPr>
      <xdr:spPr>
        <a:xfrm>
          <a:off x="13906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829" name="ZoneTexte 828">
          <a:extLst>
            <a:ext uri="{FF2B5EF4-FFF2-40B4-BE49-F238E27FC236}">
              <a16:creationId xmlns:a16="http://schemas.microsoft.com/office/drawing/2014/main" id="{19C5B48F-55FF-442B-A454-149ECAA1470F}"/>
            </a:ext>
          </a:extLst>
        </xdr:cNvPr>
        <xdr:cNvSpPr txBox="1"/>
      </xdr:nvSpPr>
      <xdr:spPr>
        <a:xfrm>
          <a:off x="13906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830" name="ZoneTexte 829">
          <a:extLst>
            <a:ext uri="{FF2B5EF4-FFF2-40B4-BE49-F238E27FC236}">
              <a16:creationId xmlns:a16="http://schemas.microsoft.com/office/drawing/2014/main" id="{A0B36570-AF33-43A9-96F4-19EE7C8C4395}"/>
            </a:ext>
          </a:extLst>
        </xdr:cNvPr>
        <xdr:cNvSpPr txBox="1"/>
      </xdr:nvSpPr>
      <xdr:spPr>
        <a:xfrm>
          <a:off x="13906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831" name="ZoneTexte 830">
          <a:extLst>
            <a:ext uri="{FF2B5EF4-FFF2-40B4-BE49-F238E27FC236}">
              <a16:creationId xmlns:a16="http://schemas.microsoft.com/office/drawing/2014/main" id="{80D24559-46DE-4147-8DD9-C6AF24780685}"/>
            </a:ext>
          </a:extLst>
        </xdr:cNvPr>
        <xdr:cNvSpPr txBox="1"/>
      </xdr:nvSpPr>
      <xdr:spPr>
        <a:xfrm>
          <a:off x="13906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832" name="ZoneTexte 831">
          <a:extLst>
            <a:ext uri="{FF2B5EF4-FFF2-40B4-BE49-F238E27FC236}">
              <a16:creationId xmlns:a16="http://schemas.microsoft.com/office/drawing/2014/main" id="{364300D3-ACE2-495E-809B-9C5E314D3E52}"/>
            </a:ext>
          </a:extLst>
        </xdr:cNvPr>
        <xdr:cNvSpPr txBox="1"/>
      </xdr:nvSpPr>
      <xdr:spPr>
        <a:xfrm>
          <a:off x="13906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833" name="ZoneTexte 832">
          <a:extLst>
            <a:ext uri="{FF2B5EF4-FFF2-40B4-BE49-F238E27FC236}">
              <a16:creationId xmlns:a16="http://schemas.microsoft.com/office/drawing/2014/main" id="{A754CE6E-2C27-4D0E-9AFB-B3FAD2FB4C37}"/>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834" name="ZoneTexte 833">
          <a:extLst>
            <a:ext uri="{FF2B5EF4-FFF2-40B4-BE49-F238E27FC236}">
              <a16:creationId xmlns:a16="http://schemas.microsoft.com/office/drawing/2014/main" id="{187C5F0B-F34F-47A6-B5CD-7CF2094BA739}"/>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835" name="ZoneTexte 834">
          <a:extLst>
            <a:ext uri="{FF2B5EF4-FFF2-40B4-BE49-F238E27FC236}">
              <a16:creationId xmlns:a16="http://schemas.microsoft.com/office/drawing/2014/main" id="{B893194C-27DE-4C9C-B012-F8E4E31AF3C4}"/>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836" name="ZoneTexte 835">
          <a:extLst>
            <a:ext uri="{FF2B5EF4-FFF2-40B4-BE49-F238E27FC236}">
              <a16:creationId xmlns:a16="http://schemas.microsoft.com/office/drawing/2014/main" id="{B5221F29-5DFA-4EB3-A5B1-3F80416B2746}"/>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837" name="ZoneTexte 836">
          <a:extLst>
            <a:ext uri="{FF2B5EF4-FFF2-40B4-BE49-F238E27FC236}">
              <a16:creationId xmlns:a16="http://schemas.microsoft.com/office/drawing/2014/main" id="{5D1B59C6-E9C6-47F6-9923-CD9E0E772941}"/>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838" name="ZoneTexte 837">
          <a:extLst>
            <a:ext uri="{FF2B5EF4-FFF2-40B4-BE49-F238E27FC236}">
              <a16:creationId xmlns:a16="http://schemas.microsoft.com/office/drawing/2014/main" id="{D8715BF3-C22B-4DA1-ADA0-D719B4EE2464}"/>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839" name="ZoneTexte 838">
          <a:extLst>
            <a:ext uri="{FF2B5EF4-FFF2-40B4-BE49-F238E27FC236}">
              <a16:creationId xmlns:a16="http://schemas.microsoft.com/office/drawing/2014/main" id="{71932F3E-8576-4F97-8F9C-ED9A92FFF486}"/>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840" name="ZoneTexte 839">
          <a:extLst>
            <a:ext uri="{FF2B5EF4-FFF2-40B4-BE49-F238E27FC236}">
              <a16:creationId xmlns:a16="http://schemas.microsoft.com/office/drawing/2014/main" id="{9D0709F1-A30A-4F8B-8C69-551A488B4EE4}"/>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841" name="ZoneTexte 840">
          <a:extLst>
            <a:ext uri="{FF2B5EF4-FFF2-40B4-BE49-F238E27FC236}">
              <a16:creationId xmlns:a16="http://schemas.microsoft.com/office/drawing/2014/main" id="{6D2B18B0-1473-43A6-9D8F-2334262FF8F8}"/>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842" name="ZoneTexte 841">
          <a:extLst>
            <a:ext uri="{FF2B5EF4-FFF2-40B4-BE49-F238E27FC236}">
              <a16:creationId xmlns:a16="http://schemas.microsoft.com/office/drawing/2014/main" id="{8AF2C8B3-AA47-42C3-832A-7778B86B315E}"/>
            </a:ext>
          </a:extLst>
        </xdr:cNvPr>
        <xdr:cNvSpPr txBox="1"/>
      </xdr:nvSpPr>
      <xdr:spPr>
        <a:xfrm>
          <a:off x="1543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843" name="ZoneTexte 842">
          <a:extLst>
            <a:ext uri="{FF2B5EF4-FFF2-40B4-BE49-F238E27FC236}">
              <a16:creationId xmlns:a16="http://schemas.microsoft.com/office/drawing/2014/main" id="{103CF498-20D2-4954-AB19-709D7D0C561E}"/>
            </a:ext>
          </a:extLst>
        </xdr:cNvPr>
        <xdr:cNvSpPr txBox="1"/>
      </xdr:nvSpPr>
      <xdr:spPr>
        <a:xfrm>
          <a:off x="16192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844" name="ZoneTexte 843">
          <a:extLst>
            <a:ext uri="{FF2B5EF4-FFF2-40B4-BE49-F238E27FC236}">
              <a16:creationId xmlns:a16="http://schemas.microsoft.com/office/drawing/2014/main" id="{63C7DE0C-5003-4E17-9EC2-01272FA27BD0}"/>
            </a:ext>
          </a:extLst>
        </xdr:cNvPr>
        <xdr:cNvSpPr txBox="1"/>
      </xdr:nvSpPr>
      <xdr:spPr>
        <a:xfrm>
          <a:off x="16192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845" name="ZoneTexte 844">
          <a:extLst>
            <a:ext uri="{FF2B5EF4-FFF2-40B4-BE49-F238E27FC236}">
              <a16:creationId xmlns:a16="http://schemas.microsoft.com/office/drawing/2014/main" id="{4517A00B-E0B1-4983-A09C-F9A27E822EC6}"/>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846" name="ZoneTexte 845">
          <a:extLst>
            <a:ext uri="{FF2B5EF4-FFF2-40B4-BE49-F238E27FC236}">
              <a16:creationId xmlns:a16="http://schemas.microsoft.com/office/drawing/2014/main" id="{B8FE3504-D45E-45CF-8402-BA4CA7603CCD}"/>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847" name="ZoneTexte 846">
          <a:extLst>
            <a:ext uri="{FF2B5EF4-FFF2-40B4-BE49-F238E27FC236}">
              <a16:creationId xmlns:a16="http://schemas.microsoft.com/office/drawing/2014/main" id="{B3BF66AB-422D-4416-92D6-02D407956FE8}"/>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848" name="ZoneTexte 847">
          <a:extLst>
            <a:ext uri="{FF2B5EF4-FFF2-40B4-BE49-F238E27FC236}">
              <a16:creationId xmlns:a16="http://schemas.microsoft.com/office/drawing/2014/main" id="{1C82AB94-B77D-48C6-9786-0ADDBEBE9647}"/>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849" name="ZoneTexte 848">
          <a:extLst>
            <a:ext uri="{FF2B5EF4-FFF2-40B4-BE49-F238E27FC236}">
              <a16:creationId xmlns:a16="http://schemas.microsoft.com/office/drawing/2014/main" id="{7E2219A0-86D5-4AFC-97E4-4A20A618A3F8}"/>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850" name="ZoneTexte 849">
          <a:extLst>
            <a:ext uri="{FF2B5EF4-FFF2-40B4-BE49-F238E27FC236}">
              <a16:creationId xmlns:a16="http://schemas.microsoft.com/office/drawing/2014/main" id="{92949EC7-C249-434D-BE2F-60F72B5BA8FA}"/>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851" name="ZoneTexte 850">
          <a:extLst>
            <a:ext uri="{FF2B5EF4-FFF2-40B4-BE49-F238E27FC236}">
              <a16:creationId xmlns:a16="http://schemas.microsoft.com/office/drawing/2014/main" id="{7319D84C-1DFA-4854-A7CD-BDAA9857DE3C}"/>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852" name="ZoneTexte 851">
          <a:extLst>
            <a:ext uri="{FF2B5EF4-FFF2-40B4-BE49-F238E27FC236}">
              <a16:creationId xmlns:a16="http://schemas.microsoft.com/office/drawing/2014/main" id="{A8DCA77F-4213-462A-9479-58CF8F485090}"/>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853" name="ZoneTexte 852">
          <a:extLst>
            <a:ext uri="{FF2B5EF4-FFF2-40B4-BE49-F238E27FC236}">
              <a16:creationId xmlns:a16="http://schemas.microsoft.com/office/drawing/2014/main" id="{7B93F651-1F49-4BE1-A653-CDA271C92A57}"/>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854" name="ZoneTexte 853">
          <a:extLst>
            <a:ext uri="{FF2B5EF4-FFF2-40B4-BE49-F238E27FC236}">
              <a16:creationId xmlns:a16="http://schemas.microsoft.com/office/drawing/2014/main" id="{72053E2D-40B9-4591-B145-5611EBBDDC52}"/>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855" name="ZoneTexte 854">
          <a:extLst>
            <a:ext uri="{FF2B5EF4-FFF2-40B4-BE49-F238E27FC236}">
              <a16:creationId xmlns:a16="http://schemas.microsoft.com/office/drawing/2014/main" id="{B51B3422-744D-46CE-AAF0-D5A68F523BEC}"/>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856" name="ZoneTexte 855">
          <a:extLst>
            <a:ext uri="{FF2B5EF4-FFF2-40B4-BE49-F238E27FC236}">
              <a16:creationId xmlns:a16="http://schemas.microsoft.com/office/drawing/2014/main" id="{86013173-9024-4F42-A94A-5B34500C9BEA}"/>
            </a:ext>
          </a:extLst>
        </xdr:cNvPr>
        <xdr:cNvSpPr txBox="1"/>
      </xdr:nvSpPr>
      <xdr:spPr>
        <a:xfrm>
          <a:off x="16954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46</xdr:col>
      <xdr:colOff>0</xdr:colOff>
      <xdr:row>80</xdr:row>
      <xdr:rowOff>0</xdr:rowOff>
    </xdr:from>
    <xdr:ext cx="65" cy="172227"/>
    <xdr:sp macro="" textlink="">
      <xdr:nvSpPr>
        <xdr:cNvPr id="857" name="ZoneTexte 856">
          <a:extLst>
            <a:ext uri="{FF2B5EF4-FFF2-40B4-BE49-F238E27FC236}">
              <a16:creationId xmlns:a16="http://schemas.microsoft.com/office/drawing/2014/main" id="{88F90727-66D1-4519-85A3-7B406430D188}"/>
            </a:ext>
          </a:extLst>
        </xdr:cNvPr>
        <xdr:cNvSpPr txBox="1"/>
      </xdr:nvSpPr>
      <xdr:spPr>
        <a:xfrm>
          <a:off x="17716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46</xdr:col>
      <xdr:colOff>0</xdr:colOff>
      <xdr:row>80</xdr:row>
      <xdr:rowOff>0</xdr:rowOff>
    </xdr:from>
    <xdr:ext cx="65" cy="172227"/>
    <xdr:sp macro="" textlink="">
      <xdr:nvSpPr>
        <xdr:cNvPr id="858" name="ZoneTexte 857">
          <a:extLst>
            <a:ext uri="{FF2B5EF4-FFF2-40B4-BE49-F238E27FC236}">
              <a16:creationId xmlns:a16="http://schemas.microsoft.com/office/drawing/2014/main" id="{A3FAF1DA-CB80-4A13-8BCA-5924499D87A7}"/>
            </a:ext>
          </a:extLst>
        </xdr:cNvPr>
        <xdr:cNvSpPr txBox="1"/>
      </xdr:nvSpPr>
      <xdr:spPr>
        <a:xfrm>
          <a:off x="17716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47</xdr:col>
      <xdr:colOff>0</xdr:colOff>
      <xdr:row>80</xdr:row>
      <xdr:rowOff>0</xdr:rowOff>
    </xdr:from>
    <xdr:ext cx="65" cy="172227"/>
    <xdr:sp macro="" textlink="">
      <xdr:nvSpPr>
        <xdr:cNvPr id="859" name="ZoneTexte 858">
          <a:extLst>
            <a:ext uri="{FF2B5EF4-FFF2-40B4-BE49-F238E27FC236}">
              <a16:creationId xmlns:a16="http://schemas.microsoft.com/office/drawing/2014/main" id="{5B7DACE8-3265-4347-8CEB-00E07851B48E}"/>
            </a:ext>
          </a:extLst>
        </xdr:cNvPr>
        <xdr:cNvSpPr txBox="1"/>
      </xdr:nvSpPr>
      <xdr:spPr>
        <a:xfrm>
          <a:off x="18478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47</xdr:col>
      <xdr:colOff>0</xdr:colOff>
      <xdr:row>80</xdr:row>
      <xdr:rowOff>0</xdr:rowOff>
    </xdr:from>
    <xdr:ext cx="65" cy="172227"/>
    <xdr:sp macro="" textlink="">
      <xdr:nvSpPr>
        <xdr:cNvPr id="860" name="ZoneTexte 859">
          <a:extLst>
            <a:ext uri="{FF2B5EF4-FFF2-40B4-BE49-F238E27FC236}">
              <a16:creationId xmlns:a16="http://schemas.microsoft.com/office/drawing/2014/main" id="{1BC7014C-15F5-4D89-8D86-A229B2DFE026}"/>
            </a:ext>
          </a:extLst>
        </xdr:cNvPr>
        <xdr:cNvSpPr txBox="1"/>
      </xdr:nvSpPr>
      <xdr:spPr>
        <a:xfrm>
          <a:off x="18478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48</xdr:col>
      <xdr:colOff>0</xdr:colOff>
      <xdr:row>80</xdr:row>
      <xdr:rowOff>0</xdr:rowOff>
    </xdr:from>
    <xdr:ext cx="65" cy="172227"/>
    <xdr:sp macro="" textlink="">
      <xdr:nvSpPr>
        <xdr:cNvPr id="861" name="ZoneTexte 860">
          <a:extLst>
            <a:ext uri="{FF2B5EF4-FFF2-40B4-BE49-F238E27FC236}">
              <a16:creationId xmlns:a16="http://schemas.microsoft.com/office/drawing/2014/main" id="{E3E7F0B3-BCF3-4DA0-AF9B-07EFC1F56D83}"/>
            </a:ext>
          </a:extLst>
        </xdr:cNvPr>
        <xdr:cNvSpPr txBox="1"/>
      </xdr:nvSpPr>
      <xdr:spPr>
        <a:xfrm>
          <a:off x="1924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48</xdr:col>
      <xdr:colOff>0</xdr:colOff>
      <xdr:row>80</xdr:row>
      <xdr:rowOff>0</xdr:rowOff>
    </xdr:from>
    <xdr:ext cx="65" cy="172227"/>
    <xdr:sp macro="" textlink="">
      <xdr:nvSpPr>
        <xdr:cNvPr id="862" name="ZoneTexte 861">
          <a:extLst>
            <a:ext uri="{FF2B5EF4-FFF2-40B4-BE49-F238E27FC236}">
              <a16:creationId xmlns:a16="http://schemas.microsoft.com/office/drawing/2014/main" id="{918F75A5-9D76-404C-AD9B-187ED279AAF3}"/>
            </a:ext>
          </a:extLst>
        </xdr:cNvPr>
        <xdr:cNvSpPr txBox="1"/>
      </xdr:nvSpPr>
      <xdr:spPr>
        <a:xfrm>
          <a:off x="19240500" y="5201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78</xdr:row>
      <xdr:rowOff>0</xdr:rowOff>
    </xdr:from>
    <xdr:ext cx="65" cy="172227"/>
    <xdr:sp macro="" textlink="">
      <xdr:nvSpPr>
        <xdr:cNvPr id="941" name="ZoneTexte 940">
          <a:extLst>
            <a:ext uri="{FF2B5EF4-FFF2-40B4-BE49-F238E27FC236}">
              <a16:creationId xmlns:a16="http://schemas.microsoft.com/office/drawing/2014/main" id="{2092DFF1-BD85-4E4E-B841-2FD80072A8DF}"/>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78</xdr:row>
      <xdr:rowOff>0</xdr:rowOff>
    </xdr:from>
    <xdr:ext cx="65" cy="172227"/>
    <xdr:sp macro="" textlink="">
      <xdr:nvSpPr>
        <xdr:cNvPr id="942" name="ZoneTexte 941">
          <a:extLst>
            <a:ext uri="{FF2B5EF4-FFF2-40B4-BE49-F238E27FC236}">
              <a16:creationId xmlns:a16="http://schemas.microsoft.com/office/drawing/2014/main" id="{EEF328C0-22B9-45CE-A5C9-64B16481933C}"/>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78</xdr:row>
      <xdr:rowOff>0</xdr:rowOff>
    </xdr:from>
    <xdr:ext cx="65" cy="172227"/>
    <xdr:sp macro="" textlink="">
      <xdr:nvSpPr>
        <xdr:cNvPr id="943" name="ZoneTexte 942">
          <a:extLst>
            <a:ext uri="{FF2B5EF4-FFF2-40B4-BE49-F238E27FC236}">
              <a16:creationId xmlns:a16="http://schemas.microsoft.com/office/drawing/2014/main" id="{C030B1EE-9F92-4A4E-842C-CC82A848416C}"/>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78</xdr:row>
      <xdr:rowOff>0</xdr:rowOff>
    </xdr:from>
    <xdr:ext cx="65" cy="172227"/>
    <xdr:sp macro="" textlink="">
      <xdr:nvSpPr>
        <xdr:cNvPr id="944" name="ZoneTexte 943">
          <a:extLst>
            <a:ext uri="{FF2B5EF4-FFF2-40B4-BE49-F238E27FC236}">
              <a16:creationId xmlns:a16="http://schemas.microsoft.com/office/drawing/2014/main" id="{FC11B7FE-A33E-4CCD-B047-2B2454F5DB01}"/>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45" name="ZoneTexte 944">
          <a:extLst>
            <a:ext uri="{FF2B5EF4-FFF2-40B4-BE49-F238E27FC236}">
              <a16:creationId xmlns:a16="http://schemas.microsoft.com/office/drawing/2014/main" id="{DA2B3C5E-BD36-4E97-8BC4-F3F148D7A851}"/>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46" name="ZoneTexte 945">
          <a:extLst>
            <a:ext uri="{FF2B5EF4-FFF2-40B4-BE49-F238E27FC236}">
              <a16:creationId xmlns:a16="http://schemas.microsoft.com/office/drawing/2014/main" id="{CFD06E3F-CDEA-4439-B56E-0093B29AA865}"/>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47" name="ZoneTexte 946">
          <a:extLst>
            <a:ext uri="{FF2B5EF4-FFF2-40B4-BE49-F238E27FC236}">
              <a16:creationId xmlns:a16="http://schemas.microsoft.com/office/drawing/2014/main" id="{45819C9E-F917-4FD1-8EBE-8A325F2D1092}"/>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48" name="ZoneTexte 947">
          <a:extLst>
            <a:ext uri="{FF2B5EF4-FFF2-40B4-BE49-F238E27FC236}">
              <a16:creationId xmlns:a16="http://schemas.microsoft.com/office/drawing/2014/main" id="{4E3BA803-BD81-449F-82FC-F8CCB666B57B}"/>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949" name="ZoneTexte 948">
          <a:extLst>
            <a:ext uri="{FF2B5EF4-FFF2-40B4-BE49-F238E27FC236}">
              <a16:creationId xmlns:a16="http://schemas.microsoft.com/office/drawing/2014/main" id="{1EDEDA9D-E3D9-47A3-9181-C632574E48E3}"/>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950" name="ZoneTexte 949">
          <a:extLst>
            <a:ext uri="{FF2B5EF4-FFF2-40B4-BE49-F238E27FC236}">
              <a16:creationId xmlns:a16="http://schemas.microsoft.com/office/drawing/2014/main" id="{45A1DFF5-AB77-43D2-B82E-ECCC787E9C6D}"/>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951" name="ZoneTexte 950">
          <a:extLst>
            <a:ext uri="{FF2B5EF4-FFF2-40B4-BE49-F238E27FC236}">
              <a16:creationId xmlns:a16="http://schemas.microsoft.com/office/drawing/2014/main" id="{73313A33-FCC6-4623-B1B9-4C3B7D2DB550}"/>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952" name="ZoneTexte 951">
          <a:extLst>
            <a:ext uri="{FF2B5EF4-FFF2-40B4-BE49-F238E27FC236}">
              <a16:creationId xmlns:a16="http://schemas.microsoft.com/office/drawing/2014/main" id="{1A61C4D7-438D-4886-9D59-592E3EBCEF3D}"/>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78</xdr:row>
      <xdr:rowOff>0</xdr:rowOff>
    </xdr:from>
    <xdr:ext cx="65" cy="172227"/>
    <xdr:sp macro="" textlink="">
      <xdr:nvSpPr>
        <xdr:cNvPr id="953" name="ZoneTexte 952">
          <a:extLst>
            <a:ext uri="{FF2B5EF4-FFF2-40B4-BE49-F238E27FC236}">
              <a16:creationId xmlns:a16="http://schemas.microsoft.com/office/drawing/2014/main" id="{6EDBD474-2500-416C-9530-936C82B2C638}"/>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54" name="ZoneTexte 953">
          <a:extLst>
            <a:ext uri="{FF2B5EF4-FFF2-40B4-BE49-F238E27FC236}">
              <a16:creationId xmlns:a16="http://schemas.microsoft.com/office/drawing/2014/main" id="{2BE69DDB-3654-4922-A4D8-D37ACF49EF7F}"/>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955" name="ZoneTexte 954">
          <a:extLst>
            <a:ext uri="{FF2B5EF4-FFF2-40B4-BE49-F238E27FC236}">
              <a16:creationId xmlns:a16="http://schemas.microsoft.com/office/drawing/2014/main" id="{73B9DA6B-6D27-45B6-AE1D-CF317104F497}"/>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956" name="ZoneTexte 955">
          <a:extLst>
            <a:ext uri="{FF2B5EF4-FFF2-40B4-BE49-F238E27FC236}">
              <a16:creationId xmlns:a16="http://schemas.microsoft.com/office/drawing/2014/main" id="{C7CE274D-34B5-49B3-9ECE-CB4BDFE1FD1E}"/>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78</xdr:row>
      <xdr:rowOff>0</xdr:rowOff>
    </xdr:from>
    <xdr:ext cx="65" cy="172227"/>
    <xdr:sp macro="" textlink="">
      <xdr:nvSpPr>
        <xdr:cNvPr id="957" name="ZoneTexte 956">
          <a:extLst>
            <a:ext uri="{FF2B5EF4-FFF2-40B4-BE49-F238E27FC236}">
              <a16:creationId xmlns:a16="http://schemas.microsoft.com/office/drawing/2014/main" id="{11FEA993-7E51-4E11-9860-05B9652C57B9}"/>
            </a:ext>
          </a:extLst>
        </xdr:cNvPr>
        <xdr:cNvSpPr txBox="1"/>
      </xdr:nvSpPr>
      <xdr:spPr>
        <a:xfrm>
          <a:off x="27755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78</xdr:row>
      <xdr:rowOff>0</xdr:rowOff>
    </xdr:from>
    <xdr:ext cx="65" cy="172227"/>
    <xdr:sp macro="" textlink="">
      <xdr:nvSpPr>
        <xdr:cNvPr id="958" name="ZoneTexte 957">
          <a:extLst>
            <a:ext uri="{FF2B5EF4-FFF2-40B4-BE49-F238E27FC236}">
              <a16:creationId xmlns:a16="http://schemas.microsoft.com/office/drawing/2014/main" id="{E79FBFB6-B6D5-4E2F-BAF2-4CAF6A8EABCD}"/>
            </a:ext>
          </a:extLst>
        </xdr:cNvPr>
        <xdr:cNvSpPr txBox="1"/>
      </xdr:nvSpPr>
      <xdr:spPr>
        <a:xfrm>
          <a:off x="2927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78</xdr:row>
      <xdr:rowOff>0</xdr:rowOff>
    </xdr:from>
    <xdr:ext cx="65" cy="172227"/>
    <xdr:sp macro="" textlink="">
      <xdr:nvSpPr>
        <xdr:cNvPr id="959" name="ZoneTexte 958">
          <a:extLst>
            <a:ext uri="{FF2B5EF4-FFF2-40B4-BE49-F238E27FC236}">
              <a16:creationId xmlns:a16="http://schemas.microsoft.com/office/drawing/2014/main" id="{810C529D-8C42-4348-8FDA-3B00B2A6ACA7}"/>
            </a:ext>
          </a:extLst>
        </xdr:cNvPr>
        <xdr:cNvSpPr txBox="1"/>
      </xdr:nvSpPr>
      <xdr:spPr>
        <a:xfrm>
          <a:off x="2927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78</xdr:row>
      <xdr:rowOff>0</xdr:rowOff>
    </xdr:from>
    <xdr:ext cx="65" cy="172227"/>
    <xdr:sp macro="" textlink="">
      <xdr:nvSpPr>
        <xdr:cNvPr id="960" name="ZoneTexte 959">
          <a:extLst>
            <a:ext uri="{FF2B5EF4-FFF2-40B4-BE49-F238E27FC236}">
              <a16:creationId xmlns:a16="http://schemas.microsoft.com/office/drawing/2014/main" id="{5CC9785F-2013-477B-914F-609798E4DFE5}"/>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78</xdr:row>
      <xdr:rowOff>0</xdr:rowOff>
    </xdr:from>
    <xdr:ext cx="65" cy="172227"/>
    <xdr:sp macro="" textlink="">
      <xdr:nvSpPr>
        <xdr:cNvPr id="961" name="ZoneTexte 960">
          <a:extLst>
            <a:ext uri="{FF2B5EF4-FFF2-40B4-BE49-F238E27FC236}">
              <a16:creationId xmlns:a16="http://schemas.microsoft.com/office/drawing/2014/main" id="{E451461F-59D2-4F1F-AF09-6429D8B8F10F}"/>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78</xdr:row>
      <xdr:rowOff>0</xdr:rowOff>
    </xdr:from>
    <xdr:ext cx="65" cy="172227"/>
    <xdr:sp macro="" textlink="">
      <xdr:nvSpPr>
        <xdr:cNvPr id="962" name="ZoneTexte 961">
          <a:extLst>
            <a:ext uri="{FF2B5EF4-FFF2-40B4-BE49-F238E27FC236}">
              <a16:creationId xmlns:a16="http://schemas.microsoft.com/office/drawing/2014/main" id="{335FE3A5-0D1D-4EC6-AE98-FE6A46E6CD6D}"/>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78</xdr:row>
      <xdr:rowOff>0</xdr:rowOff>
    </xdr:from>
    <xdr:ext cx="65" cy="172227"/>
    <xdr:sp macro="" textlink="">
      <xdr:nvSpPr>
        <xdr:cNvPr id="963" name="ZoneTexte 962">
          <a:extLst>
            <a:ext uri="{FF2B5EF4-FFF2-40B4-BE49-F238E27FC236}">
              <a16:creationId xmlns:a16="http://schemas.microsoft.com/office/drawing/2014/main" id="{E13A2F72-A728-4C1E-8535-61855EAB49F1}"/>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64" name="ZoneTexte 963">
          <a:extLst>
            <a:ext uri="{FF2B5EF4-FFF2-40B4-BE49-F238E27FC236}">
              <a16:creationId xmlns:a16="http://schemas.microsoft.com/office/drawing/2014/main" id="{C8A1AA75-D232-453E-851F-BB5285512697}"/>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65" name="ZoneTexte 964">
          <a:extLst>
            <a:ext uri="{FF2B5EF4-FFF2-40B4-BE49-F238E27FC236}">
              <a16:creationId xmlns:a16="http://schemas.microsoft.com/office/drawing/2014/main" id="{876539B8-849D-4B64-BC06-4358FA05AB3A}"/>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66" name="ZoneTexte 965">
          <a:extLst>
            <a:ext uri="{FF2B5EF4-FFF2-40B4-BE49-F238E27FC236}">
              <a16:creationId xmlns:a16="http://schemas.microsoft.com/office/drawing/2014/main" id="{19CA8E81-0F1F-4712-8A87-1B14109A91CC}"/>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67" name="ZoneTexte 966">
          <a:extLst>
            <a:ext uri="{FF2B5EF4-FFF2-40B4-BE49-F238E27FC236}">
              <a16:creationId xmlns:a16="http://schemas.microsoft.com/office/drawing/2014/main" id="{B2F07C9D-4115-48BE-AAA1-40D1EBDA4BC9}"/>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968" name="ZoneTexte 967">
          <a:extLst>
            <a:ext uri="{FF2B5EF4-FFF2-40B4-BE49-F238E27FC236}">
              <a16:creationId xmlns:a16="http://schemas.microsoft.com/office/drawing/2014/main" id="{F4899BD0-F3C1-4F71-A801-9D6DF5150FB7}"/>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969" name="ZoneTexte 968">
          <a:extLst>
            <a:ext uri="{FF2B5EF4-FFF2-40B4-BE49-F238E27FC236}">
              <a16:creationId xmlns:a16="http://schemas.microsoft.com/office/drawing/2014/main" id="{82A68F10-ECEA-4515-A1E5-23FDB70D1CBE}"/>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970" name="ZoneTexte 969">
          <a:extLst>
            <a:ext uri="{FF2B5EF4-FFF2-40B4-BE49-F238E27FC236}">
              <a16:creationId xmlns:a16="http://schemas.microsoft.com/office/drawing/2014/main" id="{9E9CA436-47C8-4989-9092-98861544E244}"/>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971" name="ZoneTexte 970">
          <a:extLst>
            <a:ext uri="{FF2B5EF4-FFF2-40B4-BE49-F238E27FC236}">
              <a16:creationId xmlns:a16="http://schemas.microsoft.com/office/drawing/2014/main" id="{CD263088-49F1-4260-8D6F-F3CDD483B1AB}"/>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78</xdr:row>
      <xdr:rowOff>0</xdr:rowOff>
    </xdr:from>
    <xdr:ext cx="65" cy="172227"/>
    <xdr:sp macro="" textlink="">
      <xdr:nvSpPr>
        <xdr:cNvPr id="972" name="ZoneTexte 971">
          <a:extLst>
            <a:ext uri="{FF2B5EF4-FFF2-40B4-BE49-F238E27FC236}">
              <a16:creationId xmlns:a16="http://schemas.microsoft.com/office/drawing/2014/main" id="{C85D1E22-3F93-44D2-A170-B2C9C8D20234}"/>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73" name="ZoneTexte 972">
          <a:extLst>
            <a:ext uri="{FF2B5EF4-FFF2-40B4-BE49-F238E27FC236}">
              <a16:creationId xmlns:a16="http://schemas.microsoft.com/office/drawing/2014/main" id="{92F5C8FB-89DB-45E3-9E16-D4DDD98492D0}"/>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974" name="ZoneTexte 973">
          <a:extLst>
            <a:ext uri="{FF2B5EF4-FFF2-40B4-BE49-F238E27FC236}">
              <a16:creationId xmlns:a16="http://schemas.microsoft.com/office/drawing/2014/main" id="{FD53571F-7E0D-4C6B-A941-4BE0DE92DC5B}"/>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975" name="ZoneTexte 974">
          <a:extLst>
            <a:ext uri="{FF2B5EF4-FFF2-40B4-BE49-F238E27FC236}">
              <a16:creationId xmlns:a16="http://schemas.microsoft.com/office/drawing/2014/main" id="{75B335DA-5E52-4C32-B563-F43CC4458F21}"/>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78</xdr:row>
      <xdr:rowOff>0</xdr:rowOff>
    </xdr:from>
    <xdr:ext cx="65" cy="172227"/>
    <xdr:sp macro="" textlink="">
      <xdr:nvSpPr>
        <xdr:cNvPr id="976" name="ZoneTexte 975">
          <a:extLst>
            <a:ext uri="{FF2B5EF4-FFF2-40B4-BE49-F238E27FC236}">
              <a16:creationId xmlns:a16="http://schemas.microsoft.com/office/drawing/2014/main" id="{82272F7F-1DB4-4D11-B2D1-E16811163040}"/>
            </a:ext>
          </a:extLst>
        </xdr:cNvPr>
        <xdr:cNvSpPr txBox="1"/>
      </xdr:nvSpPr>
      <xdr:spPr>
        <a:xfrm>
          <a:off x="27755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78</xdr:row>
      <xdr:rowOff>0</xdr:rowOff>
    </xdr:from>
    <xdr:ext cx="65" cy="172227"/>
    <xdr:sp macro="" textlink="">
      <xdr:nvSpPr>
        <xdr:cNvPr id="977" name="ZoneTexte 976">
          <a:extLst>
            <a:ext uri="{FF2B5EF4-FFF2-40B4-BE49-F238E27FC236}">
              <a16:creationId xmlns:a16="http://schemas.microsoft.com/office/drawing/2014/main" id="{F39349BA-AD7E-4722-B603-7298367C1705}"/>
            </a:ext>
          </a:extLst>
        </xdr:cNvPr>
        <xdr:cNvSpPr txBox="1"/>
      </xdr:nvSpPr>
      <xdr:spPr>
        <a:xfrm>
          <a:off x="2927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78</xdr:row>
      <xdr:rowOff>0</xdr:rowOff>
    </xdr:from>
    <xdr:ext cx="65" cy="172227"/>
    <xdr:sp macro="" textlink="">
      <xdr:nvSpPr>
        <xdr:cNvPr id="978" name="ZoneTexte 977">
          <a:extLst>
            <a:ext uri="{FF2B5EF4-FFF2-40B4-BE49-F238E27FC236}">
              <a16:creationId xmlns:a16="http://schemas.microsoft.com/office/drawing/2014/main" id="{EAFC9B52-23F0-4A83-A1E8-2A6A40BA7CB5}"/>
            </a:ext>
          </a:extLst>
        </xdr:cNvPr>
        <xdr:cNvSpPr txBox="1"/>
      </xdr:nvSpPr>
      <xdr:spPr>
        <a:xfrm>
          <a:off x="2927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78</xdr:row>
      <xdr:rowOff>0</xdr:rowOff>
    </xdr:from>
    <xdr:ext cx="65" cy="172227"/>
    <xdr:sp macro="" textlink="">
      <xdr:nvSpPr>
        <xdr:cNvPr id="979" name="ZoneTexte 978">
          <a:extLst>
            <a:ext uri="{FF2B5EF4-FFF2-40B4-BE49-F238E27FC236}">
              <a16:creationId xmlns:a16="http://schemas.microsoft.com/office/drawing/2014/main" id="{67F9F4E7-257A-4FE7-90CF-7FD52A0A3EDE}"/>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78</xdr:row>
      <xdr:rowOff>0</xdr:rowOff>
    </xdr:from>
    <xdr:ext cx="65" cy="172227"/>
    <xdr:sp macro="" textlink="">
      <xdr:nvSpPr>
        <xdr:cNvPr id="980" name="ZoneTexte 979">
          <a:extLst>
            <a:ext uri="{FF2B5EF4-FFF2-40B4-BE49-F238E27FC236}">
              <a16:creationId xmlns:a16="http://schemas.microsoft.com/office/drawing/2014/main" id="{D96B34D4-B0F6-4EEF-87C2-18DFB06DB7F6}"/>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78</xdr:row>
      <xdr:rowOff>0</xdr:rowOff>
    </xdr:from>
    <xdr:ext cx="65" cy="172227"/>
    <xdr:sp macro="" textlink="">
      <xdr:nvSpPr>
        <xdr:cNvPr id="981" name="ZoneTexte 980">
          <a:extLst>
            <a:ext uri="{FF2B5EF4-FFF2-40B4-BE49-F238E27FC236}">
              <a16:creationId xmlns:a16="http://schemas.microsoft.com/office/drawing/2014/main" id="{61546635-0F40-49C6-869C-14BE1EA6C095}"/>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78</xdr:row>
      <xdr:rowOff>0</xdr:rowOff>
    </xdr:from>
    <xdr:ext cx="65" cy="172227"/>
    <xdr:sp macro="" textlink="">
      <xdr:nvSpPr>
        <xdr:cNvPr id="982" name="ZoneTexte 981">
          <a:extLst>
            <a:ext uri="{FF2B5EF4-FFF2-40B4-BE49-F238E27FC236}">
              <a16:creationId xmlns:a16="http://schemas.microsoft.com/office/drawing/2014/main" id="{F399A91B-70FF-4693-BA03-A3C35C4F669C}"/>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78</xdr:row>
      <xdr:rowOff>0</xdr:rowOff>
    </xdr:from>
    <xdr:ext cx="65" cy="172227"/>
    <xdr:sp macro="" textlink="">
      <xdr:nvSpPr>
        <xdr:cNvPr id="983" name="ZoneTexte 982">
          <a:extLst>
            <a:ext uri="{FF2B5EF4-FFF2-40B4-BE49-F238E27FC236}">
              <a16:creationId xmlns:a16="http://schemas.microsoft.com/office/drawing/2014/main" id="{AC8BA7CC-3FC9-48E6-B1EA-C9893009EE25}"/>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78</xdr:row>
      <xdr:rowOff>0</xdr:rowOff>
    </xdr:from>
    <xdr:ext cx="65" cy="172227"/>
    <xdr:sp macro="" textlink="">
      <xdr:nvSpPr>
        <xdr:cNvPr id="984" name="ZoneTexte 983">
          <a:extLst>
            <a:ext uri="{FF2B5EF4-FFF2-40B4-BE49-F238E27FC236}">
              <a16:creationId xmlns:a16="http://schemas.microsoft.com/office/drawing/2014/main" id="{5097A672-7311-4C8E-BAF5-7CC2DB29DBA8}"/>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78</xdr:row>
      <xdr:rowOff>0</xdr:rowOff>
    </xdr:from>
    <xdr:ext cx="65" cy="172227"/>
    <xdr:sp macro="" textlink="">
      <xdr:nvSpPr>
        <xdr:cNvPr id="985" name="ZoneTexte 984">
          <a:extLst>
            <a:ext uri="{FF2B5EF4-FFF2-40B4-BE49-F238E27FC236}">
              <a16:creationId xmlns:a16="http://schemas.microsoft.com/office/drawing/2014/main" id="{C2AFC63F-901E-499F-80BC-617BA5C24F53}"/>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78</xdr:row>
      <xdr:rowOff>0</xdr:rowOff>
    </xdr:from>
    <xdr:ext cx="65" cy="172227"/>
    <xdr:sp macro="" textlink="">
      <xdr:nvSpPr>
        <xdr:cNvPr id="986" name="ZoneTexte 985">
          <a:extLst>
            <a:ext uri="{FF2B5EF4-FFF2-40B4-BE49-F238E27FC236}">
              <a16:creationId xmlns:a16="http://schemas.microsoft.com/office/drawing/2014/main" id="{895EFE3C-8B72-4A1F-8ED2-3FDBE1267579}"/>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78</xdr:row>
      <xdr:rowOff>0</xdr:rowOff>
    </xdr:from>
    <xdr:ext cx="65" cy="172227"/>
    <xdr:sp macro="" textlink="">
      <xdr:nvSpPr>
        <xdr:cNvPr id="987" name="ZoneTexte 986">
          <a:extLst>
            <a:ext uri="{FF2B5EF4-FFF2-40B4-BE49-F238E27FC236}">
              <a16:creationId xmlns:a16="http://schemas.microsoft.com/office/drawing/2014/main" id="{7940EC13-7CAE-4DFF-87C9-85F8E01060FB}"/>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78</xdr:row>
      <xdr:rowOff>0</xdr:rowOff>
    </xdr:from>
    <xdr:ext cx="65" cy="172227"/>
    <xdr:sp macro="" textlink="">
      <xdr:nvSpPr>
        <xdr:cNvPr id="988" name="ZoneTexte 987">
          <a:extLst>
            <a:ext uri="{FF2B5EF4-FFF2-40B4-BE49-F238E27FC236}">
              <a16:creationId xmlns:a16="http://schemas.microsoft.com/office/drawing/2014/main" id="{DF15324D-87F8-470B-ACA4-405BA32D3C97}"/>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89" name="ZoneTexte 988">
          <a:extLst>
            <a:ext uri="{FF2B5EF4-FFF2-40B4-BE49-F238E27FC236}">
              <a16:creationId xmlns:a16="http://schemas.microsoft.com/office/drawing/2014/main" id="{9A770FE8-5485-4CB4-AA2B-94357BC368F3}"/>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90" name="ZoneTexte 989">
          <a:extLst>
            <a:ext uri="{FF2B5EF4-FFF2-40B4-BE49-F238E27FC236}">
              <a16:creationId xmlns:a16="http://schemas.microsoft.com/office/drawing/2014/main" id="{4C6B4738-C761-495F-8A0B-D0593F58BC39}"/>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91" name="ZoneTexte 990">
          <a:extLst>
            <a:ext uri="{FF2B5EF4-FFF2-40B4-BE49-F238E27FC236}">
              <a16:creationId xmlns:a16="http://schemas.microsoft.com/office/drawing/2014/main" id="{3A2E3D6F-29E4-46A8-867D-F950463BBD9C}"/>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92" name="ZoneTexte 991">
          <a:extLst>
            <a:ext uri="{FF2B5EF4-FFF2-40B4-BE49-F238E27FC236}">
              <a16:creationId xmlns:a16="http://schemas.microsoft.com/office/drawing/2014/main" id="{A19F2CB7-EE19-405E-B1F8-215DF4CE152E}"/>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93" name="ZoneTexte 992">
          <a:extLst>
            <a:ext uri="{FF2B5EF4-FFF2-40B4-BE49-F238E27FC236}">
              <a16:creationId xmlns:a16="http://schemas.microsoft.com/office/drawing/2014/main" id="{E8B75B9E-C2E5-4F73-9321-E53B3CBBBD9B}"/>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94" name="ZoneTexte 993">
          <a:extLst>
            <a:ext uri="{FF2B5EF4-FFF2-40B4-BE49-F238E27FC236}">
              <a16:creationId xmlns:a16="http://schemas.microsoft.com/office/drawing/2014/main" id="{C5962294-674A-49D1-AA7C-64DD2A9A495E}"/>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95" name="ZoneTexte 994">
          <a:extLst>
            <a:ext uri="{FF2B5EF4-FFF2-40B4-BE49-F238E27FC236}">
              <a16:creationId xmlns:a16="http://schemas.microsoft.com/office/drawing/2014/main" id="{FABFE882-CC44-4920-9972-E52DD853FB99}"/>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96" name="ZoneTexte 995">
          <a:extLst>
            <a:ext uri="{FF2B5EF4-FFF2-40B4-BE49-F238E27FC236}">
              <a16:creationId xmlns:a16="http://schemas.microsoft.com/office/drawing/2014/main" id="{489BF289-AEE6-439E-8A4F-487DE7032EA2}"/>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97" name="ZoneTexte 996">
          <a:extLst>
            <a:ext uri="{FF2B5EF4-FFF2-40B4-BE49-F238E27FC236}">
              <a16:creationId xmlns:a16="http://schemas.microsoft.com/office/drawing/2014/main" id="{E191EABE-C826-43B6-BC13-D868F07B23F9}"/>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78</xdr:row>
      <xdr:rowOff>0</xdr:rowOff>
    </xdr:from>
    <xdr:ext cx="65" cy="172227"/>
    <xdr:sp macro="" textlink="">
      <xdr:nvSpPr>
        <xdr:cNvPr id="998" name="ZoneTexte 997">
          <a:extLst>
            <a:ext uri="{FF2B5EF4-FFF2-40B4-BE49-F238E27FC236}">
              <a16:creationId xmlns:a16="http://schemas.microsoft.com/office/drawing/2014/main" id="{01045EFD-5698-482D-A863-CF0FB1F0CBC3}"/>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78</xdr:row>
      <xdr:rowOff>0</xdr:rowOff>
    </xdr:from>
    <xdr:ext cx="65" cy="172227"/>
    <xdr:sp macro="" textlink="">
      <xdr:nvSpPr>
        <xdr:cNvPr id="999" name="ZoneTexte 998">
          <a:extLst>
            <a:ext uri="{FF2B5EF4-FFF2-40B4-BE49-F238E27FC236}">
              <a16:creationId xmlns:a16="http://schemas.microsoft.com/office/drawing/2014/main" id="{55131F2D-EEA8-4E53-9E85-1D436B825ACD}"/>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78</xdr:row>
      <xdr:rowOff>0</xdr:rowOff>
    </xdr:from>
    <xdr:ext cx="65" cy="172227"/>
    <xdr:sp macro="" textlink="">
      <xdr:nvSpPr>
        <xdr:cNvPr id="1000" name="ZoneTexte 999">
          <a:extLst>
            <a:ext uri="{FF2B5EF4-FFF2-40B4-BE49-F238E27FC236}">
              <a16:creationId xmlns:a16="http://schemas.microsoft.com/office/drawing/2014/main" id="{48C3794C-CE24-4863-A565-CFFF695B508A}"/>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1001" name="ZoneTexte 1000">
          <a:extLst>
            <a:ext uri="{FF2B5EF4-FFF2-40B4-BE49-F238E27FC236}">
              <a16:creationId xmlns:a16="http://schemas.microsoft.com/office/drawing/2014/main" id="{7DAA46BF-2AC1-412A-94E7-27942539CC65}"/>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1002" name="ZoneTexte 1001">
          <a:extLst>
            <a:ext uri="{FF2B5EF4-FFF2-40B4-BE49-F238E27FC236}">
              <a16:creationId xmlns:a16="http://schemas.microsoft.com/office/drawing/2014/main" id="{3A5C9790-7ABB-40FA-B30E-DD914F8C8549}"/>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1003" name="ZoneTexte 1002">
          <a:extLst>
            <a:ext uri="{FF2B5EF4-FFF2-40B4-BE49-F238E27FC236}">
              <a16:creationId xmlns:a16="http://schemas.microsoft.com/office/drawing/2014/main" id="{CF1DBAE8-1019-4C45-BADE-D57E4C2D00F1}"/>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1004" name="ZoneTexte 1003">
          <a:extLst>
            <a:ext uri="{FF2B5EF4-FFF2-40B4-BE49-F238E27FC236}">
              <a16:creationId xmlns:a16="http://schemas.microsoft.com/office/drawing/2014/main" id="{0821BEA8-44A9-4970-A36C-31A7E37DC2EB}"/>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1005" name="ZoneTexte 1004">
          <a:extLst>
            <a:ext uri="{FF2B5EF4-FFF2-40B4-BE49-F238E27FC236}">
              <a16:creationId xmlns:a16="http://schemas.microsoft.com/office/drawing/2014/main" id="{8B6F788C-5C3A-4115-A2BE-8475CCFE2254}"/>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1006" name="ZoneTexte 1005">
          <a:extLst>
            <a:ext uri="{FF2B5EF4-FFF2-40B4-BE49-F238E27FC236}">
              <a16:creationId xmlns:a16="http://schemas.microsoft.com/office/drawing/2014/main" id="{4B3E581D-AB8E-4C4B-8031-27DB76CFB851}"/>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1007" name="ZoneTexte 1006">
          <a:extLst>
            <a:ext uri="{FF2B5EF4-FFF2-40B4-BE49-F238E27FC236}">
              <a16:creationId xmlns:a16="http://schemas.microsoft.com/office/drawing/2014/main" id="{A37F4F1A-1923-4247-8AC2-775E241DC228}"/>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1008" name="ZoneTexte 1007">
          <a:extLst>
            <a:ext uri="{FF2B5EF4-FFF2-40B4-BE49-F238E27FC236}">
              <a16:creationId xmlns:a16="http://schemas.microsoft.com/office/drawing/2014/main" id="{D088D779-A2E6-450D-9DF3-9CA6E4615C1E}"/>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1009" name="ZoneTexte 1008">
          <a:extLst>
            <a:ext uri="{FF2B5EF4-FFF2-40B4-BE49-F238E27FC236}">
              <a16:creationId xmlns:a16="http://schemas.microsoft.com/office/drawing/2014/main" id="{ACB34B49-CA99-4CD4-B30B-644AE6B5A47B}"/>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1010" name="ZoneTexte 1009">
          <a:extLst>
            <a:ext uri="{FF2B5EF4-FFF2-40B4-BE49-F238E27FC236}">
              <a16:creationId xmlns:a16="http://schemas.microsoft.com/office/drawing/2014/main" id="{F569C43B-7A57-49F0-82A0-E7CD8E48E82A}"/>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1011" name="ZoneTexte 1010">
          <a:extLst>
            <a:ext uri="{FF2B5EF4-FFF2-40B4-BE49-F238E27FC236}">
              <a16:creationId xmlns:a16="http://schemas.microsoft.com/office/drawing/2014/main" id="{DC160B61-D871-4DE2-AA48-6649B7A9B6B9}"/>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78</xdr:row>
      <xdr:rowOff>0</xdr:rowOff>
    </xdr:from>
    <xdr:ext cx="65" cy="172227"/>
    <xdr:sp macro="" textlink="">
      <xdr:nvSpPr>
        <xdr:cNvPr id="1012" name="ZoneTexte 1011">
          <a:extLst>
            <a:ext uri="{FF2B5EF4-FFF2-40B4-BE49-F238E27FC236}">
              <a16:creationId xmlns:a16="http://schemas.microsoft.com/office/drawing/2014/main" id="{E0CFE029-2EA9-4512-A28C-DEA8C1F4CF05}"/>
            </a:ext>
          </a:extLst>
        </xdr:cNvPr>
        <xdr:cNvSpPr txBox="1"/>
      </xdr:nvSpPr>
      <xdr:spPr>
        <a:xfrm>
          <a:off x="26993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78</xdr:row>
      <xdr:rowOff>0</xdr:rowOff>
    </xdr:from>
    <xdr:ext cx="65" cy="172227"/>
    <xdr:sp macro="" textlink="">
      <xdr:nvSpPr>
        <xdr:cNvPr id="1013" name="ZoneTexte 1012">
          <a:extLst>
            <a:ext uri="{FF2B5EF4-FFF2-40B4-BE49-F238E27FC236}">
              <a16:creationId xmlns:a16="http://schemas.microsoft.com/office/drawing/2014/main" id="{BCE78682-7E15-44D0-9354-9E578F505B82}"/>
            </a:ext>
          </a:extLst>
        </xdr:cNvPr>
        <xdr:cNvSpPr txBox="1"/>
      </xdr:nvSpPr>
      <xdr:spPr>
        <a:xfrm>
          <a:off x="27755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78</xdr:row>
      <xdr:rowOff>0</xdr:rowOff>
    </xdr:from>
    <xdr:ext cx="65" cy="172227"/>
    <xdr:sp macro="" textlink="">
      <xdr:nvSpPr>
        <xdr:cNvPr id="1014" name="ZoneTexte 1013">
          <a:extLst>
            <a:ext uri="{FF2B5EF4-FFF2-40B4-BE49-F238E27FC236}">
              <a16:creationId xmlns:a16="http://schemas.microsoft.com/office/drawing/2014/main" id="{61ADC301-4614-41D6-8B27-25E407B333BB}"/>
            </a:ext>
          </a:extLst>
        </xdr:cNvPr>
        <xdr:cNvSpPr txBox="1"/>
      </xdr:nvSpPr>
      <xdr:spPr>
        <a:xfrm>
          <a:off x="27755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78</xdr:row>
      <xdr:rowOff>0</xdr:rowOff>
    </xdr:from>
    <xdr:ext cx="65" cy="172227"/>
    <xdr:sp macro="" textlink="">
      <xdr:nvSpPr>
        <xdr:cNvPr id="1015" name="ZoneTexte 1014">
          <a:extLst>
            <a:ext uri="{FF2B5EF4-FFF2-40B4-BE49-F238E27FC236}">
              <a16:creationId xmlns:a16="http://schemas.microsoft.com/office/drawing/2014/main" id="{52BD0F78-77E8-4AF3-80BA-8BAADF42B0BB}"/>
            </a:ext>
          </a:extLst>
        </xdr:cNvPr>
        <xdr:cNvSpPr txBox="1"/>
      </xdr:nvSpPr>
      <xdr:spPr>
        <a:xfrm>
          <a:off x="28517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78</xdr:row>
      <xdr:rowOff>0</xdr:rowOff>
    </xdr:from>
    <xdr:ext cx="65" cy="172227"/>
    <xdr:sp macro="" textlink="">
      <xdr:nvSpPr>
        <xdr:cNvPr id="1016" name="ZoneTexte 1015">
          <a:extLst>
            <a:ext uri="{FF2B5EF4-FFF2-40B4-BE49-F238E27FC236}">
              <a16:creationId xmlns:a16="http://schemas.microsoft.com/office/drawing/2014/main" id="{021D1DA9-93A2-4442-BCDE-0EDEF41A2EF9}"/>
            </a:ext>
          </a:extLst>
        </xdr:cNvPr>
        <xdr:cNvSpPr txBox="1"/>
      </xdr:nvSpPr>
      <xdr:spPr>
        <a:xfrm>
          <a:off x="28517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78</xdr:row>
      <xdr:rowOff>0</xdr:rowOff>
    </xdr:from>
    <xdr:ext cx="65" cy="172227"/>
    <xdr:sp macro="" textlink="">
      <xdr:nvSpPr>
        <xdr:cNvPr id="1017" name="ZoneTexte 1016">
          <a:extLst>
            <a:ext uri="{FF2B5EF4-FFF2-40B4-BE49-F238E27FC236}">
              <a16:creationId xmlns:a16="http://schemas.microsoft.com/office/drawing/2014/main" id="{4D5037E1-56F2-4F0E-8BCC-4134B8D0EB1F}"/>
            </a:ext>
          </a:extLst>
        </xdr:cNvPr>
        <xdr:cNvSpPr txBox="1"/>
      </xdr:nvSpPr>
      <xdr:spPr>
        <a:xfrm>
          <a:off x="2927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78</xdr:row>
      <xdr:rowOff>0</xdr:rowOff>
    </xdr:from>
    <xdr:ext cx="65" cy="172227"/>
    <xdr:sp macro="" textlink="">
      <xdr:nvSpPr>
        <xdr:cNvPr id="1018" name="ZoneTexte 1017">
          <a:extLst>
            <a:ext uri="{FF2B5EF4-FFF2-40B4-BE49-F238E27FC236}">
              <a16:creationId xmlns:a16="http://schemas.microsoft.com/office/drawing/2014/main" id="{9E3A220E-0F78-4696-9269-EE49DF7E0120}"/>
            </a:ext>
          </a:extLst>
        </xdr:cNvPr>
        <xdr:cNvSpPr txBox="1"/>
      </xdr:nvSpPr>
      <xdr:spPr>
        <a:xfrm>
          <a:off x="2927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019" name="ZoneTexte 1018">
          <a:extLst>
            <a:ext uri="{FF2B5EF4-FFF2-40B4-BE49-F238E27FC236}">
              <a16:creationId xmlns:a16="http://schemas.microsoft.com/office/drawing/2014/main" id="{EEFCBD56-C91E-4440-8E89-0E7F34BC0E1A}"/>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020" name="ZoneTexte 1019">
          <a:extLst>
            <a:ext uri="{FF2B5EF4-FFF2-40B4-BE49-F238E27FC236}">
              <a16:creationId xmlns:a16="http://schemas.microsoft.com/office/drawing/2014/main" id="{A127B30F-E0AB-46FC-BCBB-865E30054703}"/>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021" name="ZoneTexte 1020">
          <a:extLst>
            <a:ext uri="{FF2B5EF4-FFF2-40B4-BE49-F238E27FC236}">
              <a16:creationId xmlns:a16="http://schemas.microsoft.com/office/drawing/2014/main" id="{2BCCB01A-4897-400D-8821-70168C6ACBE5}"/>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022" name="ZoneTexte 1021">
          <a:extLst>
            <a:ext uri="{FF2B5EF4-FFF2-40B4-BE49-F238E27FC236}">
              <a16:creationId xmlns:a16="http://schemas.microsoft.com/office/drawing/2014/main" id="{7BE7A183-EA93-4DA3-A257-4AA60AC853B8}"/>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23" name="ZoneTexte 1022">
          <a:extLst>
            <a:ext uri="{FF2B5EF4-FFF2-40B4-BE49-F238E27FC236}">
              <a16:creationId xmlns:a16="http://schemas.microsoft.com/office/drawing/2014/main" id="{A1D116C9-5AB5-4F3D-802D-50C96C03BE59}"/>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24" name="ZoneTexte 1023">
          <a:extLst>
            <a:ext uri="{FF2B5EF4-FFF2-40B4-BE49-F238E27FC236}">
              <a16:creationId xmlns:a16="http://schemas.microsoft.com/office/drawing/2014/main" id="{D6C0FA48-9F50-486A-9D09-1D06299AA786}"/>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25" name="ZoneTexte 1024">
          <a:extLst>
            <a:ext uri="{FF2B5EF4-FFF2-40B4-BE49-F238E27FC236}">
              <a16:creationId xmlns:a16="http://schemas.microsoft.com/office/drawing/2014/main" id="{C0CE8156-C7F5-47BC-AB08-C126658B70FA}"/>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26" name="ZoneTexte 1025">
          <a:extLst>
            <a:ext uri="{FF2B5EF4-FFF2-40B4-BE49-F238E27FC236}">
              <a16:creationId xmlns:a16="http://schemas.microsoft.com/office/drawing/2014/main" id="{07774BDD-71E7-4797-BD3C-D0C762F8E36A}"/>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27" name="ZoneTexte 1026">
          <a:extLst>
            <a:ext uri="{FF2B5EF4-FFF2-40B4-BE49-F238E27FC236}">
              <a16:creationId xmlns:a16="http://schemas.microsoft.com/office/drawing/2014/main" id="{F1575946-6347-4410-A4E7-D0CEF9C29A88}"/>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28" name="ZoneTexte 1027">
          <a:extLst>
            <a:ext uri="{FF2B5EF4-FFF2-40B4-BE49-F238E27FC236}">
              <a16:creationId xmlns:a16="http://schemas.microsoft.com/office/drawing/2014/main" id="{570255D4-F741-4C61-9BC9-71083BDFE541}"/>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29" name="ZoneTexte 1028">
          <a:extLst>
            <a:ext uri="{FF2B5EF4-FFF2-40B4-BE49-F238E27FC236}">
              <a16:creationId xmlns:a16="http://schemas.microsoft.com/office/drawing/2014/main" id="{4D7CDE70-B3D7-4B23-992A-2B9013551ED8}"/>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30" name="ZoneTexte 1029">
          <a:extLst>
            <a:ext uri="{FF2B5EF4-FFF2-40B4-BE49-F238E27FC236}">
              <a16:creationId xmlns:a16="http://schemas.microsoft.com/office/drawing/2014/main" id="{467546F0-F193-4975-829F-A2ED9DCE9C1D}"/>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031" name="ZoneTexte 1030">
          <a:extLst>
            <a:ext uri="{FF2B5EF4-FFF2-40B4-BE49-F238E27FC236}">
              <a16:creationId xmlns:a16="http://schemas.microsoft.com/office/drawing/2014/main" id="{84176351-0B91-4120-BDEF-294F3E0483CB}"/>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32" name="ZoneTexte 1031">
          <a:extLst>
            <a:ext uri="{FF2B5EF4-FFF2-40B4-BE49-F238E27FC236}">
              <a16:creationId xmlns:a16="http://schemas.microsoft.com/office/drawing/2014/main" id="{A810F45F-13DF-4EB3-80BD-37E90800676E}"/>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33" name="ZoneTexte 1032">
          <a:extLst>
            <a:ext uri="{FF2B5EF4-FFF2-40B4-BE49-F238E27FC236}">
              <a16:creationId xmlns:a16="http://schemas.microsoft.com/office/drawing/2014/main" id="{6ADDAFBA-2AD9-49C3-96EA-0549CD19D36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34" name="ZoneTexte 1033">
          <a:extLst>
            <a:ext uri="{FF2B5EF4-FFF2-40B4-BE49-F238E27FC236}">
              <a16:creationId xmlns:a16="http://schemas.microsoft.com/office/drawing/2014/main" id="{8E291E23-A437-471A-A654-55D8F0B5507D}"/>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78</xdr:row>
      <xdr:rowOff>0</xdr:rowOff>
    </xdr:from>
    <xdr:ext cx="65" cy="172227"/>
    <xdr:sp macro="" textlink="">
      <xdr:nvSpPr>
        <xdr:cNvPr id="1035" name="ZoneTexte 1034">
          <a:extLst>
            <a:ext uri="{FF2B5EF4-FFF2-40B4-BE49-F238E27FC236}">
              <a16:creationId xmlns:a16="http://schemas.microsoft.com/office/drawing/2014/main" id="{39167BFA-B9B3-48BD-B11F-7A2101CCEA5A}"/>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78</xdr:row>
      <xdr:rowOff>0</xdr:rowOff>
    </xdr:from>
    <xdr:ext cx="65" cy="172227"/>
    <xdr:sp macro="" textlink="">
      <xdr:nvSpPr>
        <xdr:cNvPr id="1036" name="ZoneTexte 1035">
          <a:extLst>
            <a:ext uri="{FF2B5EF4-FFF2-40B4-BE49-F238E27FC236}">
              <a16:creationId xmlns:a16="http://schemas.microsoft.com/office/drawing/2014/main" id="{4D92368D-718F-4D50-9AE6-61598DA2181D}"/>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78</xdr:row>
      <xdr:rowOff>0</xdr:rowOff>
    </xdr:from>
    <xdr:ext cx="65" cy="172227"/>
    <xdr:sp macro="" textlink="">
      <xdr:nvSpPr>
        <xdr:cNvPr id="1037" name="ZoneTexte 1036">
          <a:extLst>
            <a:ext uri="{FF2B5EF4-FFF2-40B4-BE49-F238E27FC236}">
              <a16:creationId xmlns:a16="http://schemas.microsoft.com/office/drawing/2014/main" id="{D98C7130-82AD-401F-A207-25CFFE88AEA2}"/>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038" name="ZoneTexte 1037">
          <a:extLst>
            <a:ext uri="{FF2B5EF4-FFF2-40B4-BE49-F238E27FC236}">
              <a16:creationId xmlns:a16="http://schemas.microsoft.com/office/drawing/2014/main" id="{D4CBC062-23A7-4FED-989C-A71428810F4E}"/>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039" name="ZoneTexte 1038">
          <a:extLst>
            <a:ext uri="{FF2B5EF4-FFF2-40B4-BE49-F238E27FC236}">
              <a16:creationId xmlns:a16="http://schemas.microsoft.com/office/drawing/2014/main" id="{50ED48FE-5ECF-4A4E-8484-14BB86C07824}"/>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040" name="ZoneTexte 1039">
          <a:extLst>
            <a:ext uri="{FF2B5EF4-FFF2-40B4-BE49-F238E27FC236}">
              <a16:creationId xmlns:a16="http://schemas.microsoft.com/office/drawing/2014/main" id="{65ED9DDF-2D8D-4216-817D-A653A5A9599E}"/>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041" name="ZoneTexte 1040">
          <a:extLst>
            <a:ext uri="{FF2B5EF4-FFF2-40B4-BE49-F238E27FC236}">
              <a16:creationId xmlns:a16="http://schemas.microsoft.com/office/drawing/2014/main" id="{FB1B2CC3-E4D6-4248-92C8-E70C8858D7BF}"/>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42" name="ZoneTexte 1041">
          <a:extLst>
            <a:ext uri="{FF2B5EF4-FFF2-40B4-BE49-F238E27FC236}">
              <a16:creationId xmlns:a16="http://schemas.microsoft.com/office/drawing/2014/main" id="{5C628CE0-CD27-4486-9C30-C4CC4EB09601}"/>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43" name="ZoneTexte 1042">
          <a:extLst>
            <a:ext uri="{FF2B5EF4-FFF2-40B4-BE49-F238E27FC236}">
              <a16:creationId xmlns:a16="http://schemas.microsoft.com/office/drawing/2014/main" id="{C049BC04-9DED-44C2-839A-B44B87C73733}"/>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44" name="ZoneTexte 1043">
          <a:extLst>
            <a:ext uri="{FF2B5EF4-FFF2-40B4-BE49-F238E27FC236}">
              <a16:creationId xmlns:a16="http://schemas.microsoft.com/office/drawing/2014/main" id="{3E29CA23-92A1-47E1-8D78-F9AA4759909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45" name="ZoneTexte 1044">
          <a:extLst>
            <a:ext uri="{FF2B5EF4-FFF2-40B4-BE49-F238E27FC236}">
              <a16:creationId xmlns:a16="http://schemas.microsoft.com/office/drawing/2014/main" id="{2FE46391-2240-4B94-BA49-A77AE00404DE}"/>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46" name="ZoneTexte 1045">
          <a:extLst>
            <a:ext uri="{FF2B5EF4-FFF2-40B4-BE49-F238E27FC236}">
              <a16:creationId xmlns:a16="http://schemas.microsoft.com/office/drawing/2014/main" id="{FEA223B5-446B-49ED-9D0A-66A5C6063775}"/>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47" name="ZoneTexte 1046">
          <a:extLst>
            <a:ext uri="{FF2B5EF4-FFF2-40B4-BE49-F238E27FC236}">
              <a16:creationId xmlns:a16="http://schemas.microsoft.com/office/drawing/2014/main" id="{C45FA2A5-63A4-416A-9B91-8A5059D44232}"/>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48" name="ZoneTexte 1047">
          <a:extLst>
            <a:ext uri="{FF2B5EF4-FFF2-40B4-BE49-F238E27FC236}">
              <a16:creationId xmlns:a16="http://schemas.microsoft.com/office/drawing/2014/main" id="{D755668F-492E-4DD3-BCE6-A84F609AB39C}"/>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49" name="ZoneTexte 1048">
          <a:extLst>
            <a:ext uri="{FF2B5EF4-FFF2-40B4-BE49-F238E27FC236}">
              <a16:creationId xmlns:a16="http://schemas.microsoft.com/office/drawing/2014/main" id="{4664190B-A91E-45DD-905A-90D82B3261A5}"/>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050" name="ZoneTexte 1049">
          <a:extLst>
            <a:ext uri="{FF2B5EF4-FFF2-40B4-BE49-F238E27FC236}">
              <a16:creationId xmlns:a16="http://schemas.microsoft.com/office/drawing/2014/main" id="{A5D0240B-E5D8-4043-9D65-D597291BEFEF}"/>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51" name="ZoneTexte 1050">
          <a:extLst>
            <a:ext uri="{FF2B5EF4-FFF2-40B4-BE49-F238E27FC236}">
              <a16:creationId xmlns:a16="http://schemas.microsoft.com/office/drawing/2014/main" id="{8D160A14-73EC-4CBA-BA8F-1A11C6566DD6}"/>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52" name="ZoneTexte 1051">
          <a:extLst>
            <a:ext uri="{FF2B5EF4-FFF2-40B4-BE49-F238E27FC236}">
              <a16:creationId xmlns:a16="http://schemas.microsoft.com/office/drawing/2014/main" id="{F9CCA5E1-A2E1-4737-A02B-C1BE5FAB5695}"/>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53" name="ZoneTexte 1052">
          <a:extLst>
            <a:ext uri="{FF2B5EF4-FFF2-40B4-BE49-F238E27FC236}">
              <a16:creationId xmlns:a16="http://schemas.microsoft.com/office/drawing/2014/main" id="{DEE64206-B726-4830-9D5D-580B436717C8}"/>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78</xdr:row>
      <xdr:rowOff>0</xdr:rowOff>
    </xdr:from>
    <xdr:ext cx="65" cy="172227"/>
    <xdr:sp macro="" textlink="">
      <xdr:nvSpPr>
        <xdr:cNvPr id="1054" name="ZoneTexte 1053">
          <a:extLst>
            <a:ext uri="{FF2B5EF4-FFF2-40B4-BE49-F238E27FC236}">
              <a16:creationId xmlns:a16="http://schemas.microsoft.com/office/drawing/2014/main" id="{702E1655-C783-4400-965F-CE52EEBC18F7}"/>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78</xdr:row>
      <xdr:rowOff>0</xdr:rowOff>
    </xdr:from>
    <xdr:ext cx="65" cy="172227"/>
    <xdr:sp macro="" textlink="">
      <xdr:nvSpPr>
        <xdr:cNvPr id="1055" name="ZoneTexte 1054">
          <a:extLst>
            <a:ext uri="{FF2B5EF4-FFF2-40B4-BE49-F238E27FC236}">
              <a16:creationId xmlns:a16="http://schemas.microsoft.com/office/drawing/2014/main" id="{39B3D557-C49E-48BB-AB9A-6673F86750B9}"/>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78</xdr:row>
      <xdr:rowOff>0</xdr:rowOff>
    </xdr:from>
    <xdr:ext cx="65" cy="172227"/>
    <xdr:sp macro="" textlink="">
      <xdr:nvSpPr>
        <xdr:cNvPr id="1056" name="ZoneTexte 1055">
          <a:extLst>
            <a:ext uri="{FF2B5EF4-FFF2-40B4-BE49-F238E27FC236}">
              <a16:creationId xmlns:a16="http://schemas.microsoft.com/office/drawing/2014/main" id="{B4BEB698-E181-48FA-BF1F-C5DB160AAE83}"/>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057" name="ZoneTexte 1056">
          <a:extLst>
            <a:ext uri="{FF2B5EF4-FFF2-40B4-BE49-F238E27FC236}">
              <a16:creationId xmlns:a16="http://schemas.microsoft.com/office/drawing/2014/main" id="{5B12FC49-65BC-4596-A038-1EFD83170D2A}"/>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058" name="ZoneTexte 1057">
          <a:extLst>
            <a:ext uri="{FF2B5EF4-FFF2-40B4-BE49-F238E27FC236}">
              <a16:creationId xmlns:a16="http://schemas.microsoft.com/office/drawing/2014/main" id="{CEB9A73D-6766-4503-A18D-4A5D09C1A46F}"/>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059" name="ZoneTexte 1058">
          <a:extLst>
            <a:ext uri="{FF2B5EF4-FFF2-40B4-BE49-F238E27FC236}">
              <a16:creationId xmlns:a16="http://schemas.microsoft.com/office/drawing/2014/main" id="{44AC41FA-3290-4C31-9116-7554197B79F1}"/>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060" name="ZoneTexte 1059">
          <a:extLst>
            <a:ext uri="{FF2B5EF4-FFF2-40B4-BE49-F238E27FC236}">
              <a16:creationId xmlns:a16="http://schemas.microsoft.com/office/drawing/2014/main" id="{1416C437-1375-4E97-AC25-94E45C9AFC1C}"/>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061" name="ZoneTexte 1060">
          <a:extLst>
            <a:ext uri="{FF2B5EF4-FFF2-40B4-BE49-F238E27FC236}">
              <a16:creationId xmlns:a16="http://schemas.microsoft.com/office/drawing/2014/main" id="{661C83FE-D01E-4EFA-B7E9-16BA1B63C4CD}"/>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062" name="ZoneTexte 1061">
          <a:extLst>
            <a:ext uri="{FF2B5EF4-FFF2-40B4-BE49-F238E27FC236}">
              <a16:creationId xmlns:a16="http://schemas.microsoft.com/office/drawing/2014/main" id="{E3442090-7B0D-4C02-A35E-725D9312A100}"/>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063" name="ZoneTexte 1062">
          <a:extLst>
            <a:ext uri="{FF2B5EF4-FFF2-40B4-BE49-F238E27FC236}">
              <a16:creationId xmlns:a16="http://schemas.microsoft.com/office/drawing/2014/main" id="{0FB74248-B7D9-40BB-839B-0EEB8FF11ABC}"/>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064" name="ZoneTexte 1063">
          <a:extLst>
            <a:ext uri="{FF2B5EF4-FFF2-40B4-BE49-F238E27FC236}">
              <a16:creationId xmlns:a16="http://schemas.microsoft.com/office/drawing/2014/main" id="{C6BB74E3-95C0-46B5-8DD4-F9A6CF7CC7FE}"/>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065" name="ZoneTexte 1064">
          <a:extLst>
            <a:ext uri="{FF2B5EF4-FFF2-40B4-BE49-F238E27FC236}">
              <a16:creationId xmlns:a16="http://schemas.microsoft.com/office/drawing/2014/main" id="{1BCD109F-925A-4CA9-883A-CEC3127E95B8}"/>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066" name="ZoneTexte 1065">
          <a:extLst>
            <a:ext uri="{FF2B5EF4-FFF2-40B4-BE49-F238E27FC236}">
              <a16:creationId xmlns:a16="http://schemas.microsoft.com/office/drawing/2014/main" id="{65180F9E-D551-4D3D-BA5F-E1149A216E67}"/>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67" name="ZoneTexte 1066">
          <a:extLst>
            <a:ext uri="{FF2B5EF4-FFF2-40B4-BE49-F238E27FC236}">
              <a16:creationId xmlns:a16="http://schemas.microsoft.com/office/drawing/2014/main" id="{7766E26D-CD0D-44BE-B8CC-30DD1EE7C8B8}"/>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68" name="ZoneTexte 1067">
          <a:extLst>
            <a:ext uri="{FF2B5EF4-FFF2-40B4-BE49-F238E27FC236}">
              <a16:creationId xmlns:a16="http://schemas.microsoft.com/office/drawing/2014/main" id="{DE78032F-DF63-4AAD-BC88-C6CB0850EB17}"/>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69" name="ZoneTexte 1068">
          <a:extLst>
            <a:ext uri="{FF2B5EF4-FFF2-40B4-BE49-F238E27FC236}">
              <a16:creationId xmlns:a16="http://schemas.microsoft.com/office/drawing/2014/main" id="{59A160F6-E94F-41A4-A952-949464104271}"/>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70" name="ZoneTexte 1069">
          <a:extLst>
            <a:ext uri="{FF2B5EF4-FFF2-40B4-BE49-F238E27FC236}">
              <a16:creationId xmlns:a16="http://schemas.microsoft.com/office/drawing/2014/main" id="{737499CB-5AB6-4FB7-BC5C-71FADE30BC5D}"/>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71" name="ZoneTexte 1070">
          <a:extLst>
            <a:ext uri="{FF2B5EF4-FFF2-40B4-BE49-F238E27FC236}">
              <a16:creationId xmlns:a16="http://schemas.microsoft.com/office/drawing/2014/main" id="{B74592CC-2C5E-41F5-9E81-EAD5281E23DA}"/>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72" name="ZoneTexte 1071">
          <a:extLst>
            <a:ext uri="{FF2B5EF4-FFF2-40B4-BE49-F238E27FC236}">
              <a16:creationId xmlns:a16="http://schemas.microsoft.com/office/drawing/2014/main" id="{B0907DB5-68FC-4A5C-A321-122A8E86A068}"/>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73" name="ZoneTexte 1072">
          <a:extLst>
            <a:ext uri="{FF2B5EF4-FFF2-40B4-BE49-F238E27FC236}">
              <a16:creationId xmlns:a16="http://schemas.microsoft.com/office/drawing/2014/main" id="{E6E57CBC-A3E6-4621-BA93-06CC3195DAF1}"/>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74" name="ZoneTexte 1073">
          <a:extLst>
            <a:ext uri="{FF2B5EF4-FFF2-40B4-BE49-F238E27FC236}">
              <a16:creationId xmlns:a16="http://schemas.microsoft.com/office/drawing/2014/main" id="{17AA9324-3189-49D8-904C-D6E7A82D7336}"/>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75" name="ZoneTexte 1074">
          <a:extLst>
            <a:ext uri="{FF2B5EF4-FFF2-40B4-BE49-F238E27FC236}">
              <a16:creationId xmlns:a16="http://schemas.microsoft.com/office/drawing/2014/main" id="{B83ADAFA-B5FC-4237-9D44-682888467D3D}"/>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076" name="ZoneTexte 1075">
          <a:extLst>
            <a:ext uri="{FF2B5EF4-FFF2-40B4-BE49-F238E27FC236}">
              <a16:creationId xmlns:a16="http://schemas.microsoft.com/office/drawing/2014/main" id="{C207224C-43A2-4DD5-B8D4-D29269D35DB5}"/>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077" name="ZoneTexte 1076">
          <a:extLst>
            <a:ext uri="{FF2B5EF4-FFF2-40B4-BE49-F238E27FC236}">
              <a16:creationId xmlns:a16="http://schemas.microsoft.com/office/drawing/2014/main" id="{66A17A68-983B-4CE8-A635-ECBB3AE5E9CD}"/>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078" name="ZoneTexte 1077">
          <a:extLst>
            <a:ext uri="{FF2B5EF4-FFF2-40B4-BE49-F238E27FC236}">
              <a16:creationId xmlns:a16="http://schemas.microsoft.com/office/drawing/2014/main" id="{49DB0EAB-F6F3-4863-A7F3-F0B1AE77F39D}"/>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79" name="ZoneTexte 1078">
          <a:extLst>
            <a:ext uri="{FF2B5EF4-FFF2-40B4-BE49-F238E27FC236}">
              <a16:creationId xmlns:a16="http://schemas.microsoft.com/office/drawing/2014/main" id="{5B9A0D63-CA3B-490F-B7E8-1C0ABB1A47E2}"/>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80" name="ZoneTexte 1079">
          <a:extLst>
            <a:ext uri="{FF2B5EF4-FFF2-40B4-BE49-F238E27FC236}">
              <a16:creationId xmlns:a16="http://schemas.microsoft.com/office/drawing/2014/main" id="{9B4B4EC6-0C38-40F9-935B-F9EC81827063}"/>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81" name="ZoneTexte 1080">
          <a:extLst>
            <a:ext uri="{FF2B5EF4-FFF2-40B4-BE49-F238E27FC236}">
              <a16:creationId xmlns:a16="http://schemas.microsoft.com/office/drawing/2014/main" id="{C6CF02A0-1916-4B6E-A633-6011D59D2486}"/>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82" name="ZoneTexte 1081">
          <a:extLst>
            <a:ext uri="{FF2B5EF4-FFF2-40B4-BE49-F238E27FC236}">
              <a16:creationId xmlns:a16="http://schemas.microsoft.com/office/drawing/2014/main" id="{E9CB108A-0E39-482E-8C41-9B6E72633451}"/>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83" name="ZoneTexte 1082">
          <a:extLst>
            <a:ext uri="{FF2B5EF4-FFF2-40B4-BE49-F238E27FC236}">
              <a16:creationId xmlns:a16="http://schemas.microsoft.com/office/drawing/2014/main" id="{D637F951-88B5-495B-B41D-1DFF9A9578E3}"/>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84" name="ZoneTexte 1083">
          <a:extLst>
            <a:ext uri="{FF2B5EF4-FFF2-40B4-BE49-F238E27FC236}">
              <a16:creationId xmlns:a16="http://schemas.microsoft.com/office/drawing/2014/main" id="{C30CF87A-549D-4A5D-BE44-29AC287427E4}"/>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85" name="ZoneTexte 1084">
          <a:extLst>
            <a:ext uri="{FF2B5EF4-FFF2-40B4-BE49-F238E27FC236}">
              <a16:creationId xmlns:a16="http://schemas.microsoft.com/office/drawing/2014/main" id="{BA124EA2-6266-4DFF-8A20-325162BBFA0C}"/>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86" name="ZoneTexte 1085">
          <a:extLst>
            <a:ext uri="{FF2B5EF4-FFF2-40B4-BE49-F238E27FC236}">
              <a16:creationId xmlns:a16="http://schemas.microsoft.com/office/drawing/2014/main" id="{EF05E3C0-2A71-489D-887E-51269F4629FE}"/>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87" name="ZoneTexte 1086">
          <a:extLst>
            <a:ext uri="{FF2B5EF4-FFF2-40B4-BE49-F238E27FC236}">
              <a16:creationId xmlns:a16="http://schemas.microsoft.com/office/drawing/2014/main" id="{1419BC1D-E7BE-4477-9511-4D19D91E749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88" name="ZoneTexte 1087">
          <a:extLst>
            <a:ext uri="{FF2B5EF4-FFF2-40B4-BE49-F238E27FC236}">
              <a16:creationId xmlns:a16="http://schemas.microsoft.com/office/drawing/2014/main" id="{3188E9D2-2EBA-443C-85DF-3CA275935C53}"/>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89" name="ZoneTexte 1088">
          <a:extLst>
            <a:ext uri="{FF2B5EF4-FFF2-40B4-BE49-F238E27FC236}">
              <a16:creationId xmlns:a16="http://schemas.microsoft.com/office/drawing/2014/main" id="{90476E66-5A22-46B5-8C5C-DA52BC4CFB1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090" name="ZoneTexte 1089">
          <a:extLst>
            <a:ext uri="{FF2B5EF4-FFF2-40B4-BE49-F238E27FC236}">
              <a16:creationId xmlns:a16="http://schemas.microsoft.com/office/drawing/2014/main" id="{1618B777-5D27-4F62-9E0F-E5998F70A28D}"/>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78</xdr:row>
      <xdr:rowOff>0</xdr:rowOff>
    </xdr:from>
    <xdr:ext cx="65" cy="172227"/>
    <xdr:sp macro="" textlink="">
      <xdr:nvSpPr>
        <xdr:cNvPr id="1091" name="ZoneTexte 1090">
          <a:extLst>
            <a:ext uri="{FF2B5EF4-FFF2-40B4-BE49-F238E27FC236}">
              <a16:creationId xmlns:a16="http://schemas.microsoft.com/office/drawing/2014/main" id="{585ED676-8B02-467E-99C2-5D39DB52D369}"/>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78</xdr:row>
      <xdr:rowOff>0</xdr:rowOff>
    </xdr:from>
    <xdr:ext cx="65" cy="172227"/>
    <xdr:sp macro="" textlink="">
      <xdr:nvSpPr>
        <xdr:cNvPr id="1092" name="ZoneTexte 1091">
          <a:extLst>
            <a:ext uri="{FF2B5EF4-FFF2-40B4-BE49-F238E27FC236}">
              <a16:creationId xmlns:a16="http://schemas.microsoft.com/office/drawing/2014/main" id="{5ED2C0F0-4549-4C5C-A402-561197412F45}"/>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78</xdr:row>
      <xdr:rowOff>0</xdr:rowOff>
    </xdr:from>
    <xdr:ext cx="65" cy="172227"/>
    <xdr:sp macro="" textlink="">
      <xdr:nvSpPr>
        <xdr:cNvPr id="1093" name="ZoneTexte 1092">
          <a:extLst>
            <a:ext uri="{FF2B5EF4-FFF2-40B4-BE49-F238E27FC236}">
              <a16:creationId xmlns:a16="http://schemas.microsoft.com/office/drawing/2014/main" id="{A9DA8AA7-D068-48F2-B39F-1487E2F65941}"/>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78</xdr:row>
      <xdr:rowOff>0</xdr:rowOff>
    </xdr:from>
    <xdr:ext cx="65" cy="172227"/>
    <xdr:sp macro="" textlink="">
      <xdr:nvSpPr>
        <xdr:cNvPr id="1094" name="ZoneTexte 1093">
          <a:extLst>
            <a:ext uri="{FF2B5EF4-FFF2-40B4-BE49-F238E27FC236}">
              <a16:creationId xmlns:a16="http://schemas.microsoft.com/office/drawing/2014/main" id="{C140B1C1-7BF6-449B-8328-5F879B3B7FA8}"/>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78</xdr:row>
      <xdr:rowOff>0</xdr:rowOff>
    </xdr:from>
    <xdr:ext cx="65" cy="172227"/>
    <xdr:sp macro="" textlink="">
      <xdr:nvSpPr>
        <xdr:cNvPr id="1095" name="ZoneTexte 1094">
          <a:extLst>
            <a:ext uri="{FF2B5EF4-FFF2-40B4-BE49-F238E27FC236}">
              <a16:creationId xmlns:a16="http://schemas.microsoft.com/office/drawing/2014/main" id="{13055C26-5978-4472-A180-A922666F8658}"/>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78</xdr:row>
      <xdr:rowOff>0</xdr:rowOff>
    </xdr:from>
    <xdr:ext cx="65" cy="172227"/>
    <xdr:sp macro="" textlink="">
      <xdr:nvSpPr>
        <xdr:cNvPr id="1096" name="ZoneTexte 1095">
          <a:extLst>
            <a:ext uri="{FF2B5EF4-FFF2-40B4-BE49-F238E27FC236}">
              <a16:creationId xmlns:a16="http://schemas.microsoft.com/office/drawing/2014/main" id="{37E3A6EC-2C44-4721-9D78-1418B844B448}"/>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175" name="ZoneTexte 1174">
          <a:extLst>
            <a:ext uri="{FF2B5EF4-FFF2-40B4-BE49-F238E27FC236}">
              <a16:creationId xmlns:a16="http://schemas.microsoft.com/office/drawing/2014/main" id="{C36D9583-173B-466A-980E-A0525019F912}"/>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176" name="ZoneTexte 1175">
          <a:extLst>
            <a:ext uri="{FF2B5EF4-FFF2-40B4-BE49-F238E27FC236}">
              <a16:creationId xmlns:a16="http://schemas.microsoft.com/office/drawing/2014/main" id="{0225D9E8-215D-4322-B3C1-7A3414E4E2BC}"/>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177" name="ZoneTexte 1176">
          <a:extLst>
            <a:ext uri="{FF2B5EF4-FFF2-40B4-BE49-F238E27FC236}">
              <a16:creationId xmlns:a16="http://schemas.microsoft.com/office/drawing/2014/main" id="{5AC1DCE1-F1FD-4927-9776-251544DD4CB5}"/>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178" name="ZoneTexte 1177">
          <a:extLst>
            <a:ext uri="{FF2B5EF4-FFF2-40B4-BE49-F238E27FC236}">
              <a16:creationId xmlns:a16="http://schemas.microsoft.com/office/drawing/2014/main" id="{ABFDCFA1-625D-4DAF-8B4B-58CEAA3FD605}"/>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179" name="ZoneTexte 1178">
          <a:extLst>
            <a:ext uri="{FF2B5EF4-FFF2-40B4-BE49-F238E27FC236}">
              <a16:creationId xmlns:a16="http://schemas.microsoft.com/office/drawing/2014/main" id="{313DA33F-8080-4EAD-8BAA-67B63903AB08}"/>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180" name="ZoneTexte 1179">
          <a:extLst>
            <a:ext uri="{FF2B5EF4-FFF2-40B4-BE49-F238E27FC236}">
              <a16:creationId xmlns:a16="http://schemas.microsoft.com/office/drawing/2014/main" id="{1919808F-6613-485B-BBC7-F0CD8FD6986E}"/>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181" name="ZoneTexte 1180">
          <a:extLst>
            <a:ext uri="{FF2B5EF4-FFF2-40B4-BE49-F238E27FC236}">
              <a16:creationId xmlns:a16="http://schemas.microsoft.com/office/drawing/2014/main" id="{8BC92B31-898E-40E3-8C59-EDBA7D065E37}"/>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182" name="ZoneTexte 1181">
          <a:extLst>
            <a:ext uri="{FF2B5EF4-FFF2-40B4-BE49-F238E27FC236}">
              <a16:creationId xmlns:a16="http://schemas.microsoft.com/office/drawing/2014/main" id="{B411AB8B-EB7D-4D51-B473-D6FF9D47B7BE}"/>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183" name="ZoneTexte 1182">
          <a:extLst>
            <a:ext uri="{FF2B5EF4-FFF2-40B4-BE49-F238E27FC236}">
              <a16:creationId xmlns:a16="http://schemas.microsoft.com/office/drawing/2014/main" id="{21AEA883-64B0-46FF-B1C0-1768960461F2}"/>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184" name="ZoneTexte 1183">
          <a:extLst>
            <a:ext uri="{FF2B5EF4-FFF2-40B4-BE49-F238E27FC236}">
              <a16:creationId xmlns:a16="http://schemas.microsoft.com/office/drawing/2014/main" id="{E0FDF49E-15B7-4CA2-8C43-0E3817623906}"/>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185" name="ZoneTexte 1184">
          <a:extLst>
            <a:ext uri="{FF2B5EF4-FFF2-40B4-BE49-F238E27FC236}">
              <a16:creationId xmlns:a16="http://schemas.microsoft.com/office/drawing/2014/main" id="{ED501DC0-B228-44A0-8083-3AD415BE6B52}"/>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186" name="ZoneTexte 1185">
          <a:extLst>
            <a:ext uri="{FF2B5EF4-FFF2-40B4-BE49-F238E27FC236}">
              <a16:creationId xmlns:a16="http://schemas.microsoft.com/office/drawing/2014/main" id="{2C276031-2DBB-451A-97D4-219060FCC57C}"/>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187" name="ZoneTexte 1186">
          <a:extLst>
            <a:ext uri="{FF2B5EF4-FFF2-40B4-BE49-F238E27FC236}">
              <a16:creationId xmlns:a16="http://schemas.microsoft.com/office/drawing/2014/main" id="{1F4B0C27-2803-4E5F-BEAB-80F1EFAA28A4}"/>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188" name="ZoneTexte 1187">
          <a:extLst>
            <a:ext uri="{FF2B5EF4-FFF2-40B4-BE49-F238E27FC236}">
              <a16:creationId xmlns:a16="http://schemas.microsoft.com/office/drawing/2014/main" id="{E5D3B610-14FB-43E2-A9A6-BEE402C4F429}"/>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189" name="ZoneTexte 1188">
          <a:extLst>
            <a:ext uri="{FF2B5EF4-FFF2-40B4-BE49-F238E27FC236}">
              <a16:creationId xmlns:a16="http://schemas.microsoft.com/office/drawing/2014/main" id="{2577BDF6-98F8-4198-8A09-5A33EC8735E0}"/>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190" name="ZoneTexte 1189">
          <a:extLst>
            <a:ext uri="{FF2B5EF4-FFF2-40B4-BE49-F238E27FC236}">
              <a16:creationId xmlns:a16="http://schemas.microsoft.com/office/drawing/2014/main" id="{8D5D8DBD-828E-4CC6-9E68-3BE71081DA3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78</xdr:row>
      <xdr:rowOff>0</xdr:rowOff>
    </xdr:from>
    <xdr:ext cx="65" cy="172227"/>
    <xdr:sp macro="" textlink="">
      <xdr:nvSpPr>
        <xdr:cNvPr id="1191" name="ZoneTexte 1190">
          <a:extLst>
            <a:ext uri="{FF2B5EF4-FFF2-40B4-BE49-F238E27FC236}">
              <a16:creationId xmlns:a16="http://schemas.microsoft.com/office/drawing/2014/main" id="{9E01B06E-2074-477B-94E7-127B712DCE92}"/>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78</xdr:row>
      <xdr:rowOff>0</xdr:rowOff>
    </xdr:from>
    <xdr:ext cx="65" cy="172227"/>
    <xdr:sp macro="" textlink="">
      <xdr:nvSpPr>
        <xdr:cNvPr id="1192" name="ZoneTexte 1191">
          <a:extLst>
            <a:ext uri="{FF2B5EF4-FFF2-40B4-BE49-F238E27FC236}">
              <a16:creationId xmlns:a16="http://schemas.microsoft.com/office/drawing/2014/main" id="{F60B118F-F285-4E8C-AEB0-3568D1E84A90}"/>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78</xdr:row>
      <xdr:rowOff>0</xdr:rowOff>
    </xdr:from>
    <xdr:ext cx="65" cy="172227"/>
    <xdr:sp macro="" textlink="">
      <xdr:nvSpPr>
        <xdr:cNvPr id="1193" name="ZoneTexte 1192">
          <a:extLst>
            <a:ext uri="{FF2B5EF4-FFF2-40B4-BE49-F238E27FC236}">
              <a16:creationId xmlns:a16="http://schemas.microsoft.com/office/drawing/2014/main" id="{AF3F9ACC-30D6-43C8-ACD1-9DEE31AE4418}"/>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194" name="ZoneTexte 1193">
          <a:extLst>
            <a:ext uri="{FF2B5EF4-FFF2-40B4-BE49-F238E27FC236}">
              <a16:creationId xmlns:a16="http://schemas.microsoft.com/office/drawing/2014/main" id="{844FF3ED-E64F-42F6-9A1E-0B643F28DB50}"/>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195" name="ZoneTexte 1194">
          <a:extLst>
            <a:ext uri="{FF2B5EF4-FFF2-40B4-BE49-F238E27FC236}">
              <a16:creationId xmlns:a16="http://schemas.microsoft.com/office/drawing/2014/main" id="{694EEC6A-6775-4B89-B75F-EC8E52B7ED36}"/>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196" name="ZoneTexte 1195">
          <a:extLst>
            <a:ext uri="{FF2B5EF4-FFF2-40B4-BE49-F238E27FC236}">
              <a16:creationId xmlns:a16="http://schemas.microsoft.com/office/drawing/2014/main" id="{960505A3-20F3-4DCC-B38E-E497DEBCAFD3}"/>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197" name="ZoneTexte 1196">
          <a:extLst>
            <a:ext uri="{FF2B5EF4-FFF2-40B4-BE49-F238E27FC236}">
              <a16:creationId xmlns:a16="http://schemas.microsoft.com/office/drawing/2014/main" id="{36D9C3B2-60F0-4025-9D06-E4EB142EB987}"/>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198" name="ZoneTexte 1197">
          <a:extLst>
            <a:ext uri="{FF2B5EF4-FFF2-40B4-BE49-F238E27FC236}">
              <a16:creationId xmlns:a16="http://schemas.microsoft.com/office/drawing/2014/main" id="{BB54CAF5-8E3D-4F37-A57C-38F7FF4EDBE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199" name="ZoneTexte 1198">
          <a:extLst>
            <a:ext uri="{FF2B5EF4-FFF2-40B4-BE49-F238E27FC236}">
              <a16:creationId xmlns:a16="http://schemas.microsoft.com/office/drawing/2014/main" id="{B43F5570-5756-4019-A85C-4BE0F182425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200" name="ZoneTexte 1199">
          <a:extLst>
            <a:ext uri="{FF2B5EF4-FFF2-40B4-BE49-F238E27FC236}">
              <a16:creationId xmlns:a16="http://schemas.microsoft.com/office/drawing/2014/main" id="{9870F526-B225-4045-827D-6D6FDA31031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201" name="ZoneTexte 1200">
          <a:extLst>
            <a:ext uri="{FF2B5EF4-FFF2-40B4-BE49-F238E27FC236}">
              <a16:creationId xmlns:a16="http://schemas.microsoft.com/office/drawing/2014/main" id="{53163346-AE45-4567-91EC-0C570F08ADE8}"/>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202" name="ZoneTexte 1201">
          <a:extLst>
            <a:ext uri="{FF2B5EF4-FFF2-40B4-BE49-F238E27FC236}">
              <a16:creationId xmlns:a16="http://schemas.microsoft.com/office/drawing/2014/main" id="{90B099D6-8AE4-4A8E-90B6-18E3D86B6C86}"/>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203" name="ZoneTexte 1202">
          <a:extLst>
            <a:ext uri="{FF2B5EF4-FFF2-40B4-BE49-F238E27FC236}">
              <a16:creationId xmlns:a16="http://schemas.microsoft.com/office/drawing/2014/main" id="{24211798-BA7C-4054-BA40-4A752EFD255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204" name="ZoneTexte 1203">
          <a:extLst>
            <a:ext uri="{FF2B5EF4-FFF2-40B4-BE49-F238E27FC236}">
              <a16:creationId xmlns:a16="http://schemas.microsoft.com/office/drawing/2014/main" id="{0C63CEFD-A7DE-4F83-8232-71778A184B5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205" name="ZoneTexte 1204">
          <a:extLst>
            <a:ext uri="{FF2B5EF4-FFF2-40B4-BE49-F238E27FC236}">
              <a16:creationId xmlns:a16="http://schemas.microsoft.com/office/drawing/2014/main" id="{8DBE7216-F52E-4F69-8633-5D1AFC251FF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206" name="ZoneTexte 1205">
          <a:extLst>
            <a:ext uri="{FF2B5EF4-FFF2-40B4-BE49-F238E27FC236}">
              <a16:creationId xmlns:a16="http://schemas.microsoft.com/office/drawing/2014/main" id="{EFF6AC54-5BE9-4403-81C1-E919E4CC00F9}"/>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207" name="ZoneTexte 1206">
          <a:extLst>
            <a:ext uri="{FF2B5EF4-FFF2-40B4-BE49-F238E27FC236}">
              <a16:creationId xmlns:a16="http://schemas.microsoft.com/office/drawing/2014/main" id="{71D61B99-E050-49B4-95BE-042F35442FDA}"/>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208" name="ZoneTexte 1207">
          <a:extLst>
            <a:ext uri="{FF2B5EF4-FFF2-40B4-BE49-F238E27FC236}">
              <a16:creationId xmlns:a16="http://schemas.microsoft.com/office/drawing/2014/main" id="{13639162-9CD8-4EAB-A588-94322D813A77}"/>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209" name="ZoneTexte 1208">
          <a:extLst>
            <a:ext uri="{FF2B5EF4-FFF2-40B4-BE49-F238E27FC236}">
              <a16:creationId xmlns:a16="http://schemas.microsoft.com/office/drawing/2014/main" id="{BC2BB01E-C3F5-48A8-87A8-27A75C88D4F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78</xdr:row>
      <xdr:rowOff>0</xdr:rowOff>
    </xdr:from>
    <xdr:ext cx="65" cy="172227"/>
    <xdr:sp macro="" textlink="">
      <xdr:nvSpPr>
        <xdr:cNvPr id="1210" name="ZoneTexte 1209">
          <a:extLst>
            <a:ext uri="{FF2B5EF4-FFF2-40B4-BE49-F238E27FC236}">
              <a16:creationId xmlns:a16="http://schemas.microsoft.com/office/drawing/2014/main" id="{7718597F-730A-4399-AD27-A2569DC7B235}"/>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78</xdr:row>
      <xdr:rowOff>0</xdr:rowOff>
    </xdr:from>
    <xdr:ext cx="65" cy="172227"/>
    <xdr:sp macro="" textlink="">
      <xdr:nvSpPr>
        <xdr:cNvPr id="1211" name="ZoneTexte 1210">
          <a:extLst>
            <a:ext uri="{FF2B5EF4-FFF2-40B4-BE49-F238E27FC236}">
              <a16:creationId xmlns:a16="http://schemas.microsoft.com/office/drawing/2014/main" id="{1B7C3F3E-ABE6-4640-8F13-F3DDCA538A78}"/>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78</xdr:row>
      <xdr:rowOff>0</xdr:rowOff>
    </xdr:from>
    <xdr:ext cx="65" cy="172227"/>
    <xdr:sp macro="" textlink="">
      <xdr:nvSpPr>
        <xdr:cNvPr id="1212" name="ZoneTexte 1211">
          <a:extLst>
            <a:ext uri="{FF2B5EF4-FFF2-40B4-BE49-F238E27FC236}">
              <a16:creationId xmlns:a16="http://schemas.microsoft.com/office/drawing/2014/main" id="{E041BC70-20BC-474C-8E12-E9047C9C6B4A}"/>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213" name="ZoneTexte 1212">
          <a:extLst>
            <a:ext uri="{FF2B5EF4-FFF2-40B4-BE49-F238E27FC236}">
              <a16:creationId xmlns:a16="http://schemas.microsoft.com/office/drawing/2014/main" id="{7AFBA9F1-50DF-4EAA-B67A-072C3C7B602E}"/>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214" name="ZoneTexte 1213">
          <a:extLst>
            <a:ext uri="{FF2B5EF4-FFF2-40B4-BE49-F238E27FC236}">
              <a16:creationId xmlns:a16="http://schemas.microsoft.com/office/drawing/2014/main" id="{4E000A12-818F-420E-868B-4BF7948F0E1E}"/>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215" name="ZoneTexte 1214">
          <a:extLst>
            <a:ext uri="{FF2B5EF4-FFF2-40B4-BE49-F238E27FC236}">
              <a16:creationId xmlns:a16="http://schemas.microsoft.com/office/drawing/2014/main" id="{DEC4D09D-DA0A-4391-BD8A-449A89EAEAD6}"/>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216" name="ZoneTexte 1215">
          <a:extLst>
            <a:ext uri="{FF2B5EF4-FFF2-40B4-BE49-F238E27FC236}">
              <a16:creationId xmlns:a16="http://schemas.microsoft.com/office/drawing/2014/main" id="{4CF34E7C-38D1-4CF2-9E12-7533129D8033}"/>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217" name="ZoneTexte 1216">
          <a:extLst>
            <a:ext uri="{FF2B5EF4-FFF2-40B4-BE49-F238E27FC236}">
              <a16:creationId xmlns:a16="http://schemas.microsoft.com/office/drawing/2014/main" id="{EABDB023-3F60-4DC0-8E7A-CF6D54DE8873}"/>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218" name="ZoneTexte 1217">
          <a:extLst>
            <a:ext uri="{FF2B5EF4-FFF2-40B4-BE49-F238E27FC236}">
              <a16:creationId xmlns:a16="http://schemas.microsoft.com/office/drawing/2014/main" id="{01FCEF20-D5DB-4603-9F3D-38C413BADB90}"/>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219" name="ZoneTexte 1218">
          <a:extLst>
            <a:ext uri="{FF2B5EF4-FFF2-40B4-BE49-F238E27FC236}">
              <a16:creationId xmlns:a16="http://schemas.microsoft.com/office/drawing/2014/main" id="{005F5AAC-8465-4564-B929-CD84FBAD8DA3}"/>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220" name="ZoneTexte 1219">
          <a:extLst>
            <a:ext uri="{FF2B5EF4-FFF2-40B4-BE49-F238E27FC236}">
              <a16:creationId xmlns:a16="http://schemas.microsoft.com/office/drawing/2014/main" id="{DC957B0E-3C5E-4D72-A131-AFC43E119D85}"/>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221" name="ZoneTexte 1220">
          <a:extLst>
            <a:ext uri="{FF2B5EF4-FFF2-40B4-BE49-F238E27FC236}">
              <a16:creationId xmlns:a16="http://schemas.microsoft.com/office/drawing/2014/main" id="{3C54F798-E5F5-445C-AA91-923D33919D20}"/>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222" name="ZoneTexte 1221">
          <a:extLst>
            <a:ext uri="{FF2B5EF4-FFF2-40B4-BE49-F238E27FC236}">
              <a16:creationId xmlns:a16="http://schemas.microsoft.com/office/drawing/2014/main" id="{FE1B3711-FBC7-4B61-9F8C-B7FD1F840872}"/>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223" name="ZoneTexte 1222">
          <a:extLst>
            <a:ext uri="{FF2B5EF4-FFF2-40B4-BE49-F238E27FC236}">
              <a16:creationId xmlns:a16="http://schemas.microsoft.com/office/drawing/2014/main" id="{FE079948-573A-4E5E-ABFF-D60D295C2AD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224" name="ZoneTexte 1223">
          <a:extLst>
            <a:ext uri="{FF2B5EF4-FFF2-40B4-BE49-F238E27FC236}">
              <a16:creationId xmlns:a16="http://schemas.microsoft.com/office/drawing/2014/main" id="{44326E0E-FEC7-4568-B78C-7AB4AD994788}"/>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225" name="ZoneTexte 1224">
          <a:extLst>
            <a:ext uri="{FF2B5EF4-FFF2-40B4-BE49-F238E27FC236}">
              <a16:creationId xmlns:a16="http://schemas.microsoft.com/office/drawing/2014/main" id="{4071C4F6-9D7D-47A5-9C58-113E2B08B10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226" name="ZoneTexte 1225">
          <a:extLst>
            <a:ext uri="{FF2B5EF4-FFF2-40B4-BE49-F238E27FC236}">
              <a16:creationId xmlns:a16="http://schemas.microsoft.com/office/drawing/2014/main" id="{9F049B3A-7FC3-4974-A445-6D778563621A}"/>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227" name="ZoneTexte 1226">
          <a:extLst>
            <a:ext uri="{FF2B5EF4-FFF2-40B4-BE49-F238E27FC236}">
              <a16:creationId xmlns:a16="http://schemas.microsoft.com/office/drawing/2014/main" id="{630EB679-3428-4CA7-9C1E-0111D2EE66F1}"/>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228" name="ZoneTexte 1227">
          <a:extLst>
            <a:ext uri="{FF2B5EF4-FFF2-40B4-BE49-F238E27FC236}">
              <a16:creationId xmlns:a16="http://schemas.microsoft.com/office/drawing/2014/main" id="{55D9449F-1F98-4F0B-B5C0-BBF6F5954F1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229" name="ZoneTexte 1228">
          <a:extLst>
            <a:ext uri="{FF2B5EF4-FFF2-40B4-BE49-F238E27FC236}">
              <a16:creationId xmlns:a16="http://schemas.microsoft.com/office/drawing/2014/main" id="{EADF065D-5A23-47EB-98A0-32CC6D9A45F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230" name="ZoneTexte 1229">
          <a:extLst>
            <a:ext uri="{FF2B5EF4-FFF2-40B4-BE49-F238E27FC236}">
              <a16:creationId xmlns:a16="http://schemas.microsoft.com/office/drawing/2014/main" id="{E9B80F09-2D31-4995-9D3F-BD4654720C4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231" name="ZoneTexte 1230">
          <a:extLst>
            <a:ext uri="{FF2B5EF4-FFF2-40B4-BE49-F238E27FC236}">
              <a16:creationId xmlns:a16="http://schemas.microsoft.com/office/drawing/2014/main" id="{1FD33D56-A19A-44C9-8F9D-AF780C2F7EF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232" name="ZoneTexte 1231">
          <a:extLst>
            <a:ext uri="{FF2B5EF4-FFF2-40B4-BE49-F238E27FC236}">
              <a16:creationId xmlns:a16="http://schemas.microsoft.com/office/drawing/2014/main" id="{EF733FF2-49B3-4619-9A01-2A3631E8F2C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233" name="ZoneTexte 1232">
          <a:extLst>
            <a:ext uri="{FF2B5EF4-FFF2-40B4-BE49-F238E27FC236}">
              <a16:creationId xmlns:a16="http://schemas.microsoft.com/office/drawing/2014/main" id="{CC859842-5FCA-4E5A-A37D-3232C69E98C6}"/>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234" name="ZoneTexte 1233">
          <a:extLst>
            <a:ext uri="{FF2B5EF4-FFF2-40B4-BE49-F238E27FC236}">
              <a16:creationId xmlns:a16="http://schemas.microsoft.com/office/drawing/2014/main" id="{53DBDC05-DCD8-4620-A787-8092EDB167D7}"/>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235" name="ZoneTexte 1234">
          <a:extLst>
            <a:ext uri="{FF2B5EF4-FFF2-40B4-BE49-F238E27FC236}">
              <a16:creationId xmlns:a16="http://schemas.microsoft.com/office/drawing/2014/main" id="{E7612BEB-5458-4EEB-B271-2D358D9275C1}"/>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236" name="ZoneTexte 1235">
          <a:extLst>
            <a:ext uri="{FF2B5EF4-FFF2-40B4-BE49-F238E27FC236}">
              <a16:creationId xmlns:a16="http://schemas.microsoft.com/office/drawing/2014/main" id="{BCAF32F9-4C76-43BA-B67C-06E99BF10D9C}"/>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237" name="ZoneTexte 1236">
          <a:extLst>
            <a:ext uri="{FF2B5EF4-FFF2-40B4-BE49-F238E27FC236}">
              <a16:creationId xmlns:a16="http://schemas.microsoft.com/office/drawing/2014/main" id="{526A5650-4CFF-4753-BC27-50DB9B3CF4C0}"/>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238" name="ZoneTexte 1237">
          <a:extLst>
            <a:ext uri="{FF2B5EF4-FFF2-40B4-BE49-F238E27FC236}">
              <a16:creationId xmlns:a16="http://schemas.microsoft.com/office/drawing/2014/main" id="{CA50DE00-A8A9-4E40-BA69-EE9B7667E484}"/>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239" name="ZoneTexte 1238">
          <a:extLst>
            <a:ext uri="{FF2B5EF4-FFF2-40B4-BE49-F238E27FC236}">
              <a16:creationId xmlns:a16="http://schemas.microsoft.com/office/drawing/2014/main" id="{D8374D8F-8FA6-4F19-B75F-A4BBECE1E92D}"/>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240" name="ZoneTexte 1239">
          <a:extLst>
            <a:ext uri="{FF2B5EF4-FFF2-40B4-BE49-F238E27FC236}">
              <a16:creationId xmlns:a16="http://schemas.microsoft.com/office/drawing/2014/main" id="{CFCE2DE7-B11E-479E-B15A-50955B3031DF}"/>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241" name="ZoneTexte 1240">
          <a:extLst>
            <a:ext uri="{FF2B5EF4-FFF2-40B4-BE49-F238E27FC236}">
              <a16:creationId xmlns:a16="http://schemas.microsoft.com/office/drawing/2014/main" id="{79F55748-D139-40FE-A6EA-DB27446AF439}"/>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242" name="ZoneTexte 1241">
          <a:extLst>
            <a:ext uri="{FF2B5EF4-FFF2-40B4-BE49-F238E27FC236}">
              <a16:creationId xmlns:a16="http://schemas.microsoft.com/office/drawing/2014/main" id="{68C76FFE-79DE-454F-97C2-069DFBF11BBF}"/>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243" name="ZoneTexte 1242">
          <a:extLst>
            <a:ext uri="{FF2B5EF4-FFF2-40B4-BE49-F238E27FC236}">
              <a16:creationId xmlns:a16="http://schemas.microsoft.com/office/drawing/2014/main" id="{F2CDCF1D-AC39-4F55-B6FC-9634423783C4}"/>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244" name="ZoneTexte 1243">
          <a:extLst>
            <a:ext uri="{FF2B5EF4-FFF2-40B4-BE49-F238E27FC236}">
              <a16:creationId xmlns:a16="http://schemas.microsoft.com/office/drawing/2014/main" id="{F46131D8-3715-4B87-A457-DCB0BD139D1E}"/>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245" name="ZoneTexte 1244">
          <a:extLst>
            <a:ext uri="{FF2B5EF4-FFF2-40B4-BE49-F238E27FC236}">
              <a16:creationId xmlns:a16="http://schemas.microsoft.com/office/drawing/2014/main" id="{E56EDF48-01A6-4839-BA9A-AA661CF82D4D}"/>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246" name="ZoneTexte 1245">
          <a:extLst>
            <a:ext uri="{FF2B5EF4-FFF2-40B4-BE49-F238E27FC236}">
              <a16:creationId xmlns:a16="http://schemas.microsoft.com/office/drawing/2014/main" id="{8B08C02A-7A2F-4656-A084-5F99AA6C109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78</xdr:row>
      <xdr:rowOff>0</xdr:rowOff>
    </xdr:from>
    <xdr:ext cx="65" cy="172227"/>
    <xdr:sp macro="" textlink="">
      <xdr:nvSpPr>
        <xdr:cNvPr id="1247" name="ZoneTexte 1246">
          <a:extLst>
            <a:ext uri="{FF2B5EF4-FFF2-40B4-BE49-F238E27FC236}">
              <a16:creationId xmlns:a16="http://schemas.microsoft.com/office/drawing/2014/main" id="{64B2D074-D055-4DB0-B37C-52BC3D3F5752}"/>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78</xdr:row>
      <xdr:rowOff>0</xdr:rowOff>
    </xdr:from>
    <xdr:ext cx="65" cy="172227"/>
    <xdr:sp macro="" textlink="">
      <xdr:nvSpPr>
        <xdr:cNvPr id="1248" name="ZoneTexte 1247">
          <a:extLst>
            <a:ext uri="{FF2B5EF4-FFF2-40B4-BE49-F238E27FC236}">
              <a16:creationId xmlns:a16="http://schemas.microsoft.com/office/drawing/2014/main" id="{6F43E6FE-E6BE-4F12-9146-DCE395AC0B9E}"/>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78</xdr:row>
      <xdr:rowOff>0</xdr:rowOff>
    </xdr:from>
    <xdr:ext cx="65" cy="172227"/>
    <xdr:sp macro="" textlink="">
      <xdr:nvSpPr>
        <xdr:cNvPr id="1249" name="ZoneTexte 1248">
          <a:extLst>
            <a:ext uri="{FF2B5EF4-FFF2-40B4-BE49-F238E27FC236}">
              <a16:creationId xmlns:a16="http://schemas.microsoft.com/office/drawing/2014/main" id="{80E80A5B-73C7-40EB-8DB3-DC2E7338805D}"/>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78</xdr:row>
      <xdr:rowOff>0</xdr:rowOff>
    </xdr:from>
    <xdr:ext cx="65" cy="172227"/>
    <xdr:sp macro="" textlink="">
      <xdr:nvSpPr>
        <xdr:cNvPr id="1250" name="ZoneTexte 1249">
          <a:extLst>
            <a:ext uri="{FF2B5EF4-FFF2-40B4-BE49-F238E27FC236}">
              <a16:creationId xmlns:a16="http://schemas.microsoft.com/office/drawing/2014/main" id="{3203DADE-18E2-42F7-95B3-CBBD24136941}"/>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78</xdr:row>
      <xdr:rowOff>0</xdr:rowOff>
    </xdr:from>
    <xdr:ext cx="65" cy="172227"/>
    <xdr:sp macro="" textlink="">
      <xdr:nvSpPr>
        <xdr:cNvPr id="1251" name="ZoneTexte 1250">
          <a:extLst>
            <a:ext uri="{FF2B5EF4-FFF2-40B4-BE49-F238E27FC236}">
              <a16:creationId xmlns:a16="http://schemas.microsoft.com/office/drawing/2014/main" id="{16C61AF9-0DBD-4F3B-8DB5-4FBEEA669D35}"/>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78</xdr:row>
      <xdr:rowOff>0</xdr:rowOff>
    </xdr:from>
    <xdr:ext cx="65" cy="172227"/>
    <xdr:sp macro="" textlink="">
      <xdr:nvSpPr>
        <xdr:cNvPr id="1252" name="ZoneTexte 1251">
          <a:extLst>
            <a:ext uri="{FF2B5EF4-FFF2-40B4-BE49-F238E27FC236}">
              <a16:creationId xmlns:a16="http://schemas.microsoft.com/office/drawing/2014/main" id="{C76EB216-8B6F-4B0F-82BB-19A6293EBBDF}"/>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253" name="ZoneTexte 1252">
          <a:extLst>
            <a:ext uri="{FF2B5EF4-FFF2-40B4-BE49-F238E27FC236}">
              <a16:creationId xmlns:a16="http://schemas.microsoft.com/office/drawing/2014/main" id="{B3E80139-5BDF-4915-B551-6046CA5DC061}"/>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254" name="ZoneTexte 1253">
          <a:extLst>
            <a:ext uri="{FF2B5EF4-FFF2-40B4-BE49-F238E27FC236}">
              <a16:creationId xmlns:a16="http://schemas.microsoft.com/office/drawing/2014/main" id="{18A35676-FC82-4577-A3BA-626357543C65}"/>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255" name="ZoneTexte 1254">
          <a:extLst>
            <a:ext uri="{FF2B5EF4-FFF2-40B4-BE49-F238E27FC236}">
              <a16:creationId xmlns:a16="http://schemas.microsoft.com/office/drawing/2014/main" id="{7DF2E007-3C1C-4C1B-ACB7-B2DF399A04AE}"/>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256" name="ZoneTexte 1255">
          <a:extLst>
            <a:ext uri="{FF2B5EF4-FFF2-40B4-BE49-F238E27FC236}">
              <a16:creationId xmlns:a16="http://schemas.microsoft.com/office/drawing/2014/main" id="{30ABB957-B5C4-4330-A961-F549154EA3AB}"/>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257" name="ZoneTexte 1256">
          <a:extLst>
            <a:ext uri="{FF2B5EF4-FFF2-40B4-BE49-F238E27FC236}">
              <a16:creationId xmlns:a16="http://schemas.microsoft.com/office/drawing/2014/main" id="{BCFA92CC-F446-45D7-B6CB-3E047D48DA6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258" name="ZoneTexte 1257">
          <a:extLst>
            <a:ext uri="{FF2B5EF4-FFF2-40B4-BE49-F238E27FC236}">
              <a16:creationId xmlns:a16="http://schemas.microsoft.com/office/drawing/2014/main" id="{3775325E-CF88-4126-8124-5C32DECEDC2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259" name="ZoneTexte 1258">
          <a:extLst>
            <a:ext uri="{FF2B5EF4-FFF2-40B4-BE49-F238E27FC236}">
              <a16:creationId xmlns:a16="http://schemas.microsoft.com/office/drawing/2014/main" id="{91F3D533-F1E2-43B4-8503-CDD69BAA791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260" name="ZoneTexte 1259">
          <a:extLst>
            <a:ext uri="{FF2B5EF4-FFF2-40B4-BE49-F238E27FC236}">
              <a16:creationId xmlns:a16="http://schemas.microsoft.com/office/drawing/2014/main" id="{6FAC9E85-15E7-4E6B-8C33-189DB8F595CB}"/>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61" name="ZoneTexte 1260">
          <a:extLst>
            <a:ext uri="{FF2B5EF4-FFF2-40B4-BE49-F238E27FC236}">
              <a16:creationId xmlns:a16="http://schemas.microsoft.com/office/drawing/2014/main" id="{C4EE003C-0B64-4E52-BE30-946737A15A0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62" name="ZoneTexte 1261">
          <a:extLst>
            <a:ext uri="{FF2B5EF4-FFF2-40B4-BE49-F238E27FC236}">
              <a16:creationId xmlns:a16="http://schemas.microsoft.com/office/drawing/2014/main" id="{FA389AB1-EF5F-4EEC-87E5-7ADE5D4394C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63" name="ZoneTexte 1262">
          <a:extLst>
            <a:ext uri="{FF2B5EF4-FFF2-40B4-BE49-F238E27FC236}">
              <a16:creationId xmlns:a16="http://schemas.microsoft.com/office/drawing/2014/main" id="{A8674CD1-DC47-4C4F-B6D3-845A626E0C76}"/>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64" name="ZoneTexte 1263">
          <a:extLst>
            <a:ext uri="{FF2B5EF4-FFF2-40B4-BE49-F238E27FC236}">
              <a16:creationId xmlns:a16="http://schemas.microsoft.com/office/drawing/2014/main" id="{6B8D49D7-2EC4-41DC-9EB2-9CEE32247BC5}"/>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265" name="ZoneTexte 1264">
          <a:extLst>
            <a:ext uri="{FF2B5EF4-FFF2-40B4-BE49-F238E27FC236}">
              <a16:creationId xmlns:a16="http://schemas.microsoft.com/office/drawing/2014/main" id="{C9C998B0-E10B-4887-99F5-79BEA2A6295D}"/>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266" name="ZoneTexte 1265">
          <a:extLst>
            <a:ext uri="{FF2B5EF4-FFF2-40B4-BE49-F238E27FC236}">
              <a16:creationId xmlns:a16="http://schemas.microsoft.com/office/drawing/2014/main" id="{9B00268A-647D-41DD-88B4-03B1AC8020A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67" name="ZoneTexte 1266">
          <a:extLst>
            <a:ext uri="{FF2B5EF4-FFF2-40B4-BE49-F238E27FC236}">
              <a16:creationId xmlns:a16="http://schemas.microsoft.com/office/drawing/2014/main" id="{3F19185B-C1AC-434D-87CA-A820251529D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68" name="ZoneTexte 1267">
          <a:extLst>
            <a:ext uri="{FF2B5EF4-FFF2-40B4-BE49-F238E27FC236}">
              <a16:creationId xmlns:a16="http://schemas.microsoft.com/office/drawing/2014/main" id="{11ECE551-D390-424A-828D-61C5B74D3F28}"/>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111</xdr:row>
      <xdr:rowOff>0</xdr:rowOff>
    </xdr:from>
    <xdr:ext cx="65" cy="172227"/>
    <xdr:sp macro="" textlink="">
      <xdr:nvSpPr>
        <xdr:cNvPr id="1269" name="ZoneTexte 1268">
          <a:extLst>
            <a:ext uri="{FF2B5EF4-FFF2-40B4-BE49-F238E27FC236}">
              <a16:creationId xmlns:a16="http://schemas.microsoft.com/office/drawing/2014/main" id="{2D65C25F-6E90-4909-B4F4-F54C7105C0C0}"/>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111</xdr:row>
      <xdr:rowOff>0</xdr:rowOff>
    </xdr:from>
    <xdr:ext cx="65" cy="172227"/>
    <xdr:sp macro="" textlink="">
      <xdr:nvSpPr>
        <xdr:cNvPr id="1270" name="ZoneTexte 1269">
          <a:extLst>
            <a:ext uri="{FF2B5EF4-FFF2-40B4-BE49-F238E27FC236}">
              <a16:creationId xmlns:a16="http://schemas.microsoft.com/office/drawing/2014/main" id="{E1869EEA-9A97-493D-AC09-4ABC9F38FDC5}"/>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111</xdr:row>
      <xdr:rowOff>0</xdr:rowOff>
    </xdr:from>
    <xdr:ext cx="65" cy="172227"/>
    <xdr:sp macro="" textlink="">
      <xdr:nvSpPr>
        <xdr:cNvPr id="1271" name="ZoneTexte 1270">
          <a:extLst>
            <a:ext uri="{FF2B5EF4-FFF2-40B4-BE49-F238E27FC236}">
              <a16:creationId xmlns:a16="http://schemas.microsoft.com/office/drawing/2014/main" id="{048DAA58-21DF-4B4A-A6E2-3765E438A52C}"/>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272" name="ZoneTexte 1271">
          <a:extLst>
            <a:ext uri="{FF2B5EF4-FFF2-40B4-BE49-F238E27FC236}">
              <a16:creationId xmlns:a16="http://schemas.microsoft.com/office/drawing/2014/main" id="{57B11B97-BE43-4F4E-9E01-7127EBD74FA5}"/>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273" name="ZoneTexte 1272">
          <a:extLst>
            <a:ext uri="{FF2B5EF4-FFF2-40B4-BE49-F238E27FC236}">
              <a16:creationId xmlns:a16="http://schemas.microsoft.com/office/drawing/2014/main" id="{153268BB-E8F5-47DB-86FB-C986B1D6A82A}"/>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274" name="ZoneTexte 1273">
          <a:extLst>
            <a:ext uri="{FF2B5EF4-FFF2-40B4-BE49-F238E27FC236}">
              <a16:creationId xmlns:a16="http://schemas.microsoft.com/office/drawing/2014/main" id="{3C94430F-DDF4-4460-82A6-FE824510FBD9}"/>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275" name="ZoneTexte 1274">
          <a:extLst>
            <a:ext uri="{FF2B5EF4-FFF2-40B4-BE49-F238E27FC236}">
              <a16:creationId xmlns:a16="http://schemas.microsoft.com/office/drawing/2014/main" id="{B617BFF0-BFF0-4F17-BD3C-03347ACD60EA}"/>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276" name="ZoneTexte 1275">
          <a:extLst>
            <a:ext uri="{FF2B5EF4-FFF2-40B4-BE49-F238E27FC236}">
              <a16:creationId xmlns:a16="http://schemas.microsoft.com/office/drawing/2014/main" id="{5A3191EA-43FF-4ECE-AAC1-7B6D84F6468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277" name="ZoneTexte 1276">
          <a:extLst>
            <a:ext uri="{FF2B5EF4-FFF2-40B4-BE49-F238E27FC236}">
              <a16:creationId xmlns:a16="http://schemas.microsoft.com/office/drawing/2014/main" id="{E8403D5E-32B7-4979-AEA9-B2AC2DAC4D85}"/>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278" name="ZoneTexte 1277">
          <a:extLst>
            <a:ext uri="{FF2B5EF4-FFF2-40B4-BE49-F238E27FC236}">
              <a16:creationId xmlns:a16="http://schemas.microsoft.com/office/drawing/2014/main" id="{F85E0879-D532-487B-A421-CB308BB2ABA8}"/>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279" name="ZoneTexte 1278">
          <a:extLst>
            <a:ext uri="{FF2B5EF4-FFF2-40B4-BE49-F238E27FC236}">
              <a16:creationId xmlns:a16="http://schemas.microsoft.com/office/drawing/2014/main" id="{677C32F4-5761-4FDA-962E-4E391F8CC5EE}"/>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80" name="ZoneTexte 1279">
          <a:extLst>
            <a:ext uri="{FF2B5EF4-FFF2-40B4-BE49-F238E27FC236}">
              <a16:creationId xmlns:a16="http://schemas.microsoft.com/office/drawing/2014/main" id="{3C89175C-103C-4CA0-8B7B-429DE4601D52}"/>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81" name="ZoneTexte 1280">
          <a:extLst>
            <a:ext uri="{FF2B5EF4-FFF2-40B4-BE49-F238E27FC236}">
              <a16:creationId xmlns:a16="http://schemas.microsoft.com/office/drawing/2014/main" id="{22DFD451-111E-46B9-97BF-731E8876A726}"/>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82" name="ZoneTexte 1281">
          <a:extLst>
            <a:ext uri="{FF2B5EF4-FFF2-40B4-BE49-F238E27FC236}">
              <a16:creationId xmlns:a16="http://schemas.microsoft.com/office/drawing/2014/main" id="{A285F6CC-247E-4580-8011-8A19C8BCD82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83" name="ZoneTexte 1282">
          <a:extLst>
            <a:ext uri="{FF2B5EF4-FFF2-40B4-BE49-F238E27FC236}">
              <a16:creationId xmlns:a16="http://schemas.microsoft.com/office/drawing/2014/main" id="{977528BF-694C-4E03-994A-A39B010662C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284" name="ZoneTexte 1283">
          <a:extLst>
            <a:ext uri="{FF2B5EF4-FFF2-40B4-BE49-F238E27FC236}">
              <a16:creationId xmlns:a16="http://schemas.microsoft.com/office/drawing/2014/main" id="{07A5F08B-1729-4A81-8D3E-434C4B0C4183}"/>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285" name="ZoneTexte 1284">
          <a:extLst>
            <a:ext uri="{FF2B5EF4-FFF2-40B4-BE49-F238E27FC236}">
              <a16:creationId xmlns:a16="http://schemas.microsoft.com/office/drawing/2014/main" id="{951F8B83-52C1-4664-9CD9-0E940B8D439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86" name="ZoneTexte 1285">
          <a:extLst>
            <a:ext uri="{FF2B5EF4-FFF2-40B4-BE49-F238E27FC236}">
              <a16:creationId xmlns:a16="http://schemas.microsoft.com/office/drawing/2014/main" id="{6AC609E7-4ECB-4662-B597-3ACD05654F19}"/>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87" name="ZoneTexte 1286">
          <a:extLst>
            <a:ext uri="{FF2B5EF4-FFF2-40B4-BE49-F238E27FC236}">
              <a16:creationId xmlns:a16="http://schemas.microsoft.com/office/drawing/2014/main" id="{B73CD813-EA98-40B1-ADA0-48609B3BFA12}"/>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111</xdr:row>
      <xdr:rowOff>0</xdr:rowOff>
    </xdr:from>
    <xdr:ext cx="65" cy="172227"/>
    <xdr:sp macro="" textlink="">
      <xdr:nvSpPr>
        <xdr:cNvPr id="1288" name="ZoneTexte 1287">
          <a:extLst>
            <a:ext uri="{FF2B5EF4-FFF2-40B4-BE49-F238E27FC236}">
              <a16:creationId xmlns:a16="http://schemas.microsoft.com/office/drawing/2014/main" id="{A3EE443D-59AE-4FA9-8E13-9988D5F0FF0F}"/>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111</xdr:row>
      <xdr:rowOff>0</xdr:rowOff>
    </xdr:from>
    <xdr:ext cx="65" cy="172227"/>
    <xdr:sp macro="" textlink="">
      <xdr:nvSpPr>
        <xdr:cNvPr id="1289" name="ZoneTexte 1288">
          <a:extLst>
            <a:ext uri="{FF2B5EF4-FFF2-40B4-BE49-F238E27FC236}">
              <a16:creationId xmlns:a16="http://schemas.microsoft.com/office/drawing/2014/main" id="{50CADE8D-653E-4942-B252-474AAF4316A9}"/>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111</xdr:row>
      <xdr:rowOff>0</xdr:rowOff>
    </xdr:from>
    <xdr:ext cx="65" cy="172227"/>
    <xdr:sp macro="" textlink="">
      <xdr:nvSpPr>
        <xdr:cNvPr id="1290" name="ZoneTexte 1289">
          <a:extLst>
            <a:ext uri="{FF2B5EF4-FFF2-40B4-BE49-F238E27FC236}">
              <a16:creationId xmlns:a16="http://schemas.microsoft.com/office/drawing/2014/main" id="{6E5F7948-F4D3-4B8F-9290-0881102238B5}"/>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1291" name="ZoneTexte 1290">
          <a:extLst>
            <a:ext uri="{FF2B5EF4-FFF2-40B4-BE49-F238E27FC236}">
              <a16:creationId xmlns:a16="http://schemas.microsoft.com/office/drawing/2014/main" id="{7170187D-73C4-47E5-82EE-4A8AEBDFAF13}"/>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1292" name="ZoneTexte 1291">
          <a:extLst>
            <a:ext uri="{FF2B5EF4-FFF2-40B4-BE49-F238E27FC236}">
              <a16:creationId xmlns:a16="http://schemas.microsoft.com/office/drawing/2014/main" id="{EACD503A-5040-431E-8EDC-7071E2556495}"/>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1293" name="ZoneTexte 1292">
          <a:extLst>
            <a:ext uri="{FF2B5EF4-FFF2-40B4-BE49-F238E27FC236}">
              <a16:creationId xmlns:a16="http://schemas.microsoft.com/office/drawing/2014/main" id="{37148992-C8D6-4D38-9983-8D72C9B4D3F7}"/>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1294" name="ZoneTexte 1293">
          <a:extLst>
            <a:ext uri="{FF2B5EF4-FFF2-40B4-BE49-F238E27FC236}">
              <a16:creationId xmlns:a16="http://schemas.microsoft.com/office/drawing/2014/main" id="{BD094668-CFF8-4D74-A2D6-043141CE5E41}"/>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1295" name="ZoneTexte 1294">
          <a:extLst>
            <a:ext uri="{FF2B5EF4-FFF2-40B4-BE49-F238E27FC236}">
              <a16:creationId xmlns:a16="http://schemas.microsoft.com/office/drawing/2014/main" id="{2C6057A3-2E30-4F86-972A-31F4F00488A5}"/>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1296" name="ZoneTexte 1295">
          <a:extLst>
            <a:ext uri="{FF2B5EF4-FFF2-40B4-BE49-F238E27FC236}">
              <a16:creationId xmlns:a16="http://schemas.microsoft.com/office/drawing/2014/main" id="{305F7FD7-DE48-4AF5-B2D9-25620C1FC110}"/>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1297" name="ZoneTexte 1296">
          <a:extLst>
            <a:ext uri="{FF2B5EF4-FFF2-40B4-BE49-F238E27FC236}">
              <a16:creationId xmlns:a16="http://schemas.microsoft.com/office/drawing/2014/main" id="{DDA76E0B-4E06-4AD3-89B3-27569F1412BF}"/>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1298" name="ZoneTexte 1297">
          <a:extLst>
            <a:ext uri="{FF2B5EF4-FFF2-40B4-BE49-F238E27FC236}">
              <a16:creationId xmlns:a16="http://schemas.microsoft.com/office/drawing/2014/main" id="{45801FBE-37F3-4226-B2F9-05FE605F9BD1}"/>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1299" name="ZoneTexte 1298">
          <a:extLst>
            <a:ext uri="{FF2B5EF4-FFF2-40B4-BE49-F238E27FC236}">
              <a16:creationId xmlns:a16="http://schemas.microsoft.com/office/drawing/2014/main" id="{8A1FD6D8-683E-4454-9F76-CC8316AA856A}"/>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1300" name="ZoneTexte 1299">
          <a:extLst>
            <a:ext uri="{FF2B5EF4-FFF2-40B4-BE49-F238E27FC236}">
              <a16:creationId xmlns:a16="http://schemas.microsoft.com/office/drawing/2014/main" id="{1FAEE4E6-E9A3-4EDF-832E-698DAE1CB038}"/>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301" name="ZoneTexte 1300">
          <a:extLst>
            <a:ext uri="{FF2B5EF4-FFF2-40B4-BE49-F238E27FC236}">
              <a16:creationId xmlns:a16="http://schemas.microsoft.com/office/drawing/2014/main" id="{92B2F3C3-1BD8-4954-A487-4D837CC74B99}"/>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302" name="ZoneTexte 1301">
          <a:extLst>
            <a:ext uri="{FF2B5EF4-FFF2-40B4-BE49-F238E27FC236}">
              <a16:creationId xmlns:a16="http://schemas.microsoft.com/office/drawing/2014/main" id="{C199FEFB-C487-4596-9E5F-97A106A01A7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303" name="ZoneTexte 1302">
          <a:extLst>
            <a:ext uri="{FF2B5EF4-FFF2-40B4-BE49-F238E27FC236}">
              <a16:creationId xmlns:a16="http://schemas.microsoft.com/office/drawing/2014/main" id="{BD792028-A4BC-41D4-8E60-21205483F2B5}"/>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304" name="ZoneTexte 1303">
          <a:extLst>
            <a:ext uri="{FF2B5EF4-FFF2-40B4-BE49-F238E27FC236}">
              <a16:creationId xmlns:a16="http://schemas.microsoft.com/office/drawing/2014/main" id="{EF5367B4-2913-4148-A6C8-7C15133E7904}"/>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305" name="ZoneTexte 1304">
          <a:extLst>
            <a:ext uri="{FF2B5EF4-FFF2-40B4-BE49-F238E27FC236}">
              <a16:creationId xmlns:a16="http://schemas.microsoft.com/office/drawing/2014/main" id="{5E13A32A-2AD7-4D4A-87F7-03E57F0E6E01}"/>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306" name="ZoneTexte 1305">
          <a:extLst>
            <a:ext uri="{FF2B5EF4-FFF2-40B4-BE49-F238E27FC236}">
              <a16:creationId xmlns:a16="http://schemas.microsoft.com/office/drawing/2014/main" id="{2A6B0DB1-01A8-465F-BD76-AC179D42CECC}"/>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307" name="ZoneTexte 1306">
          <a:extLst>
            <a:ext uri="{FF2B5EF4-FFF2-40B4-BE49-F238E27FC236}">
              <a16:creationId xmlns:a16="http://schemas.microsoft.com/office/drawing/2014/main" id="{4C318254-5152-40A7-9092-257B99BF5AEC}"/>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308" name="ZoneTexte 1307">
          <a:extLst>
            <a:ext uri="{FF2B5EF4-FFF2-40B4-BE49-F238E27FC236}">
              <a16:creationId xmlns:a16="http://schemas.microsoft.com/office/drawing/2014/main" id="{D76AFE65-CD65-4403-90AB-CD564694D42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309" name="ZoneTexte 1308">
          <a:extLst>
            <a:ext uri="{FF2B5EF4-FFF2-40B4-BE49-F238E27FC236}">
              <a16:creationId xmlns:a16="http://schemas.microsoft.com/office/drawing/2014/main" id="{9EADEBBC-3651-46A9-8996-2C7092172F36}"/>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310" name="ZoneTexte 1309">
          <a:extLst>
            <a:ext uri="{FF2B5EF4-FFF2-40B4-BE49-F238E27FC236}">
              <a16:creationId xmlns:a16="http://schemas.microsoft.com/office/drawing/2014/main" id="{0E6FE1F4-4D30-44DE-8A34-5B35EA674CCA}"/>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311" name="ZoneTexte 1310">
          <a:extLst>
            <a:ext uri="{FF2B5EF4-FFF2-40B4-BE49-F238E27FC236}">
              <a16:creationId xmlns:a16="http://schemas.microsoft.com/office/drawing/2014/main" id="{F628D89E-C549-44C6-A692-F28E441FA4FC}"/>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312" name="ZoneTexte 1311">
          <a:extLst>
            <a:ext uri="{FF2B5EF4-FFF2-40B4-BE49-F238E27FC236}">
              <a16:creationId xmlns:a16="http://schemas.microsoft.com/office/drawing/2014/main" id="{10CEEB80-C462-4530-B98E-D82B6766B063}"/>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13" name="ZoneTexte 1312">
          <a:extLst>
            <a:ext uri="{FF2B5EF4-FFF2-40B4-BE49-F238E27FC236}">
              <a16:creationId xmlns:a16="http://schemas.microsoft.com/office/drawing/2014/main" id="{5E131DA7-3237-4953-BE01-443DCEDBEDFC}"/>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14" name="ZoneTexte 1313">
          <a:extLst>
            <a:ext uri="{FF2B5EF4-FFF2-40B4-BE49-F238E27FC236}">
              <a16:creationId xmlns:a16="http://schemas.microsoft.com/office/drawing/2014/main" id="{AECDEB5D-9507-4F1B-AF56-609C234E2947}"/>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15" name="ZoneTexte 1314">
          <a:extLst>
            <a:ext uri="{FF2B5EF4-FFF2-40B4-BE49-F238E27FC236}">
              <a16:creationId xmlns:a16="http://schemas.microsoft.com/office/drawing/2014/main" id="{BB86D7EA-C5B2-440D-9854-8E18CDA6A621}"/>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16" name="ZoneTexte 1315">
          <a:extLst>
            <a:ext uri="{FF2B5EF4-FFF2-40B4-BE49-F238E27FC236}">
              <a16:creationId xmlns:a16="http://schemas.microsoft.com/office/drawing/2014/main" id="{37772FEB-12F5-4074-AFD8-F5C96958A9C6}"/>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17" name="ZoneTexte 1316">
          <a:extLst>
            <a:ext uri="{FF2B5EF4-FFF2-40B4-BE49-F238E27FC236}">
              <a16:creationId xmlns:a16="http://schemas.microsoft.com/office/drawing/2014/main" id="{C40AFA0E-F960-40D7-821D-5A53298E97F3}"/>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18" name="ZoneTexte 1317">
          <a:extLst>
            <a:ext uri="{FF2B5EF4-FFF2-40B4-BE49-F238E27FC236}">
              <a16:creationId xmlns:a16="http://schemas.microsoft.com/office/drawing/2014/main" id="{2BD00981-674B-4ADD-B89E-D9BEA1BF2CE1}"/>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19" name="ZoneTexte 1318">
          <a:extLst>
            <a:ext uri="{FF2B5EF4-FFF2-40B4-BE49-F238E27FC236}">
              <a16:creationId xmlns:a16="http://schemas.microsoft.com/office/drawing/2014/main" id="{C99A3875-BD87-4FEE-978D-C0E7FF7AF75D}"/>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20" name="ZoneTexte 1319">
          <a:extLst>
            <a:ext uri="{FF2B5EF4-FFF2-40B4-BE49-F238E27FC236}">
              <a16:creationId xmlns:a16="http://schemas.microsoft.com/office/drawing/2014/main" id="{63ED43C7-EFF2-45FA-AFA5-5AE321173959}"/>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21" name="ZoneTexte 1320">
          <a:extLst>
            <a:ext uri="{FF2B5EF4-FFF2-40B4-BE49-F238E27FC236}">
              <a16:creationId xmlns:a16="http://schemas.microsoft.com/office/drawing/2014/main" id="{7E82D52E-3F3E-4124-B7B5-1DDDA553F7C9}"/>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22" name="ZoneTexte 1321">
          <a:extLst>
            <a:ext uri="{FF2B5EF4-FFF2-40B4-BE49-F238E27FC236}">
              <a16:creationId xmlns:a16="http://schemas.microsoft.com/office/drawing/2014/main" id="{BF93B6E7-09FC-4FBC-A9B6-24F679DD8775}"/>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23" name="ZoneTexte 1322">
          <a:extLst>
            <a:ext uri="{FF2B5EF4-FFF2-40B4-BE49-F238E27FC236}">
              <a16:creationId xmlns:a16="http://schemas.microsoft.com/office/drawing/2014/main" id="{1F29C02C-E35D-4D46-8EC0-933BBFFF2186}"/>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24" name="ZoneTexte 1323">
          <a:extLst>
            <a:ext uri="{FF2B5EF4-FFF2-40B4-BE49-F238E27FC236}">
              <a16:creationId xmlns:a16="http://schemas.microsoft.com/office/drawing/2014/main" id="{BD0FFFA9-0CE8-438A-A1B7-A9332E5B47C1}"/>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111</xdr:row>
      <xdr:rowOff>0</xdr:rowOff>
    </xdr:from>
    <xdr:ext cx="65" cy="172227"/>
    <xdr:sp macro="" textlink="">
      <xdr:nvSpPr>
        <xdr:cNvPr id="1325" name="ZoneTexte 1324">
          <a:extLst>
            <a:ext uri="{FF2B5EF4-FFF2-40B4-BE49-F238E27FC236}">
              <a16:creationId xmlns:a16="http://schemas.microsoft.com/office/drawing/2014/main" id="{E0080352-5FB3-4021-8B8D-C952510CAB2B}"/>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111</xdr:row>
      <xdr:rowOff>0</xdr:rowOff>
    </xdr:from>
    <xdr:ext cx="65" cy="172227"/>
    <xdr:sp macro="" textlink="">
      <xdr:nvSpPr>
        <xdr:cNvPr id="1326" name="ZoneTexte 1325">
          <a:extLst>
            <a:ext uri="{FF2B5EF4-FFF2-40B4-BE49-F238E27FC236}">
              <a16:creationId xmlns:a16="http://schemas.microsoft.com/office/drawing/2014/main" id="{D0CD36F5-E641-4E8B-ACEC-955C29A18EB0}"/>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1327" name="ZoneTexte 1326">
          <a:extLst>
            <a:ext uri="{FF2B5EF4-FFF2-40B4-BE49-F238E27FC236}">
              <a16:creationId xmlns:a16="http://schemas.microsoft.com/office/drawing/2014/main" id="{94EFB19E-D354-44EC-939F-B5F855AD5A34}"/>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1328" name="ZoneTexte 1327">
          <a:extLst>
            <a:ext uri="{FF2B5EF4-FFF2-40B4-BE49-F238E27FC236}">
              <a16:creationId xmlns:a16="http://schemas.microsoft.com/office/drawing/2014/main" id="{1A67370F-8D69-4EAF-9035-279533F2EA8A}"/>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111</xdr:row>
      <xdr:rowOff>0</xdr:rowOff>
    </xdr:from>
    <xdr:ext cx="65" cy="172227"/>
    <xdr:sp macro="" textlink="">
      <xdr:nvSpPr>
        <xdr:cNvPr id="1329" name="ZoneTexte 1328">
          <a:extLst>
            <a:ext uri="{FF2B5EF4-FFF2-40B4-BE49-F238E27FC236}">
              <a16:creationId xmlns:a16="http://schemas.microsoft.com/office/drawing/2014/main" id="{1D0E6853-4244-4E39-8470-61DCB5B53205}"/>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111</xdr:row>
      <xdr:rowOff>0</xdr:rowOff>
    </xdr:from>
    <xdr:ext cx="65" cy="172227"/>
    <xdr:sp macro="" textlink="">
      <xdr:nvSpPr>
        <xdr:cNvPr id="1330" name="ZoneTexte 1329">
          <a:extLst>
            <a:ext uri="{FF2B5EF4-FFF2-40B4-BE49-F238E27FC236}">
              <a16:creationId xmlns:a16="http://schemas.microsoft.com/office/drawing/2014/main" id="{383CFAF4-F8F0-4074-A8CD-EBE724743D99}"/>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1331" name="ZoneTexte 1330">
          <a:extLst>
            <a:ext uri="{FF2B5EF4-FFF2-40B4-BE49-F238E27FC236}">
              <a16:creationId xmlns:a16="http://schemas.microsoft.com/office/drawing/2014/main" id="{93844BEC-D709-4C7E-A82D-275CA183CBC0}"/>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1332" name="ZoneTexte 1331">
          <a:extLst>
            <a:ext uri="{FF2B5EF4-FFF2-40B4-BE49-F238E27FC236}">
              <a16:creationId xmlns:a16="http://schemas.microsoft.com/office/drawing/2014/main" id="{6E736163-C20E-4FAC-B547-B0475E7A376C}"/>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1333" name="ZoneTexte 1332">
          <a:extLst>
            <a:ext uri="{FF2B5EF4-FFF2-40B4-BE49-F238E27FC236}">
              <a16:creationId xmlns:a16="http://schemas.microsoft.com/office/drawing/2014/main" id="{769233AE-8AF2-4108-9184-5A452AC06592}"/>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1334" name="ZoneTexte 1333">
          <a:extLst>
            <a:ext uri="{FF2B5EF4-FFF2-40B4-BE49-F238E27FC236}">
              <a16:creationId xmlns:a16="http://schemas.microsoft.com/office/drawing/2014/main" id="{BF77A176-1E46-4A64-B811-F47017DD8AE4}"/>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35" name="ZoneTexte 1334">
          <a:extLst>
            <a:ext uri="{FF2B5EF4-FFF2-40B4-BE49-F238E27FC236}">
              <a16:creationId xmlns:a16="http://schemas.microsoft.com/office/drawing/2014/main" id="{DCCCD709-E19C-4FEA-869E-B148FB55C4C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36" name="ZoneTexte 1335">
          <a:extLst>
            <a:ext uri="{FF2B5EF4-FFF2-40B4-BE49-F238E27FC236}">
              <a16:creationId xmlns:a16="http://schemas.microsoft.com/office/drawing/2014/main" id="{02012F51-253A-40C9-830F-D0D09D65F27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37" name="ZoneTexte 1336">
          <a:extLst>
            <a:ext uri="{FF2B5EF4-FFF2-40B4-BE49-F238E27FC236}">
              <a16:creationId xmlns:a16="http://schemas.microsoft.com/office/drawing/2014/main" id="{F0A73C73-5E00-4338-9D3B-F6540CF867D3}"/>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38" name="ZoneTexte 1337">
          <a:extLst>
            <a:ext uri="{FF2B5EF4-FFF2-40B4-BE49-F238E27FC236}">
              <a16:creationId xmlns:a16="http://schemas.microsoft.com/office/drawing/2014/main" id="{95BE286D-0649-4C97-8F67-90195AD46E0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39" name="ZoneTexte 1338">
          <a:extLst>
            <a:ext uri="{FF2B5EF4-FFF2-40B4-BE49-F238E27FC236}">
              <a16:creationId xmlns:a16="http://schemas.microsoft.com/office/drawing/2014/main" id="{D1D6A010-14E1-466C-868A-DBEAFFE496ED}"/>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40" name="ZoneTexte 1339">
          <a:extLst>
            <a:ext uri="{FF2B5EF4-FFF2-40B4-BE49-F238E27FC236}">
              <a16:creationId xmlns:a16="http://schemas.microsoft.com/office/drawing/2014/main" id="{D441C4CF-BAFA-49D0-92F0-B1B58D2AC72E}"/>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41" name="ZoneTexte 1340">
          <a:extLst>
            <a:ext uri="{FF2B5EF4-FFF2-40B4-BE49-F238E27FC236}">
              <a16:creationId xmlns:a16="http://schemas.microsoft.com/office/drawing/2014/main" id="{0699811D-EA01-49AB-80B5-89D9B240C056}"/>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42" name="ZoneTexte 1341">
          <a:extLst>
            <a:ext uri="{FF2B5EF4-FFF2-40B4-BE49-F238E27FC236}">
              <a16:creationId xmlns:a16="http://schemas.microsoft.com/office/drawing/2014/main" id="{894BCB44-6AC1-4EA2-AE6C-CC7DE81955C8}"/>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1343" name="ZoneTexte 1342">
          <a:extLst>
            <a:ext uri="{FF2B5EF4-FFF2-40B4-BE49-F238E27FC236}">
              <a16:creationId xmlns:a16="http://schemas.microsoft.com/office/drawing/2014/main" id="{77B2CE56-BB0E-43C0-B853-722D5049E718}"/>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44" name="ZoneTexte 1343">
          <a:extLst>
            <a:ext uri="{FF2B5EF4-FFF2-40B4-BE49-F238E27FC236}">
              <a16:creationId xmlns:a16="http://schemas.microsoft.com/office/drawing/2014/main" id="{7A9FB334-6109-43AC-B770-2ED2D241E0D7}"/>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45" name="ZoneTexte 1344">
          <a:extLst>
            <a:ext uri="{FF2B5EF4-FFF2-40B4-BE49-F238E27FC236}">
              <a16:creationId xmlns:a16="http://schemas.microsoft.com/office/drawing/2014/main" id="{E8F4C529-D7E8-48D2-B562-BB5C67168BEC}"/>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46" name="ZoneTexte 1345">
          <a:extLst>
            <a:ext uri="{FF2B5EF4-FFF2-40B4-BE49-F238E27FC236}">
              <a16:creationId xmlns:a16="http://schemas.microsoft.com/office/drawing/2014/main" id="{9C6190A6-102F-45DD-8692-533F5EFDDC14}"/>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111</xdr:row>
      <xdr:rowOff>0</xdr:rowOff>
    </xdr:from>
    <xdr:ext cx="65" cy="172227"/>
    <xdr:sp macro="" textlink="">
      <xdr:nvSpPr>
        <xdr:cNvPr id="1347" name="ZoneTexte 1346">
          <a:extLst>
            <a:ext uri="{FF2B5EF4-FFF2-40B4-BE49-F238E27FC236}">
              <a16:creationId xmlns:a16="http://schemas.microsoft.com/office/drawing/2014/main" id="{EB73B608-CB82-4E42-A684-4B6BA4160C3D}"/>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111</xdr:row>
      <xdr:rowOff>0</xdr:rowOff>
    </xdr:from>
    <xdr:ext cx="65" cy="172227"/>
    <xdr:sp macro="" textlink="">
      <xdr:nvSpPr>
        <xdr:cNvPr id="1348" name="ZoneTexte 1347">
          <a:extLst>
            <a:ext uri="{FF2B5EF4-FFF2-40B4-BE49-F238E27FC236}">
              <a16:creationId xmlns:a16="http://schemas.microsoft.com/office/drawing/2014/main" id="{30B05398-1705-4CBE-B267-63446EE9CB15}"/>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111</xdr:row>
      <xdr:rowOff>0</xdr:rowOff>
    </xdr:from>
    <xdr:ext cx="65" cy="172227"/>
    <xdr:sp macro="" textlink="">
      <xdr:nvSpPr>
        <xdr:cNvPr id="1349" name="ZoneTexte 1348">
          <a:extLst>
            <a:ext uri="{FF2B5EF4-FFF2-40B4-BE49-F238E27FC236}">
              <a16:creationId xmlns:a16="http://schemas.microsoft.com/office/drawing/2014/main" id="{D8C59AE6-061D-4F50-BFF0-B1FEF9B9D513}"/>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1350" name="ZoneTexte 1349">
          <a:extLst>
            <a:ext uri="{FF2B5EF4-FFF2-40B4-BE49-F238E27FC236}">
              <a16:creationId xmlns:a16="http://schemas.microsoft.com/office/drawing/2014/main" id="{9E145117-74A9-493C-A43C-2184DF4252F1}"/>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1351" name="ZoneTexte 1350">
          <a:extLst>
            <a:ext uri="{FF2B5EF4-FFF2-40B4-BE49-F238E27FC236}">
              <a16:creationId xmlns:a16="http://schemas.microsoft.com/office/drawing/2014/main" id="{8B4E34BE-5F4C-4BEA-AAB5-F7699806BAFA}"/>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1352" name="ZoneTexte 1351">
          <a:extLst>
            <a:ext uri="{FF2B5EF4-FFF2-40B4-BE49-F238E27FC236}">
              <a16:creationId xmlns:a16="http://schemas.microsoft.com/office/drawing/2014/main" id="{3F52C7A5-275C-4342-9ABD-EB56FA163349}"/>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1353" name="ZoneTexte 1352">
          <a:extLst>
            <a:ext uri="{FF2B5EF4-FFF2-40B4-BE49-F238E27FC236}">
              <a16:creationId xmlns:a16="http://schemas.microsoft.com/office/drawing/2014/main" id="{8B19E071-AD39-4F07-ACE1-4647779AA12E}"/>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54" name="ZoneTexte 1353">
          <a:extLst>
            <a:ext uri="{FF2B5EF4-FFF2-40B4-BE49-F238E27FC236}">
              <a16:creationId xmlns:a16="http://schemas.microsoft.com/office/drawing/2014/main" id="{A0906DFD-09F5-47BC-83E4-EDD6E811CCAD}"/>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55" name="ZoneTexte 1354">
          <a:extLst>
            <a:ext uri="{FF2B5EF4-FFF2-40B4-BE49-F238E27FC236}">
              <a16:creationId xmlns:a16="http://schemas.microsoft.com/office/drawing/2014/main" id="{D28F556C-E6AF-4DAF-A54D-B9C40F56F8C3}"/>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56" name="ZoneTexte 1355">
          <a:extLst>
            <a:ext uri="{FF2B5EF4-FFF2-40B4-BE49-F238E27FC236}">
              <a16:creationId xmlns:a16="http://schemas.microsoft.com/office/drawing/2014/main" id="{2DDCC12B-9FBF-4BA8-B203-E0A81A01BB5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57" name="ZoneTexte 1356">
          <a:extLst>
            <a:ext uri="{FF2B5EF4-FFF2-40B4-BE49-F238E27FC236}">
              <a16:creationId xmlns:a16="http://schemas.microsoft.com/office/drawing/2014/main" id="{D3F87F87-8597-45C9-BF74-BDB3C310AD93}"/>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58" name="ZoneTexte 1357">
          <a:extLst>
            <a:ext uri="{FF2B5EF4-FFF2-40B4-BE49-F238E27FC236}">
              <a16:creationId xmlns:a16="http://schemas.microsoft.com/office/drawing/2014/main" id="{723AB29C-FC5E-42C1-B779-F4C0D2A9394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59" name="ZoneTexte 1358">
          <a:extLst>
            <a:ext uri="{FF2B5EF4-FFF2-40B4-BE49-F238E27FC236}">
              <a16:creationId xmlns:a16="http://schemas.microsoft.com/office/drawing/2014/main" id="{4A3A1CA1-5D38-4174-A143-F6F180D45B66}"/>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60" name="ZoneTexte 1359">
          <a:extLst>
            <a:ext uri="{FF2B5EF4-FFF2-40B4-BE49-F238E27FC236}">
              <a16:creationId xmlns:a16="http://schemas.microsoft.com/office/drawing/2014/main" id="{A998B3C2-2F6E-4DFC-B1E8-2AB71199DDEE}"/>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61" name="ZoneTexte 1360">
          <a:extLst>
            <a:ext uri="{FF2B5EF4-FFF2-40B4-BE49-F238E27FC236}">
              <a16:creationId xmlns:a16="http://schemas.microsoft.com/office/drawing/2014/main" id="{01CFCC0C-D47C-4967-8FD3-7F42CBAAE158}"/>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1362" name="ZoneTexte 1361">
          <a:extLst>
            <a:ext uri="{FF2B5EF4-FFF2-40B4-BE49-F238E27FC236}">
              <a16:creationId xmlns:a16="http://schemas.microsoft.com/office/drawing/2014/main" id="{424897C2-F723-4726-8D1A-F3069B663034}"/>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63" name="ZoneTexte 1362">
          <a:extLst>
            <a:ext uri="{FF2B5EF4-FFF2-40B4-BE49-F238E27FC236}">
              <a16:creationId xmlns:a16="http://schemas.microsoft.com/office/drawing/2014/main" id="{1AFE06A2-8687-4ADF-AD95-89355ACEA0F1}"/>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64" name="ZoneTexte 1363">
          <a:extLst>
            <a:ext uri="{FF2B5EF4-FFF2-40B4-BE49-F238E27FC236}">
              <a16:creationId xmlns:a16="http://schemas.microsoft.com/office/drawing/2014/main" id="{4CC5FB18-B8BF-4434-8B55-08B59036696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65" name="ZoneTexte 1364">
          <a:extLst>
            <a:ext uri="{FF2B5EF4-FFF2-40B4-BE49-F238E27FC236}">
              <a16:creationId xmlns:a16="http://schemas.microsoft.com/office/drawing/2014/main" id="{F44D42F8-2317-410F-B1B0-0E629F428F0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111</xdr:row>
      <xdr:rowOff>0</xdr:rowOff>
    </xdr:from>
    <xdr:ext cx="65" cy="172227"/>
    <xdr:sp macro="" textlink="">
      <xdr:nvSpPr>
        <xdr:cNvPr id="1366" name="ZoneTexte 1365">
          <a:extLst>
            <a:ext uri="{FF2B5EF4-FFF2-40B4-BE49-F238E27FC236}">
              <a16:creationId xmlns:a16="http://schemas.microsoft.com/office/drawing/2014/main" id="{F6F37EF3-88F2-40A7-BF55-2F878D0996E4}"/>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111</xdr:row>
      <xdr:rowOff>0</xdr:rowOff>
    </xdr:from>
    <xdr:ext cx="65" cy="172227"/>
    <xdr:sp macro="" textlink="">
      <xdr:nvSpPr>
        <xdr:cNvPr id="1367" name="ZoneTexte 1366">
          <a:extLst>
            <a:ext uri="{FF2B5EF4-FFF2-40B4-BE49-F238E27FC236}">
              <a16:creationId xmlns:a16="http://schemas.microsoft.com/office/drawing/2014/main" id="{6A0E9D09-F851-4191-B4DA-D148DDCEC435}"/>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111</xdr:row>
      <xdr:rowOff>0</xdr:rowOff>
    </xdr:from>
    <xdr:ext cx="65" cy="172227"/>
    <xdr:sp macro="" textlink="">
      <xdr:nvSpPr>
        <xdr:cNvPr id="1368" name="ZoneTexte 1367">
          <a:extLst>
            <a:ext uri="{FF2B5EF4-FFF2-40B4-BE49-F238E27FC236}">
              <a16:creationId xmlns:a16="http://schemas.microsoft.com/office/drawing/2014/main" id="{FF2B7DC2-933E-4D3B-92A4-239CDD82FF1F}"/>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1369" name="ZoneTexte 1368">
          <a:extLst>
            <a:ext uri="{FF2B5EF4-FFF2-40B4-BE49-F238E27FC236}">
              <a16:creationId xmlns:a16="http://schemas.microsoft.com/office/drawing/2014/main" id="{93E357B4-0A1D-4198-941D-8FE245E5D988}"/>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1370" name="ZoneTexte 1369">
          <a:extLst>
            <a:ext uri="{FF2B5EF4-FFF2-40B4-BE49-F238E27FC236}">
              <a16:creationId xmlns:a16="http://schemas.microsoft.com/office/drawing/2014/main" id="{9AC1303C-9E9B-432D-A2BC-69B5B9C9EB70}"/>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1371" name="ZoneTexte 1370">
          <a:extLst>
            <a:ext uri="{FF2B5EF4-FFF2-40B4-BE49-F238E27FC236}">
              <a16:creationId xmlns:a16="http://schemas.microsoft.com/office/drawing/2014/main" id="{D7382CEC-88BB-429B-8974-DB6BAFA08A17}"/>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1372" name="ZoneTexte 1371">
          <a:extLst>
            <a:ext uri="{FF2B5EF4-FFF2-40B4-BE49-F238E27FC236}">
              <a16:creationId xmlns:a16="http://schemas.microsoft.com/office/drawing/2014/main" id="{E81F7A1A-814E-4158-AEFE-844983386732}"/>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1373" name="ZoneTexte 1372">
          <a:extLst>
            <a:ext uri="{FF2B5EF4-FFF2-40B4-BE49-F238E27FC236}">
              <a16:creationId xmlns:a16="http://schemas.microsoft.com/office/drawing/2014/main" id="{6F335E75-AF6F-4DA3-8A34-915A99C9A635}"/>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1374" name="ZoneTexte 1373">
          <a:extLst>
            <a:ext uri="{FF2B5EF4-FFF2-40B4-BE49-F238E27FC236}">
              <a16:creationId xmlns:a16="http://schemas.microsoft.com/office/drawing/2014/main" id="{D60F7CA4-5F2D-4EB6-8562-D46D625E3CBD}"/>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1375" name="ZoneTexte 1374">
          <a:extLst>
            <a:ext uri="{FF2B5EF4-FFF2-40B4-BE49-F238E27FC236}">
              <a16:creationId xmlns:a16="http://schemas.microsoft.com/office/drawing/2014/main" id="{44F056AE-FEC9-4B05-B78D-2C44B9E38B25}"/>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1376" name="ZoneTexte 1375">
          <a:extLst>
            <a:ext uri="{FF2B5EF4-FFF2-40B4-BE49-F238E27FC236}">
              <a16:creationId xmlns:a16="http://schemas.microsoft.com/office/drawing/2014/main" id="{D8ACB264-3F33-4271-839A-4D4F20817104}"/>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1377" name="ZoneTexte 1376">
          <a:extLst>
            <a:ext uri="{FF2B5EF4-FFF2-40B4-BE49-F238E27FC236}">
              <a16:creationId xmlns:a16="http://schemas.microsoft.com/office/drawing/2014/main" id="{B28966F2-EE54-418F-91BD-30ECB334CE1E}"/>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1378" name="ZoneTexte 1377">
          <a:extLst>
            <a:ext uri="{FF2B5EF4-FFF2-40B4-BE49-F238E27FC236}">
              <a16:creationId xmlns:a16="http://schemas.microsoft.com/office/drawing/2014/main" id="{A3278985-1689-462D-8AF3-474FAE3910F1}"/>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79" name="ZoneTexte 1378">
          <a:extLst>
            <a:ext uri="{FF2B5EF4-FFF2-40B4-BE49-F238E27FC236}">
              <a16:creationId xmlns:a16="http://schemas.microsoft.com/office/drawing/2014/main" id="{0C292B22-E128-4498-8211-A36D44664A47}"/>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80" name="ZoneTexte 1379">
          <a:extLst>
            <a:ext uri="{FF2B5EF4-FFF2-40B4-BE49-F238E27FC236}">
              <a16:creationId xmlns:a16="http://schemas.microsoft.com/office/drawing/2014/main" id="{EDED28C3-778C-4120-BC88-B490B609F9F5}"/>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81" name="ZoneTexte 1380">
          <a:extLst>
            <a:ext uri="{FF2B5EF4-FFF2-40B4-BE49-F238E27FC236}">
              <a16:creationId xmlns:a16="http://schemas.microsoft.com/office/drawing/2014/main" id="{F2B83067-D942-4AF7-A086-27A606B7E5D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82" name="ZoneTexte 1381">
          <a:extLst>
            <a:ext uri="{FF2B5EF4-FFF2-40B4-BE49-F238E27FC236}">
              <a16:creationId xmlns:a16="http://schemas.microsoft.com/office/drawing/2014/main" id="{CF2A9A32-5492-4E90-BD20-FCC2418374C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83" name="ZoneTexte 1382">
          <a:extLst>
            <a:ext uri="{FF2B5EF4-FFF2-40B4-BE49-F238E27FC236}">
              <a16:creationId xmlns:a16="http://schemas.microsoft.com/office/drawing/2014/main" id="{EA7AC9D5-CBFC-4E6B-BDC1-E13739A0FFE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84" name="ZoneTexte 1383">
          <a:extLst>
            <a:ext uri="{FF2B5EF4-FFF2-40B4-BE49-F238E27FC236}">
              <a16:creationId xmlns:a16="http://schemas.microsoft.com/office/drawing/2014/main" id="{F9B4EAAA-A4EA-4A06-93CB-138507940BE3}"/>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85" name="ZoneTexte 1384">
          <a:extLst>
            <a:ext uri="{FF2B5EF4-FFF2-40B4-BE49-F238E27FC236}">
              <a16:creationId xmlns:a16="http://schemas.microsoft.com/office/drawing/2014/main" id="{8EFE54B0-4A96-450D-A574-4D388B4CC0D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86" name="ZoneTexte 1385">
          <a:extLst>
            <a:ext uri="{FF2B5EF4-FFF2-40B4-BE49-F238E27FC236}">
              <a16:creationId xmlns:a16="http://schemas.microsoft.com/office/drawing/2014/main" id="{115FDBD1-2CDF-4854-94B8-EC21F23FF6E5}"/>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87" name="ZoneTexte 1386">
          <a:extLst>
            <a:ext uri="{FF2B5EF4-FFF2-40B4-BE49-F238E27FC236}">
              <a16:creationId xmlns:a16="http://schemas.microsoft.com/office/drawing/2014/main" id="{2E7177E0-413F-4AB5-8BDC-FB01E1F489EE}"/>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1388" name="ZoneTexte 1387">
          <a:extLst>
            <a:ext uri="{FF2B5EF4-FFF2-40B4-BE49-F238E27FC236}">
              <a16:creationId xmlns:a16="http://schemas.microsoft.com/office/drawing/2014/main" id="{98CD73CA-8B14-43FA-B1BD-0D4C7688AE61}"/>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1389" name="ZoneTexte 1388">
          <a:extLst>
            <a:ext uri="{FF2B5EF4-FFF2-40B4-BE49-F238E27FC236}">
              <a16:creationId xmlns:a16="http://schemas.microsoft.com/office/drawing/2014/main" id="{6BAAA2C5-F1A9-44FD-906A-5D3755BD0012}"/>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1390" name="ZoneTexte 1389">
          <a:extLst>
            <a:ext uri="{FF2B5EF4-FFF2-40B4-BE49-F238E27FC236}">
              <a16:creationId xmlns:a16="http://schemas.microsoft.com/office/drawing/2014/main" id="{6FE1320A-CFBC-47ED-83B0-C1DD6BF6A0D5}"/>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91" name="ZoneTexte 1390">
          <a:extLst>
            <a:ext uri="{FF2B5EF4-FFF2-40B4-BE49-F238E27FC236}">
              <a16:creationId xmlns:a16="http://schemas.microsoft.com/office/drawing/2014/main" id="{F338E2EB-A9B6-44DC-A1BA-76107B7D2E92}"/>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92" name="ZoneTexte 1391">
          <a:extLst>
            <a:ext uri="{FF2B5EF4-FFF2-40B4-BE49-F238E27FC236}">
              <a16:creationId xmlns:a16="http://schemas.microsoft.com/office/drawing/2014/main" id="{7F06E360-5A05-470B-A894-FED0481FAE97}"/>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93" name="ZoneTexte 1392">
          <a:extLst>
            <a:ext uri="{FF2B5EF4-FFF2-40B4-BE49-F238E27FC236}">
              <a16:creationId xmlns:a16="http://schemas.microsoft.com/office/drawing/2014/main" id="{3A241B64-60C3-42A6-9913-29DA5573E14D}"/>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94" name="ZoneTexte 1393">
          <a:extLst>
            <a:ext uri="{FF2B5EF4-FFF2-40B4-BE49-F238E27FC236}">
              <a16:creationId xmlns:a16="http://schemas.microsoft.com/office/drawing/2014/main" id="{FBAA59C4-37A7-4F46-9899-D33CDE0DACBF}"/>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95" name="ZoneTexte 1394">
          <a:extLst>
            <a:ext uri="{FF2B5EF4-FFF2-40B4-BE49-F238E27FC236}">
              <a16:creationId xmlns:a16="http://schemas.microsoft.com/office/drawing/2014/main" id="{B919577D-0819-4A38-B4E3-8E329CC58B35}"/>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96" name="ZoneTexte 1395">
          <a:extLst>
            <a:ext uri="{FF2B5EF4-FFF2-40B4-BE49-F238E27FC236}">
              <a16:creationId xmlns:a16="http://schemas.microsoft.com/office/drawing/2014/main" id="{153A2D24-01DE-4870-A046-AC27477905B7}"/>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97" name="ZoneTexte 1396">
          <a:extLst>
            <a:ext uri="{FF2B5EF4-FFF2-40B4-BE49-F238E27FC236}">
              <a16:creationId xmlns:a16="http://schemas.microsoft.com/office/drawing/2014/main" id="{45503157-F3A7-42EB-96F5-3330C8579F6D}"/>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98" name="ZoneTexte 1397">
          <a:extLst>
            <a:ext uri="{FF2B5EF4-FFF2-40B4-BE49-F238E27FC236}">
              <a16:creationId xmlns:a16="http://schemas.microsoft.com/office/drawing/2014/main" id="{C9779011-5085-44A3-983C-4660E69CD59C}"/>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399" name="ZoneTexte 1398">
          <a:extLst>
            <a:ext uri="{FF2B5EF4-FFF2-40B4-BE49-F238E27FC236}">
              <a16:creationId xmlns:a16="http://schemas.microsoft.com/office/drawing/2014/main" id="{E560F4D7-06DC-4680-85BB-528C62B1A819}"/>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400" name="ZoneTexte 1399">
          <a:extLst>
            <a:ext uri="{FF2B5EF4-FFF2-40B4-BE49-F238E27FC236}">
              <a16:creationId xmlns:a16="http://schemas.microsoft.com/office/drawing/2014/main" id="{71D6DEEB-819F-4846-8771-233CA0D1AC88}"/>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401" name="ZoneTexte 1400">
          <a:extLst>
            <a:ext uri="{FF2B5EF4-FFF2-40B4-BE49-F238E27FC236}">
              <a16:creationId xmlns:a16="http://schemas.microsoft.com/office/drawing/2014/main" id="{F5D3C0B0-70E1-4FE2-AD48-722455C81C50}"/>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1402" name="ZoneTexte 1401">
          <a:extLst>
            <a:ext uri="{FF2B5EF4-FFF2-40B4-BE49-F238E27FC236}">
              <a16:creationId xmlns:a16="http://schemas.microsoft.com/office/drawing/2014/main" id="{3D52DA47-5E95-4C1E-998B-A5747097C5B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111</xdr:row>
      <xdr:rowOff>0</xdr:rowOff>
    </xdr:from>
    <xdr:ext cx="65" cy="172227"/>
    <xdr:sp macro="" textlink="">
      <xdr:nvSpPr>
        <xdr:cNvPr id="1403" name="ZoneTexte 1402">
          <a:extLst>
            <a:ext uri="{FF2B5EF4-FFF2-40B4-BE49-F238E27FC236}">
              <a16:creationId xmlns:a16="http://schemas.microsoft.com/office/drawing/2014/main" id="{74D91C66-68BB-4F34-A02C-EFBC82B0BE20}"/>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111</xdr:row>
      <xdr:rowOff>0</xdr:rowOff>
    </xdr:from>
    <xdr:ext cx="65" cy="172227"/>
    <xdr:sp macro="" textlink="">
      <xdr:nvSpPr>
        <xdr:cNvPr id="1404" name="ZoneTexte 1403">
          <a:extLst>
            <a:ext uri="{FF2B5EF4-FFF2-40B4-BE49-F238E27FC236}">
              <a16:creationId xmlns:a16="http://schemas.microsoft.com/office/drawing/2014/main" id="{835FCCE6-31D7-45F7-9CAE-88F218D70436}"/>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111</xdr:row>
      <xdr:rowOff>0</xdr:rowOff>
    </xdr:from>
    <xdr:ext cx="65" cy="172227"/>
    <xdr:sp macro="" textlink="">
      <xdr:nvSpPr>
        <xdr:cNvPr id="1405" name="ZoneTexte 1404">
          <a:extLst>
            <a:ext uri="{FF2B5EF4-FFF2-40B4-BE49-F238E27FC236}">
              <a16:creationId xmlns:a16="http://schemas.microsoft.com/office/drawing/2014/main" id="{074DCBCB-0576-4B80-BE36-B4BCD4A173FC}"/>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111</xdr:row>
      <xdr:rowOff>0</xdr:rowOff>
    </xdr:from>
    <xdr:ext cx="65" cy="172227"/>
    <xdr:sp macro="" textlink="">
      <xdr:nvSpPr>
        <xdr:cNvPr id="1406" name="ZoneTexte 1405">
          <a:extLst>
            <a:ext uri="{FF2B5EF4-FFF2-40B4-BE49-F238E27FC236}">
              <a16:creationId xmlns:a16="http://schemas.microsoft.com/office/drawing/2014/main" id="{F2A02BDA-18D8-45C4-AB1E-BE9F052EE9E2}"/>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111</xdr:row>
      <xdr:rowOff>0</xdr:rowOff>
    </xdr:from>
    <xdr:ext cx="65" cy="172227"/>
    <xdr:sp macro="" textlink="">
      <xdr:nvSpPr>
        <xdr:cNvPr id="1407" name="ZoneTexte 1406">
          <a:extLst>
            <a:ext uri="{FF2B5EF4-FFF2-40B4-BE49-F238E27FC236}">
              <a16:creationId xmlns:a16="http://schemas.microsoft.com/office/drawing/2014/main" id="{84C2538B-9484-4B4F-AB86-CDF8D1D17033}"/>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111</xdr:row>
      <xdr:rowOff>0</xdr:rowOff>
    </xdr:from>
    <xdr:ext cx="65" cy="172227"/>
    <xdr:sp macro="" textlink="">
      <xdr:nvSpPr>
        <xdr:cNvPr id="1408" name="ZoneTexte 1407">
          <a:extLst>
            <a:ext uri="{FF2B5EF4-FFF2-40B4-BE49-F238E27FC236}">
              <a16:creationId xmlns:a16="http://schemas.microsoft.com/office/drawing/2014/main" id="{5F2933A4-9B2C-45F6-8571-6ED60B008DEE}"/>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1487" name="ZoneTexte 1486">
          <a:extLst>
            <a:ext uri="{FF2B5EF4-FFF2-40B4-BE49-F238E27FC236}">
              <a16:creationId xmlns:a16="http://schemas.microsoft.com/office/drawing/2014/main" id="{BDE0E551-6DCC-4881-BDA3-AB441639D5E2}"/>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1488" name="ZoneTexte 1487">
          <a:extLst>
            <a:ext uri="{FF2B5EF4-FFF2-40B4-BE49-F238E27FC236}">
              <a16:creationId xmlns:a16="http://schemas.microsoft.com/office/drawing/2014/main" id="{68E3AA0C-C3DD-43EB-8EE2-9B6C2D62B341}"/>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1489" name="ZoneTexte 1488">
          <a:extLst>
            <a:ext uri="{FF2B5EF4-FFF2-40B4-BE49-F238E27FC236}">
              <a16:creationId xmlns:a16="http://schemas.microsoft.com/office/drawing/2014/main" id="{27A2FDD2-A848-4712-820D-7F0DAD2DF2EB}"/>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1490" name="ZoneTexte 1489">
          <a:extLst>
            <a:ext uri="{FF2B5EF4-FFF2-40B4-BE49-F238E27FC236}">
              <a16:creationId xmlns:a16="http://schemas.microsoft.com/office/drawing/2014/main" id="{295ED1F2-6313-43F7-AEA7-FD8F01B5404F}"/>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491" name="ZoneTexte 1490">
          <a:extLst>
            <a:ext uri="{FF2B5EF4-FFF2-40B4-BE49-F238E27FC236}">
              <a16:creationId xmlns:a16="http://schemas.microsoft.com/office/drawing/2014/main" id="{12CF9811-49FD-4F1C-9D16-24CCB5852C99}"/>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492" name="ZoneTexte 1491">
          <a:extLst>
            <a:ext uri="{FF2B5EF4-FFF2-40B4-BE49-F238E27FC236}">
              <a16:creationId xmlns:a16="http://schemas.microsoft.com/office/drawing/2014/main" id="{751DA649-1018-43A0-8E64-053A8739ADC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493" name="ZoneTexte 1492">
          <a:extLst>
            <a:ext uri="{FF2B5EF4-FFF2-40B4-BE49-F238E27FC236}">
              <a16:creationId xmlns:a16="http://schemas.microsoft.com/office/drawing/2014/main" id="{ADBD60F4-5205-4FE0-A855-0D0C4EEEE504}"/>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494" name="ZoneTexte 1493">
          <a:extLst>
            <a:ext uri="{FF2B5EF4-FFF2-40B4-BE49-F238E27FC236}">
              <a16:creationId xmlns:a16="http://schemas.microsoft.com/office/drawing/2014/main" id="{09789CCE-0E78-46FE-9C6E-B2D03411BF1B}"/>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495" name="ZoneTexte 1494">
          <a:extLst>
            <a:ext uri="{FF2B5EF4-FFF2-40B4-BE49-F238E27FC236}">
              <a16:creationId xmlns:a16="http://schemas.microsoft.com/office/drawing/2014/main" id="{A88ECD67-5A84-4C6A-907C-E026BCB803A6}"/>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496" name="ZoneTexte 1495">
          <a:extLst>
            <a:ext uri="{FF2B5EF4-FFF2-40B4-BE49-F238E27FC236}">
              <a16:creationId xmlns:a16="http://schemas.microsoft.com/office/drawing/2014/main" id="{47972BD7-DDDC-4498-8AE9-62485765026F}"/>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497" name="ZoneTexte 1496">
          <a:extLst>
            <a:ext uri="{FF2B5EF4-FFF2-40B4-BE49-F238E27FC236}">
              <a16:creationId xmlns:a16="http://schemas.microsoft.com/office/drawing/2014/main" id="{E36658F3-9BFC-4B80-A262-CBF673F7D8CE}"/>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498" name="ZoneTexte 1497">
          <a:extLst>
            <a:ext uri="{FF2B5EF4-FFF2-40B4-BE49-F238E27FC236}">
              <a16:creationId xmlns:a16="http://schemas.microsoft.com/office/drawing/2014/main" id="{55DDA306-0B87-4195-8013-0ED7EA715A94}"/>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1499" name="ZoneTexte 1498">
          <a:extLst>
            <a:ext uri="{FF2B5EF4-FFF2-40B4-BE49-F238E27FC236}">
              <a16:creationId xmlns:a16="http://schemas.microsoft.com/office/drawing/2014/main" id="{87E46122-2E65-4B64-93E2-E7253A0B59DB}"/>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500" name="ZoneTexte 1499">
          <a:extLst>
            <a:ext uri="{FF2B5EF4-FFF2-40B4-BE49-F238E27FC236}">
              <a16:creationId xmlns:a16="http://schemas.microsoft.com/office/drawing/2014/main" id="{AC30E72F-0929-4766-95C9-6DE495875DD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01" name="ZoneTexte 1500">
          <a:extLst>
            <a:ext uri="{FF2B5EF4-FFF2-40B4-BE49-F238E27FC236}">
              <a16:creationId xmlns:a16="http://schemas.microsoft.com/office/drawing/2014/main" id="{82E64F02-03A6-4C89-9227-0648C080F091}"/>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02" name="ZoneTexte 1501">
          <a:extLst>
            <a:ext uri="{FF2B5EF4-FFF2-40B4-BE49-F238E27FC236}">
              <a16:creationId xmlns:a16="http://schemas.microsoft.com/office/drawing/2014/main" id="{A49EC652-ED44-458C-B2CE-D0F23BD8132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111</xdr:row>
      <xdr:rowOff>0</xdr:rowOff>
    </xdr:from>
    <xdr:ext cx="65" cy="172227"/>
    <xdr:sp macro="" textlink="">
      <xdr:nvSpPr>
        <xdr:cNvPr id="1503" name="ZoneTexte 1502">
          <a:extLst>
            <a:ext uri="{FF2B5EF4-FFF2-40B4-BE49-F238E27FC236}">
              <a16:creationId xmlns:a16="http://schemas.microsoft.com/office/drawing/2014/main" id="{DE6142AA-CFCA-42D4-B447-4AC3711DFEAB}"/>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111</xdr:row>
      <xdr:rowOff>0</xdr:rowOff>
    </xdr:from>
    <xdr:ext cx="65" cy="172227"/>
    <xdr:sp macro="" textlink="">
      <xdr:nvSpPr>
        <xdr:cNvPr id="1504" name="ZoneTexte 1503">
          <a:extLst>
            <a:ext uri="{FF2B5EF4-FFF2-40B4-BE49-F238E27FC236}">
              <a16:creationId xmlns:a16="http://schemas.microsoft.com/office/drawing/2014/main" id="{D27C3595-B911-465A-A678-32C35CA71FB6}"/>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111</xdr:row>
      <xdr:rowOff>0</xdr:rowOff>
    </xdr:from>
    <xdr:ext cx="65" cy="172227"/>
    <xdr:sp macro="" textlink="">
      <xdr:nvSpPr>
        <xdr:cNvPr id="1505" name="ZoneTexte 1504">
          <a:extLst>
            <a:ext uri="{FF2B5EF4-FFF2-40B4-BE49-F238E27FC236}">
              <a16:creationId xmlns:a16="http://schemas.microsoft.com/office/drawing/2014/main" id="{A75F80FC-84D6-4E94-A20A-140F22FA9E37}"/>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1506" name="ZoneTexte 1505">
          <a:extLst>
            <a:ext uri="{FF2B5EF4-FFF2-40B4-BE49-F238E27FC236}">
              <a16:creationId xmlns:a16="http://schemas.microsoft.com/office/drawing/2014/main" id="{DFA7F129-181E-40D3-B052-F9C5F884D9C7}"/>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1507" name="ZoneTexte 1506">
          <a:extLst>
            <a:ext uri="{FF2B5EF4-FFF2-40B4-BE49-F238E27FC236}">
              <a16:creationId xmlns:a16="http://schemas.microsoft.com/office/drawing/2014/main" id="{624E734F-FD82-461D-8773-6E83BC2AB008}"/>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1508" name="ZoneTexte 1507">
          <a:extLst>
            <a:ext uri="{FF2B5EF4-FFF2-40B4-BE49-F238E27FC236}">
              <a16:creationId xmlns:a16="http://schemas.microsoft.com/office/drawing/2014/main" id="{39C393E2-1622-4FB8-A5F2-A4A81C2A1C50}"/>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1509" name="ZoneTexte 1508">
          <a:extLst>
            <a:ext uri="{FF2B5EF4-FFF2-40B4-BE49-F238E27FC236}">
              <a16:creationId xmlns:a16="http://schemas.microsoft.com/office/drawing/2014/main" id="{FEE65779-421A-4940-A759-A7932E87D689}"/>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510" name="ZoneTexte 1509">
          <a:extLst>
            <a:ext uri="{FF2B5EF4-FFF2-40B4-BE49-F238E27FC236}">
              <a16:creationId xmlns:a16="http://schemas.microsoft.com/office/drawing/2014/main" id="{3EE38351-53A9-42CD-A104-96FCB2DD8E8C}"/>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511" name="ZoneTexte 1510">
          <a:extLst>
            <a:ext uri="{FF2B5EF4-FFF2-40B4-BE49-F238E27FC236}">
              <a16:creationId xmlns:a16="http://schemas.microsoft.com/office/drawing/2014/main" id="{5353FEAD-FC4C-4AAA-82DD-3CFE1A404913}"/>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512" name="ZoneTexte 1511">
          <a:extLst>
            <a:ext uri="{FF2B5EF4-FFF2-40B4-BE49-F238E27FC236}">
              <a16:creationId xmlns:a16="http://schemas.microsoft.com/office/drawing/2014/main" id="{B31645C5-EA4C-4E7B-A960-9D5FEAB2AE8E}"/>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513" name="ZoneTexte 1512">
          <a:extLst>
            <a:ext uri="{FF2B5EF4-FFF2-40B4-BE49-F238E27FC236}">
              <a16:creationId xmlns:a16="http://schemas.microsoft.com/office/drawing/2014/main" id="{8CA78DAE-520C-4917-8678-3CDCA1ED30A5}"/>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14" name="ZoneTexte 1513">
          <a:extLst>
            <a:ext uri="{FF2B5EF4-FFF2-40B4-BE49-F238E27FC236}">
              <a16:creationId xmlns:a16="http://schemas.microsoft.com/office/drawing/2014/main" id="{11109183-13F9-467D-9EA2-B528751B0FB0}"/>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15" name="ZoneTexte 1514">
          <a:extLst>
            <a:ext uri="{FF2B5EF4-FFF2-40B4-BE49-F238E27FC236}">
              <a16:creationId xmlns:a16="http://schemas.microsoft.com/office/drawing/2014/main" id="{6A8CD020-9B2C-4857-8615-C5A28C138CE1}"/>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16" name="ZoneTexte 1515">
          <a:extLst>
            <a:ext uri="{FF2B5EF4-FFF2-40B4-BE49-F238E27FC236}">
              <a16:creationId xmlns:a16="http://schemas.microsoft.com/office/drawing/2014/main" id="{63A2C013-8911-49F7-A143-C98DAFB390BE}"/>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17" name="ZoneTexte 1516">
          <a:extLst>
            <a:ext uri="{FF2B5EF4-FFF2-40B4-BE49-F238E27FC236}">
              <a16:creationId xmlns:a16="http://schemas.microsoft.com/office/drawing/2014/main" id="{B819F594-8433-4E40-88E7-1EF04E885DEC}"/>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1518" name="ZoneTexte 1517">
          <a:extLst>
            <a:ext uri="{FF2B5EF4-FFF2-40B4-BE49-F238E27FC236}">
              <a16:creationId xmlns:a16="http://schemas.microsoft.com/office/drawing/2014/main" id="{8EF85F2A-3CA2-49A2-ADD7-207D6E9F2B6F}"/>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519" name="ZoneTexte 1518">
          <a:extLst>
            <a:ext uri="{FF2B5EF4-FFF2-40B4-BE49-F238E27FC236}">
              <a16:creationId xmlns:a16="http://schemas.microsoft.com/office/drawing/2014/main" id="{E719C545-8A14-4F46-BE32-1A7C8DFAB28D}"/>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20" name="ZoneTexte 1519">
          <a:extLst>
            <a:ext uri="{FF2B5EF4-FFF2-40B4-BE49-F238E27FC236}">
              <a16:creationId xmlns:a16="http://schemas.microsoft.com/office/drawing/2014/main" id="{BE91D998-DB1A-4DA5-BEF5-38A2C959CCCE}"/>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21" name="ZoneTexte 1520">
          <a:extLst>
            <a:ext uri="{FF2B5EF4-FFF2-40B4-BE49-F238E27FC236}">
              <a16:creationId xmlns:a16="http://schemas.microsoft.com/office/drawing/2014/main" id="{CEC329D6-898C-4C63-A1C8-8B12D7D4748D}"/>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111</xdr:row>
      <xdr:rowOff>0</xdr:rowOff>
    </xdr:from>
    <xdr:ext cx="65" cy="172227"/>
    <xdr:sp macro="" textlink="">
      <xdr:nvSpPr>
        <xdr:cNvPr id="1522" name="ZoneTexte 1521">
          <a:extLst>
            <a:ext uri="{FF2B5EF4-FFF2-40B4-BE49-F238E27FC236}">
              <a16:creationId xmlns:a16="http://schemas.microsoft.com/office/drawing/2014/main" id="{AFDA8F0B-D249-4195-93F3-49A02CFF4778}"/>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111</xdr:row>
      <xdr:rowOff>0</xdr:rowOff>
    </xdr:from>
    <xdr:ext cx="65" cy="172227"/>
    <xdr:sp macro="" textlink="">
      <xdr:nvSpPr>
        <xdr:cNvPr id="1523" name="ZoneTexte 1522">
          <a:extLst>
            <a:ext uri="{FF2B5EF4-FFF2-40B4-BE49-F238E27FC236}">
              <a16:creationId xmlns:a16="http://schemas.microsoft.com/office/drawing/2014/main" id="{1F564E0D-E21B-4FCE-81EB-783C0B4896AC}"/>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111</xdr:row>
      <xdr:rowOff>0</xdr:rowOff>
    </xdr:from>
    <xdr:ext cx="65" cy="172227"/>
    <xdr:sp macro="" textlink="">
      <xdr:nvSpPr>
        <xdr:cNvPr id="1524" name="ZoneTexte 1523">
          <a:extLst>
            <a:ext uri="{FF2B5EF4-FFF2-40B4-BE49-F238E27FC236}">
              <a16:creationId xmlns:a16="http://schemas.microsoft.com/office/drawing/2014/main" id="{CEAFAA04-7E73-4E0C-845E-ADCCC2F3F94D}"/>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1525" name="ZoneTexte 1524">
          <a:extLst>
            <a:ext uri="{FF2B5EF4-FFF2-40B4-BE49-F238E27FC236}">
              <a16:creationId xmlns:a16="http://schemas.microsoft.com/office/drawing/2014/main" id="{C98EEFC4-5643-4856-8715-72864673281C}"/>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1526" name="ZoneTexte 1525">
          <a:extLst>
            <a:ext uri="{FF2B5EF4-FFF2-40B4-BE49-F238E27FC236}">
              <a16:creationId xmlns:a16="http://schemas.microsoft.com/office/drawing/2014/main" id="{FA838586-8089-4280-A448-D5AA10869BC1}"/>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1527" name="ZoneTexte 1526">
          <a:extLst>
            <a:ext uri="{FF2B5EF4-FFF2-40B4-BE49-F238E27FC236}">
              <a16:creationId xmlns:a16="http://schemas.microsoft.com/office/drawing/2014/main" id="{8FD286B3-4DFC-401F-BF7A-C07BEECE82D2}"/>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1528" name="ZoneTexte 1527">
          <a:extLst>
            <a:ext uri="{FF2B5EF4-FFF2-40B4-BE49-F238E27FC236}">
              <a16:creationId xmlns:a16="http://schemas.microsoft.com/office/drawing/2014/main" id="{DB04B3F9-3854-4A46-A6E2-5F18D7FC726A}"/>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1529" name="ZoneTexte 1528">
          <a:extLst>
            <a:ext uri="{FF2B5EF4-FFF2-40B4-BE49-F238E27FC236}">
              <a16:creationId xmlns:a16="http://schemas.microsoft.com/office/drawing/2014/main" id="{A292DE24-0892-4809-96A2-51FA89978BBB}"/>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1530" name="ZoneTexte 1529">
          <a:extLst>
            <a:ext uri="{FF2B5EF4-FFF2-40B4-BE49-F238E27FC236}">
              <a16:creationId xmlns:a16="http://schemas.microsoft.com/office/drawing/2014/main" id="{CFD6D286-53D3-4736-BA25-1D756CD7B3BC}"/>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1531" name="ZoneTexte 1530">
          <a:extLst>
            <a:ext uri="{FF2B5EF4-FFF2-40B4-BE49-F238E27FC236}">
              <a16:creationId xmlns:a16="http://schemas.microsoft.com/office/drawing/2014/main" id="{580BF5FA-D771-40F1-80A8-9BE078AE8B1E}"/>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1532" name="ZoneTexte 1531">
          <a:extLst>
            <a:ext uri="{FF2B5EF4-FFF2-40B4-BE49-F238E27FC236}">
              <a16:creationId xmlns:a16="http://schemas.microsoft.com/office/drawing/2014/main" id="{144CE710-1644-41B6-91A1-CB7E0E770BE3}"/>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1533" name="ZoneTexte 1532">
          <a:extLst>
            <a:ext uri="{FF2B5EF4-FFF2-40B4-BE49-F238E27FC236}">
              <a16:creationId xmlns:a16="http://schemas.microsoft.com/office/drawing/2014/main" id="{1FF92CE5-969A-4EAB-B465-D4C75ABD324C}"/>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1534" name="ZoneTexte 1533">
          <a:extLst>
            <a:ext uri="{FF2B5EF4-FFF2-40B4-BE49-F238E27FC236}">
              <a16:creationId xmlns:a16="http://schemas.microsoft.com/office/drawing/2014/main" id="{3C006D2A-A584-430D-810E-2E732F570FF2}"/>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535" name="ZoneTexte 1534">
          <a:extLst>
            <a:ext uri="{FF2B5EF4-FFF2-40B4-BE49-F238E27FC236}">
              <a16:creationId xmlns:a16="http://schemas.microsoft.com/office/drawing/2014/main" id="{E9DF828B-D6FB-47A6-B341-41A1AD9090B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536" name="ZoneTexte 1535">
          <a:extLst>
            <a:ext uri="{FF2B5EF4-FFF2-40B4-BE49-F238E27FC236}">
              <a16:creationId xmlns:a16="http://schemas.microsoft.com/office/drawing/2014/main" id="{6A57C2F6-8714-4B07-BEB8-D2E09FB58E61}"/>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537" name="ZoneTexte 1536">
          <a:extLst>
            <a:ext uri="{FF2B5EF4-FFF2-40B4-BE49-F238E27FC236}">
              <a16:creationId xmlns:a16="http://schemas.microsoft.com/office/drawing/2014/main" id="{FB66EB2F-0B89-4F18-86DB-4BB71362F2D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538" name="ZoneTexte 1537">
          <a:extLst>
            <a:ext uri="{FF2B5EF4-FFF2-40B4-BE49-F238E27FC236}">
              <a16:creationId xmlns:a16="http://schemas.microsoft.com/office/drawing/2014/main" id="{30E9A55A-E1D2-42EC-88DD-DBC46DF296DE}"/>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539" name="ZoneTexte 1538">
          <a:extLst>
            <a:ext uri="{FF2B5EF4-FFF2-40B4-BE49-F238E27FC236}">
              <a16:creationId xmlns:a16="http://schemas.microsoft.com/office/drawing/2014/main" id="{2CC3FE5C-E94F-4623-81B6-B77C62B05557}"/>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540" name="ZoneTexte 1539">
          <a:extLst>
            <a:ext uri="{FF2B5EF4-FFF2-40B4-BE49-F238E27FC236}">
              <a16:creationId xmlns:a16="http://schemas.microsoft.com/office/drawing/2014/main" id="{63AEB675-E2DD-4AB1-9B87-53BAB8DD899C}"/>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541" name="ZoneTexte 1540">
          <a:extLst>
            <a:ext uri="{FF2B5EF4-FFF2-40B4-BE49-F238E27FC236}">
              <a16:creationId xmlns:a16="http://schemas.microsoft.com/office/drawing/2014/main" id="{F56796C8-99EE-40B0-B23C-7325AF5CD91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542" name="ZoneTexte 1541">
          <a:extLst>
            <a:ext uri="{FF2B5EF4-FFF2-40B4-BE49-F238E27FC236}">
              <a16:creationId xmlns:a16="http://schemas.microsoft.com/office/drawing/2014/main" id="{3425DBC8-3889-413B-8C89-2E4EEE6D659A}"/>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543" name="ZoneTexte 1542">
          <a:extLst>
            <a:ext uri="{FF2B5EF4-FFF2-40B4-BE49-F238E27FC236}">
              <a16:creationId xmlns:a16="http://schemas.microsoft.com/office/drawing/2014/main" id="{70D2D4E8-19CE-4F4B-AC78-53661EAD394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1544" name="ZoneTexte 1543">
          <a:extLst>
            <a:ext uri="{FF2B5EF4-FFF2-40B4-BE49-F238E27FC236}">
              <a16:creationId xmlns:a16="http://schemas.microsoft.com/office/drawing/2014/main" id="{9640FA78-E55A-41C0-9676-744D51D74C41}"/>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1545" name="ZoneTexte 1544">
          <a:extLst>
            <a:ext uri="{FF2B5EF4-FFF2-40B4-BE49-F238E27FC236}">
              <a16:creationId xmlns:a16="http://schemas.microsoft.com/office/drawing/2014/main" id="{BD040AA5-4585-4788-93E1-E8BD3F4D40CC}"/>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1546" name="ZoneTexte 1545">
          <a:extLst>
            <a:ext uri="{FF2B5EF4-FFF2-40B4-BE49-F238E27FC236}">
              <a16:creationId xmlns:a16="http://schemas.microsoft.com/office/drawing/2014/main" id="{4EA18BDA-BB64-42FB-9412-0E6C6B56222D}"/>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47" name="ZoneTexte 1546">
          <a:extLst>
            <a:ext uri="{FF2B5EF4-FFF2-40B4-BE49-F238E27FC236}">
              <a16:creationId xmlns:a16="http://schemas.microsoft.com/office/drawing/2014/main" id="{99816443-A337-45F0-A178-14A22887995C}"/>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48" name="ZoneTexte 1547">
          <a:extLst>
            <a:ext uri="{FF2B5EF4-FFF2-40B4-BE49-F238E27FC236}">
              <a16:creationId xmlns:a16="http://schemas.microsoft.com/office/drawing/2014/main" id="{4F3D4A3D-6638-4559-8D08-ABEDF91DCB3F}"/>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49" name="ZoneTexte 1548">
          <a:extLst>
            <a:ext uri="{FF2B5EF4-FFF2-40B4-BE49-F238E27FC236}">
              <a16:creationId xmlns:a16="http://schemas.microsoft.com/office/drawing/2014/main" id="{7A51BE1E-F1D5-44F8-8063-11D02687291C}"/>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50" name="ZoneTexte 1549">
          <a:extLst>
            <a:ext uri="{FF2B5EF4-FFF2-40B4-BE49-F238E27FC236}">
              <a16:creationId xmlns:a16="http://schemas.microsoft.com/office/drawing/2014/main" id="{7E41EA36-D323-47D6-9CF8-5FD04A51A240}"/>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51" name="ZoneTexte 1550">
          <a:extLst>
            <a:ext uri="{FF2B5EF4-FFF2-40B4-BE49-F238E27FC236}">
              <a16:creationId xmlns:a16="http://schemas.microsoft.com/office/drawing/2014/main" id="{976E9058-479F-47A7-8545-F4AB0D47323F}"/>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52" name="ZoneTexte 1551">
          <a:extLst>
            <a:ext uri="{FF2B5EF4-FFF2-40B4-BE49-F238E27FC236}">
              <a16:creationId xmlns:a16="http://schemas.microsoft.com/office/drawing/2014/main" id="{B2F9A2DC-6903-4111-A667-A69D6B1118EF}"/>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53" name="ZoneTexte 1552">
          <a:extLst>
            <a:ext uri="{FF2B5EF4-FFF2-40B4-BE49-F238E27FC236}">
              <a16:creationId xmlns:a16="http://schemas.microsoft.com/office/drawing/2014/main" id="{8F07E631-9760-46D3-B93D-BF38B9554471}"/>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54" name="ZoneTexte 1553">
          <a:extLst>
            <a:ext uri="{FF2B5EF4-FFF2-40B4-BE49-F238E27FC236}">
              <a16:creationId xmlns:a16="http://schemas.microsoft.com/office/drawing/2014/main" id="{15C2C6AA-8C96-4B78-8DF0-C45BCB224AF7}"/>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55" name="ZoneTexte 1554">
          <a:extLst>
            <a:ext uri="{FF2B5EF4-FFF2-40B4-BE49-F238E27FC236}">
              <a16:creationId xmlns:a16="http://schemas.microsoft.com/office/drawing/2014/main" id="{0DA779D5-7E79-4E67-A717-AC51F5790A78}"/>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56" name="ZoneTexte 1555">
          <a:extLst>
            <a:ext uri="{FF2B5EF4-FFF2-40B4-BE49-F238E27FC236}">
              <a16:creationId xmlns:a16="http://schemas.microsoft.com/office/drawing/2014/main" id="{73B041C5-702C-42D0-ACE8-5723638D9873}"/>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57" name="ZoneTexte 1556">
          <a:extLst>
            <a:ext uri="{FF2B5EF4-FFF2-40B4-BE49-F238E27FC236}">
              <a16:creationId xmlns:a16="http://schemas.microsoft.com/office/drawing/2014/main" id="{9551E574-D805-4BB6-9969-23915577647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1558" name="ZoneTexte 1557">
          <a:extLst>
            <a:ext uri="{FF2B5EF4-FFF2-40B4-BE49-F238E27FC236}">
              <a16:creationId xmlns:a16="http://schemas.microsoft.com/office/drawing/2014/main" id="{CCDC3CFB-9703-444C-8051-42FA2095C35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111</xdr:row>
      <xdr:rowOff>0</xdr:rowOff>
    </xdr:from>
    <xdr:ext cx="65" cy="172227"/>
    <xdr:sp macro="" textlink="">
      <xdr:nvSpPr>
        <xdr:cNvPr id="1559" name="ZoneTexte 1558">
          <a:extLst>
            <a:ext uri="{FF2B5EF4-FFF2-40B4-BE49-F238E27FC236}">
              <a16:creationId xmlns:a16="http://schemas.microsoft.com/office/drawing/2014/main" id="{6E2EF808-6907-44A3-A020-3D4D8A916112}"/>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111</xdr:row>
      <xdr:rowOff>0</xdr:rowOff>
    </xdr:from>
    <xdr:ext cx="65" cy="172227"/>
    <xdr:sp macro="" textlink="">
      <xdr:nvSpPr>
        <xdr:cNvPr id="1560" name="ZoneTexte 1559">
          <a:extLst>
            <a:ext uri="{FF2B5EF4-FFF2-40B4-BE49-F238E27FC236}">
              <a16:creationId xmlns:a16="http://schemas.microsoft.com/office/drawing/2014/main" id="{231FEE39-0AC9-44BD-A764-3A3385BDD09C}"/>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111</xdr:row>
      <xdr:rowOff>0</xdr:rowOff>
    </xdr:from>
    <xdr:ext cx="65" cy="172227"/>
    <xdr:sp macro="" textlink="">
      <xdr:nvSpPr>
        <xdr:cNvPr id="1561" name="ZoneTexte 1560">
          <a:extLst>
            <a:ext uri="{FF2B5EF4-FFF2-40B4-BE49-F238E27FC236}">
              <a16:creationId xmlns:a16="http://schemas.microsoft.com/office/drawing/2014/main" id="{DEE18840-A00C-4991-ADDD-F91455BB0B70}"/>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111</xdr:row>
      <xdr:rowOff>0</xdr:rowOff>
    </xdr:from>
    <xdr:ext cx="65" cy="172227"/>
    <xdr:sp macro="" textlink="">
      <xdr:nvSpPr>
        <xdr:cNvPr id="1562" name="ZoneTexte 1561">
          <a:extLst>
            <a:ext uri="{FF2B5EF4-FFF2-40B4-BE49-F238E27FC236}">
              <a16:creationId xmlns:a16="http://schemas.microsoft.com/office/drawing/2014/main" id="{FC57A0F0-3435-4948-AAB5-B1FE27059189}"/>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111</xdr:row>
      <xdr:rowOff>0</xdr:rowOff>
    </xdr:from>
    <xdr:ext cx="65" cy="172227"/>
    <xdr:sp macro="" textlink="">
      <xdr:nvSpPr>
        <xdr:cNvPr id="1563" name="ZoneTexte 1562">
          <a:extLst>
            <a:ext uri="{FF2B5EF4-FFF2-40B4-BE49-F238E27FC236}">
              <a16:creationId xmlns:a16="http://schemas.microsoft.com/office/drawing/2014/main" id="{20B4F01C-B9DB-4914-9DF3-C4E7204D73B8}"/>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111</xdr:row>
      <xdr:rowOff>0</xdr:rowOff>
    </xdr:from>
    <xdr:ext cx="65" cy="172227"/>
    <xdr:sp macro="" textlink="">
      <xdr:nvSpPr>
        <xdr:cNvPr id="1564" name="ZoneTexte 1563">
          <a:extLst>
            <a:ext uri="{FF2B5EF4-FFF2-40B4-BE49-F238E27FC236}">
              <a16:creationId xmlns:a16="http://schemas.microsoft.com/office/drawing/2014/main" id="{5C87A993-2B6F-42BE-86C8-C89D66CAE967}"/>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79</xdr:row>
      <xdr:rowOff>0</xdr:rowOff>
    </xdr:from>
    <xdr:ext cx="65" cy="172227"/>
    <xdr:sp macro="" textlink="">
      <xdr:nvSpPr>
        <xdr:cNvPr id="1565" name="ZoneTexte 1564">
          <a:extLst>
            <a:ext uri="{FF2B5EF4-FFF2-40B4-BE49-F238E27FC236}">
              <a16:creationId xmlns:a16="http://schemas.microsoft.com/office/drawing/2014/main" id="{9D6CE5DD-C8DA-4C3B-A9D0-FD49461DB521}"/>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79</xdr:row>
      <xdr:rowOff>0</xdr:rowOff>
    </xdr:from>
    <xdr:ext cx="65" cy="172227"/>
    <xdr:sp macro="" textlink="">
      <xdr:nvSpPr>
        <xdr:cNvPr id="1566" name="ZoneTexte 1565">
          <a:extLst>
            <a:ext uri="{FF2B5EF4-FFF2-40B4-BE49-F238E27FC236}">
              <a16:creationId xmlns:a16="http://schemas.microsoft.com/office/drawing/2014/main" id="{2E0258B9-E7E0-4EC9-B62C-1CA597DDF819}"/>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79</xdr:row>
      <xdr:rowOff>0</xdr:rowOff>
    </xdr:from>
    <xdr:ext cx="65" cy="172227"/>
    <xdr:sp macro="" textlink="">
      <xdr:nvSpPr>
        <xdr:cNvPr id="1567" name="ZoneTexte 1566">
          <a:extLst>
            <a:ext uri="{FF2B5EF4-FFF2-40B4-BE49-F238E27FC236}">
              <a16:creationId xmlns:a16="http://schemas.microsoft.com/office/drawing/2014/main" id="{CEE1AF99-86CE-4FBA-A746-C458A39621E0}"/>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79</xdr:row>
      <xdr:rowOff>0</xdr:rowOff>
    </xdr:from>
    <xdr:ext cx="65" cy="172227"/>
    <xdr:sp macro="" textlink="">
      <xdr:nvSpPr>
        <xdr:cNvPr id="1568" name="ZoneTexte 1567">
          <a:extLst>
            <a:ext uri="{FF2B5EF4-FFF2-40B4-BE49-F238E27FC236}">
              <a16:creationId xmlns:a16="http://schemas.microsoft.com/office/drawing/2014/main" id="{28A98A75-D890-4357-A300-B7CD78497D8A}"/>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569" name="ZoneTexte 1568">
          <a:extLst>
            <a:ext uri="{FF2B5EF4-FFF2-40B4-BE49-F238E27FC236}">
              <a16:creationId xmlns:a16="http://schemas.microsoft.com/office/drawing/2014/main" id="{24F5696A-6F6D-4B30-8C18-2D323755114D}"/>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570" name="ZoneTexte 1569">
          <a:extLst>
            <a:ext uri="{FF2B5EF4-FFF2-40B4-BE49-F238E27FC236}">
              <a16:creationId xmlns:a16="http://schemas.microsoft.com/office/drawing/2014/main" id="{30512449-00D7-4E31-9FA8-E1FE09D1CA0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571" name="ZoneTexte 1570">
          <a:extLst>
            <a:ext uri="{FF2B5EF4-FFF2-40B4-BE49-F238E27FC236}">
              <a16:creationId xmlns:a16="http://schemas.microsoft.com/office/drawing/2014/main" id="{00C6826B-FBC2-41DA-8FBB-077259ECC173}"/>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572" name="ZoneTexte 1571">
          <a:extLst>
            <a:ext uri="{FF2B5EF4-FFF2-40B4-BE49-F238E27FC236}">
              <a16:creationId xmlns:a16="http://schemas.microsoft.com/office/drawing/2014/main" id="{0F042D77-398A-4F81-8D35-1144717A1C7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573" name="ZoneTexte 1572">
          <a:extLst>
            <a:ext uri="{FF2B5EF4-FFF2-40B4-BE49-F238E27FC236}">
              <a16:creationId xmlns:a16="http://schemas.microsoft.com/office/drawing/2014/main" id="{61D89BC1-1DCC-4F44-A59D-A6CF89D46E97}"/>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574" name="ZoneTexte 1573">
          <a:extLst>
            <a:ext uri="{FF2B5EF4-FFF2-40B4-BE49-F238E27FC236}">
              <a16:creationId xmlns:a16="http://schemas.microsoft.com/office/drawing/2014/main" id="{46E7E503-2306-4A79-81D4-00A348593CA9}"/>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575" name="ZoneTexte 1574">
          <a:extLst>
            <a:ext uri="{FF2B5EF4-FFF2-40B4-BE49-F238E27FC236}">
              <a16:creationId xmlns:a16="http://schemas.microsoft.com/office/drawing/2014/main" id="{BF906497-D358-4954-9D47-F1248FBB0CD8}"/>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576" name="ZoneTexte 1575">
          <a:extLst>
            <a:ext uri="{FF2B5EF4-FFF2-40B4-BE49-F238E27FC236}">
              <a16:creationId xmlns:a16="http://schemas.microsoft.com/office/drawing/2014/main" id="{A6316FDA-2016-42C2-A88F-B8D31B87EEF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79</xdr:row>
      <xdr:rowOff>0</xdr:rowOff>
    </xdr:from>
    <xdr:ext cx="65" cy="172227"/>
    <xdr:sp macro="" textlink="">
      <xdr:nvSpPr>
        <xdr:cNvPr id="1577" name="ZoneTexte 1576">
          <a:extLst>
            <a:ext uri="{FF2B5EF4-FFF2-40B4-BE49-F238E27FC236}">
              <a16:creationId xmlns:a16="http://schemas.microsoft.com/office/drawing/2014/main" id="{78F0B2F8-0559-4F37-AD48-403AEB63122B}"/>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578" name="ZoneTexte 1577">
          <a:extLst>
            <a:ext uri="{FF2B5EF4-FFF2-40B4-BE49-F238E27FC236}">
              <a16:creationId xmlns:a16="http://schemas.microsoft.com/office/drawing/2014/main" id="{9811F7C4-E24A-4AB0-8AB0-9D329C56E174}"/>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579" name="ZoneTexte 1578">
          <a:extLst>
            <a:ext uri="{FF2B5EF4-FFF2-40B4-BE49-F238E27FC236}">
              <a16:creationId xmlns:a16="http://schemas.microsoft.com/office/drawing/2014/main" id="{04EA93A2-74B8-4143-8F0C-171AAB8F0017}"/>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580" name="ZoneTexte 1579">
          <a:extLst>
            <a:ext uri="{FF2B5EF4-FFF2-40B4-BE49-F238E27FC236}">
              <a16:creationId xmlns:a16="http://schemas.microsoft.com/office/drawing/2014/main" id="{DD44F3B1-5173-4CBB-AE18-B5A37503032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79</xdr:row>
      <xdr:rowOff>0</xdr:rowOff>
    </xdr:from>
    <xdr:ext cx="65" cy="172227"/>
    <xdr:sp macro="" textlink="">
      <xdr:nvSpPr>
        <xdr:cNvPr id="1581" name="ZoneTexte 1580">
          <a:extLst>
            <a:ext uri="{FF2B5EF4-FFF2-40B4-BE49-F238E27FC236}">
              <a16:creationId xmlns:a16="http://schemas.microsoft.com/office/drawing/2014/main" id="{FCD5B0AA-91D7-4AB1-B5DC-A33E1A8CBA13}"/>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79</xdr:row>
      <xdr:rowOff>0</xdr:rowOff>
    </xdr:from>
    <xdr:ext cx="65" cy="172227"/>
    <xdr:sp macro="" textlink="">
      <xdr:nvSpPr>
        <xdr:cNvPr id="1582" name="ZoneTexte 1581">
          <a:extLst>
            <a:ext uri="{FF2B5EF4-FFF2-40B4-BE49-F238E27FC236}">
              <a16:creationId xmlns:a16="http://schemas.microsoft.com/office/drawing/2014/main" id="{527253A1-3568-44F4-9953-FCED65B98610}"/>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79</xdr:row>
      <xdr:rowOff>0</xdr:rowOff>
    </xdr:from>
    <xdr:ext cx="65" cy="172227"/>
    <xdr:sp macro="" textlink="">
      <xdr:nvSpPr>
        <xdr:cNvPr id="1583" name="ZoneTexte 1582">
          <a:extLst>
            <a:ext uri="{FF2B5EF4-FFF2-40B4-BE49-F238E27FC236}">
              <a16:creationId xmlns:a16="http://schemas.microsoft.com/office/drawing/2014/main" id="{E7A570FE-144F-4570-A7DC-7806BB1BB4BB}"/>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79</xdr:row>
      <xdr:rowOff>0</xdr:rowOff>
    </xdr:from>
    <xdr:ext cx="65" cy="172227"/>
    <xdr:sp macro="" textlink="">
      <xdr:nvSpPr>
        <xdr:cNvPr id="1584" name="ZoneTexte 1583">
          <a:extLst>
            <a:ext uri="{FF2B5EF4-FFF2-40B4-BE49-F238E27FC236}">
              <a16:creationId xmlns:a16="http://schemas.microsoft.com/office/drawing/2014/main" id="{EAB166FB-AA6B-442C-B821-8C4EA7CCC84B}"/>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79</xdr:row>
      <xdr:rowOff>0</xdr:rowOff>
    </xdr:from>
    <xdr:ext cx="65" cy="172227"/>
    <xdr:sp macro="" textlink="">
      <xdr:nvSpPr>
        <xdr:cNvPr id="1585" name="ZoneTexte 1584">
          <a:extLst>
            <a:ext uri="{FF2B5EF4-FFF2-40B4-BE49-F238E27FC236}">
              <a16:creationId xmlns:a16="http://schemas.microsoft.com/office/drawing/2014/main" id="{F93CC02F-3F2E-471B-9247-3D8D1CEA09CC}"/>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79</xdr:row>
      <xdr:rowOff>0</xdr:rowOff>
    </xdr:from>
    <xdr:ext cx="65" cy="172227"/>
    <xdr:sp macro="" textlink="">
      <xdr:nvSpPr>
        <xdr:cNvPr id="1586" name="ZoneTexte 1585">
          <a:extLst>
            <a:ext uri="{FF2B5EF4-FFF2-40B4-BE49-F238E27FC236}">
              <a16:creationId xmlns:a16="http://schemas.microsoft.com/office/drawing/2014/main" id="{0C9E5C06-8531-4DB7-B443-A34E7ACD44E4}"/>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79</xdr:row>
      <xdr:rowOff>0</xdr:rowOff>
    </xdr:from>
    <xdr:ext cx="65" cy="172227"/>
    <xdr:sp macro="" textlink="">
      <xdr:nvSpPr>
        <xdr:cNvPr id="1587" name="ZoneTexte 1586">
          <a:extLst>
            <a:ext uri="{FF2B5EF4-FFF2-40B4-BE49-F238E27FC236}">
              <a16:creationId xmlns:a16="http://schemas.microsoft.com/office/drawing/2014/main" id="{65C1557C-6A8E-4EB8-820A-61CA9D7AD52B}"/>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588" name="ZoneTexte 1587">
          <a:extLst>
            <a:ext uri="{FF2B5EF4-FFF2-40B4-BE49-F238E27FC236}">
              <a16:creationId xmlns:a16="http://schemas.microsoft.com/office/drawing/2014/main" id="{BCC0F58D-8BFE-4AB4-9694-38DA1A3B2BDD}"/>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589" name="ZoneTexte 1588">
          <a:extLst>
            <a:ext uri="{FF2B5EF4-FFF2-40B4-BE49-F238E27FC236}">
              <a16:creationId xmlns:a16="http://schemas.microsoft.com/office/drawing/2014/main" id="{86A03F97-0412-48D7-AC2A-BA18E0AD0D8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590" name="ZoneTexte 1589">
          <a:extLst>
            <a:ext uri="{FF2B5EF4-FFF2-40B4-BE49-F238E27FC236}">
              <a16:creationId xmlns:a16="http://schemas.microsoft.com/office/drawing/2014/main" id="{7661F866-E26E-49B8-96B3-B434C197AFB9}"/>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591" name="ZoneTexte 1590">
          <a:extLst>
            <a:ext uri="{FF2B5EF4-FFF2-40B4-BE49-F238E27FC236}">
              <a16:creationId xmlns:a16="http://schemas.microsoft.com/office/drawing/2014/main" id="{DD1B432D-C0AA-4070-B72C-5783C4B1415E}"/>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592" name="ZoneTexte 1591">
          <a:extLst>
            <a:ext uri="{FF2B5EF4-FFF2-40B4-BE49-F238E27FC236}">
              <a16:creationId xmlns:a16="http://schemas.microsoft.com/office/drawing/2014/main" id="{BF5BB3F9-E209-488E-8A59-F3F8DF51CD10}"/>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593" name="ZoneTexte 1592">
          <a:extLst>
            <a:ext uri="{FF2B5EF4-FFF2-40B4-BE49-F238E27FC236}">
              <a16:creationId xmlns:a16="http://schemas.microsoft.com/office/drawing/2014/main" id="{E8D33F97-B3D9-48BB-9049-49C86093DD1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594" name="ZoneTexte 1593">
          <a:extLst>
            <a:ext uri="{FF2B5EF4-FFF2-40B4-BE49-F238E27FC236}">
              <a16:creationId xmlns:a16="http://schemas.microsoft.com/office/drawing/2014/main" id="{EFA0CA46-8B75-40C5-8587-021B7CCDAB95}"/>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595" name="ZoneTexte 1594">
          <a:extLst>
            <a:ext uri="{FF2B5EF4-FFF2-40B4-BE49-F238E27FC236}">
              <a16:creationId xmlns:a16="http://schemas.microsoft.com/office/drawing/2014/main" id="{D584A67E-CDD5-4E95-AF30-E636EA660A4F}"/>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79</xdr:row>
      <xdr:rowOff>0</xdr:rowOff>
    </xdr:from>
    <xdr:ext cx="65" cy="172227"/>
    <xdr:sp macro="" textlink="">
      <xdr:nvSpPr>
        <xdr:cNvPr id="1596" name="ZoneTexte 1595">
          <a:extLst>
            <a:ext uri="{FF2B5EF4-FFF2-40B4-BE49-F238E27FC236}">
              <a16:creationId xmlns:a16="http://schemas.microsoft.com/office/drawing/2014/main" id="{DCC99234-2376-46F5-AFDE-38B141788C71}"/>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597" name="ZoneTexte 1596">
          <a:extLst>
            <a:ext uri="{FF2B5EF4-FFF2-40B4-BE49-F238E27FC236}">
              <a16:creationId xmlns:a16="http://schemas.microsoft.com/office/drawing/2014/main" id="{AC6D870A-91F5-4C42-A60C-6DB859905C03}"/>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598" name="ZoneTexte 1597">
          <a:extLst>
            <a:ext uri="{FF2B5EF4-FFF2-40B4-BE49-F238E27FC236}">
              <a16:creationId xmlns:a16="http://schemas.microsoft.com/office/drawing/2014/main" id="{1D6EFEA4-80D3-4405-B3A8-F2E85B3299F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599" name="ZoneTexte 1598">
          <a:extLst>
            <a:ext uri="{FF2B5EF4-FFF2-40B4-BE49-F238E27FC236}">
              <a16:creationId xmlns:a16="http://schemas.microsoft.com/office/drawing/2014/main" id="{342EF2B8-6BA2-45CE-B6D2-81F9CA26A306}"/>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79</xdr:row>
      <xdr:rowOff>0</xdr:rowOff>
    </xdr:from>
    <xdr:ext cx="65" cy="172227"/>
    <xdr:sp macro="" textlink="">
      <xdr:nvSpPr>
        <xdr:cNvPr id="1600" name="ZoneTexte 1599">
          <a:extLst>
            <a:ext uri="{FF2B5EF4-FFF2-40B4-BE49-F238E27FC236}">
              <a16:creationId xmlns:a16="http://schemas.microsoft.com/office/drawing/2014/main" id="{A61A0699-1522-4134-B1F2-CC3097B0E342}"/>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79</xdr:row>
      <xdr:rowOff>0</xdr:rowOff>
    </xdr:from>
    <xdr:ext cx="65" cy="172227"/>
    <xdr:sp macro="" textlink="">
      <xdr:nvSpPr>
        <xdr:cNvPr id="1601" name="ZoneTexte 1600">
          <a:extLst>
            <a:ext uri="{FF2B5EF4-FFF2-40B4-BE49-F238E27FC236}">
              <a16:creationId xmlns:a16="http://schemas.microsoft.com/office/drawing/2014/main" id="{8184C658-A4D4-4939-BD10-28FFFFB4524D}"/>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79</xdr:row>
      <xdr:rowOff>0</xdr:rowOff>
    </xdr:from>
    <xdr:ext cx="65" cy="172227"/>
    <xdr:sp macro="" textlink="">
      <xdr:nvSpPr>
        <xdr:cNvPr id="1602" name="ZoneTexte 1601">
          <a:extLst>
            <a:ext uri="{FF2B5EF4-FFF2-40B4-BE49-F238E27FC236}">
              <a16:creationId xmlns:a16="http://schemas.microsoft.com/office/drawing/2014/main" id="{65FD9D14-1457-492D-8257-692D68705C0B}"/>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79</xdr:row>
      <xdr:rowOff>0</xdr:rowOff>
    </xdr:from>
    <xdr:ext cx="65" cy="172227"/>
    <xdr:sp macro="" textlink="">
      <xdr:nvSpPr>
        <xdr:cNvPr id="1603" name="ZoneTexte 1602">
          <a:extLst>
            <a:ext uri="{FF2B5EF4-FFF2-40B4-BE49-F238E27FC236}">
              <a16:creationId xmlns:a16="http://schemas.microsoft.com/office/drawing/2014/main" id="{E096097D-1121-4FBE-82D2-3621816B8A79}"/>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79</xdr:row>
      <xdr:rowOff>0</xdr:rowOff>
    </xdr:from>
    <xdr:ext cx="65" cy="172227"/>
    <xdr:sp macro="" textlink="">
      <xdr:nvSpPr>
        <xdr:cNvPr id="1604" name="ZoneTexte 1603">
          <a:extLst>
            <a:ext uri="{FF2B5EF4-FFF2-40B4-BE49-F238E27FC236}">
              <a16:creationId xmlns:a16="http://schemas.microsoft.com/office/drawing/2014/main" id="{1A088E59-0C92-43F4-B109-B0CFFD7B58C2}"/>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79</xdr:row>
      <xdr:rowOff>0</xdr:rowOff>
    </xdr:from>
    <xdr:ext cx="65" cy="172227"/>
    <xdr:sp macro="" textlink="">
      <xdr:nvSpPr>
        <xdr:cNvPr id="1605" name="ZoneTexte 1604">
          <a:extLst>
            <a:ext uri="{FF2B5EF4-FFF2-40B4-BE49-F238E27FC236}">
              <a16:creationId xmlns:a16="http://schemas.microsoft.com/office/drawing/2014/main" id="{A88DD26B-4B08-438B-BABA-EFE20A5267CE}"/>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79</xdr:row>
      <xdr:rowOff>0</xdr:rowOff>
    </xdr:from>
    <xdr:ext cx="65" cy="172227"/>
    <xdr:sp macro="" textlink="">
      <xdr:nvSpPr>
        <xdr:cNvPr id="1606" name="ZoneTexte 1605">
          <a:extLst>
            <a:ext uri="{FF2B5EF4-FFF2-40B4-BE49-F238E27FC236}">
              <a16:creationId xmlns:a16="http://schemas.microsoft.com/office/drawing/2014/main" id="{CA1E3899-F80F-4CB1-A7DD-8E0684215C97}"/>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79</xdr:row>
      <xdr:rowOff>0</xdr:rowOff>
    </xdr:from>
    <xdr:ext cx="65" cy="172227"/>
    <xdr:sp macro="" textlink="">
      <xdr:nvSpPr>
        <xdr:cNvPr id="1607" name="ZoneTexte 1606">
          <a:extLst>
            <a:ext uri="{FF2B5EF4-FFF2-40B4-BE49-F238E27FC236}">
              <a16:creationId xmlns:a16="http://schemas.microsoft.com/office/drawing/2014/main" id="{4478238B-CB75-48B2-82A7-30EFED406B33}"/>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79</xdr:row>
      <xdr:rowOff>0</xdr:rowOff>
    </xdr:from>
    <xdr:ext cx="65" cy="172227"/>
    <xdr:sp macro="" textlink="">
      <xdr:nvSpPr>
        <xdr:cNvPr id="1608" name="ZoneTexte 1607">
          <a:extLst>
            <a:ext uri="{FF2B5EF4-FFF2-40B4-BE49-F238E27FC236}">
              <a16:creationId xmlns:a16="http://schemas.microsoft.com/office/drawing/2014/main" id="{EBB0D7F5-F522-46CE-9919-2FBAD3FE3F79}"/>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79</xdr:row>
      <xdr:rowOff>0</xdr:rowOff>
    </xdr:from>
    <xdr:ext cx="65" cy="172227"/>
    <xdr:sp macro="" textlink="">
      <xdr:nvSpPr>
        <xdr:cNvPr id="1609" name="ZoneTexte 1608">
          <a:extLst>
            <a:ext uri="{FF2B5EF4-FFF2-40B4-BE49-F238E27FC236}">
              <a16:creationId xmlns:a16="http://schemas.microsoft.com/office/drawing/2014/main" id="{590E7313-67E0-47B3-A145-95D764768321}"/>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79</xdr:row>
      <xdr:rowOff>0</xdr:rowOff>
    </xdr:from>
    <xdr:ext cx="65" cy="172227"/>
    <xdr:sp macro="" textlink="">
      <xdr:nvSpPr>
        <xdr:cNvPr id="1610" name="ZoneTexte 1609">
          <a:extLst>
            <a:ext uri="{FF2B5EF4-FFF2-40B4-BE49-F238E27FC236}">
              <a16:creationId xmlns:a16="http://schemas.microsoft.com/office/drawing/2014/main" id="{9E356959-05F5-4668-81F5-FEA4D7B46FA7}"/>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79</xdr:row>
      <xdr:rowOff>0</xdr:rowOff>
    </xdr:from>
    <xdr:ext cx="65" cy="172227"/>
    <xdr:sp macro="" textlink="">
      <xdr:nvSpPr>
        <xdr:cNvPr id="1611" name="ZoneTexte 1610">
          <a:extLst>
            <a:ext uri="{FF2B5EF4-FFF2-40B4-BE49-F238E27FC236}">
              <a16:creationId xmlns:a16="http://schemas.microsoft.com/office/drawing/2014/main" id="{23677AB9-1D8A-4237-B0BE-B849AE2C2A03}"/>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79</xdr:row>
      <xdr:rowOff>0</xdr:rowOff>
    </xdr:from>
    <xdr:ext cx="65" cy="172227"/>
    <xdr:sp macro="" textlink="">
      <xdr:nvSpPr>
        <xdr:cNvPr id="1612" name="ZoneTexte 1611">
          <a:extLst>
            <a:ext uri="{FF2B5EF4-FFF2-40B4-BE49-F238E27FC236}">
              <a16:creationId xmlns:a16="http://schemas.microsoft.com/office/drawing/2014/main" id="{D78415F5-A2DA-4C05-8047-20D7931D9FFF}"/>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613" name="ZoneTexte 1612">
          <a:extLst>
            <a:ext uri="{FF2B5EF4-FFF2-40B4-BE49-F238E27FC236}">
              <a16:creationId xmlns:a16="http://schemas.microsoft.com/office/drawing/2014/main" id="{6E3491F6-434D-4C51-AEA3-51D7E295EEC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614" name="ZoneTexte 1613">
          <a:extLst>
            <a:ext uri="{FF2B5EF4-FFF2-40B4-BE49-F238E27FC236}">
              <a16:creationId xmlns:a16="http://schemas.microsoft.com/office/drawing/2014/main" id="{A0D11FE4-032D-4398-B0E7-F66039B78F18}"/>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615" name="ZoneTexte 1614">
          <a:extLst>
            <a:ext uri="{FF2B5EF4-FFF2-40B4-BE49-F238E27FC236}">
              <a16:creationId xmlns:a16="http://schemas.microsoft.com/office/drawing/2014/main" id="{01FBE85D-C79B-410B-868A-902DADF3856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616" name="ZoneTexte 1615">
          <a:extLst>
            <a:ext uri="{FF2B5EF4-FFF2-40B4-BE49-F238E27FC236}">
              <a16:creationId xmlns:a16="http://schemas.microsoft.com/office/drawing/2014/main" id="{622A21A7-95FC-44ED-884F-6577820400B1}"/>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617" name="ZoneTexte 1616">
          <a:extLst>
            <a:ext uri="{FF2B5EF4-FFF2-40B4-BE49-F238E27FC236}">
              <a16:creationId xmlns:a16="http://schemas.microsoft.com/office/drawing/2014/main" id="{D898119E-38B8-4ED0-9D31-B46067157F58}"/>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618" name="ZoneTexte 1617">
          <a:extLst>
            <a:ext uri="{FF2B5EF4-FFF2-40B4-BE49-F238E27FC236}">
              <a16:creationId xmlns:a16="http://schemas.microsoft.com/office/drawing/2014/main" id="{82DAB510-C33D-46A2-B977-62FF7CD72A76}"/>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619" name="ZoneTexte 1618">
          <a:extLst>
            <a:ext uri="{FF2B5EF4-FFF2-40B4-BE49-F238E27FC236}">
              <a16:creationId xmlns:a16="http://schemas.microsoft.com/office/drawing/2014/main" id="{15EA0CA0-3742-49B8-9DED-34CF031125D3}"/>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620" name="ZoneTexte 1619">
          <a:extLst>
            <a:ext uri="{FF2B5EF4-FFF2-40B4-BE49-F238E27FC236}">
              <a16:creationId xmlns:a16="http://schemas.microsoft.com/office/drawing/2014/main" id="{ACC8D4D3-FD17-4FB7-AB90-46F7BF5B5B49}"/>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621" name="ZoneTexte 1620">
          <a:extLst>
            <a:ext uri="{FF2B5EF4-FFF2-40B4-BE49-F238E27FC236}">
              <a16:creationId xmlns:a16="http://schemas.microsoft.com/office/drawing/2014/main" id="{5A1F0027-8D0A-4947-B616-684FBD9B324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79</xdr:row>
      <xdr:rowOff>0</xdr:rowOff>
    </xdr:from>
    <xdr:ext cx="65" cy="172227"/>
    <xdr:sp macro="" textlink="">
      <xdr:nvSpPr>
        <xdr:cNvPr id="1622" name="ZoneTexte 1621">
          <a:extLst>
            <a:ext uri="{FF2B5EF4-FFF2-40B4-BE49-F238E27FC236}">
              <a16:creationId xmlns:a16="http://schemas.microsoft.com/office/drawing/2014/main" id="{AA536AD9-9694-4AE9-BAE7-2C00FBB2D6A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79</xdr:row>
      <xdr:rowOff>0</xdr:rowOff>
    </xdr:from>
    <xdr:ext cx="65" cy="172227"/>
    <xdr:sp macro="" textlink="">
      <xdr:nvSpPr>
        <xdr:cNvPr id="1623" name="ZoneTexte 1622">
          <a:extLst>
            <a:ext uri="{FF2B5EF4-FFF2-40B4-BE49-F238E27FC236}">
              <a16:creationId xmlns:a16="http://schemas.microsoft.com/office/drawing/2014/main" id="{12752C7F-1A48-4F4D-9303-722959FD37AC}"/>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79</xdr:row>
      <xdr:rowOff>0</xdr:rowOff>
    </xdr:from>
    <xdr:ext cx="65" cy="172227"/>
    <xdr:sp macro="" textlink="">
      <xdr:nvSpPr>
        <xdr:cNvPr id="1624" name="ZoneTexte 1623">
          <a:extLst>
            <a:ext uri="{FF2B5EF4-FFF2-40B4-BE49-F238E27FC236}">
              <a16:creationId xmlns:a16="http://schemas.microsoft.com/office/drawing/2014/main" id="{82AF34F7-820B-4FB3-A7F8-EE80491E788A}"/>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625" name="ZoneTexte 1624">
          <a:extLst>
            <a:ext uri="{FF2B5EF4-FFF2-40B4-BE49-F238E27FC236}">
              <a16:creationId xmlns:a16="http://schemas.microsoft.com/office/drawing/2014/main" id="{9A467D10-786B-4AC2-B7F4-57A3144F49A5}"/>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626" name="ZoneTexte 1625">
          <a:extLst>
            <a:ext uri="{FF2B5EF4-FFF2-40B4-BE49-F238E27FC236}">
              <a16:creationId xmlns:a16="http://schemas.microsoft.com/office/drawing/2014/main" id="{B8FDC8F6-E07A-4393-B739-8F2746A4A772}"/>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627" name="ZoneTexte 1626">
          <a:extLst>
            <a:ext uri="{FF2B5EF4-FFF2-40B4-BE49-F238E27FC236}">
              <a16:creationId xmlns:a16="http://schemas.microsoft.com/office/drawing/2014/main" id="{C34EF79A-2774-401F-A003-965ABB2B5A65}"/>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628" name="ZoneTexte 1627">
          <a:extLst>
            <a:ext uri="{FF2B5EF4-FFF2-40B4-BE49-F238E27FC236}">
              <a16:creationId xmlns:a16="http://schemas.microsoft.com/office/drawing/2014/main" id="{9886870C-705C-4601-8766-EE9B77CED777}"/>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629" name="ZoneTexte 1628">
          <a:extLst>
            <a:ext uri="{FF2B5EF4-FFF2-40B4-BE49-F238E27FC236}">
              <a16:creationId xmlns:a16="http://schemas.microsoft.com/office/drawing/2014/main" id="{EEAFB37D-2E0E-4EA8-A318-EAF5A3933F40}"/>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630" name="ZoneTexte 1629">
          <a:extLst>
            <a:ext uri="{FF2B5EF4-FFF2-40B4-BE49-F238E27FC236}">
              <a16:creationId xmlns:a16="http://schemas.microsoft.com/office/drawing/2014/main" id="{528EC7ED-FD9E-40D8-8BFA-F48E5FE3AD38}"/>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631" name="ZoneTexte 1630">
          <a:extLst>
            <a:ext uri="{FF2B5EF4-FFF2-40B4-BE49-F238E27FC236}">
              <a16:creationId xmlns:a16="http://schemas.microsoft.com/office/drawing/2014/main" id="{689A27D6-F353-45E8-BF13-F422D6A5193C}"/>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632" name="ZoneTexte 1631">
          <a:extLst>
            <a:ext uri="{FF2B5EF4-FFF2-40B4-BE49-F238E27FC236}">
              <a16:creationId xmlns:a16="http://schemas.microsoft.com/office/drawing/2014/main" id="{B51B7288-9C35-4827-9D81-1643C1AB25D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633" name="ZoneTexte 1632">
          <a:extLst>
            <a:ext uri="{FF2B5EF4-FFF2-40B4-BE49-F238E27FC236}">
              <a16:creationId xmlns:a16="http://schemas.microsoft.com/office/drawing/2014/main" id="{C3BC7A46-12D0-4798-B28A-94605A1BB132}"/>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634" name="ZoneTexte 1633">
          <a:extLst>
            <a:ext uri="{FF2B5EF4-FFF2-40B4-BE49-F238E27FC236}">
              <a16:creationId xmlns:a16="http://schemas.microsoft.com/office/drawing/2014/main" id="{2B99C20C-746D-4BDE-B004-5A8A2BF013D3}"/>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635" name="ZoneTexte 1634">
          <a:extLst>
            <a:ext uri="{FF2B5EF4-FFF2-40B4-BE49-F238E27FC236}">
              <a16:creationId xmlns:a16="http://schemas.microsoft.com/office/drawing/2014/main" id="{F767F3DA-2F1A-4584-8700-A20FC4B98A40}"/>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79</xdr:row>
      <xdr:rowOff>0</xdr:rowOff>
    </xdr:from>
    <xdr:ext cx="65" cy="172227"/>
    <xdr:sp macro="" textlink="">
      <xdr:nvSpPr>
        <xdr:cNvPr id="1636" name="ZoneTexte 1635">
          <a:extLst>
            <a:ext uri="{FF2B5EF4-FFF2-40B4-BE49-F238E27FC236}">
              <a16:creationId xmlns:a16="http://schemas.microsoft.com/office/drawing/2014/main" id="{8534404E-B571-4DC7-8F14-25947D3810C9}"/>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79</xdr:row>
      <xdr:rowOff>0</xdr:rowOff>
    </xdr:from>
    <xdr:ext cx="65" cy="172227"/>
    <xdr:sp macro="" textlink="">
      <xdr:nvSpPr>
        <xdr:cNvPr id="1637" name="ZoneTexte 1636">
          <a:extLst>
            <a:ext uri="{FF2B5EF4-FFF2-40B4-BE49-F238E27FC236}">
              <a16:creationId xmlns:a16="http://schemas.microsoft.com/office/drawing/2014/main" id="{159692F8-CDF0-4B61-B7A9-AA6E51B669A1}"/>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79</xdr:row>
      <xdr:rowOff>0</xdr:rowOff>
    </xdr:from>
    <xdr:ext cx="65" cy="172227"/>
    <xdr:sp macro="" textlink="">
      <xdr:nvSpPr>
        <xdr:cNvPr id="1638" name="ZoneTexte 1637">
          <a:extLst>
            <a:ext uri="{FF2B5EF4-FFF2-40B4-BE49-F238E27FC236}">
              <a16:creationId xmlns:a16="http://schemas.microsoft.com/office/drawing/2014/main" id="{5F15DF4B-F891-4E95-9E5E-E6AA0A338952}"/>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79</xdr:row>
      <xdr:rowOff>0</xdr:rowOff>
    </xdr:from>
    <xdr:ext cx="65" cy="172227"/>
    <xdr:sp macro="" textlink="">
      <xdr:nvSpPr>
        <xdr:cNvPr id="1639" name="ZoneTexte 1638">
          <a:extLst>
            <a:ext uri="{FF2B5EF4-FFF2-40B4-BE49-F238E27FC236}">
              <a16:creationId xmlns:a16="http://schemas.microsoft.com/office/drawing/2014/main" id="{3FB6EE4D-61AE-47BA-8886-026F67BB6DFA}"/>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79</xdr:row>
      <xdr:rowOff>0</xdr:rowOff>
    </xdr:from>
    <xdr:ext cx="65" cy="172227"/>
    <xdr:sp macro="" textlink="">
      <xdr:nvSpPr>
        <xdr:cNvPr id="1640" name="ZoneTexte 1639">
          <a:extLst>
            <a:ext uri="{FF2B5EF4-FFF2-40B4-BE49-F238E27FC236}">
              <a16:creationId xmlns:a16="http://schemas.microsoft.com/office/drawing/2014/main" id="{9B4FEB8B-80EB-41AE-A86A-36BEE7DCBC7A}"/>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79</xdr:row>
      <xdr:rowOff>0</xdr:rowOff>
    </xdr:from>
    <xdr:ext cx="65" cy="172227"/>
    <xdr:sp macro="" textlink="">
      <xdr:nvSpPr>
        <xdr:cNvPr id="1641" name="ZoneTexte 1640">
          <a:extLst>
            <a:ext uri="{FF2B5EF4-FFF2-40B4-BE49-F238E27FC236}">
              <a16:creationId xmlns:a16="http://schemas.microsoft.com/office/drawing/2014/main" id="{A6AC4F5C-0C47-4690-8578-FEADFFCA0B9D}"/>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79</xdr:row>
      <xdr:rowOff>0</xdr:rowOff>
    </xdr:from>
    <xdr:ext cx="65" cy="172227"/>
    <xdr:sp macro="" textlink="">
      <xdr:nvSpPr>
        <xdr:cNvPr id="1642" name="ZoneTexte 1641">
          <a:extLst>
            <a:ext uri="{FF2B5EF4-FFF2-40B4-BE49-F238E27FC236}">
              <a16:creationId xmlns:a16="http://schemas.microsoft.com/office/drawing/2014/main" id="{9070795B-7CF2-44E5-A0EC-1578E93B5CDA}"/>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643" name="ZoneTexte 1642">
          <a:extLst>
            <a:ext uri="{FF2B5EF4-FFF2-40B4-BE49-F238E27FC236}">
              <a16:creationId xmlns:a16="http://schemas.microsoft.com/office/drawing/2014/main" id="{E4C32931-C0B6-4D65-BEAF-146D4E310992}"/>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644" name="ZoneTexte 1643">
          <a:extLst>
            <a:ext uri="{FF2B5EF4-FFF2-40B4-BE49-F238E27FC236}">
              <a16:creationId xmlns:a16="http://schemas.microsoft.com/office/drawing/2014/main" id="{71D6330A-FE2F-46A4-8E6C-27AEA2FDCB60}"/>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645" name="ZoneTexte 1644">
          <a:extLst>
            <a:ext uri="{FF2B5EF4-FFF2-40B4-BE49-F238E27FC236}">
              <a16:creationId xmlns:a16="http://schemas.microsoft.com/office/drawing/2014/main" id="{A7A422BA-AC0E-48D3-94A0-8520071A7D7C}"/>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646" name="ZoneTexte 1645">
          <a:extLst>
            <a:ext uri="{FF2B5EF4-FFF2-40B4-BE49-F238E27FC236}">
              <a16:creationId xmlns:a16="http://schemas.microsoft.com/office/drawing/2014/main" id="{E02F09F2-B41B-454D-B7A0-20CAA478E175}"/>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647" name="ZoneTexte 1646">
          <a:extLst>
            <a:ext uri="{FF2B5EF4-FFF2-40B4-BE49-F238E27FC236}">
              <a16:creationId xmlns:a16="http://schemas.microsoft.com/office/drawing/2014/main" id="{CB208F37-A10A-4AFA-8222-4EF22C63C27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648" name="ZoneTexte 1647">
          <a:extLst>
            <a:ext uri="{FF2B5EF4-FFF2-40B4-BE49-F238E27FC236}">
              <a16:creationId xmlns:a16="http://schemas.microsoft.com/office/drawing/2014/main" id="{B6DBF169-A2E7-4788-BD82-5B140179562D}"/>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649" name="ZoneTexte 1648">
          <a:extLst>
            <a:ext uri="{FF2B5EF4-FFF2-40B4-BE49-F238E27FC236}">
              <a16:creationId xmlns:a16="http://schemas.microsoft.com/office/drawing/2014/main" id="{9E6ADC56-B8A6-4422-B31E-5C1E481A5AE3}"/>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650" name="ZoneTexte 1649">
          <a:extLst>
            <a:ext uri="{FF2B5EF4-FFF2-40B4-BE49-F238E27FC236}">
              <a16:creationId xmlns:a16="http://schemas.microsoft.com/office/drawing/2014/main" id="{859C6654-A9DF-45E5-9FA6-1CEE71FC896B}"/>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651" name="ZoneTexte 1650">
          <a:extLst>
            <a:ext uri="{FF2B5EF4-FFF2-40B4-BE49-F238E27FC236}">
              <a16:creationId xmlns:a16="http://schemas.microsoft.com/office/drawing/2014/main" id="{23228601-21F4-446A-8D37-FD0F4C5B2042}"/>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652" name="ZoneTexte 1651">
          <a:extLst>
            <a:ext uri="{FF2B5EF4-FFF2-40B4-BE49-F238E27FC236}">
              <a16:creationId xmlns:a16="http://schemas.microsoft.com/office/drawing/2014/main" id="{D23994B0-6DF2-4EE1-A077-DBB489430F2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653" name="ZoneTexte 1652">
          <a:extLst>
            <a:ext uri="{FF2B5EF4-FFF2-40B4-BE49-F238E27FC236}">
              <a16:creationId xmlns:a16="http://schemas.microsoft.com/office/drawing/2014/main" id="{676B1848-133D-4D6F-B66A-2055BB5CB6B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654" name="ZoneTexte 1653">
          <a:extLst>
            <a:ext uri="{FF2B5EF4-FFF2-40B4-BE49-F238E27FC236}">
              <a16:creationId xmlns:a16="http://schemas.microsoft.com/office/drawing/2014/main" id="{436BF187-231F-4242-A681-4BB926F312A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655" name="ZoneTexte 1654">
          <a:extLst>
            <a:ext uri="{FF2B5EF4-FFF2-40B4-BE49-F238E27FC236}">
              <a16:creationId xmlns:a16="http://schemas.microsoft.com/office/drawing/2014/main" id="{ECDBFD27-4A03-44A1-AE1A-0762CDD6DFC8}"/>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656" name="ZoneTexte 1655">
          <a:extLst>
            <a:ext uri="{FF2B5EF4-FFF2-40B4-BE49-F238E27FC236}">
              <a16:creationId xmlns:a16="http://schemas.microsoft.com/office/drawing/2014/main" id="{3B43B013-90C8-464F-B2F7-054F850162D8}"/>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657" name="ZoneTexte 1656">
          <a:extLst>
            <a:ext uri="{FF2B5EF4-FFF2-40B4-BE49-F238E27FC236}">
              <a16:creationId xmlns:a16="http://schemas.microsoft.com/office/drawing/2014/main" id="{D50AC314-4783-4FE8-9D08-5B780389C424}"/>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658" name="ZoneTexte 1657">
          <a:extLst>
            <a:ext uri="{FF2B5EF4-FFF2-40B4-BE49-F238E27FC236}">
              <a16:creationId xmlns:a16="http://schemas.microsoft.com/office/drawing/2014/main" id="{F48B86A0-DDE7-44E1-9687-3F9B68DDA72F}"/>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78</xdr:row>
      <xdr:rowOff>0</xdr:rowOff>
    </xdr:from>
    <xdr:ext cx="65" cy="172227"/>
    <xdr:sp macro="" textlink="">
      <xdr:nvSpPr>
        <xdr:cNvPr id="1659" name="ZoneTexte 1658">
          <a:extLst>
            <a:ext uri="{FF2B5EF4-FFF2-40B4-BE49-F238E27FC236}">
              <a16:creationId xmlns:a16="http://schemas.microsoft.com/office/drawing/2014/main" id="{0B860CB3-044F-4336-B3D6-EAF4F19B0819}"/>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78</xdr:row>
      <xdr:rowOff>0</xdr:rowOff>
    </xdr:from>
    <xdr:ext cx="65" cy="172227"/>
    <xdr:sp macro="" textlink="">
      <xdr:nvSpPr>
        <xdr:cNvPr id="1660" name="ZoneTexte 1659">
          <a:extLst>
            <a:ext uri="{FF2B5EF4-FFF2-40B4-BE49-F238E27FC236}">
              <a16:creationId xmlns:a16="http://schemas.microsoft.com/office/drawing/2014/main" id="{0763A17E-D533-4970-8ACB-5C59125BDF5D}"/>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78</xdr:row>
      <xdr:rowOff>0</xdr:rowOff>
    </xdr:from>
    <xdr:ext cx="65" cy="172227"/>
    <xdr:sp macro="" textlink="">
      <xdr:nvSpPr>
        <xdr:cNvPr id="1661" name="ZoneTexte 1660">
          <a:extLst>
            <a:ext uri="{FF2B5EF4-FFF2-40B4-BE49-F238E27FC236}">
              <a16:creationId xmlns:a16="http://schemas.microsoft.com/office/drawing/2014/main" id="{96BB897C-BD7C-4274-A527-4520BEAC7040}"/>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662" name="ZoneTexte 1661">
          <a:extLst>
            <a:ext uri="{FF2B5EF4-FFF2-40B4-BE49-F238E27FC236}">
              <a16:creationId xmlns:a16="http://schemas.microsoft.com/office/drawing/2014/main" id="{5FEFF645-D80E-42C1-B9E5-D539A8F89D91}"/>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663" name="ZoneTexte 1662">
          <a:extLst>
            <a:ext uri="{FF2B5EF4-FFF2-40B4-BE49-F238E27FC236}">
              <a16:creationId xmlns:a16="http://schemas.microsoft.com/office/drawing/2014/main" id="{B5960652-56BF-4B2F-B60A-755E38746ACF}"/>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664" name="ZoneTexte 1663">
          <a:extLst>
            <a:ext uri="{FF2B5EF4-FFF2-40B4-BE49-F238E27FC236}">
              <a16:creationId xmlns:a16="http://schemas.microsoft.com/office/drawing/2014/main" id="{939723E8-631E-4C33-A6F3-4157A4DA3766}"/>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665" name="ZoneTexte 1664">
          <a:extLst>
            <a:ext uri="{FF2B5EF4-FFF2-40B4-BE49-F238E27FC236}">
              <a16:creationId xmlns:a16="http://schemas.microsoft.com/office/drawing/2014/main" id="{7AB88ED2-BE05-40BD-BF6C-B6EE953B2986}"/>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666" name="ZoneTexte 1665">
          <a:extLst>
            <a:ext uri="{FF2B5EF4-FFF2-40B4-BE49-F238E27FC236}">
              <a16:creationId xmlns:a16="http://schemas.microsoft.com/office/drawing/2014/main" id="{EF0B4BC1-5CB2-4358-8D8D-213270651573}"/>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667" name="ZoneTexte 1666">
          <a:extLst>
            <a:ext uri="{FF2B5EF4-FFF2-40B4-BE49-F238E27FC236}">
              <a16:creationId xmlns:a16="http://schemas.microsoft.com/office/drawing/2014/main" id="{A3DE34C3-7EB8-4394-BF14-B1E6B374A795}"/>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668" name="ZoneTexte 1667">
          <a:extLst>
            <a:ext uri="{FF2B5EF4-FFF2-40B4-BE49-F238E27FC236}">
              <a16:creationId xmlns:a16="http://schemas.microsoft.com/office/drawing/2014/main" id="{8CDCD689-1085-4D40-9D29-166547545DC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669" name="ZoneTexte 1668">
          <a:extLst>
            <a:ext uri="{FF2B5EF4-FFF2-40B4-BE49-F238E27FC236}">
              <a16:creationId xmlns:a16="http://schemas.microsoft.com/office/drawing/2014/main" id="{64AE6E96-663B-4ABC-A3EB-BF2D542957C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670" name="ZoneTexte 1669">
          <a:extLst>
            <a:ext uri="{FF2B5EF4-FFF2-40B4-BE49-F238E27FC236}">
              <a16:creationId xmlns:a16="http://schemas.microsoft.com/office/drawing/2014/main" id="{71FEB67A-15BC-4138-A9A4-5F91D1530F4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671" name="ZoneTexte 1670">
          <a:extLst>
            <a:ext uri="{FF2B5EF4-FFF2-40B4-BE49-F238E27FC236}">
              <a16:creationId xmlns:a16="http://schemas.microsoft.com/office/drawing/2014/main" id="{D2A265F1-B884-4349-B681-BF04D8BE8B5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672" name="ZoneTexte 1671">
          <a:extLst>
            <a:ext uri="{FF2B5EF4-FFF2-40B4-BE49-F238E27FC236}">
              <a16:creationId xmlns:a16="http://schemas.microsoft.com/office/drawing/2014/main" id="{6ED47F65-928B-4188-B848-A2DACECEF592}"/>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673" name="ZoneTexte 1672">
          <a:extLst>
            <a:ext uri="{FF2B5EF4-FFF2-40B4-BE49-F238E27FC236}">
              <a16:creationId xmlns:a16="http://schemas.microsoft.com/office/drawing/2014/main" id="{F50B27AC-11AA-4166-ABBC-6FCB392B6317}"/>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674" name="ZoneTexte 1673">
          <a:extLst>
            <a:ext uri="{FF2B5EF4-FFF2-40B4-BE49-F238E27FC236}">
              <a16:creationId xmlns:a16="http://schemas.microsoft.com/office/drawing/2014/main" id="{6A77F9FF-E587-402A-A56C-2AE8280EF5AA}"/>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675" name="ZoneTexte 1674">
          <a:extLst>
            <a:ext uri="{FF2B5EF4-FFF2-40B4-BE49-F238E27FC236}">
              <a16:creationId xmlns:a16="http://schemas.microsoft.com/office/drawing/2014/main" id="{FA3B2CE9-0B65-4720-94DB-D00899CD6B7E}"/>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676" name="ZoneTexte 1675">
          <a:extLst>
            <a:ext uri="{FF2B5EF4-FFF2-40B4-BE49-F238E27FC236}">
              <a16:creationId xmlns:a16="http://schemas.microsoft.com/office/drawing/2014/main" id="{C55E7DA4-2057-4F37-AD53-0B2D667CF4A3}"/>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677" name="ZoneTexte 1676">
          <a:extLst>
            <a:ext uri="{FF2B5EF4-FFF2-40B4-BE49-F238E27FC236}">
              <a16:creationId xmlns:a16="http://schemas.microsoft.com/office/drawing/2014/main" id="{C4EA6B08-7F88-4F4F-94F7-B65245AE95BF}"/>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78</xdr:row>
      <xdr:rowOff>0</xdr:rowOff>
    </xdr:from>
    <xdr:ext cx="65" cy="172227"/>
    <xdr:sp macro="" textlink="">
      <xdr:nvSpPr>
        <xdr:cNvPr id="1678" name="ZoneTexte 1677">
          <a:extLst>
            <a:ext uri="{FF2B5EF4-FFF2-40B4-BE49-F238E27FC236}">
              <a16:creationId xmlns:a16="http://schemas.microsoft.com/office/drawing/2014/main" id="{FB6B4448-E027-439B-BF50-FA0343ABEAF0}"/>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78</xdr:row>
      <xdr:rowOff>0</xdr:rowOff>
    </xdr:from>
    <xdr:ext cx="65" cy="172227"/>
    <xdr:sp macro="" textlink="">
      <xdr:nvSpPr>
        <xdr:cNvPr id="1679" name="ZoneTexte 1678">
          <a:extLst>
            <a:ext uri="{FF2B5EF4-FFF2-40B4-BE49-F238E27FC236}">
              <a16:creationId xmlns:a16="http://schemas.microsoft.com/office/drawing/2014/main" id="{DA298BC3-2A93-4F3C-B2CB-5A7853A2296E}"/>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78</xdr:row>
      <xdr:rowOff>0</xdr:rowOff>
    </xdr:from>
    <xdr:ext cx="65" cy="172227"/>
    <xdr:sp macro="" textlink="">
      <xdr:nvSpPr>
        <xdr:cNvPr id="1680" name="ZoneTexte 1679">
          <a:extLst>
            <a:ext uri="{FF2B5EF4-FFF2-40B4-BE49-F238E27FC236}">
              <a16:creationId xmlns:a16="http://schemas.microsoft.com/office/drawing/2014/main" id="{3832E603-934C-471D-81F2-2DBE32332F89}"/>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681" name="ZoneTexte 1680">
          <a:extLst>
            <a:ext uri="{FF2B5EF4-FFF2-40B4-BE49-F238E27FC236}">
              <a16:creationId xmlns:a16="http://schemas.microsoft.com/office/drawing/2014/main" id="{ABBBC53D-1C65-4E44-B34D-48D772DF97B7}"/>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682" name="ZoneTexte 1681">
          <a:extLst>
            <a:ext uri="{FF2B5EF4-FFF2-40B4-BE49-F238E27FC236}">
              <a16:creationId xmlns:a16="http://schemas.microsoft.com/office/drawing/2014/main" id="{4AB5B119-1104-44B0-9D18-5CE47460C738}"/>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683" name="ZoneTexte 1682">
          <a:extLst>
            <a:ext uri="{FF2B5EF4-FFF2-40B4-BE49-F238E27FC236}">
              <a16:creationId xmlns:a16="http://schemas.microsoft.com/office/drawing/2014/main" id="{DB90C04F-8F64-4F26-AEA3-A1F656597B94}"/>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684" name="ZoneTexte 1683">
          <a:extLst>
            <a:ext uri="{FF2B5EF4-FFF2-40B4-BE49-F238E27FC236}">
              <a16:creationId xmlns:a16="http://schemas.microsoft.com/office/drawing/2014/main" id="{B61FB8AA-A465-45C1-A1BB-A9EA600D53E1}"/>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685" name="ZoneTexte 1684">
          <a:extLst>
            <a:ext uri="{FF2B5EF4-FFF2-40B4-BE49-F238E27FC236}">
              <a16:creationId xmlns:a16="http://schemas.microsoft.com/office/drawing/2014/main" id="{BD7CC3FC-4A15-4DAE-BA6B-03B7C47A9CF9}"/>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686" name="ZoneTexte 1685">
          <a:extLst>
            <a:ext uri="{FF2B5EF4-FFF2-40B4-BE49-F238E27FC236}">
              <a16:creationId xmlns:a16="http://schemas.microsoft.com/office/drawing/2014/main" id="{861DF8F1-7716-42E1-A82D-E88E4D7C5EAE}"/>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687" name="ZoneTexte 1686">
          <a:extLst>
            <a:ext uri="{FF2B5EF4-FFF2-40B4-BE49-F238E27FC236}">
              <a16:creationId xmlns:a16="http://schemas.microsoft.com/office/drawing/2014/main" id="{4A89AD68-E326-485B-A920-704A539280A9}"/>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688" name="ZoneTexte 1687">
          <a:extLst>
            <a:ext uri="{FF2B5EF4-FFF2-40B4-BE49-F238E27FC236}">
              <a16:creationId xmlns:a16="http://schemas.microsoft.com/office/drawing/2014/main" id="{43FDD608-72A3-48ED-B65F-6096992FCBDF}"/>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689" name="ZoneTexte 1688">
          <a:extLst>
            <a:ext uri="{FF2B5EF4-FFF2-40B4-BE49-F238E27FC236}">
              <a16:creationId xmlns:a16="http://schemas.microsoft.com/office/drawing/2014/main" id="{CFFEF64B-4747-40F9-B978-F3B418BEDB48}"/>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78</xdr:row>
      <xdr:rowOff>0</xdr:rowOff>
    </xdr:from>
    <xdr:ext cx="65" cy="172227"/>
    <xdr:sp macro="" textlink="">
      <xdr:nvSpPr>
        <xdr:cNvPr id="1690" name="ZoneTexte 1689">
          <a:extLst>
            <a:ext uri="{FF2B5EF4-FFF2-40B4-BE49-F238E27FC236}">
              <a16:creationId xmlns:a16="http://schemas.microsoft.com/office/drawing/2014/main" id="{C16A8158-331B-438A-BDC2-95DC60F0AB85}"/>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691" name="ZoneTexte 1690">
          <a:extLst>
            <a:ext uri="{FF2B5EF4-FFF2-40B4-BE49-F238E27FC236}">
              <a16:creationId xmlns:a16="http://schemas.microsoft.com/office/drawing/2014/main" id="{8CA07B30-0D9D-4E3A-BB08-D7CF0BF3528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692" name="ZoneTexte 1691">
          <a:extLst>
            <a:ext uri="{FF2B5EF4-FFF2-40B4-BE49-F238E27FC236}">
              <a16:creationId xmlns:a16="http://schemas.microsoft.com/office/drawing/2014/main" id="{63E7ADB7-532B-4D4F-9DD4-C1FBE460AA21}"/>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693" name="ZoneTexte 1692">
          <a:extLst>
            <a:ext uri="{FF2B5EF4-FFF2-40B4-BE49-F238E27FC236}">
              <a16:creationId xmlns:a16="http://schemas.microsoft.com/office/drawing/2014/main" id="{FB8F6E87-857B-41E2-B5EB-4EB8FF5D98A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694" name="ZoneTexte 1693">
          <a:extLst>
            <a:ext uri="{FF2B5EF4-FFF2-40B4-BE49-F238E27FC236}">
              <a16:creationId xmlns:a16="http://schemas.microsoft.com/office/drawing/2014/main" id="{2904D5AA-14A0-49AB-9A9F-87DA88F6690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695" name="ZoneTexte 1694">
          <a:extLst>
            <a:ext uri="{FF2B5EF4-FFF2-40B4-BE49-F238E27FC236}">
              <a16:creationId xmlns:a16="http://schemas.microsoft.com/office/drawing/2014/main" id="{1E2A17A1-D933-46C2-AEFE-BC9163FDC4D3}"/>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696" name="ZoneTexte 1695">
          <a:extLst>
            <a:ext uri="{FF2B5EF4-FFF2-40B4-BE49-F238E27FC236}">
              <a16:creationId xmlns:a16="http://schemas.microsoft.com/office/drawing/2014/main" id="{EB9DA31C-6A4D-408A-8E33-3425599938DB}"/>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697" name="ZoneTexte 1696">
          <a:extLst>
            <a:ext uri="{FF2B5EF4-FFF2-40B4-BE49-F238E27FC236}">
              <a16:creationId xmlns:a16="http://schemas.microsoft.com/office/drawing/2014/main" id="{2B74B92F-8F69-4E03-B7E9-24739619EC9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698" name="ZoneTexte 1697">
          <a:extLst>
            <a:ext uri="{FF2B5EF4-FFF2-40B4-BE49-F238E27FC236}">
              <a16:creationId xmlns:a16="http://schemas.microsoft.com/office/drawing/2014/main" id="{FAC713E8-01C7-47ED-882F-073087483199}"/>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699" name="ZoneTexte 1698">
          <a:extLst>
            <a:ext uri="{FF2B5EF4-FFF2-40B4-BE49-F238E27FC236}">
              <a16:creationId xmlns:a16="http://schemas.microsoft.com/office/drawing/2014/main" id="{4E0702EB-4F2B-41A5-BBC6-85B694ECE32E}"/>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78</xdr:row>
      <xdr:rowOff>0</xdr:rowOff>
    </xdr:from>
    <xdr:ext cx="65" cy="172227"/>
    <xdr:sp macro="" textlink="">
      <xdr:nvSpPr>
        <xdr:cNvPr id="1700" name="ZoneTexte 1699">
          <a:extLst>
            <a:ext uri="{FF2B5EF4-FFF2-40B4-BE49-F238E27FC236}">
              <a16:creationId xmlns:a16="http://schemas.microsoft.com/office/drawing/2014/main" id="{135003A9-FF16-431D-88DC-8FBCA9B3D91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701" name="ZoneTexte 1700">
          <a:extLst>
            <a:ext uri="{FF2B5EF4-FFF2-40B4-BE49-F238E27FC236}">
              <a16:creationId xmlns:a16="http://schemas.microsoft.com/office/drawing/2014/main" id="{C494235E-BA20-4A20-9E3F-3A5967FCF704}"/>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0</xdr:rowOff>
    </xdr:from>
    <xdr:ext cx="65" cy="172227"/>
    <xdr:sp macro="" textlink="">
      <xdr:nvSpPr>
        <xdr:cNvPr id="1702" name="ZoneTexte 1701">
          <a:extLst>
            <a:ext uri="{FF2B5EF4-FFF2-40B4-BE49-F238E27FC236}">
              <a16:creationId xmlns:a16="http://schemas.microsoft.com/office/drawing/2014/main" id="{CCC44C1B-1C38-4083-B404-D78523987461}"/>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703" name="ZoneTexte 1702">
          <a:extLst>
            <a:ext uri="{FF2B5EF4-FFF2-40B4-BE49-F238E27FC236}">
              <a16:creationId xmlns:a16="http://schemas.microsoft.com/office/drawing/2014/main" id="{4C2A5B54-7E6A-45D2-BA62-22EFC578322F}"/>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704" name="ZoneTexte 1703">
          <a:extLst>
            <a:ext uri="{FF2B5EF4-FFF2-40B4-BE49-F238E27FC236}">
              <a16:creationId xmlns:a16="http://schemas.microsoft.com/office/drawing/2014/main" id="{4EDE371B-301E-41CC-892D-F56E9A44E052}"/>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705" name="ZoneTexte 1704">
          <a:extLst>
            <a:ext uri="{FF2B5EF4-FFF2-40B4-BE49-F238E27FC236}">
              <a16:creationId xmlns:a16="http://schemas.microsoft.com/office/drawing/2014/main" id="{52F86C8B-CC4B-4C1F-817D-0E66F57E0715}"/>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706" name="ZoneTexte 1705">
          <a:extLst>
            <a:ext uri="{FF2B5EF4-FFF2-40B4-BE49-F238E27FC236}">
              <a16:creationId xmlns:a16="http://schemas.microsoft.com/office/drawing/2014/main" id="{168E5DC6-CBB9-4855-B248-E23C957392D0}"/>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707" name="ZoneTexte 1706">
          <a:extLst>
            <a:ext uri="{FF2B5EF4-FFF2-40B4-BE49-F238E27FC236}">
              <a16:creationId xmlns:a16="http://schemas.microsoft.com/office/drawing/2014/main" id="{50C37F62-7941-4E3E-8DE8-395402B32669}"/>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708" name="ZoneTexte 1707">
          <a:extLst>
            <a:ext uri="{FF2B5EF4-FFF2-40B4-BE49-F238E27FC236}">
              <a16:creationId xmlns:a16="http://schemas.microsoft.com/office/drawing/2014/main" id="{17836639-2FDB-4AD0-8164-937788711B0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709" name="ZoneTexte 1708">
          <a:extLst>
            <a:ext uri="{FF2B5EF4-FFF2-40B4-BE49-F238E27FC236}">
              <a16:creationId xmlns:a16="http://schemas.microsoft.com/office/drawing/2014/main" id="{70200C96-6D3E-4DC4-ADC1-767EC11891FC}"/>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710" name="ZoneTexte 1709">
          <a:extLst>
            <a:ext uri="{FF2B5EF4-FFF2-40B4-BE49-F238E27FC236}">
              <a16:creationId xmlns:a16="http://schemas.microsoft.com/office/drawing/2014/main" id="{DA49170F-96D4-44A3-B3AC-CB00D675158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711" name="ZoneTexte 1710">
          <a:extLst>
            <a:ext uri="{FF2B5EF4-FFF2-40B4-BE49-F238E27FC236}">
              <a16:creationId xmlns:a16="http://schemas.microsoft.com/office/drawing/2014/main" id="{1B64967C-05A6-4759-BF2C-ED7B4B546D7F}"/>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712" name="ZoneTexte 1711">
          <a:extLst>
            <a:ext uri="{FF2B5EF4-FFF2-40B4-BE49-F238E27FC236}">
              <a16:creationId xmlns:a16="http://schemas.microsoft.com/office/drawing/2014/main" id="{D6E7B4A4-43FB-4763-BC6F-5B3A0B04BBB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713" name="ZoneTexte 1712">
          <a:extLst>
            <a:ext uri="{FF2B5EF4-FFF2-40B4-BE49-F238E27FC236}">
              <a16:creationId xmlns:a16="http://schemas.microsoft.com/office/drawing/2014/main" id="{7F4B854A-CC17-4D2E-B325-3D3CA9B3DC93}"/>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78</xdr:row>
      <xdr:rowOff>0</xdr:rowOff>
    </xdr:from>
    <xdr:ext cx="65" cy="172227"/>
    <xdr:sp macro="" textlink="">
      <xdr:nvSpPr>
        <xdr:cNvPr id="1714" name="ZoneTexte 1713">
          <a:extLst>
            <a:ext uri="{FF2B5EF4-FFF2-40B4-BE49-F238E27FC236}">
              <a16:creationId xmlns:a16="http://schemas.microsoft.com/office/drawing/2014/main" id="{91084F82-7DBF-4DF2-B6A6-6A8E2AF0D802}"/>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78</xdr:row>
      <xdr:rowOff>0</xdr:rowOff>
    </xdr:from>
    <xdr:ext cx="65" cy="172227"/>
    <xdr:sp macro="" textlink="">
      <xdr:nvSpPr>
        <xdr:cNvPr id="1715" name="ZoneTexte 1714">
          <a:extLst>
            <a:ext uri="{FF2B5EF4-FFF2-40B4-BE49-F238E27FC236}">
              <a16:creationId xmlns:a16="http://schemas.microsoft.com/office/drawing/2014/main" id="{ADCCCB7E-E0F5-4798-92AC-360DADB4282B}"/>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78</xdr:row>
      <xdr:rowOff>0</xdr:rowOff>
    </xdr:from>
    <xdr:ext cx="65" cy="172227"/>
    <xdr:sp macro="" textlink="">
      <xdr:nvSpPr>
        <xdr:cNvPr id="1716" name="ZoneTexte 1715">
          <a:extLst>
            <a:ext uri="{FF2B5EF4-FFF2-40B4-BE49-F238E27FC236}">
              <a16:creationId xmlns:a16="http://schemas.microsoft.com/office/drawing/2014/main" id="{1FF58D0D-D6B4-4974-8B1C-59572D20066E}"/>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78</xdr:row>
      <xdr:rowOff>0</xdr:rowOff>
    </xdr:from>
    <xdr:ext cx="65" cy="172227"/>
    <xdr:sp macro="" textlink="">
      <xdr:nvSpPr>
        <xdr:cNvPr id="1717" name="ZoneTexte 1716">
          <a:extLst>
            <a:ext uri="{FF2B5EF4-FFF2-40B4-BE49-F238E27FC236}">
              <a16:creationId xmlns:a16="http://schemas.microsoft.com/office/drawing/2014/main" id="{A62264B0-4099-45C8-8449-41A037985019}"/>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78</xdr:row>
      <xdr:rowOff>0</xdr:rowOff>
    </xdr:from>
    <xdr:ext cx="65" cy="172227"/>
    <xdr:sp macro="" textlink="">
      <xdr:nvSpPr>
        <xdr:cNvPr id="1718" name="ZoneTexte 1717">
          <a:extLst>
            <a:ext uri="{FF2B5EF4-FFF2-40B4-BE49-F238E27FC236}">
              <a16:creationId xmlns:a16="http://schemas.microsoft.com/office/drawing/2014/main" id="{F42344A8-284A-4BBA-B05E-1410C1711F92}"/>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78</xdr:row>
      <xdr:rowOff>0</xdr:rowOff>
    </xdr:from>
    <xdr:ext cx="65" cy="172227"/>
    <xdr:sp macro="" textlink="">
      <xdr:nvSpPr>
        <xdr:cNvPr id="1719" name="ZoneTexte 1718">
          <a:extLst>
            <a:ext uri="{FF2B5EF4-FFF2-40B4-BE49-F238E27FC236}">
              <a16:creationId xmlns:a16="http://schemas.microsoft.com/office/drawing/2014/main" id="{072FC365-1E6F-4008-8728-41657969C0EF}"/>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78</xdr:row>
      <xdr:rowOff>0</xdr:rowOff>
    </xdr:from>
    <xdr:ext cx="65" cy="172227"/>
    <xdr:sp macro="" textlink="">
      <xdr:nvSpPr>
        <xdr:cNvPr id="1720" name="ZoneTexte 1719">
          <a:extLst>
            <a:ext uri="{FF2B5EF4-FFF2-40B4-BE49-F238E27FC236}">
              <a16:creationId xmlns:a16="http://schemas.microsoft.com/office/drawing/2014/main" id="{A6000DBF-3570-452E-9CB1-B0366731DAC4}"/>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1721" name="ZoneTexte 1720">
          <a:extLst>
            <a:ext uri="{FF2B5EF4-FFF2-40B4-BE49-F238E27FC236}">
              <a16:creationId xmlns:a16="http://schemas.microsoft.com/office/drawing/2014/main" id="{0FAE6357-686B-446A-A1C9-7C9C7C0AA784}"/>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1722" name="ZoneTexte 1721">
          <a:extLst>
            <a:ext uri="{FF2B5EF4-FFF2-40B4-BE49-F238E27FC236}">
              <a16:creationId xmlns:a16="http://schemas.microsoft.com/office/drawing/2014/main" id="{8159C7A8-BBAE-4729-A703-1A8EB0F45A24}"/>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1723" name="ZoneTexte 1722">
          <a:extLst>
            <a:ext uri="{FF2B5EF4-FFF2-40B4-BE49-F238E27FC236}">
              <a16:creationId xmlns:a16="http://schemas.microsoft.com/office/drawing/2014/main" id="{FA9DF95D-66A4-48CF-9190-DDCE6E95CA6F}"/>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1724" name="ZoneTexte 1723">
          <a:extLst>
            <a:ext uri="{FF2B5EF4-FFF2-40B4-BE49-F238E27FC236}">
              <a16:creationId xmlns:a16="http://schemas.microsoft.com/office/drawing/2014/main" id="{1A17BEAA-80DA-4713-8741-40B369F0E750}"/>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25" name="ZoneTexte 1724">
          <a:extLst>
            <a:ext uri="{FF2B5EF4-FFF2-40B4-BE49-F238E27FC236}">
              <a16:creationId xmlns:a16="http://schemas.microsoft.com/office/drawing/2014/main" id="{ED27A25E-1F8B-4853-95A6-503B75EA4A4A}"/>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26" name="ZoneTexte 1725">
          <a:extLst>
            <a:ext uri="{FF2B5EF4-FFF2-40B4-BE49-F238E27FC236}">
              <a16:creationId xmlns:a16="http://schemas.microsoft.com/office/drawing/2014/main" id="{EACE440F-518F-4802-8E5A-D46084715619}"/>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27" name="ZoneTexte 1726">
          <a:extLst>
            <a:ext uri="{FF2B5EF4-FFF2-40B4-BE49-F238E27FC236}">
              <a16:creationId xmlns:a16="http://schemas.microsoft.com/office/drawing/2014/main" id="{C4D2C07A-D563-4D67-BCC0-295BAA2F9E9F}"/>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28" name="ZoneTexte 1727">
          <a:extLst>
            <a:ext uri="{FF2B5EF4-FFF2-40B4-BE49-F238E27FC236}">
              <a16:creationId xmlns:a16="http://schemas.microsoft.com/office/drawing/2014/main" id="{B94DBE34-DFB4-4F52-BB4E-46BC5C9033CD}"/>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29" name="ZoneTexte 1728">
          <a:extLst>
            <a:ext uri="{FF2B5EF4-FFF2-40B4-BE49-F238E27FC236}">
              <a16:creationId xmlns:a16="http://schemas.microsoft.com/office/drawing/2014/main" id="{0F4DFA35-95B7-4912-A538-B6BE53A77D0E}"/>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30" name="ZoneTexte 1729">
          <a:extLst>
            <a:ext uri="{FF2B5EF4-FFF2-40B4-BE49-F238E27FC236}">
              <a16:creationId xmlns:a16="http://schemas.microsoft.com/office/drawing/2014/main" id="{DAA6C1CF-7438-4F95-B93A-AA153EF64C11}"/>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31" name="ZoneTexte 1730">
          <a:extLst>
            <a:ext uri="{FF2B5EF4-FFF2-40B4-BE49-F238E27FC236}">
              <a16:creationId xmlns:a16="http://schemas.microsoft.com/office/drawing/2014/main" id="{C412DFF7-04D3-4196-8016-A39837A49773}"/>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32" name="ZoneTexte 1731">
          <a:extLst>
            <a:ext uri="{FF2B5EF4-FFF2-40B4-BE49-F238E27FC236}">
              <a16:creationId xmlns:a16="http://schemas.microsoft.com/office/drawing/2014/main" id="{1301692D-E645-4FBC-AA09-E18D440E44D7}"/>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1733" name="ZoneTexte 1732">
          <a:extLst>
            <a:ext uri="{FF2B5EF4-FFF2-40B4-BE49-F238E27FC236}">
              <a16:creationId xmlns:a16="http://schemas.microsoft.com/office/drawing/2014/main" id="{9DEA947E-51D2-452C-9FBB-D5C09EC3861E}"/>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34" name="ZoneTexte 1733">
          <a:extLst>
            <a:ext uri="{FF2B5EF4-FFF2-40B4-BE49-F238E27FC236}">
              <a16:creationId xmlns:a16="http://schemas.microsoft.com/office/drawing/2014/main" id="{1FB5679A-7DA6-44EE-B375-FECA6B9BF08A}"/>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35" name="ZoneTexte 1734">
          <a:extLst>
            <a:ext uri="{FF2B5EF4-FFF2-40B4-BE49-F238E27FC236}">
              <a16:creationId xmlns:a16="http://schemas.microsoft.com/office/drawing/2014/main" id="{43E2A8FE-A00C-4D57-B51E-50CC1F9BD49B}"/>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36" name="ZoneTexte 1735">
          <a:extLst>
            <a:ext uri="{FF2B5EF4-FFF2-40B4-BE49-F238E27FC236}">
              <a16:creationId xmlns:a16="http://schemas.microsoft.com/office/drawing/2014/main" id="{F8BD4DCC-4CBC-46BA-A34A-264E30B36D70}"/>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79</xdr:row>
      <xdr:rowOff>0</xdr:rowOff>
    </xdr:from>
    <xdr:ext cx="65" cy="172227"/>
    <xdr:sp macro="" textlink="">
      <xdr:nvSpPr>
        <xdr:cNvPr id="1737" name="ZoneTexte 1736">
          <a:extLst>
            <a:ext uri="{FF2B5EF4-FFF2-40B4-BE49-F238E27FC236}">
              <a16:creationId xmlns:a16="http://schemas.microsoft.com/office/drawing/2014/main" id="{E1829A75-C9B1-45C2-A2B7-A1D907FFB15C}"/>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79</xdr:row>
      <xdr:rowOff>0</xdr:rowOff>
    </xdr:from>
    <xdr:ext cx="65" cy="172227"/>
    <xdr:sp macro="" textlink="">
      <xdr:nvSpPr>
        <xdr:cNvPr id="1738" name="ZoneTexte 1737">
          <a:extLst>
            <a:ext uri="{FF2B5EF4-FFF2-40B4-BE49-F238E27FC236}">
              <a16:creationId xmlns:a16="http://schemas.microsoft.com/office/drawing/2014/main" id="{42F51780-5265-4C99-8603-EBE4CCACCC57}"/>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79</xdr:row>
      <xdr:rowOff>0</xdr:rowOff>
    </xdr:from>
    <xdr:ext cx="65" cy="172227"/>
    <xdr:sp macro="" textlink="">
      <xdr:nvSpPr>
        <xdr:cNvPr id="1739" name="ZoneTexte 1738">
          <a:extLst>
            <a:ext uri="{FF2B5EF4-FFF2-40B4-BE49-F238E27FC236}">
              <a16:creationId xmlns:a16="http://schemas.microsoft.com/office/drawing/2014/main" id="{D7E805B3-C213-4ADF-8D87-6CC8BDFD0DFD}"/>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1740" name="ZoneTexte 1739">
          <a:extLst>
            <a:ext uri="{FF2B5EF4-FFF2-40B4-BE49-F238E27FC236}">
              <a16:creationId xmlns:a16="http://schemas.microsoft.com/office/drawing/2014/main" id="{10E59251-EAE2-47EC-B00C-F8EF9158F1ED}"/>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1741" name="ZoneTexte 1740">
          <a:extLst>
            <a:ext uri="{FF2B5EF4-FFF2-40B4-BE49-F238E27FC236}">
              <a16:creationId xmlns:a16="http://schemas.microsoft.com/office/drawing/2014/main" id="{286F8F5C-D04A-4B56-9709-D25ADAD824BD}"/>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1742" name="ZoneTexte 1741">
          <a:extLst>
            <a:ext uri="{FF2B5EF4-FFF2-40B4-BE49-F238E27FC236}">
              <a16:creationId xmlns:a16="http://schemas.microsoft.com/office/drawing/2014/main" id="{EAC22D6D-DE1D-4F45-9F30-37CF986098C4}"/>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1743" name="ZoneTexte 1742">
          <a:extLst>
            <a:ext uri="{FF2B5EF4-FFF2-40B4-BE49-F238E27FC236}">
              <a16:creationId xmlns:a16="http://schemas.microsoft.com/office/drawing/2014/main" id="{B2F04D53-05A5-42E5-8D51-88090F19272F}"/>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44" name="ZoneTexte 1743">
          <a:extLst>
            <a:ext uri="{FF2B5EF4-FFF2-40B4-BE49-F238E27FC236}">
              <a16:creationId xmlns:a16="http://schemas.microsoft.com/office/drawing/2014/main" id="{0BE9E076-2B7F-4CB4-80D8-7D593A106DA7}"/>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45" name="ZoneTexte 1744">
          <a:extLst>
            <a:ext uri="{FF2B5EF4-FFF2-40B4-BE49-F238E27FC236}">
              <a16:creationId xmlns:a16="http://schemas.microsoft.com/office/drawing/2014/main" id="{EEA8068D-4C5F-42C2-872A-39D158B1D00A}"/>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46" name="ZoneTexte 1745">
          <a:extLst>
            <a:ext uri="{FF2B5EF4-FFF2-40B4-BE49-F238E27FC236}">
              <a16:creationId xmlns:a16="http://schemas.microsoft.com/office/drawing/2014/main" id="{D2B5A419-9559-44DB-8A56-EF6DC435E2F2}"/>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47" name="ZoneTexte 1746">
          <a:extLst>
            <a:ext uri="{FF2B5EF4-FFF2-40B4-BE49-F238E27FC236}">
              <a16:creationId xmlns:a16="http://schemas.microsoft.com/office/drawing/2014/main" id="{45256455-F27A-4367-915C-814DDCCEFC06}"/>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48" name="ZoneTexte 1747">
          <a:extLst>
            <a:ext uri="{FF2B5EF4-FFF2-40B4-BE49-F238E27FC236}">
              <a16:creationId xmlns:a16="http://schemas.microsoft.com/office/drawing/2014/main" id="{303E812F-8B02-43E3-9C98-30ED24FBE6B7}"/>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49" name="ZoneTexte 1748">
          <a:extLst>
            <a:ext uri="{FF2B5EF4-FFF2-40B4-BE49-F238E27FC236}">
              <a16:creationId xmlns:a16="http://schemas.microsoft.com/office/drawing/2014/main" id="{17D5DE53-6CFE-407A-8AB2-799742A745ED}"/>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50" name="ZoneTexte 1749">
          <a:extLst>
            <a:ext uri="{FF2B5EF4-FFF2-40B4-BE49-F238E27FC236}">
              <a16:creationId xmlns:a16="http://schemas.microsoft.com/office/drawing/2014/main" id="{CB64ACE9-798F-468D-A65C-027E2C587DF7}"/>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51" name="ZoneTexte 1750">
          <a:extLst>
            <a:ext uri="{FF2B5EF4-FFF2-40B4-BE49-F238E27FC236}">
              <a16:creationId xmlns:a16="http://schemas.microsoft.com/office/drawing/2014/main" id="{61F1F6FA-7513-478A-BABA-ED92CA1535A4}"/>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1752" name="ZoneTexte 1751">
          <a:extLst>
            <a:ext uri="{FF2B5EF4-FFF2-40B4-BE49-F238E27FC236}">
              <a16:creationId xmlns:a16="http://schemas.microsoft.com/office/drawing/2014/main" id="{CF3692DA-AF7C-49C3-8B38-961FEEB1AA9F}"/>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53" name="ZoneTexte 1752">
          <a:extLst>
            <a:ext uri="{FF2B5EF4-FFF2-40B4-BE49-F238E27FC236}">
              <a16:creationId xmlns:a16="http://schemas.microsoft.com/office/drawing/2014/main" id="{BB41C281-946C-4C7F-A61B-B7514872EECC}"/>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54" name="ZoneTexte 1753">
          <a:extLst>
            <a:ext uri="{FF2B5EF4-FFF2-40B4-BE49-F238E27FC236}">
              <a16:creationId xmlns:a16="http://schemas.microsoft.com/office/drawing/2014/main" id="{147CC629-3085-4E84-A452-7377FACC72D8}"/>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55" name="ZoneTexte 1754">
          <a:extLst>
            <a:ext uri="{FF2B5EF4-FFF2-40B4-BE49-F238E27FC236}">
              <a16:creationId xmlns:a16="http://schemas.microsoft.com/office/drawing/2014/main" id="{942A4B19-78DF-451C-8404-8C1DA296B61C}"/>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79</xdr:row>
      <xdr:rowOff>0</xdr:rowOff>
    </xdr:from>
    <xdr:ext cx="65" cy="172227"/>
    <xdr:sp macro="" textlink="">
      <xdr:nvSpPr>
        <xdr:cNvPr id="1756" name="ZoneTexte 1755">
          <a:extLst>
            <a:ext uri="{FF2B5EF4-FFF2-40B4-BE49-F238E27FC236}">
              <a16:creationId xmlns:a16="http://schemas.microsoft.com/office/drawing/2014/main" id="{75F2F57A-265B-4887-9486-DC8E0D6C9E1C}"/>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79</xdr:row>
      <xdr:rowOff>0</xdr:rowOff>
    </xdr:from>
    <xdr:ext cx="65" cy="172227"/>
    <xdr:sp macro="" textlink="">
      <xdr:nvSpPr>
        <xdr:cNvPr id="1757" name="ZoneTexte 1756">
          <a:extLst>
            <a:ext uri="{FF2B5EF4-FFF2-40B4-BE49-F238E27FC236}">
              <a16:creationId xmlns:a16="http://schemas.microsoft.com/office/drawing/2014/main" id="{61324DB3-EE1E-484D-8647-7FBFD691D673}"/>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79</xdr:row>
      <xdr:rowOff>0</xdr:rowOff>
    </xdr:from>
    <xdr:ext cx="65" cy="172227"/>
    <xdr:sp macro="" textlink="">
      <xdr:nvSpPr>
        <xdr:cNvPr id="1758" name="ZoneTexte 1757">
          <a:extLst>
            <a:ext uri="{FF2B5EF4-FFF2-40B4-BE49-F238E27FC236}">
              <a16:creationId xmlns:a16="http://schemas.microsoft.com/office/drawing/2014/main" id="{46348B69-4B54-43E7-90F0-0D10E1B12BA1}"/>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79</xdr:row>
      <xdr:rowOff>0</xdr:rowOff>
    </xdr:from>
    <xdr:ext cx="65" cy="172227"/>
    <xdr:sp macro="" textlink="">
      <xdr:nvSpPr>
        <xdr:cNvPr id="1759" name="ZoneTexte 1758">
          <a:extLst>
            <a:ext uri="{FF2B5EF4-FFF2-40B4-BE49-F238E27FC236}">
              <a16:creationId xmlns:a16="http://schemas.microsoft.com/office/drawing/2014/main" id="{3D18C020-5C89-4E03-BB96-E387A1EA67EC}"/>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79</xdr:row>
      <xdr:rowOff>0</xdr:rowOff>
    </xdr:from>
    <xdr:ext cx="65" cy="172227"/>
    <xdr:sp macro="" textlink="">
      <xdr:nvSpPr>
        <xdr:cNvPr id="1760" name="ZoneTexte 1759">
          <a:extLst>
            <a:ext uri="{FF2B5EF4-FFF2-40B4-BE49-F238E27FC236}">
              <a16:creationId xmlns:a16="http://schemas.microsoft.com/office/drawing/2014/main" id="{B29F4658-784D-4906-BF6A-68CE4CC1B2F0}"/>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79</xdr:row>
      <xdr:rowOff>0</xdr:rowOff>
    </xdr:from>
    <xdr:ext cx="65" cy="172227"/>
    <xdr:sp macro="" textlink="">
      <xdr:nvSpPr>
        <xdr:cNvPr id="1761" name="ZoneTexte 1760">
          <a:extLst>
            <a:ext uri="{FF2B5EF4-FFF2-40B4-BE49-F238E27FC236}">
              <a16:creationId xmlns:a16="http://schemas.microsoft.com/office/drawing/2014/main" id="{DDC2D64D-87E4-4882-B5FF-C1399B372992}"/>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79</xdr:row>
      <xdr:rowOff>0</xdr:rowOff>
    </xdr:from>
    <xdr:ext cx="65" cy="172227"/>
    <xdr:sp macro="" textlink="">
      <xdr:nvSpPr>
        <xdr:cNvPr id="1762" name="ZoneTexte 1761">
          <a:extLst>
            <a:ext uri="{FF2B5EF4-FFF2-40B4-BE49-F238E27FC236}">
              <a16:creationId xmlns:a16="http://schemas.microsoft.com/office/drawing/2014/main" id="{DB20EED0-402F-401F-B9E7-FC8724203743}"/>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79</xdr:row>
      <xdr:rowOff>0</xdr:rowOff>
    </xdr:from>
    <xdr:ext cx="65" cy="172227"/>
    <xdr:sp macro="" textlink="">
      <xdr:nvSpPr>
        <xdr:cNvPr id="1763" name="ZoneTexte 1762">
          <a:extLst>
            <a:ext uri="{FF2B5EF4-FFF2-40B4-BE49-F238E27FC236}">
              <a16:creationId xmlns:a16="http://schemas.microsoft.com/office/drawing/2014/main" id="{66486ED0-D73A-4A79-8E1C-5B0C5CCC91E0}"/>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79</xdr:row>
      <xdr:rowOff>0</xdr:rowOff>
    </xdr:from>
    <xdr:ext cx="65" cy="172227"/>
    <xdr:sp macro="" textlink="">
      <xdr:nvSpPr>
        <xdr:cNvPr id="1764" name="ZoneTexte 1763">
          <a:extLst>
            <a:ext uri="{FF2B5EF4-FFF2-40B4-BE49-F238E27FC236}">
              <a16:creationId xmlns:a16="http://schemas.microsoft.com/office/drawing/2014/main" id="{BD65D737-B841-4CB2-9888-D619B4606B82}"/>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79</xdr:row>
      <xdr:rowOff>0</xdr:rowOff>
    </xdr:from>
    <xdr:ext cx="65" cy="172227"/>
    <xdr:sp macro="" textlink="">
      <xdr:nvSpPr>
        <xdr:cNvPr id="1765" name="ZoneTexte 1764">
          <a:extLst>
            <a:ext uri="{FF2B5EF4-FFF2-40B4-BE49-F238E27FC236}">
              <a16:creationId xmlns:a16="http://schemas.microsoft.com/office/drawing/2014/main" id="{3C052AD6-97B8-47D3-8F4E-F6D26DE2AE9D}"/>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79</xdr:row>
      <xdr:rowOff>0</xdr:rowOff>
    </xdr:from>
    <xdr:ext cx="65" cy="172227"/>
    <xdr:sp macro="" textlink="">
      <xdr:nvSpPr>
        <xdr:cNvPr id="1766" name="ZoneTexte 1765">
          <a:extLst>
            <a:ext uri="{FF2B5EF4-FFF2-40B4-BE49-F238E27FC236}">
              <a16:creationId xmlns:a16="http://schemas.microsoft.com/office/drawing/2014/main" id="{2E2967FF-0D5F-482C-A987-EBCAF1590DA5}"/>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79</xdr:row>
      <xdr:rowOff>0</xdr:rowOff>
    </xdr:from>
    <xdr:ext cx="65" cy="172227"/>
    <xdr:sp macro="" textlink="">
      <xdr:nvSpPr>
        <xdr:cNvPr id="1767" name="ZoneTexte 1766">
          <a:extLst>
            <a:ext uri="{FF2B5EF4-FFF2-40B4-BE49-F238E27FC236}">
              <a16:creationId xmlns:a16="http://schemas.microsoft.com/office/drawing/2014/main" id="{BB2BF1EA-07E8-4293-9488-55877D322BF1}"/>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79</xdr:row>
      <xdr:rowOff>0</xdr:rowOff>
    </xdr:from>
    <xdr:ext cx="65" cy="172227"/>
    <xdr:sp macro="" textlink="">
      <xdr:nvSpPr>
        <xdr:cNvPr id="1768" name="ZoneTexte 1767">
          <a:extLst>
            <a:ext uri="{FF2B5EF4-FFF2-40B4-BE49-F238E27FC236}">
              <a16:creationId xmlns:a16="http://schemas.microsoft.com/office/drawing/2014/main" id="{139FEFBF-5B30-449E-89EE-DE02949AC0CD}"/>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69" name="ZoneTexte 1768">
          <a:extLst>
            <a:ext uri="{FF2B5EF4-FFF2-40B4-BE49-F238E27FC236}">
              <a16:creationId xmlns:a16="http://schemas.microsoft.com/office/drawing/2014/main" id="{A668562E-0BE7-4B41-9660-09FD790A7C8C}"/>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70" name="ZoneTexte 1769">
          <a:extLst>
            <a:ext uri="{FF2B5EF4-FFF2-40B4-BE49-F238E27FC236}">
              <a16:creationId xmlns:a16="http://schemas.microsoft.com/office/drawing/2014/main" id="{09B4F7B7-4E40-46E7-BABB-F5997D336917}"/>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71" name="ZoneTexte 1770">
          <a:extLst>
            <a:ext uri="{FF2B5EF4-FFF2-40B4-BE49-F238E27FC236}">
              <a16:creationId xmlns:a16="http://schemas.microsoft.com/office/drawing/2014/main" id="{8005796C-FF02-40E1-8C62-3A24BBF77098}"/>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72" name="ZoneTexte 1771">
          <a:extLst>
            <a:ext uri="{FF2B5EF4-FFF2-40B4-BE49-F238E27FC236}">
              <a16:creationId xmlns:a16="http://schemas.microsoft.com/office/drawing/2014/main" id="{EBA7A7AA-E307-4DBE-82D9-EB362FA79151}"/>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73" name="ZoneTexte 1772">
          <a:extLst>
            <a:ext uri="{FF2B5EF4-FFF2-40B4-BE49-F238E27FC236}">
              <a16:creationId xmlns:a16="http://schemas.microsoft.com/office/drawing/2014/main" id="{9995BA5F-B82B-445A-9E0C-96DFC66D97BE}"/>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74" name="ZoneTexte 1773">
          <a:extLst>
            <a:ext uri="{FF2B5EF4-FFF2-40B4-BE49-F238E27FC236}">
              <a16:creationId xmlns:a16="http://schemas.microsoft.com/office/drawing/2014/main" id="{027ECF7D-97C0-45D0-B97A-8EA934FBCD18}"/>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75" name="ZoneTexte 1774">
          <a:extLst>
            <a:ext uri="{FF2B5EF4-FFF2-40B4-BE49-F238E27FC236}">
              <a16:creationId xmlns:a16="http://schemas.microsoft.com/office/drawing/2014/main" id="{7167C968-03FF-4BE6-BDE5-1425C9FBD8D3}"/>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76" name="ZoneTexte 1775">
          <a:extLst>
            <a:ext uri="{FF2B5EF4-FFF2-40B4-BE49-F238E27FC236}">
              <a16:creationId xmlns:a16="http://schemas.microsoft.com/office/drawing/2014/main" id="{29729DC6-8882-4827-89F0-B3846425051F}"/>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77" name="ZoneTexte 1776">
          <a:extLst>
            <a:ext uri="{FF2B5EF4-FFF2-40B4-BE49-F238E27FC236}">
              <a16:creationId xmlns:a16="http://schemas.microsoft.com/office/drawing/2014/main" id="{4236AC99-4F02-44D7-BA15-EDD81BD242D7}"/>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79</xdr:row>
      <xdr:rowOff>0</xdr:rowOff>
    </xdr:from>
    <xdr:ext cx="65" cy="172227"/>
    <xdr:sp macro="" textlink="">
      <xdr:nvSpPr>
        <xdr:cNvPr id="1778" name="ZoneTexte 1777">
          <a:extLst>
            <a:ext uri="{FF2B5EF4-FFF2-40B4-BE49-F238E27FC236}">
              <a16:creationId xmlns:a16="http://schemas.microsoft.com/office/drawing/2014/main" id="{B0DD5DED-F11C-4E02-8BB8-585DAA1102CD}"/>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1779" name="ZoneTexte 1778">
          <a:extLst>
            <a:ext uri="{FF2B5EF4-FFF2-40B4-BE49-F238E27FC236}">
              <a16:creationId xmlns:a16="http://schemas.microsoft.com/office/drawing/2014/main" id="{4F05F6B7-A1C8-4861-8BCF-4AC1383072A9}"/>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1780" name="ZoneTexte 1779">
          <a:extLst>
            <a:ext uri="{FF2B5EF4-FFF2-40B4-BE49-F238E27FC236}">
              <a16:creationId xmlns:a16="http://schemas.microsoft.com/office/drawing/2014/main" id="{3CCCDDD0-E658-403C-B5E4-8D7BBEBC5BE3}"/>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81" name="ZoneTexte 1780">
          <a:extLst>
            <a:ext uri="{FF2B5EF4-FFF2-40B4-BE49-F238E27FC236}">
              <a16:creationId xmlns:a16="http://schemas.microsoft.com/office/drawing/2014/main" id="{2C4DD011-BBCC-472C-8192-5E920F3E1FFC}"/>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82" name="ZoneTexte 1781">
          <a:extLst>
            <a:ext uri="{FF2B5EF4-FFF2-40B4-BE49-F238E27FC236}">
              <a16:creationId xmlns:a16="http://schemas.microsoft.com/office/drawing/2014/main" id="{1BCFBB71-BA8A-4CA9-B4C6-625F0513414F}"/>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83" name="ZoneTexte 1782">
          <a:extLst>
            <a:ext uri="{FF2B5EF4-FFF2-40B4-BE49-F238E27FC236}">
              <a16:creationId xmlns:a16="http://schemas.microsoft.com/office/drawing/2014/main" id="{11CEFCE4-66B7-4F53-8DF9-D6A5D8D10EE6}"/>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84" name="ZoneTexte 1783">
          <a:extLst>
            <a:ext uri="{FF2B5EF4-FFF2-40B4-BE49-F238E27FC236}">
              <a16:creationId xmlns:a16="http://schemas.microsoft.com/office/drawing/2014/main" id="{C90B13D8-A144-4D9B-8BAC-5A62E4DDB460}"/>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85" name="ZoneTexte 1784">
          <a:extLst>
            <a:ext uri="{FF2B5EF4-FFF2-40B4-BE49-F238E27FC236}">
              <a16:creationId xmlns:a16="http://schemas.microsoft.com/office/drawing/2014/main" id="{EE76B9E9-48C7-409E-8EB2-5889759732BE}"/>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86" name="ZoneTexte 1785">
          <a:extLst>
            <a:ext uri="{FF2B5EF4-FFF2-40B4-BE49-F238E27FC236}">
              <a16:creationId xmlns:a16="http://schemas.microsoft.com/office/drawing/2014/main" id="{7DF8EA4A-C07B-4FF8-A8E3-9FAE26E9701F}"/>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87" name="ZoneTexte 1786">
          <a:extLst>
            <a:ext uri="{FF2B5EF4-FFF2-40B4-BE49-F238E27FC236}">
              <a16:creationId xmlns:a16="http://schemas.microsoft.com/office/drawing/2014/main" id="{C2F72763-3889-4331-AE40-65022126FDA6}"/>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88" name="ZoneTexte 1787">
          <a:extLst>
            <a:ext uri="{FF2B5EF4-FFF2-40B4-BE49-F238E27FC236}">
              <a16:creationId xmlns:a16="http://schemas.microsoft.com/office/drawing/2014/main" id="{71C492BE-F867-4230-A62C-3C5659F937E1}"/>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89" name="ZoneTexte 1788">
          <a:extLst>
            <a:ext uri="{FF2B5EF4-FFF2-40B4-BE49-F238E27FC236}">
              <a16:creationId xmlns:a16="http://schemas.microsoft.com/office/drawing/2014/main" id="{EA2292C8-DA94-49B5-BE5C-703C82783AF2}"/>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90" name="ZoneTexte 1789">
          <a:extLst>
            <a:ext uri="{FF2B5EF4-FFF2-40B4-BE49-F238E27FC236}">
              <a16:creationId xmlns:a16="http://schemas.microsoft.com/office/drawing/2014/main" id="{3862FA94-E313-43D8-814E-07142ADB1BDC}"/>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91" name="ZoneTexte 1790">
          <a:extLst>
            <a:ext uri="{FF2B5EF4-FFF2-40B4-BE49-F238E27FC236}">
              <a16:creationId xmlns:a16="http://schemas.microsoft.com/office/drawing/2014/main" id="{E05EB860-F05B-43E7-A6D8-91799212E1FD}"/>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1792" name="ZoneTexte 1791">
          <a:extLst>
            <a:ext uri="{FF2B5EF4-FFF2-40B4-BE49-F238E27FC236}">
              <a16:creationId xmlns:a16="http://schemas.microsoft.com/office/drawing/2014/main" id="{7424C2C5-4A3A-4BFD-8137-D94BD0DA5BB0}"/>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79</xdr:row>
      <xdr:rowOff>0</xdr:rowOff>
    </xdr:from>
    <xdr:ext cx="65" cy="172227"/>
    <xdr:sp macro="" textlink="">
      <xdr:nvSpPr>
        <xdr:cNvPr id="1793" name="ZoneTexte 1792">
          <a:extLst>
            <a:ext uri="{FF2B5EF4-FFF2-40B4-BE49-F238E27FC236}">
              <a16:creationId xmlns:a16="http://schemas.microsoft.com/office/drawing/2014/main" id="{B80C6A00-EF6F-4E4D-8D74-FE0EFF40EFA9}"/>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79</xdr:row>
      <xdr:rowOff>0</xdr:rowOff>
    </xdr:from>
    <xdr:ext cx="65" cy="172227"/>
    <xdr:sp macro="" textlink="">
      <xdr:nvSpPr>
        <xdr:cNvPr id="1794" name="ZoneTexte 1793">
          <a:extLst>
            <a:ext uri="{FF2B5EF4-FFF2-40B4-BE49-F238E27FC236}">
              <a16:creationId xmlns:a16="http://schemas.microsoft.com/office/drawing/2014/main" id="{B0A272B7-8FAF-48AA-8B92-C1A58615B8B8}"/>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79</xdr:row>
      <xdr:rowOff>0</xdr:rowOff>
    </xdr:from>
    <xdr:ext cx="65" cy="172227"/>
    <xdr:sp macro="" textlink="">
      <xdr:nvSpPr>
        <xdr:cNvPr id="1795" name="ZoneTexte 1794">
          <a:extLst>
            <a:ext uri="{FF2B5EF4-FFF2-40B4-BE49-F238E27FC236}">
              <a16:creationId xmlns:a16="http://schemas.microsoft.com/office/drawing/2014/main" id="{6B91A89E-E0D5-417D-9853-FF1D1F49EAA0}"/>
            </a:ext>
          </a:extLst>
        </xdr:cNvPr>
        <xdr:cNvSpPr txBox="1"/>
      </xdr:nvSpPr>
      <xdr:spPr>
        <a:xfrm>
          <a:off x="19192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79</xdr:row>
      <xdr:rowOff>0</xdr:rowOff>
    </xdr:from>
    <xdr:ext cx="65" cy="172227"/>
    <xdr:sp macro="" textlink="">
      <xdr:nvSpPr>
        <xdr:cNvPr id="1796" name="ZoneTexte 1795">
          <a:extLst>
            <a:ext uri="{FF2B5EF4-FFF2-40B4-BE49-F238E27FC236}">
              <a16:creationId xmlns:a16="http://schemas.microsoft.com/office/drawing/2014/main" id="{856BC4EC-72FD-42B9-8CCF-ABDD8D6712BF}"/>
            </a:ext>
          </a:extLst>
        </xdr:cNvPr>
        <xdr:cNvSpPr txBox="1"/>
      </xdr:nvSpPr>
      <xdr:spPr>
        <a:xfrm>
          <a:off x="19192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79</xdr:row>
      <xdr:rowOff>0</xdr:rowOff>
    </xdr:from>
    <xdr:ext cx="65" cy="172227"/>
    <xdr:sp macro="" textlink="">
      <xdr:nvSpPr>
        <xdr:cNvPr id="1797" name="ZoneTexte 1796">
          <a:extLst>
            <a:ext uri="{FF2B5EF4-FFF2-40B4-BE49-F238E27FC236}">
              <a16:creationId xmlns:a16="http://schemas.microsoft.com/office/drawing/2014/main" id="{A52FC6AD-1F92-4D54-BAE5-FD1FCE698E43}"/>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79</xdr:row>
      <xdr:rowOff>0</xdr:rowOff>
    </xdr:from>
    <xdr:ext cx="65" cy="172227"/>
    <xdr:sp macro="" textlink="">
      <xdr:nvSpPr>
        <xdr:cNvPr id="1798" name="ZoneTexte 1797">
          <a:extLst>
            <a:ext uri="{FF2B5EF4-FFF2-40B4-BE49-F238E27FC236}">
              <a16:creationId xmlns:a16="http://schemas.microsoft.com/office/drawing/2014/main" id="{E36A024D-8866-4843-A7AF-CA876052028B}"/>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799" name="ZoneTexte 1798">
          <a:extLst>
            <a:ext uri="{FF2B5EF4-FFF2-40B4-BE49-F238E27FC236}">
              <a16:creationId xmlns:a16="http://schemas.microsoft.com/office/drawing/2014/main" id="{70F0922A-857B-4FE5-A89C-3062DC647C2F}"/>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800" name="ZoneTexte 1799">
          <a:extLst>
            <a:ext uri="{FF2B5EF4-FFF2-40B4-BE49-F238E27FC236}">
              <a16:creationId xmlns:a16="http://schemas.microsoft.com/office/drawing/2014/main" id="{D97E905F-1A95-4DBB-BD7F-1E2DCE65BCA6}"/>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801" name="ZoneTexte 1800">
          <a:extLst>
            <a:ext uri="{FF2B5EF4-FFF2-40B4-BE49-F238E27FC236}">
              <a16:creationId xmlns:a16="http://schemas.microsoft.com/office/drawing/2014/main" id="{4EA14D57-5A0A-4803-A5A8-863A91E69D5A}"/>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802" name="ZoneTexte 1801">
          <a:extLst>
            <a:ext uri="{FF2B5EF4-FFF2-40B4-BE49-F238E27FC236}">
              <a16:creationId xmlns:a16="http://schemas.microsoft.com/office/drawing/2014/main" id="{077E1FB2-1724-4C68-ABF3-FC330AD3A7E4}"/>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03" name="ZoneTexte 1802">
          <a:extLst>
            <a:ext uri="{FF2B5EF4-FFF2-40B4-BE49-F238E27FC236}">
              <a16:creationId xmlns:a16="http://schemas.microsoft.com/office/drawing/2014/main" id="{6BCE1778-282A-4E7B-AD2A-FA0E756AE2DD}"/>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04" name="ZoneTexte 1803">
          <a:extLst>
            <a:ext uri="{FF2B5EF4-FFF2-40B4-BE49-F238E27FC236}">
              <a16:creationId xmlns:a16="http://schemas.microsoft.com/office/drawing/2014/main" id="{A641539C-5919-4B20-B0C1-C29F5632A18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05" name="ZoneTexte 1804">
          <a:extLst>
            <a:ext uri="{FF2B5EF4-FFF2-40B4-BE49-F238E27FC236}">
              <a16:creationId xmlns:a16="http://schemas.microsoft.com/office/drawing/2014/main" id="{B594380D-F299-4F8E-8437-A6D8403C8158}"/>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06" name="ZoneTexte 1805">
          <a:extLst>
            <a:ext uri="{FF2B5EF4-FFF2-40B4-BE49-F238E27FC236}">
              <a16:creationId xmlns:a16="http://schemas.microsoft.com/office/drawing/2014/main" id="{1CAB9D83-63E7-47E1-8D38-D55A4FDF9943}"/>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07" name="ZoneTexte 1806">
          <a:extLst>
            <a:ext uri="{FF2B5EF4-FFF2-40B4-BE49-F238E27FC236}">
              <a16:creationId xmlns:a16="http://schemas.microsoft.com/office/drawing/2014/main" id="{8449B21C-33E7-4EA7-A7B5-695C0C829683}"/>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08" name="ZoneTexte 1807">
          <a:extLst>
            <a:ext uri="{FF2B5EF4-FFF2-40B4-BE49-F238E27FC236}">
              <a16:creationId xmlns:a16="http://schemas.microsoft.com/office/drawing/2014/main" id="{152C3E8A-E1E4-4D0E-A093-2E9E64535665}"/>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09" name="ZoneTexte 1808">
          <a:extLst>
            <a:ext uri="{FF2B5EF4-FFF2-40B4-BE49-F238E27FC236}">
              <a16:creationId xmlns:a16="http://schemas.microsoft.com/office/drawing/2014/main" id="{8844A656-974C-4586-A79F-1A3843F4312F}"/>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10" name="ZoneTexte 1809">
          <a:extLst>
            <a:ext uri="{FF2B5EF4-FFF2-40B4-BE49-F238E27FC236}">
              <a16:creationId xmlns:a16="http://schemas.microsoft.com/office/drawing/2014/main" id="{BABBF90A-6BCB-4637-B18C-74A16442641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811" name="ZoneTexte 1810">
          <a:extLst>
            <a:ext uri="{FF2B5EF4-FFF2-40B4-BE49-F238E27FC236}">
              <a16:creationId xmlns:a16="http://schemas.microsoft.com/office/drawing/2014/main" id="{E0146D7D-55C9-47C4-9591-66E8C54FD228}"/>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12" name="ZoneTexte 1811">
          <a:extLst>
            <a:ext uri="{FF2B5EF4-FFF2-40B4-BE49-F238E27FC236}">
              <a16:creationId xmlns:a16="http://schemas.microsoft.com/office/drawing/2014/main" id="{10EA8D92-BF57-4652-8910-93ACE2AA546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13" name="ZoneTexte 1812">
          <a:extLst>
            <a:ext uri="{FF2B5EF4-FFF2-40B4-BE49-F238E27FC236}">
              <a16:creationId xmlns:a16="http://schemas.microsoft.com/office/drawing/2014/main" id="{335AB42C-B272-489C-90B1-B7364A567240}"/>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14" name="ZoneTexte 1813">
          <a:extLst>
            <a:ext uri="{FF2B5EF4-FFF2-40B4-BE49-F238E27FC236}">
              <a16:creationId xmlns:a16="http://schemas.microsoft.com/office/drawing/2014/main" id="{24319B94-A259-4163-8C34-B4D8581A071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78</xdr:row>
      <xdr:rowOff>0</xdr:rowOff>
    </xdr:from>
    <xdr:ext cx="65" cy="172227"/>
    <xdr:sp macro="" textlink="">
      <xdr:nvSpPr>
        <xdr:cNvPr id="1815" name="ZoneTexte 1814">
          <a:extLst>
            <a:ext uri="{FF2B5EF4-FFF2-40B4-BE49-F238E27FC236}">
              <a16:creationId xmlns:a16="http://schemas.microsoft.com/office/drawing/2014/main" id="{8F6F75BC-B4A3-4D1B-8202-764C95B446EC}"/>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78</xdr:row>
      <xdr:rowOff>0</xdr:rowOff>
    </xdr:from>
    <xdr:ext cx="65" cy="172227"/>
    <xdr:sp macro="" textlink="">
      <xdr:nvSpPr>
        <xdr:cNvPr id="1816" name="ZoneTexte 1815">
          <a:extLst>
            <a:ext uri="{FF2B5EF4-FFF2-40B4-BE49-F238E27FC236}">
              <a16:creationId xmlns:a16="http://schemas.microsoft.com/office/drawing/2014/main" id="{041AF332-6AE7-4A9B-A64B-1D379DF3A1AF}"/>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78</xdr:row>
      <xdr:rowOff>0</xdr:rowOff>
    </xdr:from>
    <xdr:ext cx="65" cy="172227"/>
    <xdr:sp macro="" textlink="">
      <xdr:nvSpPr>
        <xdr:cNvPr id="1817" name="ZoneTexte 1816">
          <a:extLst>
            <a:ext uri="{FF2B5EF4-FFF2-40B4-BE49-F238E27FC236}">
              <a16:creationId xmlns:a16="http://schemas.microsoft.com/office/drawing/2014/main" id="{771347DE-7D0A-4941-A1E5-E84491CB879C}"/>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818" name="ZoneTexte 1817">
          <a:extLst>
            <a:ext uri="{FF2B5EF4-FFF2-40B4-BE49-F238E27FC236}">
              <a16:creationId xmlns:a16="http://schemas.microsoft.com/office/drawing/2014/main" id="{9D057597-9061-4144-B7C5-FA19EC873E83}"/>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819" name="ZoneTexte 1818">
          <a:extLst>
            <a:ext uri="{FF2B5EF4-FFF2-40B4-BE49-F238E27FC236}">
              <a16:creationId xmlns:a16="http://schemas.microsoft.com/office/drawing/2014/main" id="{5F36B356-F4EB-457E-8057-193909418F01}"/>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820" name="ZoneTexte 1819">
          <a:extLst>
            <a:ext uri="{FF2B5EF4-FFF2-40B4-BE49-F238E27FC236}">
              <a16:creationId xmlns:a16="http://schemas.microsoft.com/office/drawing/2014/main" id="{4784F07A-34CE-4528-8E38-F5B43E654DB2}"/>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821" name="ZoneTexte 1820">
          <a:extLst>
            <a:ext uri="{FF2B5EF4-FFF2-40B4-BE49-F238E27FC236}">
              <a16:creationId xmlns:a16="http://schemas.microsoft.com/office/drawing/2014/main" id="{30855469-27C5-466A-84A3-461CAEF7952F}"/>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22" name="ZoneTexte 1821">
          <a:extLst>
            <a:ext uri="{FF2B5EF4-FFF2-40B4-BE49-F238E27FC236}">
              <a16:creationId xmlns:a16="http://schemas.microsoft.com/office/drawing/2014/main" id="{7364A689-86EF-42AC-BD71-21BA829B83B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23" name="ZoneTexte 1822">
          <a:extLst>
            <a:ext uri="{FF2B5EF4-FFF2-40B4-BE49-F238E27FC236}">
              <a16:creationId xmlns:a16="http://schemas.microsoft.com/office/drawing/2014/main" id="{377C95E6-6377-477E-A3C6-ECFA5D36DB68}"/>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24" name="ZoneTexte 1823">
          <a:extLst>
            <a:ext uri="{FF2B5EF4-FFF2-40B4-BE49-F238E27FC236}">
              <a16:creationId xmlns:a16="http://schemas.microsoft.com/office/drawing/2014/main" id="{CB00532A-730D-43B5-B688-0FBF99CA4959}"/>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25" name="ZoneTexte 1824">
          <a:extLst>
            <a:ext uri="{FF2B5EF4-FFF2-40B4-BE49-F238E27FC236}">
              <a16:creationId xmlns:a16="http://schemas.microsoft.com/office/drawing/2014/main" id="{9B753912-63B0-4FBC-AAB7-C19FE2DF8D97}"/>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26" name="ZoneTexte 1825">
          <a:extLst>
            <a:ext uri="{FF2B5EF4-FFF2-40B4-BE49-F238E27FC236}">
              <a16:creationId xmlns:a16="http://schemas.microsoft.com/office/drawing/2014/main" id="{49D3B13D-C1EA-4A82-B0C2-36AACCC6F0AF}"/>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27" name="ZoneTexte 1826">
          <a:extLst>
            <a:ext uri="{FF2B5EF4-FFF2-40B4-BE49-F238E27FC236}">
              <a16:creationId xmlns:a16="http://schemas.microsoft.com/office/drawing/2014/main" id="{D0FEF981-8848-4C9B-BCBC-5CF02511FF8D}"/>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28" name="ZoneTexte 1827">
          <a:extLst>
            <a:ext uri="{FF2B5EF4-FFF2-40B4-BE49-F238E27FC236}">
              <a16:creationId xmlns:a16="http://schemas.microsoft.com/office/drawing/2014/main" id="{7B68F480-BEF2-413B-A127-C0FC01D24A39}"/>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29" name="ZoneTexte 1828">
          <a:extLst>
            <a:ext uri="{FF2B5EF4-FFF2-40B4-BE49-F238E27FC236}">
              <a16:creationId xmlns:a16="http://schemas.microsoft.com/office/drawing/2014/main" id="{511231D7-01BC-4EDC-8317-D44E469D6A07}"/>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830" name="ZoneTexte 1829">
          <a:extLst>
            <a:ext uri="{FF2B5EF4-FFF2-40B4-BE49-F238E27FC236}">
              <a16:creationId xmlns:a16="http://schemas.microsoft.com/office/drawing/2014/main" id="{398A623B-41BA-42F3-896B-08624910F574}"/>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31" name="ZoneTexte 1830">
          <a:extLst>
            <a:ext uri="{FF2B5EF4-FFF2-40B4-BE49-F238E27FC236}">
              <a16:creationId xmlns:a16="http://schemas.microsoft.com/office/drawing/2014/main" id="{EDCC5018-FF8B-40CD-A447-D9E21C7801CA}"/>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32" name="ZoneTexte 1831">
          <a:extLst>
            <a:ext uri="{FF2B5EF4-FFF2-40B4-BE49-F238E27FC236}">
              <a16:creationId xmlns:a16="http://schemas.microsoft.com/office/drawing/2014/main" id="{A6C233ED-7FC6-4B17-B689-E9513B9EBED2}"/>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33" name="ZoneTexte 1832">
          <a:extLst>
            <a:ext uri="{FF2B5EF4-FFF2-40B4-BE49-F238E27FC236}">
              <a16:creationId xmlns:a16="http://schemas.microsoft.com/office/drawing/2014/main" id="{22DF8E6F-80AB-4638-9BD7-4E6FB7D4F161}"/>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78</xdr:row>
      <xdr:rowOff>0</xdr:rowOff>
    </xdr:from>
    <xdr:ext cx="65" cy="172227"/>
    <xdr:sp macro="" textlink="">
      <xdr:nvSpPr>
        <xdr:cNvPr id="1834" name="ZoneTexte 1833">
          <a:extLst>
            <a:ext uri="{FF2B5EF4-FFF2-40B4-BE49-F238E27FC236}">
              <a16:creationId xmlns:a16="http://schemas.microsoft.com/office/drawing/2014/main" id="{442FE63A-56B0-4F31-B87C-D552DE960985}"/>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78</xdr:row>
      <xdr:rowOff>0</xdr:rowOff>
    </xdr:from>
    <xdr:ext cx="65" cy="172227"/>
    <xdr:sp macro="" textlink="">
      <xdr:nvSpPr>
        <xdr:cNvPr id="1835" name="ZoneTexte 1834">
          <a:extLst>
            <a:ext uri="{FF2B5EF4-FFF2-40B4-BE49-F238E27FC236}">
              <a16:creationId xmlns:a16="http://schemas.microsoft.com/office/drawing/2014/main" id="{574F4EFA-E371-48A6-874C-8F3A22F840FC}"/>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78</xdr:row>
      <xdr:rowOff>0</xdr:rowOff>
    </xdr:from>
    <xdr:ext cx="65" cy="172227"/>
    <xdr:sp macro="" textlink="">
      <xdr:nvSpPr>
        <xdr:cNvPr id="1836" name="ZoneTexte 1835">
          <a:extLst>
            <a:ext uri="{FF2B5EF4-FFF2-40B4-BE49-F238E27FC236}">
              <a16:creationId xmlns:a16="http://schemas.microsoft.com/office/drawing/2014/main" id="{00A15828-CC9A-417E-9472-4FE5EE836615}"/>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837" name="ZoneTexte 1836">
          <a:extLst>
            <a:ext uri="{FF2B5EF4-FFF2-40B4-BE49-F238E27FC236}">
              <a16:creationId xmlns:a16="http://schemas.microsoft.com/office/drawing/2014/main" id="{2A907695-22B5-4199-BBB7-74BF2EFBBD30}"/>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838" name="ZoneTexte 1837">
          <a:extLst>
            <a:ext uri="{FF2B5EF4-FFF2-40B4-BE49-F238E27FC236}">
              <a16:creationId xmlns:a16="http://schemas.microsoft.com/office/drawing/2014/main" id="{73BAF5CA-5000-4934-90FA-BAD9E8F411C4}"/>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839" name="ZoneTexte 1838">
          <a:extLst>
            <a:ext uri="{FF2B5EF4-FFF2-40B4-BE49-F238E27FC236}">
              <a16:creationId xmlns:a16="http://schemas.microsoft.com/office/drawing/2014/main" id="{68CEFDD6-7292-4C28-9584-B6069FFF7CEF}"/>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840" name="ZoneTexte 1839">
          <a:extLst>
            <a:ext uri="{FF2B5EF4-FFF2-40B4-BE49-F238E27FC236}">
              <a16:creationId xmlns:a16="http://schemas.microsoft.com/office/drawing/2014/main" id="{D810F5B6-7725-4D28-BEF5-3DA7D79C7FEE}"/>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841" name="ZoneTexte 1840">
          <a:extLst>
            <a:ext uri="{FF2B5EF4-FFF2-40B4-BE49-F238E27FC236}">
              <a16:creationId xmlns:a16="http://schemas.microsoft.com/office/drawing/2014/main" id="{364ECEA9-FED4-44BA-BA2A-729AA23944CD}"/>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842" name="ZoneTexte 1841">
          <a:extLst>
            <a:ext uri="{FF2B5EF4-FFF2-40B4-BE49-F238E27FC236}">
              <a16:creationId xmlns:a16="http://schemas.microsoft.com/office/drawing/2014/main" id="{8B7C1BE6-AF03-454A-92D9-B9EE21C92AEF}"/>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843" name="ZoneTexte 1842">
          <a:extLst>
            <a:ext uri="{FF2B5EF4-FFF2-40B4-BE49-F238E27FC236}">
              <a16:creationId xmlns:a16="http://schemas.microsoft.com/office/drawing/2014/main" id="{D8B6CC58-8CCA-440C-85F1-BA3224919072}"/>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844" name="ZoneTexte 1843">
          <a:extLst>
            <a:ext uri="{FF2B5EF4-FFF2-40B4-BE49-F238E27FC236}">
              <a16:creationId xmlns:a16="http://schemas.microsoft.com/office/drawing/2014/main" id="{288C0996-9393-4460-8375-031702CB521A}"/>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845" name="ZoneTexte 1844">
          <a:extLst>
            <a:ext uri="{FF2B5EF4-FFF2-40B4-BE49-F238E27FC236}">
              <a16:creationId xmlns:a16="http://schemas.microsoft.com/office/drawing/2014/main" id="{C956318A-9D74-457A-B8AB-BF152B9A63E6}"/>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78</xdr:row>
      <xdr:rowOff>0</xdr:rowOff>
    </xdr:from>
    <xdr:ext cx="65" cy="172227"/>
    <xdr:sp macro="" textlink="">
      <xdr:nvSpPr>
        <xdr:cNvPr id="1846" name="ZoneTexte 1845">
          <a:extLst>
            <a:ext uri="{FF2B5EF4-FFF2-40B4-BE49-F238E27FC236}">
              <a16:creationId xmlns:a16="http://schemas.microsoft.com/office/drawing/2014/main" id="{65A146BD-38B4-4513-8219-2BA7D6919691}"/>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47" name="ZoneTexte 1846">
          <a:extLst>
            <a:ext uri="{FF2B5EF4-FFF2-40B4-BE49-F238E27FC236}">
              <a16:creationId xmlns:a16="http://schemas.microsoft.com/office/drawing/2014/main" id="{33B6DE9E-F511-4B8E-A2E5-EED0E66FA084}"/>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48" name="ZoneTexte 1847">
          <a:extLst>
            <a:ext uri="{FF2B5EF4-FFF2-40B4-BE49-F238E27FC236}">
              <a16:creationId xmlns:a16="http://schemas.microsoft.com/office/drawing/2014/main" id="{8EF599C7-AAB7-432D-B123-BB87B04CF78E}"/>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49" name="ZoneTexte 1848">
          <a:extLst>
            <a:ext uri="{FF2B5EF4-FFF2-40B4-BE49-F238E27FC236}">
              <a16:creationId xmlns:a16="http://schemas.microsoft.com/office/drawing/2014/main" id="{015B133F-B517-4D6B-8F15-5ACF58FAB397}"/>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50" name="ZoneTexte 1849">
          <a:extLst>
            <a:ext uri="{FF2B5EF4-FFF2-40B4-BE49-F238E27FC236}">
              <a16:creationId xmlns:a16="http://schemas.microsoft.com/office/drawing/2014/main" id="{C0F14601-980C-431A-A09A-9A3BCB1229A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51" name="ZoneTexte 1850">
          <a:extLst>
            <a:ext uri="{FF2B5EF4-FFF2-40B4-BE49-F238E27FC236}">
              <a16:creationId xmlns:a16="http://schemas.microsoft.com/office/drawing/2014/main" id="{9D2456AF-5C73-44E9-B509-D7E5FCE423B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52" name="ZoneTexte 1851">
          <a:extLst>
            <a:ext uri="{FF2B5EF4-FFF2-40B4-BE49-F238E27FC236}">
              <a16:creationId xmlns:a16="http://schemas.microsoft.com/office/drawing/2014/main" id="{36292D8B-CFCF-4A60-B67A-5F3C662C3704}"/>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53" name="ZoneTexte 1852">
          <a:extLst>
            <a:ext uri="{FF2B5EF4-FFF2-40B4-BE49-F238E27FC236}">
              <a16:creationId xmlns:a16="http://schemas.microsoft.com/office/drawing/2014/main" id="{BED653DE-0981-44FC-999D-EF6B6AAC65FE}"/>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54" name="ZoneTexte 1853">
          <a:extLst>
            <a:ext uri="{FF2B5EF4-FFF2-40B4-BE49-F238E27FC236}">
              <a16:creationId xmlns:a16="http://schemas.microsoft.com/office/drawing/2014/main" id="{C68569AA-B1A1-4524-994D-2CCC314D5D05}"/>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55" name="ZoneTexte 1854">
          <a:extLst>
            <a:ext uri="{FF2B5EF4-FFF2-40B4-BE49-F238E27FC236}">
              <a16:creationId xmlns:a16="http://schemas.microsoft.com/office/drawing/2014/main" id="{FF02047E-C3AE-499D-9C4D-C6B68B3B15CE}"/>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78</xdr:row>
      <xdr:rowOff>0</xdr:rowOff>
    </xdr:from>
    <xdr:ext cx="65" cy="172227"/>
    <xdr:sp macro="" textlink="">
      <xdr:nvSpPr>
        <xdr:cNvPr id="1856" name="ZoneTexte 1855">
          <a:extLst>
            <a:ext uri="{FF2B5EF4-FFF2-40B4-BE49-F238E27FC236}">
              <a16:creationId xmlns:a16="http://schemas.microsoft.com/office/drawing/2014/main" id="{618D82B1-EF1B-4215-ACBF-434F0CE87355}"/>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857" name="ZoneTexte 1856">
          <a:extLst>
            <a:ext uri="{FF2B5EF4-FFF2-40B4-BE49-F238E27FC236}">
              <a16:creationId xmlns:a16="http://schemas.microsoft.com/office/drawing/2014/main" id="{A2CE1A8D-4048-43B3-8985-2F63762EBACA}"/>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78</xdr:row>
      <xdr:rowOff>0</xdr:rowOff>
    </xdr:from>
    <xdr:ext cx="65" cy="172227"/>
    <xdr:sp macro="" textlink="">
      <xdr:nvSpPr>
        <xdr:cNvPr id="1858" name="ZoneTexte 1857">
          <a:extLst>
            <a:ext uri="{FF2B5EF4-FFF2-40B4-BE49-F238E27FC236}">
              <a16:creationId xmlns:a16="http://schemas.microsoft.com/office/drawing/2014/main" id="{1EDE3A1E-3449-4ACE-9313-514C0D25F5AE}"/>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59" name="ZoneTexte 1858">
          <a:extLst>
            <a:ext uri="{FF2B5EF4-FFF2-40B4-BE49-F238E27FC236}">
              <a16:creationId xmlns:a16="http://schemas.microsoft.com/office/drawing/2014/main" id="{0024D739-9725-45DC-80AD-958D53D7763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60" name="ZoneTexte 1859">
          <a:extLst>
            <a:ext uri="{FF2B5EF4-FFF2-40B4-BE49-F238E27FC236}">
              <a16:creationId xmlns:a16="http://schemas.microsoft.com/office/drawing/2014/main" id="{5222C349-4C49-4B64-92EC-7106BF18844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61" name="ZoneTexte 1860">
          <a:extLst>
            <a:ext uri="{FF2B5EF4-FFF2-40B4-BE49-F238E27FC236}">
              <a16:creationId xmlns:a16="http://schemas.microsoft.com/office/drawing/2014/main" id="{92EC9AAC-14AC-4562-A031-E99AA3A83396}"/>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62" name="ZoneTexte 1861">
          <a:extLst>
            <a:ext uri="{FF2B5EF4-FFF2-40B4-BE49-F238E27FC236}">
              <a16:creationId xmlns:a16="http://schemas.microsoft.com/office/drawing/2014/main" id="{36355C64-DEEF-40A3-9590-751338703112}"/>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63" name="ZoneTexte 1862">
          <a:extLst>
            <a:ext uri="{FF2B5EF4-FFF2-40B4-BE49-F238E27FC236}">
              <a16:creationId xmlns:a16="http://schemas.microsoft.com/office/drawing/2014/main" id="{DEB3BC21-9C6A-48C2-B19C-A5B9D8EFC977}"/>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64" name="ZoneTexte 1863">
          <a:extLst>
            <a:ext uri="{FF2B5EF4-FFF2-40B4-BE49-F238E27FC236}">
              <a16:creationId xmlns:a16="http://schemas.microsoft.com/office/drawing/2014/main" id="{2DBAEAD0-E545-4F88-8DF1-6152A1C936AD}"/>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65" name="ZoneTexte 1864">
          <a:extLst>
            <a:ext uri="{FF2B5EF4-FFF2-40B4-BE49-F238E27FC236}">
              <a16:creationId xmlns:a16="http://schemas.microsoft.com/office/drawing/2014/main" id="{7542A0FD-F328-4ACE-B3EE-AC03DC3E06A3}"/>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66" name="ZoneTexte 1865">
          <a:extLst>
            <a:ext uri="{FF2B5EF4-FFF2-40B4-BE49-F238E27FC236}">
              <a16:creationId xmlns:a16="http://schemas.microsoft.com/office/drawing/2014/main" id="{D152AF1C-9E37-484F-BB7E-1912CBA1CC18}"/>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67" name="ZoneTexte 1866">
          <a:extLst>
            <a:ext uri="{FF2B5EF4-FFF2-40B4-BE49-F238E27FC236}">
              <a16:creationId xmlns:a16="http://schemas.microsoft.com/office/drawing/2014/main" id="{74951858-2300-48E0-8703-F7D8F4B3D4B6}"/>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68" name="ZoneTexte 1867">
          <a:extLst>
            <a:ext uri="{FF2B5EF4-FFF2-40B4-BE49-F238E27FC236}">
              <a16:creationId xmlns:a16="http://schemas.microsoft.com/office/drawing/2014/main" id="{6E2A7128-3036-4655-AFD3-12A844FC96EC}"/>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69" name="ZoneTexte 1868">
          <a:extLst>
            <a:ext uri="{FF2B5EF4-FFF2-40B4-BE49-F238E27FC236}">
              <a16:creationId xmlns:a16="http://schemas.microsoft.com/office/drawing/2014/main" id="{BA8FA576-7B50-41EA-B008-8B9653033655}"/>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78</xdr:row>
      <xdr:rowOff>0</xdr:rowOff>
    </xdr:from>
    <xdr:ext cx="65" cy="172227"/>
    <xdr:sp macro="" textlink="">
      <xdr:nvSpPr>
        <xdr:cNvPr id="1870" name="ZoneTexte 1869">
          <a:extLst>
            <a:ext uri="{FF2B5EF4-FFF2-40B4-BE49-F238E27FC236}">
              <a16:creationId xmlns:a16="http://schemas.microsoft.com/office/drawing/2014/main" id="{D6FEEA6B-D2C8-4510-B349-01C8D7664595}"/>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78</xdr:row>
      <xdr:rowOff>0</xdr:rowOff>
    </xdr:from>
    <xdr:ext cx="65" cy="172227"/>
    <xdr:sp macro="" textlink="">
      <xdr:nvSpPr>
        <xdr:cNvPr id="1871" name="ZoneTexte 1870">
          <a:extLst>
            <a:ext uri="{FF2B5EF4-FFF2-40B4-BE49-F238E27FC236}">
              <a16:creationId xmlns:a16="http://schemas.microsoft.com/office/drawing/2014/main" id="{495C1195-8B80-4370-BD39-F52F9920F8A4}"/>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78</xdr:row>
      <xdr:rowOff>0</xdr:rowOff>
    </xdr:from>
    <xdr:ext cx="65" cy="172227"/>
    <xdr:sp macro="" textlink="">
      <xdr:nvSpPr>
        <xdr:cNvPr id="1872" name="ZoneTexte 1871">
          <a:extLst>
            <a:ext uri="{FF2B5EF4-FFF2-40B4-BE49-F238E27FC236}">
              <a16:creationId xmlns:a16="http://schemas.microsoft.com/office/drawing/2014/main" id="{EBB188C9-BED8-48EF-9FEA-FF3818082016}"/>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78</xdr:row>
      <xdr:rowOff>0</xdr:rowOff>
    </xdr:from>
    <xdr:ext cx="65" cy="172227"/>
    <xdr:sp macro="" textlink="">
      <xdr:nvSpPr>
        <xdr:cNvPr id="1873" name="ZoneTexte 1872">
          <a:extLst>
            <a:ext uri="{FF2B5EF4-FFF2-40B4-BE49-F238E27FC236}">
              <a16:creationId xmlns:a16="http://schemas.microsoft.com/office/drawing/2014/main" id="{1A6FF01E-82A7-4B64-9BA9-A9467A6A2FC5}"/>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78</xdr:row>
      <xdr:rowOff>0</xdr:rowOff>
    </xdr:from>
    <xdr:ext cx="65" cy="172227"/>
    <xdr:sp macro="" textlink="">
      <xdr:nvSpPr>
        <xdr:cNvPr id="1874" name="ZoneTexte 1873">
          <a:extLst>
            <a:ext uri="{FF2B5EF4-FFF2-40B4-BE49-F238E27FC236}">
              <a16:creationId xmlns:a16="http://schemas.microsoft.com/office/drawing/2014/main" id="{86FB7679-3337-4AE4-B6A4-39BC050B5C00}"/>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78</xdr:row>
      <xdr:rowOff>0</xdr:rowOff>
    </xdr:from>
    <xdr:ext cx="65" cy="172227"/>
    <xdr:sp macro="" textlink="">
      <xdr:nvSpPr>
        <xdr:cNvPr id="1875" name="ZoneTexte 1874">
          <a:extLst>
            <a:ext uri="{FF2B5EF4-FFF2-40B4-BE49-F238E27FC236}">
              <a16:creationId xmlns:a16="http://schemas.microsoft.com/office/drawing/2014/main" id="{A8C53B8F-47C3-4C74-92CA-AA539EE97EAF}"/>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78</xdr:row>
      <xdr:rowOff>0</xdr:rowOff>
    </xdr:from>
    <xdr:ext cx="65" cy="172227"/>
    <xdr:sp macro="" textlink="">
      <xdr:nvSpPr>
        <xdr:cNvPr id="1876" name="ZoneTexte 1875">
          <a:extLst>
            <a:ext uri="{FF2B5EF4-FFF2-40B4-BE49-F238E27FC236}">
              <a16:creationId xmlns:a16="http://schemas.microsoft.com/office/drawing/2014/main" id="{5C4C86E1-0B33-4B45-8E7D-89E1F45603FE}"/>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79</xdr:row>
      <xdr:rowOff>0</xdr:rowOff>
    </xdr:from>
    <xdr:ext cx="65" cy="172227"/>
    <xdr:sp macro="" textlink="">
      <xdr:nvSpPr>
        <xdr:cNvPr id="1877" name="ZoneTexte 1876">
          <a:extLst>
            <a:ext uri="{FF2B5EF4-FFF2-40B4-BE49-F238E27FC236}">
              <a16:creationId xmlns:a16="http://schemas.microsoft.com/office/drawing/2014/main" id="{2F10165B-217E-4180-A5B3-F24DE19878DF}"/>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79</xdr:row>
      <xdr:rowOff>0</xdr:rowOff>
    </xdr:from>
    <xdr:ext cx="65" cy="172227"/>
    <xdr:sp macro="" textlink="">
      <xdr:nvSpPr>
        <xdr:cNvPr id="1878" name="ZoneTexte 1877">
          <a:extLst>
            <a:ext uri="{FF2B5EF4-FFF2-40B4-BE49-F238E27FC236}">
              <a16:creationId xmlns:a16="http://schemas.microsoft.com/office/drawing/2014/main" id="{3C57A07D-6276-4AA7-898A-8B0A4A9EA2FD}"/>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79</xdr:row>
      <xdr:rowOff>0</xdr:rowOff>
    </xdr:from>
    <xdr:ext cx="65" cy="172227"/>
    <xdr:sp macro="" textlink="">
      <xdr:nvSpPr>
        <xdr:cNvPr id="1879" name="ZoneTexte 1878">
          <a:extLst>
            <a:ext uri="{FF2B5EF4-FFF2-40B4-BE49-F238E27FC236}">
              <a16:creationId xmlns:a16="http://schemas.microsoft.com/office/drawing/2014/main" id="{601A3563-9417-4587-B26A-4227EE2344E3}"/>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79</xdr:row>
      <xdr:rowOff>0</xdr:rowOff>
    </xdr:from>
    <xdr:ext cx="65" cy="172227"/>
    <xdr:sp macro="" textlink="">
      <xdr:nvSpPr>
        <xdr:cNvPr id="1880" name="ZoneTexte 1879">
          <a:extLst>
            <a:ext uri="{FF2B5EF4-FFF2-40B4-BE49-F238E27FC236}">
              <a16:creationId xmlns:a16="http://schemas.microsoft.com/office/drawing/2014/main" id="{73E7F230-4F16-4517-9759-0B9ACBBD082D}"/>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881" name="ZoneTexte 1880">
          <a:extLst>
            <a:ext uri="{FF2B5EF4-FFF2-40B4-BE49-F238E27FC236}">
              <a16:creationId xmlns:a16="http://schemas.microsoft.com/office/drawing/2014/main" id="{423C0F68-255F-49E0-B661-AB0269BC7EE3}"/>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882" name="ZoneTexte 1881">
          <a:extLst>
            <a:ext uri="{FF2B5EF4-FFF2-40B4-BE49-F238E27FC236}">
              <a16:creationId xmlns:a16="http://schemas.microsoft.com/office/drawing/2014/main" id="{BDB39BAE-6246-4147-854A-9D72B75A25DC}"/>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883" name="ZoneTexte 1882">
          <a:extLst>
            <a:ext uri="{FF2B5EF4-FFF2-40B4-BE49-F238E27FC236}">
              <a16:creationId xmlns:a16="http://schemas.microsoft.com/office/drawing/2014/main" id="{D735DE3F-5443-42E7-8ECB-084E21FA3D19}"/>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884" name="ZoneTexte 1883">
          <a:extLst>
            <a:ext uri="{FF2B5EF4-FFF2-40B4-BE49-F238E27FC236}">
              <a16:creationId xmlns:a16="http://schemas.microsoft.com/office/drawing/2014/main" id="{FA91A9AE-1A6F-4ACB-99A9-ECFD505D14BB}"/>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885" name="ZoneTexte 1884">
          <a:extLst>
            <a:ext uri="{FF2B5EF4-FFF2-40B4-BE49-F238E27FC236}">
              <a16:creationId xmlns:a16="http://schemas.microsoft.com/office/drawing/2014/main" id="{C0B695A7-3A7D-468B-9AC1-563833D74A73}"/>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886" name="ZoneTexte 1885">
          <a:extLst>
            <a:ext uri="{FF2B5EF4-FFF2-40B4-BE49-F238E27FC236}">
              <a16:creationId xmlns:a16="http://schemas.microsoft.com/office/drawing/2014/main" id="{F3FA571E-4C00-4B64-B556-996B67FA99F7}"/>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887" name="ZoneTexte 1886">
          <a:extLst>
            <a:ext uri="{FF2B5EF4-FFF2-40B4-BE49-F238E27FC236}">
              <a16:creationId xmlns:a16="http://schemas.microsoft.com/office/drawing/2014/main" id="{9F27D590-5998-4CC2-BBC6-4317AAED6E55}"/>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888" name="ZoneTexte 1887">
          <a:extLst>
            <a:ext uri="{FF2B5EF4-FFF2-40B4-BE49-F238E27FC236}">
              <a16:creationId xmlns:a16="http://schemas.microsoft.com/office/drawing/2014/main" id="{D7D0B35A-54EE-4649-B8E0-AA2D225B0C03}"/>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79</xdr:row>
      <xdr:rowOff>0</xdr:rowOff>
    </xdr:from>
    <xdr:ext cx="65" cy="172227"/>
    <xdr:sp macro="" textlink="">
      <xdr:nvSpPr>
        <xdr:cNvPr id="1889" name="ZoneTexte 1888">
          <a:extLst>
            <a:ext uri="{FF2B5EF4-FFF2-40B4-BE49-F238E27FC236}">
              <a16:creationId xmlns:a16="http://schemas.microsoft.com/office/drawing/2014/main" id="{75249CCA-C5EA-4327-B52C-55F8DE985436}"/>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890" name="ZoneTexte 1889">
          <a:extLst>
            <a:ext uri="{FF2B5EF4-FFF2-40B4-BE49-F238E27FC236}">
              <a16:creationId xmlns:a16="http://schemas.microsoft.com/office/drawing/2014/main" id="{58E709F3-6D71-4CA0-AA72-3CC56E164C2E}"/>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891" name="ZoneTexte 1890">
          <a:extLst>
            <a:ext uri="{FF2B5EF4-FFF2-40B4-BE49-F238E27FC236}">
              <a16:creationId xmlns:a16="http://schemas.microsoft.com/office/drawing/2014/main" id="{C831DA68-CE11-4607-BD2E-FEB5675DDF76}"/>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892" name="ZoneTexte 1891">
          <a:extLst>
            <a:ext uri="{FF2B5EF4-FFF2-40B4-BE49-F238E27FC236}">
              <a16:creationId xmlns:a16="http://schemas.microsoft.com/office/drawing/2014/main" id="{F1218961-30CF-45AB-8811-5044BA12E96B}"/>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79</xdr:row>
      <xdr:rowOff>0</xdr:rowOff>
    </xdr:from>
    <xdr:ext cx="65" cy="172227"/>
    <xdr:sp macro="" textlink="">
      <xdr:nvSpPr>
        <xdr:cNvPr id="1893" name="ZoneTexte 1892">
          <a:extLst>
            <a:ext uri="{FF2B5EF4-FFF2-40B4-BE49-F238E27FC236}">
              <a16:creationId xmlns:a16="http://schemas.microsoft.com/office/drawing/2014/main" id="{9EB82D0C-FACF-4C68-A5CE-6850847434C5}"/>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79</xdr:row>
      <xdr:rowOff>0</xdr:rowOff>
    </xdr:from>
    <xdr:ext cx="65" cy="172227"/>
    <xdr:sp macro="" textlink="">
      <xdr:nvSpPr>
        <xdr:cNvPr id="1894" name="ZoneTexte 1893">
          <a:extLst>
            <a:ext uri="{FF2B5EF4-FFF2-40B4-BE49-F238E27FC236}">
              <a16:creationId xmlns:a16="http://schemas.microsoft.com/office/drawing/2014/main" id="{7AFEAE75-C830-46AD-82DA-82FC0BDD3E4D}"/>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79</xdr:row>
      <xdr:rowOff>0</xdr:rowOff>
    </xdr:from>
    <xdr:ext cx="65" cy="172227"/>
    <xdr:sp macro="" textlink="">
      <xdr:nvSpPr>
        <xdr:cNvPr id="1895" name="ZoneTexte 1894">
          <a:extLst>
            <a:ext uri="{FF2B5EF4-FFF2-40B4-BE49-F238E27FC236}">
              <a16:creationId xmlns:a16="http://schemas.microsoft.com/office/drawing/2014/main" id="{920EC870-C8AD-47BE-AB13-913A9D6E024B}"/>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79</xdr:row>
      <xdr:rowOff>0</xdr:rowOff>
    </xdr:from>
    <xdr:ext cx="65" cy="172227"/>
    <xdr:sp macro="" textlink="">
      <xdr:nvSpPr>
        <xdr:cNvPr id="1896" name="ZoneTexte 1895">
          <a:extLst>
            <a:ext uri="{FF2B5EF4-FFF2-40B4-BE49-F238E27FC236}">
              <a16:creationId xmlns:a16="http://schemas.microsoft.com/office/drawing/2014/main" id="{D3825BA2-3AAC-4FCC-8E3C-0B39621CF96C}"/>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79</xdr:row>
      <xdr:rowOff>0</xdr:rowOff>
    </xdr:from>
    <xdr:ext cx="65" cy="172227"/>
    <xdr:sp macro="" textlink="">
      <xdr:nvSpPr>
        <xdr:cNvPr id="1897" name="ZoneTexte 1896">
          <a:extLst>
            <a:ext uri="{FF2B5EF4-FFF2-40B4-BE49-F238E27FC236}">
              <a16:creationId xmlns:a16="http://schemas.microsoft.com/office/drawing/2014/main" id="{24ED9FAA-D4F4-4F65-A19E-E134EFD827F2}"/>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79</xdr:row>
      <xdr:rowOff>0</xdr:rowOff>
    </xdr:from>
    <xdr:ext cx="65" cy="172227"/>
    <xdr:sp macro="" textlink="">
      <xdr:nvSpPr>
        <xdr:cNvPr id="1898" name="ZoneTexte 1897">
          <a:extLst>
            <a:ext uri="{FF2B5EF4-FFF2-40B4-BE49-F238E27FC236}">
              <a16:creationId xmlns:a16="http://schemas.microsoft.com/office/drawing/2014/main" id="{0F241013-761F-48C9-B41C-0F03E1A1C263}"/>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79</xdr:row>
      <xdr:rowOff>0</xdr:rowOff>
    </xdr:from>
    <xdr:ext cx="65" cy="172227"/>
    <xdr:sp macro="" textlink="">
      <xdr:nvSpPr>
        <xdr:cNvPr id="1899" name="ZoneTexte 1898">
          <a:extLst>
            <a:ext uri="{FF2B5EF4-FFF2-40B4-BE49-F238E27FC236}">
              <a16:creationId xmlns:a16="http://schemas.microsoft.com/office/drawing/2014/main" id="{97D5C320-2F56-4F70-991C-493C67A35013}"/>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900" name="ZoneTexte 1899">
          <a:extLst>
            <a:ext uri="{FF2B5EF4-FFF2-40B4-BE49-F238E27FC236}">
              <a16:creationId xmlns:a16="http://schemas.microsoft.com/office/drawing/2014/main" id="{B9047A81-BF2F-4B66-BDEA-2D8274741D9F}"/>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901" name="ZoneTexte 1900">
          <a:extLst>
            <a:ext uri="{FF2B5EF4-FFF2-40B4-BE49-F238E27FC236}">
              <a16:creationId xmlns:a16="http://schemas.microsoft.com/office/drawing/2014/main" id="{B65629C6-5919-4652-985A-88779678C0E3}"/>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902" name="ZoneTexte 1901">
          <a:extLst>
            <a:ext uri="{FF2B5EF4-FFF2-40B4-BE49-F238E27FC236}">
              <a16:creationId xmlns:a16="http://schemas.microsoft.com/office/drawing/2014/main" id="{B90CAE28-631B-461E-A2AE-2F603696AC89}"/>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903" name="ZoneTexte 1902">
          <a:extLst>
            <a:ext uri="{FF2B5EF4-FFF2-40B4-BE49-F238E27FC236}">
              <a16:creationId xmlns:a16="http://schemas.microsoft.com/office/drawing/2014/main" id="{00747ED8-BFBB-450E-8DF7-200B7D786D0A}"/>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904" name="ZoneTexte 1903">
          <a:extLst>
            <a:ext uri="{FF2B5EF4-FFF2-40B4-BE49-F238E27FC236}">
              <a16:creationId xmlns:a16="http://schemas.microsoft.com/office/drawing/2014/main" id="{2C049CBD-E798-4B61-9819-1AD7D6BF95FF}"/>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905" name="ZoneTexte 1904">
          <a:extLst>
            <a:ext uri="{FF2B5EF4-FFF2-40B4-BE49-F238E27FC236}">
              <a16:creationId xmlns:a16="http://schemas.microsoft.com/office/drawing/2014/main" id="{28227469-5839-47E2-B8F0-09C9A90E3B76}"/>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906" name="ZoneTexte 1905">
          <a:extLst>
            <a:ext uri="{FF2B5EF4-FFF2-40B4-BE49-F238E27FC236}">
              <a16:creationId xmlns:a16="http://schemas.microsoft.com/office/drawing/2014/main" id="{ED0F678A-9A58-4E70-8DFA-1C1AA6E27316}"/>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907" name="ZoneTexte 1906">
          <a:extLst>
            <a:ext uri="{FF2B5EF4-FFF2-40B4-BE49-F238E27FC236}">
              <a16:creationId xmlns:a16="http://schemas.microsoft.com/office/drawing/2014/main" id="{2692A7B5-A9C7-4924-9548-AA8E7EA7F6F7}"/>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79</xdr:row>
      <xdr:rowOff>0</xdr:rowOff>
    </xdr:from>
    <xdr:ext cx="65" cy="172227"/>
    <xdr:sp macro="" textlink="">
      <xdr:nvSpPr>
        <xdr:cNvPr id="1908" name="ZoneTexte 1907">
          <a:extLst>
            <a:ext uri="{FF2B5EF4-FFF2-40B4-BE49-F238E27FC236}">
              <a16:creationId xmlns:a16="http://schemas.microsoft.com/office/drawing/2014/main" id="{ABB5C187-E732-46A0-9CB1-850138F75D54}"/>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909" name="ZoneTexte 1908">
          <a:extLst>
            <a:ext uri="{FF2B5EF4-FFF2-40B4-BE49-F238E27FC236}">
              <a16:creationId xmlns:a16="http://schemas.microsoft.com/office/drawing/2014/main" id="{E7B70C2A-D29D-4687-9F98-F68DFC70A211}"/>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910" name="ZoneTexte 1909">
          <a:extLst>
            <a:ext uri="{FF2B5EF4-FFF2-40B4-BE49-F238E27FC236}">
              <a16:creationId xmlns:a16="http://schemas.microsoft.com/office/drawing/2014/main" id="{AF5CD532-EEE4-41E2-A336-331C5F97222A}"/>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911" name="ZoneTexte 1910">
          <a:extLst>
            <a:ext uri="{FF2B5EF4-FFF2-40B4-BE49-F238E27FC236}">
              <a16:creationId xmlns:a16="http://schemas.microsoft.com/office/drawing/2014/main" id="{6FA0B0E2-4D13-4579-B071-88050E06D2A3}"/>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79</xdr:row>
      <xdr:rowOff>0</xdr:rowOff>
    </xdr:from>
    <xdr:ext cx="65" cy="172227"/>
    <xdr:sp macro="" textlink="">
      <xdr:nvSpPr>
        <xdr:cNvPr id="1912" name="ZoneTexte 1911">
          <a:extLst>
            <a:ext uri="{FF2B5EF4-FFF2-40B4-BE49-F238E27FC236}">
              <a16:creationId xmlns:a16="http://schemas.microsoft.com/office/drawing/2014/main" id="{101FD341-73F5-4647-BB1E-3838E922F0D1}"/>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79</xdr:row>
      <xdr:rowOff>0</xdr:rowOff>
    </xdr:from>
    <xdr:ext cx="65" cy="172227"/>
    <xdr:sp macro="" textlink="">
      <xdr:nvSpPr>
        <xdr:cNvPr id="1913" name="ZoneTexte 1912">
          <a:extLst>
            <a:ext uri="{FF2B5EF4-FFF2-40B4-BE49-F238E27FC236}">
              <a16:creationId xmlns:a16="http://schemas.microsoft.com/office/drawing/2014/main" id="{E5959BF8-3713-4A48-9F88-A8AFF2708B64}"/>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79</xdr:row>
      <xdr:rowOff>0</xdr:rowOff>
    </xdr:from>
    <xdr:ext cx="65" cy="172227"/>
    <xdr:sp macro="" textlink="">
      <xdr:nvSpPr>
        <xdr:cNvPr id="1914" name="ZoneTexte 1913">
          <a:extLst>
            <a:ext uri="{FF2B5EF4-FFF2-40B4-BE49-F238E27FC236}">
              <a16:creationId xmlns:a16="http://schemas.microsoft.com/office/drawing/2014/main" id="{7DF3926D-3F65-4B29-9CB9-6924E27C1348}"/>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79</xdr:row>
      <xdr:rowOff>0</xdr:rowOff>
    </xdr:from>
    <xdr:ext cx="65" cy="172227"/>
    <xdr:sp macro="" textlink="">
      <xdr:nvSpPr>
        <xdr:cNvPr id="1915" name="ZoneTexte 1914">
          <a:extLst>
            <a:ext uri="{FF2B5EF4-FFF2-40B4-BE49-F238E27FC236}">
              <a16:creationId xmlns:a16="http://schemas.microsoft.com/office/drawing/2014/main" id="{3F12C0C1-7FE1-4F25-9C81-C471F65C2220}"/>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79</xdr:row>
      <xdr:rowOff>0</xdr:rowOff>
    </xdr:from>
    <xdr:ext cx="65" cy="172227"/>
    <xdr:sp macro="" textlink="">
      <xdr:nvSpPr>
        <xdr:cNvPr id="1916" name="ZoneTexte 1915">
          <a:extLst>
            <a:ext uri="{FF2B5EF4-FFF2-40B4-BE49-F238E27FC236}">
              <a16:creationId xmlns:a16="http://schemas.microsoft.com/office/drawing/2014/main" id="{AFB1C9F3-D3ED-49B2-B77A-995BD69987F1}"/>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79</xdr:row>
      <xdr:rowOff>0</xdr:rowOff>
    </xdr:from>
    <xdr:ext cx="65" cy="172227"/>
    <xdr:sp macro="" textlink="">
      <xdr:nvSpPr>
        <xdr:cNvPr id="1917" name="ZoneTexte 1916">
          <a:extLst>
            <a:ext uri="{FF2B5EF4-FFF2-40B4-BE49-F238E27FC236}">
              <a16:creationId xmlns:a16="http://schemas.microsoft.com/office/drawing/2014/main" id="{7BDB51D7-FBB6-490C-B6F8-196F02718A78}"/>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79</xdr:row>
      <xdr:rowOff>0</xdr:rowOff>
    </xdr:from>
    <xdr:ext cx="65" cy="172227"/>
    <xdr:sp macro="" textlink="">
      <xdr:nvSpPr>
        <xdr:cNvPr id="1918" name="ZoneTexte 1917">
          <a:extLst>
            <a:ext uri="{FF2B5EF4-FFF2-40B4-BE49-F238E27FC236}">
              <a16:creationId xmlns:a16="http://schemas.microsoft.com/office/drawing/2014/main" id="{C3FE15FB-30A8-4225-91B7-F579FB6814C3}"/>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79</xdr:row>
      <xdr:rowOff>0</xdr:rowOff>
    </xdr:from>
    <xdr:ext cx="65" cy="172227"/>
    <xdr:sp macro="" textlink="">
      <xdr:nvSpPr>
        <xdr:cNvPr id="1919" name="ZoneTexte 1918">
          <a:extLst>
            <a:ext uri="{FF2B5EF4-FFF2-40B4-BE49-F238E27FC236}">
              <a16:creationId xmlns:a16="http://schemas.microsoft.com/office/drawing/2014/main" id="{8169937C-432E-4EE9-AED0-A4A053FAE76A}"/>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79</xdr:row>
      <xdr:rowOff>0</xdr:rowOff>
    </xdr:from>
    <xdr:ext cx="65" cy="172227"/>
    <xdr:sp macro="" textlink="">
      <xdr:nvSpPr>
        <xdr:cNvPr id="1920" name="ZoneTexte 1919">
          <a:extLst>
            <a:ext uri="{FF2B5EF4-FFF2-40B4-BE49-F238E27FC236}">
              <a16:creationId xmlns:a16="http://schemas.microsoft.com/office/drawing/2014/main" id="{A59BBF8C-0DA3-4EF2-A157-602C624EB0ED}"/>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79</xdr:row>
      <xdr:rowOff>0</xdr:rowOff>
    </xdr:from>
    <xdr:ext cx="65" cy="172227"/>
    <xdr:sp macro="" textlink="">
      <xdr:nvSpPr>
        <xdr:cNvPr id="1921" name="ZoneTexte 1920">
          <a:extLst>
            <a:ext uri="{FF2B5EF4-FFF2-40B4-BE49-F238E27FC236}">
              <a16:creationId xmlns:a16="http://schemas.microsoft.com/office/drawing/2014/main" id="{188B2A68-9B40-40E4-8890-6AA8D984D853}"/>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79</xdr:row>
      <xdr:rowOff>0</xdr:rowOff>
    </xdr:from>
    <xdr:ext cx="65" cy="172227"/>
    <xdr:sp macro="" textlink="">
      <xdr:nvSpPr>
        <xdr:cNvPr id="1922" name="ZoneTexte 1921">
          <a:extLst>
            <a:ext uri="{FF2B5EF4-FFF2-40B4-BE49-F238E27FC236}">
              <a16:creationId xmlns:a16="http://schemas.microsoft.com/office/drawing/2014/main" id="{18E35A88-B760-4FC7-8567-7BA2C318AE79}"/>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79</xdr:row>
      <xdr:rowOff>0</xdr:rowOff>
    </xdr:from>
    <xdr:ext cx="65" cy="172227"/>
    <xdr:sp macro="" textlink="">
      <xdr:nvSpPr>
        <xdr:cNvPr id="1923" name="ZoneTexte 1922">
          <a:extLst>
            <a:ext uri="{FF2B5EF4-FFF2-40B4-BE49-F238E27FC236}">
              <a16:creationId xmlns:a16="http://schemas.microsoft.com/office/drawing/2014/main" id="{67B62C1A-D2CE-4D3F-BEA4-1145DB000A9E}"/>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79</xdr:row>
      <xdr:rowOff>0</xdr:rowOff>
    </xdr:from>
    <xdr:ext cx="65" cy="172227"/>
    <xdr:sp macro="" textlink="">
      <xdr:nvSpPr>
        <xdr:cNvPr id="1924" name="ZoneTexte 1923">
          <a:extLst>
            <a:ext uri="{FF2B5EF4-FFF2-40B4-BE49-F238E27FC236}">
              <a16:creationId xmlns:a16="http://schemas.microsoft.com/office/drawing/2014/main" id="{8BDE25BF-625A-40AA-93F1-26C2414D438D}"/>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925" name="ZoneTexte 1924">
          <a:extLst>
            <a:ext uri="{FF2B5EF4-FFF2-40B4-BE49-F238E27FC236}">
              <a16:creationId xmlns:a16="http://schemas.microsoft.com/office/drawing/2014/main" id="{D6403F6A-15EA-4F8B-A827-7B3381D6FD9E}"/>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926" name="ZoneTexte 1925">
          <a:extLst>
            <a:ext uri="{FF2B5EF4-FFF2-40B4-BE49-F238E27FC236}">
              <a16:creationId xmlns:a16="http://schemas.microsoft.com/office/drawing/2014/main" id="{BA87784E-01EC-4653-AD75-442EDD90E46E}"/>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927" name="ZoneTexte 1926">
          <a:extLst>
            <a:ext uri="{FF2B5EF4-FFF2-40B4-BE49-F238E27FC236}">
              <a16:creationId xmlns:a16="http://schemas.microsoft.com/office/drawing/2014/main" id="{4627AA49-8FC5-4158-9A26-94130BE670D9}"/>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928" name="ZoneTexte 1927">
          <a:extLst>
            <a:ext uri="{FF2B5EF4-FFF2-40B4-BE49-F238E27FC236}">
              <a16:creationId xmlns:a16="http://schemas.microsoft.com/office/drawing/2014/main" id="{E57B96E3-617E-4A1C-975A-3BC4E16AFF07}"/>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929" name="ZoneTexte 1928">
          <a:extLst>
            <a:ext uri="{FF2B5EF4-FFF2-40B4-BE49-F238E27FC236}">
              <a16:creationId xmlns:a16="http://schemas.microsoft.com/office/drawing/2014/main" id="{349317EB-3217-4497-B1B9-70B6E4AAE819}"/>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930" name="ZoneTexte 1929">
          <a:extLst>
            <a:ext uri="{FF2B5EF4-FFF2-40B4-BE49-F238E27FC236}">
              <a16:creationId xmlns:a16="http://schemas.microsoft.com/office/drawing/2014/main" id="{1FB697D0-85F0-475F-A36B-73B2345A162B}"/>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931" name="ZoneTexte 1930">
          <a:extLst>
            <a:ext uri="{FF2B5EF4-FFF2-40B4-BE49-F238E27FC236}">
              <a16:creationId xmlns:a16="http://schemas.microsoft.com/office/drawing/2014/main" id="{4807EDA3-0881-4D76-BBB1-6084BB518839}"/>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932" name="ZoneTexte 1931">
          <a:extLst>
            <a:ext uri="{FF2B5EF4-FFF2-40B4-BE49-F238E27FC236}">
              <a16:creationId xmlns:a16="http://schemas.microsoft.com/office/drawing/2014/main" id="{16C48DF4-E793-473B-99B1-2A3DEAC6F0D3}"/>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933" name="ZoneTexte 1932">
          <a:extLst>
            <a:ext uri="{FF2B5EF4-FFF2-40B4-BE49-F238E27FC236}">
              <a16:creationId xmlns:a16="http://schemas.microsoft.com/office/drawing/2014/main" id="{4DBD3640-9B48-4B5B-BBE0-53D1209E2B6D}"/>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79</xdr:row>
      <xdr:rowOff>0</xdr:rowOff>
    </xdr:from>
    <xdr:ext cx="65" cy="172227"/>
    <xdr:sp macro="" textlink="">
      <xdr:nvSpPr>
        <xdr:cNvPr id="1934" name="ZoneTexte 1933">
          <a:extLst>
            <a:ext uri="{FF2B5EF4-FFF2-40B4-BE49-F238E27FC236}">
              <a16:creationId xmlns:a16="http://schemas.microsoft.com/office/drawing/2014/main" id="{72573781-6884-42C5-9BA7-4AAC4E475799}"/>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79</xdr:row>
      <xdr:rowOff>0</xdr:rowOff>
    </xdr:from>
    <xdr:ext cx="65" cy="172227"/>
    <xdr:sp macro="" textlink="">
      <xdr:nvSpPr>
        <xdr:cNvPr id="1935" name="ZoneTexte 1934">
          <a:extLst>
            <a:ext uri="{FF2B5EF4-FFF2-40B4-BE49-F238E27FC236}">
              <a16:creationId xmlns:a16="http://schemas.microsoft.com/office/drawing/2014/main" id="{79C8CAC7-06F3-4E58-A200-6E51E41B7B30}"/>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79</xdr:row>
      <xdr:rowOff>0</xdr:rowOff>
    </xdr:from>
    <xdr:ext cx="65" cy="172227"/>
    <xdr:sp macro="" textlink="">
      <xdr:nvSpPr>
        <xdr:cNvPr id="1936" name="ZoneTexte 1935">
          <a:extLst>
            <a:ext uri="{FF2B5EF4-FFF2-40B4-BE49-F238E27FC236}">
              <a16:creationId xmlns:a16="http://schemas.microsoft.com/office/drawing/2014/main" id="{DB50BC9D-8677-4198-97FD-20A1F2EA464E}"/>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937" name="ZoneTexte 1936">
          <a:extLst>
            <a:ext uri="{FF2B5EF4-FFF2-40B4-BE49-F238E27FC236}">
              <a16:creationId xmlns:a16="http://schemas.microsoft.com/office/drawing/2014/main" id="{0149E255-CC5C-482F-806E-E7B8FE50AB2E}"/>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938" name="ZoneTexte 1937">
          <a:extLst>
            <a:ext uri="{FF2B5EF4-FFF2-40B4-BE49-F238E27FC236}">
              <a16:creationId xmlns:a16="http://schemas.microsoft.com/office/drawing/2014/main" id="{30C96325-0446-4C1F-B399-41A85D96698E}"/>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939" name="ZoneTexte 1938">
          <a:extLst>
            <a:ext uri="{FF2B5EF4-FFF2-40B4-BE49-F238E27FC236}">
              <a16:creationId xmlns:a16="http://schemas.microsoft.com/office/drawing/2014/main" id="{3BD5F46C-2505-44C6-BBE6-EE4947CF85BC}"/>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940" name="ZoneTexte 1939">
          <a:extLst>
            <a:ext uri="{FF2B5EF4-FFF2-40B4-BE49-F238E27FC236}">
              <a16:creationId xmlns:a16="http://schemas.microsoft.com/office/drawing/2014/main" id="{A939154C-1AEE-4E21-A712-D914DC775914}"/>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941" name="ZoneTexte 1940">
          <a:extLst>
            <a:ext uri="{FF2B5EF4-FFF2-40B4-BE49-F238E27FC236}">
              <a16:creationId xmlns:a16="http://schemas.microsoft.com/office/drawing/2014/main" id="{FE44C33B-0119-468D-B838-582D5543F0D2}"/>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942" name="ZoneTexte 1941">
          <a:extLst>
            <a:ext uri="{FF2B5EF4-FFF2-40B4-BE49-F238E27FC236}">
              <a16:creationId xmlns:a16="http://schemas.microsoft.com/office/drawing/2014/main" id="{548C929D-5424-4606-AD9C-DCF720350683}"/>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943" name="ZoneTexte 1942">
          <a:extLst>
            <a:ext uri="{FF2B5EF4-FFF2-40B4-BE49-F238E27FC236}">
              <a16:creationId xmlns:a16="http://schemas.microsoft.com/office/drawing/2014/main" id="{DDA58548-8591-41EC-8DC8-6EE43246BF78}"/>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944" name="ZoneTexte 1943">
          <a:extLst>
            <a:ext uri="{FF2B5EF4-FFF2-40B4-BE49-F238E27FC236}">
              <a16:creationId xmlns:a16="http://schemas.microsoft.com/office/drawing/2014/main" id="{EE87D432-6637-46C1-A9BF-5D5270062A92}"/>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945" name="ZoneTexte 1944">
          <a:extLst>
            <a:ext uri="{FF2B5EF4-FFF2-40B4-BE49-F238E27FC236}">
              <a16:creationId xmlns:a16="http://schemas.microsoft.com/office/drawing/2014/main" id="{072A4B83-C852-4E1C-B1B5-E6078FEBDC40}"/>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946" name="ZoneTexte 1945">
          <a:extLst>
            <a:ext uri="{FF2B5EF4-FFF2-40B4-BE49-F238E27FC236}">
              <a16:creationId xmlns:a16="http://schemas.microsoft.com/office/drawing/2014/main" id="{44E968BA-E8B9-4DD5-99CE-B20BA4C8E9A9}"/>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947" name="ZoneTexte 1946">
          <a:extLst>
            <a:ext uri="{FF2B5EF4-FFF2-40B4-BE49-F238E27FC236}">
              <a16:creationId xmlns:a16="http://schemas.microsoft.com/office/drawing/2014/main" id="{F4907DC4-BAC6-4B35-83E1-E25C34CF6D50}"/>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79</xdr:row>
      <xdr:rowOff>0</xdr:rowOff>
    </xdr:from>
    <xdr:ext cx="65" cy="172227"/>
    <xdr:sp macro="" textlink="">
      <xdr:nvSpPr>
        <xdr:cNvPr id="1948" name="ZoneTexte 1947">
          <a:extLst>
            <a:ext uri="{FF2B5EF4-FFF2-40B4-BE49-F238E27FC236}">
              <a16:creationId xmlns:a16="http://schemas.microsoft.com/office/drawing/2014/main" id="{19176E52-7993-4FAA-A038-686ADA445A90}"/>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79</xdr:row>
      <xdr:rowOff>0</xdr:rowOff>
    </xdr:from>
    <xdr:ext cx="65" cy="172227"/>
    <xdr:sp macro="" textlink="">
      <xdr:nvSpPr>
        <xdr:cNvPr id="1949" name="ZoneTexte 1948">
          <a:extLst>
            <a:ext uri="{FF2B5EF4-FFF2-40B4-BE49-F238E27FC236}">
              <a16:creationId xmlns:a16="http://schemas.microsoft.com/office/drawing/2014/main" id="{194925A4-FF40-4A08-908E-D1220DFAE8B6}"/>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79</xdr:row>
      <xdr:rowOff>0</xdr:rowOff>
    </xdr:from>
    <xdr:ext cx="65" cy="172227"/>
    <xdr:sp macro="" textlink="">
      <xdr:nvSpPr>
        <xdr:cNvPr id="1950" name="ZoneTexte 1949">
          <a:extLst>
            <a:ext uri="{FF2B5EF4-FFF2-40B4-BE49-F238E27FC236}">
              <a16:creationId xmlns:a16="http://schemas.microsoft.com/office/drawing/2014/main" id="{8DA99D5D-F844-4904-8336-8B25DCE06F76}"/>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79</xdr:row>
      <xdr:rowOff>0</xdr:rowOff>
    </xdr:from>
    <xdr:ext cx="65" cy="172227"/>
    <xdr:sp macro="" textlink="">
      <xdr:nvSpPr>
        <xdr:cNvPr id="1951" name="ZoneTexte 1950">
          <a:extLst>
            <a:ext uri="{FF2B5EF4-FFF2-40B4-BE49-F238E27FC236}">
              <a16:creationId xmlns:a16="http://schemas.microsoft.com/office/drawing/2014/main" id="{F08E3779-0E49-40B2-A269-026090629FC8}"/>
            </a:ext>
          </a:extLst>
        </xdr:cNvPr>
        <xdr:cNvSpPr txBox="1"/>
      </xdr:nvSpPr>
      <xdr:spPr>
        <a:xfrm>
          <a:off x="19192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79</xdr:row>
      <xdr:rowOff>0</xdr:rowOff>
    </xdr:from>
    <xdr:ext cx="65" cy="172227"/>
    <xdr:sp macro="" textlink="">
      <xdr:nvSpPr>
        <xdr:cNvPr id="1952" name="ZoneTexte 1951">
          <a:extLst>
            <a:ext uri="{FF2B5EF4-FFF2-40B4-BE49-F238E27FC236}">
              <a16:creationId xmlns:a16="http://schemas.microsoft.com/office/drawing/2014/main" id="{088681D2-6420-4997-9E0C-27CA2A0135EA}"/>
            </a:ext>
          </a:extLst>
        </xdr:cNvPr>
        <xdr:cNvSpPr txBox="1"/>
      </xdr:nvSpPr>
      <xdr:spPr>
        <a:xfrm>
          <a:off x="19192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79</xdr:row>
      <xdr:rowOff>0</xdr:rowOff>
    </xdr:from>
    <xdr:ext cx="65" cy="172227"/>
    <xdr:sp macro="" textlink="">
      <xdr:nvSpPr>
        <xdr:cNvPr id="1953" name="ZoneTexte 1952">
          <a:extLst>
            <a:ext uri="{FF2B5EF4-FFF2-40B4-BE49-F238E27FC236}">
              <a16:creationId xmlns:a16="http://schemas.microsoft.com/office/drawing/2014/main" id="{DB68DBAC-2A41-4EF5-B221-D08FF5D82548}"/>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79</xdr:row>
      <xdr:rowOff>0</xdr:rowOff>
    </xdr:from>
    <xdr:ext cx="65" cy="172227"/>
    <xdr:sp macro="" textlink="">
      <xdr:nvSpPr>
        <xdr:cNvPr id="1954" name="ZoneTexte 1953">
          <a:extLst>
            <a:ext uri="{FF2B5EF4-FFF2-40B4-BE49-F238E27FC236}">
              <a16:creationId xmlns:a16="http://schemas.microsoft.com/office/drawing/2014/main" id="{8CE822C2-EAF0-4D88-98BF-7BF539EA918D}"/>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955" name="ZoneTexte 1954">
          <a:extLst>
            <a:ext uri="{FF2B5EF4-FFF2-40B4-BE49-F238E27FC236}">
              <a16:creationId xmlns:a16="http://schemas.microsoft.com/office/drawing/2014/main" id="{36094475-752A-47E9-A2E9-029BCC27C1B1}"/>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956" name="ZoneTexte 1955">
          <a:extLst>
            <a:ext uri="{FF2B5EF4-FFF2-40B4-BE49-F238E27FC236}">
              <a16:creationId xmlns:a16="http://schemas.microsoft.com/office/drawing/2014/main" id="{4DB5421D-FC44-439E-AD8A-29DF6CA58059}"/>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957" name="ZoneTexte 1956">
          <a:extLst>
            <a:ext uri="{FF2B5EF4-FFF2-40B4-BE49-F238E27FC236}">
              <a16:creationId xmlns:a16="http://schemas.microsoft.com/office/drawing/2014/main" id="{475377FF-AF3F-4CBC-A5CC-AF00ACD9EB49}"/>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958" name="ZoneTexte 1957">
          <a:extLst>
            <a:ext uri="{FF2B5EF4-FFF2-40B4-BE49-F238E27FC236}">
              <a16:creationId xmlns:a16="http://schemas.microsoft.com/office/drawing/2014/main" id="{EC75B06D-DA75-4E0D-81A2-03DD9863866B}"/>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959" name="ZoneTexte 1958">
          <a:extLst>
            <a:ext uri="{FF2B5EF4-FFF2-40B4-BE49-F238E27FC236}">
              <a16:creationId xmlns:a16="http://schemas.microsoft.com/office/drawing/2014/main" id="{23C3DF8E-0EDD-4B7E-B892-4C066E83B6C8}"/>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960" name="ZoneTexte 1959">
          <a:extLst>
            <a:ext uri="{FF2B5EF4-FFF2-40B4-BE49-F238E27FC236}">
              <a16:creationId xmlns:a16="http://schemas.microsoft.com/office/drawing/2014/main" id="{D839BA02-1DC3-4DC8-AAE8-89A02A499278}"/>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961" name="ZoneTexte 1960">
          <a:extLst>
            <a:ext uri="{FF2B5EF4-FFF2-40B4-BE49-F238E27FC236}">
              <a16:creationId xmlns:a16="http://schemas.microsoft.com/office/drawing/2014/main" id="{A3453FFE-8A93-44FC-8B06-636504F4127D}"/>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962" name="ZoneTexte 1961">
          <a:extLst>
            <a:ext uri="{FF2B5EF4-FFF2-40B4-BE49-F238E27FC236}">
              <a16:creationId xmlns:a16="http://schemas.microsoft.com/office/drawing/2014/main" id="{CD9EC55B-9360-460B-B72C-30E46AFCC6D3}"/>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963" name="ZoneTexte 1962">
          <a:extLst>
            <a:ext uri="{FF2B5EF4-FFF2-40B4-BE49-F238E27FC236}">
              <a16:creationId xmlns:a16="http://schemas.microsoft.com/office/drawing/2014/main" id="{B2D8F1E0-4117-4AE3-90D9-AB2E0AC1B429}"/>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964" name="ZoneTexte 1963">
          <a:extLst>
            <a:ext uri="{FF2B5EF4-FFF2-40B4-BE49-F238E27FC236}">
              <a16:creationId xmlns:a16="http://schemas.microsoft.com/office/drawing/2014/main" id="{A6F570DC-E4E3-4076-BB02-8CF657C4F596}"/>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965" name="ZoneTexte 1964">
          <a:extLst>
            <a:ext uri="{FF2B5EF4-FFF2-40B4-BE49-F238E27FC236}">
              <a16:creationId xmlns:a16="http://schemas.microsoft.com/office/drawing/2014/main" id="{28288172-5809-49B7-BB3A-DE06CE807B67}"/>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966" name="ZoneTexte 1965">
          <a:extLst>
            <a:ext uri="{FF2B5EF4-FFF2-40B4-BE49-F238E27FC236}">
              <a16:creationId xmlns:a16="http://schemas.microsoft.com/office/drawing/2014/main" id="{BAB4ABB2-7BD6-43D7-81AD-D2812838AEE1}"/>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967" name="ZoneTexte 1966">
          <a:extLst>
            <a:ext uri="{FF2B5EF4-FFF2-40B4-BE49-F238E27FC236}">
              <a16:creationId xmlns:a16="http://schemas.microsoft.com/office/drawing/2014/main" id="{675E0D82-C912-4F39-952C-1A9EE11A99F3}"/>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968" name="ZoneTexte 1967">
          <a:extLst>
            <a:ext uri="{FF2B5EF4-FFF2-40B4-BE49-F238E27FC236}">
              <a16:creationId xmlns:a16="http://schemas.microsoft.com/office/drawing/2014/main" id="{E4923304-3014-45C3-910C-C2F5C087936C}"/>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969" name="ZoneTexte 1968">
          <a:extLst>
            <a:ext uri="{FF2B5EF4-FFF2-40B4-BE49-F238E27FC236}">
              <a16:creationId xmlns:a16="http://schemas.microsoft.com/office/drawing/2014/main" id="{65B92716-F11C-45C0-AE48-D7508CCED29E}"/>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970" name="ZoneTexte 1969">
          <a:extLst>
            <a:ext uri="{FF2B5EF4-FFF2-40B4-BE49-F238E27FC236}">
              <a16:creationId xmlns:a16="http://schemas.microsoft.com/office/drawing/2014/main" id="{8784B3FF-68C7-4662-9B69-4046F7B10D10}"/>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111</xdr:row>
      <xdr:rowOff>0</xdr:rowOff>
    </xdr:from>
    <xdr:ext cx="65" cy="172227"/>
    <xdr:sp macro="" textlink="">
      <xdr:nvSpPr>
        <xdr:cNvPr id="1971" name="ZoneTexte 1970">
          <a:extLst>
            <a:ext uri="{FF2B5EF4-FFF2-40B4-BE49-F238E27FC236}">
              <a16:creationId xmlns:a16="http://schemas.microsoft.com/office/drawing/2014/main" id="{891E0F5D-60DC-4C76-A1FE-B3FEC34194CE}"/>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111</xdr:row>
      <xdr:rowOff>0</xdr:rowOff>
    </xdr:from>
    <xdr:ext cx="65" cy="172227"/>
    <xdr:sp macro="" textlink="">
      <xdr:nvSpPr>
        <xdr:cNvPr id="1972" name="ZoneTexte 1971">
          <a:extLst>
            <a:ext uri="{FF2B5EF4-FFF2-40B4-BE49-F238E27FC236}">
              <a16:creationId xmlns:a16="http://schemas.microsoft.com/office/drawing/2014/main" id="{5E17D7BA-D604-442B-B780-93B8A18F3AF8}"/>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111</xdr:row>
      <xdr:rowOff>0</xdr:rowOff>
    </xdr:from>
    <xdr:ext cx="65" cy="172227"/>
    <xdr:sp macro="" textlink="">
      <xdr:nvSpPr>
        <xdr:cNvPr id="1973" name="ZoneTexte 1972">
          <a:extLst>
            <a:ext uri="{FF2B5EF4-FFF2-40B4-BE49-F238E27FC236}">
              <a16:creationId xmlns:a16="http://schemas.microsoft.com/office/drawing/2014/main" id="{103A1AB0-193A-4DBE-BD43-274CE2B0CC95}"/>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974" name="ZoneTexte 1973">
          <a:extLst>
            <a:ext uri="{FF2B5EF4-FFF2-40B4-BE49-F238E27FC236}">
              <a16:creationId xmlns:a16="http://schemas.microsoft.com/office/drawing/2014/main" id="{348683F0-B128-4E20-8C88-D8E971230D2B}"/>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975" name="ZoneTexte 1974">
          <a:extLst>
            <a:ext uri="{FF2B5EF4-FFF2-40B4-BE49-F238E27FC236}">
              <a16:creationId xmlns:a16="http://schemas.microsoft.com/office/drawing/2014/main" id="{DC7FA7E7-186C-477F-BEC2-DC1438237D6F}"/>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976" name="ZoneTexte 1975">
          <a:extLst>
            <a:ext uri="{FF2B5EF4-FFF2-40B4-BE49-F238E27FC236}">
              <a16:creationId xmlns:a16="http://schemas.microsoft.com/office/drawing/2014/main" id="{242C5BD5-5828-440A-A9CA-AA1225E151C0}"/>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977" name="ZoneTexte 1976">
          <a:extLst>
            <a:ext uri="{FF2B5EF4-FFF2-40B4-BE49-F238E27FC236}">
              <a16:creationId xmlns:a16="http://schemas.microsoft.com/office/drawing/2014/main" id="{922B9464-5F48-4955-AEC1-4311DC3EA17A}"/>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978" name="ZoneTexte 1977">
          <a:extLst>
            <a:ext uri="{FF2B5EF4-FFF2-40B4-BE49-F238E27FC236}">
              <a16:creationId xmlns:a16="http://schemas.microsoft.com/office/drawing/2014/main" id="{D2A89FE1-118D-40B3-B9D3-A8B048EFFB28}"/>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979" name="ZoneTexte 1978">
          <a:extLst>
            <a:ext uri="{FF2B5EF4-FFF2-40B4-BE49-F238E27FC236}">
              <a16:creationId xmlns:a16="http://schemas.microsoft.com/office/drawing/2014/main" id="{481BEE91-6239-49D5-B15E-0832257455A7}"/>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980" name="ZoneTexte 1979">
          <a:extLst>
            <a:ext uri="{FF2B5EF4-FFF2-40B4-BE49-F238E27FC236}">
              <a16:creationId xmlns:a16="http://schemas.microsoft.com/office/drawing/2014/main" id="{B5ED3328-B557-4DFB-BA78-20C40759ABC3}"/>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981" name="ZoneTexte 1980">
          <a:extLst>
            <a:ext uri="{FF2B5EF4-FFF2-40B4-BE49-F238E27FC236}">
              <a16:creationId xmlns:a16="http://schemas.microsoft.com/office/drawing/2014/main" id="{C661EF85-707E-4EF7-A85F-BDB8CE50C753}"/>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982" name="ZoneTexte 1981">
          <a:extLst>
            <a:ext uri="{FF2B5EF4-FFF2-40B4-BE49-F238E27FC236}">
              <a16:creationId xmlns:a16="http://schemas.microsoft.com/office/drawing/2014/main" id="{08B3547B-A72B-414D-8770-AB51CF3D1E19}"/>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983" name="ZoneTexte 1982">
          <a:extLst>
            <a:ext uri="{FF2B5EF4-FFF2-40B4-BE49-F238E27FC236}">
              <a16:creationId xmlns:a16="http://schemas.microsoft.com/office/drawing/2014/main" id="{CEF3A84D-52C0-4B64-BDA5-949EE852ACA3}"/>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984" name="ZoneTexte 1983">
          <a:extLst>
            <a:ext uri="{FF2B5EF4-FFF2-40B4-BE49-F238E27FC236}">
              <a16:creationId xmlns:a16="http://schemas.microsoft.com/office/drawing/2014/main" id="{06B02188-90EC-416F-BC90-EFF38F1E7AC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985" name="ZoneTexte 1984">
          <a:extLst>
            <a:ext uri="{FF2B5EF4-FFF2-40B4-BE49-F238E27FC236}">
              <a16:creationId xmlns:a16="http://schemas.microsoft.com/office/drawing/2014/main" id="{F1843020-0542-4327-B4B7-AFC29108F5A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986" name="ZoneTexte 1985">
          <a:extLst>
            <a:ext uri="{FF2B5EF4-FFF2-40B4-BE49-F238E27FC236}">
              <a16:creationId xmlns:a16="http://schemas.microsoft.com/office/drawing/2014/main" id="{F60F8C50-3C69-4795-8882-B578E5A14F2E}"/>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1987" name="ZoneTexte 1986">
          <a:extLst>
            <a:ext uri="{FF2B5EF4-FFF2-40B4-BE49-F238E27FC236}">
              <a16:creationId xmlns:a16="http://schemas.microsoft.com/office/drawing/2014/main" id="{CA4F2826-29BB-4992-B472-2C20CF84DA13}"/>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988" name="ZoneTexte 1987">
          <a:extLst>
            <a:ext uri="{FF2B5EF4-FFF2-40B4-BE49-F238E27FC236}">
              <a16:creationId xmlns:a16="http://schemas.microsoft.com/office/drawing/2014/main" id="{08E190C5-13F4-4D15-AF2D-E54F1453AA56}"/>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989" name="ZoneTexte 1988">
          <a:extLst>
            <a:ext uri="{FF2B5EF4-FFF2-40B4-BE49-F238E27FC236}">
              <a16:creationId xmlns:a16="http://schemas.microsoft.com/office/drawing/2014/main" id="{0FE5B992-CA86-4591-82BD-732EDFD56F56}"/>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111</xdr:row>
      <xdr:rowOff>0</xdr:rowOff>
    </xdr:from>
    <xdr:ext cx="65" cy="172227"/>
    <xdr:sp macro="" textlink="">
      <xdr:nvSpPr>
        <xdr:cNvPr id="1990" name="ZoneTexte 1989">
          <a:extLst>
            <a:ext uri="{FF2B5EF4-FFF2-40B4-BE49-F238E27FC236}">
              <a16:creationId xmlns:a16="http://schemas.microsoft.com/office/drawing/2014/main" id="{F3E8A007-EBAA-40C3-B8A7-94BD61D661BB}"/>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111</xdr:row>
      <xdr:rowOff>0</xdr:rowOff>
    </xdr:from>
    <xdr:ext cx="65" cy="172227"/>
    <xdr:sp macro="" textlink="">
      <xdr:nvSpPr>
        <xdr:cNvPr id="1991" name="ZoneTexte 1990">
          <a:extLst>
            <a:ext uri="{FF2B5EF4-FFF2-40B4-BE49-F238E27FC236}">
              <a16:creationId xmlns:a16="http://schemas.microsoft.com/office/drawing/2014/main" id="{8C746DA5-6E87-4878-8543-4E2D6FF5B47E}"/>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111</xdr:row>
      <xdr:rowOff>0</xdr:rowOff>
    </xdr:from>
    <xdr:ext cx="65" cy="172227"/>
    <xdr:sp macro="" textlink="">
      <xdr:nvSpPr>
        <xdr:cNvPr id="1992" name="ZoneTexte 1991">
          <a:extLst>
            <a:ext uri="{FF2B5EF4-FFF2-40B4-BE49-F238E27FC236}">
              <a16:creationId xmlns:a16="http://schemas.microsoft.com/office/drawing/2014/main" id="{A1CFDEB0-B278-4F28-88D0-87A121E834A0}"/>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1993" name="ZoneTexte 1992">
          <a:extLst>
            <a:ext uri="{FF2B5EF4-FFF2-40B4-BE49-F238E27FC236}">
              <a16:creationId xmlns:a16="http://schemas.microsoft.com/office/drawing/2014/main" id="{7C5458A0-5F0D-4D36-A4D3-00460F329F69}"/>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1994" name="ZoneTexte 1993">
          <a:extLst>
            <a:ext uri="{FF2B5EF4-FFF2-40B4-BE49-F238E27FC236}">
              <a16:creationId xmlns:a16="http://schemas.microsoft.com/office/drawing/2014/main" id="{265DC2C7-4F34-48A6-B52C-E4683ACCC847}"/>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1995" name="ZoneTexte 1994">
          <a:extLst>
            <a:ext uri="{FF2B5EF4-FFF2-40B4-BE49-F238E27FC236}">
              <a16:creationId xmlns:a16="http://schemas.microsoft.com/office/drawing/2014/main" id="{C27C1531-B272-4694-88D3-F8E7714A7F9C}"/>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1996" name="ZoneTexte 1995">
          <a:extLst>
            <a:ext uri="{FF2B5EF4-FFF2-40B4-BE49-F238E27FC236}">
              <a16:creationId xmlns:a16="http://schemas.microsoft.com/office/drawing/2014/main" id="{F7FD2004-8B6C-4CE7-92FA-FF3261965F1F}"/>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1997" name="ZoneTexte 1996">
          <a:extLst>
            <a:ext uri="{FF2B5EF4-FFF2-40B4-BE49-F238E27FC236}">
              <a16:creationId xmlns:a16="http://schemas.microsoft.com/office/drawing/2014/main" id="{98802C4C-9036-420E-83E9-F61CE71AB9DE}"/>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1998" name="ZoneTexte 1997">
          <a:extLst>
            <a:ext uri="{FF2B5EF4-FFF2-40B4-BE49-F238E27FC236}">
              <a16:creationId xmlns:a16="http://schemas.microsoft.com/office/drawing/2014/main" id="{FFD4C852-F64E-40D2-8140-B2EFF0FC27AF}"/>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1999" name="ZoneTexte 1998">
          <a:extLst>
            <a:ext uri="{FF2B5EF4-FFF2-40B4-BE49-F238E27FC236}">
              <a16:creationId xmlns:a16="http://schemas.microsoft.com/office/drawing/2014/main" id="{555E1A5A-BD64-4BDA-86D1-84E36615D3C3}"/>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2000" name="ZoneTexte 1999">
          <a:extLst>
            <a:ext uri="{FF2B5EF4-FFF2-40B4-BE49-F238E27FC236}">
              <a16:creationId xmlns:a16="http://schemas.microsoft.com/office/drawing/2014/main" id="{CB2D4B97-1A00-4B4F-B98C-5F70FF08FC7E}"/>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2001" name="ZoneTexte 2000">
          <a:extLst>
            <a:ext uri="{FF2B5EF4-FFF2-40B4-BE49-F238E27FC236}">
              <a16:creationId xmlns:a16="http://schemas.microsoft.com/office/drawing/2014/main" id="{970F95EF-00A6-4490-A706-DAF6368043B4}"/>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111</xdr:row>
      <xdr:rowOff>0</xdr:rowOff>
    </xdr:from>
    <xdr:ext cx="65" cy="172227"/>
    <xdr:sp macro="" textlink="">
      <xdr:nvSpPr>
        <xdr:cNvPr id="2002" name="ZoneTexte 2001">
          <a:extLst>
            <a:ext uri="{FF2B5EF4-FFF2-40B4-BE49-F238E27FC236}">
              <a16:creationId xmlns:a16="http://schemas.microsoft.com/office/drawing/2014/main" id="{52715047-0631-40B4-B95F-CB63E94123C6}"/>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2003" name="ZoneTexte 2002">
          <a:extLst>
            <a:ext uri="{FF2B5EF4-FFF2-40B4-BE49-F238E27FC236}">
              <a16:creationId xmlns:a16="http://schemas.microsoft.com/office/drawing/2014/main" id="{A0517A97-6BF2-44D2-A9B2-571014636C1C}"/>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2004" name="ZoneTexte 2003">
          <a:extLst>
            <a:ext uri="{FF2B5EF4-FFF2-40B4-BE49-F238E27FC236}">
              <a16:creationId xmlns:a16="http://schemas.microsoft.com/office/drawing/2014/main" id="{0701440C-AFFC-469D-A9DB-613DE2EF4E7D}"/>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2005" name="ZoneTexte 2004">
          <a:extLst>
            <a:ext uri="{FF2B5EF4-FFF2-40B4-BE49-F238E27FC236}">
              <a16:creationId xmlns:a16="http://schemas.microsoft.com/office/drawing/2014/main" id="{DCB99C3B-1B02-4B12-B9AB-83E944132B4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2006" name="ZoneTexte 2005">
          <a:extLst>
            <a:ext uri="{FF2B5EF4-FFF2-40B4-BE49-F238E27FC236}">
              <a16:creationId xmlns:a16="http://schemas.microsoft.com/office/drawing/2014/main" id="{850B63EA-8A31-49EB-B7E4-4C663F2BA7D6}"/>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2007" name="ZoneTexte 2006">
          <a:extLst>
            <a:ext uri="{FF2B5EF4-FFF2-40B4-BE49-F238E27FC236}">
              <a16:creationId xmlns:a16="http://schemas.microsoft.com/office/drawing/2014/main" id="{B1C2ACDB-F572-439F-AD3F-158EB6E3F0E7}"/>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2008" name="ZoneTexte 2007">
          <a:extLst>
            <a:ext uri="{FF2B5EF4-FFF2-40B4-BE49-F238E27FC236}">
              <a16:creationId xmlns:a16="http://schemas.microsoft.com/office/drawing/2014/main" id="{67CCC6EB-5CF0-4571-A62F-6E09B8C321B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2009" name="ZoneTexte 2008">
          <a:extLst>
            <a:ext uri="{FF2B5EF4-FFF2-40B4-BE49-F238E27FC236}">
              <a16:creationId xmlns:a16="http://schemas.microsoft.com/office/drawing/2014/main" id="{6B2FC6AD-342A-41EA-9AF3-3BF0DB93D55E}"/>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2010" name="ZoneTexte 2009">
          <a:extLst>
            <a:ext uri="{FF2B5EF4-FFF2-40B4-BE49-F238E27FC236}">
              <a16:creationId xmlns:a16="http://schemas.microsoft.com/office/drawing/2014/main" id="{59139EDC-E415-499E-9B7E-7F08F659034C}"/>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2011" name="ZoneTexte 2010">
          <a:extLst>
            <a:ext uri="{FF2B5EF4-FFF2-40B4-BE49-F238E27FC236}">
              <a16:creationId xmlns:a16="http://schemas.microsoft.com/office/drawing/2014/main" id="{23E1BB14-5B6E-4C04-A279-16988DD8F74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111</xdr:row>
      <xdr:rowOff>0</xdr:rowOff>
    </xdr:from>
    <xdr:ext cx="65" cy="172227"/>
    <xdr:sp macro="" textlink="">
      <xdr:nvSpPr>
        <xdr:cNvPr id="2012" name="ZoneTexte 2011">
          <a:extLst>
            <a:ext uri="{FF2B5EF4-FFF2-40B4-BE49-F238E27FC236}">
              <a16:creationId xmlns:a16="http://schemas.microsoft.com/office/drawing/2014/main" id="{94918B42-B85B-4691-9FFD-398579449E9A}"/>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2013" name="ZoneTexte 2012">
          <a:extLst>
            <a:ext uri="{FF2B5EF4-FFF2-40B4-BE49-F238E27FC236}">
              <a16:creationId xmlns:a16="http://schemas.microsoft.com/office/drawing/2014/main" id="{0439676D-2A50-435C-9655-8BFEF76C40D3}"/>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2014" name="ZoneTexte 2013">
          <a:extLst>
            <a:ext uri="{FF2B5EF4-FFF2-40B4-BE49-F238E27FC236}">
              <a16:creationId xmlns:a16="http://schemas.microsoft.com/office/drawing/2014/main" id="{EAF46E06-AC8E-436F-ADCD-73762947589E}"/>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2015" name="ZoneTexte 2014">
          <a:extLst>
            <a:ext uri="{FF2B5EF4-FFF2-40B4-BE49-F238E27FC236}">
              <a16:creationId xmlns:a16="http://schemas.microsoft.com/office/drawing/2014/main" id="{866B92FB-CE6D-454E-AE35-75E28C248FC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2016" name="ZoneTexte 2015">
          <a:extLst>
            <a:ext uri="{FF2B5EF4-FFF2-40B4-BE49-F238E27FC236}">
              <a16:creationId xmlns:a16="http://schemas.microsoft.com/office/drawing/2014/main" id="{3136053E-58CE-4E5D-8035-94D8A0A17A1F}"/>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2017" name="ZoneTexte 2016">
          <a:extLst>
            <a:ext uri="{FF2B5EF4-FFF2-40B4-BE49-F238E27FC236}">
              <a16:creationId xmlns:a16="http://schemas.microsoft.com/office/drawing/2014/main" id="{EB9DDF5D-39A6-407F-AEF5-905976C4E09F}"/>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2018" name="ZoneTexte 2017">
          <a:extLst>
            <a:ext uri="{FF2B5EF4-FFF2-40B4-BE49-F238E27FC236}">
              <a16:creationId xmlns:a16="http://schemas.microsoft.com/office/drawing/2014/main" id="{E34700F5-2D4D-4F9C-9E9D-BFB9872DAF57}"/>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2019" name="ZoneTexte 2018">
          <a:extLst>
            <a:ext uri="{FF2B5EF4-FFF2-40B4-BE49-F238E27FC236}">
              <a16:creationId xmlns:a16="http://schemas.microsoft.com/office/drawing/2014/main" id="{EA41C48B-BC8A-4054-B9C1-FE8070D876F8}"/>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2020" name="ZoneTexte 2019">
          <a:extLst>
            <a:ext uri="{FF2B5EF4-FFF2-40B4-BE49-F238E27FC236}">
              <a16:creationId xmlns:a16="http://schemas.microsoft.com/office/drawing/2014/main" id="{FC7FA889-3DBE-4EC8-95B4-216EA0C24460}"/>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2021" name="ZoneTexte 2020">
          <a:extLst>
            <a:ext uri="{FF2B5EF4-FFF2-40B4-BE49-F238E27FC236}">
              <a16:creationId xmlns:a16="http://schemas.microsoft.com/office/drawing/2014/main" id="{47DA4AF6-04BD-46B0-A6C0-2403AE148387}"/>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2022" name="ZoneTexte 2021">
          <a:extLst>
            <a:ext uri="{FF2B5EF4-FFF2-40B4-BE49-F238E27FC236}">
              <a16:creationId xmlns:a16="http://schemas.microsoft.com/office/drawing/2014/main" id="{D636196B-EC01-41D1-B493-EFFA437C2B5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2023" name="ZoneTexte 2022">
          <a:extLst>
            <a:ext uri="{FF2B5EF4-FFF2-40B4-BE49-F238E27FC236}">
              <a16:creationId xmlns:a16="http://schemas.microsoft.com/office/drawing/2014/main" id="{52612C8D-EA48-40A3-B4C9-016F18898DD7}"/>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2024" name="ZoneTexte 2023">
          <a:extLst>
            <a:ext uri="{FF2B5EF4-FFF2-40B4-BE49-F238E27FC236}">
              <a16:creationId xmlns:a16="http://schemas.microsoft.com/office/drawing/2014/main" id="{A3045967-42E9-48BA-AA58-1A0BC81550C7}"/>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2025" name="ZoneTexte 2024">
          <a:extLst>
            <a:ext uri="{FF2B5EF4-FFF2-40B4-BE49-F238E27FC236}">
              <a16:creationId xmlns:a16="http://schemas.microsoft.com/office/drawing/2014/main" id="{CDA32F2E-4534-4278-9FA7-D112BEB97BAD}"/>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2026" name="ZoneTexte 2025">
          <a:extLst>
            <a:ext uri="{FF2B5EF4-FFF2-40B4-BE49-F238E27FC236}">
              <a16:creationId xmlns:a16="http://schemas.microsoft.com/office/drawing/2014/main" id="{B4BDF7CF-8B09-41CA-8AE5-1F075388B061}"/>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111</xdr:row>
      <xdr:rowOff>0</xdr:rowOff>
    </xdr:from>
    <xdr:ext cx="65" cy="172227"/>
    <xdr:sp macro="" textlink="">
      <xdr:nvSpPr>
        <xdr:cNvPr id="2027" name="ZoneTexte 2026">
          <a:extLst>
            <a:ext uri="{FF2B5EF4-FFF2-40B4-BE49-F238E27FC236}">
              <a16:creationId xmlns:a16="http://schemas.microsoft.com/office/drawing/2014/main" id="{276C2EF4-71D3-47BB-9432-F872F8FFE020}"/>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111</xdr:row>
      <xdr:rowOff>0</xdr:rowOff>
    </xdr:from>
    <xdr:ext cx="65" cy="172227"/>
    <xdr:sp macro="" textlink="">
      <xdr:nvSpPr>
        <xdr:cNvPr id="2028" name="ZoneTexte 2027">
          <a:extLst>
            <a:ext uri="{FF2B5EF4-FFF2-40B4-BE49-F238E27FC236}">
              <a16:creationId xmlns:a16="http://schemas.microsoft.com/office/drawing/2014/main" id="{BF922838-DEBD-4EEE-BC48-F98E21647555}"/>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2029" name="ZoneTexte 2028">
          <a:extLst>
            <a:ext uri="{FF2B5EF4-FFF2-40B4-BE49-F238E27FC236}">
              <a16:creationId xmlns:a16="http://schemas.microsoft.com/office/drawing/2014/main" id="{FDEFF476-74DB-472F-BC4D-128BDC6F9761}"/>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2030" name="ZoneTexte 2029">
          <a:extLst>
            <a:ext uri="{FF2B5EF4-FFF2-40B4-BE49-F238E27FC236}">
              <a16:creationId xmlns:a16="http://schemas.microsoft.com/office/drawing/2014/main" id="{39FEE629-274A-4480-9F0B-D62FC6792255}"/>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111</xdr:row>
      <xdr:rowOff>0</xdr:rowOff>
    </xdr:from>
    <xdr:ext cx="65" cy="172227"/>
    <xdr:sp macro="" textlink="">
      <xdr:nvSpPr>
        <xdr:cNvPr id="2031" name="ZoneTexte 2030">
          <a:extLst>
            <a:ext uri="{FF2B5EF4-FFF2-40B4-BE49-F238E27FC236}">
              <a16:creationId xmlns:a16="http://schemas.microsoft.com/office/drawing/2014/main" id="{2F52C854-EAC2-4DA4-80B9-DD41B4D309FB}"/>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111</xdr:row>
      <xdr:rowOff>0</xdr:rowOff>
    </xdr:from>
    <xdr:ext cx="65" cy="172227"/>
    <xdr:sp macro="" textlink="">
      <xdr:nvSpPr>
        <xdr:cNvPr id="2032" name="ZoneTexte 2031">
          <a:extLst>
            <a:ext uri="{FF2B5EF4-FFF2-40B4-BE49-F238E27FC236}">
              <a16:creationId xmlns:a16="http://schemas.microsoft.com/office/drawing/2014/main" id="{6E3E60AB-0996-45F2-A3C2-FCE77C9C84B2}"/>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112</xdr:row>
      <xdr:rowOff>0</xdr:rowOff>
    </xdr:from>
    <xdr:ext cx="65" cy="172227"/>
    <xdr:sp macro="" textlink="">
      <xdr:nvSpPr>
        <xdr:cNvPr id="2033" name="ZoneTexte 2032">
          <a:extLst>
            <a:ext uri="{FF2B5EF4-FFF2-40B4-BE49-F238E27FC236}">
              <a16:creationId xmlns:a16="http://schemas.microsoft.com/office/drawing/2014/main" id="{B38F90F1-91AD-422F-8C56-F87592FE1F9E}"/>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112</xdr:row>
      <xdr:rowOff>0</xdr:rowOff>
    </xdr:from>
    <xdr:ext cx="65" cy="172227"/>
    <xdr:sp macro="" textlink="">
      <xdr:nvSpPr>
        <xdr:cNvPr id="2034" name="ZoneTexte 2033">
          <a:extLst>
            <a:ext uri="{FF2B5EF4-FFF2-40B4-BE49-F238E27FC236}">
              <a16:creationId xmlns:a16="http://schemas.microsoft.com/office/drawing/2014/main" id="{2854482A-AFAB-497A-9D5E-8C25DA490F89}"/>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112</xdr:row>
      <xdr:rowOff>0</xdr:rowOff>
    </xdr:from>
    <xdr:ext cx="65" cy="172227"/>
    <xdr:sp macro="" textlink="">
      <xdr:nvSpPr>
        <xdr:cNvPr id="2035" name="ZoneTexte 2034">
          <a:extLst>
            <a:ext uri="{FF2B5EF4-FFF2-40B4-BE49-F238E27FC236}">
              <a16:creationId xmlns:a16="http://schemas.microsoft.com/office/drawing/2014/main" id="{9546787B-B2B8-4698-B66F-7F885939BD0A}"/>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112</xdr:row>
      <xdr:rowOff>0</xdr:rowOff>
    </xdr:from>
    <xdr:ext cx="65" cy="172227"/>
    <xdr:sp macro="" textlink="">
      <xdr:nvSpPr>
        <xdr:cNvPr id="2036" name="ZoneTexte 2035">
          <a:extLst>
            <a:ext uri="{FF2B5EF4-FFF2-40B4-BE49-F238E27FC236}">
              <a16:creationId xmlns:a16="http://schemas.microsoft.com/office/drawing/2014/main" id="{1869EEA0-BF88-4DF1-A0AD-0599DF62745C}"/>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37" name="ZoneTexte 2036">
          <a:extLst>
            <a:ext uri="{FF2B5EF4-FFF2-40B4-BE49-F238E27FC236}">
              <a16:creationId xmlns:a16="http://schemas.microsoft.com/office/drawing/2014/main" id="{AB4547E2-A54A-408E-8450-37C891CAAA20}"/>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38" name="ZoneTexte 2037">
          <a:extLst>
            <a:ext uri="{FF2B5EF4-FFF2-40B4-BE49-F238E27FC236}">
              <a16:creationId xmlns:a16="http://schemas.microsoft.com/office/drawing/2014/main" id="{DE6AE4DF-34E2-4AE7-A7EF-0B761452E0C3}"/>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39" name="ZoneTexte 2038">
          <a:extLst>
            <a:ext uri="{FF2B5EF4-FFF2-40B4-BE49-F238E27FC236}">
              <a16:creationId xmlns:a16="http://schemas.microsoft.com/office/drawing/2014/main" id="{09992B80-8E78-4CBB-BCFA-0C02512BC018}"/>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40" name="ZoneTexte 2039">
          <a:extLst>
            <a:ext uri="{FF2B5EF4-FFF2-40B4-BE49-F238E27FC236}">
              <a16:creationId xmlns:a16="http://schemas.microsoft.com/office/drawing/2014/main" id="{7291B5D4-DF39-48F2-872D-DBB4199CFB19}"/>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041" name="ZoneTexte 2040">
          <a:extLst>
            <a:ext uri="{FF2B5EF4-FFF2-40B4-BE49-F238E27FC236}">
              <a16:creationId xmlns:a16="http://schemas.microsoft.com/office/drawing/2014/main" id="{67DBA393-3020-4E28-9886-7AABFED3CDA2}"/>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042" name="ZoneTexte 2041">
          <a:extLst>
            <a:ext uri="{FF2B5EF4-FFF2-40B4-BE49-F238E27FC236}">
              <a16:creationId xmlns:a16="http://schemas.microsoft.com/office/drawing/2014/main" id="{914034E1-A0EC-46E7-936E-2D6C589F6191}"/>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043" name="ZoneTexte 2042">
          <a:extLst>
            <a:ext uri="{FF2B5EF4-FFF2-40B4-BE49-F238E27FC236}">
              <a16:creationId xmlns:a16="http://schemas.microsoft.com/office/drawing/2014/main" id="{E3AE17A6-94F8-48A1-B649-47C197E788AE}"/>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044" name="ZoneTexte 2043">
          <a:extLst>
            <a:ext uri="{FF2B5EF4-FFF2-40B4-BE49-F238E27FC236}">
              <a16:creationId xmlns:a16="http://schemas.microsoft.com/office/drawing/2014/main" id="{2009844C-F67D-4899-B810-BDC4FA8A2E82}"/>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112</xdr:row>
      <xdr:rowOff>0</xdr:rowOff>
    </xdr:from>
    <xdr:ext cx="65" cy="172227"/>
    <xdr:sp macro="" textlink="">
      <xdr:nvSpPr>
        <xdr:cNvPr id="2045" name="ZoneTexte 2044">
          <a:extLst>
            <a:ext uri="{FF2B5EF4-FFF2-40B4-BE49-F238E27FC236}">
              <a16:creationId xmlns:a16="http://schemas.microsoft.com/office/drawing/2014/main" id="{CFFE722A-48E4-4A99-A541-9020C55A6555}"/>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46" name="ZoneTexte 2045">
          <a:extLst>
            <a:ext uri="{FF2B5EF4-FFF2-40B4-BE49-F238E27FC236}">
              <a16:creationId xmlns:a16="http://schemas.microsoft.com/office/drawing/2014/main" id="{D64D63D4-E104-48E5-8DA1-95BAC39DBFCE}"/>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047" name="ZoneTexte 2046">
          <a:extLst>
            <a:ext uri="{FF2B5EF4-FFF2-40B4-BE49-F238E27FC236}">
              <a16:creationId xmlns:a16="http://schemas.microsoft.com/office/drawing/2014/main" id="{D458AB19-28CA-4F70-BACF-F31CFB597681}"/>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048" name="ZoneTexte 2047">
          <a:extLst>
            <a:ext uri="{FF2B5EF4-FFF2-40B4-BE49-F238E27FC236}">
              <a16:creationId xmlns:a16="http://schemas.microsoft.com/office/drawing/2014/main" id="{2716CFA8-0BEA-4D06-9951-63B1328E517A}"/>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112</xdr:row>
      <xdr:rowOff>0</xdr:rowOff>
    </xdr:from>
    <xdr:ext cx="65" cy="172227"/>
    <xdr:sp macro="" textlink="">
      <xdr:nvSpPr>
        <xdr:cNvPr id="2049" name="ZoneTexte 2048">
          <a:extLst>
            <a:ext uri="{FF2B5EF4-FFF2-40B4-BE49-F238E27FC236}">
              <a16:creationId xmlns:a16="http://schemas.microsoft.com/office/drawing/2014/main" id="{2DD9A89F-0309-400A-8D75-AC7598E76A4D}"/>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112</xdr:row>
      <xdr:rowOff>0</xdr:rowOff>
    </xdr:from>
    <xdr:ext cx="65" cy="172227"/>
    <xdr:sp macro="" textlink="">
      <xdr:nvSpPr>
        <xdr:cNvPr id="2050" name="ZoneTexte 2049">
          <a:extLst>
            <a:ext uri="{FF2B5EF4-FFF2-40B4-BE49-F238E27FC236}">
              <a16:creationId xmlns:a16="http://schemas.microsoft.com/office/drawing/2014/main" id="{967C6418-6322-4E83-998A-C8B4C01000F6}"/>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112</xdr:row>
      <xdr:rowOff>0</xdr:rowOff>
    </xdr:from>
    <xdr:ext cx="65" cy="172227"/>
    <xdr:sp macro="" textlink="">
      <xdr:nvSpPr>
        <xdr:cNvPr id="2051" name="ZoneTexte 2050">
          <a:extLst>
            <a:ext uri="{FF2B5EF4-FFF2-40B4-BE49-F238E27FC236}">
              <a16:creationId xmlns:a16="http://schemas.microsoft.com/office/drawing/2014/main" id="{9CE426C6-CA17-45BB-959C-46E05D3042E5}"/>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112</xdr:row>
      <xdr:rowOff>0</xdr:rowOff>
    </xdr:from>
    <xdr:ext cx="65" cy="172227"/>
    <xdr:sp macro="" textlink="">
      <xdr:nvSpPr>
        <xdr:cNvPr id="2052" name="ZoneTexte 2051">
          <a:extLst>
            <a:ext uri="{FF2B5EF4-FFF2-40B4-BE49-F238E27FC236}">
              <a16:creationId xmlns:a16="http://schemas.microsoft.com/office/drawing/2014/main" id="{654D4C49-37C6-4AD5-9B36-00BAE01ACEC3}"/>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112</xdr:row>
      <xdr:rowOff>0</xdr:rowOff>
    </xdr:from>
    <xdr:ext cx="65" cy="172227"/>
    <xdr:sp macro="" textlink="">
      <xdr:nvSpPr>
        <xdr:cNvPr id="2053" name="ZoneTexte 2052">
          <a:extLst>
            <a:ext uri="{FF2B5EF4-FFF2-40B4-BE49-F238E27FC236}">
              <a16:creationId xmlns:a16="http://schemas.microsoft.com/office/drawing/2014/main" id="{4178684C-0349-4B7B-AE80-E75ADADEB530}"/>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112</xdr:row>
      <xdr:rowOff>0</xdr:rowOff>
    </xdr:from>
    <xdr:ext cx="65" cy="172227"/>
    <xdr:sp macro="" textlink="">
      <xdr:nvSpPr>
        <xdr:cNvPr id="2054" name="ZoneTexte 2053">
          <a:extLst>
            <a:ext uri="{FF2B5EF4-FFF2-40B4-BE49-F238E27FC236}">
              <a16:creationId xmlns:a16="http://schemas.microsoft.com/office/drawing/2014/main" id="{CD867F13-CA8F-4559-8744-6F1D18720914}"/>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112</xdr:row>
      <xdr:rowOff>0</xdr:rowOff>
    </xdr:from>
    <xdr:ext cx="65" cy="172227"/>
    <xdr:sp macro="" textlink="">
      <xdr:nvSpPr>
        <xdr:cNvPr id="2055" name="ZoneTexte 2054">
          <a:extLst>
            <a:ext uri="{FF2B5EF4-FFF2-40B4-BE49-F238E27FC236}">
              <a16:creationId xmlns:a16="http://schemas.microsoft.com/office/drawing/2014/main" id="{CF565EDD-B07F-4CA2-95A7-440E4A5B4D86}"/>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56" name="ZoneTexte 2055">
          <a:extLst>
            <a:ext uri="{FF2B5EF4-FFF2-40B4-BE49-F238E27FC236}">
              <a16:creationId xmlns:a16="http://schemas.microsoft.com/office/drawing/2014/main" id="{137174E2-BC82-420B-B161-207F4B8587BB}"/>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57" name="ZoneTexte 2056">
          <a:extLst>
            <a:ext uri="{FF2B5EF4-FFF2-40B4-BE49-F238E27FC236}">
              <a16:creationId xmlns:a16="http://schemas.microsoft.com/office/drawing/2014/main" id="{63B3D31E-76A1-476F-A58A-5F572EE9D435}"/>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58" name="ZoneTexte 2057">
          <a:extLst>
            <a:ext uri="{FF2B5EF4-FFF2-40B4-BE49-F238E27FC236}">
              <a16:creationId xmlns:a16="http://schemas.microsoft.com/office/drawing/2014/main" id="{C4B1CC34-CFDE-48C4-8948-DE33EFEB040E}"/>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59" name="ZoneTexte 2058">
          <a:extLst>
            <a:ext uri="{FF2B5EF4-FFF2-40B4-BE49-F238E27FC236}">
              <a16:creationId xmlns:a16="http://schemas.microsoft.com/office/drawing/2014/main" id="{2EDB7FC6-39BE-4AF0-89E1-1ACB5DFD60C1}"/>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060" name="ZoneTexte 2059">
          <a:extLst>
            <a:ext uri="{FF2B5EF4-FFF2-40B4-BE49-F238E27FC236}">
              <a16:creationId xmlns:a16="http://schemas.microsoft.com/office/drawing/2014/main" id="{26716A2C-2600-424D-8730-F68EDA59BE45}"/>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061" name="ZoneTexte 2060">
          <a:extLst>
            <a:ext uri="{FF2B5EF4-FFF2-40B4-BE49-F238E27FC236}">
              <a16:creationId xmlns:a16="http://schemas.microsoft.com/office/drawing/2014/main" id="{ADC2C023-41E6-4580-84B9-F8D5393231C8}"/>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062" name="ZoneTexte 2061">
          <a:extLst>
            <a:ext uri="{FF2B5EF4-FFF2-40B4-BE49-F238E27FC236}">
              <a16:creationId xmlns:a16="http://schemas.microsoft.com/office/drawing/2014/main" id="{19E67966-5109-44F5-9C77-637474883F29}"/>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063" name="ZoneTexte 2062">
          <a:extLst>
            <a:ext uri="{FF2B5EF4-FFF2-40B4-BE49-F238E27FC236}">
              <a16:creationId xmlns:a16="http://schemas.microsoft.com/office/drawing/2014/main" id="{6498C328-AB56-46BC-A0E2-063ECCBDF93E}"/>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112</xdr:row>
      <xdr:rowOff>0</xdr:rowOff>
    </xdr:from>
    <xdr:ext cx="65" cy="172227"/>
    <xdr:sp macro="" textlink="">
      <xdr:nvSpPr>
        <xdr:cNvPr id="2064" name="ZoneTexte 2063">
          <a:extLst>
            <a:ext uri="{FF2B5EF4-FFF2-40B4-BE49-F238E27FC236}">
              <a16:creationId xmlns:a16="http://schemas.microsoft.com/office/drawing/2014/main" id="{AD09A11B-A3B6-450C-8426-A96FF9740711}"/>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65" name="ZoneTexte 2064">
          <a:extLst>
            <a:ext uri="{FF2B5EF4-FFF2-40B4-BE49-F238E27FC236}">
              <a16:creationId xmlns:a16="http://schemas.microsoft.com/office/drawing/2014/main" id="{6719ED9A-A345-4224-8D65-AFE0051993E4}"/>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066" name="ZoneTexte 2065">
          <a:extLst>
            <a:ext uri="{FF2B5EF4-FFF2-40B4-BE49-F238E27FC236}">
              <a16:creationId xmlns:a16="http://schemas.microsoft.com/office/drawing/2014/main" id="{EA53F837-E237-4D0A-B335-AFA12D0CB7D1}"/>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067" name="ZoneTexte 2066">
          <a:extLst>
            <a:ext uri="{FF2B5EF4-FFF2-40B4-BE49-F238E27FC236}">
              <a16:creationId xmlns:a16="http://schemas.microsoft.com/office/drawing/2014/main" id="{55C94E87-DF3A-48A5-8BCD-8FF940B5C932}"/>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112</xdr:row>
      <xdr:rowOff>0</xdr:rowOff>
    </xdr:from>
    <xdr:ext cx="65" cy="172227"/>
    <xdr:sp macro="" textlink="">
      <xdr:nvSpPr>
        <xdr:cNvPr id="2068" name="ZoneTexte 2067">
          <a:extLst>
            <a:ext uri="{FF2B5EF4-FFF2-40B4-BE49-F238E27FC236}">
              <a16:creationId xmlns:a16="http://schemas.microsoft.com/office/drawing/2014/main" id="{F0C425AF-DDD5-468E-8F10-9C8247CB7AA5}"/>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112</xdr:row>
      <xdr:rowOff>0</xdr:rowOff>
    </xdr:from>
    <xdr:ext cx="65" cy="172227"/>
    <xdr:sp macro="" textlink="">
      <xdr:nvSpPr>
        <xdr:cNvPr id="2069" name="ZoneTexte 2068">
          <a:extLst>
            <a:ext uri="{FF2B5EF4-FFF2-40B4-BE49-F238E27FC236}">
              <a16:creationId xmlns:a16="http://schemas.microsoft.com/office/drawing/2014/main" id="{8B7D2289-E25B-448D-9F05-18D92E49AADB}"/>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112</xdr:row>
      <xdr:rowOff>0</xdr:rowOff>
    </xdr:from>
    <xdr:ext cx="65" cy="172227"/>
    <xdr:sp macro="" textlink="">
      <xdr:nvSpPr>
        <xdr:cNvPr id="2070" name="ZoneTexte 2069">
          <a:extLst>
            <a:ext uri="{FF2B5EF4-FFF2-40B4-BE49-F238E27FC236}">
              <a16:creationId xmlns:a16="http://schemas.microsoft.com/office/drawing/2014/main" id="{D99BA1A1-3885-4932-B6B2-A871DF3905EE}"/>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112</xdr:row>
      <xdr:rowOff>0</xdr:rowOff>
    </xdr:from>
    <xdr:ext cx="65" cy="172227"/>
    <xdr:sp macro="" textlink="">
      <xdr:nvSpPr>
        <xdr:cNvPr id="2071" name="ZoneTexte 2070">
          <a:extLst>
            <a:ext uri="{FF2B5EF4-FFF2-40B4-BE49-F238E27FC236}">
              <a16:creationId xmlns:a16="http://schemas.microsoft.com/office/drawing/2014/main" id="{DEAED6CB-9850-4BA1-AEF6-9809D314EB9A}"/>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112</xdr:row>
      <xdr:rowOff>0</xdr:rowOff>
    </xdr:from>
    <xdr:ext cx="65" cy="172227"/>
    <xdr:sp macro="" textlink="">
      <xdr:nvSpPr>
        <xdr:cNvPr id="2072" name="ZoneTexte 2071">
          <a:extLst>
            <a:ext uri="{FF2B5EF4-FFF2-40B4-BE49-F238E27FC236}">
              <a16:creationId xmlns:a16="http://schemas.microsoft.com/office/drawing/2014/main" id="{4837E391-B019-4A3A-A61D-65D8DA2FF9A5}"/>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112</xdr:row>
      <xdr:rowOff>0</xdr:rowOff>
    </xdr:from>
    <xdr:ext cx="65" cy="172227"/>
    <xdr:sp macro="" textlink="">
      <xdr:nvSpPr>
        <xdr:cNvPr id="2073" name="ZoneTexte 2072">
          <a:extLst>
            <a:ext uri="{FF2B5EF4-FFF2-40B4-BE49-F238E27FC236}">
              <a16:creationId xmlns:a16="http://schemas.microsoft.com/office/drawing/2014/main" id="{4753E8B9-F182-45CC-85B7-EC45E84CF4E1}"/>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112</xdr:row>
      <xdr:rowOff>0</xdr:rowOff>
    </xdr:from>
    <xdr:ext cx="65" cy="172227"/>
    <xdr:sp macro="" textlink="">
      <xdr:nvSpPr>
        <xdr:cNvPr id="2074" name="ZoneTexte 2073">
          <a:extLst>
            <a:ext uri="{FF2B5EF4-FFF2-40B4-BE49-F238E27FC236}">
              <a16:creationId xmlns:a16="http://schemas.microsoft.com/office/drawing/2014/main" id="{5B9342EA-10E6-49ED-BC72-E5DD15477736}"/>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112</xdr:row>
      <xdr:rowOff>0</xdr:rowOff>
    </xdr:from>
    <xdr:ext cx="65" cy="172227"/>
    <xdr:sp macro="" textlink="">
      <xdr:nvSpPr>
        <xdr:cNvPr id="2075" name="ZoneTexte 2074">
          <a:extLst>
            <a:ext uri="{FF2B5EF4-FFF2-40B4-BE49-F238E27FC236}">
              <a16:creationId xmlns:a16="http://schemas.microsoft.com/office/drawing/2014/main" id="{032A3FC4-3C47-4359-BBBA-141A393D3503}"/>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112</xdr:row>
      <xdr:rowOff>0</xdr:rowOff>
    </xdr:from>
    <xdr:ext cx="65" cy="172227"/>
    <xdr:sp macro="" textlink="">
      <xdr:nvSpPr>
        <xdr:cNvPr id="2076" name="ZoneTexte 2075">
          <a:extLst>
            <a:ext uri="{FF2B5EF4-FFF2-40B4-BE49-F238E27FC236}">
              <a16:creationId xmlns:a16="http://schemas.microsoft.com/office/drawing/2014/main" id="{3791B2BC-E471-472A-BD1E-098767573A58}"/>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112</xdr:row>
      <xdr:rowOff>0</xdr:rowOff>
    </xdr:from>
    <xdr:ext cx="65" cy="172227"/>
    <xdr:sp macro="" textlink="">
      <xdr:nvSpPr>
        <xdr:cNvPr id="2077" name="ZoneTexte 2076">
          <a:extLst>
            <a:ext uri="{FF2B5EF4-FFF2-40B4-BE49-F238E27FC236}">
              <a16:creationId xmlns:a16="http://schemas.microsoft.com/office/drawing/2014/main" id="{F210B499-6EC2-4250-8989-D6F577B40069}"/>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112</xdr:row>
      <xdr:rowOff>0</xdr:rowOff>
    </xdr:from>
    <xdr:ext cx="65" cy="172227"/>
    <xdr:sp macro="" textlink="">
      <xdr:nvSpPr>
        <xdr:cNvPr id="2078" name="ZoneTexte 2077">
          <a:extLst>
            <a:ext uri="{FF2B5EF4-FFF2-40B4-BE49-F238E27FC236}">
              <a16:creationId xmlns:a16="http://schemas.microsoft.com/office/drawing/2014/main" id="{63F4C605-3697-46EE-86C8-30F37398C2FB}"/>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112</xdr:row>
      <xdr:rowOff>0</xdr:rowOff>
    </xdr:from>
    <xdr:ext cx="65" cy="172227"/>
    <xdr:sp macro="" textlink="">
      <xdr:nvSpPr>
        <xdr:cNvPr id="2079" name="ZoneTexte 2078">
          <a:extLst>
            <a:ext uri="{FF2B5EF4-FFF2-40B4-BE49-F238E27FC236}">
              <a16:creationId xmlns:a16="http://schemas.microsoft.com/office/drawing/2014/main" id="{81A18356-9E68-4CDF-BC13-FD031E882C87}"/>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112</xdr:row>
      <xdr:rowOff>0</xdr:rowOff>
    </xdr:from>
    <xdr:ext cx="65" cy="172227"/>
    <xdr:sp macro="" textlink="">
      <xdr:nvSpPr>
        <xdr:cNvPr id="2080" name="ZoneTexte 2079">
          <a:extLst>
            <a:ext uri="{FF2B5EF4-FFF2-40B4-BE49-F238E27FC236}">
              <a16:creationId xmlns:a16="http://schemas.microsoft.com/office/drawing/2014/main" id="{3BC49EE7-5B09-4158-BCDC-91AB9C2C8FC5}"/>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81" name="ZoneTexte 2080">
          <a:extLst>
            <a:ext uri="{FF2B5EF4-FFF2-40B4-BE49-F238E27FC236}">
              <a16:creationId xmlns:a16="http://schemas.microsoft.com/office/drawing/2014/main" id="{8108292E-2786-4CA6-8DC0-F987C6299119}"/>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82" name="ZoneTexte 2081">
          <a:extLst>
            <a:ext uri="{FF2B5EF4-FFF2-40B4-BE49-F238E27FC236}">
              <a16:creationId xmlns:a16="http://schemas.microsoft.com/office/drawing/2014/main" id="{15A4149E-0529-4A41-8F9E-D70F83BDC9E5}"/>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83" name="ZoneTexte 2082">
          <a:extLst>
            <a:ext uri="{FF2B5EF4-FFF2-40B4-BE49-F238E27FC236}">
              <a16:creationId xmlns:a16="http://schemas.microsoft.com/office/drawing/2014/main" id="{9F2249C4-37B4-4383-B3EA-4D3CA3087AE7}"/>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84" name="ZoneTexte 2083">
          <a:extLst>
            <a:ext uri="{FF2B5EF4-FFF2-40B4-BE49-F238E27FC236}">
              <a16:creationId xmlns:a16="http://schemas.microsoft.com/office/drawing/2014/main" id="{37701B47-8F7B-4427-9F2A-6ED978DD5FF6}"/>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85" name="ZoneTexte 2084">
          <a:extLst>
            <a:ext uri="{FF2B5EF4-FFF2-40B4-BE49-F238E27FC236}">
              <a16:creationId xmlns:a16="http://schemas.microsoft.com/office/drawing/2014/main" id="{5A0FC927-46BF-4B1B-BFF4-F697FFED11A4}"/>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86" name="ZoneTexte 2085">
          <a:extLst>
            <a:ext uri="{FF2B5EF4-FFF2-40B4-BE49-F238E27FC236}">
              <a16:creationId xmlns:a16="http://schemas.microsoft.com/office/drawing/2014/main" id="{E80DDBEF-3061-49BA-83ED-759365BABBF3}"/>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87" name="ZoneTexte 2086">
          <a:extLst>
            <a:ext uri="{FF2B5EF4-FFF2-40B4-BE49-F238E27FC236}">
              <a16:creationId xmlns:a16="http://schemas.microsoft.com/office/drawing/2014/main" id="{A7DA649C-0806-47CA-BB68-D0E0D1DFE144}"/>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88" name="ZoneTexte 2087">
          <a:extLst>
            <a:ext uri="{FF2B5EF4-FFF2-40B4-BE49-F238E27FC236}">
              <a16:creationId xmlns:a16="http://schemas.microsoft.com/office/drawing/2014/main" id="{AF6110F7-7A40-4326-8AFA-A2D02923F638}"/>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89" name="ZoneTexte 2088">
          <a:extLst>
            <a:ext uri="{FF2B5EF4-FFF2-40B4-BE49-F238E27FC236}">
              <a16:creationId xmlns:a16="http://schemas.microsoft.com/office/drawing/2014/main" id="{CDCD19CB-911E-44D7-B979-682DA5539560}"/>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112</xdr:row>
      <xdr:rowOff>0</xdr:rowOff>
    </xdr:from>
    <xdr:ext cx="65" cy="172227"/>
    <xdr:sp macro="" textlink="">
      <xdr:nvSpPr>
        <xdr:cNvPr id="2090" name="ZoneTexte 2089">
          <a:extLst>
            <a:ext uri="{FF2B5EF4-FFF2-40B4-BE49-F238E27FC236}">
              <a16:creationId xmlns:a16="http://schemas.microsoft.com/office/drawing/2014/main" id="{3AD0D974-283A-4748-8D12-E391CA3CCB9D}"/>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112</xdr:row>
      <xdr:rowOff>0</xdr:rowOff>
    </xdr:from>
    <xdr:ext cx="65" cy="172227"/>
    <xdr:sp macro="" textlink="">
      <xdr:nvSpPr>
        <xdr:cNvPr id="2091" name="ZoneTexte 2090">
          <a:extLst>
            <a:ext uri="{FF2B5EF4-FFF2-40B4-BE49-F238E27FC236}">
              <a16:creationId xmlns:a16="http://schemas.microsoft.com/office/drawing/2014/main" id="{98366979-C213-426D-A05E-D81B5BBE3D4A}"/>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112</xdr:row>
      <xdr:rowOff>0</xdr:rowOff>
    </xdr:from>
    <xdr:ext cx="65" cy="172227"/>
    <xdr:sp macro="" textlink="">
      <xdr:nvSpPr>
        <xdr:cNvPr id="2092" name="ZoneTexte 2091">
          <a:extLst>
            <a:ext uri="{FF2B5EF4-FFF2-40B4-BE49-F238E27FC236}">
              <a16:creationId xmlns:a16="http://schemas.microsoft.com/office/drawing/2014/main" id="{8EE41B1E-DFF2-4421-8D6D-49A3E47D2F11}"/>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093" name="ZoneTexte 2092">
          <a:extLst>
            <a:ext uri="{FF2B5EF4-FFF2-40B4-BE49-F238E27FC236}">
              <a16:creationId xmlns:a16="http://schemas.microsoft.com/office/drawing/2014/main" id="{0467B9A4-30FA-4FB8-8A9C-47C2FA11BDEF}"/>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094" name="ZoneTexte 2093">
          <a:extLst>
            <a:ext uri="{FF2B5EF4-FFF2-40B4-BE49-F238E27FC236}">
              <a16:creationId xmlns:a16="http://schemas.microsoft.com/office/drawing/2014/main" id="{258A5582-22C4-4DD1-8993-DC73FCE52B2D}"/>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095" name="ZoneTexte 2094">
          <a:extLst>
            <a:ext uri="{FF2B5EF4-FFF2-40B4-BE49-F238E27FC236}">
              <a16:creationId xmlns:a16="http://schemas.microsoft.com/office/drawing/2014/main" id="{AAD0B2CC-BA8D-403B-94E2-2B41624C4BD1}"/>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096" name="ZoneTexte 2095">
          <a:extLst>
            <a:ext uri="{FF2B5EF4-FFF2-40B4-BE49-F238E27FC236}">
              <a16:creationId xmlns:a16="http://schemas.microsoft.com/office/drawing/2014/main" id="{5411CA81-07AA-419F-9111-562F88131532}"/>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097" name="ZoneTexte 2096">
          <a:extLst>
            <a:ext uri="{FF2B5EF4-FFF2-40B4-BE49-F238E27FC236}">
              <a16:creationId xmlns:a16="http://schemas.microsoft.com/office/drawing/2014/main" id="{2C901C18-09D2-4C69-BFE5-E84EA92D5A32}"/>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098" name="ZoneTexte 2097">
          <a:extLst>
            <a:ext uri="{FF2B5EF4-FFF2-40B4-BE49-F238E27FC236}">
              <a16:creationId xmlns:a16="http://schemas.microsoft.com/office/drawing/2014/main" id="{D1994D7B-F670-4FAC-A593-D67F346267CA}"/>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099" name="ZoneTexte 2098">
          <a:extLst>
            <a:ext uri="{FF2B5EF4-FFF2-40B4-BE49-F238E27FC236}">
              <a16:creationId xmlns:a16="http://schemas.microsoft.com/office/drawing/2014/main" id="{6082EE55-A010-4D34-A534-19ADC9AE9CBE}"/>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100" name="ZoneTexte 2099">
          <a:extLst>
            <a:ext uri="{FF2B5EF4-FFF2-40B4-BE49-F238E27FC236}">
              <a16:creationId xmlns:a16="http://schemas.microsoft.com/office/drawing/2014/main" id="{EF10821F-F53B-4683-B76B-F5FF134B7BD8}"/>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101" name="ZoneTexte 2100">
          <a:extLst>
            <a:ext uri="{FF2B5EF4-FFF2-40B4-BE49-F238E27FC236}">
              <a16:creationId xmlns:a16="http://schemas.microsoft.com/office/drawing/2014/main" id="{CB94BAB1-E179-4525-BB7E-3CFFF883290B}"/>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102" name="ZoneTexte 2101">
          <a:extLst>
            <a:ext uri="{FF2B5EF4-FFF2-40B4-BE49-F238E27FC236}">
              <a16:creationId xmlns:a16="http://schemas.microsoft.com/office/drawing/2014/main" id="{A88779ED-F5C2-4218-8866-6D25E2D6C8EC}"/>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103" name="ZoneTexte 2102">
          <a:extLst>
            <a:ext uri="{FF2B5EF4-FFF2-40B4-BE49-F238E27FC236}">
              <a16:creationId xmlns:a16="http://schemas.microsoft.com/office/drawing/2014/main" id="{152BAFB9-545F-4FF6-B811-BA75467A7421}"/>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112</xdr:row>
      <xdr:rowOff>0</xdr:rowOff>
    </xdr:from>
    <xdr:ext cx="65" cy="172227"/>
    <xdr:sp macro="" textlink="">
      <xdr:nvSpPr>
        <xdr:cNvPr id="2104" name="ZoneTexte 2103">
          <a:extLst>
            <a:ext uri="{FF2B5EF4-FFF2-40B4-BE49-F238E27FC236}">
              <a16:creationId xmlns:a16="http://schemas.microsoft.com/office/drawing/2014/main" id="{85858ED4-DE52-4EA9-95D6-9BA9A721BA53}"/>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112</xdr:row>
      <xdr:rowOff>0</xdr:rowOff>
    </xdr:from>
    <xdr:ext cx="65" cy="172227"/>
    <xdr:sp macro="" textlink="">
      <xdr:nvSpPr>
        <xdr:cNvPr id="2105" name="ZoneTexte 2104">
          <a:extLst>
            <a:ext uri="{FF2B5EF4-FFF2-40B4-BE49-F238E27FC236}">
              <a16:creationId xmlns:a16="http://schemas.microsoft.com/office/drawing/2014/main" id="{E54A97A7-B4D8-4DAD-9696-A9F2F636F4FA}"/>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112</xdr:row>
      <xdr:rowOff>0</xdr:rowOff>
    </xdr:from>
    <xdr:ext cx="65" cy="172227"/>
    <xdr:sp macro="" textlink="">
      <xdr:nvSpPr>
        <xdr:cNvPr id="2106" name="ZoneTexte 2105">
          <a:extLst>
            <a:ext uri="{FF2B5EF4-FFF2-40B4-BE49-F238E27FC236}">
              <a16:creationId xmlns:a16="http://schemas.microsoft.com/office/drawing/2014/main" id="{8495B6F4-FA8B-498D-8BC6-3490F7F98993}"/>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112</xdr:row>
      <xdr:rowOff>0</xdr:rowOff>
    </xdr:from>
    <xdr:ext cx="65" cy="172227"/>
    <xdr:sp macro="" textlink="">
      <xdr:nvSpPr>
        <xdr:cNvPr id="2107" name="ZoneTexte 2106">
          <a:extLst>
            <a:ext uri="{FF2B5EF4-FFF2-40B4-BE49-F238E27FC236}">
              <a16:creationId xmlns:a16="http://schemas.microsoft.com/office/drawing/2014/main" id="{77FF0A5B-2748-48C0-ACEF-52C07DA829AB}"/>
            </a:ext>
          </a:extLst>
        </xdr:cNvPr>
        <xdr:cNvSpPr txBox="1"/>
      </xdr:nvSpPr>
      <xdr:spPr>
        <a:xfrm>
          <a:off x="19192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112</xdr:row>
      <xdr:rowOff>0</xdr:rowOff>
    </xdr:from>
    <xdr:ext cx="65" cy="172227"/>
    <xdr:sp macro="" textlink="">
      <xdr:nvSpPr>
        <xdr:cNvPr id="2108" name="ZoneTexte 2107">
          <a:extLst>
            <a:ext uri="{FF2B5EF4-FFF2-40B4-BE49-F238E27FC236}">
              <a16:creationId xmlns:a16="http://schemas.microsoft.com/office/drawing/2014/main" id="{D6EEA57B-C4FC-4A4A-8B90-C33DB4595FA1}"/>
            </a:ext>
          </a:extLst>
        </xdr:cNvPr>
        <xdr:cNvSpPr txBox="1"/>
      </xdr:nvSpPr>
      <xdr:spPr>
        <a:xfrm>
          <a:off x="19192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112</xdr:row>
      <xdr:rowOff>0</xdr:rowOff>
    </xdr:from>
    <xdr:ext cx="65" cy="172227"/>
    <xdr:sp macro="" textlink="">
      <xdr:nvSpPr>
        <xdr:cNvPr id="2109" name="ZoneTexte 2108">
          <a:extLst>
            <a:ext uri="{FF2B5EF4-FFF2-40B4-BE49-F238E27FC236}">
              <a16:creationId xmlns:a16="http://schemas.microsoft.com/office/drawing/2014/main" id="{0A4CB236-1713-481E-8C6A-A8CC44C04E10}"/>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112</xdr:row>
      <xdr:rowOff>0</xdr:rowOff>
    </xdr:from>
    <xdr:ext cx="65" cy="172227"/>
    <xdr:sp macro="" textlink="">
      <xdr:nvSpPr>
        <xdr:cNvPr id="2110" name="ZoneTexte 2109">
          <a:extLst>
            <a:ext uri="{FF2B5EF4-FFF2-40B4-BE49-F238E27FC236}">
              <a16:creationId xmlns:a16="http://schemas.microsoft.com/office/drawing/2014/main" id="{F1E1C403-4A67-4D76-A091-D1DA46EAE89A}"/>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2111" name="ZoneTexte 2110">
          <a:extLst>
            <a:ext uri="{FF2B5EF4-FFF2-40B4-BE49-F238E27FC236}">
              <a16:creationId xmlns:a16="http://schemas.microsoft.com/office/drawing/2014/main" id="{F36F7311-4BC6-4B85-9F5D-D38730A88DE2}"/>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2112" name="ZoneTexte 2111">
          <a:extLst>
            <a:ext uri="{FF2B5EF4-FFF2-40B4-BE49-F238E27FC236}">
              <a16:creationId xmlns:a16="http://schemas.microsoft.com/office/drawing/2014/main" id="{7097DBD3-45FC-470A-AE48-CC6A56723D02}"/>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2113" name="ZoneTexte 2112">
          <a:extLst>
            <a:ext uri="{FF2B5EF4-FFF2-40B4-BE49-F238E27FC236}">
              <a16:creationId xmlns:a16="http://schemas.microsoft.com/office/drawing/2014/main" id="{765062C9-E157-4DBF-8AB7-B5BDB2145059}"/>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2114" name="ZoneTexte 2113">
          <a:extLst>
            <a:ext uri="{FF2B5EF4-FFF2-40B4-BE49-F238E27FC236}">
              <a16:creationId xmlns:a16="http://schemas.microsoft.com/office/drawing/2014/main" id="{26260060-1481-432D-9CAC-9D20D2E3D1CF}"/>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15" name="ZoneTexte 2114">
          <a:extLst>
            <a:ext uri="{FF2B5EF4-FFF2-40B4-BE49-F238E27FC236}">
              <a16:creationId xmlns:a16="http://schemas.microsoft.com/office/drawing/2014/main" id="{B13E4AB4-2CE3-4851-8491-96425F1710E1}"/>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16" name="ZoneTexte 2115">
          <a:extLst>
            <a:ext uri="{FF2B5EF4-FFF2-40B4-BE49-F238E27FC236}">
              <a16:creationId xmlns:a16="http://schemas.microsoft.com/office/drawing/2014/main" id="{5C9C32CA-30C8-4B85-823A-EBF5C65D06C9}"/>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17" name="ZoneTexte 2116">
          <a:extLst>
            <a:ext uri="{FF2B5EF4-FFF2-40B4-BE49-F238E27FC236}">
              <a16:creationId xmlns:a16="http://schemas.microsoft.com/office/drawing/2014/main" id="{D9CD9656-6FC3-48DB-8649-64FC6DE059E7}"/>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18" name="ZoneTexte 2117">
          <a:extLst>
            <a:ext uri="{FF2B5EF4-FFF2-40B4-BE49-F238E27FC236}">
              <a16:creationId xmlns:a16="http://schemas.microsoft.com/office/drawing/2014/main" id="{150203A7-974F-48B5-AAB3-47DC1F9CCA38}"/>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19" name="ZoneTexte 2118">
          <a:extLst>
            <a:ext uri="{FF2B5EF4-FFF2-40B4-BE49-F238E27FC236}">
              <a16:creationId xmlns:a16="http://schemas.microsoft.com/office/drawing/2014/main" id="{51D3E5A3-E0F9-46E8-A0EF-C1D28BF9AF00}"/>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20" name="ZoneTexte 2119">
          <a:extLst>
            <a:ext uri="{FF2B5EF4-FFF2-40B4-BE49-F238E27FC236}">
              <a16:creationId xmlns:a16="http://schemas.microsoft.com/office/drawing/2014/main" id="{D79E4855-8CBE-4625-83E0-34D8F84468D4}"/>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21" name="ZoneTexte 2120">
          <a:extLst>
            <a:ext uri="{FF2B5EF4-FFF2-40B4-BE49-F238E27FC236}">
              <a16:creationId xmlns:a16="http://schemas.microsoft.com/office/drawing/2014/main" id="{2313022A-4440-4EC4-8D34-7CAE1B891E1E}"/>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22" name="ZoneTexte 2121">
          <a:extLst>
            <a:ext uri="{FF2B5EF4-FFF2-40B4-BE49-F238E27FC236}">
              <a16:creationId xmlns:a16="http://schemas.microsoft.com/office/drawing/2014/main" id="{92603ACB-93D9-405F-86F6-31B876640697}"/>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2123" name="ZoneTexte 2122">
          <a:extLst>
            <a:ext uri="{FF2B5EF4-FFF2-40B4-BE49-F238E27FC236}">
              <a16:creationId xmlns:a16="http://schemas.microsoft.com/office/drawing/2014/main" id="{898CBF90-C4B3-4E40-8576-3ABE79A46578}"/>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24" name="ZoneTexte 2123">
          <a:extLst>
            <a:ext uri="{FF2B5EF4-FFF2-40B4-BE49-F238E27FC236}">
              <a16:creationId xmlns:a16="http://schemas.microsoft.com/office/drawing/2014/main" id="{349C8F82-8F25-4CF5-84EF-36B5A05BE414}"/>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25" name="ZoneTexte 2124">
          <a:extLst>
            <a:ext uri="{FF2B5EF4-FFF2-40B4-BE49-F238E27FC236}">
              <a16:creationId xmlns:a16="http://schemas.microsoft.com/office/drawing/2014/main" id="{9B9673B8-D9F2-4281-850B-417105E588B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26" name="ZoneTexte 2125">
          <a:extLst>
            <a:ext uri="{FF2B5EF4-FFF2-40B4-BE49-F238E27FC236}">
              <a16:creationId xmlns:a16="http://schemas.microsoft.com/office/drawing/2014/main" id="{B3D3D0A6-A91C-4359-969A-B64320E6FB8E}"/>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111</xdr:row>
      <xdr:rowOff>0</xdr:rowOff>
    </xdr:from>
    <xdr:ext cx="65" cy="172227"/>
    <xdr:sp macro="" textlink="">
      <xdr:nvSpPr>
        <xdr:cNvPr id="2127" name="ZoneTexte 2126">
          <a:extLst>
            <a:ext uri="{FF2B5EF4-FFF2-40B4-BE49-F238E27FC236}">
              <a16:creationId xmlns:a16="http://schemas.microsoft.com/office/drawing/2014/main" id="{7156D25A-0059-40DD-BF5D-E3AB932A011E}"/>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111</xdr:row>
      <xdr:rowOff>0</xdr:rowOff>
    </xdr:from>
    <xdr:ext cx="65" cy="172227"/>
    <xdr:sp macro="" textlink="">
      <xdr:nvSpPr>
        <xdr:cNvPr id="2128" name="ZoneTexte 2127">
          <a:extLst>
            <a:ext uri="{FF2B5EF4-FFF2-40B4-BE49-F238E27FC236}">
              <a16:creationId xmlns:a16="http://schemas.microsoft.com/office/drawing/2014/main" id="{1B0A37D5-7BA8-4804-B30E-5277F20CD0EE}"/>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111</xdr:row>
      <xdr:rowOff>0</xdr:rowOff>
    </xdr:from>
    <xdr:ext cx="65" cy="172227"/>
    <xdr:sp macro="" textlink="">
      <xdr:nvSpPr>
        <xdr:cNvPr id="2129" name="ZoneTexte 2128">
          <a:extLst>
            <a:ext uri="{FF2B5EF4-FFF2-40B4-BE49-F238E27FC236}">
              <a16:creationId xmlns:a16="http://schemas.microsoft.com/office/drawing/2014/main" id="{591FEDBB-2FB6-4E65-A627-C3A407A5515A}"/>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2130" name="ZoneTexte 2129">
          <a:extLst>
            <a:ext uri="{FF2B5EF4-FFF2-40B4-BE49-F238E27FC236}">
              <a16:creationId xmlns:a16="http://schemas.microsoft.com/office/drawing/2014/main" id="{9B63865A-E31A-4928-9BEE-FDC9C8BACCF5}"/>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2131" name="ZoneTexte 2130">
          <a:extLst>
            <a:ext uri="{FF2B5EF4-FFF2-40B4-BE49-F238E27FC236}">
              <a16:creationId xmlns:a16="http://schemas.microsoft.com/office/drawing/2014/main" id="{5976CD7C-6A46-4CD8-B0D1-2C32D91C2337}"/>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2132" name="ZoneTexte 2131">
          <a:extLst>
            <a:ext uri="{FF2B5EF4-FFF2-40B4-BE49-F238E27FC236}">
              <a16:creationId xmlns:a16="http://schemas.microsoft.com/office/drawing/2014/main" id="{C0120C5F-FC75-46E9-B4DB-D2B1554AC906}"/>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2133" name="ZoneTexte 2132">
          <a:extLst>
            <a:ext uri="{FF2B5EF4-FFF2-40B4-BE49-F238E27FC236}">
              <a16:creationId xmlns:a16="http://schemas.microsoft.com/office/drawing/2014/main" id="{B6B4D06F-1C3F-41DA-9DFB-AF534C7B2B09}"/>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34" name="ZoneTexte 2133">
          <a:extLst>
            <a:ext uri="{FF2B5EF4-FFF2-40B4-BE49-F238E27FC236}">
              <a16:creationId xmlns:a16="http://schemas.microsoft.com/office/drawing/2014/main" id="{7CB6655B-CB3B-4DA2-AA3C-B423C5716015}"/>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35" name="ZoneTexte 2134">
          <a:extLst>
            <a:ext uri="{FF2B5EF4-FFF2-40B4-BE49-F238E27FC236}">
              <a16:creationId xmlns:a16="http://schemas.microsoft.com/office/drawing/2014/main" id="{6378DD22-8F3C-450A-94A3-D4CAFECECC9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36" name="ZoneTexte 2135">
          <a:extLst>
            <a:ext uri="{FF2B5EF4-FFF2-40B4-BE49-F238E27FC236}">
              <a16:creationId xmlns:a16="http://schemas.microsoft.com/office/drawing/2014/main" id="{E8165AB9-20FF-4C6F-86CC-AC0B28C6A904}"/>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37" name="ZoneTexte 2136">
          <a:extLst>
            <a:ext uri="{FF2B5EF4-FFF2-40B4-BE49-F238E27FC236}">
              <a16:creationId xmlns:a16="http://schemas.microsoft.com/office/drawing/2014/main" id="{249639BE-8434-40B4-8D6E-C03BBA1F8AA1}"/>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38" name="ZoneTexte 2137">
          <a:extLst>
            <a:ext uri="{FF2B5EF4-FFF2-40B4-BE49-F238E27FC236}">
              <a16:creationId xmlns:a16="http://schemas.microsoft.com/office/drawing/2014/main" id="{80772D94-15F0-4095-8090-068D9611F939}"/>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39" name="ZoneTexte 2138">
          <a:extLst>
            <a:ext uri="{FF2B5EF4-FFF2-40B4-BE49-F238E27FC236}">
              <a16:creationId xmlns:a16="http://schemas.microsoft.com/office/drawing/2014/main" id="{853E1CFD-FA8B-4558-A0A0-BB770898287C}"/>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40" name="ZoneTexte 2139">
          <a:extLst>
            <a:ext uri="{FF2B5EF4-FFF2-40B4-BE49-F238E27FC236}">
              <a16:creationId xmlns:a16="http://schemas.microsoft.com/office/drawing/2014/main" id="{39F35B85-1209-4219-8DFB-BB24443D41E9}"/>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41" name="ZoneTexte 2140">
          <a:extLst>
            <a:ext uri="{FF2B5EF4-FFF2-40B4-BE49-F238E27FC236}">
              <a16:creationId xmlns:a16="http://schemas.microsoft.com/office/drawing/2014/main" id="{F4E8B68A-7FBC-484E-96EE-15D5E53AC66F}"/>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2142" name="ZoneTexte 2141">
          <a:extLst>
            <a:ext uri="{FF2B5EF4-FFF2-40B4-BE49-F238E27FC236}">
              <a16:creationId xmlns:a16="http://schemas.microsoft.com/office/drawing/2014/main" id="{AE7E5F3D-CDE5-478D-9D61-57CBAE99CF76}"/>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43" name="ZoneTexte 2142">
          <a:extLst>
            <a:ext uri="{FF2B5EF4-FFF2-40B4-BE49-F238E27FC236}">
              <a16:creationId xmlns:a16="http://schemas.microsoft.com/office/drawing/2014/main" id="{42292D44-8E4B-431C-96D5-FC99EAECF963}"/>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44" name="ZoneTexte 2143">
          <a:extLst>
            <a:ext uri="{FF2B5EF4-FFF2-40B4-BE49-F238E27FC236}">
              <a16:creationId xmlns:a16="http://schemas.microsoft.com/office/drawing/2014/main" id="{2AFC979E-31FC-4962-9F85-712310E66C9E}"/>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45" name="ZoneTexte 2144">
          <a:extLst>
            <a:ext uri="{FF2B5EF4-FFF2-40B4-BE49-F238E27FC236}">
              <a16:creationId xmlns:a16="http://schemas.microsoft.com/office/drawing/2014/main" id="{D1A8534A-A0B8-4E07-92DF-EC867522DE74}"/>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111</xdr:row>
      <xdr:rowOff>0</xdr:rowOff>
    </xdr:from>
    <xdr:ext cx="65" cy="172227"/>
    <xdr:sp macro="" textlink="">
      <xdr:nvSpPr>
        <xdr:cNvPr id="2146" name="ZoneTexte 2145">
          <a:extLst>
            <a:ext uri="{FF2B5EF4-FFF2-40B4-BE49-F238E27FC236}">
              <a16:creationId xmlns:a16="http://schemas.microsoft.com/office/drawing/2014/main" id="{D5A3F46A-023B-46F9-A84A-2F611986779A}"/>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111</xdr:row>
      <xdr:rowOff>0</xdr:rowOff>
    </xdr:from>
    <xdr:ext cx="65" cy="172227"/>
    <xdr:sp macro="" textlink="">
      <xdr:nvSpPr>
        <xdr:cNvPr id="2147" name="ZoneTexte 2146">
          <a:extLst>
            <a:ext uri="{FF2B5EF4-FFF2-40B4-BE49-F238E27FC236}">
              <a16:creationId xmlns:a16="http://schemas.microsoft.com/office/drawing/2014/main" id="{83B81941-BB06-4C11-8B4C-E9FC7D2D2501}"/>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111</xdr:row>
      <xdr:rowOff>0</xdr:rowOff>
    </xdr:from>
    <xdr:ext cx="65" cy="172227"/>
    <xdr:sp macro="" textlink="">
      <xdr:nvSpPr>
        <xdr:cNvPr id="2148" name="ZoneTexte 2147">
          <a:extLst>
            <a:ext uri="{FF2B5EF4-FFF2-40B4-BE49-F238E27FC236}">
              <a16:creationId xmlns:a16="http://schemas.microsoft.com/office/drawing/2014/main" id="{141EFCB3-19F1-48A7-99A1-7A214DBAC16A}"/>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2149" name="ZoneTexte 2148">
          <a:extLst>
            <a:ext uri="{FF2B5EF4-FFF2-40B4-BE49-F238E27FC236}">
              <a16:creationId xmlns:a16="http://schemas.microsoft.com/office/drawing/2014/main" id="{DB3AFF95-5610-4377-B261-07A3CCD6A60A}"/>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2150" name="ZoneTexte 2149">
          <a:extLst>
            <a:ext uri="{FF2B5EF4-FFF2-40B4-BE49-F238E27FC236}">
              <a16:creationId xmlns:a16="http://schemas.microsoft.com/office/drawing/2014/main" id="{9F24A804-07BA-4FAB-B3C2-B5D951B5482A}"/>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2151" name="ZoneTexte 2150">
          <a:extLst>
            <a:ext uri="{FF2B5EF4-FFF2-40B4-BE49-F238E27FC236}">
              <a16:creationId xmlns:a16="http://schemas.microsoft.com/office/drawing/2014/main" id="{4AB11EE9-969F-4805-A0CF-E2FDFD2E1F29}"/>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2152" name="ZoneTexte 2151">
          <a:extLst>
            <a:ext uri="{FF2B5EF4-FFF2-40B4-BE49-F238E27FC236}">
              <a16:creationId xmlns:a16="http://schemas.microsoft.com/office/drawing/2014/main" id="{DC704F83-9450-4644-B5A4-0A9981E86DBA}"/>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2153" name="ZoneTexte 2152">
          <a:extLst>
            <a:ext uri="{FF2B5EF4-FFF2-40B4-BE49-F238E27FC236}">
              <a16:creationId xmlns:a16="http://schemas.microsoft.com/office/drawing/2014/main" id="{A5A8906C-79B2-4B16-8D63-2FF498824057}"/>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2154" name="ZoneTexte 2153">
          <a:extLst>
            <a:ext uri="{FF2B5EF4-FFF2-40B4-BE49-F238E27FC236}">
              <a16:creationId xmlns:a16="http://schemas.microsoft.com/office/drawing/2014/main" id="{E67EC39A-456B-4D0F-BE5B-4CAF2868069B}"/>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2155" name="ZoneTexte 2154">
          <a:extLst>
            <a:ext uri="{FF2B5EF4-FFF2-40B4-BE49-F238E27FC236}">
              <a16:creationId xmlns:a16="http://schemas.microsoft.com/office/drawing/2014/main" id="{8EB1FF3A-EE9B-4894-9A42-B3A397193603}"/>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2156" name="ZoneTexte 2155">
          <a:extLst>
            <a:ext uri="{FF2B5EF4-FFF2-40B4-BE49-F238E27FC236}">
              <a16:creationId xmlns:a16="http://schemas.microsoft.com/office/drawing/2014/main" id="{9152324C-75F4-469A-864D-80D59A0050CD}"/>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2157" name="ZoneTexte 2156">
          <a:extLst>
            <a:ext uri="{FF2B5EF4-FFF2-40B4-BE49-F238E27FC236}">
              <a16:creationId xmlns:a16="http://schemas.microsoft.com/office/drawing/2014/main" id="{10AA5032-C9DD-4174-9359-A1BCA67E959D}"/>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111</xdr:row>
      <xdr:rowOff>0</xdr:rowOff>
    </xdr:from>
    <xdr:ext cx="65" cy="172227"/>
    <xdr:sp macro="" textlink="">
      <xdr:nvSpPr>
        <xdr:cNvPr id="2158" name="ZoneTexte 2157">
          <a:extLst>
            <a:ext uri="{FF2B5EF4-FFF2-40B4-BE49-F238E27FC236}">
              <a16:creationId xmlns:a16="http://schemas.microsoft.com/office/drawing/2014/main" id="{7087E864-899D-4830-9B7D-85ACFAD1FC08}"/>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59" name="ZoneTexte 2158">
          <a:extLst>
            <a:ext uri="{FF2B5EF4-FFF2-40B4-BE49-F238E27FC236}">
              <a16:creationId xmlns:a16="http://schemas.microsoft.com/office/drawing/2014/main" id="{DFF666F3-7611-44E0-880C-3A13A428D86A}"/>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60" name="ZoneTexte 2159">
          <a:extLst>
            <a:ext uri="{FF2B5EF4-FFF2-40B4-BE49-F238E27FC236}">
              <a16:creationId xmlns:a16="http://schemas.microsoft.com/office/drawing/2014/main" id="{C5C58392-F0A7-457B-8A8A-FD2EC286C91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61" name="ZoneTexte 2160">
          <a:extLst>
            <a:ext uri="{FF2B5EF4-FFF2-40B4-BE49-F238E27FC236}">
              <a16:creationId xmlns:a16="http://schemas.microsoft.com/office/drawing/2014/main" id="{91B78195-1630-479F-BDD2-2A2402E30E71}"/>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62" name="ZoneTexte 2161">
          <a:extLst>
            <a:ext uri="{FF2B5EF4-FFF2-40B4-BE49-F238E27FC236}">
              <a16:creationId xmlns:a16="http://schemas.microsoft.com/office/drawing/2014/main" id="{D4E52760-0C68-48C6-9056-CBD1C058F734}"/>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63" name="ZoneTexte 2162">
          <a:extLst>
            <a:ext uri="{FF2B5EF4-FFF2-40B4-BE49-F238E27FC236}">
              <a16:creationId xmlns:a16="http://schemas.microsoft.com/office/drawing/2014/main" id="{F3BD14F8-87BC-462D-A181-2D572E99F7A3}"/>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64" name="ZoneTexte 2163">
          <a:extLst>
            <a:ext uri="{FF2B5EF4-FFF2-40B4-BE49-F238E27FC236}">
              <a16:creationId xmlns:a16="http://schemas.microsoft.com/office/drawing/2014/main" id="{DF0F3675-232E-4302-A371-3EDE45BA1118}"/>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65" name="ZoneTexte 2164">
          <a:extLst>
            <a:ext uri="{FF2B5EF4-FFF2-40B4-BE49-F238E27FC236}">
              <a16:creationId xmlns:a16="http://schemas.microsoft.com/office/drawing/2014/main" id="{47D3CE08-AA95-4B3B-B619-BB44103BE1B7}"/>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66" name="ZoneTexte 2165">
          <a:extLst>
            <a:ext uri="{FF2B5EF4-FFF2-40B4-BE49-F238E27FC236}">
              <a16:creationId xmlns:a16="http://schemas.microsoft.com/office/drawing/2014/main" id="{A8A35F5F-8B5F-41DF-ABE4-5B0AA62E5DC5}"/>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67" name="ZoneTexte 2166">
          <a:extLst>
            <a:ext uri="{FF2B5EF4-FFF2-40B4-BE49-F238E27FC236}">
              <a16:creationId xmlns:a16="http://schemas.microsoft.com/office/drawing/2014/main" id="{E28CE971-19F9-492B-B8FE-FD34D348BF2A}"/>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111</xdr:row>
      <xdr:rowOff>0</xdr:rowOff>
    </xdr:from>
    <xdr:ext cx="65" cy="172227"/>
    <xdr:sp macro="" textlink="">
      <xdr:nvSpPr>
        <xdr:cNvPr id="2168" name="ZoneTexte 2167">
          <a:extLst>
            <a:ext uri="{FF2B5EF4-FFF2-40B4-BE49-F238E27FC236}">
              <a16:creationId xmlns:a16="http://schemas.microsoft.com/office/drawing/2014/main" id="{0A9CA61E-1311-4BF2-B3E9-4F850890C5CB}"/>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2169" name="ZoneTexte 2168">
          <a:extLst>
            <a:ext uri="{FF2B5EF4-FFF2-40B4-BE49-F238E27FC236}">
              <a16:creationId xmlns:a16="http://schemas.microsoft.com/office/drawing/2014/main" id="{81AC9F45-2409-42BB-9D3F-083D978D39EE}"/>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111</xdr:row>
      <xdr:rowOff>0</xdr:rowOff>
    </xdr:from>
    <xdr:ext cx="65" cy="172227"/>
    <xdr:sp macro="" textlink="">
      <xdr:nvSpPr>
        <xdr:cNvPr id="2170" name="ZoneTexte 2169">
          <a:extLst>
            <a:ext uri="{FF2B5EF4-FFF2-40B4-BE49-F238E27FC236}">
              <a16:creationId xmlns:a16="http://schemas.microsoft.com/office/drawing/2014/main" id="{99E14FE1-277D-485C-9ADA-B38CA968EFDF}"/>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71" name="ZoneTexte 2170">
          <a:extLst>
            <a:ext uri="{FF2B5EF4-FFF2-40B4-BE49-F238E27FC236}">
              <a16:creationId xmlns:a16="http://schemas.microsoft.com/office/drawing/2014/main" id="{48250CA5-FA9E-4CAA-9160-6B577F9129CE}"/>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72" name="ZoneTexte 2171">
          <a:extLst>
            <a:ext uri="{FF2B5EF4-FFF2-40B4-BE49-F238E27FC236}">
              <a16:creationId xmlns:a16="http://schemas.microsoft.com/office/drawing/2014/main" id="{3E7CFCA4-2B39-43A7-A271-A582DA4CAE8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73" name="ZoneTexte 2172">
          <a:extLst>
            <a:ext uri="{FF2B5EF4-FFF2-40B4-BE49-F238E27FC236}">
              <a16:creationId xmlns:a16="http://schemas.microsoft.com/office/drawing/2014/main" id="{27652B62-3F92-421B-AEDA-AA152975DFB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74" name="ZoneTexte 2173">
          <a:extLst>
            <a:ext uri="{FF2B5EF4-FFF2-40B4-BE49-F238E27FC236}">
              <a16:creationId xmlns:a16="http://schemas.microsoft.com/office/drawing/2014/main" id="{8A0732DA-3330-4B55-98A4-55BA2C396DE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75" name="ZoneTexte 2174">
          <a:extLst>
            <a:ext uri="{FF2B5EF4-FFF2-40B4-BE49-F238E27FC236}">
              <a16:creationId xmlns:a16="http://schemas.microsoft.com/office/drawing/2014/main" id="{DBD15698-279E-4BDB-A607-0E0FDA7F5EE9}"/>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76" name="ZoneTexte 2175">
          <a:extLst>
            <a:ext uri="{FF2B5EF4-FFF2-40B4-BE49-F238E27FC236}">
              <a16:creationId xmlns:a16="http://schemas.microsoft.com/office/drawing/2014/main" id="{5E1F2E35-5AD0-4582-BA69-0C33A0CDB71D}"/>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77" name="ZoneTexte 2176">
          <a:extLst>
            <a:ext uri="{FF2B5EF4-FFF2-40B4-BE49-F238E27FC236}">
              <a16:creationId xmlns:a16="http://schemas.microsoft.com/office/drawing/2014/main" id="{E80CFAB4-E73B-41E8-B3A7-E3264641071E}"/>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78" name="ZoneTexte 2177">
          <a:extLst>
            <a:ext uri="{FF2B5EF4-FFF2-40B4-BE49-F238E27FC236}">
              <a16:creationId xmlns:a16="http://schemas.microsoft.com/office/drawing/2014/main" id="{F6309F5E-F7CA-42D6-B8CB-A8AE952816AC}"/>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79" name="ZoneTexte 2178">
          <a:extLst>
            <a:ext uri="{FF2B5EF4-FFF2-40B4-BE49-F238E27FC236}">
              <a16:creationId xmlns:a16="http://schemas.microsoft.com/office/drawing/2014/main" id="{8D3E524E-EC65-4F09-9573-6652A52601B4}"/>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80" name="ZoneTexte 2179">
          <a:extLst>
            <a:ext uri="{FF2B5EF4-FFF2-40B4-BE49-F238E27FC236}">
              <a16:creationId xmlns:a16="http://schemas.microsoft.com/office/drawing/2014/main" id="{5CBABE9F-3CC5-4E93-8896-59FE39F0D59E}"/>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81" name="ZoneTexte 2180">
          <a:extLst>
            <a:ext uri="{FF2B5EF4-FFF2-40B4-BE49-F238E27FC236}">
              <a16:creationId xmlns:a16="http://schemas.microsoft.com/office/drawing/2014/main" id="{2BA785DA-F59C-4F92-9934-5BAEBE11715E}"/>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111</xdr:row>
      <xdr:rowOff>0</xdr:rowOff>
    </xdr:from>
    <xdr:ext cx="65" cy="172227"/>
    <xdr:sp macro="" textlink="">
      <xdr:nvSpPr>
        <xdr:cNvPr id="2182" name="ZoneTexte 2181">
          <a:extLst>
            <a:ext uri="{FF2B5EF4-FFF2-40B4-BE49-F238E27FC236}">
              <a16:creationId xmlns:a16="http://schemas.microsoft.com/office/drawing/2014/main" id="{794092A4-A3B7-4ED8-BDDB-4F54A699BB99}"/>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111</xdr:row>
      <xdr:rowOff>0</xdr:rowOff>
    </xdr:from>
    <xdr:ext cx="65" cy="172227"/>
    <xdr:sp macro="" textlink="">
      <xdr:nvSpPr>
        <xdr:cNvPr id="2183" name="ZoneTexte 2182">
          <a:extLst>
            <a:ext uri="{FF2B5EF4-FFF2-40B4-BE49-F238E27FC236}">
              <a16:creationId xmlns:a16="http://schemas.microsoft.com/office/drawing/2014/main" id="{CA0BB5DC-FC43-47BF-A208-A642C91CF303}"/>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111</xdr:row>
      <xdr:rowOff>0</xdr:rowOff>
    </xdr:from>
    <xdr:ext cx="65" cy="172227"/>
    <xdr:sp macro="" textlink="">
      <xdr:nvSpPr>
        <xdr:cNvPr id="2184" name="ZoneTexte 2183">
          <a:extLst>
            <a:ext uri="{FF2B5EF4-FFF2-40B4-BE49-F238E27FC236}">
              <a16:creationId xmlns:a16="http://schemas.microsoft.com/office/drawing/2014/main" id="{B1BBE781-74D5-4D1A-AC27-51C77DB0134F}"/>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111</xdr:row>
      <xdr:rowOff>0</xdr:rowOff>
    </xdr:from>
    <xdr:ext cx="65" cy="172227"/>
    <xdr:sp macro="" textlink="">
      <xdr:nvSpPr>
        <xdr:cNvPr id="2185" name="ZoneTexte 2184">
          <a:extLst>
            <a:ext uri="{FF2B5EF4-FFF2-40B4-BE49-F238E27FC236}">
              <a16:creationId xmlns:a16="http://schemas.microsoft.com/office/drawing/2014/main" id="{21E0E12F-03FB-44F0-BF73-74796CD53F32}"/>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111</xdr:row>
      <xdr:rowOff>0</xdr:rowOff>
    </xdr:from>
    <xdr:ext cx="65" cy="172227"/>
    <xdr:sp macro="" textlink="">
      <xdr:nvSpPr>
        <xdr:cNvPr id="2186" name="ZoneTexte 2185">
          <a:extLst>
            <a:ext uri="{FF2B5EF4-FFF2-40B4-BE49-F238E27FC236}">
              <a16:creationId xmlns:a16="http://schemas.microsoft.com/office/drawing/2014/main" id="{22DB8081-9A57-41A4-9361-641EA75EB120}"/>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111</xdr:row>
      <xdr:rowOff>0</xdr:rowOff>
    </xdr:from>
    <xdr:ext cx="65" cy="172227"/>
    <xdr:sp macro="" textlink="">
      <xdr:nvSpPr>
        <xdr:cNvPr id="2187" name="ZoneTexte 2186">
          <a:extLst>
            <a:ext uri="{FF2B5EF4-FFF2-40B4-BE49-F238E27FC236}">
              <a16:creationId xmlns:a16="http://schemas.microsoft.com/office/drawing/2014/main" id="{7CBC9EBD-0A94-45F8-9A9E-50DA667AD690}"/>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111</xdr:row>
      <xdr:rowOff>0</xdr:rowOff>
    </xdr:from>
    <xdr:ext cx="65" cy="172227"/>
    <xdr:sp macro="" textlink="">
      <xdr:nvSpPr>
        <xdr:cNvPr id="2188" name="ZoneTexte 2187">
          <a:extLst>
            <a:ext uri="{FF2B5EF4-FFF2-40B4-BE49-F238E27FC236}">
              <a16:creationId xmlns:a16="http://schemas.microsoft.com/office/drawing/2014/main" id="{26DEBF97-4BA6-4A3D-ABB6-BAEA86E56C23}"/>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112</xdr:row>
      <xdr:rowOff>0</xdr:rowOff>
    </xdr:from>
    <xdr:ext cx="65" cy="172227"/>
    <xdr:sp macro="" textlink="">
      <xdr:nvSpPr>
        <xdr:cNvPr id="2189" name="ZoneTexte 2188">
          <a:extLst>
            <a:ext uri="{FF2B5EF4-FFF2-40B4-BE49-F238E27FC236}">
              <a16:creationId xmlns:a16="http://schemas.microsoft.com/office/drawing/2014/main" id="{B5C97D4F-ADF2-44C5-830A-4C0FB2A13128}"/>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112</xdr:row>
      <xdr:rowOff>0</xdr:rowOff>
    </xdr:from>
    <xdr:ext cx="65" cy="172227"/>
    <xdr:sp macro="" textlink="">
      <xdr:nvSpPr>
        <xdr:cNvPr id="2190" name="ZoneTexte 2189">
          <a:extLst>
            <a:ext uri="{FF2B5EF4-FFF2-40B4-BE49-F238E27FC236}">
              <a16:creationId xmlns:a16="http://schemas.microsoft.com/office/drawing/2014/main" id="{A1AE89AE-8E98-4096-BA0E-3DAEA8B9F093}"/>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112</xdr:row>
      <xdr:rowOff>0</xdr:rowOff>
    </xdr:from>
    <xdr:ext cx="65" cy="172227"/>
    <xdr:sp macro="" textlink="">
      <xdr:nvSpPr>
        <xdr:cNvPr id="2191" name="ZoneTexte 2190">
          <a:extLst>
            <a:ext uri="{FF2B5EF4-FFF2-40B4-BE49-F238E27FC236}">
              <a16:creationId xmlns:a16="http://schemas.microsoft.com/office/drawing/2014/main" id="{07734F44-D738-4E99-907E-5B007506A931}"/>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112</xdr:row>
      <xdr:rowOff>0</xdr:rowOff>
    </xdr:from>
    <xdr:ext cx="65" cy="172227"/>
    <xdr:sp macro="" textlink="">
      <xdr:nvSpPr>
        <xdr:cNvPr id="2192" name="ZoneTexte 2191">
          <a:extLst>
            <a:ext uri="{FF2B5EF4-FFF2-40B4-BE49-F238E27FC236}">
              <a16:creationId xmlns:a16="http://schemas.microsoft.com/office/drawing/2014/main" id="{FF8D250C-A7E9-46FF-AA0C-AFBBF8230A8E}"/>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193" name="ZoneTexte 2192">
          <a:extLst>
            <a:ext uri="{FF2B5EF4-FFF2-40B4-BE49-F238E27FC236}">
              <a16:creationId xmlns:a16="http://schemas.microsoft.com/office/drawing/2014/main" id="{23CC7890-5ADE-4A50-8461-E0A7293E7A65}"/>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194" name="ZoneTexte 2193">
          <a:extLst>
            <a:ext uri="{FF2B5EF4-FFF2-40B4-BE49-F238E27FC236}">
              <a16:creationId xmlns:a16="http://schemas.microsoft.com/office/drawing/2014/main" id="{7CBD695E-7CD7-4BF3-92BF-EAFFA9A08CCC}"/>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195" name="ZoneTexte 2194">
          <a:extLst>
            <a:ext uri="{FF2B5EF4-FFF2-40B4-BE49-F238E27FC236}">
              <a16:creationId xmlns:a16="http://schemas.microsoft.com/office/drawing/2014/main" id="{2D351A16-9470-4033-8043-6FB5BD6898A1}"/>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196" name="ZoneTexte 2195">
          <a:extLst>
            <a:ext uri="{FF2B5EF4-FFF2-40B4-BE49-F238E27FC236}">
              <a16:creationId xmlns:a16="http://schemas.microsoft.com/office/drawing/2014/main" id="{F56B62B1-E55D-4B78-BCCE-CADFC9458C6F}"/>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197" name="ZoneTexte 2196">
          <a:extLst>
            <a:ext uri="{FF2B5EF4-FFF2-40B4-BE49-F238E27FC236}">
              <a16:creationId xmlns:a16="http://schemas.microsoft.com/office/drawing/2014/main" id="{CFB86448-9D7E-414F-AEF2-5C4574D3CC57}"/>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198" name="ZoneTexte 2197">
          <a:extLst>
            <a:ext uri="{FF2B5EF4-FFF2-40B4-BE49-F238E27FC236}">
              <a16:creationId xmlns:a16="http://schemas.microsoft.com/office/drawing/2014/main" id="{B878D6DC-4AE3-406A-A294-7EFF26AC049D}"/>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199" name="ZoneTexte 2198">
          <a:extLst>
            <a:ext uri="{FF2B5EF4-FFF2-40B4-BE49-F238E27FC236}">
              <a16:creationId xmlns:a16="http://schemas.microsoft.com/office/drawing/2014/main" id="{48297204-CB13-4C41-91D1-7EE5C3CC71C7}"/>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00" name="ZoneTexte 2199">
          <a:extLst>
            <a:ext uri="{FF2B5EF4-FFF2-40B4-BE49-F238E27FC236}">
              <a16:creationId xmlns:a16="http://schemas.microsoft.com/office/drawing/2014/main" id="{4D20B60F-8CF9-4D84-A304-F3C507355E7E}"/>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112</xdr:row>
      <xdr:rowOff>0</xdr:rowOff>
    </xdr:from>
    <xdr:ext cx="65" cy="172227"/>
    <xdr:sp macro="" textlink="">
      <xdr:nvSpPr>
        <xdr:cNvPr id="2201" name="ZoneTexte 2200">
          <a:extLst>
            <a:ext uri="{FF2B5EF4-FFF2-40B4-BE49-F238E27FC236}">
              <a16:creationId xmlns:a16="http://schemas.microsoft.com/office/drawing/2014/main" id="{328FB2E5-59F9-4002-ACF2-9AD8F4163E73}"/>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202" name="ZoneTexte 2201">
          <a:extLst>
            <a:ext uri="{FF2B5EF4-FFF2-40B4-BE49-F238E27FC236}">
              <a16:creationId xmlns:a16="http://schemas.microsoft.com/office/drawing/2014/main" id="{FDD5FC1E-22E6-46E5-BFA7-F7C4983E69B0}"/>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03" name="ZoneTexte 2202">
          <a:extLst>
            <a:ext uri="{FF2B5EF4-FFF2-40B4-BE49-F238E27FC236}">
              <a16:creationId xmlns:a16="http://schemas.microsoft.com/office/drawing/2014/main" id="{7D1B7998-4079-4950-9F19-56E144165895}"/>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04" name="ZoneTexte 2203">
          <a:extLst>
            <a:ext uri="{FF2B5EF4-FFF2-40B4-BE49-F238E27FC236}">
              <a16:creationId xmlns:a16="http://schemas.microsoft.com/office/drawing/2014/main" id="{D3DD419B-2306-40A8-A38F-439B1427F346}"/>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112</xdr:row>
      <xdr:rowOff>0</xdr:rowOff>
    </xdr:from>
    <xdr:ext cx="65" cy="172227"/>
    <xdr:sp macro="" textlink="">
      <xdr:nvSpPr>
        <xdr:cNvPr id="2205" name="ZoneTexte 2204">
          <a:extLst>
            <a:ext uri="{FF2B5EF4-FFF2-40B4-BE49-F238E27FC236}">
              <a16:creationId xmlns:a16="http://schemas.microsoft.com/office/drawing/2014/main" id="{560256CE-5963-48F6-AD0A-EAD4865468C4}"/>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112</xdr:row>
      <xdr:rowOff>0</xdr:rowOff>
    </xdr:from>
    <xdr:ext cx="65" cy="172227"/>
    <xdr:sp macro="" textlink="">
      <xdr:nvSpPr>
        <xdr:cNvPr id="2206" name="ZoneTexte 2205">
          <a:extLst>
            <a:ext uri="{FF2B5EF4-FFF2-40B4-BE49-F238E27FC236}">
              <a16:creationId xmlns:a16="http://schemas.microsoft.com/office/drawing/2014/main" id="{1EFC1A9A-74CF-447B-AD0E-B64E00AFB16E}"/>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112</xdr:row>
      <xdr:rowOff>0</xdr:rowOff>
    </xdr:from>
    <xdr:ext cx="65" cy="172227"/>
    <xdr:sp macro="" textlink="">
      <xdr:nvSpPr>
        <xdr:cNvPr id="2207" name="ZoneTexte 2206">
          <a:extLst>
            <a:ext uri="{FF2B5EF4-FFF2-40B4-BE49-F238E27FC236}">
              <a16:creationId xmlns:a16="http://schemas.microsoft.com/office/drawing/2014/main" id="{F9B380FD-B514-45F4-9756-1FD88B940424}"/>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112</xdr:row>
      <xdr:rowOff>0</xdr:rowOff>
    </xdr:from>
    <xdr:ext cx="65" cy="172227"/>
    <xdr:sp macro="" textlink="">
      <xdr:nvSpPr>
        <xdr:cNvPr id="2208" name="ZoneTexte 2207">
          <a:extLst>
            <a:ext uri="{FF2B5EF4-FFF2-40B4-BE49-F238E27FC236}">
              <a16:creationId xmlns:a16="http://schemas.microsoft.com/office/drawing/2014/main" id="{46156C07-EAC0-42E9-9681-3345CDE7FE05}"/>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112</xdr:row>
      <xdr:rowOff>0</xdr:rowOff>
    </xdr:from>
    <xdr:ext cx="65" cy="172227"/>
    <xdr:sp macro="" textlink="">
      <xdr:nvSpPr>
        <xdr:cNvPr id="2209" name="ZoneTexte 2208">
          <a:extLst>
            <a:ext uri="{FF2B5EF4-FFF2-40B4-BE49-F238E27FC236}">
              <a16:creationId xmlns:a16="http://schemas.microsoft.com/office/drawing/2014/main" id="{E08FF169-544B-43F3-A1A8-620FFCC3B741}"/>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112</xdr:row>
      <xdr:rowOff>0</xdr:rowOff>
    </xdr:from>
    <xdr:ext cx="65" cy="172227"/>
    <xdr:sp macro="" textlink="">
      <xdr:nvSpPr>
        <xdr:cNvPr id="2210" name="ZoneTexte 2209">
          <a:extLst>
            <a:ext uri="{FF2B5EF4-FFF2-40B4-BE49-F238E27FC236}">
              <a16:creationId xmlns:a16="http://schemas.microsoft.com/office/drawing/2014/main" id="{298BFE24-12EB-4E44-A635-3E10B5D0C050}"/>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112</xdr:row>
      <xdr:rowOff>0</xdr:rowOff>
    </xdr:from>
    <xdr:ext cx="65" cy="172227"/>
    <xdr:sp macro="" textlink="">
      <xdr:nvSpPr>
        <xdr:cNvPr id="2211" name="ZoneTexte 2210">
          <a:extLst>
            <a:ext uri="{FF2B5EF4-FFF2-40B4-BE49-F238E27FC236}">
              <a16:creationId xmlns:a16="http://schemas.microsoft.com/office/drawing/2014/main" id="{222D9097-6F5A-446A-8B0C-B3B0EA4DE749}"/>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212" name="ZoneTexte 2211">
          <a:extLst>
            <a:ext uri="{FF2B5EF4-FFF2-40B4-BE49-F238E27FC236}">
              <a16:creationId xmlns:a16="http://schemas.microsoft.com/office/drawing/2014/main" id="{BFC39FC0-4438-403C-A554-27F243076C63}"/>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213" name="ZoneTexte 2212">
          <a:extLst>
            <a:ext uri="{FF2B5EF4-FFF2-40B4-BE49-F238E27FC236}">
              <a16:creationId xmlns:a16="http://schemas.microsoft.com/office/drawing/2014/main" id="{EB7758F0-D863-421E-9818-DDEAAC568B17}"/>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214" name="ZoneTexte 2213">
          <a:extLst>
            <a:ext uri="{FF2B5EF4-FFF2-40B4-BE49-F238E27FC236}">
              <a16:creationId xmlns:a16="http://schemas.microsoft.com/office/drawing/2014/main" id="{74F18343-2CE6-47B2-B75D-561E5C87D32D}"/>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215" name="ZoneTexte 2214">
          <a:extLst>
            <a:ext uri="{FF2B5EF4-FFF2-40B4-BE49-F238E27FC236}">
              <a16:creationId xmlns:a16="http://schemas.microsoft.com/office/drawing/2014/main" id="{8DD930EC-76F5-4E54-A41A-47E2C1CEAF59}"/>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16" name="ZoneTexte 2215">
          <a:extLst>
            <a:ext uri="{FF2B5EF4-FFF2-40B4-BE49-F238E27FC236}">
              <a16:creationId xmlns:a16="http://schemas.microsoft.com/office/drawing/2014/main" id="{0D8E2716-3C2B-4A66-8C19-9809B18C3863}"/>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17" name="ZoneTexte 2216">
          <a:extLst>
            <a:ext uri="{FF2B5EF4-FFF2-40B4-BE49-F238E27FC236}">
              <a16:creationId xmlns:a16="http://schemas.microsoft.com/office/drawing/2014/main" id="{BFF70EC8-2495-4E5D-97C7-6A7BD0467F04}"/>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18" name="ZoneTexte 2217">
          <a:extLst>
            <a:ext uri="{FF2B5EF4-FFF2-40B4-BE49-F238E27FC236}">
              <a16:creationId xmlns:a16="http://schemas.microsoft.com/office/drawing/2014/main" id="{8D4307C8-63B7-482F-83B4-8BA69B365B95}"/>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19" name="ZoneTexte 2218">
          <a:extLst>
            <a:ext uri="{FF2B5EF4-FFF2-40B4-BE49-F238E27FC236}">
              <a16:creationId xmlns:a16="http://schemas.microsoft.com/office/drawing/2014/main" id="{5CAF3745-B70E-48C9-9E36-0F7D396DF282}"/>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112</xdr:row>
      <xdr:rowOff>0</xdr:rowOff>
    </xdr:from>
    <xdr:ext cx="65" cy="172227"/>
    <xdr:sp macro="" textlink="">
      <xdr:nvSpPr>
        <xdr:cNvPr id="2220" name="ZoneTexte 2219">
          <a:extLst>
            <a:ext uri="{FF2B5EF4-FFF2-40B4-BE49-F238E27FC236}">
              <a16:creationId xmlns:a16="http://schemas.microsoft.com/office/drawing/2014/main" id="{9FF0F95E-5244-4EF6-81B9-D0DD4952372E}"/>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221" name="ZoneTexte 2220">
          <a:extLst>
            <a:ext uri="{FF2B5EF4-FFF2-40B4-BE49-F238E27FC236}">
              <a16:creationId xmlns:a16="http://schemas.microsoft.com/office/drawing/2014/main" id="{3E188CD3-11C5-4DEC-867E-451417DE36CE}"/>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22" name="ZoneTexte 2221">
          <a:extLst>
            <a:ext uri="{FF2B5EF4-FFF2-40B4-BE49-F238E27FC236}">
              <a16:creationId xmlns:a16="http://schemas.microsoft.com/office/drawing/2014/main" id="{5A24C629-2494-4DA3-8514-EA9EF8066BB3}"/>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23" name="ZoneTexte 2222">
          <a:extLst>
            <a:ext uri="{FF2B5EF4-FFF2-40B4-BE49-F238E27FC236}">
              <a16:creationId xmlns:a16="http://schemas.microsoft.com/office/drawing/2014/main" id="{F22613B4-41CC-4698-BF1D-523EF4B74016}"/>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112</xdr:row>
      <xdr:rowOff>0</xdr:rowOff>
    </xdr:from>
    <xdr:ext cx="65" cy="172227"/>
    <xdr:sp macro="" textlink="">
      <xdr:nvSpPr>
        <xdr:cNvPr id="2224" name="ZoneTexte 2223">
          <a:extLst>
            <a:ext uri="{FF2B5EF4-FFF2-40B4-BE49-F238E27FC236}">
              <a16:creationId xmlns:a16="http://schemas.microsoft.com/office/drawing/2014/main" id="{DE4C990F-90D9-44A2-963E-E1542B1BB66F}"/>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112</xdr:row>
      <xdr:rowOff>0</xdr:rowOff>
    </xdr:from>
    <xdr:ext cx="65" cy="172227"/>
    <xdr:sp macro="" textlink="">
      <xdr:nvSpPr>
        <xdr:cNvPr id="2225" name="ZoneTexte 2224">
          <a:extLst>
            <a:ext uri="{FF2B5EF4-FFF2-40B4-BE49-F238E27FC236}">
              <a16:creationId xmlns:a16="http://schemas.microsoft.com/office/drawing/2014/main" id="{2F7A3770-88BB-40DA-ABB2-99A35DADB4CE}"/>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112</xdr:row>
      <xdr:rowOff>0</xdr:rowOff>
    </xdr:from>
    <xdr:ext cx="65" cy="172227"/>
    <xdr:sp macro="" textlink="">
      <xdr:nvSpPr>
        <xdr:cNvPr id="2226" name="ZoneTexte 2225">
          <a:extLst>
            <a:ext uri="{FF2B5EF4-FFF2-40B4-BE49-F238E27FC236}">
              <a16:creationId xmlns:a16="http://schemas.microsoft.com/office/drawing/2014/main" id="{F10A5EA8-28F4-4F5A-A635-7B28DFAB3D7F}"/>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112</xdr:row>
      <xdr:rowOff>0</xdr:rowOff>
    </xdr:from>
    <xdr:ext cx="65" cy="172227"/>
    <xdr:sp macro="" textlink="">
      <xdr:nvSpPr>
        <xdr:cNvPr id="2227" name="ZoneTexte 2226">
          <a:extLst>
            <a:ext uri="{FF2B5EF4-FFF2-40B4-BE49-F238E27FC236}">
              <a16:creationId xmlns:a16="http://schemas.microsoft.com/office/drawing/2014/main" id="{C15E4164-5E4F-4C4E-B338-A73694208E7B}"/>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112</xdr:row>
      <xdr:rowOff>0</xdr:rowOff>
    </xdr:from>
    <xdr:ext cx="65" cy="172227"/>
    <xdr:sp macro="" textlink="">
      <xdr:nvSpPr>
        <xdr:cNvPr id="2228" name="ZoneTexte 2227">
          <a:extLst>
            <a:ext uri="{FF2B5EF4-FFF2-40B4-BE49-F238E27FC236}">
              <a16:creationId xmlns:a16="http://schemas.microsoft.com/office/drawing/2014/main" id="{C9A18EBC-B206-4666-BA81-82E1A229FA95}"/>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112</xdr:row>
      <xdr:rowOff>0</xdr:rowOff>
    </xdr:from>
    <xdr:ext cx="65" cy="172227"/>
    <xdr:sp macro="" textlink="">
      <xdr:nvSpPr>
        <xdr:cNvPr id="2229" name="ZoneTexte 2228">
          <a:extLst>
            <a:ext uri="{FF2B5EF4-FFF2-40B4-BE49-F238E27FC236}">
              <a16:creationId xmlns:a16="http://schemas.microsoft.com/office/drawing/2014/main" id="{E35BE9AD-1F19-466A-94E9-2DEC3FCA4768}"/>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112</xdr:row>
      <xdr:rowOff>0</xdr:rowOff>
    </xdr:from>
    <xdr:ext cx="65" cy="172227"/>
    <xdr:sp macro="" textlink="">
      <xdr:nvSpPr>
        <xdr:cNvPr id="2230" name="ZoneTexte 2229">
          <a:extLst>
            <a:ext uri="{FF2B5EF4-FFF2-40B4-BE49-F238E27FC236}">
              <a16:creationId xmlns:a16="http://schemas.microsoft.com/office/drawing/2014/main" id="{5EF653E0-66C9-4A59-ADCD-CC06A6EF06A1}"/>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112</xdr:row>
      <xdr:rowOff>0</xdr:rowOff>
    </xdr:from>
    <xdr:ext cx="65" cy="172227"/>
    <xdr:sp macro="" textlink="">
      <xdr:nvSpPr>
        <xdr:cNvPr id="2231" name="ZoneTexte 2230">
          <a:extLst>
            <a:ext uri="{FF2B5EF4-FFF2-40B4-BE49-F238E27FC236}">
              <a16:creationId xmlns:a16="http://schemas.microsoft.com/office/drawing/2014/main" id="{69DDAA40-1426-496A-991A-E49D0F30EB0B}"/>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112</xdr:row>
      <xdr:rowOff>0</xdr:rowOff>
    </xdr:from>
    <xdr:ext cx="65" cy="172227"/>
    <xdr:sp macro="" textlink="">
      <xdr:nvSpPr>
        <xdr:cNvPr id="2232" name="ZoneTexte 2231">
          <a:extLst>
            <a:ext uri="{FF2B5EF4-FFF2-40B4-BE49-F238E27FC236}">
              <a16:creationId xmlns:a16="http://schemas.microsoft.com/office/drawing/2014/main" id="{FDDC3AC9-A88C-4C6B-B58C-1071ADF2419E}"/>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112</xdr:row>
      <xdr:rowOff>0</xdr:rowOff>
    </xdr:from>
    <xdr:ext cx="65" cy="172227"/>
    <xdr:sp macro="" textlink="">
      <xdr:nvSpPr>
        <xdr:cNvPr id="2233" name="ZoneTexte 2232">
          <a:extLst>
            <a:ext uri="{FF2B5EF4-FFF2-40B4-BE49-F238E27FC236}">
              <a16:creationId xmlns:a16="http://schemas.microsoft.com/office/drawing/2014/main" id="{168C67D6-F64A-4821-935E-C92DB095D5B7}"/>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112</xdr:row>
      <xdr:rowOff>0</xdr:rowOff>
    </xdr:from>
    <xdr:ext cx="65" cy="172227"/>
    <xdr:sp macro="" textlink="">
      <xdr:nvSpPr>
        <xdr:cNvPr id="2234" name="ZoneTexte 2233">
          <a:extLst>
            <a:ext uri="{FF2B5EF4-FFF2-40B4-BE49-F238E27FC236}">
              <a16:creationId xmlns:a16="http://schemas.microsoft.com/office/drawing/2014/main" id="{D1355EED-6B22-4FD1-8F94-4DC0AE6CCC70}"/>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112</xdr:row>
      <xdr:rowOff>0</xdr:rowOff>
    </xdr:from>
    <xdr:ext cx="65" cy="172227"/>
    <xdr:sp macro="" textlink="">
      <xdr:nvSpPr>
        <xdr:cNvPr id="2235" name="ZoneTexte 2234">
          <a:extLst>
            <a:ext uri="{FF2B5EF4-FFF2-40B4-BE49-F238E27FC236}">
              <a16:creationId xmlns:a16="http://schemas.microsoft.com/office/drawing/2014/main" id="{E107F4DE-E832-4416-94AD-535A7A74CAC3}"/>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112</xdr:row>
      <xdr:rowOff>0</xdr:rowOff>
    </xdr:from>
    <xdr:ext cx="65" cy="172227"/>
    <xdr:sp macro="" textlink="">
      <xdr:nvSpPr>
        <xdr:cNvPr id="2236" name="ZoneTexte 2235">
          <a:extLst>
            <a:ext uri="{FF2B5EF4-FFF2-40B4-BE49-F238E27FC236}">
              <a16:creationId xmlns:a16="http://schemas.microsoft.com/office/drawing/2014/main" id="{69F0DCA8-0CAD-452E-B78E-1C55DE91443E}"/>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237" name="ZoneTexte 2236">
          <a:extLst>
            <a:ext uri="{FF2B5EF4-FFF2-40B4-BE49-F238E27FC236}">
              <a16:creationId xmlns:a16="http://schemas.microsoft.com/office/drawing/2014/main" id="{79484F1F-BAB8-439F-810E-9B55C1724F74}"/>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238" name="ZoneTexte 2237">
          <a:extLst>
            <a:ext uri="{FF2B5EF4-FFF2-40B4-BE49-F238E27FC236}">
              <a16:creationId xmlns:a16="http://schemas.microsoft.com/office/drawing/2014/main" id="{A1F5975D-F080-46D9-975D-20BCCC9AB17F}"/>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239" name="ZoneTexte 2238">
          <a:extLst>
            <a:ext uri="{FF2B5EF4-FFF2-40B4-BE49-F238E27FC236}">
              <a16:creationId xmlns:a16="http://schemas.microsoft.com/office/drawing/2014/main" id="{D78E4C81-A5DD-4E57-A344-34DB7B11B43A}"/>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240" name="ZoneTexte 2239">
          <a:extLst>
            <a:ext uri="{FF2B5EF4-FFF2-40B4-BE49-F238E27FC236}">
              <a16:creationId xmlns:a16="http://schemas.microsoft.com/office/drawing/2014/main" id="{D354250D-313B-4F17-AC57-B7690902C101}"/>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241" name="ZoneTexte 2240">
          <a:extLst>
            <a:ext uri="{FF2B5EF4-FFF2-40B4-BE49-F238E27FC236}">
              <a16:creationId xmlns:a16="http://schemas.microsoft.com/office/drawing/2014/main" id="{70631648-26B6-4803-8177-509FB0837E7F}"/>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242" name="ZoneTexte 2241">
          <a:extLst>
            <a:ext uri="{FF2B5EF4-FFF2-40B4-BE49-F238E27FC236}">
              <a16:creationId xmlns:a16="http://schemas.microsoft.com/office/drawing/2014/main" id="{224AC45D-BCAD-44F2-8878-C0104C17BCE9}"/>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243" name="ZoneTexte 2242">
          <a:extLst>
            <a:ext uri="{FF2B5EF4-FFF2-40B4-BE49-F238E27FC236}">
              <a16:creationId xmlns:a16="http://schemas.microsoft.com/office/drawing/2014/main" id="{F1172E93-517E-4FCD-91B3-DA6153BFBC94}"/>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244" name="ZoneTexte 2243">
          <a:extLst>
            <a:ext uri="{FF2B5EF4-FFF2-40B4-BE49-F238E27FC236}">
              <a16:creationId xmlns:a16="http://schemas.microsoft.com/office/drawing/2014/main" id="{4A65FB5A-1DBD-490A-9DC9-48E3EB35E7C0}"/>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245" name="ZoneTexte 2244">
          <a:extLst>
            <a:ext uri="{FF2B5EF4-FFF2-40B4-BE49-F238E27FC236}">
              <a16:creationId xmlns:a16="http://schemas.microsoft.com/office/drawing/2014/main" id="{773AB5B8-C4FC-48B3-BD00-C01C0E566EF3}"/>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112</xdr:row>
      <xdr:rowOff>0</xdr:rowOff>
    </xdr:from>
    <xdr:ext cx="65" cy="172227"/>
    <xdr:sp macro="" textlink="">
      <xdr:nvSpPr>
        <xdr:cNvPr id="2246" name="ZoneTexte 2245">
          <a:extLst>
            <a:ext uri="{FF2B5EF4-FFF2-40B4-BE49-F238E27FC236}">
              <a16:creationId xmlns:a16="http://schemas.microsoft.com/office/drawing/2014/main" id="{55E5B26B-7FDC-435E-82AC-191602EEF80A}"/>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112</xdr:row>
      <xdr:rowOff>0</xdr:rowOff>
    </xdr:from>
    <xdr:ext cx="65" cy="172227"/>
    <xdr:sp macro="" textlink="">
      <xdr:nvSpPr>
        <xdr:cNvPr id="2247" name="ZoneTexte 2246">
          <a:extLst>
            <a:ext uri="{FF2B5EF4-FFF2-40B4-BE49-F238E27FC236}">
              <a16:creationId xmlns:a16="http://schemas.microsoft.com/office/drawing/2014/main" id="{80E20062-A895-4053-BB98-44CC8FA0022E}"/>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112</xdr:row>
      <xdr:rowOff>0</xdr:rowOff>
    </xdr:from>
    <xdr:ext cx="65" cy="172227"/>
    <xdr:sp macro="" textlink="">
      <xdr:nvSpPr>
        <xdr:cNvPr id="2248" name="ZoneTexte 2247">
          <a:extLst>
            <a:ext uri="{FF2B5EF4-FFF2-40B4-BE49-F238E27FC236}">
              <a16:creationId xmlns:a16="http://schemas.microsoft.com/office/drawing/2014/main" id="{87C572E2-3515-4542-8319-A03190E11B9C}"/>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49" name="ZoneTexte 2248">
          <a:extLst>
            <a:ext uri="{FF2B5EF4-FFF2-40B4-BE49-F238E27FC236}">
              <a16:creationId xmlns:a16="http://schemas.microsoft.com/office/drawing/2014/main" id="{6D53372A-BB84-4E3C-9E66-F06DF037B1DC}"/>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50" name="ZoneTexte 2249">
          <a:extLst>
            <a:ext uri="{FF2B5EF4-FFF2-40B4-BE49-F238E27FC236}">
              <a16:creationId xmlns:a16="http://schemas.microsoft.com/office/drawing/2014/main" id="{8BDB83B2-D53E-45C0-8E9C-610593602825}"/>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51" name="ZoneTexte 2250">
          <a:extLst>
            <a:ext uri="{FF2B5EF4-FFF2-40B4-BE49-F238E27FC236}">
              <a16:creationId xmlns:a16="http://schemas.microsoft.com/office/drawing/2014/main" id="{980AFABC-FE44-40AE-BE41-8B01EA8E468F}"/>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52" name="ZoneTexte 2251">
          <a:extLst>
            <a:ext uri="{FF2B5EF4-FFF2-40B4-BE49-F238E27FC236}">
              <a16:creationId xmlns:a16="http://schemas.microsoft.com/office/drawing/2014/main" id="{6A6C8C66-D21D-44E2-BBCE-939E9990B5C1}"/>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53" name="ZoneTexte 2252">
          <a:extLst>
            <a:ext uri="{FF2B5EF4-FFF2-40B4-BE49-F238E27FC236}">
              <a16:creationId xmlns:a16="http://schemas.microsoft.com/office/drawing/2014/main" id="{1B376117-DF27-4BE0-BCE6-C072069DD1C8}"/>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54" name="ZoneTexte 2253">
          <a:extLst>
            <a:ext uri="{FF2B5EF4-FFF2-40B4-BE49-F238E27FC236}">
              <a16:creationId xmlns:a16="http://schemas.microsoft.com/office/drawing/2014/main" id="{35942408-7582-4370-BF3B-9F37A4F90BE3}"/>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55" name="ZoneTexte 2254">
          <a:extLst>
            <a:ext uri="{FF2B5EF4-FFF2-40B4-BE49-F238E27FC236}">
              <a16:creationId xmlns:a16="http://schemas.microsoft.com/office/drawing/2014/main" id="{998513A6-4DF2-48ED-8912-9138DC6100EA}"/>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56" name="ZoneTexte 2255">
          <a:extLst>
            <a:ext uri="{FF2B5EF4-FFF2-40B4-BE49-F238E27FC236}">
              <a16:creationId xmlns:a16="http://schemas.microsoft.com/office/drawing/2014/main" id="{4A9C580E-0624-4F46-ABC8-C3BFDBF3497D}"/>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57" name="ZoneTexte 2256">
          <a:extLst>
            <a:ext uri="{FF2B5EF4-FFF2-40B4-BE49-F238E27FC236}">
              <a16:creationId xmlns:a16="http://schemas.microsoft.com/office/drawing/2014/main" id="{74BAF3AF-77A4-4DED-8A08-5426ACDAFC6B}"/>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58" name="ZoneTexte 2257">
          <a:extLst>
            <a:ext uri="{FF2B5EF4-FFF2-40B4-BE49-F238E27FC236}">
              <a16:creationId xmlns:a16="http://schemas.microsoft.com/office/drawing/2014/main" id="{4C2D777D-1280-46EA-8FFC-1FF944A9D477}"/>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59" name="ZoneTexte 2258">
          <a:extLst>
            <a:ext uri="{FF2B5EF4-FFF2-40B4-BE49-F238E27FC236}">
              <a16:creationId xmlns:a16="http://schemas.microsoft.com/office/drawing/2014/main" id="{3D646F14-4CCF-475F-AE82-E91A1D91AC07}"/>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112</xdr:row>
      <xdr:rowOff>0</xdr:rowOff>
    </xdr:from>
    <xdr:ext cx="65" cy="172227"/>
    <xdr:sp macro="" textlink="">
      <xdr:nvSpPr>
        <xdr:cNvPr id="2260" name="ZoneTexte 2259">
          <a:extLst>
            <a:ext uri="{FF2B5EF4-FFF2-40B4-BE49-F238E27FC236}">
              <a16:creationId xmlns:a16="http://schemas.microsoft.com/office/drawing/2014/main" id="{40DE6EF7-7ABE-4185-A139-BD2305F67B66}"/>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112</xdr:row>
      <xdr:rowOff>0</xdr:rowOff>
    </xdr:from>
    <xdr:ext cx="65" cy="172227"/>
    <xdr:sp macro="" textlink="">
      <xdr:nvSpPr>
        <xdr:cNvPr id="2261" name="ZoneTexte 2260">
          <a:extLst>
            <a:ext uri="{FF2B5EF4-FFF2-40B4-BE49-F238E27FC236}">
              <a16:creationId xmlns:a16="http://schemas.microsoft.com/office/drawing/2014/main" id="{442D085C-353E-40CC-BF2C-4BCD74A2F173}"/>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112</xdr:row>
      <xdr:rowOff>0</xdr:rowOff>
    </xdr:from>
    <xdr:ext cx="65" cy="172227"/>
    <xdr:sp macro="" textlink="">
      <xdr:nvSpPr>
        <xdr:cNvPr id="2262" name="ZoneTexte 2261">
          <a:extLst>
            <a:ext uri="{FF2B5EF4-FFF2-40B4-BE49-F238E27FC236}">
              <a16:creationId xmlns:a16="http://schemas.microsoft.com/office/drawing/2014/main" id="{B2C39125-E524-4F1D-8D7C-ECF223CDDE57}"/>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112</xdr:row>
      <xdr:rowOff>0</xdr:rowOff>
    </xdr:from>
    <xdr:ext cx="65" cy="172227"/>
    <xdr:sp macro="" textlink="">
      <xdr:nvSpPr>
        <xdr:cNvPr id="2263" name="ZoneTexte 2262">
          <a:extLst>
            <a:ext uri="{FF2B5EF4-FFF2-40B4-BE49-F238E27FC236}">
              <a16:creationId xmlns:a16="http://schemas.microsoft.com/office/drawing/2014/main" id="{6974CB0A-43E6-4FED-86FF-F1A74391D6E9}"/>
            </a:ext>
          </a:extLst>
        </xdr:cNvPr>
        <xdr:cNvSpPr txBox="1"/>
      </xdr:nvSpPr>
      <xdr:spPr>
        <a:xfrm>
          <a:off x="19192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112</xdr:row>
      <xdr:rowOff>0</xdr:rowOff>
    </xdr:from>
    <xdr:ext cx="65" cy="172227"/>
    <xdr:sp macro="" textlink="">
      <xdr:nvSpPr>
        <xdr:cNvPr id="2264" name="ZoneTexte 2263">
          <a:extLst>
            <a:ext uri="{FF2B5EF4-FFF2-40B4-BE49-F238E27FC236}">
              <a16:creationId xmlns:a16="http://schemas.microsoft.com/office/drawing/2014/main" id="{BC7D484F-B59C-48E8-AE3E-E94C8BCA7F10}"/>
            </a:ext>
          </a:extLst>
        </xdr:cNvPr>
        <xdr:cNvSpPr txBox="1"/>
      </xdr:nvSpPr>
      <xdr:spPr>
        <a:xfrm>
          <a:off x="19192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112</xdr:row>
      <xdr:rowOff>0</xdr:rowOff>
    </xdr:from>
    <xdr:ext cx="65" cy="172227"/>
    <xdr:sp macro="" textlink="">
      <xdr:nvSpPr>
        <xdr:cNvPr id="2265" name="ZoneTexte 2264">
          <a:extLst>
            <a:ext uri="{FF2B5EF4-FFF2-40B4-BE49-F238E27FC236}">
              <a16:creationId xmlns:a16="http://schemas.microsoft.com/office/drawing/2014/main" id="{46A15E7F-A247-4AD9-B0B6-9FBDF642586A}"/>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112</xdr:row>
      <xdr:rowOff>0</xdr:rowOff>
    </xdr:from>
    <xdr:ext cx="65" cy="172227"/>
    <xdr:sp macro="" textlink="">
      <xdr:nvSpPr>
        <xdr:cNvPr id="2266" name="ZoneTexte 2265">
          <a:extLst>
            <a:ext uri="{FF2B5EF4-FFF2-40B4-BE49-F238E27FC236}">
              <a16:creationId xmlns:a16="http://schemas.microsoft.com/office/drawing/2014/main" id="{FF79DE57-1447-40FC-99E4-97B2624B53E2}"/>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2267" name="ZoneTexte 2266">
          <a:extLst>
            <a:ext uri="{FF2B5EF4-FFF2-40B4-BE49-F238E27FC236}">
              <a16:creationId xmlns:a16="http://schemas.microsoft.com/office/drawing/2014/main" id="{675F9C1E-C186-4523-8099-9A2C6214FE09}"/>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2268" name="ZoneTexte 2267">
          <a:extLst>
            <a:ext uri="{FF2B5EF4-FFF2-40B4-BE49-F238E27FC236}">
              <a16:creationId xmlns:a16="http://schemas.microsoft.com/office/drawing/2014/main" id="{DA34530D-6AF8-4324-86E3-DA1710298D3C}"/>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2269" name="ZoneTexte 2268">
          <a:extLst>
            <a:ext uri="{FF2B5EF4-FFF2-40B4-BE49-F238E27FC236}">
              <a16:creationId xmlns:a16="http://schemas.microsoft.com/office/drawing/2014/main" id="{62EA0B1C-107F-471B-AE55-66CADBC37535}"/>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2270" name="ZoneTexte 2269">
          <a:extLst>
            <a:ext uri="{FF2B5EF4-FFF2-40B4-BE49-F238E27FC236}">
              <a16:creationId xmlns:a16="http://schemas.microsoft.com/office/drawing/2014/main" id="{A4220AC4-62D1-45AE-AC10-E6D650D073FA}"/>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271" name="ZoneTexte 2270">
          <a:extLst>
            <a:ext uri="{FF2B5EF4-FFF2-40B4-BE49-F238E27FC236}">
              <a16:creationId xmlns:a16="http://schemas.microsoft.com/office/drawing/2014/main" id="{A475BA36-7DBA-40B6-BE14-9F53F651E54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272" name="ZoneTexte 2271">
          <a:extLst>
            <a:ext uri="{FF2B5EF4-FFF2-40B4-BE49-F238E27FC236}">
              <a16:creationId xmlns:a16="http://schemas.microsoft.com/office/drawing/2014/main" id="{004AB6F5-A8EA-4E14-940B-E93FB7F0D1F8}"/>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273" name="ZoneTexte 2272">
          <a:extLst>
            <a:ext uri="{FF2B5EF4-FFF2-40B4-BE49-F238E27FC236}">
              <a16:creationId xmlns:a16="http://schemas.microsoft.com/office/drawing/2014/main" id="{9F1A1643-82B9-41DE-8A3B-EB74721B4F8B}"/>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274" name="ZoneTexte 2273">
          <a:extLst>
            <a:ext uri="{FF2B5EF4-FFF2-40B4-BE49-F238E27FC236}">
              <a16:creationId xmlns:a16="http://schemas.microsoft.com/office/drawing/2014/main" id="{C334664D-552C-4F7C-B6AE-35D4BF1F0D80}"/>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275" name="ZoneTexte 2274">
          <a:extLst>
            <a:ext uri="{FF2B5EF4-FFF2-40B4-BE49-F238E27FC236}">
              <a16:creationId xmlns:a16="http://schemas.microsoft.com/office/drawing/2014/main" id="{119FE0E5-F2C7-443F-8633-A245D5336845}"/>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276" name="ZoneTexte 2275">
          <a:extLst>
            <a:ext uri="{FF2B5EF4-FFF2-40B4-BE49-F238E27FC236}">
              <a16:creationId xmlns:a16="http://schemas.microsoft.com/office/drawing/2014/main" id="{ED63D7D4-35B5-4843-863E-6852F3285FA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277" name="ZoneTexte 2276">
          <a:extLst>
            <a:ext uri="{FF2B5EF4-FFF2-40B4-BE49-F238E27FC236}">
              <a16:creationId xmlns:a16="http://schemas.microsoft.com/office/drawing/2014/main" id="{05C76BCE-7864-4C2B-9DB6-92B5DB7571D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278" name="ZoneTexte 2277">
          <a:extLst>
            <a:ext uri="{FF2B5EF4-FFF2-40B4-BE49-F238E27FC236}">
              <a16:creationId xmlns:a16="http://schemas.microsoft.com/office/drawing/2014/main" id="{4961EEC0-5F06-42DF-9A3D-2323CCA8A555}"/>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2279" name="ZoneTexte 2278">
          <a:extLst>
            <a:ext uri="{FF2B5EF4-FFF2-40B4-BE49-F238E27FC236}">
              <a16:creationId xmlns:a16="http://schemas.microsoft.com/office/drawing/2014/main" id="{140C12D2-B8B7-4CD0-8350-54DA56C7B998}"/>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280" name="ZoneTexte 2279">
          <a:extLst>
            <a:ext uri="{FF2B5EF4-FFF2-40B4-BE49-F238E27FC236}">
              <a16:creationId xmlns:a16="http://schemas.microsoft.com/office/drawing/2014/main" id="{1019E711-AACF-4F3F-B834-0B16D2187167}"/>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281" name="ZoneTexte 2280">
          <a:extLst>
            <a:ext uri="{FF2B5EF4-FFF2-40B4-BE49-F238E27FC236}">
              <a16:creationId xmlns:a16="http://schemas.microsoft.com/office/drawing/2014/main" id="{2FC0E5CF-79BA-42F4-9C2D-47EE06C26B3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282" name="ZoneTexte 2281">
          <a:extLst>
            <a:ext uri="{FF2B5EF4-FFF2-40B4-BE49-F238E27FC236}">
              <a16:creationId xmlns:a16="http://schemas.microsoft.com/office/drawing/2014/main" id="{132C0327-0846-4B4F-917E-71962F14F957}"/>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111</xdr:row>
      <xdr:rowOff>0</xdr:rowOff>
    </xdr:from>
    <xdr:ext cx="65" cy="172227"/>
    <xdr:sp macro="" textlink="">
      <xdr:nvSpPr>
        <xdr:cNvPr id="2283" name="ZoneTexte 2282">
          <a:extLst>
            <a:ext uri="{FF2B5EF4-FFF2-40B4-BE49-F238E27FC236}">
              <a16:creationId xmlns:a16="http://schemas.microsoft.com/office/drawing/2014/main" id="{03DE93FD-89FD-4EB6-BA50-7A4581BC2075}"/>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111</xdr:row>
      <xdr:rowOff>0</xdr:rowOff>
    </xdr:from>
    <xdr:ext cx="65" cy="172227"/>
    <xdr:sp macro="" textlink="">
      <xdr:nvSpPr>
        <xdr:cNvPr id="2284" name="ZoneTexte 2283">
          <a:extLst>
            <a:ext uri="{FF2B5EF4-FFF2-40B4-BE49-F238E27FC236}">
              <a16:creationId xmlns:a16="http://schemas.microsoft.com/office/drawing/2014/main" id="{20578F24-B4D9-4AC8-9EF9-D0EE855B49B7}"/>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111</xdr:row>
      <xdr:rowOff>0</xdr:rowOff>
    </xdr:from>
    <xdr:ext cx="65" cy="172227"/>
    <xdr:sp macro="" textlink="">
      <xdr:nvSpPr>
        <xdr:cNvPr id="2285" name="ZoneTexte 2284">
          <a:extLst>
            <a:ext uri="{FF2B5EF4-FFF2-40B4-BE49-F238E27FC236}">
              <a16:creationId xmlns:a16="http://schemas.microsoft.com/office/drawing/2014/main" id="{B92C4EF7-3323-44B6-807F-6D75FF3058CB}"/>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2286" name="ZoneTexte 2285">
          <a:extLst>
            <a:ext uri="{FF2B5EF4-FFF2-40B4-BE49-F238E27FC236}">
              <a16:creationId xmlns:a16="http://schemas.microsoft.com/office/drawing/2014/main" id="{82C6386C-A877-4679-ACEC-3EF53A2930B1}"/>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2287" name="ZoneTexte 2286">
          <a:extLst>
            <a:ext uri="{FF2B5EF4-FFF2-40B4-BE49-F238E27FC236}">
              <a16:creationId xmlns:a16="http://schemas.microsoft.com/office/drawing/2014/main" id="{F3918370-A219-42A0-952E-072DC7825C56}"/>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2288" name="ZoneTexte 2287">
          <a:extLst>
            <a:ext uri="{FF2B5EF4-FFF2-40B4-BE49-F238E27FC236}">
              <a16:creationId xmlns:a16="http://schemas.microsoft.com/office/drawing/2014/main" id="{7FD6253F-E4A5-42B0-93B9-37DF717A3585}"/>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2289" name="ZoneTexte 2288">
          <a:extLst>
            <a:ext uri="{FF2B5EF4-FFF2-40B4-BE49-F238E27FC236}">
              <a16:creationId xmlns:a16="http://schemas.microsoft.com/office/drawing/2014/main" id="{5B89F17F-48E7-483F-A509-2746191625CA}"/>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290" name="ZoneTexte 2289">
          <a:extLst>
            <a:ext uri="{FF2B5EF4-FFF2-40B4-BE49-F238E27FC236}">
              <a16:creationId xmlns:a16="http://schemas.microsoft.com/office/drawing/2014/main" id="{0C5D1057-D627-4321-88F1-FEED8CADF567}"/>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291" name="ZoneTexte 2290">
          <a:extLst>
            <a:ext uri="{FF2B5EF4-FFF2-40B4-BE49-F238E27FC236}">
              <a16:creationId xmlns:a16="http://schemas.microsoft.com/office/drawing/2014/main" id="{E6396DE6-2EEE-45E9-9A15-4BD0A1B2CA18}"/>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292" name="ZoneTexte 2291">
          <a:extLst>
            <a:ext uri="{FF2B5EF4-FFF2-40B4-BE49-F238E27FC236}">
              <a16:creationId xmlns:a16="http://schemas.microsoft.com/office/drawing/2014/main" id="{C2329FC9-4DCF-43E6-A9EB-73A9479AD55F}"/>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293" name="ZoneTexte 2292">
          <a:extLst>
            <a:ext uri="{FF2B5EF4-FFF2-40B4-BE49-F238E27FC236}">
              <a16:creationId xmlns:a16="http://schemas.microsoft.com/office/drawing/2014/main" id="{0F0233AA-5B76-46B3-AB1C-D5E4CBCB7177}"/>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294" name="ZoneTexte 2293">
          <a:extLst>
            <a:ext uri="{FF2B5EF4-FFF2-40B4-BE49-F238E27FC236}">
              <a16:creationId xmlns:a16="http://schemas.microsoft.com/office/drawing/2014/main" id="{5084B99D-75DA-44AF-9D13-E50B71F3A1F3}"/>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295" name="ZoneTexte 2294">
          <a:extLst>
            <a:ext uri="{FF2B5EF4-FFF2-40B4-BE49-F238E27FC236}">
              <a16:creationId xmlns:a16="http://schemas.microsoft.com/office/drawing/2014/main" id="{4386B82B-D1D9-4142-8ED0-3DB5FD33F7CE}"/>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296" name="ZoneTexte 2295">
          <a:extLst>
            <a:ext uri="{FF2B5EF4-FFF2-40B4-BE49-F238E27FC236}">
              <a16:creationId xmlns:a16="http://schemas.microsoft.com/office/drawing/2014/main" id="{B9FFE04E-611C-48DE-A4DA-FF32CF2FC3A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297" name="ZoneTexte 2296">
          <a:extLst>
            <a:ext uri="{FF2B5EF4-FFF2-40B4-BE49-F238E27FC236}">
              <a16:creationId xmlns:a16="http://schemas.microsoft.com/office/drawing/2014/main" id="{3278ED43-A1B6-4B4E-A713-E88BD55F8406}"/>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2298" name="ZoneTexte 2297">
          <a:extLst>
            <a:ext uri="{FF2B5EF4-FFF2-40B4-BE49-F238E27FC236}">
              <a16:creationId xmlns:a16="http://schemas.microsoft.com/office/drawing/2014/main" id="{E9C28C8E-04B7-4B57-941B-FBA6A92C9B26}"/>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299" name="ZoneTexte 2298">
          <a:extLst>
            <a:ext uri="{FF2B5EF4-FFF2-40B4-BE49-F238E27FC236}">
              <a16:creationId xmlns:a16="http://schemas.microsoft.com/office/drawing/2014/main" id="{28E7C1F2-2D8B-40C4-B600-399A4740F23E}"/>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300" name="ZoneTexte 2299">
          <a:extLst>
            <a:ext uri="{FF2B5EF4-FFF2-40B4-BE49-F238E27FC236}">
              <a16:creationId xmlns:a16="http://schemas.microsoft.com/office/drawing/2014/main" id="{1EC793FE-1581-4490-8D07-B2A26FBAE1C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301" name="ZoneTexte 2300">
          <a:extLst>
            <a:ext uri="{FF2B5EF4-FFF2-40B4-BE49-F238E27FC236}">
              <a16:creationId xmlns:a16="http://schemas.microsoft.com/office/drawing/2014/main" id="{DA7D8B6D-FE4F-4E6C-9384-A01439948A83}"/>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111</xdr:row>
      <xdr:rowOff>0</xdr:rowOff>
    </xdr:from>
    <xdr:ext cx="65" cy="172227"/>
    <xdr:sp macro="" textlink="">
      <xdr:nvSpPr>
        <xdr:cNvPr id="2302" name="ZoneTexte 2301">
          <a:extLst>
            <a:ext uri="{FF2B5EF4-FFF2-40B4-BE49-F238E27FC236}">
              <a16:creationId xmlns:a16="http://schemas.microsoft.com/office/drawing/2014/main" id="{9BDE301A-D53E-4EBF-98D5-EEAE913A2079}"/>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111</xdr:row>
      <xdr:rowOff>0</xdr:rowOff>
    </xdr:from>
    <xdr:ext cx="65" cy="172227"/>
    <xdr:sp macro="" textlink="">
      <xdr:nvSpPr>
        <xdr:cNvPr id="2303" name="ZoneTexte 2302">
          <a:extLst>
            <a:ext uri="{FF2B5EF4-FFF2-40B4-BE49-F238E27FC236}">
              <a16:creationId xmlns:a16="http://schemas.microsoft.com/office/drawing/2014/main" id="{E166BA74-CD13-45CF-8DBF-F2CC132CB45F}"/>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111</xdr:row>
      <xdr:rowOff>0</xdr:rowOff>
    </xdr:from>
    <xdr:ext cx="65" cy="172227"/>
    <xdr:sp macro="" textlink="">
      <xdr:nvSpPr>
        <xdr:cNvPr id="2304" name="ZoneTexte 2303">
          <a:extLst>
            <a:ext uri="{FF2B5EF4-FFF2-40B4-BE49-F238E27FC236}">
              <a16:creationId xmlns:a16="http://schemas.microsoft.com/office/drawing/2014/main" id="{B9B9A5BA-0AFE-464B-AEEA-D0311DFFB5A9}"/>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2305" name="ZoneTexte 2304">
          <a:extLst>
            <a:ext uri="{FF2B5EF4-FFF2-40B4-BE49-F238E27FC236}">
              <a16:creationId xmlns:a16="http://schemas.microsoft.com/office/drawing/2014/main" id="{3E9ED4DD-ABCE-4057-8C62-D0BB55EE6344}"/>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2306" name="ZoneTexte 2305">
          <a:extLst>
            <a:ext uri="{FF2B5EF4-FFF2-40B4-BE49-F238E27FC236}">
              <a16:creationId xmlns:a16="http://schemas.microsoft.com/office/drawing/2014/main" id="{13BAD4F0-871E-458A-9FA1-5645E33E1844}"/>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2307" name="ZoneTexte 2306">
          <a:extLst>
            <a:ext uri="{FF2B5EF4-FFF2-40B4-BE49-F238E27FC236}">
              <a16:creationId xmlns:a16="http://schemas.microsoft.com/office/drawing/2014/main" id="{57985D18-EA8E-490D-9D33-613EBE1504D6}"/>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2308" name="ZoneTexte 2307">
          <a:extLst>
            <a:ext uri="{FF2B5EF4-FFF2-40B4-BE49-F238E27FC236}">
              <a16:creationId xmlns:a16="http://schemas.microsoft.com/office/drawing/2014/main" id="{82DCC52E-3BB5-4B4D-8250-4AB151D59092}"/>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2309" name="ZoneTexte 2308">
          <a:extLst>
            <a:ext uri="{FF2B5EF4-FFF2-40B4-BE49-F238E27FC236}">
              <a16:creationId xmlns:a16="http://schemas.microsoft.com/office/drawing/2014/main" id="{D1A19D1B-B982-40F7-AB1F-8601C16AC919}"/>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2310" name="ZoneTexte 2309">
          <a:extLst>
            <a:ext uri="{FF2B5EF4-FFF2-40B4-BE49-F238E27FC236}">
              <a16:creationId xmlns:a16="http://schemas.microsoft.com/office/drawing/2014/main" id="{884F3355-0DDF-4F71-A8BA-943E9E894EF9}"/>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2311" name="ZoneTexte 2310">
          <a:extLst>
            <a:ext uri="{FF2B5EF4-FFF2-40B4-BE49-F238E27FC236}">
              <a16:creationId xmlns:a16="http://schemas.microsoft.com/office/drawing/2014/main" id="{B4111727-A070-4E51-A2B1-AC12604E7C08}"/>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2312" name="ZoneTexte 2311">
          <a:extLst>
            <a:ext uri="{FF2B5EF4-FFF2-40B4-BE49-F238E27FC236}">
              <a16:creationId xmlns:a16="http://schemas.microsoft.com/office/drawing/2014/main" id="{5A666D9D-F1B9-4E68-8A84-8372C524909C}"/>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2313" name="ZoneTexte 2312">
          <a:extLst>
            <a:ext uri="{FF2B5EF4-FFF2-40B4-BE49-F238E27FC236}">
              <a16:creationId xmlns:a16="http://schemas.microsoft.com/office/drawing/2014/main" id="{46FD11C4-32A3-4E56-B586-98AA68FB0E16}"/>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111</xdr:row>
      <xdr:rowOff>0</xdr:rowOff>
    </xdr:from>
    <xdr:ext cx="65" cy="172227"/>
    <xdr:sp macro="" textlink="">
      <xdr:nvSpPr>
        <xdr:cNvPr id="2314" name="ZoneTexte 2313">
          <a:extLst>
            <a:ext uri="{FF2B5EF4-FFF2-40B4-BE49-F238E27FC236}">
              <a16:creationId xmlns:a16="http://schemas.microsoft.com/office/drawing/2014/main" id="{528BAC31-BA25-4719-BA5F-D10F5B8F3F8D}"/>
            </a:ext>
          </a:extLst>
        </xdr:cNvPr>
        <xdr:cNvSpPr txBox="1"/>
      </xdr:nvSpPr>
      <xdr:spPr>
        <a:xfrm>
          <a:off x="155448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315" name="ZoneTexte 2314">
          <a:extLst>
            <a:ext uri="{FF2B5EF4-FFF2-40B4-BE49-F238E27FC236}">
              <a16:creationId xmlns:a16="http://schemas.microsoft.com/office/drawing/2014/main" id="{ACC88208-302F-4D4E-9333-A519239CB03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316" name="ZoneTexte 2315">
          <a:extLst>
            <a:ext uri="{FF2B5EF4-FFF2-40B4-BE49-F238E27FC236}">
              <a16:creationId xmlns:a16="http://schemas.microsoft.com/office/drawing/2014/main" id="{F9D8A5BA-55C9-405B-B1FA-D4654962691D}"/>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317" name="ZoneTexte 2316">
          <a:extLst>
            <a:ext uri="{FF2B5EF4-FFF2-40B4-BE49-F238E27FC236}">
              <a16:creationId xmlns:a16="http://schemas.microsoft.com/office/drawing/2014/main" id="{4F40FD3F-F7EF-4FD8-9FAD-E524A42420B5}"/>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318" name="ZoneTexte 2317">
          <a:extLst>
            <a:ext uri="{FF2B5EF4-FFF2-40B4-BE49-F238E27FC236}">
              <a16:creationId xmlns:a16="http://schemas.microsoft.com/office/drawing/2014/main" id="{67A035E4-0EDC-4B7D-822C-95E3319E4657}"/>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319" name="ZoneTexte 2318">
          <a:extLst>
            <a:ext uri="{FF2B5EF4-FFF2-40B4-BE49-F238E27FC236}">
              <a16:creationId xmlns:a16="http://schemas.microsoft.com/office/drawing/2014/main" id="{8381E464-8A0D-4447-A84F-342A0E0524B4}"/>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320" name="ZoneTexte 2319">
          <a:extLst>
            <a:ext uri="{FF2B5EF4-FFF2-40B4-BE49-F238E27FC236}">
              <a16:creationId xmlns:a16="http://schemas.microsoft.com/office/drawing/2014/main" id="{89820021-A49C-40F0-8F6E-20C02066D12C}"/>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321" name="ZoneTexte 2320">
          <a:extLst>
            <a:ext uri="{FF2B5EF4-FFF2-40B4-BE49-F238E27FC236}">
              <a16:creationId xmlns:a16="http://schemas.microsoft.com/office/drawing/2014/main" id="{85ACCA94-C455-4156-B9A5-4362F0CBF7C5}"/>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322" name="ZoneTexte 2321">
          <a:extLst>
            <a:ext uri="{FF2B5EF4-FFF2-40B4-BE49-F238E27FC236}">
              <a16:creationId xmlns:a16="http://schemas.microsoft.com/office/drawing/2014/main" id="{A2467B19-B311-4611-AF4C-1299F565C0E2}"/>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323" name="ZoneTexte 2322">
          <a:extLst>
            <a:ext uri="{FF2B5EF4-FFF2-40B4-BE49-F238E27FC236}">
              <a16:creationId xmlns:a16="http://schemas.microsoft.com/office/drawing/2014/main" id="{8C41D4BF-3248-49D9-AD91-2D6FA25D28DC}"/>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111</xdr:row>
      <xdr:rowOff>0</xdr:rowOff>
    </xdr:from>
    <xdr:ext cx="65" cy="172227"/>
    <xdr:sp macro="" textlink="">
      <xdr:nvSpPr>
        <xdr:cNvPr id="2324" name="ZoneTexte 2323">
          <a:extLst>
            <a:ext uri="{FF2B5EF4-FFF2-40B4-BE49-F238E27FC236}">
              <a16:creationId xmlns:a16="http://schemas.microsoft.com/office/drawing/2014/main" id="{FEF40239-4B16-4699-999E-D73172D03254}"/>
            </a:ext>
          </a:extLst>
        </xdr:cNvPr>
        <xdr:cNvSpPr txBox="1"/>
      </xdr:nvSpPr>
      <xdr:spPr>
        <a:xfrm>
          <a:off x="150304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2325" name="ZoneTexte 2324">
          <a:extLst>
            <a:ext uri="{FF2B5EF4-FFF2-40B4-BE49-F238E27FC236}">
              <a16:creationId xmlns:a16="http://schemas.microsoft.com/office/drawing/2014/main" id="{1190A880-90D6-4FA2-A3A5-1912583D7ADD}"/>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111</xdr:row>
      <xdr:rowOff>0</xdr:rowOff>
    </xdr:from>
    <xdr:ext cx="65" cy="172227"/>
    <xdr:sp macro="" textlink="">
      <xdr:nvSpPr>
        <xdr:cNvPr id="2326" name="ZoneTexte 2325">
          <a:extLst>
            <a:ext uri="{FF2B5EF4-FFF2-40B4-BE49-F238E27FC236}">
              <a16:creationId xmlns:a16="http://schemas.microsoft.com/office/drawing/2014/main" id="{85B2B642-3306-4E3B-BB65-1E384137DF78}"/>
            </a:ext>
          </a:extLst>
        </xdr:cNvPr>
        <xdr:cNvSpPr txBox="1"/>
      </xdr:nvSpPr>
      <xdr:spPr>
        <a:xfrm>
          <a:off x="17583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327" name="ZoneTexte 2326">
          <a:extLst>
            <a:ext uri="{FF2B5EF4-FFF2-40B4-BE49-F238E27FC236}">
              <a16:creationId xmlns:a16="http://schemas.microsoft.com/office/drawing/2014/main" id="{C8887F82-01BC-48DC-91AC-31E9ED12A8EC}"/>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328" name="ZoneTexte 2327">
          <a:extLst>
            <a:ext uri="{FF2B5EF4-FFF2-40B4-BE49-F238E27FC236}">
              <a16:creationId xmlns:a16="http://schemas.microsoft.com/office/drawing/2014/main" id="{5D93AFB6-485C-47CE-9767-4075F13FF3EA}"/>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329" name="ZoneTexte 2328">
          <a:extLst>
            <a:ext uri="{FF2B5EF4-FFF2-40B4-BE49-F238E27FC236}">
              <a16:creationId xmlns:a16="http://schemas.microsoft.com/office/drawing/2014/main" id="{5004ADF3-D086-49BC-89E5-037627BB18E5}"/>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330" name="ZoneTexte 2329">
          <a:extLst>
            <a:ext uri="{FF2B5EF4-FFF2-40B4-BE49-F238E27FC236}">
              <a16:creationId xmlns:a16="http://schemas.microsoft.com/office/drawing/2014/main" id="{60CEA5FF-25A0-4255-9CB6-9CEA0A6A842F}"/>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331" name="ZoneTexte 2330">
          <a:extLst>
            <a:ext uri="{FF2B5EF4-FFF2-40B4-BE49-F238E27FC236}">
              <a16:creationId xmlns:a16="http://schemas.microsoft.com/office/drawing/2014/main" id="{DE66424E-F74B-4701-9ABD-63EC1F5F68A7}"/>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332" name="ZoneTexte 2331">
          <a:extLst>
            <a:ext uri="{FF2B5EF4-FFF2-40B4-BE49-F238E27FC236}">
              <a16:creationId xmlns:a16="http://schemas.microsoft.com/office/drawing/2014/main" id="{E4432344-E10C-40C5-B0AE-BCE913F929EC}"/>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333" name="ZoneTexte 2332">
          <a:extLst>
            <a:ext uri="{FF2B5EF4-FFF2-40B4-BE49-F238E27FC236}">
              <a16:creationId xmlns:a16="http://schemas.microsoft.com/office/drawing/2014/main" id="{0AE6A2DB-E073-43B5-B48C-8574FC0EBF59}"/>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334" name="ZoneTexte 2333">
          <a:extLst>
            <a:ext uri="{FF2B5EF4-FFF2-40B4-BE49-F238E27FC236}">
              <a16:creationId xmlns:a16="http://schemas.microsoft.com/office/drawing/2014/main" id="{B6A529C1-6EBB-4669-ADAA-025EE047FFDB}"/>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335" name="ZoneTexte 2334">
          <a:extLst>
            <a:ext uri="{FF2B5EF4-FFF2-40B4-BE49-F238E27FC236}">
              <a16:creationId xmlns:a16="http://schemas.microsoft.com/office/drawing/2014/main" id="{9F7617E4-833B-4BDB-A2B9-27DBADFAD98C}"/>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336" name="ZoneTexte 2335">
          <a:extLst>
            <a:ext uri="{FF2B5EF4-FFF2-40B4-BE49-F238E27FC236}">
              <a16:creationId xmlns:a16="http://schemas.microsoft.com/office/drawing/2014/main" id="{ED41BD8C-8EE4-46CE-800A-A09B940345D2}"/>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337" name="ZoneTexte 2336">
          <a:extLst>
            <a:ext uri="{FF2B5EF4-FFF2-40B4-BE49-F238E27FC236}">
              <a16:creationId xmlns:a16="http://schemas.microsoft.com/office/drawing/2014/main" id="{E18ED9B9-D545-4111-93B8-5996EC5E4C92}"/>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111</xdr:row>
      <xdr:rowOff>0</xdr:rowOff>
    </xdr:from>
    <xdr:ext cx="65" cy="172227"/>
    <xdr:sp macro="" textlink="">
      <xdr:nvSpPr>
        <xdr:cNvPr id="2338" name="ZoneTexte 2337">
          <a:extLst>
            <a:ext uri="{FF2B5EF4-FFF2-40B4-BE49-F238E27FC236}">
              <a16:creationId xmlns:a16="http://schemas.microsoft.com/office/drawing/2014/main" id="{967F29DD-F269-4033-A42E-14EA210E7B92}"/>
            </a:ext>
          </a:extLst>
        </xdr:cNvPr>
        <xdr:cNvSpPr txBox="1"/>
      </xdr:nvSpPr>
      <xdr:spPr>
        <a:xfrm>
          <a:off x="179641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111</xdr:row>
      <xdr:rowOff>0</xdr:rowOff>
    </xdr:from>
    <xdr:ext cx="65" cy="172227"/>
    <xdr:sp macro="" textlink="">
      <xdr:nvSpPr>
        <xdr:cNvPr id="2339" name="ZoneTexte 2338">
          <a:extLst>
            <a:ext uri="{FF2B5EF4-FFF2-40B4-BE49-F238E27FC236}">
              <a16:creationId xmlns:a16="http://schemas.microsoft.com/office/drawing/2014/main" id="{BD4CF0D2-62D6-4823-9A16-9E4FB5E081B9}"/>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111</xdr:row>
      <xdr:rowOff>0</xdr:rowOff>
    </xdr:from>
    <xdr:ext cx="65" cy="172227"/>
    <xdr:sp macro="" textlink="">
      <xdr:nvSpPr>
        <xdr:cNvPr id="2340" name="ZoneTexte 2339">
          <a:extLst>
            <a:ext uri="{FF2B5EF4-FFF2-40B4-BE49-F238E27FC236}">
              <a16:creationId xmlns:a16="http://schemas.microsoft.com/office/drawing/2014/main" id="{8F7A51B4-6BFA-4BA7-B282-9652DBF62B7A}"/>
            </a:ext>
          </a:extLst>
        </xdr:cNvPr>
        <xdr:cNvSpPr txBox="1"/>
      </xdr:nvSpPr>
      <xdr:spPr>
        <a:xfrm>
          <a:off x="1847850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111</xdr:row>
      <xdr:rowOff>0</xdr:rowOff>
    </xdr:from>
    <xdr:ext cx="65" cy="172227"/>
    <xdr:sp macro="" textlink="">
      <xdr:nvSpPr>
        <xdr:cNvPr id="2341" name="ZoneTexte 2340">
          <a:extLst>
            <a:ext uri="{FF2B5EF4-FFF2-40B4-BE49-F238E27FC236}">
              <a16:creationId xmlns:a16="http://schemas.microsoft.com/office/drawing/2014/main" id="{2CA0B364-C92F-4C82-B7D8-69472A936469}"/>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111</xdr:row>
      <xdr:rowOff>0</xdr:rowOff>
    </xdr:from>
    <xdr:ext cx="65" cy="172227"/>
    <xdr:sp macro="" textlink="">
      <xdr:nvSpPr>
        <xdr:cNvPr id="2342" name="ZoneTexte 2341">
          <a:extLst>
            <a:ext uri="{FF2B5EF4-FFF2-40B4-BE49-F238E27FC236}">
              <a16:creationId xmlns:a16="http://schemas.microsoft.com/office/drawing/2014/main" id="{5560C039-9233-4DB6-94ED-A8610A1DF2C0}"/>
            </a:ext>
          </a:extLst>
        </xdr:cNvPr>
        <xdr:cNvSpPr txBox="1"/>
      </xdr:nvSpPr>
      <xdr:spPr>
        <a:xfrm>
          <a:off x="19192875"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111</xdr:row>
      <xdr:rowOff>0</xdr:rowOff>
    </xdr:from>
    <xdr:ext cx="65" cy="172227"/>
    <xdr:sp macro="" textlink="">
      <xdr:nvSpPr>
        <xdr:cNvPr id="2343" name="ZoneTexte 2342">
          <a:extLst>
            <a:ext uri="{FF2B5EF4-FFF2-40B4-BE49-F238E27FC236}">
              <a16:creationId xmlns:a16="http://schemas.microsoft.com/office/drawing/2014/main" id="{AF77E755-C273-4D84-9636-34A8D076E385}"/>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111</xdr:row>
      <xdr:rowOff>0</xdr:rowOff>
    </xdr:from>
    <xdr:ext cx="65" cy="172227"/>
    <xdr:sp macro="" textlink="">
      <xdr:nvSpPr>
        <xdr:cNvPr id="2344" name="ZoneTexte 2343">
          <a:extLst>
            <a:ext uri="{FF2B5EF4-FFF2-40B4-BE49-F238E27FC236}">
              <a16:creationId xmlns:a16="http://schemas.microsoft.com/office/drawing/2014/main" id="{23B7E70A-EA88-42A4-ACCF-BCED1F2F86F6}"/>
            </a:ext>
          </a:extLst>
        </xdr:cNvPr>
        <xdr:cNvSpPr txBox="1"/>
      </xdr:nvSpPr>
      <xdr:spPr>
        <a:xfrm>
          <a:off x="19907250" y="1491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112</xdr:row>
      <xdr:rowOff>0</xdr:rowOff>
    </xdr:from>
    <xdr:ext cx="65" cy="172227"/>
    <xdr:sp macro="" textlink="">
      <xdr:nvSpPr>
        <xdr:cNvPr id="2345" name="ZoneTexte 2344">
          <a:extLst>
            <a:ext uri="{FF2B5EF4-FFF2-40B4-BE49-F238E27FC236}">
              <a16:creationId xmlns:a16="http://schemas.microsoft.com/office/drawing/2014/main" id="{835C7F1D-579A-485F-BECE-EE8C56FE769A}"/>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112</xdr:row>
      <xdr:rowOff>0</xdr:rowOff>
    </xdr:from>
    <xdr:ext cx="65" cy="172227"/>
    <xdr:sp macro="" textlink="">
      <xdr:nvSpPr>
        <xdr:cNvPr id="2346" name="ZoneTexte 2345">
          <a:extLst>
            <a:ext uri="{FF2B5EF4-FFF2-40B4-BE49-F238E27FC236}">
              <a16:creationId xmlns:a16="http://schemas.microsoft.com/office/drawing/2014/main" id="{37E24740-A0D7-4180-84B4-41EDFB606725}"/>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112</xdr:row>
      <xdr:rowOff>0</xdr:rowOff>
    </xdr:from>
    <xdr:ext cx="65" cy="172227"/>
    <xdr:sp macro="" textlink="">
      <xdr:nvSpPr>
        <xdr:cNvPr id="2347" name="ZoneTexte 2346">
          <a:extLst>
            <a:ext uri="{FF2B5EF4-FFF2-40B4-BE49-F238E27FC236}">
              <a16:creationId xmlns:a16="http://schemas.microsoft.com/office/drawing/2014/main" id="{4D87D852-067A-47A7-BB8E-8AB58E5ADE2D}"/>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112</xdr:row>
      <xdr:rowOff>0</xdr:rowOff>
    </xdr:from>
    <xdr:ext cx="65" cy="172227"/>
    <xdr:sp macro="" textlink="">
      <xdr:nvSpPr>
        <xdr:cNvPr id="2348" name="ZoneTexte 2347">
          <a:extLst>
            <a:ext uri="{FF2B5EF4-FFF2-40B4-BE49-F238E27FC236}">
              <a16:creationId xmlns:a16="http://schemas.microsoft.com/office/drawing/2014/main" id="{1F5F5BA7-0DF7-48E3-BC21-9CEF94658328}"/>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349" name="ZoneTexte 2348">
          <a:extLst>
            <a:ext uri="{FF2B5EF4-FFF2-40B4-BE49-F238E27FC236}">
              <a16:creationId xmlns:a16="http://schemas.microsoft.com/office/drawing/2014/main" id="{44A3D955-2D59-4724-90C9-0D7D38CA1C86}"/>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350" name="ZoneTexte 2349">
          <a:extLst>
            <a:ext uri="{FF2B5EF4-FFF2-40B4-BE49-F238E27FC236}">
              <a16:creationId xmlns:a16="http://schemas.microsoft.com/office/drawing/2014/main" id="{CEB55FF1-51B8-4A32-8378-AE7B8E17FBCF}"/>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351" name="ZoneTexte 2350">
          <a:extLst>
            <a:ext uri="{FF2B5EF4-FFF2-40B4-BE49-F238E27FC236}">
              <a16:creationId xmlns:a16="http://schemas.microsoft.com/office/drawing/2014/main" id="{2A79AF13-43A7-4CEE-870B-2E189C1661AA}"/>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352" name="ZoneTexte 2351">
          <a:extLst>
            <a:ext uri="{FF2B5EF4-FFF2-40B4-BE49-F238E27FC236}">
              <a16:creationId xmlns:a16="http://schemas.microsoft.com/office/drawing/2014/main" id="{A9B29E83-21EF-4E5B-8401-9A2088616D8B}"/>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353" name="ZoneTexte 2352">
          <a:extLst>
            <a:ext uri="{FF2B5EF4-FFF2-40B4-BE49-F238E27FC236}">
              <a16:creationId xmlns:a16="http://schemas.microsoft.com/office/drawing/2014/main" id="{1C6026C2-5D34-4D2B-A29C-2ACC9CA51A88}"/>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354" name="ZoneTexte 2353">
          <a:extLst>
            <a:ext uri="{FF2B5EF4-FFF2-40B4-BE49-F238E27FC236}">
              <a16:creationId xmlns:a16="http://schemas.microsoft.com/office/drawing/2014/main" id="{91DF0FBA-674B-4708-9BBD-8E2D20AA53A2}"/>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355" name="ZoneTexte 2354">
          <a:extLst>
            <a:ext uri="{FF2B5EF4-FFF2-40B4-BE49-F238E27FC236}">
              <a16:creationId xmlns:a16="http://schemas.microsoft.com/office/drawing/2014/main" id="{28E05862-D9DB-43C5-8156-0B6A81554F4A}"/>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356" name="ZoneTexte 2355">
          <a:extLst>
            <a:ext uri="{FF2B5EF4-FFF2-40B4-BE49-F238E27FC236}">
              <a16:creationId xmlns:a16="http://schemas.microsoft.com/office/drawing/2014/main" id="{1A024E5F-CC6C-442B-B9A8-ECF1A72AF99C}"/>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112</xdr:row>
      <xdr:rowOff>0</xdr:rowOff>
    </xdr:from>
    <xdr:ext cx="65" cy="172227"/>
    <xdr:sp macro="" textlink="">
      <xdr:nvSpPr>
        <xdr:cNvPr id="2357" name="ZoneTexte 2356">
          <a:extLst>
            <a:ext uri="{FF2B5EF4-FFF2-40B4-BE49-F238E27FC236}">
              <a16:creationId xmlns:a16="http://schemas.microsoft.com/office/drawing/2014/main" id="{24238C1C-C320-40DB-9AFB-3C89976750A5}"/>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358" name="ZoneTexte 2357">
          <a:extLst>
            <a:ext uri="{FF2B5EF4-FFF2-40B4-BE49-F238E27FC236}">
              <a16:creationId xmlns:a16="http://schemas.microsoft.com/office/drawing/2014/main" id="{28683963-32A0-4C08-A0FA-4BECAF07C6F7}"/>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359" name="ZoneTexte 2358">
          <a:extLst>
            <a:ext uri="{FF2B5EF4-FFF2-40B4-BE49-F238E27FC236}">
              <a16:creationId xmlns:a16="http://schemas.microsoft.com/office/drawing/2014/main" id="{9A7C1484-BD9F-4970-B292-5E8CE46E0B45}"/>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360" name="ZoneTexte 2359">
          <a:extLst>
            <a:ext uri="{FF2B5EF4-FFF2-40B4-BE49-F238E27FC236}">
              <a16:creationId xmlns:a16="http://schemas.microsoft.com/office/drawing/2014/main" id="{C4969CE3-2073-4C9F-A693-52323F2D5FE3}"/>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112</xdr:row>
      <xdr:rowOff>0</xdr:rowOff>
    </xdr:from>
    <xdr:ext cx="65" cy="172227"/>
    <xdr:sp macro="" textlink="">
      <xdr:nvSpPr>
        <xdr:cNvPr id="2361" name="ZoneTexte 2360">
          <a:extLst>
            <a:ext uri="{FF2B5EF4-FFF2-40B4-BE49-F238E27FC236}">
              <a16:creationId xmlns:a16="http://schemas.microsoft.com/office/drawing/2014/main" id="{5FB3BC4A-0555-4786-9BFB-A7B99511CF6A}"/>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112</xdr:row>
      <xdr:rowOff>0</xdr:rowOff>
    </xdr:from>
    <xdr:ext cx="65" cy="172227"/>
    <xdr:sp macro="" textlink="">
      <xdr:nvSpPr>
        <xdr:cNvPr id="2362" name="ZoneTexte 2361">
          <a:extLst>
            <a:ext uri="{FF2B5EF4-FFF2-40B4-BE49-F238E27FC236}">
              <a16:creationId xmlns:a16="http://schemas.microsoft.com/office/drawing/2014/main" id="{CD5A1824-0193-4AC2-A5D6-22F7D79121EB}"/>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112</xdr:row>
      <xdr:rowOff>0</xdr:rowOff>
    </xdr:from>
    <xdr:ext cx="65" cy="172227"/>
    <xdr:sp macro="" textlink="">
      <xdr:nvSpPr>
        <xdr:cNvPr id="2363" name="ZoneTexte 2362">
          <a:extLst>
            <a:ext uri="{FF2B5EF4-FFF2-40B4-BE49-F238E27FC236}">
              <a16:creationId xmlns:a16="http://schemas.microsoft.com/office/drawing/2014/main" id="{601D734E-B230-4CEB-92F8-1FDCCA1BD6F4}"/>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112</xdr:row>
      <xdr:rowOff>0</xdr:rowOff>
    </xdr:from>
    <xdr:ext cx="65" cy="172227"/>
    <xdr:sp macro="" textlink="">
      <xdr:nvSpPr>
        <xdr:cNvPr id="2364" name="ZoneTexte 2363">
          <a:extLst>
            <a:ext uri="{FF2B5EF4-FFF2-40B4-BE49-F238E27FC236}">
              <a16:creationId xmlns:a16="http://schemas.microsoft.com/office/drawing/2014/main" id="{BCD873C4-2E44-4DEE-841F-25D880B57F9E}"/>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112</xdr:row>
      <xdr:rowOff>0</xdr:rowOff>
    </xdr:from>
    <xdr:ext cx="65" cy="172227"/>
    <xdr:sp macro="" textlink="">
      <xdr:nvSpPr>
        <xdr:cNvPr id="2365" name="ZoneTexte 2364">
          <a:extLst>
            <a:ext uri="{FF2B5EF4-FFF2-40B4-BE49-F238E27FC236}">
              <a16:creationId xmlns:a16="http://schemas.microsoft.com/office/drawing/2014/main" id="{5B8DACF4-E594-49B4-A547-D7C427386814}"/>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112</xdr:row>
      <xdr:rowOff>0</xdr:rowOff>
    </xdr:from>
    <xdr:ext cx="65" cy="172227"/>
    <xdr:sp macro="" textlink="">
      <xdr:nvSpPr>
        <xdr:cNvPr id="2366" name="ZoneTexte 2365">
          <a:extLst>
            <a:ext uri="{FF2B5EF4-FFF2-40B4-BE49-F238E27FC236}">
              <a16:creationId xmlns:a16="http://schemas.microsoft.com/office/drawing/2014/main" id="{827028EB-13B4-4FF7-B054-35AECECA4CEC}"/>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112</xdr:row>
      <xdr:rowOff>0</xdr:rowOff>
    </xdr:from>
    <xdr:ext cx="65" cy="172227"/>
    <xdr:sp macro="" textlink="">
      <xdr:nvSpPr>
        <xdr:cNvPr id="2367" name="ZoneTexte 2366">
          <a:extLst>
            <a:ext uri="{FF2B5EF4-FFF2-40B4-BE49-F238E27FC236}">
              <a16:creationId xmlns:a16="http://schemas.microsoft.com/office/drawing/2014/main" id="{7B203432-7F05-4305-8F01-7DA18DDBFD9F}"/>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368" name="ZoneTexte 2367">
          <a:extLst>
            <a:ext uri="{FF2B5EF4-FFF2-40B4-BE49-F238E27FC236}">
              <a16:creationId xmlns:a16="http://schemas.microsoft.com/office/drawing/2014/main" id="{2E438869-0327-4F82-8E6C-441292FCBCEB}"/>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369" name="ZoneTexte 2368">
          <a:extLst>
            <a:ext uri="{FF2B5EF4-FFF2-40B4-BE49-F238E27FC236}">
              <a16:creationId xmlns:a16="http://schemas.microsoft.com/office/drawing/2014/main" id="{013C168D-BCD8-4669-B8DD-5E945CC08474}"/>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370" name="ZoneTexte 2369">
          <a:extLst>
            <a:ext uri="{FF2B5EF4-FFF2-40B4-BE49-F238E27FC236}">
              <a16:creationId xmlns:a16="http://schemas.microsoft.com/office/drawing/2014/main" id="{C1CBBF32-39E1-49B4-A013-C811CCDAA50A}"/>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371" name="ZoneTexte 2370">
          <a:extLst>
            <a:ext uri="{FF2B5EF4-FFF2-40B4-BE49-F238E27FC236}">
              <a16:creationId xmlns:a16="http://schemas.microsoft.com/office/drawing/2014/main" id="{FFE24637-1BF0-4376-8ABA-D606CC8DE99D}"/>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372" name="ZoneTexte 2371">
          <a:extLst>
            <a:ext uri="{FF2B5EF4-FFF2-40B4-BE49-F238E27FC236}">
              <a16:creationId xmlns:a16="http://schemas.microsoft.com/office/drawing/2014/main" id="{82715A07-B4F6-49E9-A2D0-9B28C74B8F5C}"/>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373" name="ZoneTexte 2372">
          <a:extLst>
            <a:ext uri="{FF2B5EF4-FFF2-40B4-BE49-F238E27FC236}">
              <a16:creationId xmlns:a16="http://schemas.microsoft.com/office/drawing/2014/main" id="{6145CE74-585A-469B-9651-73907E1794F0}"/>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374" name="ZoneTexte 2373">
          <a:extLst>
            <a:ext uri="{FF2B5EF4-FFF2-40B4-BE49-F238E27FC236}">
              <a16:creationId xmlns:a16="http://schemas.microsoft.com/office/drawing/2014/main" id="{CCE6C59F-6F68-429C-BA21-A584BD127B40}"/>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375" name="ZoneTexte 2374">
          <a:extLst>
            <a:ext uri="{FF2B5EF4-FFF2-40B4-BE49-F238E27FC236}">
              <a16:creationId xmlns:a16="http://schemas.microsoft.com/office/drawing/2014/main" id="{5E241A76-F717-4DE7-B031-3AC093ED1F19}"/>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112</xdr:row>
      <xdr:rowOff>0</xdr:rowOff>
    </xdr:from>
    <xdr:ext cx="65" cy="172227"/>
    <xdr:sp macro="" textlink="">
      <xdr:nvSpPr>
        <xdr:cNvPr id="2376" name="ZoneTexte 2375">
          <a:extLst>
            <a:ext uri="{FF2B5EF4-FFF2-40B4-BE49-F238E27FC236}">
              <a16:creationId xmlns:a16="http://schemas.microsoft.com/office/drawing/2014/main" id="{949357A2-8AA9-4FCF-AA4D-533EC38F285A}"/>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377" name="ZoneTexte 2376">
          <a:extLst>
            <a:ext uri="{FF2B5EF4-FFF2-40B4-BE49-F238E27FC236}">
              <a16:creationId xmlns:a16="http://schemas.microsoft.com/office/drawing/2014/main" id="{B0826135-4F70-4059-9DF5-20A10608CFC0}"/>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378" name="ZoneTexte 2377">
          <a:extLst>
            <a:ext uri="{FF2B5EF4-FFF2-40B4-BE49-F238E27FC236}">
              <a16:creationId xmlns:a16="http://schemas.microsoft.com/office/drawing/2014/main" id="{5F61DC98-F566-4796-B490-A410C58F9DA9}"/>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379" name="ZoneTexte 2378">
          <a:extLst>
            <a:ext uri="{FF2B5EF4-FFF2-40B4-BE49-F238E27FC236}">
              <a16:creationId xmlns:a16="http://schemas.microsoft.com/office/drawing/2014/main" id="{0E663A22-8008-4BD7-9343-2883DF0EE54D}"/>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112</xdr:row>
      <xdr:rowOff>0</xdr:rowOff>
    </xdr:from>
    <xdr:ext cx="65" cy="172227"/>
    <xdr:sp macro="" textlink="">
      <xdr:nvSpPr>
        <xdr:cNvPr id="2380" name="ZoneTexte 2379">
          <a:extLst>
            <a:ext uri="{FF2B5EF4-FFF2-40B4-BE49-F238E27FC236}">
              <a16:creationId xmlns:a16="http://schemas.microsoft.com/office/drawing/2014/main" id="{9FD276F4-4D94-423C-97FC-090BC83A47C8}"/>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112</xdr:row>
      <xdr:rowOff>0</xdr:rowOff>
    </xdr:from>
    <xdr:ext cx="65" cy="172227"/>
    <xdr:sp macro="" textlink="">
      <xdr:nvSpPr>
        <xdr:cNvPr id="2381" name="ZoneTexte 2380">
          <a:extLst>
            <a:ext uri="{FF2B5EF4-FFF2-40B4-BE49-F238E27FC236}">
              <a16:creationId xmlns:a16="http://schemas.microsoft.com/office/drawing/2014/main" id="{821D44C1-557E-40A2-8AA0-76246A287654}"/>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112</xdr:row>
      <xdr:rowOff>0</xdr:rowOff>
    </xdr:from>
    <xdr:ext cx="65" cy="172227"/>
    <xdr:sp macro="" textlink="">
      <xdr:nvSpPr>
        <xdr:cNvPr id="2382" name="ZoneTexte 2381">
          <a:extLst>
            <a:ext uri="{FF2B5EF4-FFF2-40B4-BE49-F238E27FC236}">
              <a16:creationId xmlns:a16="http://schemas.microsoft.com/office/drawing/2014/main" id="{2949C2B0-1467-4F28-97D3-8AD267F73BFD}"/>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112</xdr:row>
      <xdr:rowOff>0</xdr:rowOff>
    </xdr:from>
    <xdr:ext cx="65" cy="172227"/>
    <xdr:sp macro="" textlink="">
      <xdr:nvSpPr>
        <xdr:cNvPr id="2383" name="ZoneTexte 2382">
          <a:extLst>
            <a:ext uri="{FF2B5EF4-FFF2-40B4-BE49-F238E27FC236}">
              <a16:creationId xmlns:a16="http://schemas.microsoft.com/office/drawing/2014/main" id="{872CF072-41FB-4C81-9975-533C98FB8A8C}"/>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112</xdr:row>
      <xdr:rowOff>0</xdr:rowOff>
    </xdr:from>
    <xdr:ext cx="65" cy="172227"/>
    <xdr:sp macro="" textlink="">
      <xdr:nvSpPr>
        <xdr:cNvPr id="2384" name="ZoneTexte 2383">
          <a:extLst>
            <a:ext uri="{FF2B5EF4-FFF2-40B4-BE49-F238E27FC236}">
              <a16:creationId xmlns:a16="http://schemas.microsoft.com/office/drawing/2014/main" id="{AB6EC08D-23E2-4B51-8D7D-CB945B15BB10}"/>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112</xdr:row>
      <xdr:rowOff>0</xdr:rowOff>
    </xdr:from>
    <xdr:ext cx="65" cy="172227"/>
    <xdr:sp macro="" textlink="">
      <xdr:nvSpPr>
        <xdr:cNvPr id="2385" name="ZoneTexte 2384">
          <a:extLst>
            <a:ext uri="{FF2B5EF4-FFF2-40B4-BE49-F238E27FC236}">
              <a16:creationId xmlns:a16="http://schemas.microsoft.com/office/drawing/2014/main" id="{9A2DCF65-0F91-4D96-ACC0-968F939F25A7}"/>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112</xdr:row>
      <xdr:rowOff>0</xdr:rowOff>
    </xdr:from>
    <xdr:ext cx="65" cy="172227"/>
    <xdr:sp macro="" textlink="">
      <xdr:nvSpPr>
        <xdr:cNvPr id="2386" name="ZoneTexte 2385">
          <a:extLst>
            <a:ext uri="{FF2B5EF4-FFF2-40B4-BE49-F238E27FC236}">
              <a16:creationId xmlns:a16="http://schemas.microsoft.com/office/drawing/2014/main" id="{B4E8AA68-C618-424E-9092-608D8E6E3DA0}"/>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112</xdr:row>
      <xdr:rowOff>0</xdr:rowOff>
    </xdr:from>
    <xdr:ext cx="65" cy="172227"/>
    <xdr:sp macro="" textlink="">
      <xdr:nvSpPr>
        <xdr:cNvPr id="2387" name="ZoneTexte 2386">
          <a:extLst>
            <a:ext uri="{FF2B5EF4-FFF2-40B4-BE49-F238E27FC236}">
              <a16:creationId xmlns:a16="http://schemas.microsoft.com/office/drawing/2014/main" id="{2E533E76-713D-4FE0-808A-3E98B73FE30E}"/>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112</xdr:row>
      <xdr:rowOff>0</xdr:rowOff>
    </xdr:from>
    <xdr:ext cx="65" cy="172227"/>
    <xdr:sp macro="" textlink="">
      <xdr:nvSpPr>
        <xdr:cNvPr id="2388" name="ZoneTexte 2387">
          <a:extLst>
            <a:ext uri="{FF2B5EF4-FFF2-40B4-BE49-F238E27FC236}">
              <a16:creationId xmlns:a16="http://schemas.microsoft.com/office/drawing/2014/main" id="{814A18F3-025D-45B6-8196-E5B7ED6EE549}"/>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112</xdr:row>
      <xdr:rowOff>0</xdr:rowOff>
    </xdr:from>
    <xdr:ext cx="65" cy="172227"/>
    <xdr:sp macro="" textlink="">
      <xdr:nvSpPr>
        <xdr:cNvPr id="2389" name="ZoneTexte 2388">
          <a:extLst>
            <a:ext uri="{FF2B5EF4-FFF2-40B4-BE49-F238E27FC236}">
              <a16:creationId xmlns:a16="http://schemas.microsoft.com/office/drawing/2014/main" id="{FC361B90-846B-4D49-A5E1-20C65FC21F2D}"/>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112</xdr:row>
      <xdr:rowOff>0</xdr:rowOff>
    </xdr:from>
    <xdr:ext cx="65" cy="172227"/>
    <xdr:sp macro="" textlink="">
      <xdr:nvSpPr>
        <xdr:cNvPr id="2390" name="ZoneTexte 2389">
          <a:extLst>
            <a:ext uri="{FF2B5EF4-FFF2-40B4-BE49-F238E27FC236}">
              <a16:creationId xmlns:a16="http://schemas.microsoft.com/office/drawing/2014/main" id="{1C20B9CE-0B97-4AAE-87F5-D741BD687B89}"/>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112</xdr:row>
      <xdr:rowOff>0</xdr:rowOff>
    </xdr:from>
    <xdr:ext cx="65" cy="172227"/>
    <xdr:sp macro="" textlink="">
      <xdr:nvSpPr>
        <xdr:cNvPr id="2391" name="ZoneTexte 2390">
          <a:extLst>
            <a:ext uri="{FF2B5EF4-FFF2-40B4-BE49-F238E27FC236}">
              <a16:creationId xmlns:a16="http://schemas.microsoft.com/office/drawing/2014/main" id="{D9E2A3E1-C175-4F37-B1F9-4C50A64B56F5}"/>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112</xdr:row>
      <xdr:rowOff>0</xdr:rowOff>
    </xdr:from>
    <xdr:ext cx="65" cy="172227"/>
    <xdr:sp macro="" textlink="">
      <xdr:nvSpPr>
        <xdr:cNvPr id="2392" name="ZoneTexte 2391">
          <a:extLst>
            <a:ext uri="{FF2B5EF4-FFF2-40B4-BE49-F238E27FC236}">
              <a16:creationId xmlns:a16="http://schemas.microsoft.com/office/drawing/2014/main" id="{F1B76B4D-98B2-40F2-BC3B-83C8EDB88DAB}"/>
            </a:ext>
          </a:extLst>
        </xdr:cNvPr>
        <xdr:cNvSpPr txBox="1"/>
      </xdr:nvSpPr>
      <xdr:spPr>
        <a:xfrm>
          <a:off x="155448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393" name="ZoneTexte 2392">
          <a:extLst>
            <a:ext uri="{FF2B5EF4-FFF2-40B4-BE49-F238E27FC236}">
              <a16:creationId xmlns:a16="http://schemas.microsoft.com/office/drawing/2014/main" id="{5F970C83-01F6-4C1E-92F6-36E202C3948E}"/>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394" name="ZoneTexte 2393">
          <a:extLst>
            <a:ext uri="{FF2B5EF4-FFF2-40B4-BE49-F238E27FC236}">
              <a16:creationId xmlns:a16="http://schemas.microsoft.com/office/drawing/2014/main" id="{B9F0552A-31B0-4D2A-9619-31DBF70586F4}"/>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395" name="ZoneTexte 2394">
          <a:extLst>
            <a:ext uri="{FF2B5EF4-FFF2-40B4-BE49-F238E27FC236}">
              <a16:creationId xmlns:a16="http://schemas.microsoft.com/office/drawing/2014/main" id="{0280FE6C-7D3F-45D7-9213-223589AB737C}"/>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396" name="ZoneTexte 2395">
          <a:extLst>
            <a:ext uri="{FF2B5EF4-FFF2-40B4-BE49-F238E27FC236}">
              <a16:creationId xmlns:a16="http://schemas.microsoft.com/office/drawing/2014/main" id="{7FF4B4DF-B684-4B1C-9E99-82726D39D517}"/>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397" name="ZoneTexte 2396">
          <a:extLst>
            <a:ext uri="{FF2B5EF4-FFF2-40B4-BE49-F238E27FC236}">
              <a16:creationId xmlns:a16="http://schemas.microsoft.com/office/drawing/2014/main" id="{AA0FEEAB-83FA-4E99-AC83-B683EBC35355}"/>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398" name="ZoneTexte 2397">
          <a:extLst>
            <a:ext uri="{FF2B5EF4-FFF2-40B4-BE49-F238E27FC236}">
              <a16:creationId xmlns:a16="http://schemas.microsoft.com/office/drawing/2014/main" id="{749C364C-4A03-47A3-BF3E-955633825DEA}"/>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399" name="ZoneTexte 2398">
          <a:extLst>
            <a:ext uri="{FF2B5EF4-FFF2-40B4-BE49-F238E27FC236}">
              <a16:creationId xmlns:a16="http://schemas.microsoft.com/office/drawing/2014/main" id="{5B0D371B-FBFD-4A64-A2CD-97A521DA7497}"/>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400" name="ZoneTexte 2399">
          <a:extLst>
            <a:ext uri="{FF2B5EF4-FFF2-40B4-BE49-F238E27FC236}">
              <a16:creationId xmlns:a16="http://schemas.microsoft.com/office/drawing/2014/main" id="{B5E73106-F113-4754-9CDF-0805D4E660F8}"/>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401" name="ZoneTexte 2400">
          <a:extLst>
            <a:ext uri="{FF2B5EF4-FFF2-40B4-BE49-F238E27FC236}">
              <a16:creationId xmlns:a16="http://schemas.microsoft.com/office/drawing/2014/main" id="{C71367D7-719D-4900-8ECD-CC703D7CFA34}"/>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112</xdr:row>
      <xdr:rowOff>0</xdr:rowOff>
    </xdr:from>
    <xdr:ext cx="65" cy="172227"/>
    <xdr:sp macro="" textlink="">
      <xdr:nvSpPr>
        <xdr:cNvPr id="2402" name="ZoneTexte 2401">
          <a:extLst>
            <a:ext uri="{FF2B5EF4-FFF2-40B4-BE49-F238E27FC236}">
              <a16:creationId xmlns:a16="http://schemas.microsoft.com/office/drawing/2014/main" id="{81327908-AC47-4470-AF4A-9AB45C524E83}"/>
            </a:ext>
          </a:extLst>
        </xdr:cNvPr>
        <xdr:cNvSpPr txBox="1"/>
      </xdr:nvSpPr>
      <xdr:spPr>
        <a:xfrm>
          <a:off x="150304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112</xdr:row>
      <xdr:rowOff>0</xdr:rowOff>
    </xdr:from>
    <xdr:ext cx="65" cy="172227"/>
    <xdr:sp macro="" textlink="">
      <xdr:nvSpPr>
        <xdr:cNvPr id="2403" name="ZoneTexte 2402">
          <a:extLst>
            <a:ext uri="{FF2B5EF4-FFF2-40B4-BE49-F238E27FC236}">
              <a16:creationId xmlns:a16="http://schemas.microsoft.com/office/drawing/2014/main" id="{BEADDB3C-2E2A-46A0-8EF0-342BB2FA26FE}"/>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112</xdr:row>
      <xdr:rowOff>0</xdr:rowOff>
    </xdr:from>
    <xdr:ext cx="65" cy="172227"/>
    <xdr:sp macro="" textlink="">
      <xdr:nvSpPr>
        <xdr:cNvPr id="2404" name="ZoneTexte 2403">
          <a:extLst>
            <a:ext uri="{FF2B5EF4-FFF2-40B4-BE49-F238E27FC236}">
              <a16:creationId xmlns:a16="http://schemas.microsoft.com/office/drawing/2014/main" id="{37D2D30D-6950-4644-A1E8-E337953A627A}"/>
            </a:ext>
          </a:extLst>
        </xdr:cNvPr>
        <xdr:cNvSpPr txBox="1"/>
      </xdr:nvSpPr>
      <xdr:spPr>
        <a:xfrm>
          <a:off x="17583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405" name="ZoneTexte 2404">
          <a:extLst>
            <a:ext uri="{FF2B5EF4-FFF2-40B4-BE49-F238E27FC236}">
              <a16:creationId xmlns:a16="http://schemas.microsoft.com/office/drawing/2014/main" id="{BAF35D9E-8FEE-48F7-A084-A5D26EE5B38F}"/>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406" name="ZoneTexte 2405">
          <a:extLst>
            <a:ext uri="{FF2B5EF4-FFF2-40B4-BE49-F238E27FC236}">
              <a16:creationId xmlns:a16="http://schemas.microsoft.com/office/drawing/2014/main" id="{D3FA240A-B934-4E6E-A093-E4A0EA7AB11B}"/>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407" name="ZoneTexte 2406">
          <a:extLst>
            <a:ext uri="{FF2B5EF4-FFF2-40B4-BE49-F238E27FC236}">
              <a16:creationId xmlns:a16="http://schemas.microsoft.com/office/drawing/2014/main" id="{6200B006-D4F1-4D53-AAB5-9EF69F615111}"/>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408" name="ZoneTexte 2407">
          <a:extLst>
            <a:ext uri="{FF2B5EF4-FFF2-40B4-BE49-F238E27FC236}">
              <a16:creationId xmlns:a16="http://schemas.microsoft.com/office/drawing/2014/main" id="{E58C9F9D-3976-4B80-AAA4-C1D84DB5DE52}"/>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409" name="ZoneTexte 2408">
          <a:extLst>
            <a:ext uri="{FF2B5EF4-FFF2-40B4-BE49-F238E27FC236}">
              <a16:creationId xmlns:a16="http://schemas.microsoft.com/office/drawing/2014/main" id="{E8CE586E-2F61-4AFE-B916-BE083300FA2A}"/>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410" name="ZoneTexte 2409">
          <a:extLst>
            <a:ext uri="{FF2B5EF4-FFF2-40B4-BE49-F238E27FC236}">
              <a16:creationId xmlns:a16="http://schemas.microsoft.com/office/drawing/2014/main" id="{084BA4AF-BD01-4C29-9122-A89808442A06}"/>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411" name="ZoneTexte 2410">
          <a:extLst>
            <a:ext uri="{FF2B5EF4-FFF2-40B4-BE49-F238E27FC236}">
              <a16:creationId xmlns:a16="http://schemas.microsoft.com/office/drawing/2014/main" id="{326E363D-A087-4185-A998-9AB9192ED781}"/>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412" name="ZoneTexte 2411">
          <a:extLst>
            <a:ext uri="{FF2B5EF4-FFF2-40B4-BE49-F238E27FC236}">
              <a16:creationId xmlns:a16="http://schemas.microsoft.com/office/drawing/2014/main" id="{B1AD93FA-509B-4A4D-9CBD-336376A751A8}"/>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413" name="ZoneTexte 2412">
          <a:extLst>
            <a:ext uri="{FF2B5EF4-FFF2-40B4-BE49-F238E27FC236}">
              <a16:creationId xmlns:a16="http://schemas.microsoft.com/office/drawing/2014/main" id="{C940BB34-6D07-4D15-9D34-1A9E4C4C76CE}"/>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414" name="ZoneTexte 2413">
          <a:extLst>
            <a:ext uri="{FF2B5EF4-FFF2-40B4-BE49-F238E27FC236}">
              <a16:creationId xmlns:a16="http://schemas.microsoft.com/office/drawing/2014/main" id="{E0420334-93CA-41FB-89ED-29307FB069C5}"/>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415" name="ZoneTexte 2414">
          <a:extLst>
            <a:ext uri="{FF2B5EF4-FFF2-40B4-BE49-F238E27FC236}">
              <a16:creationId xmlns:a16="http://schemas.microsoft.com/office/drawing/2014/main" id="{EC3333AA-0EA2-42D3-8845-78A73DE4B62E}"/>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112</xdr:row>
      <xdr:rowOff>0</xdr:rowOff>
    </xdr:from>
    <xdr:ext cx="65" cy="172227"/>
    <xdr:sp macro="" textlink="">
      <xdr:nvSpPr>
        <xdr:cNvPr id="2416" name="ZoneTexte 2415">
          <a:extLst>
            <a:ext uri="{FF2B5EF4-FFF2-40B4-BE49-F238E27FC236}">
              <a16:creationId xmlns:a16="http://schemas.microsoft.com/office/drawing/2014/main" id="{0070ACB2-DE98-4D4A-9FBF-247973789A25}"/>
            </a:ext>
          </a:extLst>
        </xdr:cNvPr>
        <xdr:cNvSpPr txBox="1"/>
      </xdr:nvSpPr>
      <xdr:spPr>
        <a:xfrm>
          <a:off x="179641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112</xdr:row>
      <xdr:rowOff>0</xdr:rowOff>
    </xdr:from>
    <xdr:ext cx="65" cy="172227"/>
    <xdr:sp macro="" textlink="">
      <xdr:nvSpPr>
        <xdr:cNvPr id="2417" name="ZoneTexte 2416">
          <a:extLst>
            <a:ext uri="{FF2B5EF4-FFF2-40B4-BE49-F238E27FC236}">
              <a16:creationId xmlns:a16="http://schemas.microsoft.com/office/drawing/2014/main" id="{6DA63797-E068-476B-95CD-5B35FCFEAF38}"/>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112</xdr:row>
      <xdr:rowOff>0</xdr:rowOff>
    </xdr:from>
    <xdr:ext cx="65" cy="172227"/>
    <xdr:sp macro="" textlink="">
      <xdr:nvSpPr>
        <xdr:cNvPr id="2418" name="ZoneTexte 2417">
          <a:extLst>
            <a:ext uri="{FF2B5EF4-FFF2-40B4-BE49-F238E27FC236}">
              <a16:creationId xmlns:a16="http://schemas.microsoft.com/office/drawing/2014/main" id="{DFA2708A-BD8D-4B94-9EB6-56F38DA1154B}"/>
            </a:ext>
          </a:extLst>
        </xdr:cNvPr>
        <xdr:cNvSpPr txBox="1"/>
      </xdr:nvSpPr>
      <xdr:spPr>
        <a:xfrm>
          <a:off x="1847850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112</xdr:row>
      <xdr:rowOff>0</xdr:rowOff>
    </xdr:from>
    <xdr:ext cx="65" cy="172227"/>
    <xdr:sp macro="" textlink="">
      <xdr:nvSpPr>
        <xdr:cNvPr id="2419" name="ZoneTexte 2418">
          <a:extLst>
            <a:ext uri="{FF2B5EF4-FFF2-40B4-BE49-F238E27FC236}">
              <a16:creationId xmlns:a16="http://schemas.microsoft.com/office/drawing/2014/main" id="{1EBEA6F1-0611-4F49-BB5A-50DA3A1E1135}"/>
            </a:ext>
          </a:extLst>
        </xdr:cNvPr>
        <xdr:cNvSpPr txBox="1"/>
      </xdr:nvSpPr>
      <xdr:spPr>
        <a:xfrm>
          <a:off x="19192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112</xdr:row>
      <xdr:rowOff>0</xdr:rowOff>
    </xdr:from>
    <xdr:ext cx="65" cy="172227"/>
    <xdr:sp macro="" textlink="">
      <xdr:nvSpPr>
        <xdr:cNvPr id="2420" name="ZoneTexte 2419">
          <a:extLst>
            <a:ext uri="{FF2B5EF4-FFF2-40B4-BE49-F238E27FC236}">
              <a16:creationId xmlns:a16="http://schemas.microsoft.com/office/drawing/2014/main" id="{EB140D59-0F9F-4502-8855-D4E8521247A0}"/>
            </a:ext>
          </a:extLst>
        </xdr:cNvPr>
        <xdr:cNvSpPr txBox="1"/>
      </xdr:nvSpPr>
      <xdr:spPr>
        <a:xfrm>
          <a:off x="19192875"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112</xdr:row>
      <xdr:rowOff>0</xdr:rowOff>
    </xdr:from>
    <xdr:ext cx="65" cy="172227"/>
    <xdr:sp macro="" textlink="">
      <xdr:nvSpPr>
        <xdr:cNvPr id="2421" name="ZoneTexte 2420">
          <a:extLst>
            <a:ext uri="{FF2B5EF4-FFF2-40B4-BE49-F238E27FC236}">
              <a16:creationId xmlns:a16="http://schemas.microsoft.com/office/drawing/2014/main" id="{157835BF-C9E0-4296-BD6D-5105BB8909B0}"/>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112</xdr:row>
      <xdr:rowOff>0</xdr:rowOff>
    </xdr:from>
    <xdr:ext cx="65" cy="172227"/>
    <xdr:sp macro="" textlink="">
      <xdr:nvSpPr>
        <xdr:cNvPr id="2422" name="ZoneTexte 2421">
          <a:extLst>
            <a:ext uri="{FF2B5EF4-FFF2-40B4-BE49-F238E27FC236}">
              <a16:creationId xmlns:a16="http://schemas.microsoft.com/office/drawing/2014/main" id="{FA0F63E6-13F4-40A4-9DC3-1A58D1CCD424}"/>
            </a:ext>
          </a:extLst>
        </xdr:cNvPr>
        <xdr:cNvSpPr txBox="1"/>
      </xdr:nvSpPr>
      <xdr:spPr>
        <a:xfrm>
          <a:off x="19907250" y="1510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34</xdr:row>
      <xdr:rowOff>0</xdr:rowOff>
    </xdr:from>
    <xdr:ext cx="65" cy="172227"/>
    <xdr:sp macro="" textlink="">
      <xdr:nvSpPr>
        <xdr:cNvPr id="2423" name="ZoneTexte 2422">
          <a:extLst>
            <a:ext uri="{FF2B5EF4-FFF2-40B4-BE49-F238E27FC236}">
              <a16:creationId xmlns:a16="http://schemas.microsoft.com/office/drawing/2014/main" id="{71D8ACAE-C497-4A7A-91AD-F3371B367D18}"/>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34</xdr:row>
      <xdr:rowOff>0</xdr:rowOff>
    </xdr:from>
    <xdr:ext cx="65" cy="172227"/>
    <xdr:sp macro="" textlink="">
      <xdr:nvSpPr>
        <xdr:cNvPr id="2424" name="ZoneTexte 2423">
          <a:extLst>
            <a:ext uri="{FF2B5EF4-FFF2-40B4-BE49-F238E27FC236}">
              <a16:creationId xmlns:a16="http://schemas.microsoft.com/office/drawing/2014/main" id="{E6FB8C38-FC90-4945-A2BA-07A04777F42D}"/>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34</xdr:row>
      <xdr:rowOff>0</xdr:rowOff>
    </xdr:from>
    <xdr:ext cx="65" cy="172227"/>
    <xdr:sp macro="" textlink="">
      <xdr:nvSpPr>
        <xdr:cNvPr id="2425" name="ZoneTexte 2424">
          <a:extLst>
            <a:ext uri="{FF2B5EF4-FFF2-40B4-BE49-F238E27FC236}">
              <a16:creationId xmlns:a16="http://schemas.microsoft.com/office/drawing/2014/main" id="{13A55AC1-284F-42FC-BCA3-856BFDA7EAF7}"/>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34</xdr:row>
      <xdr:rowOff>0</xdr:rowOff>
    </xdr:from>
    <xdr:ext cx="65" cy="172227"/>
    <xdr:sp macro="" textlink="">
      <xdr:nvSpPr>
        <xdr:cNvPr id="2426" name="ZoneTexte 2425">
          <a:extLst>
            <a:ext uri="{FF2B5EF4-FFF2-40B4-BE49-F238E27FC236}">
              <a16:creationId xmlns:a16="http://schemas.microsoft.com/office/drawing/2014/main" id="{54FC4F72-F618-4264-BCC1-C7255FFC80BE}"/>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34</xdr:row>
      <xdr:rowOff>0</xdr:rowOff>
    </xdr:from>
    <xdr:ext cx="65" cy="172227"/>
    <xdr:sp macro="" textlink="">
      <xdr:nvSpPr>
        <xdr:cNvPr id="2427" name="ZoneTexte 2426">
          <a:extLst>
            <a:ext uri="{FF2B5EF4-FFF2-40B4-BE49-F238E27FC236}">
              <a16:creationId xmlns:a16="http://schemas.microsoft.com/office/drawing/2014/main" id="{2368D173-29AF-45A2-8AF0-49B146131F75}"/>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34</xdr:row>
      <xdr:rowOff>0</xdr:rowOff>
    </xdr:from>
    <xdr:ext cx="65" cy="172227"/>
    <xdr:sp macro="" textlink="">
      <xdr:nvSpPr>
        <xdr:cNvPr id="2428" name="ZoneTexte 2427">
          <a:extLst>
            <a:ext uri="{FF2B5EF4-FFF2-40B4-BE49-F238E27FC236}">
              <a16:creationId xmlns:a16="http://schemas.microsoft.com/office/drawing/2014/main" id="{3EF609A0-9839-4D17-B036-4AEAFD4EC50C}"/>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34</xdr:row>
      <xdr:rowOff>0</xdr:rowOff>
    </xdr:from>
    <xdr:ext cx="65" cy="172227"/>
    <xdr:sp macro="" textlink="">
      <xdr:nvSpPr>
        <xdr:cNvPr id="2429" name="ZoneTexte 2428">
          <a:extLst>
            <a:ext uri="{FF2B5EF4-FFF2-40B4-BE49-F238E27FC236}">
              <a16:creationId xmlns:a16="http://schemas.microsoft.com/office/drawing/2014/main" id="{F96517CE-76A8-4AF3-8B00-C65619C333E9}"/>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34</xdr:row>
      <xdr:rowOff>0</xdr:rowOff>
    </xdr:from>
    <xdr:ext cx="65" cy="172227"/>
    <xdr:sp macro="" textlink="">
      <xdr:nvSpPr>
        <xdr:cNvPr id="2430" name="ZoneTexte 2429">
          <a:extLst>
            <a:ext uri="{FF2B5EF4-FFF2-40B4-BE49-F238E27FC236}">
              <a16:creationId xmlns:a16="http://schemas.microsoft.com/office/drawing/2014/main" id="{41DCEE20-BE23-498A-B926-700C1406DDFA}"/>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34</xdr:row>
      <xdr:rowOff>0</xdr:rowOff>
    </xdr:from>
    <xdr:ext cx="65" cy="172227"/>
    <xdr:sp macro="" textlink="">
      <xdr:nvSpPr>
        <xdr:cNvPr id="2431" name="ZoneTexte 2430">
          <a:extLst>
            <a:ext uri="{FF2B5EF4-FFF2-40B4-BE49-F238E27FC236}">
              <a16:creationId xmlns:a16="http://schemas.microsoft.com/office/drawing/2014/main" id="{0CB5ADD9-830E-4A29-A4D1-EE402FF98DA1}"/>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34</xdr:row>
      <xdr:rowOff>0</xdr:rowOff>
    </xdr:from>
    <xdr:ext cx="65" cy="172227"/>
    <xdr:sp macro="" textlink="">
      <xdr:nvSpPr>
        <xdr:cNvPr id="2432" name="ZoneTexte 2431">
          <a:extLst>
            <a:ext uri="{FF2B5EF4-FFF2-40B4-BE49-F238E27FC236}">
              <a16:creationId xmlns:a16="http://schemas.microsoft.com/office/drawing/2014/main" id="{1DB65747-45C7-4263-8B02-E7CF559993A6}"/>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34</xdr:row>
      <xdr:rowOff>0</xdr:rowOff>
    </xdr:from>
    <xdr:ext cx="65" cy="172227"/>
    <xdr:sp macro="" textlink="">
      <xdr:nvSpPr>
        <xdr:cNvPr id="2433" name="ZoneTexte 2432">
          <a:extLst>
            <a:ext uri="{FF2B5EF4-FFF2-40B4-BE49-F238E27FC236}">
              <a16:creationId xmlns:a16="http://schemas.microsoft.com/office/drawing/2014/main" id="{1AAFB265-7DE1-4F8D-B189-B65F7B0767AB}"/>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34</xdr:row>
      <xdr:rowOff>0</xdr:rowOff>
    </xdr:from>
    <xdr:ext cx="65" cy="172227"/>
    <xdr:sp macro="" textlink="">
      <xdr:nvSpPr>
        <xdr:cNvPr id="2434" name="ZoneTexte 2433">
          <a:extLst>
            <a:ext uri="{FF2B5EF4-FFF2-40B4-BE49-F238E27FC236}">
              <a16:creationId xmlns:a16="http://schemas.microsoft.com/office/drawing/2014/main" id="{D86F7615-47D4-4DB4-ABB4-AB514A935774}"/>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2435" name="ZoneTexte 2434">
          <a:extLst>
            <a:ext uri="{FF2B5EF4-FFF2-40B4-BE49-F238E27FC236}">
              <a16:creationId xmlns:a16="http://schemas.microsoft.com/office/drawing/2014/main" id="{AF23A12F-903A-4DB3-80A5-1D704CBB9B34}"/>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2436" name="ZoneTexte 2435">
          <a:extLst>
            <a:ext uri="{FF2B5EF4-FFF2-40B4-BE49-F238E27FC236}">
              <a16:creationId xmlns:a16="http://schemas.microsoft.com/office/drawing/2014/main" id="{7D68E8E2-D7FE-46E4-B06E-2181BB79153B}"/>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2437" name="ZoneTexte 2436">
          <a:extLst>
            <a:ext uri="{FF2B5EF4-FFF2-40B4-BE49-F238E27FC236}">
              <a16:creationId xmlns:a16="http://schemas.microsoft.com/office/drawing/2014/main" id="{311FEFCB-601E-4381-ABE3-1B1871B7DA30}"/>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2438" name="ZoneTexte 2437">
          <a:extLst>
            <a:ext uri="{FF2B5EF4-FFF2-40B4-BE49-F238E27FC236}">
              <a16:creationId xmlns:a16="http://schemas.microsoft.com/office/drawing/2014/main" id="{F85E9083-7315-4D77-8FE8-C2B38710D35E}"/>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2439" name="ZoneTexte 2438">
          <a:extLst>
            <a:ext uri="{FF2B5EF4-FFF2-40B4-BE49-F238E27FC236}">
              <a16:creationId xmlns:a16="http://schemas.microsoft.com/office/drawing/2014/main" id="{5A2AABEE-8C1E-4BF6-8AD4-56D37AE589F8}"/>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2440" name="ZoneTexte 2439">
          <a:extLst>
            <a:ext uri="{FF2B5EF4-FFF2-40B4-BE49-F238E27FC236}">
              <a16:creationId xmlns:a16="http://schemas.microsoft.com/office/drawing/2014/main" id="{230FD783-E3D6-4278-8790-2D4A841CD9AD}"/>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2441" name="ZoneTexte 2440">
          <a:extLst>
            <a:ext uri="{FF2B5EF4-FFF2-40B4-BE49-F238E27FC236}">
              <a16:creationId xmlns:a16="http://schemas.microsoft.com/office/drawing/2014/main" id="{A1792A65-4CCB-487E-B399-93BA82A79F5D}"/>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2442" name="ZoneTexte 2441">
          <a:extLst>
            <a:ext uri="{FF2B5EF4-FFF2-40B4-BE49-F238E27FC236}">
              <a16:creationId xmlns:a16="http://schemas.microsoft.com/office/drawing/2014/main" id="{A43F7E29-645E-44FE-A8D9-52ED59CD5052}"/>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2443" name="ZoneTexte 2442">
          <a:extLst>
            <a:ext uri="{FF2B5EF4-FFF2-40B4-BE49-F238E27FC236}">
              <a16:creationId xmlns:a16="http://schemas.microsoft.com/office/drawing/2014/main" id="{E71F761A-5508-4638-8876-B32917539B83}"/>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2444" name="ZoneTexte 2443">
          <a:extLst>
            <a:ext uri="{FF2B5EF4-FFF2-40B4-BE49-F238E27FC236}">
              <a16:creationId xmlns:a16="http://schemas.microsoft.com/office/drawing/2014/main" id="{4B179EBE-7B55-4624-A07F-78A07CAC5E5F}"/>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2445" name="ZoneTexte 2444">
          <a:extLst>
            <a:ext uri="{FF2B5EF4-FFF2-40B4-BE49-F238E27FC236}">
              <a16:creationId xmlns:a16="http://schemas.microsoft.com/office/drawing/2014/main" id="{AECBC9BE-E014-40E2-ABEB-6D83F79D27C4}"/>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34</xdr:row>
      <xdr:rowOff>0</xdr:rowOff>
    </xdr:from>
    <xdr:ext cx="65" cy="172227"/>
    <xdr:sp macro="" textlink="">
      <xdr:nvSpPr>
        <xdr:cNvPr id="2446" name="ZoneTexte 2445">
          <a:extLst>
            <a:ext uri="{FF2B5EF4-FFF2-40B4-BE49-F238E27FC236}">
              <a16:creationId xmlns:a16="http://schemas.microsoft.com/office/drawing/2014/main" id="{0540004B-4D4E-43D4-9A8D-550EBE266E8F}"/>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34</xdr:row>
      <xdr:rowOff>0</xdr:rowOff>
    </xdr:from>
    <xdr:ext cx="65" cy="172227"/>
    <xdr:sp macro="" textlink="">
      <xdr:nvSpPr>
        <xdr:cNvPr id="2447" name="ZoneTexte 2446">
          <a:extLst>
            <a:ext uri="{FF2B5EF4-FFF2-40B4-BE49-F238E27FC236}">
              <a16:creationId xmlns:a16="http://schemas.microsoft.com/office/drawing/2014/main" id="{91756028-142E-405A-8E6C-7792ED974951}"/>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34</xdr:row>
      <xdr:rowOff>0</xdr:rowOff>
    </xdr:from>
    <xdr:ext cx="65" cy="172227"/>
    <xdr:sp macro="" textlink="">
      <xdr:nvSpPr>
        <xdr:cNvPr id="2448" name="ZoneTexte 2447">
          <a:extLst>
            <a:ext uri="{FF2B5EF4-FFF2-40B4-BE49-F238E27FC236}">
              <a16:creationId xmlns:a16="http://schemas.microsoft.com/office/drawing/2014/main" id="{776E9B08-42AC-4E86-9B25-90EC79B4A64A}"/>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34</xdr:row>
      <xdr:rowOff>0</xdr:rowOff>
    </xdr:from>
    <xdr:ext cx="65" cy="172227"/>
    <xdr:sp macro="" textlink="">
      <xdr:nvSpPr>
        <xdr:cNvPr id="2449" name="ZoneTexte 2448">
          <a:extLst>
            <a:ext uri="{FF2B5EF4-FFF2-40B4-BE49-F238E27FC236}">
              <a16:creationId xmlns:a16="http://schemas.microsoft.com/office/drawing/2014/main" id="{7C14EA18-423D-4987-AF24-33F703F9C238}"/>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34</xdr:row>
      <xdr:rowOff>0</xdr:rowOff>
    </xdr:from>
    <xdr:ext cx="65" cy="172227"/>
    <xdr:sp macro="" textlink="">
      <xdr:nvSpPr>
        <xdr:cNvPr id="2450" name="ZoneTexte 2449">
          <a:extLst>
            <a:ext uri="{FF2B5EF4-FFF2-40B4-BE49-F238E27FC236}">
              <a16:creationId xmlns:a16="http://schemas.microsoft.com/office/drawing/2014/main" id="{07DE8736-0D9E-4266-8E7D-D8421991E2B6}"/>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34</xdr:row>
      <xdr:rowOff>0</xdr:rowOff>
    </xdr:from>
    <xdr:ext cx="65" cy="172227"/>
    <xdr:sp macro="" textlink="">
      <xdr:nvSpPr>
        <xdr:cNvPr id="2451" name="ZoneTexte 2450">
          <a:extLst>
            <a:ext uri="{FF2B5EF4-FFF2-40B4-BE49-F238E27FC236}">
              <a16:creationId xmlns:a16="http://schemas.microsoft.com/office/drawing/2014/main" id="{704C8C40-DB33-46BA-BAC6-0B53A97565F6}"/>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34</xdr:row>
      <xdr:rowOff>0</xdr:rowOff>
    </xdr:from>
    <xdr:ext cx="65" cy="172227"/>
    <xdr:sp macro="" textlink="">
      <xdr:nvSpPr>
        <xdr:cNvPr id="2452" name="ZoneTexte 2451">
          <a:extLst>
            <a:ext uri="{FF2B5EF4-FFF2-40B4-BE49-F238E27FC236}">
              <a16:creationId xmlns:a16="http://schemas.microsoft.com/office/drawing/2014/main" id="{7BE3FC02-D431-4C5B-BF1F-4129886BA2BB}"/>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34</xdr:row>
      <xdr:rowOff>0</xdr:rowOff>
    </xdr:from>
    <xdr:ext cx="65" cy="172227"/>
    <xdr:sp macro="" textlink="">
      <xdr:nvSpPr>
        <xdr:cNvPr id="2453" name="ZoneTexte 2452">
          <a:extLst>
            <a:ext uri="{FF2B5EF4-FFF2-40B4-BE49-F238E27FC236}">
              <a16:creationId xmlns:a16="http://schemas.microsoft.com/office/drawing/2014/main" id="{C629D700-8C54-4769-9D22-DC80E58CC7CC}"/>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34</xdr:row>
      <xdr:rowOff>0</xdr:rowOff>
    </xdr:from>
    <xdr:ext cx="65" cy="172227"/>
    <xdr:sp macro="" textlink="">
      <xdr:nvSpPr>
        <xdr:cNvPr id="2454" name="ZoneTexte 2453">
          <a:extLst>
            <a:ext uri="{FF2B5EF4-FFF2-40B4-BE49-F238E27FC236}">
              <a16:creationId xmlns:a16="http://schemas.microsoft.com/office/drawing/2014/main" id="{4AB94688-0883-4B3C-BC95-7C56F866532B}"/>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0</xdr:rowOff>
    </xdr:from>
    <xdr:ext cx="65" cy="172227"/>
    <xdr:sp macro="" textlink="">
      <xdr:nvSpPr>
        <xdr:cNvPr id="2455" name="ZoneTexte 2454">
          <a:extLst>
            <a:ext uri="{FF2B5EF4-FFF2-40B4-BE49-F238E27FC236}">
              <a16:creationId xmlns:a16="http://schemas.microsoft.com/office/drawing/2014/main" id="{CB52EB0D-2F60-4BD8-973D-93B1171DF445}"/>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0</xdr:rowOff>
    </xdr:from>
    <xdr:ext cx="65" cy="172227"/>
    <xdr:sp macro="" textlink="">
      <xdr:nvSpPr>
        <xdr:cNvPr id="2456" name="ZoneTexte 2455">
          <a:extLst>
            <a:ext uri="{FF2B5EF4-FFF2-40B4-BE49-F238E27FC236}">
              <a16:creationId xmlns:a16="http://schemas.microsoft.com/office/drawing/2014/main" id="{156A86D0-4B63-4F03-8875-2C30B8749E74}"/>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0</xdr:rowOff>
    </xdr:from>
    <xdr:ext cx="65" cy="172227"/>
    <xdr:sp macro="" textlink="">
      <xdr:nvSpPr>
        <xdr:cNvPr id="2457" name="ZoneTexte 2456">
          <a:extLst>
            <a:ext uri="{FF2B5EF4-FFF2-40B4-BE49-F238E27FC236}">
              <a16:creationId xmlns:a16="http://schemas.microsoft.com/office/drawing/2014/main" id="{85BD6F1F-D82A-4F9C-8EFC-F3CB577C4C82}"/>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0</xdr:rowOff>
    </xdr:from>
    <xdr:ext cx="65" cy="172227"/>
    <xdr:sp macro="" textlink="">
      <xdr:nvSpPr>
        <xdr:cNvPr id="2458" name="ZoneTexte 2457">
          <a:extLst>
            <a:ext uri="{FF2B5EF4-FFF2-40B4-BE49-F238E27FC236}">
              <a16:creationId xmlns:a16="http://schemas.microsoft.com/office/drawing/2014/main" id="{68778F88-C899-44EF-A3C2-BC77F9D7D8A7}"/>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0</xdr:rowOff>
    </xdr:from>
    <xdr:ext cx="65" cy="172227"/>
    <xdr:sp macro="" textlink="">
      <xdr:nvSpPr>
        <xdr:cNvPr id="2459" name="ZoneTexte 2458">
          <a:extLst>
            <a:ext uri="{FF2B5EF4-FFF2-40B4-BE49-F238E27FC236}">
              <a16:creationId xmlns:a16="http://schemas.microsoft.com/office/drawing/2014/main" id="{8829849E-6D6B-4D03-88B0-028D83123D32}"/>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0</xdr:rowOff>
    </xdr:from>
    <xdr:ext cx="65" cy="172227"/>
    <xdr:sp macro="" textlink="">
      <xdr:nvSpPr>
        <xdr:cNvPr id="2460" name="ZoneTexte 2459">
          <a:extLst>
            <a:ext uri="{FF2B5EF4-FFF2-40B4-BE49-F238E27FC236}">
              <a16:creationId xmlns:a16="http://schemas.microsoft.com/office/drawing/2014/main" id="{E95166E7-EABD-4E07-B55D-95B065057530}"/>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0</xdr:rowOff>
    </xdr:from>
    <xdr:ext cx="65" cy="172227"/>
    <xdr:sp macro="" textlink="">
      <xdr:nvSpPr>
        <xdr:cNvPr id="2461" name="ZoneTexte 2460">
          <a:extLst>
            <a:ext uri="{FF2B5EF4-FFF2-40B4-BE49-F238E27FC236}">
              <a16:creationId xmlns:a16="http://schemas.microsoft.com/office/drawing/2014/main" id="{912A6D8C-DDCC-466E-B1B8-1AB3E7B50134}"/>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0</xdr:rowOff>
    </xdr:from>
    <xdr:ext cx="65" cy="172227"/>
    <xdr:sp macro="" textlink="">
      <xdr:nvSpPr>
        <xdr:cNvPr id="2462" name="ZoneTexte 2461">
          <a:extLst>
            <a:ext uri="{FF2B5EF4-FFF2-40B4-BE49-F238E27FC236}">
              <a16:creationId xmlns:a16="http://schemas.microsoft.com/office/drawing/2014/main" id="{4D792013-3A32-463E-8C23-D3AB5DD84A92}"/>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0</xdr:rowOff>
    </xdr:from>
    <xdr:ext cx="65" cy="172227"/>
    <xdr:sp macro="" textlink="">
      <xdr:nvSpPr>
        <xdr:cNvPr id="2463" name="ZoneTexte 2462">
          <a:extLst>
            <a:ext uri="{FF2B5EF4-FFF2-40B4-BE49-F238E27FC236}">
              <a16:creationId xmlns:a16="http://schemas.microsoft.com/office/drawing/2014/main" id="{A14A44C5-999E-4BF2-8352-D0412A8CC446}"/>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0</xdr:rowOff>
    </xdr:from>
    <xdr:ext cx="65" cy="172227"/>
    <xdr:sp macro="" textlink="">
      <xdr:nvSpPr>
        <xdr:cNvPr id="2464" name="ZoneTexte 2463">
          <a:extLst>
            <a:ext uri="{FF2B5EF4-FFF2-40B4-BE49-F238E27FC236}">
              <a16:creationId xmlns:a16="http://schemas.microsoft.com/office/drawing/2014/main" id="{72BA1AAC-5C65-4AE3-862C-062676E92CA9}"/>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0</xdr:rowOff>
    </xdr:from>
    <xdr:ext cx="65" cy="172227"/>
    <xdr:sp macro="" textlink="">
      <xdr:nvSpPr>
        <xdr:cNvPr id="2465" name="ZoneTexte 2464">
          <a:extLst>
            <a:ext uri="{FF2B5EF4-FFF2-40B4-BE49-F238E27FC236}">
              <a16:creationId xmlns:a16="http://schemas.microsoft.com/office/drawing/2014/main" id="{F73DB93E-3FED-431B-898E-2352B8B2C530}"/>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0</xdr:rowOff>
    </xdr:from>
    <xdr:ext cx="65" cy="172227"/>
    <xdr:sp macro="" textlink="">
      <xdr:nvSpPr>
        <xdr:cNvPr id="2466" name="ZoneTexte 2465">
          <a:extLst>
            <a:ext uri="{FF2B5EF4-FFF2-40B4-BE49-F238E27FC236}">
              <a16:creationId xmlns:a16="http://schemas.microsoft.com/office/drawing/2014/main" id="{2B9F9C24-264C-43DF-ACB8-E12884F91612}"/>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2467" name="ZoneTexte 2466">
          <a:extLst>
            <a:ext uri="{FF2B5EF4-FFF2-40B4-BE49-F238E27FC236}">
              <a16:creationId xmlns:a16="http://schemas.microsoft.com/office/drawing/2014/main" id="{4B4B8D16-50CA-4093-A5AA-4B05B850FCAD}"/>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2468" name="ZoneTexte 2467">
          <a:extLst>
            <a:ext uri="{FF2B5EF4-FFF2-40B4-BE49-F238E27FC236}">
              <a16:creationId xmlns:a16="http://schemas.microsoft.com/office/drawing/2014/main" id="{964AAE9C-7154-4F08-B1C9-3DA184101BE8}"/>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2469" name="ZoneTexte 2468">
          <a:extLst>
            <a:ext uri="{FF2B5EF4-FFF2-40B4-BE49-F238E27FC236}">
              <a16:creationId xmlns:a16="http://schemas.microsoft.com/office/drawing/2014/main" id="{B848137C-B8EA-49E1-A7E3-B22474B13423}"/>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2470" name="ZoneTexte 2469">
          <a:extLst>
            <a:ext uri="{FF2B5EF4-FFF2-40B4-BE49-F238E27FC236}">
              <a16:creationId xmlns:a16="http://schemas.microsoft.com/office/drawing/2014/main" id="{99D29CBB-C385-4FA3-9E08-5E5233EB6C99}"/>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2471" name="ZoneTexte 2470">
          <a:extLst>
            <a:ext uri="{FF2B5EF4-FFF2-40B4-BE49-F238E27FC236}">
              <a16:creationId xmlns:a16="http://schemas.microsoft.com/office/drawing/2014/main" id="{3DE4881F-E4D9-48B1-B90A-5A2A21DD515B}"/>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2472" name="ZoneTexte 2471">
          <a:extLst>
            <a:ext uri="{FF2B5EF4-FFF2-40B4-BE49-F238E27FC236}">
              <a16:creationId xmlns:a16="http://schemas.microsoft.com/office/drawing/2014/main" id="{51A2E291-A7FF-41AA-A48C-7586BC885389}"/>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2473" name="ZoneTexte 2472">
          <a:extLst>
            <a:ext uri="{FF2B5EF4-FFF2-40B4-BE49-F238E27FC236}">
              <a16:creationId xmlns:a16="http://schemas.microsoft.com/office/drawing/2014/main" id="{1EC5BCBE-8799-4D1C-866B-E27EB2CE3BC3}"/>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2474" name="ZoneTexte 2473">
          <a:extLst>
            <a:ext uri="{FF2B5EF4-FFF2-40B4-BE49-F238E27FC236}">
              <a16:creationId xmlns:a16="http://schemas.microsoft.com/office/drawing/2014/main" id="{E02BB596-BA60-44BF-AB7C-D9FBCA5FEC40}"/>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2475" name="ZoneTexte 2474">
          <a:extLst>
            <a:ext uri="{FF2B5EF4-FFF2-40B4-BE49-F238E27FC236}">
              <a16:creationId xmlns:a16="http://schemas.microsoft.com/office/drawing/2014/main" id="{4DA482EC-9637-460F-95E5-5415F0FBF8A9}"/>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2476" name="ZoneTexte 2475">
          <a:extLst>
            <a:ext uri="{FF2B5EF4-FFF2-40B4-BE49-F238E27FC236}">
              <a16:creationId xmlns:a16="http://schemas.microsoft.com/office/drawing/2014/main" id="{2034FE13-C40C-4B56-BDC7-FCF578FE1945}"/>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2477" name="ZoneTexte 2476">
          <a:extLst>
            <a:ext uri="{FF2B5EF4-FFF2-40B4-BE49-F238E27FC236}">
              <a16:creationId xmlns:a16="http://schemas.microsoft.com/office/drawing/2014/main" id="{13F5B986-8E80-4321-8D07-BAD42ACED296}"/>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34</xdr:row>
      <xdr:rowOff>0</xdr:rowOff>
    </xdr:from>
    <xdr:ext cx="65" cy="172227"/>
    <xdr:sp macro="" textlink="">
      <xdr:nvSpPr>
        <xdr:cNvPr id="2478" name="ZoneTexte 2477">
          <a:extLst>
            <a:ext uri="{FF2B5EF4-FFF2-40B4-BE49-F238E27FC236}">
              <a16:creationId xmlns:a16="http://schemas.microsoft.com/office/drawing/2014/main" id="{FA549F8C-7A99-4C5A-A286-B50C35EEC7CA}"/>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34</xdr:row>
      <xdr:rowOff>0</xdr:rowOff>
    </xdr:from>
    <xdr:ext cx="65" cy="172227"/>
    <xdr:sp macro="" textlink="">
      <xdr:nvSpPr>
        <xdr:cNvPr id="2479" name="ZoneTexte 2478">
          <a:extLst>
            <a:ext uri="{FF2B5EF4-FFF2-40B4-BE49-F238E27FC236}">
              <a16:creationId xmlns:a16="http://schemas.microsoft.com/office/drawing/2014/main" id="{533A0167-855A-454A-ACDC-32BF5CDE1409}"/>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34</xdr:row>
      <xdr:rowOff>0</xdr:rowOff>
    </xdr:from>
    <xdr:ext cx="65" cy="172227"/>
    <xdr:sp macro="" textlink="">
      <xdr:nvSpPr>
        <xdr:cNvPr id="2480" name="ZoneTexte 2479">
          <a:extLst>
            <a:ext uri="{FF2B5EF4-FFF2-40B4-BE49-F238E27FC236}">
              <a16:creationId xmlns:a16="http://schemas.microsoft.com/office/drawing/2014/main" id="{3E5123FB-927C-4B42-B1C8-A1171E295E0F}"/>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34</xdr:row>
      <xdr:rowOff>0</xdr:rowOff>
    </xdr:from>
    <xdr:ext cx="65" cy="172227"/>
    <xdr:sp macro="" textlink="">
      <xdr:nvSpPr>
        <xdr:cNvPr id="2481" name="ZoneTexte 2480">
          <a:extLst>
            <a:ext uri="{FF2B5EF4-FFF2-40B4-BE49-F238E27FC236}">
              <a16:creationId xmlns:a16="http://schemas.microsoft.com/office/drawing/2014/main" id="{8B035CCA-AC4C-43E9-AB8F-DD28815BCDA6}"/>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34</xdr:row>
      <xdr:rowOff>0</xdr:rowOff>
    </xdr:from>
    <xdr:ext cx="65" cy="172227"/>
    <xdr:sp macro="" textlink="">
      <xdr:nvSpPr>
        <xdr:cNvPr id="2482" name="ZoneTexte 2481">
          <a:extLst>
            <a:ext uri="{FF2B5EF4-FFF2-40B4-BE49-F238E27FC236}">
              <a16:creationId xmlns:a16="http://schemas.microsoft.com/office/drawing/2014/main" id="{1F4B13EE-62D5-401E-AF00-FD7CE2A103AB}"/>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34</xdr:row>
      <xdr:rowOff>0</xdr:rowOff>
    </xdr:from>
    <xdr:ext cx="65" cy="172227"/>
    <xdr:sp macro="" textlink="">
      <xdr:nvSpPr>
        <xdr:cNvPr id="2483" name="ZoneTexte 2482">
          <a:extLst>
            <a:ext uri="{FF2B5EF4-FFF2-40B4-BE49-F238E27FC236}">
              <a16:creationId xmlns:a16="http://schemas.microsoft.com/office/drawing/2014/main" id="{BCD13251-416E-4AF8-B0D8-51E14460FEB6}"/>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34</xdr:row>
      <xdr:rowOff>0</xdr:rowOff>
    </xdr:from>
    <xdr:ext cx="65" cy="172227"/>
    <xdr:sp macro="" textlink="">
      <xdr:nvSpPr>
        <xdr:cNvPr id="2484" name="ZoneTexte 2483">
          <a:extLst>
            <a:ext uri="{FF2B5EF4-FFF2-40B4-BE49-F238E27FC236}">
              <a16:creationId xmlns:a16="http://schemas.microsoft.com/office/drawing/2014/main" id="{E5CC34FC-9418-482F-8535-A16C61CD9268}"/>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34</xdr:row>
      <xdr:rowOff>0</xdr:rowOff>
    </xdr:from>
    <xdr:ext cx="65" cy="172227"/>
    <xdr:sp macro="" textlink="">
      <xdr:nvSpPr>
        <xdr:cNvPr id="2485" name="ZoneTexte 2484">
          <a:extLst>
            <a:ext uri="{FF2B5EF4-FFF2-40B4-BE49-F238E27FC236}">
              <a16:creationId xmlns:a16="http://schemas.microsoft.com/office/drawing/2014/main" id="{B3FDE3D5-DE4B-4EA9-9E49-49E21571F195}"/>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34</xdr:row>
      <xdr:rowOff>0</xdr:rowOff>
    </xdr:from>
    <xdr:ext cx="65" cy="172227"/>
    <xdr:sp macro="" textlink="">
      <xdr:nvSpPr>
        <xdr:cNvPr id="2486" name="ZoneTexte 2485">
          <a:extLst>
            <a:ext uri="{FF2B5EF4-FFF2-40B4-BE49-F238E27FC236}">
              <a16:creationId xmlns:a16="http://schemas.microsoft.com/office/drawing/2014/main" id="{110F9178-2B0B-4C27-B2ED-9E9F0BA8F26B}"/>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34</xdr:row>
      <xdr:rowOff>0</xdr:rowOff>
    </xdr:from>
    <xdr:ext cx="65" cy="172227"/>
    <xdr:sp macro="" textlink="">
      <xdr:nvSpPr>
        <xdr:cNvPr id="2487" name="ZoneTexte 2486">
          <a:extLst>
            <a:ext uri="{FF2B5EF4-FFF2-40B4-BE49-F238E27FC236}">
              <a16:creationId xmlns:a16="http://schemas.microsoft.com/office/drawing/2014/main" id="{67D45427-F1C1-4841-92FF-6E376C3B78F4}"/>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34</xdr:row>
      <xdr:rowOff>0</xdr:rowOff>
    </xdr:from>
    <xdr:ext cx="65" cy="172227"/>
    <xdr:sp macro="" textlink="">
      <xdr:nvSpPr>
        <xdr:cNvPr id="2488" name="ZoneTexte 2487">
          <a:extLst>
            <a:ext uri="{FF2B5EF4-FFF2-40B4-BE49-F238E27FC236}">
              <a16:creationId xmlns:a16="http://schemas.microsoft.com/office/drawing/2014/main" id="{BCAA786F-FCF5-4473-897B-5A26D8E0A230}"/>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34</xdr:row>
      <xdr:rowOff>0</xdr:rowOff>
    </xdr:from>
    <xdr:ext cx="65" cy="172227"/>
    <xdr:sp macro="" textlink="">
      <xdr:nvSpPr>
        <xdr:cNvPr id="2489" name="ZoneTexte 2488">
          <a:extLst>
            <a:ext uri="{FF2B5EF4-FFF2-40B4-BE49-F238E27FC236}">
              <a16:creationId xmlns:a16="http://schemas.microsoft.com/office/drawing/2014/main" id="{31739BB6-B2A8-4F49-89F6-B719B288F537}"/>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34</xdr:row>
      <xdr:rowOff>0</xdr:rowOff>
    </xdr:from>
    <xdr:ext cx="65" cy="172227"/>
    <xdr:sp macro="" textlink="">
      <xdr:nvSpPr>
        <xdr:cNvPr id="2490" name="ZoneTexte 2489">
          <a:extLst>
            <a:ext uri="{FF2B5EF4-FFF2-40B4-BE49-F238E27FC236}">
              <a16:creationId xmlns:a16="http://schemas.microsoft.com/office/drawing/2014/main" id="{8F9D3AE7-226E-408A-9324-5527478A9EB9}"/>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34</xdr:row>
      <xdr:rowOff>0</xdr:rowOff>
    </xdr:from>
    <xdr:ext cx="65" cy="172227"/>
    <xdr:sp macro="" textlink="">
      <xdr:nvSpPr>
        <xdr:cNvPr id="2491" name="ZoneTexte 2490">
          <a:extLst>
            <a:ext uri="{FF2B5EF4-FFF2-40B4-BE49-F238E27FC236}">
              <a16:creationId xmlns:a16="http://schemas.microsoft.com/office/drawing/2014/main" id="{FB5D507E-E1F7-4B9A-989B-8922145934A8}"/>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34</xdr:row>
      <xdr:rowOff>0</xdr:rowOff>
    </xdr:from>
    <xdr:ext cx="65" cy="172227"/>
    <xdr:sp macro="" textlink="">
      <xdr:nvSpPr>
        <xdr:cNvPr id="2492" name="ZoneTexte 2491">
          <a:extLst>
            <a:ext uri="{FF2B5EF4-FFF2-40B4-BE49-F238E27FC236}">
              <a16:creationId xmlns:a16="http://schemas.microsoft.com/office/drawing/2014/main" id="{6833626E-DA8A-4109-BFF0-09D5EE4A2AD0}"/>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34</xdr:row>
      <xdr:rowOff>0</xdr:rowOff>
    </xdr:from>
    <xdr:ext cx="65" cy="172227"/>
    <xdr:sp macro="" textlink="">
      <xdr:nvSpPr>
        <xdr:cNvPr id="2493" name="ZoneTexte 2492">
          <a:extLst>
            <a:ext uri="{FF2B5EF4-FFF2-40B4-BE49-F238E27FC236}">
              <a16:creationId xmlns:a16="http://schemas.microsoft.com/office/drawing/2014/main" id="{C2807E15-25EF-4E78-B9BA-D277BAD83D69}"/>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34</xdr:row>
      <xdr:rowOff>0</xdr:rowOff>
    </xdr:from>
    <xdr:ext cx="65" cy="172227"/>
    <xdr:sp macro="" textlink="">
      <xdr:nvSpPr>
        <xdr:cNvPr id="2494" name="ZoneTexte 2493">
          <a:extLst>
            <a:ext uri="{FF2B5EF4-FFF2-40B4-BE49-F238E27FC236}">
              <a16:creationId xmlns:a16="http://schemas.microsoft.com/office/drawing/2014/main" id="{1E167C8A-4690-4DE0-8650-8630AD23DC8A}"/>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34</xdr:row>
      <xdr:rowOff>0</xdr:rowOff>
    </xdr:from>
    <xdr:ext cx="65" cy="172227"/>
    <xdr:sp macro="" textlink="">
      <xdr:nvSpPr>
        <xdr:cNvPr id="2495" name="ZoneTexte 2494">
          <a:extLst>
            <a:ext uri="{FF2B5EF4-FFF2-40B4-BE49-F238E27FC236}">
              <a16:creationId xmlns:a16="http://schemas.microsoft.com/office/drawing/2014/main" id="{B54E922B-6498-4166-A0AD-10B8E63A1C47}"/>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34</xdr:row>
      <xdr:rowOff>0</xdr:rowOff>
    </xdr:from>
    <xdr:ext cx="65" cy="172227"/>
    <xdr:sp macro="" textlink="">
      <xdr:nvSpPr>
        <xdr:cNvPr id="2496" name="ZoneTexte 2495">
          <a:extLst>
            <a:ext uri="{FF2B5EF4-FFF2-40B4-BE49-F238E27FC236}">
              <a16:creationId xmlns:a16="http://schemas.microsoft.com/office/drawing/2014/main" id="{26213DA6-E20F-4CCD-91A4-B91931B7E367}"/>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34</xdr:row>
      <xdr:rowOff>0</xdr:rowOff>
    </xdr:from>
    <xdr:ext cx="65" cy="172227"/>
    <xdr:sp macro="" textlink="">
      <xdr:nvSpPr>
        <xdr:cNvPr id="2497" name="ZoneTexte 2496">
          <a:extLst>
            <a:ext uri="{FF2B5EF4-FFF2-40B4-BE49-F238E27FC236}">
              <a16:creationId xmlns:a16="http://schemas.microsoft.com/office/drawing/2014/main" id="{A8BEAD4E-2B6E-40FF-88A6-5F91923D1E1E}"/>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34</xdr:row>
      <xdr:rowOff>0</xdr:rowOff>
    </xdr:from>
    <xdr:ext cx="65" cy="172227"/>
    <xdr:sp macro="" textlink="">
      <xdr:nvSpPr>
        <xdr:cNvPr id="2498" name="ZoneTexte 2497">
          <a:extLst>
            <a:ext uri="{FF2B5EF4-FFF2-40B4-BE49-F238E27FC236}">
              <a16:creationId xmlns:a16="http://schemas.microsoft.com/office/drawing/2014/main" id="{66C17DDC-7168-4116-A2DB-26A4709DE715}"/>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2531" name="ZoneTexte 2530">
          <a:extLst>
            <a:ext uri="{FF2B5EF4-FFF2-40B4-BE49-F238E27FC236}">
              <a16:creationId xmlns:a16="http://schemas.microsoft.com/office/drawing/2014/main" id="{7BEF82E2-E749-4241-AA71-98DBA2150609}"/>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2532" name="ZoneTexte 2531">
          <a:extLst>
            <a:ext uri="{FF2B5EF4-FFF2-40B4-BE49-F238E27FC236}">
              <a16:creationId xmlns:a16="http://schemas.microsoft.com/office/drawing/2014/main" id="{01A99938-2636-48FE-911C-390B80A871A5}"/>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2533" name="ZoneTexte 2532">
          <a:extLst>
            <a:ext uri="{FF2B5EF4-FFF2-40B4-BE49-F238E27FC236}">
              <a16:creationId xmlns:a16="http://schemas.microsoft.com/office/drawing/2014/main" id="{125F9E3A-C268-4332-8FAD-0BAD4794D598}"/>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2534" name="ZoneTexte 2533">
          <a:extLst>
            <a:ext uri="{FF2B5EF4-FFF2-40B4-BE49-F238E27FC236}">
              <a16:creationId xmlns:a16="http://schemas.microsoft.com/office/drawing/2014/main" id="{74F0C3FE-F727-45B4-B083-A65C819CF657}"/>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2535" name="ZoneTexte 2534">
          <a:extLst>
            <a:ext uri="{FF2B5EF4-FFF2-40B4-BE49-F238E27FC236}">
              <a16:creationId xmlns:a16="http://schemas.microsoft.com/office/drawing/2014/main" id="{4F8F0A2B-07E3-4FB2-A2D2-464FFEC37DBF}"/>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2536" name="ZoneTexte 2535">
          <a:extLst>
            <a:ext uri="{FF2B5EF4-FFF2-40B4-BE49-F238E27FC236}">
              <a16:creationId xmlns:a16="http://schemas.microsoft.com/office/drawing/2014/main" id="{22D10C10-1764-443B-9E4D-3F41A61D9431}"/>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2537" name="ZoneTexte 2536">
          <a:extLst>
            <a:ext uri="{FF2B5EF4-FFF2-40B4-BE49-F238E27FC236}">
              <a16:creationId xmlns:a16="http://schemas.microsoft.com/office/drawing/2014/main" id="{E2A99463-0C08-4409-81C0-D409DC475FC4}"/>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2538" name="ZoneTexte 2537">
          <a:extLst>
            <a:ext uri="{FF2B5EF4-FFF2-40B4-BE49-F238E27FC236}">
              <a16:creationId xmlns:a16="http://schemas.microsoft.com/office/drawing/2014/main" id="{7BBA4CF7-CA81-4EB6-9125-8E8E15D88513}"/>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2539" name="ZoneTexte 2538">
          <a:extLst>
            <a:ext uri="{FF2B5EF4-FFF2-40B4-BE49-F238E27FC236}">
              <a16:creationId xmlns:a16="http://schemas.microsoft.com/office/drawing/2014/main" id="{FA317053-FECC-461F-B45D-95D4746FBF6C}"/>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2540" name="ZoneTexte 2539">
          <a:extLst>
            <a:ext uri="{FF2B5EF4-FFF2-40B4-BE49-F238E27FC236}">
              <a16:creationId xmlns:a16="http://schemas.microsoft.com/office/drawing/2014/main" id="{7A272335-C1EF-4751-89B8-B7F70B834D54}"/>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2541" name="ZoneTexte 2540">
          <a:extLst>
            <a:ext uri="{FF2B5EF4-FFF2-40B4-BE49-F238E27FC236}">
              <a16:creationId xmlns:a16="http://schemas.microsoft.com/office/drawing/2014/main" id="{01423797-667A-4DC7-839C-154983463E8C}"/>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67</xdr:row>
      <xdr:rowOff>0</xdr:rowOff>
    </xdr:from>
    <xdr:ext cx="65" cy="172227"/>
    <xdr:sp macro="" textlink="">
      <xdr:nvSpPr>
        <xdr:cNvPr id="2542" name="ZoneTexte 2541">
          <a:extLst>
            <a:ext uri="{FF2B5EF4-FFF2-40B4-BE49-F238E27FC236}">
              <a16:creationId xmlns:a16="http://schemas.microsoft.com/office/drawing/2014/main" id="{095E7AF3-F3B1-444F-8BE1-EE62211F3B62}"/>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67</xdr:row>
      <xdr:rowOff>0</xdr:rowOff>
    </xdr:from>
    <xdr:ext cx="65" cy="172227"/>
    <xdr:sp macro="" textlink="">
      <xdr:nvSpPr>
        <xdr:cNvPr id="2543" name="ZoneTexte 2542">
          <a:extLst>
            <a:ext uri="{FF2B5EF4-FFF2-40B4-BE49-F238E27FC236}">
              <a16:creationId xmlns:a16="http://schemas.microsoft.com/office/drawing/2014/main" id="{BF38D181-76B1-4FAD-95B5-EBCFE9FFFE8C}"/>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67</xdr:row>
      <xdr:rowOff>0</xdr:rowOff>
    </xdr:from>
    <xdr:ext cx="65" cy="172227"/>
    <xdr:sp macro="" textlink="">
      <xdr:nvSpPr>
        <xdr:cNvPr id="2544" name="ZoneTexte 2543">
          <a:extLst>
            <a:ext uri="{FF2B5EF4-FFF2-40B4-BE49-F238E27FC236}">
              <a16:creationId xmlns:a16="http://schemas.microsoft.com/office/drawing/2014/main" id="{E9B5F76A-4847-4A03-8908-6E4CB5693A76}"/>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67</xdr:row>
      <xdr:rowOff>0</xdr:rowOff>
    </xdr:from>
    <xdr:ext cx="65" cy="172227"/>
    <xdr:sp macro="" textlink="">
      <xdr:nvSpPr>
        <xdr:cNvPr id="2545" name="ZoneTexte 2544">
          <a:extLst>
            <a:ext uri="{FF2B5EF4-FFF2-40B4-BE49-F238E27FC236}">
              <a16:creationId xmlns:a16="http://schemas.microsoft.com/office/drawing/2014/main" id="{2DE3F6C5-E771-4450-A9E4-6F42BF6D6D39}"/>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67</xdr:row>
      <xdr:rowOff>0</xdr:rowOff>
    </xdr:from>
    <xdr:ext cx="65" cy="172227"/>
    <xdr:sp macro="" textlink="">
      <xdr:nvSpPr>
        <xdr:cNvPr id="2546" name="ZoneTexte 2545">
          <a:extLst>
            <a:ext uri="{FF2B5EF4-FFF2-40B4-BE49-F238E27FC236}">
              <a16:creationId xmlns:a16="http://schemas.microsoft.com/office/drawing/2014/main" id="{AB353E33-A923-4EF0-9FE7-BC0047F0E876}"/>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67</xdr:row>
      <xdr:rowOff>0</xdr:rowOff>
    </xdr:from>
    <xdr:ext cx="65" cy="172227"/>
    <xdr:sp macro="" textlink="">
      <xdr:nvSpPr>
        <xdr:cNvPr id="2547" name="ZoneTexte 2546">
          <a:extLst>
            <a:ext uri="{FF2B5EF4-FFF2-40B4-BE49-F238E27FC236}">
              <a16:creationId xmlns:a16="http://schemas.microsoft.com/office/drawing/2014/main" id="{1F5A91EA-8DD4-43E6-A3AF-244DF3E05F3A}"/>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67</xdr:row>
      <xdr:rowOff>0</xdr:rowOff>
    </xdr:from>
    <xdr:ext cx="65" cy="172227"/>
    <xdr:sp macro="" textlink="">
      <xdr:nvSpPr>
        <xdr:cNvPr id="2548" name="ZoneTexte 2547">
          <a:extLst>
            <a:ext uri="{FF2B5EF4-FFF2-40B4-BE49-F238E27FC236}">
              <a16:creationId xmlns:a16="http://schemas.microsoft.com/office/drawing/2014/main" id="{8A867809-0C96-4C07-BF69-B0841CA0CEEA}"/>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67</xdr:row>
      <xdr:rowOff>0</xdr:rowOff>
    </xdr:from>
    <xdr:ext cx="65" cy="172227"/>
    <xdr:sp macro="" textlink="">
      <xdr:nvSpPr>
        <xdr:cNvPr id="2549" name="ZoneTexte 2548">
          <a:extLst>
            <a:ext uri="{FF2B5EF4-FFF2-40B4-BE49-F238E27FC236}">
              <a16:creationId xmlns:a16="http://schemas.microsoft.com/office/drawing/2014/main" id="{516A9E8B-BA8A-4F13-9FB0-7CCFDDE4BDCB}"/>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67</xdr:row>
      <xdr:rowOff>0</xdr:rowOff>
    </xdr:from>
    <xdr:ext cx="65" cy="172227"/>
    <xdr:sp macro="" textlink="">
      <xdr:nvSpPr>
        <xdr:cNvPr id="2550" name="ZoneTexte 2549">
          <a:extLst>
            <a:ext uri="{FF2B5EF4-FFF2-40B4-BE49-F238E27FC236}">
              <a16:creationId xmlns:a16="http://schemas.microsoft.com/office/drawing/2014/main" id="{707665DF-C711-47CE-B07B-414B5B842799}"/>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67</xdr:row>
      <xdr:rowOff>0</xdr:rowOff>
    </xdr:from>
    <xdr:ext cx="65" cy="172227"/>
    <xdr:sp macro="" textlink="">
      <xdr:nvSpPr>
        <xdr:cNvPr id="2551" name="ZoneTexte 2550">
          <a:extLst>
            <a:ext uri="{FF2B5EF4-FFF2-40B4-BE49-F238E27FC236}">
              <a16:creationId xmlns:a16="http://schemas.microsoft.com/office/drawing/2014/main" id="{830A51DE-9C5E-4C75-8983-6E84A19FB243}"/>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67</xdr:row>
      <xdr:rowOff>0</xdr:rowOff>
    </xdr:from>
    <xdr:ext cx="65" cy="172227"/>
    <xdr:sp macro="" textlink="">
      <xdr:nvSpPr>
        <xdr:cNvPr id="2552" name="ZoneTexte 2551">
          <a:extLst>
            <a:ext uri="{FF2B5EF4-FFF2-40B4-BE49-F238E27FC236}">
              <a16:creationId xmlns:a16="http://schemas.microsoft.com/office/drawing/2014/main" id="{B1143876-DB10-4FE5-AFF9-84FB4CB32B17}"/>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67</xdr:row>
      <xdr:rowOff>0</xdr:rowOff>
    </xdr:from>
    <xdr:ext cx="65" cy="172227"/>
    <xdr:sp macro="" textlink="">
      <xdr:nvSpPr>
        <xdr:cNvPr id="2553" name="ZoneTexte 2552">
          <a:extLst>
            <a:ext uri="{FF2B5EF4-FFF2-40B4-BE49-F238E27FC236}">
              <a16:creationId xmlns:a16="http://schemas.microsoft.com/office/drawing/2014/main" id="{3866888A-A014-469C-9F48-4B5FC8A18F83}"/>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67</xdr:row>
      <xdr:rowOff>0</xdr:rowOff>
    </xdr:from>
    <xdr:ext cx="65" cy="172227"/>
    <xdr:sp macro="" textlink="">
      <xdr:nvSpPr>
        <xdr:cNvPr id="2554" name="ZoneTexte 2553">
          <a:extLst>
            <a:ext uri="{FF2B5EF4-FFF2-40B4-BE49-F238E27FC236}">
              <a16:creationId xmlns:a16="http://schemas.microsoft.com/office/drawing/2014/main" id="{68052A79-ADCC-4232-BB25-431E7A95ADB5}"/>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67</xdr:row>
      <xdr:rowOff>0</xdr:rowOff>
    </xdr:from>
    <xdr:ext cx="65" cy="172227"/>
    <xdr:sp macro="" textlink="">
      <xdr:nvSpPr>
        <xdr:cNvPr id="2555" name="ZoneTexte 2554">
          <a:extLst>
            <a:ext uri="{FF2B5EF4-FFF2-40B4-BE49-F238E27FC236}">
              <a16:creationId xmlns:a16="http://schemas.microsoft.com/office/drawing/2014/main" id="{0E7A8D15-458F-469D-B973-3B217EFCA839}"/>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67</xdr:row>
      <xdr:rowOff>0</xdr:rowOff>
    </xdr:from>
    <xdr:ext cx="65" cy="172227"/>
    <xdr:sp macro="" textlink="">
      <xdr:nvSpPr>
        <xdr:cNvPr id="2556" name="ZoneTexte 2555">
          <a:extLst>
            <a:ext uri="{FF2B5EF4-FFF2-40B4-BE49-F238E27FC236}">
              <a16:creationId xmlns:a16="http://schemas.microsoft.com/office/drawing/2014/main" id="{F71F6D47-3E4B-4C60-94A5-E1BEC051A21B}"/>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67</xdr:row>
      <xdr:rowOff>0</xdr:rowOff>
    </xdr:from>
    <xdr:ext cx="65" cy="172227"/>
    <xdr:sp macro="" textlink="">
      <xdr:nvSpPr>
        <xdr:cNvPr id="2557" name="ZoneTexte 2556">
          <a:extLst>
            <a:ext uri="{FF2B5EF4-FFF2-40B4-BE49-F238E27FC236}">
              <a16:creationId xmlns:a16="http://schemas.microsoft.com/office/drawing/2014/main" id="{509F0F56-649C-46BD-9A61-52043C3BB390}"/>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67</xdr:row>
      <xdr:rowOff>0</xdr:rowOff>
    </xdr:from>
    <xdr:ext cx="65" cy="172227"/>
    <xdr:sp macro="" textlink="">
      <xdr:nvSpPr>
        <xdr:cNvPr id="2558" name="ZoneTexte 2557">
          <a:extLst>
            <a:ext uri="{FF2B5EF4-FFF2-40B4-BE49-F238E27FC236}">
              <a16:creationId xmlns:a16="http://schemas.microsoft.com/office/drawing/2014/main" id="{005EBD78-4F69-4981-801E-FD2D9921B0F4}"/>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67</xdr:row>
      <xdr:rowOff>0</xdr:rowOff>
    </xdr:from>
    <xdr:ext cx="65" cy="172227"/>
    <xdr:sp macro="" textlink="">
      <xdr:nvSpPr>
        <xdr:cNvPr id="2559" name="ZoneTexte 2558">
          <a:extLst>
            <a:ext uri="{FF2B5EF4-FFF2-40B4-BE49-F238E27FC236}">
              <a16:creationId xmlns:a16="http://schemas.microsoft.com/office/drawing/2014/main" id="{B63C0704-A997-4C7C-BE6A-D115B2D3C9B3}"/>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67</xdr:row>
      <xdr:rowOff>0</xdr:rowOff>
    </xdr:from>
    <xdr:ext cx="65" cy="172227"/>
    <xdr:sp macro="" textlink="">
      <xdr:nvSpPr>
        <xdr:cNvPr id="2560" name="ZoneTexte 2559">
          <a:extLst>
            <a:ext uri="{FF2B5EF4-FFF2-40B4-BE49-F238E27FC236}">
              <a16:creationId xmlns:a16="http://schemas.microsoft.com/office/drawing/2014/main" id="{D64A48FB-801E-440A-8D74-A96AA6244FA6}"/>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67</xdr:row>
      <xdr:rowOff>0</xdr:rowOff>
    </xdr:from>
    <xdr:ext cx="65" cy="172227"/>
    <xdr:sp macro="" textlink="">
      <xdr:nvSpPr>
        <xdr:cNvPr id="2561" name="ZoneTexte 2560">
          <a:extLst>
            <a:ext uri="{FF2B5EF4-FFF2-40B4-BE49-F238E27FC236}">
              <a16:creationId xmlns:a16="http://schemas.microsoft.com/office/drawing/2014/main" id="{43FED1CD-D1F2-4E15-9882-C982E1EF4F13}"/>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67</xdr:row>
      <xdr:rowOff>0</xdr:rowOff>
    </xdr:from>
    <xdr:ext cx="65" cy="172227"/>
    <xdr:sp macro="" textlink="">
      <xdr:nvSpPr>
        <xdr:cNvPr id="2562" name="ZoneTexte 2561">
          <a:extLst>
            <a:ext uri="{FF2B5EF4-FFF2-40B4-BE49-F238E27FC236}">
              <a16:creationId xmlns:a16="http://schemas.microsoft.com/office/drawing/2014/main" id="{C1B6EB5C-0EE6-4024-A663-1800D10197D1}"/>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2563" name="ZoneTexte 2562">
          <a:extLst>
            <a:ext uri="{FF2B5EF4-FFF2-40B4-BE49-F238E27FC236}">
              <a16:creationId xmlns:a16="http://schemas.microsoft.com/office/drawing/2014/main" id="{34D8A217-CC85-4EDF-A6C7-EF37E24207E0}"/>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2564" name="ZoneTexte 2563">
          <a:extLst>
            <a:ext uri="{FF2B5EF4-FFF2-40B4-BE49-F238E27FC236}">
              <a16:creationId xmlns:a16="http://schemas.microsoft.com/office/drawing/2014/main" id="{D1FC015A-2134-4C03-8AF9-80E1B971F7AC}"/>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2565" name="ZoneTexte 2564">
          <a:extLst>
            <a:ext uri="{FF2B5EF4-FFF2-40B4-BE49-F238E27FC236}">
              <a16:creationId xmlns:a16="http://schemas.microsoft.com/office/drawing/2014/main" id="{83C60B9D-F063-44F2-9F38-B340E1E35278}"/>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2566" name="ZoneTexte 2565">
          <a:extLst>
            <a:ext uri="{FF2B5EF4-FFF2-40B4-BE49-F238E27FC236}">
              <a16:creationId xmlns:a16="http://schemas.microsoft.com/office/drawing/2014/main" id="{56FE1542-03F1-4DB3-A445-ED6C9859F8F2}"/>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2567" name="ZoneTexte 2566">
          <a:extLst>
            <a:ext uri="{FF2B5EF4-FFF2-40B4-BE49-F238E27FC236}">
              <a16:creationId xmlns:a16="http://schemas.microsoft.com/office/drawing/2014/main" id="{6CB20855-0D4D-4BAF-B9FA-5D6BB5EC38D7}"/>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2568" name="ZoneTexte 2567">
          <a:extLst>
            <a:ext uri="{FF2B5EF4-FFF2-40B4-BE49-F238E27FC236}">
              <a16:creationId xmlns:a16="http://schemas.microsoft.com/office/drawing/2014/main" id="{67A25A53-40A3-4287-8C2F-77E7CCEC4079}"/>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2569" name="ZoneTexte 2568">
          <a:extLst>
            <a:ext uri="{FF2B5EF4-FFF2-40B4-BE49-F238E27FC236}">
              <a16:creationId xmlns:a16="http://schemas.microsoft.com/office/drawing/2014/main" id="{E92F9276-7121-4A4A-BD8F-E52680FD490E}"/>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2570" name="ZoneTexte 2569">
          <a:extLst>
            <a:ext uri="{FF2B5EF4-FFF2-40B4-BE49-F238E27FC236}">
              <a16:creationId xmlns:a16="http://schemas.microsoft.com/office/drawing/2014/main" id="{FD59D47D-2A9E-4D5A-89D5-3A8BDB251D64}"/>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2571" name="ZoneTexte 2570">
          <a:extLst>
            <a:ext uri="{FF2B5EF4-FFF2-40B4-BE49-F238E27FC236}">
              <a16:creationId xmlns:a16="http://schemas.microsoft.com/office/drawing/2014/main" id="{9F9EA2D6-21C2-4E57-BD73-E3F690425863}"/>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2572" name="ZoneTexte 2571">
          <a:extLst>
            <a:ext uri="{FF2B5EF4-FFF2-40B4-BE49-F238E27FC236}">
              <a16:creationId xmlns:a16="http://schemas.microsoft.com/office/drawing/2014/main" id="{5828B6FE-902C-435C-B0BC-339F26C1732A}"/>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2573" name="ZoneTexte 2572">
          <a:extLst>
            <a:ext uri="{FF2B5EF4-FFF2-40B4-BE49-F238E27FC236}">
              <a16:creationId xmlns:a16="http://schemas.microsoft.com/office/drawing/2014/main" id="{2DE26B12-8DB8-4793-B0D3-05C3CF9B916F}"/>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67</xdr:row>
      <xdr:rowOff>0</xdr:rowOff>
    </xdr:from>
    <xdr:ext cx="65" cy="172227"/>
    <xdr:sp macro="" textlink="">
      <xdr:nvSpPr>
        <xdr:cNvPr id="2574" name="ZoneTexte 2573">
          <a:extLst>
            <a:ext uri="{FF2B5EF4-FFF2-40B4-BE49-F238E27FC236}">
              <a16:creationId xmlns:a16="http://schemas.microsoft.com/office/drawing/2014/main" id="{59402CCD-FC78-4907-B253-F5FD2B5018FA}"/>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67</xdr:row>
      <xdr:rowOff>0</xdr:rowOff>
    </xdr:from>
    <xdr:ext cx="65" cy="172227"/>
    <xdr:sp macro="" textlink="">
      <xdr:nvSpPr>
        <xdr:cNvPr id="2575" name="ZoneTexte 2574">
          <a:extLst>
            <a:ext uri="{FF2B5EF4-FFF2-40B4-BE49-F238E27FC236}">
              <a16:creationId xmlns:a16="http://schemas.microsoft.com/office/drawing/2014/main" id="{BA5E1A44-3DA3-44E3-BE76-C37497DF447A}"/>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67</xdr:row>
      <xdr:rowOff>0</xdr:rowOff>
    </xdr:from>
    <xdr:ext cx="65" cy="172227"/>
    <xdr:sp macro="" textlink="">
      <xdr:nvSpPr>
        <xdr:cNvPr id="2576" name="ZoneTexte 2575">
          <a:extLst>
            <a:ext uri="{FF2B5EF4-FFF2-40B4-BE49-F238E27FC236}">
              <a16:creationId xmlns:a16="http://schemas.microsoft.com/office/drawing/2014/main" id="{AB904D2A-57BA-48E4-87AC-7AC6722659D8}"/>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67</xdr:row>
      <xdr:rowOff>0</xdr:rowOff>
    </xdr:from>
    <xdr:ext cx="65" cy="172227"/>
    <xdr:sp macro="" textlink="">
      <xdr:nvSpPr>
        <xdr:cNvPr id="2577" name="ZoneTexte 2576">
          <a:extLst>
            <a:ext uri="{FF2B5EF4-FFF2-40B4-BE49-F238E27FC236}">
              <a16:creationId xmlns:a16="http://schemas.microsoft.com/office/drawing/2014/main" id="{14401F93-F2EC-4B34-A494-E309A8F26C77}"/>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67</xdr:row>
      <xdr:rowOff>0</xdr:rowOff>
    </xdr:from>
    <xdr:ext cx="65" cy="172227"/>
    <xdr:sp macro="" textlink="">
      <xdr:nvSpPr>
        <xdr:cNvPr id="2578" name="ZoneTexte 2577">
          <a:extLst>
            <a:ext uri="{FF2B5EF4-FFF2-40B4-BE49-F238E27FC236}">
              <a16:creationId xmlns:a16="http://schemas.microsoft.com/office/drawing/2014/main" id="{6DF8A39F-B056-44F8-AB61-1970CE4D90E7}"/>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67</xdr:row>
      <xdr:rowOff>0</xdr:rowOff>
    </xdr:from>
    <xdr:ext cx="65" cy="172227"/>
    <xdr:sp macro="" textlink="">
      <xdr:nvSpPr>
        <xdr:cNvPr id="2579" name="ZoneTexte 2578">
          <a:extLst>
            <a:ext uri="{FF2B5EF4-FFF2-40B4-BE49-F238E27FC236}">
              <a16:creationId xmlns:a16="http://schemas.microsoft.com/office/drawing/2014/main" id="{72A664AF-BA54-4091-A94F-2662C5539682}"/>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67</xdr:row>
      <xdr:rowOff>0</xdr:rowOff>
    </xdr:from>
    <xdr:ext cx="65" cy="172227"/>
    <xdr:sp macro="" textlink="">
      <xdr:nvSpPr>
        <xdr:cNvPr id="2580" name="ZoneTexte 2579">
          <a:extLst>
            <a:ext uri="{FF2B5EF4-FFF2-40B4-BE49-F238E27FC236}">
              <a16:creationId xmlns:a16="http://schemas.microsoft.com/office/drawing/2014/main" id="{AA470780-D6EB-40D1-8969-C5BFB3FF455A}"/>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67</xdr:row>
      <xdr:rowOff>0</xdr:rowOff>
    </xdr:from>
    <xdr:ext cx="65" cy="172227"/>
    <xdr:sp macro="" textlink="">
      <xdr:nvSpPr>
        <xdr:cNvPr id="2581" name="ZoneTexte 2580">
          <a:extLst>
            <a:ext uri="{FF2B5EF4-FFF2-40B4-BE49-F238E27FC236}">
              <a16:creationId xmlns:a16="http://schemas.microsoft.com/office/drawing/2014/main" id="{E719CEB1-0DC0-4CBC-B709-F1DE3CA3477B}"/>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67</xdr:row>
      <xdr:rowOff>0</xdr:rowOff>
    </xdr:from>
    <xdr:ext cx="65" cy="172227"/>
    <xdr:sp macro="" textlink="">
      <xdr:nvSpPr>
        <xdr:cNvPr id="2582" name="ZoneTexte 2581">
          <a:extLst>
            <a:ext uri="{FF2B5EF4-FFF2-40B4-BE49-F238E27FC236}">
              <a16:creationId xmlns:a16="http://schemas.microsoft.com/office/drawing/2014/main" id="{292D1F5A-EA09-4819-A458-48879022E7EC}"/>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2583" name="ZoneTexte 2582">
          <a:extLst>
            <a:ext uri="{FF2B5EF4-FFF2-40B4-BE49-F238E27FC236}">
              <a16:creationId xmlns:a16="http://schemas.microsoft.com/office/drawing/2014/main" id="{C5418311-36CE-47E6-8D01-6FAB4A624DDB}"/>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2584" name="ZoneTexte 2583">
          <a:extLst>
            <a:ext uri="{FF2B5EF4-FFF2-40B4-BE49-F238E27FC236}">
              <a16:creationId xmlns:a16="http://schemas.microsoft.com/office/drawing/2014/main" id="{7992E4C7-4257-4A44-9AD9-7A8D166B91F5}"/>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2585" name="ZoneTexte 2584">
          <a:extLst>
            <a:ext uri="{FF2B5EF4-FFF2-40B4-BE49-F238E27FC236}">
              <a16:creationId xmlns:a16="http://schemas.microsoft.com/office/drawing/2014/main" id="{0CDDE433-CF0C-46CB-810D-E116E637972F}"/>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2586" name="ZoneTexte 2585">
          <a:extLst>
            <a:ext uri="{FF2B5EF4-FFF2-40B4-BE49-F238E27FC236}">
              <a16:creationId xmlns:a16="http://schemas.microsoft.com/office/drawing/2014/main" id="{3675DDAE-D82C-45A6-9E92-CEC90F0DF5E8}"/>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2587" name="ZoneTexte 2586">
          <a:extLst>
            <a:ext uri="{FF2B5EF4-FFF2-40B4-BE49-F238E27FC236}">
              <a16:creationId xmlns:a16="http://schemas.microsoft.com/office/drawing/2014/main" id="{191B64BB-1C63-4440-B9A5-55C06AF1D1B2}"/>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2588" name="ZoneTexte 2587">
          <a:extLst>
            <a:ext uri="{FF2B5EF4-FFF2-40B4-BE49-F238E27FC236}">
              <a16:creationId xmlns:a16="http://schemas.microsoft.com/office/drawing/2014/main" id="{75C03A01-8E72-43C6-B6AC-89FA64FE5B73}"/>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2589" name="ZoneTexte 2588">
          <a:extLst>
            <a:ext uri="{FF2B5EF4-FFF2-40B4-BE49-F238E27FC236}">
              <a16:creationId xmlns:a16="http://schemas.microsoft.com/office/drawing/2014/main" id="{AE928A59-3A0A-4D9C-86A7-F8C0D70380F5}"/>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2590" name="ZoneTexte 2589">
          <a:extLst>
            <a:ext uri="{FF2B5EF4-FFF2-40B4-BE49-F238E27FC236}">
              <a16:creationId xmlns:a16="http://schemas.microsoft.com/office/drawing/2014/main" id="{E95287BF-8880-4C5D-9708-E7407585230A}"/>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2591" name="ZoneTexte 2590">
          <a:extLst>
            <a:ext uri="{FF2B5EF4-FFF2-40B4-BE49-F238E27FC236}">
              <a16:creationId xmlns:a16="http://schemas.microsoft.com/office/drawing/2014/main" id="{6D5D9E79-A010-4BED-A9FE-C7435417DD94}"/>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2592" name="ZoneTexte 2591">
          <a:extLst>
            <a:ext uri="{FF2B5EF4-FFF2-40B4-BE49-F238E27FC236}">
              <a16:creationId xmlns:a16="http://schemas.microsoft.com/office/drawing/2014/main" id="{EBB0A271-EEB9-4535-90AB-7DA1147AC623}"/>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2593" name="ZoneTexte 2592">
          <a:extLst>
            <a:ext uri="{FF2B5EF4-FFF2-40B4-BE49-F238E27FC236}">
              <a16:creationId xmlns:a16="http://schemas.microsoft.com/office/drawing/2014/main" id="{2E90A18A-C522-45EC-992D-3AB7AD8AC517}"/>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2594" name="ZoneTexte 2593">
          <a:extLst>
            <a:ext uri="{FF2B5EF4-FFF2-40B4-BE49-F238E27FC236}">
              <a16:creationId xmlns:a16="http://schemas.microsoft.com/office/drawing/2014/main" id="{B21CDD83-D77F-4BB8-952E-6E754152E763}"/>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2595" name="ZoneTexte 2594">
          <a:extLst>
            <a:ext uri="{FF2B5EF4-FFF2-40B4-BE49-F238E27FC236}">
              <a16:creationId xmlns:a16="http://schemas.microsoft.com/office/drawing/2014/main" id="{488EF439-7123-4975-A322-15DDE76AF67C}"/>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2596" name="ZoneTexte 2595">
          <a:extLst>
            <a:ext uri="{FF2B5EF4-FFF2-40B4-BE49-F238E27FC236}">
              <a16:creationId xmlns:a16="http://schemas.microsoft.com/office/drawing/2014/main" id="{8D8124BE-7DCC-4811-AAFB-C9E59397D021}"/>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2597" name="ZoneTexte 2596">
          <a:extLst>
            <a:ext uri="{FF2B5EF4-FFF2-40B4-BE49-F238E27FC236}">
              <a16:creationId xmlns:a16="http://schemas.microsoft.com/office/drawing/2014/main" id="{BCFD297B-5134-4C20-830C-AFEA3D02D09F}"/>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2598" name="ZoneTexte 2597">
          <a:extLst>
            <a:ext uri="{FF2B5EF4-FFF2-40B4-BE49-F238E27FC236}">
              <a16:creationId xmlns:a16="http://schemas.microsoft.com/office/drawing/2014/main" id="{470A83E6-11A3-4142-A380-669E6AD0378C}"/>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2599" name="ZoneTexte 2598">
          <a:extLst>
            <a:ext uri="{FF2B5EF4-FFF2-40B4-BE49-F238E27FC236}">
              <a16:creationId xmlns:a16="http://schemas.microsoft.com/office/drawing/2014/main" id="{3795195B-3D40-4AC3-8817-E3FA74AF1CF2}"/>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2600" name="ZoneTexte 2599">
          <a:extLst>
            <a:ext uri="{FF2B5EF4-FFF2-40B4-BE49-F238E27FC236}">
              <a16:creationId xmlns:a16="http://schemas.microsoft.com/office/drawing/2014/main" id="{8C7878C5-8291-4C76-9F1C-A6682F4B95CF}"/>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2601" name="ZoneTexte 2600">
          <a:extLst>
            <a:ext uri="{FF2B5EF4-FFF2-40B4-BE49-F238E27FC236}">
              <a16:creationId xmlns:a16="http://schemas.microsoft.com/office/drawing/2014/main" id="{2C483120-7B3D-4326-9BFE-A99AE045F181}"/>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2602" name="ZoneTexte 2601">
          <a:extLst>
            <a:ext uri="{FF2B5EF4-FFF2-40B4-BE49-F238E27FC236}">
              <a16:creationId xmlns:a16="http://schemas.microsoft.com/office/drawing/2014/main" id="{F93DAB7C-1DBD-4DA8-8DD9-6FA58C6454BC}"/>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2603" name="ZoneTexte 2602">
          <a:extLst>
            <a:ext uri="{FF2B5EF4-FFF2-40B4-BE49-F238E27FC236}">
              <a16:creationId xmlns:a16="http://schemas.microsoft.com/office/drawing/2014/main" id="{4DBECF82-FCCE-4FB8-BCC3-C34A695527C9}"/>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2604" name="ZoneTexte 2603">
          <a:extLst>
            <a:ext uri="{FF2B5EF4-FFF2-40B4-BE49-F238E27FC236}">
              <a16:creationId xmlns:a16="http://schemas.microsoft.com/office/drawing/2014/main" id="{A748C943-FDFE-421A-9BBC-E34FE2D455C8}"/>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2605" name="ZoneTexte 2604">
          <a:extLst>
            <a:ext uri="{FF2B5EF4-FFF2-40B4-BE49-F238E27FC236}">
              <a16:creationId xmlns:a16="http://schemas.microsoft.com/office/drawing/2014/main" id="{4AC2E3D9-6391-4BA5-9CF1-95B9E7B35ADA}"/>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67</xdr:row>
      <xdr:rowOff>0</xdr:rowOff>
    </xdr:from>
    <xdr:ext cx="65" cy="172227"/>
    <xdr:sp macro="" textlink="">
      <xdr:nvSpPr>
        <xdr:cNvPr id="2606" name="ZoneTexte 2605">
          <a:extLst>
            <a:ext uri="{FF2B5EF4-FFF2-40B4-BE49-F238E27FC236}">
              <a16:creationId xmlns:a16="http://schemas.microsoft.com/office/drawing/2014/main" id="{FE6A5EEC-30AA-4511-B3F4-1F1E33A91AD5}"/>
            </a:ext>
          </a:extLst>
        </xdr:cNvPr>
        <xdr:cNvSpPr txBox="1"/>
      </xdr:nvSpPr>
      <xdr:spPr>
        <a:xfrm>
          <a:off x="17964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67</xdr:row>
      <xdr:rowOff>0</xdr:rowOff>
    </xdr:from>
    <xdr:ext cx="65" cy="172227"/>
    <xdr:sp macro="" textlink="">
      <xdr:nvSpPr>
        <xdr:cNvPr id="2607" name="ZoneTexte 2606">
          <a:extLst>
            <a:ext uri="{FF2B5EF4-FFF2-40B4-BE49-F238E27FC236}">
              <a16:creationId xmlns:a16="http://schemas.microsoft.com/office/drawing/2014/main" id="{A7EAB095-0C6A-4428-8129-13A9822C14A6}"/>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67</xdr:row>
      <xdr:rowOff>0</xdr:rowOff>
    </xdr:from>
    <xdr:ext cx="65" cy="172227"/>
    <xdr:sp macro="" textlink="">
      <xdr:nvSpPr>
        <xdr:cNvPr id="2608" name="ZoneTexte 2607">
          <a:extLst>
            <a:ext uri="{FF2B5EF4-FFF2-40B4-BE49-F238E27FC236}">
              <a16:creationId xmlns:a16="http://schemas.microsoft.com/office/drawing/2014/main" id="{6CD1CD38-B6D2-45C2-82FF-83EC5CCBE29A}"/>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67</xdr:row>
      <xdr:rowOff>0</xdr:rowOff>
    </xdr:from>
    <xdr:ext cx="65" cy="172227"/>
    <xdr:sp macro="" textlink="">
      <xdr:nvSpPr>
        <xdr:cNvPr id="2609" name="ZoneTexte 2608">
          <a:extLst>
            <a:ext uri="{FF2B5EF4-FFF2-40B4-BE49-F238E27FC236}">
              <a16:creationId xmlns:a16="http://schemas.microsoft.com/office/drawing/2014/main" id="{1856070D-2338-4A94-AA50-10A9FCDE06BA}"/>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67</xdr:row>
      <xdr:rowOff>0</xdr:rowOff>
    </xdr:from>
    <xdr:ext cx="65" cy="172227"/>
    <xdr:sp macro="" textlink="">
      <xdr:nvSpPr>
        <xdr:cNvPr id="2610" name="ZoneTexte 2609">
          <a:extLst>
            <a:ext uri="{FF2B5EF4-FFF2-40B4-BE49-F238E27FC236}">
              <a16:creationId xmlns:a16="http://schemas.microsoft.com/office/drawing/2014/main" id="{B3978DA0-8D0A-47DE-A544-47B8E9126305}"/>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67</xdr:row>
      <xdr:rowOff>0</xdr:rowOff>
    </xdr:from>
    <xdr:ext cx="65" cy="172227"/>
    <xdr:sp macro="" textlink="">
      <xdr:nvSpPr>
        <xdr:cNvPr id="2611" name="ZoneTexte 2610">
          <a:extLst>
            <a:ext uri="{FF2B5EF4-FFF2-40B4-BE49-F238E27FC236}">
              <a16:creationId xmlns:a16="http://schemas.microsoft.com/office/drawing/2014/main" id="{6079FA4A-A883-4D50-9607-7543DB25658E}"/>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67</xdr:row>
      <xdr:rowOff>0</xdr:rowOff>
    </xdr:from>
    <xdr:ext cx="65" cy="172227"/>
    <xdr:sp macro="" textlink="">
      <xdr:nvSpPr>
        <xdr:cNvPr id="2612" name="ZoneTexte 2611">
          <a:extLst>
            <a:ext uri="{FF2B5EF4-FFF2-40B4-BE49-F238E27FC236}">
              <a16:creationId xmlns:a16="http://schemas.microsoft.com/office/drawing/2014/main" id="{90864924-ECB7-41CE-A756-A344E35E16E6}"/>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67</xdr:row>
      <xdr:rowOff>0</xdr:rowOff>
    </xdr:from>
    <xdr:ext cx="65" cy="172227"/>
    <xdr:sp macro="" textlink="">
      <xdr:nvSpPr>
        <xdr:cNvPr id="2613" name="ZoneTexte 2612">
          <a:extLst>
            <a:ext uri="{FF2B5EF4-FFF2-40B4-BE49-F238E27FC236}">
              <a16:creationId xmlns:a16="http://schemas.microsoft.com/office/drawing/2014/main" id="{1DF05E4D-DA79-43EC-982F-A1A5344A7837}"/>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67</xdr:row>
      <xdr:rowOff>0</xdr:rowOff>
    </xdr:from>
    <xdr:ext cx="65" cy="172227"/>
    <xdr:sp macro="" textlink="">
      <xdr:nvSpPr>
        <xdr:cNvPr id="2614" name="ZoneTexte 2613">
          <a:extLst>
            <a:ext uri="{FF2B5EF4-FFF2-40B4-BE49-F238E27FC236}">
              <a16:creationId xmlns:a16="http://schemas.microsoft.com/office/drawing/2014/main" id="{9B4E1376-727E-46DB-BE13-B018C451A05D}"/>
            </a:ext>
          </a:extLst>
        </xdr:cNvPr>
        <xdr:cNvSpPr txBox="1"/>
      </xdr:nvSpPr>
      <xdr:spPr>
        <a:xfrm>
          <a:off x="19192875"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67</xdr:row>
      <xdr:rowOff>0</xdr:rowOff>
    </xdr:from>
    <xdr:ext cx="65" cy="172227"/>
    <xdr:sp macro="" textlink="">
      <xdr:nvSpPr>
        <xdr:cNvPr id="2615" name="ZoneTexte 2614">
          <a:extLst>
            <a:ext uri="{FF2B5EF4-FFF2-40B4-BE49-F238E27FC236}">
              <a16:creationId xmlns:a16="http://schemas.microsoft.com/office/drawing/2014/main" id="{4DB6D682-6F84-4D09-BFA0-7C7C3FE45AC1}"/>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67</xdr:row>
      <xdr:rowOff>0</xdr:rowOff>
    </xdr:from>
    <xdr:ext cx="65" cy="172227"/>
    <xdr:sp macro="" textlink="">
      <xdr:nvSpPr>
        <xdr:cNvPr id="2616" name="ZoneTexte 2615">
          <a:extLst>
            <a:ext uri="{FF2B5EF4-FFF2-40B4-BE49-F238E27FC236}">
              <a16:creationId xmlns:a16="http://schemas.microsoft.com/office/drawing/2014/main" id="{8F3C3FE2-CB57-437B-ADF3-F885315051C6}"/>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67</xdr:row>
      <xdr:rowOff>0</xdr:rowOff>
    </xdr:from>
    <xdr:ext cx="65" cy="172227"/>
    <xdr:sp macro="" textlink="">
      <xdr:nvSpPr>
        <xdr:cNvPr id="2617" name="ZoneTexte 2616">
          <a:extLst>
            <a:ext uri="{FF2B5EF4-FFF2-40B4-BE49-F238E27FC236}">
              <a16:creationId xmlns:a16="http://schemas.microsoft.com/office/drawing/2014/main" id="{80419C39-7C2E-46D9-A6D2-8AB9E9BDBCFF}"/>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67</xdr:row>
      <xdr:rowOff>0</xdr:rowOff>
    </xdr:from>
    <xdr:ext cx="65" cy="172227"/>
    <xdr:sp macro="" textlink="">
      <xdr:nvSpPr>
        <xdr:cNvPr id="2618" name="ZoneTexte 2617">
          <a:extLst>
            <a:ext uri="{FF2B5EF4-FFF2-40B4-BE49-F238E27FC236}">
              <a16:creationId xmlns:a16="http://schemas.microsoft.com/office/drawing/2014/main" id="{624FA158-B534-4C86-B98B-438D6FC9F324}"/>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67</xdr:row>
      <xdr:rowOff>0</xdr:rowOff>
    </xdr:from>
    <xdr:ext cx="65" cy="172227"/>
    <xdr:sp macro="" textlink="">
      <xdr:nvSpPr>
        <xdr:cNvPr id="2619" name="ZoneTexte 2618">
          <a:extLst>
            <a:ext uri="{FF2B5EF4-FFF2-40B4-BE49-F238E27FC236}">
              <a16:creationId xmlns:a16="http://schemas.microsoft.com/office/drawing/2014/main" id="{42871657-2D5F-4B1F-B3DD-B795057B4B8C}"/>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67</xdr:row>
      <xdr:rowOff>0</xdr:rowOff>
    </xdr:from>
    <xdr:ext cx="65" cy="172227"/>
    <xdr:sp macro="" textlink="">
      <xdr:nvSpPr>
        <xdr:cNvPr id="2620" name="ZoneTexte 2619">
          <a:extLst>
            <a:ext uri="{FF2B5EF4-FFF2-40B4-BE49-F238E27FC236}">
              <a16:creationId xmlns:a16="http://schemas.microsoft.com/office/drawing/2014/main" id="{14E1CE3D-912B-4248-B603-90A1C0499392}"/>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67</xdr:row>
      <xdr:rowOff>0</xdr:rowOff>
    </xdr:from>
    <xdr:ext cx="65" cy="172227"/>
    <xdr:sp macro="" textlink="">
      <xdr:nvSpPr>
        <xdr:cNvPr id="2621" name="ZoneTexte 2620">
          <a:extLst>
            <a:ext uri="{FF2B5EF4-FFF2-40B4-BE49-F238E27FC236}">
              <a16:creationId xmlns:a16="http://schemas.microsoft.com/office/drawing/2014/main" id="{B384CB34-E0E1-4219-AF4F-D284D612E785}"/>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67</xdr:row>
      <xdr:rowOff>0</xdr:rowOff>
    </xdr:from>
    <xdr:ext cx="65" cy="172227"/>
    <xdr:sp macro="" textlink="">
      <xdr:nvSpPr>
        <xdr:cNvPr id="2622" name="ZoneTexte 2621">
          <a:extLst>
            <a:ext uri="{FF2B5EF4-FFF2-40B4-BE49-F238E27FC236}">
              <a16:creationId xmlns:a16="http://schemas.microsoft.com/office/drawing/2014/main" id="{776BDC17-1801-4637-85B9-5FE0390E7636}"/>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67</xdr:row>
      <xdr:rowOff>0</xdr:rowOff>
    </xdr:from>
    <xdr:ext cx="65" cy="172227"/>
    <xdr:sp macro="" textlink="">
      <xdr:nvSpPr>
        <xdr:cNvPr id="2623" name="ZoneTexte 2622">
          <a:extLst>
            <a:ext uri="{FF2B5EF4-FFF2-40B4-BE49-F238E27FC236}">
              <a16:creationId xmlns:a16="http://schemas.microsoft.com/office/drawing/2014/main" id="{C060AD1B-62AD-4E80-AD52-0ED1DC84FAEA}"/>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67</xdr:row>
      <xdr:rowOff>0</xdr:rowOff>
    </xdr:from>
    <xdr:ext cx="65" cy="172227"/>
    <xdr:sp macro="" textlink="">
      <xdr:nvSpPr>
        <xdr:cNvPr id="2624" name="ZoneTexte 2623">
          <a:extLst>
            <a:ext uri="{FF2B5EF4-FFF2-40B4-BE49-F238E27FC236}">
              <a16:creationId xmlns:a16="http://schemas.microsoft.com/office/drawing/2014/main" id="{FF5E2DD2-4FE8-42BF-B69A-9CD91CCE6235}"/>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67</xdr:row>
      <xdr:rowOff>0</xdr:rowOff>
    </xdr:from>
    <xdr:ext cx="65" cy="172227"/>
    <xdr:sp macro="" textlink="">
      <xdr:nvSpPr>
        <xdr:cNvPr id="2625" name="ZoneTexte 2624">
          <a:extLst>
            <a:ext uri="{FF2B5EF4-FFF2-40B4-BE49-F238E27FC236}">
              <a16:creationId xmlns:a16="http://schemas.microsoft.com/office/drawing/2014/main" id="{94430226-BA8D-4142-A161-9BA9008F6034}"/>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67</xdr:row>
      <xdr:rowOff>0</xdr:rowOff>
    </xdr:from>
    <xdr:ext cx="65" cy="172227"/>
    <xdr:sp macro="" textlink="">
      <xdr:nvSpPr>
        <xdr:cNvPr id="2626" name="ZoneTexte 2625">
          <a:extLst>
            <a:ext uri="{FF2B5EF4-FFF2-40B4-BE49-F238E27FC236}">
              <a16:creationId xmlns:a16="http://schemas.microsoft.com/office/drawing/2014/main" id="{29127FDC-5A52-4862-A381-47C26B60D4A9}"/>
            </a:ext>
          </a:extLst>
        </xdr:cNvPr>
        <xdr:cNvSpPr txBox="1"/>
      </xdr:nvSpPr>
      <xdr:spPr>
        <a:xfrm>
          <a:off x="17583150"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627" name="ZoneTexte 2626">
          <a:extLst>
            <a:ext uri="{FF2B5EF4-FFF2-40B4-BE49-F238E27FC236}">
              <a16:creationId xmlns:a16="http://schemas.microsoft.com/office/drawing/2014/main" id="{F77AB673-925A-4FC0-98C6-CE6A3A4C3ABB}"/>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628" name="ZoneTexte 2627">
          <a:extLst>
            <a:ext uri="{FF2B5EF4-FFF2-40B4-BE49-F238E27FC236}">
              <a16:creationId xmlns:a16="http://schemas.microsoft.com/office/drawing/2014/main" id="{A7404367-9FD8-46FB-842A-3C4AD0425BE3}"/>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629" name="ZoneTexte 2628">
          <a:extLst>
            <a:ext uri="{FF2B5EF4-FFF2-40B4-BE49-F238E27FC236}">
              <a16:creationId xmlns:a16="http://schemas.microsoft.com/office/drawing/2014/main" id="{92BCCD90-8591-4C3C-83DB-865197E89736}"/>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630" name="ZoneTexte 2629">
          <a:extLst>
            <a:ext uri="{FF2B5EF4-FFF2-40B4-BE49-F238E27FC236}">
              <a16:creationId xmlns:a16="http://schemas.microsoft.com/office/drawing/2014/main" id="{6C4F50A9-BA10-4CC2-BF1F-DF7DF3F126FC}"/>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631" name="ZoneTexte 2630">
          <a:extLst>
            <a:ext uri="{FF2B5EF4-FFF2-40B4-BE49-F238E27FC236}">
              <a16:creationId xmlns:a16="http://schemas.microsoft.com/office/drawing/2014/main" id="{619270C8-BAF1-4A4E-8FBF-3BE37BCCD9A3}"/>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632" name="ZoneTexte 2631">
          <a:extLst>
            <a:ext uri="{FF2B5EF4-FFF2-40B4-BE49-F238E27FC236}">
              <a16:creationId xmlns:a16="http://schemas.microsoft.com/office/drawing/2014/main" id="{7717A5C1-F0D5-462E-A774-765DADC130D6}"/>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633" name="ZoneTexte 2632">
          <a:extLst>
            <a:ext uri="{FF2B5EF4-FFF2-40B4-BE49-F238E27FC236}">
              <a16:creationId xmlns:a16="http://schemas.microsoft.com/office/drawing/2014/main" id="{5D6E53A3-130B-4BC3-847E-20E2EDCE4B5A}"/>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634" name="ZoneTexte 2633">
          <a:extLst>
            <a:ext uri="{FF2B5EF4-FFF2-40B4-BE49-F238E27FC236}">
              <a16:creationId xmlns:a16="http://schemas.microsoft.com/office/drawing/2014/main" id="{1B719CE9-B028-4088-B762-3F68309CB0D0}"/>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635" name="ZoneTexte 2634">
          <a:extLst>
            <a:ext uri="{FF2B5EF4-FFF2-40B4-BE49-F238E27FC236}">
              <a16:creationId xmlns:a16="http://schemas.microsoft.com/office/drawing/2014/main" id="{7C69C7C8-921D-45A9-80D1-37528E9D52BC}"/>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636" name="ZoneTexte 2635">
          <a:extLst>
            <a:ext uri="{FF2B5EF4-FFF2-40B4-BE49-F238E27FC236}">
              <a16:creationId xmlns:a16="http://schemas.microsoft.com/office/drawing/2014/main" id="{0F4567D6-5D94-4CCD-BE1B-4D4E7B174FDB}"/>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637" name="ZoneTexte 2636">
          <a:extLst>
            <a:ext uri="{FF2B5EF4-FFF2-40B4-BE49-F238E27FC236}">
              <a16:creationId xmlns:a16="http://schemas.microsoft.com/office/drawing/2014/main" id="{60CCBE07-762C-4486-B567-6F3652B28D9E}"/>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638" name="ZoneTexte 2637">
          <a:extLst>
            <a:ext uri="{FF2B5EF4-FFF2-40B4-BE49-F238E27FC236}">
              <a16:creationId xmlns:a16="http://schemas.microsoft.com/office/drawing/2014/main" id="{43EAEF33-03C6-458E-B172-ECF9AFE29175}"/>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639" name="ZoneTexte 2638">
          <a:extLst>
            <a:ext uri="{FF2B5EF4-FFF2-40B4-BE49-F238E27FC236}">
              <a16:creationId xmlns:a16="http://schemas.microsoft.com/office/drawing/2014/main" id="{1ECABEBE-84E2-4A1E-8EF7-77FE4D88701C}"/>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640" name="ZoneTexte 2639">
          <a:extLst>
            <a:ext uri="{FF2B5EF4-FFF2-40B4-BE49-F238E27FC236}">
              <a16:creationId xmlns:a16="http://schemas.microsoft.com/office/drawing/2014/main" id="{9CF8C24F-2024-47E3-848A-962E32FA1637}"/>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641" name="ZoneTexte 2640">
          <a:extLst>
            <a:ext uri="{FF2B5EF4-FFF2-40B4-BE49-F238E27FC236}">
              <a16:creationId xmlns:a16="http://schemas.microsoft.com/office/drawing/2014/main" id="{2A019374-B187-46C1-9C69-61CAA4E0CEDC}"/>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642" name="ZoneTexte 2641">
          <a:extLst>
            <a:ext uri="{FF2B5EF4-FFF2-40B4-BE49-F238E27FC236}">
              <a16:creationId xmlns:a16="http://schemas.microsoft.com/office/drawing/2014/main" id="{0F0491D4-7A0A-4550-89CB-40665707BAD7}"/>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643" name="ZoneTexte 2642">
          <a:extLst>
            <a:ext uri="{FF2B5EF4-FFF2-40B4-BE49-F238E27FC236}">
              <a16:creationId xmlns:a16="http://schemas.microsoft.com/office/drawing/2014/main" id="{B7C0DDC0-586F-405B-9C5A-797ECC26C66F}"/>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644" name="ZoneTexte 2643">
          <a:extLst>
            <a:ext uri="{FF2B5EF4-FFF2-40B4-BE49-F238E27FC236}">
              <a16:creationId xmlns:a16="http://schemas.microsoft.com/office/drawing/2014/main" id="{F3EDC22D-1EB4-4E54-8766-1C75D41841F7}"/>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645" name="ZoneTexte 2644">
          <a:extLst>
            <a:ext uri="{FF2B5EF4-FFF2-40B4-BE49-F238E27FC236}">
              <a16:creationId xmlns:a16="http://schemas.microsoft.com/office/drawing/2014/main" id="{76F41AA7-CA37-4CEA-BF34-845E0D2AFE9A}"/>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646" name="ZoneTexte 2645">
          <a:extLst>
            <a:ext uri="{FF2B5EF4-FFF2-40B4-BE49-F238E27FC236}">
              <a16:creationId xmlns:a16="http://schemas.microsoft.com/office/drawing/2014/main" id="{08892BDE-7E4F-418E-8D7F-89CE97704150}"/>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647" name="ZoneTexte 2646">
          <a:extLst>
            <a:ext uri="{FF2B5EF4-FFF2-40B4-BE49-F238E27FC236}">
              <a16:creationId xmlns:a16="http://schemas.microsoft.com/office/drawing/2014/main" id="{C9C8FB1B-2E85-49EA-B59D-178F588578C3}"/>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648" name="ZoneTexte 2647">
          <a:extLst>
            <a:ext uri="{FF2B5EF4-FFF2-40B4-BE49-F238E27FC236}">
              <a16:creationId xmlns:a16="http://schemas.microsoft.com/office/drawing/2014/main" id="{3929D66C-FE91-487B-B536-9F51CC891DDA}"/>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649" name="ZoneTexte 2648">
          <a:extLst>
            <a:ext uri="{FF2B5EF4-FFF2-40B4-BE49-F238E27FC236}">
              <a16:creationId xmlns:a16="http://schemas.microsoft.com/office/drawing/2014/main" id="{C304F192-363F-4284-9226-6419EF7AA5E4}"/>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650" name="ZoneTexte 2649">
          <a:extLst>
            <a:ext uri="{FF2B5EF4-FFF2-40B4-BE49-F238E27FC236}">
              <a16:creationId xmlns:a16="http://schemas.microsoft.com/office/drawing/2014/main" id="{9BD774CE-6CCE-4685-AA4C-B5082CC56F71}"/>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651" name="ZoneTexte 2650">
          <a:extLst>
            <a:ext uri="{FF2B5EF4-FFF2-40B4-BE49-F238E27FC236}">
              <a16:creationId xmlns:a16="http://schemas.microsoft.com/office/drawing/2014/main" id="{A644CC8F-CDB1-4BEB-8DF6-F1958C038B91}"/>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652" name="ZoneTexte 2651">
          <a:extLst>
            <a:ext uri="{FF2B5EF4-FFF2-40B4-BE49-F238E27FC236}">
              <a16:creationId xmlns:a16="http://schemas.microsoft.com/office/drawing/2014/main" id="{4AC8412E-2C2B-4EFB-9D80-92FFF9792EC5}"/>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653" name="ZoneTexte 2652">
          <a:extLst>
            <a:ext uri="{FF2B5EF4-FFF2-40B4-BE49-F238E27FC236}">
              <a16:creationId xmlns:a16="http://schemas.microsoft.com/office/drawing/2014/main" id="{88E9B839-E91D-42EF-9A16-9FA5E60F5EB2}"/>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654" name="ZoneTexte 2653">
          <a:extLst>
            <a:ext uri="{FF2B5EF4-FFF2-40B4-BE49-F238E27FC236}">
              <a16:creationId xmlns:a16="http://schemas.microsoft.com/office/drawing/2014/main" id="{6C43EABB-5178-4104-8399-A08F6FDC5ABF}"/>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655" name="ZoneTexte 2654">
          <a:extLst>
            <a:ext uri="{FF2B5EF4-FFF2-40B4-BE49-F238E27FC236}">
              <a16:creationId xmlns:a16="http://schemas.microsoft.com/office/drawing/2014/main" id="{A56D6816-D998-4C25-A80B-C13930AAEF80}"/>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656" name="ZoneTexte 2655">
          <a:extLst>
            <a:ext uri="{FF2B5EF4-FFF2-40B4-BE49-F238E27FC236}">
              <a16:creationId xmlns:a16="http://schemas.microsoft.com/office/drawing/2014/main" id="{F815A26F-7997-4D8A-BCB1-4D50BED88582}"/>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657" name="ZoneTexte 2656">
          <a:extLst>
            <a:ext uri="{FF2B5EF4-FFF2-40B4-BE49-F238E27FC236}">
              <a16:creationId xmlns:a16="http://schemas.microsoft.com/office/drawing/2014/main" id="{9D1C4671-5414-4EC7-A867-84657FCB4D9B}"/>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658" name="ZoneTexte 2657">
          <a:extLst>
            <a:ext uri="{FF2B5EF4-FFF2-40B4-BE49-F238E27FC236}">
              <a16:creationId xmlns:a16="http://schemas.microsoft.com/office/drawing/2014/main" id="{5662A0E7-1AAF-41CF-BF4F-F0C3A76E827D}"/>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659" name="ZoneTexte 2658">
          <a:extLst>
            <a:ext uri="{FF2B5EF4-FFF2-40B4-BE49-F238E27FC236}">
              <a16:creationId xmlns:a16="http://schemas.microsoft.com/office/drawing/2014/main" id="{F9403AF8-8DC2-4E5E-A94A-DE7F9D0698DF}"/>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660" name="ZoneTexte 2659">
          <a:extLst>
            <a:ext uri="{FF2B5EF4-FFF2-40B4-BE49-F238E27FC236}">
              <a16:creationId xmlns:a16="http://schemas.microsoft.com/office/drawing/2014/main" id="{520A47DF-5031-40D3-BF4C-ED66D2B318EC}"/>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661" name="ZoneTexte 2660">
          <a:extLst>
            <a:ext uri="{FF2B5EF4-FFF2-40B4-BE49-F238E27FC236}">
              <a16:creationId xmlns:a16="http://schemas.microsoft.com/office/drawing/2014/main" id="{DCFE9EC9-8D13-4F00-B2A1-67E0E0B670ED}"/>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662" name="ZoneTexte 2661">
          <a:extLst>
            <a:ext uri="{FF2B5EF4-FFF2-40B4-BE49-F238E27FC236}">
              <a16:creationId xmlns:a16="http://schemas.microsoft.com/office/drawing/2014/main" id="{9DF8D6BD-410D-4B44-B160-2B8A5C346792}"/>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663" name="ZoneTexte 2662">
          <a:extLst>
            <a:ext uri="{FF2B5EF4-FFF2-40B4-BE49-F238E27FC236}">
              <a16:creationId xmlns:a16="http://schemas.microsoft.com/office/drawing/2014/main" id="{D8890E95-8FCA-49D5-806D-3DE50A7E6312}"/>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664" name="ZoneTexte 2663">
          <a:extLst>
            <a:ext uri="{FF2B5EF4-FFF2-40B4-BE49-F238E27FC236}">
              <a16:creationId xmlns:a16="http://schemas.microsoft.com/office/drawing/2014/main" id="{34E40B49-7598-4EC2-8AE1-9E0913929992}"/>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665" name="ZoneTexte 2664">
          <a:extLst>
            <a:ext uri="{FF2B5EF4-FFF2-40B4-BE49-F238E27FC236}">
              <a16:creationId xmlns:a16="http://schemas.microsoft.com/office/drawing/2014/main" id="{E86D7E2E-67BA-4BEA-A6FF-3D610C19DA38}"/>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666" name="ZoneTexte 2665">
          <a:extLst>
            <a:ext uri="{FF2B5EF4-FFF2-40B4-BE49-F238E27FC236}">
              <a16:creationId xmlns:a16="http://schemas.microsoft.com/office/drawing/2014/main" id="{463BE8A5-261E-44AA-A190-7ED8C2D9A5E9}"/>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667" name="ZoneTexte 2666">
          <a:extLst>
            <a:ext uri="{FF2B5EF4-FFF2-40B4-BE49-F238E27FC236}">
              <a16:creationId xmlns:a16="http://schemas.microsoft.com/office/drawing/2014/main" id="{6A70FD9D-18DC-409A-8133-AFB721D2A898}"/>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668" name="ZoneTexte 2667">
          <a:extLst>
            <a:ext uri="{FF2B5EF4-FFF2-40B4-BE49-F238E27FC236}">
              <a16:creationId xmlns:a16="http://schemas.microsoft.com/office/drawing/2014/main" id="{970B2406-A6DC-4ED2-A169-38AC18037467}"/>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669" name="ZoneTexte 2668">
          <a:extLst>
            <a:ext uri="{FF2B5EF4-FFF2-40B4-BE49-F238E27FC236}">
              <a16:creationId xmlns:a16="http://schemas.microsoft.com/office/drawing/2014/main" id="{3566A61C-0854-47A3-B90A-4056BCEE5120}"/>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670" name="ZoneTexte 2669">
          <a:extLst>
            <a:ext uri="{FF2B5EF4-FFF2-40B4-BE49-F238E27FC236}">
              <a16:creationId xmlns:a16="http://schemas.microsoft.com/office/drawing/2014/main" id="{C2FF327E-1B58-45CA-AC12-B455F7D58D1E}"/>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671" name="ZoneTexte 2670">
          <a:extLst>
            <a:ext uri="{FF2B5EF4-FFF2-40B4-BE49-F238E27FC236}">
              <a16:creationId xmlns:a16="http://schemas.microsoft.com/office/drawing/2014/main" id="{A6F523FB-7756-4772-B22F-82D7761C414D}"/>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672" name="ZoneTexte 2671">
          <a:extLst>
            <a:ext uri="{FF2B5EF4-FFF2-40B4-BE49-F238E27FC236}">
              <a16:creationId xmlns:a16="http://schemas.microsoft.com/office/drawing/2014/main" id="{6A72E72C-80D6-4CAA-A0C8-1FFD5256EBB5}"/>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673" name="ZoneTexte 2672">
          <a:extLst>
            <a:ext uri="{FF2B5EF4-FFF2-40B4-BE49-F238E27FC236}">
              <a16:creationId xmlns:a16="http://schemas.microsoft.com/office/drawing/2014/main" id="{F7313098-014E-48FB-B3BA-6CF4D10B73CE}"/>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674" name="ZoneTexte 2673">
          <a:extLst>
            <a:ext uri="{FF2B5EF4-FFF2-40B4-BE49-F238E27FC236}">
              <a16:creationId xmlns:a16="http://schemas.microsoft.com/office/drawing/2014/main" id="{A0AAD3D7-E321-4581-853D-1691CC77D4B1}"/>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675" name="ZoneTexte 2674">
          <a:extLst>
            <a:ext uri="{FF2B5EF4-FFF2-40B4-BE49-F238E27FC236}">
              <a16:creationId xmlns:a16="http://schemas.microsoft.com/office/drawing/2014/main" id="{609B6877-BCCC-4BD9-B7DE-238A76202408}"/>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676" name="ZoneTexte 2675">
          <a:extLst>
            <a:ext uri="{FF2B5EF4-FFF2-40B4-BE49-F238E27FC236}">
              <a16:creationId xmlns:a16="http://schemas.microsoft.com/office/drawing/2014/main" id="{940D6B9B-FE5B-4522-A5E6-F43149B7D204}"/>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2677" name="ZoneTexte 2676">
          <a:extLst>
            <a:ext uri="{FF2B5EF4-FFF2-40B4-BE49-F238E27FC236}">
              <a16:creationId xmlns:a16="http://schemas.microsoft.com/office/drawing/2014/main" id="{C79FCCC6-08A7-4737-B6DA-D6F014C7ED6A}"/>
            </a:ext>
          </a:extLst>
        </xdr:cNvPr>
        <xdr:cNvSpPr txBox="1"/>
      </xdr:nvSpPr>
      <xdr:spPr>
        <a:xfrm>
          <a:off x="22926675" y="10687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2678" name="ZoneTexte 2677">
          <a:extLst>
            <a:ext uri="{FF2B5EF4-FFF2-40B4-BE49-F238E27FC236}">
              <a16:creationId xmlns:a16="http://schemas.microsoft.com/office/drawing/2014/main" id="{4C716168-E5FC-43B7-8AD1-B0000694470A}"/>
            </a:ext>
          </a:extLst>
        </xdr:cNvPr>
        <xdr:cNvSpPr txBox="1"/>
      </xdr:nvSpPr>
      <xdr:spPr>
        <a:xfrm>
          <a:off x="22926675" y="10687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679" name="ZoneTexte 2678">
          <a:extLst>
            <a:ext uri="{FF2B5EF4-FFF2-40B4-BE49-F238E27FC236}">
              <a16:creationId xmlns:a16="http://schemas.microsoft.com/office/drawing/2014/main" id="{A5B5A78F-EDAE-4FF9-9C1F-1F4E65E2A450}"/>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680" name="ZoneTexte 2679">
          <a:extLst>
            <a:ext uri="{FF2B5EF4-FFF2-40B4-BE49-F238E27FC236}">
              <a16:creationId xmlns:a16="http://schemas.microsoft.com/office/drawing/2014/main" id="{2D6CF1DE-E6F7-42F4-BFA2-5C15C1D92A67}"/>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681" name="ZoneTexte 2680">
          <a:extLst>
            <a:ext uri="{FF2B5EF4-FFF2-40B4-BE49-F238E27FC236}">
              <a16:creationId xmlns:a16="http://schemas.microsoft.com/office/drawing/2014/main" id="{985CFC56-58B3-4DEA-8CB2-9B68CB683727}"/>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682" name="ZoneTexte 2681">
          <a:extLst>
            <a:ext uri="{FF2B5EF4-FFF2-40B4-BE49-F238E27FC236}">
              <a16:creationId xmlns:a16="http://schemas.microsoft.com/office/drawing/2014/main" id="{9607C4C3-CF8E-4726-9D5F-BDA2A7EBF7F6}"/>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683" name="ZoneTexte 2682">
          <a:extLst>
            <a:ext uri="{FF2B5EF4-FFF2-40B4-BE49-F238E27FC236}">
              <a16:creationId xmlns:a16="http://schemas.microsoft.com/office/drawing/2014/main" id="{2D039329-710A-4BD4-A137-F218ABEBBD17}"/>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684" name="ZoneTexte 2683">
          <a:extLst>
            <a:ext uri="{FF2B5EF4-FFF2-40B4-BE49-F238E27FC236}">
              <a16:creationId xmlns:a16="http://schemas.microsoft.com/office/drawing/2014/main" id="{1E8BAD8D-B616-4FEA-82AE-C7DC99C55B23}"/>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685" name="ZoneTexte 2684">
          <a:extLst>
            <a:ext uri="{FF2B5EF4-FFF2-40B4-BE49-F238E27FC236}">
              <a16:creationId xmlns:a16="http://schemas.microsoft.com/office/drawing/2014/main" id="{B2502D37-615E-4D4E-A919-797394278EFA}"/>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686" name="ZoneTexte 2685">
          <a:extLst>
            <a:ext uri="{FF2B5EF4-FFF2-40B4-BE49-F238E27FC236}">
              <a16:creationId xmlns:a16="http://schemas.microsoft.com/office/drawing/2014/main" id="{1E6799E7-0A4F-4BE1-8354-818BEB3E3418}"/>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687" name="ZoneTexte 2686">
          <a:extLst>
            <a:ext uri="{FF2B5EF4-FFF2-40B4-BE49-F238E27FC236}">
              <a16:creationId xmlns:a16="http://schemas.microsoft.com/office/drawing/2014/main" id="{ACAC52ED-BFAD-47A0-AEB8-3390D30DEB32}"/>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688" name="ZoneTexte 2687">
          <a:extLst>
            <a:ext uri="{FF2B5EF4-FFF2-40B4-BE49-F238E27FC236}">
              <a16:creationId xmlns:a16="http://schemas.microsoft.com/office/drawing/2014/main" id="{37A6D85C-65D7-4405-BF3D-4FD69BCABAE2}"/>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689" name="ZoneTexte 2688">
          <a:extLst>
            <a:ext uri="{FF2B5EF4-FFF2-40B4-BE49-F238E27FC236}">
              <a16:creationId xmlns:a16="http://schemas.microsoft.com/office/drawing/2014/main" id="{3C011322-A03A-41C3-9D1A-BA098D21D638}"/>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690" name="ZoneTexte 2689">
          <a:extLst>
            <a:ext uri="{FF2B5EF4-FFF2-40B4-BE49-F238E27FC236}">
              <a16:creationId xmlns:a16="http://schemas.microsoft.com/office/drawing/2014/main" id="{029FA24B-C29F-4318-9BB3-31F99876F82D}"/>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691" name="ZoneTexte 2690">
          <a:extLst>
            <a:ext uri="{FF2B5EF4-FFF2-40B4-BE49-F238E27FC236}">
              <a16:creationId xmlns:a16="http://schemas.microsoft.com/office/drawing/2014/main" id="{82D997CB-E181-4AB9-9BBC-30A123BFC9FA}"/>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692" name="ZoneTexte 2691">
          <a:extLst>
            <a:ext uri="{FF2B5EF4-FFF2-40B4-BE49-F238E27FC236}">
              <a16:creationId xmlns:a16="http://schemas.microsoft.com/office/drawing/2014/main" id="{8C5262C6-9BFD-454E-9D8C-17626FB1826D}"/>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693" name="ZoneTexte 2692">
          <a:extLst>
            <a:ext uri="{FF2B5EF4-FFF2-40B4-BE49-F238E27FC236}">
              <a16:creationId xmlns:a16="http://schemas.microsoft.com/office/drawing/2014/main" id="{9227B34C-C9BD-4C70-A4C7-B888C7CFFC39}"/>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694" name="ZoneTexte 2693">
          <a:extLst>
            <a:ext uri="{FF2B5EF4-FFF2-40B4-BE49-F238E27FC236}">
              <a16:creationId xmlns:a16="http://schemas.microsoft.com/office/drawing/2014/main" id="{C448AAB0-B1E5-40BA-8455-88FD951E8940}"/>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695" name="ZoneTexte 2694">
          <a:extLst>
            <a:ext uri="{FF2B5EF4-FFF2-40B4-BE49-F238E27FC236}">
              <a16:creationId xmlns:a16="http://schemas.microsoft.com/office/drawing/2014/main" id="{1E372D3F-9D33-40CC-8F88-BE1FBD46D415}"/>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696" name="ZoneTexte 2695">
          <a:extLst>
            <a:ext uri="{FF2B5EF4-FFF2-40B4-BE49-F238E27FC236}">
              <a16:creationId xmlns:a16="http://schemas.microsoft.com/office/drawing/2014/main" id="{03759D3A-A29E-4DB1-A72B-AE30086D161E}"/>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697" name="ZoneTexte 2696">
          <a:extLst>
            <a:ext uri="{FF2B5EF4-FFF2-40B4-BE49-F238E27FC236}">
              <a16:creationId xmlns:a16="http://schemas.microsoft.com/office/drawing/2014/main" id="{09B63011-F48B-4A09-BCAC-30E6122F09C6}"/>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698" name="ZoneTexte 2697">
          <a:extLst>
            <a:ext uri="{FF2B5EF4-FFF2-40B4-BE49-F238E27FC236}">
              <a16:creationId xmlns:a16="http://schemas.microsoft.com/office/drawing/2014/main" id="{971448D1-BA89-415C-AD5F-FDE4D7F33B02}"/>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699" name="ZoneTexte 2698">
          <a:extLst>
            <a:ext uri="{FF2B5EF4-FFF2-40B4-BE49-F238E27FC236}">
              <a16:creationId xmlns:a16="http://schemas.microsoft.com/office/drawing/2014/main" id="{FE2DCC91-3E76-45D3-96CF-5213F320ACC2}"/>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00" name="ZoneTexte 2699">
          <a:extLst>
            <a:ext uri="{FF2B5EF4-FFF2-40B4-BE49-F238E27FC236}">
              <a16:creationId xmlns:a16="http://schemas.microsoft.com/office/drawing/2014/main" id="{27DFD0E3-4C39-47AB-84E4-FD93F98E4624}"/>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01" name="ZoneTexte 2700">
          <a:extLst>
            <a:ext uri="{FF2B5EF4-FFF2-40B4-BE49-F238E27FC236}">
              <a16:creationId xmlns:a16="http://schemas.microsoft.com/office/drawing/2014/main" id="{BFFB0447-A797-4365-93D9-4BF235095FE2}"/>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02" name="ZoneTexte 2701">
          <a:extLst>
            <a:ext uri="{FF2B5EF4-FFF2-40B4-BE49-F238E27FC236}">
              <a16:creationId xmlns:a16="http://schemas.microsoft.com/office/drawing/2014/main" id="{2496893F-4722-4841-BD22-2C2BCBC4CCA8}"/>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03" name="ZoneTexte 2702">
          <a:extLst>
            <a:ext uri="{FF2B5EF4-FFF2-40B4-BE49-F238E27FC236}">
              <a16:creationId xmlns:a16="http://schemas.microsoft.com/office/drawing/2014/main" id="{46EBCFB5-9DBA-417D-8F2E-856C421D9C41}"/>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04" name="ZoneTexte 2703">
          <a:extLst>
            <a:ext uri="{FF2B5EF4-FFF2-40B4-BE49-F238E27FC236}">
              <a16:creationId xmlns:a16="http://schemas.microsoft.com/office/drawing/2014/main" id="{FD446692-E2A3-4D44-87DA-BF00CBF12824}"/>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05" name="ZoneTexte 2704">
          <a:extLst>
            <a:ext uri="{FF2B5EF4-FFF2-40B4-BE49-F238E27FC236}">
              <a16:creationId xmlns:a16="http://schemas.microsoft.com/office/drawing/2014/main" id="{DD218E51-7EAA-43CA-BDE0-422EE05CE12D}"/>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06" name="ZoneTexte 2705">
          <a:extLst>
            <a:ext uri="{FF2B5EF4-FFF2-40B4-BE49-F238E27FC236}">
              <a16:creationId xmlns:a16="http://schemas.microsoft.com/office/drawing/2014/main" id="{53C93A06-4D74-4284-834E-B38C2CBD3F82}"/>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07" name="ZoneTexte 2706">
          <a:extLst>
            <a:ext uri="{FF2B5EF4-FFF2-40B4-BE49-F238E27FC236}">
              <a16:creationId xmlns:a16="http://schemas.microsoft.com/office/drawing/2014/main" id="{D400AC5A-B771-4B27-8907-52FFB96BE997}"/>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08" name="ZoneTexte 2707">
          <a:extLst>
            <a:ext uri="{FF2B5EF4-FFF2-40B4-BE49-F238E27FC236}">
              <a16:creationId xmlns:a16="http://schemas.microsoft.com/office/drawing/2014/main" id="{C71240E8-D4F5-4CCB-AB18-04EF04AE263B}"/>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09" name="ZoneTexte 2708">
          <a:extLst>
            <a:ext uri="{FF2B5EF4-FFF2-40B4-BE49-F238E27FC236}">
              <a16:creationId xmlns:a16="http://schemas.microsoft.com/office/drawing/2014/main" id="{52869EE0-4B76-4F55-962C-9D50F343E596}"/>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10" name="ZoneTexte 2709">
          <a:extLst>
            <a:ext uri="{FF2B5EF4-FFF2-40B4-BE49-F238E27FC236}">
              <a16:creationId xmlns:a16="http://schemas.microsoft.com/office/drawing/2014/main" id="{915DB527-B115-4540-8C11-7E0FFC3BF65C}"/>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11" name="ZoneTexte 2710">
          <a:extLst>
            <a:ext uri="{FF2B5EF4-FFF2-40B4-BE49-F238E27FC236}">
              <a16:creationId xmlns:a16="http://schemas.microsoft.com/office/drawing/2014/main" id="{9EA71574-4C62-485D-9013-67A35DE56FC7}"/>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12" name="ZoneTexte 2711">
          <a:extLst>
            <a:ext uri="{FF2B5EF4-FFF2-40B4-BE49-F238E27FC236}">
              <a16:creationId xmlns:a16="http://schemas.microsoft.com/office/drawing/2014/main" id="{485305A3-A9C3-4EDE-A01E-C6211F4A30B8}"/>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13" name="ZoneTexte 2712">
          <a:extLst>
            <a:ext uri="{FF2B5EF4-FFF2-40B4-BE49-F238E27FC236}">
              <a16:creationId xmlns:a16="http://schemas.microsoft.com/office/drawing/2014/main" id="{07C0B6BC-B945-43BD-86A4-1267FD915D52}"/>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14" name="ZoneTexte 2713">
          <a:extLst>
            <a:ext uri="{FF2B5EF4-FFF2-40B4-BE49-F238E27FC236}">
              <a16:creationId xmlns:a16="http://schemas.microsoft.com/office/drawing/2014/main" id="{BD4CA398-C340-43FF-A384-370462781454}"/>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15" name="ZoneTexte 2714">
          <a:extLst>
            <a:ext uri="{FF2B5EF4-FFF2-40B4-BE49-F238E27FC236}">
              <a16:creationId xmlns:a16="http://schemas.microsoft.com/office/drawing/2014/main" id="{7F32B5CF-52DE-4755-B4CC-7864BD9D3968}"/>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16" name="ZoneTexte 2715">
          <a:extLst>
            <a:ext uri="{FF2B5EF4-FFF2-40B4-BE49-F238E27FC236}">
              <a16:creationId xmlns:a16="http://schemas.microsoft.com/office/drawing/2014/main" id="{963F31FF-4DF8-4BA5-AA5D-935619C3CD9E}"/>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17" name="ZoneTexte 2716">
          <a:extLst>
            <a:ext uri="{FF2B5EF4-FFF2-40B4-BE49-F238E27FC236}">
              <a16:creationId xmlns:a16="http://schemas.microsoft.com/office/drawing/2014/main" id="{6A0F62AE-A040-4C59-9F8D-CBFD4189066B}"/>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18" name="ZoneTexte 2717">
          <a:extLst>
            <a:ext uri="{FF2B5EF4-FFF2-40B4-BE49-F238E27FC236}">
              <a16:creationId xmlns:a16="http://schemas.microsoft.com/office/drawing/2014/main" id="{C1967E28-F8CC-473E-9DC5-6B4A6D5C1B47}"/>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19" name="ZoneTexte 2718">
          <a:extLst>
            <a:ext uri="{FF2B5EF4-FFF2-40B4-BE49-F238E27FC236}">
              <a16:creationId xmlns:a16="http://schemas.microsoft.com/office/drawing/2014/main" id="{95A1C747-A507-4D06-990A-C58389620822}"/>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20" name="ZoneTexte 2719">
          <a:extLst>
            <a:ext uri="{FF2B5EF4-FFF2-40B4-BE49-F238E27FC236}">
              <a16:creationId xmlns:a16="http://schemas.microsoft.com/office/drawing/2014/main" id="{636BDEAA-6532-4E04-B9EE-11248F57C49C}"/>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21" name="ZoneTexte 2720">
          <a:extLst>
            <a:ext uri="{FF2B5EF4-FFF2-40B4-BE49-F238E27FC236}">
              <a16:creationId xmlns:a16="http://schemas.microsoft.com/office/drawing/2014/main" id="{56FC32BD-6507-4BEF-A299-1FF21C27EF8E}"/>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22" name="ZoneTexte 2721">
          <a:extLst>
            <a:ext uri="{FF2B5EF4-FFF2-40B4-BE49-F238E27FC236}">
              <a16:creationId xmlns:a16="http://schemas.microsoft.com/office/drawing/2014/main" id="{F58CB06B-3019-4AF8-A864-AA832D95AF0F}"/>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23" name="ZoneTexte 2722">
          <a:extLst>
            <a:ext uri="{FF2B5EF4-FFF2-40B4-BE49-F238E27FC236}">
              <a16:creationId xmlns:a16="http://schemas.microsoft.com/office/drawing/2014/main" id="{5D18449D-C4CF-454F-8CB0-D354EFF71151}"/>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24" name="ZoneTexte 2723">
          <a:extLst>
            <a:ext uri="{FF2B5EF4-FFF2-40B4-BE49-F238E27FC236}">
              <a16:creationId xmlns:a16="http://schemas.microsoft.com/office/drawing/2014/main" id="{A7407CA8-DF9F-43CE-9EFB-1E90E7DD1A1D}"/>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25" name="ZoneTexte 2724">
          <a:extLst>
            <a:ext uri="{FF2B5EF4-FFF2-40B4-BE49-F238E27FC236}">
              <a16:creationId xmlns:a16="http://schemas.microsoft.com/office/drawing/2014/main" id="{F96369FE-ABDF-43B0-9CEB-60A43C5ABD41}"/>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26" name="ZoneTexte 2725">
          <a:extLst>
            <a:ext uri="{FF2B5EF4-FFF2-40B4-BE49-F238E27FC236}">
              <a16:creationId xmlns:a16="http://schemas.microsoft.com/office/drawing/2014/main" id="{9DB80081-6E27-4B42-8EB0-516085A73ADA}"/>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27" name="ZoneTexte 2726">
          <a:extLst>
            <a:ext uri="{FF2B5EF4-FFF2-40B4-BE49-F238E27FC236}">
              <a16:creationId xmlns:a16="http://schemas.microsoft.com/office/drawing/2014/main" id="{66250EFD-CD77-48F9-8975-788BBF8C96D7}"/>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28" name="ZoneTexte 2727">
          <a:extLst>
            <a:ext uri="{FF2B5EF4-FFF2-40B4-BE49-F238E27FC236}">
              <a16:creationId xmlns:a16="http://schemas.microsoft.com/office/drawing/2014/main" id="{4AE64958-0CD9-432B-A635-DE55DC55420F}"/>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29" name="ZoneTexte 2728">
          <a:extLst>
            <a:ext uri="{FF2B5EF4-FFF2-40B4-BE49-F238E27FC236}">
              <a16:creationId xmlns:a16="http://schemas.microsoft.com/office/drawing/2014/main" id="{67400F0F-2379-42F5-9A92-D3AB06C41821}"/>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30" name="ZoneTexte 2729">
          <a:extLst>
            <a:ext uri="{FF2B5EF4-FFF2-40B4-BE49-F238E27FC236}">
              <a16:creationId xmlns:a16="http://schemas.microsoft.com/office/drawing/2014/main" id="{16D62704-A8D4-4E4C-971E-29768795886A}"/>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31" name="ZoneTexte 2730">
          <a:extLst>
            <a:ext uri="{FF2B5EF4-FFF2-40B4-BE49-F238E27FC236}">
              <a16:creationId xmlns:a16="http://schemas.microsoft.com/office/drawing/2014/main" id="{91CB17A7-687F-4117-9774-20D700EAD808}"/>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32" name="ZoneTexte 2731">
          <a:extLst>
            <a:ext uri="{FF2B5EF4-FFF2-40B4-BE49-F238E27FC236}">
              <a16:creationId xmlns:a16="http://schemas.microsoft.com/office/drawing/2014/main" id="{C41B77B3-273E-43D8-A977-80BFBD1EBAC6}"/>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33" name="ZoneTexte 2732">
          <a:extLst>
            <a:ext uri="{FF2B5EF4-FFF2-40B4-BE49-F238E27FC236}">
              <a16:creationId xmlns:a16="http://schemas.microsoft.com/office/drawing/2014/main" id="{0E6461F1-DB33-4CFF-8254-9B5399AF76C5}"/>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34" name="ZoneTexte 2733">
          <a:extLst>
            <a:ext uri="{FF2B5EF4-FFF2-40B4-BE49-F238E27FC236}">
              <a16:creationId xmlns:a16="http://schemas.microsoft.com/office/drawing/2014/main" id="{8C1E84C5-5484-466E-83F1-7267FD577D99}"/>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35" name="ZoneTexte 2734">
          <a:extLst>
            <a:ext uri="{FF2B5EF4-FFF2-40B4-BE49-F238E27FC236}">
              <a16:creationId xmlns:a16="http://schemas.microsoft.com/office/drawing/2014/main" id="{6B3C80DC-CEB2-4F33-954E-FEB238B1BDB9}"/>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36" name="ZoneTexte 2735">
          <a:extLst>
            <a:ext uri="{FF2B5EF4-FFF2-40B4-BE49-F238E27FC236}">
              <a16:creationId xmlns:a16="http://schemas.microsoft.com/office/drawing/2014/main" id="{876C0E06-6D50-4DC4-8094-24409C11B5B6}"/>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37" name="ZoneTexte 2736">
          <a:extLst>
            <a:ext uri="{FF2B5EF4-FFF2-40B4-BE49-F238E27FC236}">
              <a16:creationId xmlns:a16="http://schemas.microsoft.com/office/drawing/2014/main" id="{3A2334E2-2D1B-4E8C-8A0F-5EE0A4185490}"/>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38" name="ZoneTexte 2737">
          <a:extLst>
            <a:ext uri="{FF2B5EF4-FFF2-40B4-BE49-F238E27FC236}">
              <a16:creationId xmlns:a16="http://schemas.microsoft.com/office/drawing/2014/main" id="{98148AFF-52F8-410E-954D-203E5B220D9D}"/>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39" name="ZoneTexte 2738">
          <a:extLst>
            <a:ext uri="{FF2B5EF4-FFF2-40B4-BE49-F238E27FC236}">
              <a16:creationId xmlns:a16="http://schemas.microsoft.com/office/drawing/2014/main" id="{F3838FE0-96FE-4A3A-B500-96EE1FEBCEE7}"/>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40" name="ZoneTexte 2739">
          <a:extLst>
            <a:ext uri="{FF2B5EF4-FFF2-40B4-BE49-F238E27FC236}">
              <a16:creationId xmlns:a16="http://schemas.microsoft.com/office/drawing/2014/main" id="{F570EDFF-A63E-4BAB-A2FF-ECD9698FB9BB}"/>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41" name="ZoneTexte 2740">
          <a:extLst>
            <a:ext uri="{FF2B5EF4-FFF2-40B4-BE49-F238E27FC236}">
              <a16:creationId xmlns:a16="http://schemas.microsoft.com/office/drawing/2014/main" id="{B0234687-8023-4BB9-AE36-12F5D336EC08}"/>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42" name="ZoneTexte 2741">
          <a:extLst>
            <a:ext uri="{FF2B5EF4-FFF2-40B4-BE49-F238E27FC236}">
              <a16:creationId xmlns:a16="http://schemas.microsoft.com/office/drawing/2014/main" id="{38BDADFC-B492-46F9-905C-B79B19882F7D}"/>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43" name="ZoneTexte 2742">
          <a:extLst>
            <a:ext uri="{FF2B5EF4-FFF2-40B4-BE49-F238E27FC236}">
              <a16:creationId xmlns:a16="http://schemas.microsoft.com/office/drawing/2014/main" id="{10093F6C-2B27-4B75-9EC4-9459FA6C387C}"/>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44" name="ZoneTexte 2743">
          <a:extLst>
            <a:ext uri="{FF2B5EF4-FFF2-40B4-BE49-F238E27FC236}">
              <a16:creationId xmlns:a16="http://schemas.microsoft.com/office/drawing/2014/main" id="{DC9E9DCE-1D25-4911-8151-2A8A05AE74C6}"/>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45" name="ZoneTexte 2744">
          <a:extLst>
            <a:ext uri="{FF2B5EF4-FFF2-40B4-BE49-F238E27FC236}">
              <a16:creationId xmlns:a16="http://schemas.microsoft.com/office/drawing/2014/main" id="{5B6BB9E9-3AE1-42A5-95A9-E2C6166B2C20}"/>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46" name="ZoneTexte 2745">
          <a:extLst>
            <a:ext uri="{FF2B5EF4-FFF2-40B4-BE49-F238E27FC236}">
              <a16:creationId xmlns:a16="http://schemas.microsoft.com/office/drawing/2014/main" id="{C240B867-FADB-4A3D-B4A0-CEA06237C673}"/>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47" name="ZoneTexte 2746">
          <a:extLst>
            <a:ext uri="{FF2B5EF4-FFF2-40B4-BE49-F238E27FC236}">
              <a16:creationId xmlns:a16="http://schemas.microsoft.com/office/drawing/2014/main" id="{D36EBE5B-B61C-46AC-925C-58D79E0BB7CB}"/>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748" name="ZoneTexte 2747">
          <a:extLst>
            <a:ext uri="{FF2B5EF4-FFF2-40B4-BE49-F238E27FC236}">
              <a16:creationId xmlns:a16="http://schemas.microsoft.com/office/drawing/2014/main" id="{CB21091B-73E2-4000-86FF-672B5186E8DD}"/>
            </a:ext>
          </a:extLst>
        </xdr:cNvPr>
        <xdr:cNvSpPr txBox="1"/>
      </xdr:nvSpPr>
      <xdr:spPr>
        <a:xfrm>
          <a:off x="29918025" y="271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49" name="ZoneTexte 2748">
          <a:extLst>
            <a:ext uri="{FF2B5EF4-FFF2-40B4-BE49-F238E27FC236}">
              <a16:creationId xmlns:a16="http://schemas.microsoft.com/office/drawing/2014/main" id="{94860BFB-0BDC-4E42-9B6E-4917A7BEFE5F}"/>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50" name="ZoneTexte 2749">
          <a:extLst>
            <a:ext uri="{FF2B5EF4-FFF2-40B4-BE49-F238E27FC236}">
              <a16:creationId xmlns:a16="http://schemas.microsoft.com/office/drawing/2014/main" id="{7DDECD68-C7D7-4B6C-A67C-866D613F46D8}"/>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51" name="ZoneTexte 2750">
          <a:extLst>
            <a:ext uri="{FF2B5EF4-FFF2-40B4-BE49-F238E27FC236}">
              <a16:creationId xmlns:a16="http://schemas.microsoft.com/office/drawing/2014/main" id="{998D376B-266F-4064-98A7-FC0AD7359618}"/>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52" name="ZoneTexte 2751">
          <a:extLst>
            <a:ext uri="{FF2B5EF4-FFF2-40B4-BE49-F238E27FC236}">
              <a16:creationId xmlns:a16="http://schemas.microsoft.com/office/drawing/2014/main" id="{26DC318E-0DFF-4843-AA9D-FB09BDF302C1}"/>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53" name="ZoneTexte 2752">
          <a:extLst>
            <a:ext uri="{FF2B5EF4-FFF2-40B4-BE49-F238E27FC236}">
              <a16:creationId xmlns:a16="http://schemas.microsoft.com/office/drawing/2014/main" id="{6C5C7728-4521-431F-86BF-203DC5621A5D}"/>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54" name="ZoneTexte 2753">
          <a:extLst>
            <a:ext uri="{FF2B5EF4-FFF2-40B4-BE49-F238E27FC236}">
              <a16:creationId xmlns:a16="http://schemas.microsoft.com/office/drawing/2014/main" id="{869C1EB2-2BA1-429B-B178-0D3DB6752341}"/>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55" name="ZoneTexte 2754">
          <a:extLst>
            <a:ext uri="{FF2B5EF4-FFF2-40B4-BE49-F238E27FC236}">
              <a16:creationId xmlns:a16="http://schemas.microsoft.com/office/drawing/2014/main" id="{719B5D3F-00B6-4E73-B8C8-847FAB3BF6CD}"/>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756" name="ZoneTexte 2755">
          <a:extLst>
            <a:ext uri="{FF2B5EF4-FFF2-40B4-BE49-F238E27FC236}">
              <a16:creationId xmlns:a16="http://schemas.microsoft.com/office/drawing/2014/main" id="{63AB0416-0384-4599-B242-2AA08839ACCC}"/>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757" name="ZoneTexte 2756">
          <a:extLst>
            <a:ext uri="{FF2B5EF4-FFF2-40B4-BE49-F238E27FC236}">
              <a16:creationId xmlns:a16="http://schemas.microsoft.com/office/drawing/2014/main" id="{A97BADE9-31EB-430D-AE35-02E40BC67D04}"/>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758" name="ZoneTexte 2757">
          <a:extLst>
            <a:ext uri="{FF2B5EF4-FFF2-40B4-BE49-F238E27FC236}">
              <a16:creationId xmlns:a16="http://schemas.microsoft.com/office/drawing/2014/main" id="{2FDD26BC-2E80-485D-9A3B-5D8A49156FF3}"/>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759" name="ZoneTexte 2758">
          <a:extLst>
            <a:ext uri="{FF2B5EF4-FFF2-40B4-BE49-F238E27FC236}">
              <a16:creationId xmlns:a16="http://schemas.microsoft.com/office/drawing/2014/main" id="{39A10526-3C56-42E6-B040-DFBB7467750C}"/>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760" name="ZoneTexte 2759">
          <a:extLst>
            <a:ext uri="{FF2B5EF4-FFF2-40B4-BE49-F238E27FC236}">
              <a16:creationId xmlns:a16="http://schemas.microsoft.com/office/drawing/2014/main" id="{2DAE98C9-A6D6-40AD-B0F6-163634840141}"/>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761" name="ZoneTexte 2760">
          <a:extLst>
            <a:ext uri="{FF2B5EF4-FFF2-40B4-BE49-F238E27FC236}">
              <a16:creationId xmlns:a16="http://schemas.microsoft.com/office/drawing/2014/main" id="{8FF716BE-28EA-4932-AFCE-776F009B4356}"/>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762" name="ZoneTexte 2761">
          <a:extLst>
            <a:ext uri="{FF2B5EF4-FFF2-40B4-BE49-F238E27FC236}">
              <a16:creationId xmlns:a16="http://schemas.microsoft.com/office/drawing/2014/main" id="{040FD2BD-2B44-4C08-8B85-CF9BC368BC61}"/>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763" name="ZoneTexte 2762">
          <a:extLst>
            <a:ext uri="{FF2B5EF4-FFF2-40B4-BE49-F238E27FC236}">
              <a16:creationId xmlns:a16="http://schemas.microsoft.com/office/drawing/2014/main" id="{CDBFCB8F-7E08-42B3-BD19-138631AF8FC5}"/>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764" name="ZoneTexte 2763">
          <a:extLst>
            <a:ext uri="{FF2B5EF4-FFF2-40B4-BE49-F238E27FC236}">
              <a16:creationId xmlns:a16="http://schemas.microsoft.com/office/drawing/2014/main" id="{58CA7907-64DF-4D60-87FE-F8621E2931FB}"/>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765" name="ZoneTexte 2764">
          <a:extLst>
            <a:ext uri="{FF2B5EF4-FFF2-40B4-BE49-F238E27FC236}">
              <a16:creationId xmlns:a16="http://schemas.microsoft.com/office/drawing/2014/main" id="{7E4D875D-7071-4EB8-8373-D24CFF31349D}"/>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766" name="ZoneTexte 2765">
          <a:extLst>
            <a:ext uri="{FF2B5EF4-FFF2-40B4-BE49-F238E27FC236}">
              <a16:creationId xmlns:a16="http://schemas.microsoft.com/office/drawing/2014/main" id="{3B44B9E2-196B-4083-BB9F-74EDD206E958}"/>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767" name="ZoneTexte 2766">
          <a:extLst>
            <a:ext uri="{FF2B5EF4-FFF2-40B4-BE49-F238E27FC236}">
              <a16:creationId xmlns:a16="http://schemas.microsoft.com/office/drawing/2014/main" id="{DEF20E01-AE0B-4ABA-9E7C-46489EEBC4D3}"/>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768" name="ZoneTexte 2767">
          <a:extLst>
            <a:ext uri="{FF2B5EF4-FFF2-40B4-BE49-F238E27FC236}">
              <a16:creationId xmlns:a16="http://schemas.microsoft.com/office/drawing/2014/main" id="{11250DBA-3B8B-4B34-94F4-3BCFFC2569D9}"/>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69" name="ZoneTexte 2768">
          <a:extLst>
            <a:ext uri="{FF2B5EF4-FFF2-40B4-BE49-F238E27FC236}">
              <a16:creationId xmlns:a16="http://schemas.microsoft.com/office/drawing/2014/main" id="{35DF1EBE-AB2A-4417-A574-6FA332DFE535}"/>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70" name="ZoneTexte 2769">
          <a:extLst>
            <a:ext uri="{FF2B5EF4-FFF2-40B4-BE49-F238E27FC236}">
              <a16:creationId xmlns:a16="http://schemas.microsoft.com/office/drawing/2014/main" id="{186900A9-82F5-4A4B-AE93-D9CF34B5CD25}"/>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71" name="ZoneTexte 2770">
          <a:extLst>
            <a:ext uri="{FF2B5EF4-FFF2-40B4-BE49-F238E27FC236}">
              <a16:creationId xmlns:a16="http://schemas.microsoft.com/office/drawing/2014/main" id="{EE0D1100-EA5E-4197-9513-84A39CE287E2}"/>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72" name="ZoneTexte 2771">
          <a:extLst>
            <a:ext uri="{FF2B5EF4-FFF2-40B4-BE49-F238E27FC236}">
              <a16:creationId xmlns:a16="http://schemas.microsoft.com/office/drawing/2014/main" id="{4B3B6DA3-6543-40A6-9993-F04A91844262}"/>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73" name="ZoneTexte 2772">
          <a:extLst>
            <a:ext uri="{FF2B5EF4-FFF2-40B4-BE49-F238E27FC236}">
              <a16:creationId xmlns:a16="http://schemas.microsoft.com/office/drawing/2014/main" id="{CA2AB334-F485-4430-94FC-0992D39D0FD6}"/>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74" name="ZoneTexte 2773">
          <a:extLst>
            <a:ext uri="{FF2B5EF4-FFF2-40B4-BE49-F238E27FC236}">
              <a16:creationId xmlns:a16="http://schemas.microsoft.com/office/drawing/2014/main" id="{EEF2296D-30CA-43BB-9B8D-3E047EBB62F1}"/>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75" name="ZoneTexte 2774">
          <a:extLst>
            <a:ext uri="{FF2B5EF4-FFF2-40B4-BE49-F238E27FC236}">
              <a16:creationId xmlns:a16="http://schemas.microsoft.com/office/drawing/2014/main" id="{AFCF60C0-8FF3-4DFC-A102-6CB4F0CA8B1E}"/>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76" name="ZoneTexte 2775">
          <a:extLst>
            <a:ext uri="{FF2B5EF4-FFF2-40B4-BE49-F238E27FC236}">
              <a16:creationId xmlns:a16="http://schemas.microsoft.com/office/drawing/2014/main" id="{7B8666CD-4EDB-4473-80AC-CFD899281C8B}"/>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77" name="ZoneTexte 2776">
          <a:extLst>
            <a:ext uri="{FF2B5EF4-FFF2-40B4-BE49-F238E27FC236}">
              <a16:creationId xmlns:a16="http://schemas.microsoft.com/office/drawing/2014/main" id="{23F54596-83F9-44B7-8BB6-831C7420EFBF}"/>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78" name="ZoneTexte 2777">
          <a:extLst>
            <a:ext uri="{FF2B5EF4-FFF2-40B4-BE49-F238E27FC236}">
              <a16:creationId xmlns:a16="http://schemas.microsoft.com/office/drawing/2014/main" id="{9A4EA662-3348-47C1-9C4E-ADB893F43E91}"/>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79" name="ZoneTexte 2778">
          <a:extLst>
            <a:ext uri="{FF2B5EF4-FFF2-40B4-BE49-F238E27FC236}">
              <a16:creationId xmlns:a16="http://schemas.microsoft.com/office/drawing/2014/main" id="{9EF96620-8B0A-496F-8DF0-35A4DDE7936B}"/>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80" name="ZoneTexte 2779">
          <a:extLst>
            <a:ext uri="{FF2B5EF4-FFF2-40B4-BE49-F238E27FC236}">
              <a16:creationId xmlns:a16="http://schemas.microsoft.com/office/drawing/2014/main" id="{1B3833F4-3E53-48FA-9436-9B98713F6313}"/>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81" name="ZoneTexte 2780">
          <a:extLst>
            <a:ext uri="{FF2B5EF4-FFF2-40B4-BE49-F238E27FC236}">
              <a16:creationId xmlns:a16="http://schemas.microsoft.com/office/drawing/2014/main" id="{3F3EF2BC-E761-4D8B-B5EE-6FA7F0AF62FD}"/>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82" name="ZoneTexte 2781">
          <a:extLst>
            <a:ext uri="{FF2B5EF4-FFF2-40B4-BE49-F238E27FC236}">
              <a16:creationId xmlns:a16="http://schemas.microsoft.com/office/drawing/2014/main" id="{90C19CC2-F24B-4A33-81B1-4FF8FAE48A96}"/>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83" name="ZoneTexte 2782">
          <a:extLst>
            <a:ext uri="{FF2B5EF4-FFF2-40B4-BE49-F238E27FC236}">
              <a16:creationId xmlns:a16="http://schemas.microsoft.com/office/drawing/2014/main" id="{9275E306-F7A7-44F9-A7C2-2BD249869EC4}"/>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84" name="ZoneTexte 2783">
          <a:extLst>
            <a:ext uri="{FF2B5EF4-FFF2-40B4-BE49-F238E27FC236}">
              <a16:creationId xmlns:a16="http://schemas.microsoft.com/office/drawing/2014/main" id="{E9657481-3232-4FD8-ABF0-E6B6552A6B65}"/>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85" name="ZoneTexte 2784">
          <a:extLst>
            <a:ext uri="{FF2B5EF4-FFF2-40B4-BE49-F238E27FC236}">
              <a16:creationId xmlns:a16="http://schemas.microsoft.com/office/drawing/2014/main" id="{44D2D064-5571-4424-8F62-C506D5F06032}"/>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86" name="ZoneTexte 2785">
          <a:extLst>
            <a:ext uri="{FF2B5EF4-FFF2-40B4-BE49-F238E27FC236}">
              <a16:creationId xmlns:a16="http://schemas.microsoft.com/office/drawing/2014/main" id="{3ADC589B-A68A-45E2-8528-6F8FC75E5CCE}"/>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87" name="ZoneTexte 2786">
          <a:extLst>
            <a:ext uri="{FF2B5EF4-FFF2-40B4-BE49-F238E27FC236}">
              <a16:creationId xmlns:a16="http://schemas.microsoft.com/office/drawing/2014/main" id="{C6972946-E38D-4BF9-88F9-061E3F01E270}"/>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88" name="ZoneTexte 2787">
          <a:extLst>
            <a:ext uri="{FF2B5EF4-FFF2-40B4-BE49-F238E27FC236}">
              <a16:creationId xmlns:a16="http://schemas.microsoft.com/office/drawing/2014/main" id="{4A87BAE2-D317-42E6-9D6D-EA39AAC88379}"/>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89" name="ZoneTexte 2788">
          <a:extLst>
            <a:ext uri="{FF2B5EF4-FFF2-40B4-BE49-F238E27FC236}">
              <a16:creationId xmlns:a16="http://schemas.microsoft.com/office/drawing/2014/main" id="{C82FE8B3-0303-4BD4-95F6-AA52776DA1BE}"/>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90" name="ZoneTexte 2789">
          <a:extLst>
            <a:ext uri="{FF2B5EF4-FFF2-40B4-BE49-F238E27FC236}">
              <a16:creationId xmlns:a16="http://schemas.microsoft.com/office/drawing/2014/main" id="{7EE89B6A-9E70-49D7-8B17-543889560B9F}"/>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91" name="ZoneTexte 2790">
          <a:extLst>
            <a:ext uri="{FF2B5EF4-FFF2-40B4-BE49-F238E27FC236}">
              <a16:creationId xmlns:a16="http://schemas.microsoft.com/office/drawing/2014/main" id="{E1C6E2D3-5BCE-4CC3-A694-118BDAEDC76C}"/>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92" name="ZoneTexte 2791">
          <a:extLst>
            <a:ext uri="{FF2B5EF4-FFF2-40B4-BE49-F238E27FC236}">
              <a16:creationId xmlns:a16="http://schemas.microsoft.com/office/drawing/2014/main" id="{60A094BF-C58D-4150-990D-00B228004D1C}"/>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93" name="ZoneTexte 2792">
          <a:extLst>
            <a:ext uri="{FF2B5EF4-FFF2-40B4-BE49-F238E27FC236}">
              <a16:creationId xmlns:a16="http://schemas.microsoft.com/office/drawing/2014/main" id="{CF72B33E-7CEB-4070-96F9-E02ADB4FC13E}"/>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94" name="ZoneTexte 2793">
          <a:extLst>
            <a:ext uri="{FF2B5EF4-FFF2-40B4-BE49-F238E27FC236}">
              <a16:creationId xmlns:a16="http://schemas.microsoft.com/office/drawing/2014/main" id="{1C7BDBF5-DCF9-4DB0-80B3-49D6E6D629B7}"/>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95" name="ZoneTexte 2794">
          <a:extLst>
            <a:ext uri="{FF2B5EF4-FFF2-40B4-BE49-F238E27FC236}">
              <a16:creationId xmlns:a16="http://schemas.microsoft.com/office/drawing/2014/main" id="{94FFBD5D-9C76-4919-888D-DE226174EE36}"/>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96" name="ZoneTexte 2795">
          <a:extLst>
            <a:ext uri="{FF2B5EF4-FFF2-40B4-BE49-F238E27FC236}">
              <a16:creationId xmlns:a16="http://schemas.microsoft.com/office/drawing/2014/main" id="{623DA698-DAC6-45F7-AF61-AF647DD1315E}"/>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97" name="ZoneTexte 2796">
          <a:extLst>
            <a:ext uri="{FF2B5EF4-FFF2-40B4-BE49-F238E27FC236}">
              <a16:creationId xmlns:a16="http://schemas.microsoft.com/office/drawing/2014/main" id="{4568914A-52B1-4183-9D98-A8B51DCAE241}"/>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98" name="ZoneTexte 2797">
          <a:extLst>
            <a:ext uri="{FF2B5EF4-FFF2-40B4-BE49-F238E27FC236}">
              <a16:creationId xmlns:a16="http://schemas.microsoft.com/office/drawing/2014/main" id="{7EEB13AC-54E0-49A5-9542-DB919FC89C90}"/>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799" name="ZoneTexte 2798">
          <a:extLst>
            <a:ext uri="{FF2B5EF4-FFF2-40B4-BE49-F238E27FC236}">
              <a16:creationId xmlns:a16="http://schemas.microsoft.com/office/drawing/2014/main" id="{AA694BA5-374C-46CE-936C-A525FD9AB4F8}"/>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800" name="ZoneTexte 2799">
          <a:extLst>
            <a:ext uri="{FF2B5EF4-FFF2-40B4-BE49-F238E27FC236}">
              <a16:creationId xmlns:a16="http://schemas.microsoft.com/office/drawing/2014/main" id="{C4780B94-9235-4A4F-B4EE-5A9CB83FEE1F}"/>
            </a:ext>
          </a:extLst>
        </xdr:cNvPr>
        <xdr:cNvSpPr txBox="1"/>
      </xdr:nvSpPr>
      <xdr:spPr>
        <a:xfrm>
          <a:off x="29918025" y="176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801" name="ZoneTexte 2800">
          <a:extLst>
            <a:ext uri="{FF2B5EF4-FFF2-40B4-BE49-F238E27FC236}">
              <a16:creationId xmlns:a16="http://schemas.microsoft.com/office/drawing/2014/main" id="{0562E5E9-B195-42AD-8746-716772CCE110}"/>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802" name="ZoneTexte 2801">
          <a:extLst>
            <a:ext uri="{FF2B5EF4-FFF2-40B4-BE49-F238E27FC236}">
              <a16:creationId xmlns:a16="http://schemas.microsoft.com/office/drawing/2014/main" id="{EC2B8AE2-BC56-4581-9DD6-E1E4AAC4D023}"/>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803" name="ZoneTexte 2802">
          <a:extLst>
            <a:ext uri="{FF2B5EF4-FFF2-40B4-BE49-F238E27FC236}">
              <a16:creationId xmlns:a16="http://schemas.microsoft.com/office/drawing/2014/main" id="{A8CE70B6-5185-4411-A420-DB50928BE4BD}"/>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804" name="ZoneTexte 2803">
          <a:extLst>
            <a:ext uri="{FF2B5EF4-FFF2-40B4-BE49-F238E27FC236}">
              <a16:creationId xmlns:a16="http://schemas.microsoft.com/office/drawing/2014/main" id="{21D9C489-8ADC-4788-8E67-AAABDFA8FD07}"/>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805" name="ZoneTexte 2804">
          <a:extLst>
            <a:ext uri="{FF2B5EF4-FFF2-40B4-BE49-F238E27FC236}">
              <a16:creationId xmlns:a16="http://schemas.microsoft.com/office/drawing/2014/main" id="{0559A184-7020-437E-A64C-840C47E47D63}"/>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806" name="ZoneTexte 2805">
          <a:extLst>
            <a:ext uri="{FF2B5EF4-FFF2-40B4-BE49-F238E27FC236}">
              <a16:creationId xmlns:a16="http://schemas.microsoft.com/office/drawing/2014/main" id="{10603057-2129-4D92-9C90-D3F6582564CD}"/>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807" name="ZoneTexte 2806">
          <a:extLst>
            <a:ext uri="{FF2B5EF4-FFF2-40B4-BE49-F238E27FC236}">
              <a16:creationId xmlns:a16="http://schemas.microsoft.com/office/drawing/2014/main" id="{66BCD42C-EBCB-4DAC-AEC6-CE44666F477D}"/>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808" name="ZoneTexte 2807">
          <a:extLst>
            <a:ext uri="{FF2B5EF4-FFF2-40B4-BE49-F238E27FC236}">
              <a16:creationId xmlns:a16="http://schemas.microsoft.com/office/drawing/2014/main" id="{7C2CD7D9-F38C-4A3C-8206-22599A5627C4}"/>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809" name="ZoneTexte 2808">
          <a:extLst>
            <a:ext uri="{FF2B5EF4-FFF2-40B4-BE49-F238E27FC236}">
              <a16:creationId xmlns:a16="http://schemas.microsoft.com/office/drawing/2014/main" id="{9E58FDE5-1BB2-4C89-B5D3-4AAB42D5CE92}"/>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810" name="ZoneTexte 2809">
          <a:extLst>
            <a:ext uri="{FF2B5EF4-FFF2-40B4-BE49-F238E27FC236}">
              <a16:creationId xmlns:a16="http://schemas.microsoft.com/office/drawing/2014/main" id="{611FC54A-5B6D-4B1D-806C-94905618059E}"/>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811" name="ZoneTexte 2810">
          <a:extLst>
            <a:ext uri="{FF2B5EF4-FFF2-40B4-BE49-F238E27FC236}">
              <a16:creationId xmlns:a16="http://schemas.microsoft.com/office/drawing/2014/main" id="{73E1BCE2-AE81-46FD-B5F5-90379BEF38D4}"/>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812" name="ZoneTexte 2811">
          <a:extLst>
            <a:ext uri="{FF2B5EF4-FFF2-40B4-BE49-F238E27FC236}">
              <a16:creationId xmlns:a16="http://schemas.microsoft.com/office/drawing/2014/main" id="{C5E65A05-C5EC-491A-AB20-CC5679F98F1B}"/>
            </a:ext>
          </a:extLst>
        </xdr:cNvPr>
        <xdr:cNvSpPr txBox="1"/>
      </xdr:nvSpPr>
      <xdr:spPr>
        <a:xfrm>
          <a:off x="29918025" y="5105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13" name="ZoneTexte 2812">
          <a:extLst>
            <a:ext uri="{FF2B5EF4-FFF2-40B4-BE49-F238E27FC236}">
              <a16:creationId xmlns:a16="http://schemas.microsoft.com/office/drawing/2014/main" id="{67278FAC-83E3-4DF6-BA29-7B496AE77D2D}"/>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14" name="ZoneTexte 2813">
          <a:extLst>
            <a:ext uri="{FF2B5EF4-FFF2-40B4-BE49-F238E27FC236}">
              <a16:creationId xmlns:a16="http://schemas.microsoft.com/office/drawing/2014/main" id="{365274BF-E6E5-4742-A8D5-EC7EF3B2E311}"/>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15" name="ZoneTexte 2814">
          <a:extLst>
            <a:ext uri="{FF2B5EF4-FFF2-40B4-BE49-F238E27FC236}">
              <a16:creationId xmlns:a16="http://schemas.microsoft.com/office/drawing/2014/main" id="{960C98FC-D7F9-49D8-A6B0-FCDF26CA0A23}"/>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16" name="ZoneTexte 2815">
          <a:extLst>
            <a:ext uri="{FF2B5EF4-FFF2-40B4-BE49-F238E27FC236}">
              <a16:creationId xmlns:a16="http://schemas.microsoft.com/office/drawing/2014/main" id="{CA222F55-0E53-4718-BFA4-E4E8EF761E90}"/>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17" name="ZoneTexte 2816">
          <a:extLst>
            <a:ext uri="{FF2B5EF4-FFF2-40B4-BE49-F238E27FC236}">
              <a16:creationId xmlns:a16="http://schemas.microsoft.com/office/drawing/2014/main" id="{57A23B1C-713E-4101-882E-51F82013C9C7}"/>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18" name="ZoneTexte 2817">
          <a:extLst>
            <a:ext uri="{FF2B5EF4-FFF2-40B4-BE49-F238E27FC236}">
              <a16:creationId xmlns:a16="http://schemas.microsoft.com/office/drawing/2014/main" id="{57FBF67A-6CC1-4622-8304-532182702B96}"/>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19" name="ZoneTexte 2818">
          <a:extLst>
            <a:ext uri="{FF2B5EF4-FFF2-40B4-BE49-F238E27FC236}">
              <a16:creationId xmlns:a16="http://schemas.microsoft.com/office/drawing/2014/main" id="{08483EA6-F43C-4D38-99BF-23868CFC5043}"/>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20" name="ZoneTexte 2819">
          <a:extLst>
            <a:ext uri="{FF2B5EF4-FFF2-40B4-BE49-F238E27FC236}">
              <a16:creationId xmlns:a16="http://schemas.microsoft.com/office/drawing/2014/main" id="{D2B0C640-A5B8-47E3-B58D-86D1B7907B84}"/>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21" name="ZoneTexte 2820">
          <a:extLst>
            <a:ext uri="{FF2B5EF4-FFF2-40B4-BE49-F238E27FC236}">
              <a16:creationId xmlns:a16="http://schemas.microsoft.com/office/drawing/2014/main" id="{188FDC02-1BFB-4112-940A-8231E157B6F4}"/>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22" name="ZoneTexte 2821">
          <a:extLst>
            <a:ext uri="{FF2B5EF4-FFF2-40B4-BE49-F238E27FC236}">
              <a16:creationId xmlns:a16="http://schemas.microsoft.com/office/drawing/2014/main" id="{B966AE86-CFE4-464B-9E91-987067C5FD2F}"/>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23" name="ZoneTexte 2822">
          <a:extLst>
            <a:ext uri="{FF2B5EF4-FFF2-40B4-BE49-F238E27FC236}">
              <a16:creationId xmlns:a16="http://schemas.microsoft.com/office/drawing/2014/main" id="{67B5CCB4-B4A5-4F94-82CC-F1AA84CD3390}"/>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24" name="ZoneTexte 2823">
          <a:extLst>
            <a:ext uri="{FF2B5EF4-FFF2-40B4-BE49-F238E27FC236}">
              <a16:creationId xmlns:a16="http://schemas.microsoft.com/office/drawing/2014/main" id="{ABEBE356-B704-4728-A041-8E9D2C567736}"/>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825" name="ZoneTexte 2824">
          <a:extLst>
            <a:ext uri="{FF2B5EF4-FFF2-40B4-BE49-F238E27FC236}">
              <a16:creationId xmlns:a16="http://schemas.microsoft.com/office/drawing/2014/main" id="{BA3B1794-140F-4ED8-A464-54E713702E95}"/>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826" name="ZoneTexte 2825">
          <a:extLst>
            <a:ext uri="{FF2B5EF4-FFF2-40B4-BE49-F238E27FC236}">
              <a16:creationId xmlns:a16="http://schemas.microsoft.com/office/drawing/2014/main" id="{04AABAC3-AE8A-4688-8A76-2D3FC5D40566}"/>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827" name="ZoneTexte 2826">
          <a:extLst>
            <a:ext uri="{FF2B5EF4-FFF2-40B4-BE49-F238E27FC236}">
              <a16:creationId xmlns:a16="http://schemas.microsoft.com/office/drawing/2014/main" id="{814A29AB-A5D6-4D12-9324-9460B85A5DC2}"/>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828" name="ZoneTexte 2827">
          <a:extLst>
            <a:ext uri="{FF2B5EF4-FFF2-40B4-BE49-F238E27FC236}">
              <a16:creationId xmlns:a16="http://schemas.microsoft.com/office/drawing/2014/main" id="{638B53EE-07A3-427F-B180-A8DAD3F3ED7A}"/>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29" name="ZoneTexte 2828">
          <a:extLst>
            <a:ext uri="{FF2B5EF4-FFF2-40B4-BE49-F238E27FC236}">
              <a16:creationId xmlns:a16="http://schemas.microsoft.com/office/drawing/2014/main" id="{C3C2E0DC-6794-415A-891C-D10669AD6C7E}"/>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30" name="ZoneTexte 2829">
          <a:extLst>
            <a:ext uri="{FF2B5EF4-FFF2-40B4-BE49-F238E27FC236}">
              <a16:creationId xmlns:a16="http://schemas.microsoft.com/office/drawing/2014/main" id="{3BB1D85C-D933-4E2F-BEAF-B6622A992055}"/>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31" name="ZoneTexte 2830">
          <a:extLst>
            <a:ext uri="{FF2B5EF4-FFF2-40B4-BE49-F238E27FC236}">
              <a16:creationId xmlns:a16="http://schemas.microsoft.com/office/drawing/2014/main" id="{1858AC8A-6056-457B-8B77-9599CC9C2F60}"/>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32" name="ZoneTexte 2831">
          <a:extLst>
            <a:ext uri="{FF2B5EF4-FFF2-40B4-BE49-F238E27FC236}">
              <a16:creationId xmlns:a16="http://schemas.microsoft.com/office/drawing/2014/main" id="{EAB3F271-566E-4705-BC32-9ADA245B9F81}"/>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33" name="ZoneTexte 2832">
          <a:extLst>
            <a:ext uri="{FF2B5EF4-FFF2-40B4-BE49-F238E27FC236}">
              <a16:creationId xmlns:a16="http://schemas.microsoft.com/office/drawing/2014/main" id="{63CF8AD9-F842-4B64-95C8-A8BB9DDDDCFC}"/>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34" name="ZoneTexte 2833">
          <a:extLst>
            <a:ext uri="{FF2B5EF4-FFF2-40B4-BE49-F238E27FC236}">
              <a16:creationId xmlns:a16="http://schemas.microsoft.com/office/drawing/2014/main" id="{019E6FAF-CC11-4864-A6BD-ACBD32B98EFA}"/>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35" name="ZoneTexte 2834">
          <a:extLst>
            <a:ext uri="{FF2B5EF4-FFF2-40B4-BE49-F238E27FC236}">
              <a16:creationId xmlns:a16="http://schemas.microsoft.com/office/drawing/2014/main" id="{D65FFB3E-2274-4EDF-B853-2FF6941D66E0}"/>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36" name="ZoneTexte 2835">
          <a:extLst>
            <a:ext uri="{FF2B5EF4-FFF2-40B4-BE49-F238E27FC236}">
              <a16:creationId xmlns:a16="http://schemas.microsoft.com/office/drawing/2014/main" id="{B8E8A4B8-0892-4093-AFEE-24AD37078F4E}"/>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837" name="ZoneTexte 2836">
          <a:extLst>
            <a:ext uri="{FF2B5EF4-FFF2-40B4-BE49-F238E27FC236}">
              <a16:creationId xmlns:a16="http://schemas.microsoft.com/office/drawing/2014/main" id="{A3CAD70C-C5F0-4FAF-8936-08FE3AB149F1}"/>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838" name="ZoneTexte 2837">
          <a:extLst>
            <a:ext uri="{FF2B5EF4-FFF2-40B4-BE49-F238E27FC236}">
              <a16:creationId xmlns:a16="http://schemas.microsoft.com/office/drawing/2014/main" id="{7CF48E42-3833-4BCE-9C82-6610063B5893}"/>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839" name="ZoneTexte 2838">
          <a:extLst>
            <a:ext uri="{FF2B5EF4-FFF2-40B4-BE49-F238E27FC236}">
              <a16:creationId xmlns:a16="http://schemas.microsoft.com/office/drawing/2014/main" id="{740E7266-99FA-4F30-846F-D9215B067538}"/>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840" name="ZoneTexte 2839">
          <a:extLst>
            <a:ext uri="{FF2B5EF4-FFF2-40B4-BE49-F238E27FC236}">
              <a16:creationId xmlns:a16="http://schemas.microsoft.com/office/drawing/2014/main" id="{309FAEA4-1AFA-464C-95AB-F1579B0C0FB5}"/>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841" name="ZoneTexte 2840">
          <a:extLst>
            <a:ext uri="{FF2B5EF4-FFF2-40B4-BE49-F238E27FC236}">
              <a16:creationId xmlns:a16="http://schemas.microsoft.com/office/drawing/2014/main" id="{25BB6809-A2B7-4371-AFC2-104E6C334E2A}"/>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842" name="ZoneTexte 2841">
          <a:extLst>
            <a:ext uri="{FF2B5EF4-FFF2-40B4-BE49-F238E27FC236}">
              <a16:creationId xmlns:a16="http://schemas.microsoft.com/office/drawing/2014/main" id="{F5CCD2F9-2CBA-4CD4-AF44-85E7CB8E6681}"/>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843" name="ZoneTexte 2842">
          <a:extLst>
            <a:ext uri="{FF2B5EF4-FFF2-40B4-BE49-F238E27FC236}">
              <a16:creationId xmlns:a16="http://schemas.microsoft.com/office/drawing/2014/main" id="{F13F646D-D4C9-480A-A26E-DC6CD3E88239}"/>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844" name="ZoneTexte 2843">
          <a:extLst>
            <a:ext uri="{FF2B5EF4-FFF2-40B4-BE49-F238E27FC236}">
              <a16:creationId xmlns:a16="http://schemas.microsoft.com/office/drawing/2014/main" id="{F6EA2E7F-8221-43A9-B5FF-FD07F339DE2F}"/>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45" name="ZoneTexte 2844">
          <a:extLst>
            <a:ext uri="{FF2B5EF4-FFF2-40B4-BE49-F238E27FC236}">
              <a16:creationId xmlns:a16="http://schemas.microsoft.com/office/drawing/2014/main" id="{A14106E7-B6DC-4219-9531-21F0347054F9}"/>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46" name="ZoneTexte 2845">
          <a:extLst>
            <a:ext uri="{FF2B5EF4-FFF2-40B4-BE49-F238E27FC236}">
              <a16:creationId xmlns:a16="http://schemas.microsoft.com/office/drawing/2014/main" id="{6E194B2F-99C7-4FF2-80B6-70F31632812D}"/>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47" name="ZoneTexte 2846">
          <a:extLst>
            <a:ext uri="{FF2B5EF4-FFF2-40B4-BE49-F238E27FC236}">
              <a16:creationId xmlns:a16="http://schemas.microsoft.com/office/drawing/2014/main" id="{7C1D98E9-0542-4362-A9CB-E6C27A06B430}"/>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48" name="ZoneTexte 2847">
          <a:extLst>
            <a:ext uri="{FF2B5EF4-FFF2-40B4-BE49-F238E27FC236}">
              <a16:creationId xmlns:a16="http://schemas.microsoft.com/office/drawing/2014/main" id="{D0227FC6-3974-40F6-A1E2-89A557BC186F}"/>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49" name="ZoneTexte 2848">
          <a:extLst>
            <a:ext uri="{FF2B5EF4-FFF2-40B4-BE49-F238E27FC236}">
              <a16:creationId xmlns:a16="http://schemas.microsoft.com/office/drawing/2014/main" id="{6D62DBD6-A78F-4F0E-AFE9-061A31FCA68B}"/>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50" name="ZoneTexte 2849">
          <a:extLst>
            <a:ext uri="{FF2B5EF4-FFF2-40B4-BE49-F238E27FC236}">
              <a16:creationId xmlns:a16="http://schemas.microsoft.com/office/drawing/2014/main" id="{AD1078F8-7F15-48EB-ABAD-DB35F2FB51FC}"/>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51" name="ZoneTexte 2850">
          <a:extLst>
            <a:ext uri="{FF2B5EF4-FFF2-40B4-BE49-F238E27FC236}">
              <a16:creationId xmlns:a16="http://schemas.microsoft.com/office/drawing/2014/main" id="{C6DAD321-5D69-4CA6-95D2-07EEE0BB1708}"/>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52" name="ZoneTexte 2851">
          <a:extLst>
            <a:ext uri="{FF2B5EF4-FFF2-40B4-BE49-F238E27FC236}">
              <a16:creationId xmlns:a16="http://schemas.microsoft.com/office/drawing/2014/main" id="{9B877F45-79AB-4E78-95C1-F5F54BC4CD99}"/>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53" name="ZoneTexte 2852">
          <a:extLst>
            <a:ext uri="{FF2B5EF4-FFF2-40B4-BE49-F238E27FC236}">
              <a16:creationId xmlns:a16="http://schemas.microsoft.com/office/drawing/2014/main" id="{5D4EE49A-61E4-4DE2-B7F9-D688FA27ECC7}"/>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54" name="ZoneTexte 2853">
          <a:extLst>
            <a:ext uri="{FF2B5EF4-FFF2-40B4-BE49-F238E27FC236}">
              <a16:creationId xmlns:a16="http://schemas.microsoft.com/office/drawing/2014/main" id="{525D0A0D-AB14-4548-9CC5-912A5DA72663}"/>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55" name="ZoneTexte 2854">
          <a:extLst>
            <a:ext uri="{FF2B5EF4-FFF2-40B4-BE49-F238E27FC236}">
              <a16:creationId xmlns:a16="http://schemas.microsoft.com/office/drawing/2014/main" id="{20DD51B4-88A4-4777-87EB-B73139B9D7F2}"/>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56" name="ZoneTexte 2855">
          <a:extLst>
            <a:ext uri="{FF2B5EF4-FFF2-40B4-BE49-F238E27FC236}">
              <a16:creationId xmlns:a16="http://schemas.microsoft.com/office/drawing/2014/main" id="{A9BD7DAF-FC8B-4A14-912E-33A1FDF7BB70}"/>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57" name="ZoneTexte 2856">
          <a:extLst>
            <a:ext uri="{FF2B5EF4-FFF2-40B4-BE49-F238E27FC236}">
              <a16:creationId xmlns:a16="http://schemas.microsoft.com/office/drawing/2014/main" id="{3A1DEE97-46BB-40D5-9301-15AEBFF5F070}"/>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58" name="ZoneTexte 2857">
          <a:extLst>
            <a:ext uri="{FF2B5EF4-FFF2-40B4-BE49-F238E27FC236}">
              <a16:creationId xmlns:a16="http://schemas.microsoft.com/office/drawing/2014/main" id="{30421472-6C28-4FC2-80C5-3150C15B801C}"/>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59" name="ZoneTexte 2858">
          <a:extLst>
            <a:ext uri="{FF2B5EF4-FFF2-40B4-BE49-F238E27FC236}">
              <a16:creationId xmlns:a16="http://schemas.microsoft.com/office/drawing/2014/main" id="{580F0C9B-7991-410A-8D0E-AA03A3C04181}"/>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60" name="ZoneTexte 2859">
          <a:extLst>
            <a:ext uri="{FF2B5EF4-FFF2-40B4-BE49-F238E27FC236}">
              <a16:creationId xmlns:a16="http://schemas.microsoft.com/office/drawing/2014/main" id="{B3AE75E7-5823-4BB3-9F0D-A3B31984EE80}"/>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61" name="ZoneTexte 2860">
          <a:extLst>
            <a:ext uri="{FF2B5EF4-FFF2-40B4-BE49-F238E27FC236}">
              <a16:creationId xmlns:a16="http://schemas.microsoft.com/office/drawing/2014/main" id="{97027FDC-BF4D-4749-B130-54597FBA20CF}"/>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62" name="ZoneTexte 2861">
          <a:extLst>
            <a:ext uri="{FF2B5EF4-FFF2-40B4-BE49-F238E27FC236}">
              <a16:creationId xmlns:a16="http://schemas.microsoft.com/office/drawing/2014/main" id="{2DF95EBA-F2E7-4D1B-90DA-3571F4C94EF2}"/>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63" name="ZoneTexte 2862">
          <a:extLst>
            <a:ext uri="{FF2B5EF4-FFF2-40B4-BE49-F238E27FC236}">
              <a16:creationId xmlns:a16="http://schemas.microsoft.com/office/drawing/2014/main" id="{BF086F2D-0308-4C75-81DC-BE75C5A45CC5}"/>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64" name="ZoneTexte 2863">
          <a:extLst>
            <a:ext uri="{FF2B5EF4-FFF2-40B4-BE49-F238E27FC236}">
              <a16:creationId xmlns:a16="http://schemas.microsoft.com/office/drawing/2014/main" id="{ABD1BCE4-6B1B-4036-AE61-A875C808FAA7}"/>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65" name="ZoneTexte 2864">
          <a:extLst>
            <a:ext uri="{FF2B5EF4-FFF2-40B4-BE49-F238E27FC236}">
              <a16:creationId xmlns:a16="http://schemas.microsoft.com/office/drawing/2014/main" id="{5317DB08-928D-486F-983A-9E39B3441B42}"/>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66" name="ZoneTexte 2865">
          <a:extLst>
            <a:ext uri="{FF2B5EF4-FFF2-40B4-BE49-F238E27FC236}">
              <a16:creationId xmlns:a16="http://schemas.microsoft.com/office/drawing/2014/main" id="{282D9D23-1ACA-4DDC-A216-2D567B75D2AB}"/>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67" name="ZoneTexte 2866">
          <a:extLst>
            <a:ext uri="{FF2B5EF4-FFF2-40B4-BE49-F238E27FC236}">
              <a16:creationId xmlns:a16="http://schemas.microsoft.com/office/drawing/2014/main" id="{DB9FBFAD-0AFC-40C5-BAC8-FD6F73D801D2}"/>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68" name="ZoneTexte 2867">
          <a:extLst>
            <a:ext uri="{FF2B5EF4-FFF2-40B4-BE49-F238E27FC236}">
              <a16:creationId xmlns:a16="http://schemas.microsoft.com/office/drawing/2014/main" id="{CD33BB6C-A0CB-46DC-9EC1-D5EB4688F1DD}"/>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69" name="ZoneTexte 2868">
          <a:extLst>
            <a:ext uri="{FF2B5EF4-FFF2-40B4-BE49-F238E27FC236}">
              <a16:creationId xmlns:a16="http://schemas.microsoft.com/office/drawing/2014/main" id="{5FF58E59-A40A-4806-9735-164AB29BD969}"/>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70" name="ZoneTexte 2869">
          <a:extLst>
            <a:ext uri="{FF2B5EF4-FFF2-40B4-BE49-F238E27FC236}">
              <a16:creationId xmlns:a16="http://schemas.microsoft.com/office/drawing/2014/main" id="{8ED76A1B-5ECB-4D27-92AA-84B0E8D82E63}"/>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71" name="ZoneTexte 2870">
          <a:extLst>
            <a:ext uri="{FF2B5EF4-FFF2-40B4-BE49-F238E27FC236}">
              <a16:creationId xmlns:a16="http://schemas.microsoft.com/office/drawing/2014/main" id="{07173642-E902-4D11-8999-D41408E41019}"/>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72" name="ZoneTexte 2871">
          <a:extLst>
            <a:ext uri="{FF2B5EF4-FFF2-40B4-BE49-F238E27FC236}">
              <a16:creationId xmlns:a16="http://schemas.microsoft.com/office/drawing/2014/main" id="{92E24DE6-0782-4D95-AF93-E90C7B9B400F}"/>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73" name="ZoneTexte 2872">
          <a:extLst>
            <a:ext uri="{FF2B5EF4-FFF2-40B4-BE49-F238E27FC236}">
              <a16:creationId xmlns:a16="http://schemas.microsoft.com/office/drawing/2014/main" id="{EE4843C6-51EB-4036-B08B-07663043E34B}"/>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74" name="ZoneTexte 2873">
          <a:extLst>
            <a:ext uri="{FF2B5EF4-FFF2-40B4-BE49-F238E27FC236}">
              <a16:creationId xmlns:a16="http://schemas.microsoft.com/office/drawing/2014/main" id="{EB7A7FF8-0B27-41F7-A951-3C8D0E5FE418}"/>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75" name="ZoneTexte 2874">
          <a:extLst>
            <a:ext uri="{FF2B5EF4-FFF2-40B4-BE49-F238E27FC236}">
              <a16:creationId xmlns:a16="http://schemas.microsoft.com/office/drawing/2014/main" id="{96E31548-2690-4A69-B29B-6E01D6C348C2}"/>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876" name="ZoneTexte 2875">
          <a:extLst>
            <a:ext uri="{FF2B5EF4-FFF2-40B4-BE49-F238E27FC236}">
              <a16:creationId xmlns:a16="http://schemas.microsoft.com/office/drawing/2014/main" id="{8F148254-487F-45F3-9642-EFFB92389515}"/>
            </a:ext>
          </a:extLst>
        </xdr:cNvPr>
        <xdr:cNvSpPr txBox="1"/>
      </xdr:nvSpPr>
      <xdr:spPr>
        <a:xfrm>
          <a:off x="29918025"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77" name="ZoneTexte 2876">
          <a:extLst>
            <a:ext uri="{FF2B5EF4-FFF2-40B4-BE49-F238E27FC236}">
              <a16:creationId xmlns:a16="http://schemas.microsoft.com/office/drawing/2014/main" id="{872DF4F4-AC7E-4EFD-8B59-324A0AE4E49C}"/>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78" name="ZoneTexte 2877">
          <a:extLst>
            <a:ext uri="{FF2B5EF4-FFF2-40B4-BE49-F238E27FC236}">
              <a16:creationId xmlns:a16="http://schemas.microsoft.com/office/drawing/2014/main" id="{18CC1C62-0E76-4ADA-8890-83490FD18B92}"/>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79" name="ZoneTexte 2878">
          <a:extLst>
            <a:ext uri="{FF2B5EF4-FFF2-40B4-BE49-F238E27FC236}">
              <a16:creationId xmlns:a16="http://schemas.microsoft.com/office/drawing/2014/main" id="{D14156E4-1353-4A6B-A200-794877E5FF58}"/>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80" name="ZoneTexte 2879">
          <a:extLst>
            <a:ext uri="{FF2B5EF4-FFF2-40B4-BE49-F238E27FC236}">
              <a16:creationId xmlns:a16="http://schemas.microsoft.com/office/drawing/2014/main" id="{88429353-236F-4413-96FA-F33BDDD0BA48}"/>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81" name="ZoneTexte 2880">
          <a:extLst>
            <a:ext uri="{FF2B5EF4-FFF2-40B4-BE49-F238E27FC236}">
              <a16:creationId xmlns:a16="http://schemas.microsoft.com/office/drawing/2014/main" id="{89250E71-BA4F-4EA8-8A95-58F908E0FAD0}"/>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82" name="ZoneTexte 2881">
          <a:extLst>
            <a:ext uri="{FF2B5EF4-FFF2-40B4-BE49-F238E27FC236}">
              <a16:creationId xmlns:a16="http://schemas.microsoft.com/office/drawing/2014/main" id="{8EFF9373-4521-4C29-B35E-382C8C051A87}"/>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83" name="ZoneTexte 2882">
          <a:extLst>
            <a:ext uri="{FF2B5EF4-FFF2-40B4-BE49-F238E27FC236}">
              <a16:creationId xmlns:a16="http://schemas.microsoft.com/office/drawing/2014/main" id="{6098A712-AACE-4254-B994-37FF437E18E7}"/>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84" name="ZoneTexte 2883">
          <a:extLst>
            <a:ext uri="{FF2B5EF4-FFF2-40B4-BE49-F238E27FC236}">
              <a16:creationId xmlns:a16="http://schemas.microsoft.com/office/drawing/2014/main" id="{E319050B-21CF-4EC4-810D-03B00CAAE4BB}"/>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85" name="ZoneTexte 2884">
          <a:extLst>
            <a:ext uri="{FF2B5EF4-FFF2-40B4-BE49-F238E27FC236}">
              <a16:creationId xmlns:a16="http://schemas.microsoft.com/office/drawing/2014/main" id="{3EEA49CD-BA75-45BC-A157-393466537449}"/>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86" name="ZoneTexte 2885">
          <a:extLst>
            <a:ext uri="{FF2B5EF4-FFF2-40B4-BE49-F238E27FC236}">
              <a16:creationId xmlns:a16="http://schemas.microsoft.com/office/drawing/2014/main" id="{0CF8DBFA-C882-44BC-B724-BE20D6328F68}"/>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87" name="ZoneTexte 2886">
          <a:extLst>
            <a:ext uri="{FF2B5EF4-FFF2-40B4-BE49-F238E27FC236}">
              <a16:creationId xmlns:a16="http://schemas.microsoft.com/office/drawing/2014/main" id="{02E55018-335C-4FF5-A5B3-2AC795DAF7F9}"/>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88" name="ZoneTexte 2887">
          <a:extLst>
            <a:ext uri="{FF2B5EF4-FFF2-40B4-BE49-F238E27FC236}">
              <a16:creationId xmlns:a16="http://schemas.microsoft.com/office/drawing/2014/main" id="{73D0C7E7-2201-42F6-BF83-D32E1E1A9A4D}"/>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889" name="ZoneTexte 2888">
          <a:extLst>
            <a:ext uri="{FF2B5EF4-FFF2-40B4-BE49-F238E27FC236}">
              <a16:creationId xmlns:a16="http://schemas.microsoft.com/office/drawing/2014/main" id="{B97D24DB-C2EF-44A2-889B-16E79F71F2B0}"/>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890" name="ZoneTexte 2889">
          <a:extLst>
            <a:ext uri="{FF2B5EF4-FFF2-40B4-BE49-F238E27FC236}">
              <a16:creationId xmlns:a16="http://schemas.microsoft.com/office/drawing/2014/main" id="{4050A384-4D49-40EC-8645-D796B44194D9}"/>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891" name="ZoneTexte 2890">
          <a:extLst>
            <a:ext uri="{FF2B5EF4-FFF2-40B4-BE49-F238E27FC236}">
              <a16:creationId xmlns:a16="http://schemas.microsoft.com/office/drawing/2014/main" id="{646D964C-9655-431B-9528-266390EEE44E}"/>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892" name="ZoneTexte 2891">
          <a:extLst>
            <a:ext uri="{FF2B5EF4-FFF2-40B4-BE49-F238E27FC236}">
              <a16:creationId xmlns:a16="http://schemas.microsoft.com/office/drawing/2014/main" id="{227613B3-E9E2-4C55-8FD2-B5D15AA4DBFF}"/>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93" name="ZoneTexte 2892">
          <a:extLst>
            <a:ext uri="{FF2B5EF4-FFF2-40B4-BE49-F238E27FC236}">
              <a16:creationId xmlns:a16="http://schemas.microsoft.com/office/drawing/2014/main" id="{DA9627BB-CE51-4B9C-8297-C97FA926F97C}"/>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94" name="ZoneTexte 2893">
          <a:extLst>
            <a:ext uri="{FF2B5EF4-FFF2-40B4-BE49-F238E27FC236}">
              <a16:creationId xmlns:a16="http://schemas.microsoft.com/office/drawing/2014/main" id="{821181FA-6430-46B0-805E-821F0F9BBC7E}"/>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95" name="ZoneTexte 2894">
          <a:extLst>
            <a:ext uri="{FF2B5EF4-FFF2-40B4-BE49-F238E27FC236}">
              <a16:creationId xmlns:a16="http://schemas.microsoft.com/office/drawing/2014/main" id="{4A8C9F89-0FDE-497F-90E2-BCA5F63C9C5B}"/>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96" name="ZoneTexte 2895">
          <a:extLst>
            <a:ext uri="{FF2B5EF4-FFF2-40B4-BE49-F238E27FC236}">
              <a16:creationId xmlns:a16="http://schemas.microsoft.com/office/drawing/2014/main" id="{D4D328B1-C756-4D50-AA21-C6C376FF10C7}"/>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97" name="ZoneTexte 2896">
          <a:extLst>
            <a:ext uri="{FF2B5EF4-FFF2-40B4-BE49-F238E27FC236}">
              <a16:creationId xmlns:a16="http://schemas.microsoft.com/office/drawing/2014/main" id="{0EC2A671-D86C-4AC8-BBE3-91C7BEFD360F}"/>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98" name="ZoneTexte 2897">
          <a:extLst>
            <a:ext uri="{FF2B5EF4-FFF2-40B4-BE49-F238E27FC236}">
              <a16:creationId xmlns:a16="http://schemas.microsoft.com/office/drawing/2014/main" id="{8497C8BE-9908-4EA2-84DB-043FD3042277}"/>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899" name="ZoneTexte 2898">
          <a:extLst>
            <a:ext uri="{FF2B5EF4-FFF2-40B4-BE49-F238E27FC236}">
              <a16:creationId xmlns:a16="http://schemas.microsoft.com/office/drawing/2014/main" id="{5C2AB026-809C-4101-BD2B-24CDD8D9CFD3}"/>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900" name="ZoneTexte 2899">
          <a:extLst>
            <a:ext uri="{FF2B5EF4-FFF2-40B4-BE49-F238E27FC236}">
              <a16:creationId xmlns:a16="http://schemas.microsoft.com/office/drawing/2014/main" id="{CA1E752C-BDFE-4C3B-83DF-E1FBC40CE3D2}"/>
            </a:ext>
          </a:extLst>
        </xdr:cNvPr>
        <xdr:cNvSpPr txBox="1"/>
      </xdr:nvSpPr>
      <xdr:spPr>
        <a:xfrm>
          <a:off x="29918025" y="2238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901" name="ZoneTexte 2900">
          <a:extLst>
            <a:ext uri="{FF2B5EF4-FFF2-40B4-BE49-F238E27FC236}">
              <a16:creationId xmlns:a16="http://schemas.microsoft.com/office/drawing/2014/main" id="{4A2EFD8D-2178-4773-9971-21E32B04ABF7}"/>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902" name="ZoneTexte 2901">
          <a:extLst>
            <a:ext uri="{FF2B5EF4-FFF2-40B4-BE49-F238E27FC236}">
              <a16:creationId xmlns:a16="http://schemas.microsoft.com/office/drawing/2014/main" id="{98995274-D7D5-4DAE-8FC1-117275022F64}"/>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903" name="ZoneTexte 2902">
          <a:extLst>
            <a:ext uri="{FF2B5EF4-FFF2-40B4-BE49-F238E27FC236}">
              <a16:creationId xmlns:a16="http://schemas.microsoft.com/office/drawing/2014/main" id="{55895E21-CB32-4818-92FC-4C35752DEDA2}"/>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904" name="ZoneTexte 2903">
          <a:extLst>
            <a:ext uri="{FF2B5EF4-FFF2-40B4-BE49-F238E27FC236}">
              <a16:creationId xmlns:a16="http://schemas.microsoft.com/office/drawing/2014/main" id="{B2A47E57-40D7-4C49-82FA-A98AACB50C3E}"/>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905" name="ZoneTexte 2904">
          <a:extLst>
            <a:ext uri="{FF2B5EF4-FFF2-40B4-BE49-F238E27FC236}">
              <a16:creationId xmlns:a16="http://schemas.microsoft.com/office/drawing/2014/main" id="{BEE9DF29-DC5C-4DD0-AABD-B8D2703D7168}"/>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906" name="ZoneTexte 2905">
          <a:extLst>
            <a:ext uri="{FF2B5EF4-FFF2-40B4-BE49-F238E27FC236}">
              <a16:creationId xmlns:a16="http://schemas.microsoft.com/office/drawing/2014/main" id="{9C9B5308-E20C-412D-9387-E797DD1A455D}"/>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907" name="ZoneTexte 2906">
          <a:extLst>
            <a:ext uri="{FF2B5EF4-FFF2-40B4-BE49-F238E27FC236}">
              <a16:creationId xmlns:a16="http://schemas.microsoft.com/office/drawing/2014/main" id="{0579A7B0-B965-4C4E-967A-8FCCF26ED2C4}"/>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908" name="ZoneTexte 2907">
          <a:extLst>
            <a:ext uri="{FF2B5EF4-FFF2-40B4-BE49-F238E27FC236}">
              <a16:creationId xmlns:a16="http://schemas.microsoft.com/office/drawing/2014/main" id="{DE144CE9-E6BB-410D-B760-BE0790F1A578}"/>
            </a:ext>
          </a:extLst>
        </xdr:cNvPr>
        <xdr:cNvSpPr txBox="1"/>
      </xdr:nvSpPr>
      <xdr:spPr>
        <a:xfrm>
          <a:off x="29918025" y="247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09" name="ZoneTexte 2908">
          <a:extLst>
            <a:ext uri="{FF2B5EF4-FFF2-40B4-BE49-F238E27FC236}">
              <a16:creationId xmlns:a16="http://schemas.microsoft.com/office/drawing/2014/main" id="{652C1BFB-871C-47BF-9992-A05AEB4B8113}"/>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10" name="ZoneTexte 2909">
          <a:extLst>
            <a:ext uri="{FF2B5EF4-FFF2-40B4-BE49-F238E27FC236}">
              <a16:creationId xmlns:a16="http://schemas.microsoft.com/office/drawing/2014/main" id="{046CF8EA-472D-41AF-A892-CA4FBE541DBD}"/>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11" name="ZoneTexte 2910">
          <a:extLst>
            <a:ext uri="{FF2B5EF4-FFF2-40B4-BE49-F238E27FC236}">
              <a16:creationId xmlns:a16="http://schemas.microsoft.com/office/drawing/2014/main" id="{93F36378-C5D1-4406-8B04-9F52C04AE2C1}"/>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12" name="ZoneTexte 2911">
          <a:extLst>
            <a:ext uri="{FF2B5EF4-FFF2-40B4-BE49-F238E27FC236}">
              <a16:creationId xmlns:a16="http://schemas.microsoft.com/office/drawing/2014/main" id="{60B1D999-BF8D-4313-9064-AE4A16461902}"/>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13" name="ZoneTexte 2912">
          <a:extLst>
            <a:ext uri="{FF2B5EF4-FFF2-40B4-BE49-F238E27FC236}">
              <a16:creationId xmlns:a16="http://schemas.microsoft.com/office/drawing/2014/main" id="{D77250EA-9910-417C-A1CF-5545410B0D5C}"/>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14" name="ZoneTexte 2913">
          <a:extLst>
            <a:ext uri="{FF2B5EF4-FFF2-40B4-BE49-F238E27FC236}">
              <a16:creationId xmlns:a16="http://schemas.microsoft.com/office/drawing/2014/main" id="{6F92F7C5-35BC-4D9A-A728-715CCC14FF3F}"/>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15" name="ZoneTexte 2914">
          <a:extLst>
            <a:ext uri="{FF2B5EF4-FFF2-40B4-BE49-F238E27FC236}">
              <a16:creationId xmlns:a16="http://schemas.microsoft.com/office/drawing/2014/main" id="{A5F1D74D-107E-4613-9408-EF7869EEF61B}"/>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16" name="ZoneTexte 2915">
          <a:extLst>
            <a:ext uri="{FF2B5EF4-FFF2-40B4-BE49-F238E27FC236}">
              <a16:creationId xmlns:a16="http://schemas.microsoft.com/office/drawing/2014/main" id="{E8B3FE54-65D5-4A88-BDA1-1B0394AC461F}"/>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17" name="ZoneTexte 2916">
          <a:extLst>
            <a:ext uri="{FF2B5EF4-FFF2-40B4-BE49-F238E27FC236}">
              <a16:creationId xmlns:a16="http://schemas.microsoft.com/office/drawing/2014/main" id="{90F75BB3-EA60-4F3C-910E-5E4FF0639AB9}"/>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18" name="ZoneTexte 2917">
          <a:extLst>
            <a:ext uri="{FF2B5EF4-FFF2-40B4-BE49-F238E27FC236}">
              <a16:creationId xmlns:a16="http://schemas.microsoft.com/office/drawing/2014/main" id="{05480784-E60F-4668-8C02-A7CAB8520093}"/>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19" name="ZoneTexte 2918">
          <a:extLst>
            <a:ext uri="{FF2B5EF4-FFF2-40B4-BE49-F238E27FC236}">
              <a16:creationId xmlns:a16="http://schemas.microsoft.com/office/drawing/2014/main" id="{650CB310-E6B6-41E3-AC21-9F071736EE86}"/>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20" name="ZoneTexte 2919">
          <a:extLst>
            <a:ext uri="{FF2B5EF4-FFF2-40B4-BE49-F238E27FC236}">
              <a16:creationId xmlns:a16="http://schemas.microsoft.com/office/drawing/2014/main" id="{95219130-3827-43EB-9BC6-0FB1B3E63F69}"/>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21" name="ZoneTexte 2920">
          <a:extLst>
            <a:ext uri="{FF2B5EF4-FFF2-40B4-BE49-F238E27FC236}">
              <a16:creationId xmlns:a16="http://schemas.microsoft.com/office/drawing/2014/main" id="{0AF7EF8B-0BD6-456E-B2D6-BCA809937CE1}"/>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22" name="ZoneTexte 2921">
          <a:extLst>
            <a:ext uri="{FF2B5EF4-FFF2-40B4-BE49-F238E27FC236}">
              <a16:creationId xmlns:a16="http://schemas.microsoft.com/office/drawing/2014/main" id="{477D839F-EF86-4FC7-A886-E1E76A80C1BA}"/>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23" name="ZoneTexte 2922">
          <a:extLst>
            <a:ext uri="{FF2B5EF4-FFF2-40B4-BE49-F238E27FC236}">
              <a16:creationId xmlns:a16="http://schemas.microsoft.com/office/drawing/2014/main" id="{A432FD51-FB0D-4DF2-81D2-F2A64A11D4DD}"/>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24" name="ZoneTexte 2923">
          <a:extLst>
            <a:ext uri="{FF2B5EF4-FFF2-40B4-BE49-F238E27FC236}">
              <a16:creationId xmlns:a16="http://schemas.microsoft.com/office/drawing/2014/main" id="{ECCB99EC-7B60-4BDD-B9C5-C7E14982D361}"/>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25" name="ZoneTexte 2924">
          <a:extLst>
            <a:ext uri="{FF2B5EF4-FFF2-40B4-BE49-F238E27FC236}">
              <a16:creationId xmlns:a16="http://schemas.microsoft.com/office/drawing/2014/main" id="{6D06420B-4283-4F9C-8D1F-3A82A9BFD917}"/>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26" name="ZoneTexte 2925">
          <a:extLst>
            <a:ext uri="{FF2B5EF4-FFF2-40B4-BE49-F238E27FC236}">
              <a16:creationId xmlns:a16="http://schemas.microsoft.com/office/drawing/2014/main" id="{AB9F1DDE-5B17-4ED9-9692-3D4462EBB16B}"/>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27" name="ZoneTexte 2926">
          <a:extLst>
            <a:ext uri="{FF2B5EF4-FFF2-40B4-BE49-F238E27FC236}">
              <a16:creationId xmlns:a16="http://schemas.microsoft.com/office/drawing/2014/main" id="{739AF0A0-FC0E-418F-88C6-180A1665C6D8}"/>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28" name="ZoneTexte 2927">
          <a:extLst>
            <a:ext uri="{FF2B5EF4-FFF2-40B4-BE49-F238E27FC236}">
              <a16:creationId xmlns:a16="http://schemas.microsoft.com/office/drawing/2014/main" id="{DEF0B18F-4AD8-4FE7-B9A5-FFC4C1E117F2}"/>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29" name="ZoneTexte 2928">
          <a:extLst>
            <a:ext uri="{FF2B5EF4-FFF2-40B4-BE49-F238E27FC236}">
              <a16:creationId xmlns:a16="http://schemas.microsoft.com/office/drawing/2014/main" id="{0661D2EB-7113-4189-8BC5-4BA21C234617}"/>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30" name="ZoneTexte 2929">
          <a:extLst>
            <a:ext uri="{FF2B5EF4-FFF2-40B4-BE49-F238E27FC236}">
              <a16:creationId xmlns:a16="http://schemas.microsoft.com/office/drawing/2014/main" id="{ECE37BEC-C009-4404-84EE-2EEB2F08808F}"/>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931" name="ZoneTexte 2930">
          <a:extLst>
            <a:ext uri="{FF2B5EF4-FFF2-40B4-BE49-F238E27FC236}">
              <a16:creationId xmlns:a16="http://schemas.microsoft.com/office/drawing/2014/main" id="{DA216DC1-EDDC-4693-9320-B3C5509271F3}"/>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932" name="ZoneTexte 2931">
          <a:extLst>
            <a:ext uri="{FF2B5EF4-FFF2-40B4-BE49-F238E27FC236}">
              <a16:creationId xmlns:a16="http://schemas.microsoft.com/office/drawing/2014/main" id="{BC9D416B-FC51-4374-A53E-4ECB40CDDA93}"/>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933" name="ZoneTexte 2932">
          <a:extLst>
            <a:ext uri="{FF2B5EF4-FFF2-40B4-BE49-F238E27FC236}">
              <a16:creationId xmlns:a16="http://schemas.microsoft.com/office/drawing/2014/main" id="{D7A5CA32-2206-4074-8A43-EF307A5E3086}"/>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934" name="ZoneTexte 2933">
          <a:extLst>
            <a:ext uri="{FF2B5EF4-FFF2-40B4-BE49-F238E27FC236}">
              <a16:creationId xmlns:a16="http://schemas.microsoft.com/office/drawing/2014/main" id="{B8895623-034C-4F9D-B975-71C1865A5F6C}"/>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935" name="ZoneTexte 2934">
          <a:extLst>
            <a:ext uri="{FF2B5EF4-FFF2-40B4-BE49-F238E27FC236}">
              <a16:creationId xmlns:a16="http://schemas.microsoft.com/office/drawing/2014/main" id="{1E6FB9AD-ED8A-4A13-BB88-1B679038A6BF}"/>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936" name="ZoneTexte 2935">
          <a:extLst>
            <a:ext uri="{FF2B5EF4-FFF2-40B4-BE49-F238E27FC236}">
              <a16:creationId xmlns:a16="http://schemas.microsoft.com/office/drawing/2014/main" id="{0FFC4092-3AED-42DC-970A-B15F3828D8B1}"/>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937" name="ZoneTexte 2936">
          <a:extLst>
            <a:ext uri="{FF2B5EF4-FFF2-40B4-BE49-F238E27FC236}">
              <a16:creationId xmlns:a16="http://schemas.microsoft.com/office/drawing/2014/main" id="{A041BB7B-BACC-4BF9-876A-ED90565CED1D}"/>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938" name="ZoneTexte 2937">
          <a:extLst>
            <a:ext uri="{FF2B5EF4-FFF2-40B4-BE49-F238E27FC236}">
              <a16:creationId xmlns:a16="http://schemas.microsoft.com/office/drawing/2014/main" id="{F0A514CF-6187-4A82-8328-A01CCEDA747D}"/>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939" name="ZoneTexte 2938">
          <a:extLst>
            <a:ext uri="{FF2B5EF4-FFF2-40B4-BE49-F238E27FC236}">
              <a16:creationId xmlns:a16="http://schemas.microsoft.com/office/drawing/2014/main" id="{B56E416F-2487-4B16-8674-4D67AF920665}"/>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940" name="ZoneTexte 2939">
          <a:extLst>
            <a:ext uri="{FF2B5EF4-FFF2-40B4-BE49-F238E27FC236}">
              <a16:creationId xmlns:a16="http://schemas.microsoft.com/office/drawing/2014/main" id="{EE46E9F3-7AB5-4543-9988-308E63E42323}"/>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941" name="ZoneTexte 2940">
          <a:extLst>
            <a:ext uri="{FF2B5EF4-FFF2-40B4-BE49-F238E27FC236}">
              <a16:creationId xmlns:a16="http://schemas.microsoft.com/office/drawing/2014/main" id="{CE2D2100-7966-4954-AFC6-29B2FF99F13D}"/>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942" name="ZoneTexte 2941">
          <a:extLst>
            <a:ext uri="{FF2B5EF4-FFF2-40B4-BE49-F238E27FC236}">
              <a16:creationId xmlns:a16="http://schemas.microsoft.com/office/drawing/2014/main" id="{8165F8DA-A29F-41A9-9623-D035C6B9002A}"/>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43" name="ZoneTexte 2942">
          <a:extLst>
            <a:ext uri="{FF2B5EF4-FFF2-40B4-BE49-F238E27FC236}">
              <a16:creationId xmlns:a16="http://schemas.microsoft.com/office/drawing/2014/main" id="{0198252F-9EAD-40FB-811A-BFF88D313765}"/>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44" name="ZoneTexte 2943">
          <a:extLst>
            <a:ext uri="{FF2B5EF4-FFF2-40B4-BE49-F238E27FC236}">
              <a16:creationId xmlns:a16="http://schemas.microsoft.com/office/drawing/2014/main" id="{F64578CA-DA94-4CC2-A8A5-0D1E87B4FB6C}"/>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945" name="ZoneTexte 2944">
          <a:extLst>
            <a:ext uri="{FF2B5EF4-FFF2-40B4-BE49-F238E27FC236}">
              <a16:creationId xmlns:a16="http://schemas.microsoft.com/office/drawing/2014/main" id="{3EFCCA3D-18B1-4638-B2C3-CD7DFEC2E6DC}"/>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946" name="ZoneTexte 2945">
          <a:extLst>
            <a:ext uri="{FF2B5EF4-FFF2-40B4-BE49-F238E27FC236}">
              <a16:creationId xmlns:a16="http://schemas.microsoft.com/office/drawing/2014/main" id="{C4DFF52F-766B-4114-AE93-D5D6E5559D12}"/>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947" name="ZoneTexte 2946">
          <a:extLst>
            <a:ext uri="{FF2B5EF4-FFF2-40B4-BE49-F238E27FC236}">
              <a16:creationId xmlns:a16="http://schemas.microsoft.com/office/drawing/2014/main" id="{C4256AA8-1DEB-443A-B9E9-FBCE4A219C0F}"/>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948" name="ZoneTexte 2947">
          <a:extLst>
            <a:ext uri="{FF2B5EF4-FFF2-40B4-BE49-F238E27FC236}">
              <a16:creationId xmlns:a16="http://schemas.microsoft.com/office/drawing/2014/main" id="{80233BDC-EC40-4E46-BFD5-8F8E7220D933}"/>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949" name="ZoneTexte 2948">
          <a:extLst>
            <a:ext uri="{FF2B5EF4-FFF2-40B4-BE49-F238E27FC236}">
              <a16:creationId xmlns:a16="http://schemas.microsoft.com/office/drawing/2014/main" id="{B6737231-F61F-46B5-9E69-241474C66EAC}"/>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950" name="ZoneTexte 2949">
          <a:extLst>
            <a:ext uri="{FF2B5EF4-FFF2-40B4-BE49-F238E27FC236}">
              <a16:creationId xmlns:a16="http://schemas.microsoft.com/office/drawing/2014/main" id="{6A062013-586E-48A2-85BA-67C57569D23B}"/>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951" name="ZoneTexte 2950">
          <a:extLst>
            <a:ext uri="{FF2B5EF4-FFF2-40B4-BE49-F238E27FC236}">
              <a16:creationId xmlns:a16="http://schemas.microsoft.com/office/drawing/2014/main" id="{7AEE2560-0427-437E-9C09-CBA4C71CD7C1}"/>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952" name="ZoneTexte 2951">
          <a:extLst>
            <a:ext uri="{FF2B5EF4-FFF2-40B4-BE49-F238E27FC236}">
              <a16:creationId xmlns:a16="http://schemas.microsoft.com/office/drawing/2014/main" id="{E088692B-9404-4964-B988-5405C6432749}"/>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953" name="ZoneTexte 2952">
          <a:extLst>
            <a:ext uri="{FF2B5EF4-FFF2-40B4-BE49-F238E27FC236}">
              <a16:creationId xmlns:a16="http://schemas.microsoft.com/office/drawing/2014/main" id="{A6EA7337-7ABA-459E-9A3D-0508A71D8A86}"/>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2954" name="ZoneTexte 2953">
          <a:extLst>
            <a:ext uri="{FF2B5EF4-FFF2-40B4-BE49-F238E27FC236}">
              <a16:creationId xmlns:a16="http://schemas.microsoft.com/office/drawing/2014/main" id="{4321E34B-0FDD-447E-86C4-42A7AD892AF9}"/>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955" name="ZoneTexte 2954">
          <a:extLst>
            <a:ext uri="{FF2B5EF4-FFF2-40B4-BE49-F238E27FC236}">
              <a16:creationId xmlns:a16="http://schemas.microsoft.com/office/drawing/2014/main" id="{1E2DF4F5-0213-4803-9D7F-A416AE78BD13}"/>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956" name="ZoneTexte 2955">
          <a:extLst>
            <a:ext uri="{FF2B5EF4-FFF2-40B4-BE49-F238E27FC236}">
              <a16:creationId xmlns:a16="http://schemas.microsoft.com/office/drawing/2014/main" id="{78F3B5FE-6F7A-4868-BD19-72EF5CFAA8A0}"/>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957" name="ZoneTexte 2956">
          <a:extLst>
            <a:ext uri="{FF2B5EF4-FFF2-40B4-BE49-F238E27FC236}">
              <a16:creationId xmlns:a16="http://schemas.microsoft.com/office/drawing/2014/main" id="{2D56B494-E8FC-4E57-B539-505F89C06701}"/>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958" name="ZoneTexte 2957">
          <a:extLst>
            <a:ext uri="{FF2B5EF4-FFF2-40B4-BE49-F238E27FC236}">
              <a16:creationId xmlns:a16="http://schemas.microsoft.com/office/drawing/2014/main" id="{8430E3AB-D65A-469B-BE60-57E208F71664}"/>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959" name="ZoneTexte 2958">
          <a:extLst>
            <a:ext uri="{FF2B5EF4-FFF2-40B4-BE49-F238E27FC236}">
              <a16:creationId xmlns:a16="http://schemas.microsoft.com/office/drawing/2014/main" id="{3CE1A28A-451D-4BB6-A32C-82065BB690B7}"/>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960" name="ZoneTexte 2959">
          <a:extLst>
            <a:ext uri="{FF2B5EF4-FFF2-40B4-BE49-F238E27FC236}">
              <a16:creationId xmlns:a16="http://schemas.microsoft.com/office/drawing/2014/main" id="{79DFC10D-FA18-47E4-8AAB-8C17080EF7B7}"/>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961" name="ZoneTexte 2960">
          <a:extLst>
            <a:ext uri="{FF2B5EF4-FFF2-40B4-BE49-F238E27FC236}">
              <a16:creationId xmlns:a16="http://schemas.microsoft.com/office/drawing/2014/main" id="{AE188232-F554-497D-8D08-82ADC65982F5}"/>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962" name="ZoneTexte 2961">
          <a:extLst>
            <a:ext uri="{FF2B5EF4-FFF2-40B4-BE49-F238E27FC236}">
              <a16:creationId xmlns:a16="http://schemas.microsoft.com/office/drawing/2014/main" id="{282F6BDB-CCFE-4109-86E8-8864A591FF82}"/>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963" name="ZoneTexte 2962">
          <a:extLst>
            <a:ext uri="{FF2B5EF4-FFF2-40B4-BE49-F238E27FC236}">
              <a16:creationId xmlns:a16="http://schemas.microsoft.com/office/drawing/2014/main" id="{C60A633A-84C8-4106-A824-CACC1B7084D9}"/>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964" name="ZoneTexte 2963">
          <a:extLst>
            <a:ext uri="{FF2B5EF4-FFF2-40B4-BE49-F238E27FC236}">
              <a16:creationId xmlns:a16="http://schemas.microsoft.com/office/drawing/2014/main" id="{E8F4EA8C-72BD-4A45-84C4-19035AD72A72}"/>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965" name="ZoneTexte 2964">
          <a:extLst>
            <a:ext uri="{FF2B5EF4-FFF2-40B4-BE49-F238E27FC236}">
              <a16:creationId xmlns:a16="http://schemas.microsoft.com/office/drawing/2014/main" id="{CDF70E78-BAEF-4627-B54A-95838383AB5C}"/>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2966" name="ZoneTexte 2965">
          <a:extLst>
            <a:ext uri="{FF2B5EF4-FFF2-40B4-BE49-F238E27FC236}">
              <a16:creationId xmlns:a16="http://schemas.microsoft.com/office/drawing/2014/main" id="{F812481F-5E23-4B1B-B44D-87853D87AEA0}"/>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40</xdr:col>
      <xdr:colOff>0</xdr:colOff>
      <xdr:row>36</xdr:row>
      <xdr:rowOff>0</xdr:rowOff>
    </xdr:from>
    <xdr:ext cx="0" cy="172227"/>
    <xdr:sp macro="" textlink="">
      <xdr:nvSpPr>
        <xdr:cNvPr id="2" name="ZoneTexte 1">
          <a:extLst>
            <a:ext uri="{FF2B5EF4-FFF2-40B4-BE49-F238E27FC236}">
              <a16:creationId xmlns:a16="http://schemas.microsoft.com/office/drawing/2014/main" id="{57AAA285-C7FA-475C-8BDA-0F5E1C3E0379}"/>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3" name="ZoneTexte 2">
          <a:extLst>
            <a:ext uri="{FF2B5EF4-FFF2-40B4-BE49-F238E27FC236}">
              <a16:creationId xmlns:a16="http://schemas.microsoft.com/office/drawing/2014/main" id="{F0E18F5D-4989-4430-B481-9A1C98888FB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4" name="ZoneTexte 3">
          <a:extLst>
            <a:ext uri="{FF2B5EF4-FFF2-40B4-BE49-F238E27FC236}">
              <a16:creationId xmlns:a16="http://schemas.microsoft.com/office/drawing/2014/main" id="{763DB235-C2C3-4A27-BD47-9A329ED14819}"/>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5" name="ZoneTexte 4">
          <a:extLst>
            <a:ext uri="{FF2B5EF4-FFF2-40B4-BE49-F238E27FC236}">
              <a16:creationId xmlns:a16="http://schemas.microsoft.com/office/drawing/2014/main" id="{CF41C6EE-EDC9-43B9-87A9-569B58BA033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6" name="ZoneTexte 5">
          <a:extLst>
            <a:ext uri="{FF2B5EF4-FFF2-40B4-BE49-F238E27FC236}">
              <a16:creationId xmlns:a16="http://schemas.microsoft.com/office/drawing/2014/main" id="{2A89CB00-8F56-47A1-8A0D-8FD61F27329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7" name="ZoneTexte 6">
          <a:extLst>
            <a:ext uri="{FF2B5EF4-FFF2-40B4-BE49-F238E27FC236}">
              <a16:creationId xmlns:a16="http://schemas.microsoft.com/office/drawing/2014/main" id="{C70320CF-FB69-460E-94F5-C695AB16B55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8" name="ZoneTexte 7">
          <a:extLst>
            <a:ext uri="{FF2B5EF4-FFF2-40B4-BE49-F238E27FC236}">
              <a16:creationId xmlns:a16="http://schemas.microsoft.com/office/drawing/2014/main" id="{7B19BF40-8AB4-4870-B32F-88F9E745EAC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9" name="ZoneTexte 8">
          <a:extLst>
            <a:ext uri="{FF2B5EF4-FFF2-40B4-BE49-F238E27FC236}">
              <a16:creationId xmlns:a16="http://schemas.microsoft.com/office/drawing/2014/main" id="{23F897A2-A585-496F-8973-5409000734B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10" name="ZoneTexte 9">
          <a:extLst>
            <a:ext uri="{FF2B5EF4-FFF2-40B4-BE49-F238E27FC236}">
              <a16:creationId xmlns:a16="http://schemas.microsoft.com/office/drawing/2014/main" id="{359792D8-78AC-41F1-AFC6-1D64CFEC104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11" name="ZoneTexte 10">
          <a:extLst>
            <a:ext uri="{FF2B5EF4-FFF2-40B4-BE49-F238E27FC236}">
              <a16:creationId xmlns:a16="http://schemas.microsoft.com/office/drawing/2014/main" id="{F113DE21-78D4-4241-9EAF-D829B90B1F4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12" name="ZoneTexte 11">
          <a:extLst>
            <a:ext uri="{FF2B5EF4-FFF2-40B4-BE49-F238E27FC236}">
              <a16:creationId xmlns:a16="http://schemas.microsoft.com/office/drawing/2014/main" id="{886E4519-DF65-4295-9DC2-6451FB55732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13" name="ZoneTexte 12">
          <a:extLst>
            <a:ext uri="{FF2B5EF4-FFF2-40B4-BE49-F238E27FC236}">
              <a16:creationId xmlns:a16="http://schemas.microsoft.com/office/drawing/2014/main" id="{66360387-8537-4905-87C6-DFB5114947C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14" name="ZoneTexte 13">
          <a:extLst>
            <a:ext uri="{FF2B5EF4-FFF2-40B4-BE49-F238E27FC236}">
              <a16:creationId xmlns:a16="http://schemas.microsoft.com/office/drawing/2014/main" id="{6FCFB0AD-164D-42AB-BE3F-7E7F6F2A113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15" name="ZoneTexte 14">
          <a:extLst>
            <a:ext uri="{FF2B5EF4-FFF2-40B4-BE49-F238E27FC236}">
              <a16:creationId xmlns:a16="http://schemas.microsoft.com/office/drawing/2014/main" id="{2FC098A0-D1EA-4DE5-9CE1-4368DA3AB11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16" name="ZoneTexte 15">
          <a:extLst>
            <a:ext uri="{FF2B5EF4-FFF2-40B4-BE49-F238E27FC236}">
              <a16:creationId xmlns:a16="http://schemas.microsoft.com/office/drawing/2014/main" id="{5B02E23D-E490-4A73-8E33-4555E8538FBA}"/>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17" name="ZoneTexte 16">
          <a:extLst>
            <a:ext uri="{FF2B5EF4-FFF2-40B4-BE49-F238E27FC236}">
              <a16:creationId xmlns:a16="http://schemas.microsoft.com/office/drawing/2014/main" id="{7DD1B3D7-25FF-49EE-B11A-928BB6AADA5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18" name="ZoneTexte 17">
          <a:extLst>
            <a:ext uri="{FF2B5EF4-FFF2-40B4-BE49-F238E27FC236}">
              <a16:creationId xmlns:a16="http://schemas.microsoft.com/office/drawing/2014/main" id="{99325D62-1C8D-4F9C-964D-364A0BB3C18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19" name="ZoneTexte 18">
          <a:extLst>
            <a:ext uri="{FF2B5EF4-FFF2-40B4-BE49-F238E27FC236}">
              <a16:creationId xmlns:a16="http://schemas.microsoft.com/office/drawing/2014/main" id="{8E663893-2FDD-4B8A-AC36-8E634F5EEC0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20" name="ZoneTexte 19">
          <a:extLst>
            <a:ext uri="{FF2B5EF4-FFF2-40B4-BE49-F238E27FC236}">
              <a16:creationId xmlns:a16="http://schemas.microsoft.com/office/drawing/2014/main" id="{49A43059-F9FE-4197-81F9-70AADCA76E5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21" name="ZoneTexte 20">
          <a:extLst>
            <a:ext uri="{FF2B5EF4-FFF2-40B4-BE49-F238E27FC236}">
              <a16:creationId xmlns:a16="http://schemas.microsoft.com/office/drawing/2014/main" id="{2105044F-7E12-440D-BAE8-C06799446E3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22" name="ZoneTexte 21">
          <a:extLst>
            <a:ext uri="{FF2B5EF4-FFF2-40B4-BE49-F238E27FC236}">
              <a16:creationId xmlns:a16="http://schemas.microsoft.com/office/drawing/2014/main" id="{B9AE554B-30BF-404B-8184-2E411308F79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23" name="ZoneTexte 22">
          <a:extLst>
            <a:ext uri="{FF2B5EF4-FFF2-40B4-BE49-F238E27FC236}">
              <a16:creationId xmlns:a16="http://schemas.microsoft.com/office/drawing/2014/main" id="{51D824E9-A8CA-47EE-9934-E7E014EC5B3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24" name="ZoneTexte 23">
          <a:extLst>
            <a:ext uri="{FF2B5EF4-FFF2-40B4-BE49-F238E27FC236}">
              <a16:creationId xmlns:a16="http://schemas.microsoft.com/office/drawing/2014/main" id="{C264EDFC-BDC4-42E5-A95C-A7D611D9F3F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25" name="ZoneTexte 24">
          <a:extLst>
            <a:ext uri="{FF2B5EF4-FFF2-40B4-BE49-F238E27FC236}">
              <a16:creationId xmlns:a16="http://schemas.microsoft.com/office/drawing/2014/main" id="{36AB28BD-104A-4BDB-AAFF-038B2C9CFC9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26" name="ZoneTexte 25">
          <a:extLst>
            <a:ext uri="{FF2B5EF4-FFF2-40B4-BE49-F238E27FC236}">
              <a16:creationId xmlns:a16="http://schemas.microsoft.com/office/drawing/2014/main" id="{A910D9D8-40DD-4AAD-97AB-620287B14E06}"/>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27" name="ZoneTexte 26">
          <a:extLst>
            <a:ext uri="{FF2B5EF4-FFF2-40B4-BE49-F238E27FC236}">
              <a16:creationId xmlns:a16="http://schemas.microsoft.com/office/drawing/2014/main" id="{8B59F1FE-D5CE-4568-86F7-3B141B549AC9}"/>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28" name="ZoneTexte 27">
          <a:extLst>
            <a:ext uri="{FF2B5EF4-FFF2-40B4-BE49-F238E27FC236}">
              <a16:creationId xmlns:a16="http://schemas.microsoft.com/office/drawing/2014/main" id="{3E8A6B43-2814-4114-A284-0A8D6B03184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29" name="ZoneTexte 28">
          <a:extLst>
            <a:ext uri="{FF2B5EF4-FFF2-40B4-BE49-F238E27FC236}">
              <a16:creationId xmlns:a16="http://schemas.microsoft.com/office/drawing/2014/main" id="{A8E39D79-009F-410F-95BC-1E18435D031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30" name="ZoneTexte 29">
          <a:extLst>
            <a:ext uri="{FF2B5EF4-FFF2-40B4-BE49-F238E27FC236}">
              <a16:creationId xmlns:a16="http://schemas.microsoft.com/office/drawing/2014/main" id="{7E7E5B13-F041-4867-B811-ED1049F743E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31" name="ZoneTexte 30">
          <a:extLst>
            <a:ext uri="{FF2B5EF4-FFF2-40B4-BE49-F238E27FC236}">
              <a16:creationId xmlns:a16="http://schemas.microsoft.com/office/drawing/2014/main" id="{7781B1F2-965F-443D-BD93-B45D3E0CCFE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32" name="ZoneTexte 31">
          <a:extLst>
            <a:ext uri="{FF2B5EF4-FFF2-40B4-BE49-F238E27FC236}">
              <a16:creationId xmlns:a16="http://schemas.microsoft.com/office/drawing/2014/main" id="{89FB6CF3-383F-4AD3-B0E5-02DF69D1EF0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33" name="ZoneTexte 32">
          <a:extLst>
            <a:ext uri="{FF2B5EF4-FFF2-40B4-BE49-F238E27FC236}">
              <a16:creationId xmlns:a16="http://schemas.microsoft.com/office/drawing/2014/main" id="{FBD0A2FE-A825-4AB5-9F07-D6479A32FD12}"/>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34" name="ZoneTexte 33">
          <a:extLst>
            <a:ext uri="{FF2B5EF4-FFF2-40B4-BE49-F238E27FC236}">
              <a16:creationId xmlns:a16="http://schemas.microsoft.com/office/drawing/2014/main" id="{F7DC0D84-05E0-4CA7-863F-32B4A9EB327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35" name="ZoneTexte 34">
          <a:extLst>
            <a:ext uri="{FF2B5EF4-FFF2-40B4-BE49-F238E27FC236}">
              <a16:creationId xmlns:a16="http://schemas.microsoft.com/office/drawing/2014/main" id="{E28EC41B-E17E-4399-8C26-0CADDCAF78B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36" name="ZoneTexte 35">
          <a:extLst>
            <a:ext uri="{FF2B5EF4-FFF2-40B4-BE49-F238E27FC236}">
              <a16:creationId xmlns:a16="http://schemas.microsoft.com/office/drawing/2014/main" id="{C5D9BB65-6E98-4608-8064-977B16C352E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37" name="ZoneTexte 36">
          <a:extLst>
            <a:ext uri="{FF2B5EF4-FFF2-40B4-BE49-F238E27FC236}">
              <a16:creationId xmlns:a16="http://schemas.microsoft.com/office/drawing/2014/main" id="{6B1850BF-7FEA-4F25-A7D4-D4BD86126D7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38" name="ZoneTexte 37">
          <a:extLst>
            <a:ext uri="{FF2B5EF4-FFF2-40B4-BE49-F238E27FC236}">
              <a16:creationId xmlns:a16="http://schemas.microsoft.com/office/drawing/2014/main" id="{9E62BFC1-F2E2-4FB2-AA13-7DE56909335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39" name="ZoneTexte 38">
          <a:extLst>
            <a:ext uri="{FF2B5EF4-FFF2-40B4-BE49-F238E27FC236}">
              <a16:creationId xmlns:a16="http://schemas.microsoft.com/office/drawing/2014/main" id="{9517B7E4-95E2-4D36-8F77-565C07DC72A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40" name="ZoneTexte 39">
          <a:extLst>
            <a:ext uri="{FF2B5EF4-FFF2-40B4-BE49-F238E27FC236}">
              <a16:creationId xmlns:a16="http://schemas.microsoft.com/office/drawing/2014/main" id="{1DC9AE0F-3E37-4FAC-BEA2-C38AAF7D988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41" name="ZoneTexte 40">
          <a:extLst>
            <a:ext uri="{FF2B5EF4-FFF2-40B4-BE49-F238E27FC236}">
              <a16:creationId xmlns:a16="http://schemas.microsoft.com/office/drawing/2014/main" id="{B48CA647-AFD7-4AC3-B58E-9D5DCE5A1B3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42" name="ZoneTexte 41">
          <a:extLst>
            <a:ext uri="{FF2B5EF4-FFF2-40B4-BE49-F238E27FC236}">
              <a16:creationId xmlns:a16="http://schemas.microsoft.com/office/drawing/2014/main" id="{70C574EE-F433-4643-805B-F8657404EB0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43" name="ZoneTexte 42">
          <a:extLst>
            <a:ext uri="{FF2B5EF4-FFF2-40B4-BE49-F238E27FC236}">
              <a16:creationId xmlns:a16="http://schemas.microsoft.com/office/drawing/2014/main" id="{EF40A217-AFFC-4F07-8977-891BCD04A6A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44" name="ZoneTexte 43">
          <a:extLst>
            <a:ext uri="{FF2B5EF4-FFF2-40B4-BE49-F238E27FC236}">
              <a16:creationId xmlns:a16="http://schemas.microsoft.com/office/drawing/2014/main" id="{E4D8D33B-8626-4E63-A0E1-5FC231C582B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45" name="ZoneTexte 44">
          <a:extLst>
            <a:ext uri="{FF2B5EF4-FFF2-40B4-BE49-F238E27FC236}">
              <a16:creationId xmlns:a16="http://schemas.microsoft.com/office/drawing/2014/main" id="{E2CB6ABB-8A0E-46B1-B11A-F51356853919}"/>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46" name="ZoneTexte 45">
          <a:extLst>
            <a:ext uri="{FF2B5EF4-FFF2-40B4-BE49-F238E27FC236}">
              <a16:creationId xmlns:a16="http://schemas.microsoft.com/office/drawing/2014/main" id="{39EB7EB5-B185-4332-9308-A7A82584F50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47" name="ZoneTexte 46">
          <a:extLst>
            <a:ext uri="{FF2B5EF4-FFF2-40B4-BE49-F238E27FC236}">
              <a16:creationId xmlns:a16="http://schemas.microsoft.com/office/drawing/2014/main" id="{43B804A0-47C6-4EB3-81F5-F8602C8AC1F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48" name="ZoneTexte 47">
          <a:extLst>
            <a:ext uri="{FF2B5EF4-FFF2-40B4-BE49-F238E27FC236}">
              <a16:creationId xmlns:a16="http://schemas.microsoft.com/office/drawing/2014/main" id="{9CDEAECE-A186-4C34-9B7B-18AE37D1F2FA}"/>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49" name="ZoneTexte 48">
          <a:extLst>
            <a:ext uri="{FF2B5EF4-FFF2-40B4-BE49-F238E27FC236}">
              <a16:creationId xmlns:a16="http://schemas.microsoft.com/office/drawing/2014/main" id="{DFC3613B-6082-43A6-8D90-E7020F3129E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50" name="ZoneTexte 49">
          <a:extLst>
            <a:ext uri="{FF2B5EF4-FFF2-40B4-BE49-F238E27FC236}">
              <a16:creationId xmlns:a16="http://schemas.microsoft.com/office/drawing/2014/main" id="{02250078-BF45-4AF8-886D-10285CADAC26}"/>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51" name="ZoneTexte 50">
          <a:extLst>
            <a:ext uri="{FF2B5EF4-FFF2-40B4-BE49-F238E27FC236}">
              <a16:creationId xmlns:a16="http://schemas.microsoft.com/office/drawing/2014/main" id="{18A47769-8E6A-4375-B381-077A33E6AB00}"/>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52" name="ZoneTexte 51">
          <a:extLst>
            <a:ext uri="{FF2B5EF4-FFF2-40B4-BE49-F238E27FC236}">
              <a16:creationId xmlns:a16="http://schemas.microsoft.com/office/drawing/2014/main" id="{173430FC-2FFD-4890-ACD4-AED6FAF8761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53" name="ZoneTexte 52">
          <a:extLst>
            <a:ext uri="{FF2B5EF4-FFF2-40B4-BE49-F238E27FC236}">
              <a16:creationId xmlns:a16="http://schemas.microsoft.com/office/drawing/2014/main" id="{BD5E265D-DE56-449F-9B87-14690DB49E4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54" name="ZoneTexte 53">
          <a:extLst>
            <a:ext uri="{FF2B5EF4-FFF2-40B4-BE49-F238E27FC236}">
              <a16:creationId xmlns:a16="http://schemas.microsoft.com/office/drawing/2014/main" id="{FE3C29ED-1E5A-461C-A6E9-65046E2FF9C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55" name="ZoneTexte 54">
          <a:extLst>
            <a:ext uri="{FF2B5EF4-FFF2-40B4-BE49-F238E27FC236}">
              <a16:creationId xmlns:a16="http://schemas.microsoft.com/office/drawing/2014/main" id="{50CA5DB5-E455-4A3C-B82F-C85B90BD37A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56" name="ZoneTexte 55">
          <a:extLst>
            <a:ext uri="{FF2B5EF4-FFF2-40B4-BE49-F238E27FC236}">
              <a16:creationId xmlns:a16="http://schemas.microsoft.com/office/drawing/2014/main" id="{3958CAB6-5A7B-431C-8245-9A2D3429A53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57" name="ZoneTexte 56">
          <a:extLst>
            <a:ext uri="{FF2B5EF4-FFF2-40B4-BE49-F238E27FC236}">
              <a16:creationId xmlns:a16="http://schemas.microsoft.com/office/drawing/2014/main" id="{9FF500E5-3AC2-4D3E-945E-D69E1C20073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58" name="ZoneTexte 57">
          <a:extLst>
            <a:ext uri="{FF2B5EF4-FFF2-40B4-BE49-F238E27FC236}">
              <a16:creationId xmlns:a16="http://schemas.microsoft.com/office/drawing/2014/main" id="{379AE8DF-7652-4EAB-8601-213782192B2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59" name="ZoneTexte 58">
          <a:extLst>
            <a:ext uri="{FF2B5EF4-FFF2-40B4-BE49-F238E27FC236}">
              <a16:creationId xmlns:a16="http://schemas.microsoft.com/office/drawing/2014/main" id="{B7AE7A81-0561-473E-9CF8-C10786709C1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60" name="ZoneTexte 59">
          <a:extLst>
            <a:ext uri="{FF2B5EF4-FFF2-40B4-BE49-F238E27FC236}">
              <a16:creationId xmlns:a16="http://schemas.microsoft.com/office/drawing/2014/main" id="{1B5A36C0-9CEE-4F44-9750-9F21C30740F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61" name="ZoneTexte 60">
          <a:extLst>
            <a:ext uri="{FF2B5EF4-FFF2-40B4-BE49-F238E27FC236}">
              <a16:creationId xmlns:a16="http://schemas.microsoft.com/office/drawing/2014/main" id="{88333825-3BA9-4B72-8358-6BF53F8592F2}"/>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36</xdr:row>
      <xdr:rowOff>0</xdr:rowOff>
    </xdr:from>
    <xdr:ext cx="0" cy="172227"/>
    <xdr:sp macro="" textlink="">
      <xdr:nvSpPr>
        <xdr:cNvPr id="62" name="ZoneTexte 61">
          <a:extLst>
            <a:ext uri="{FF2B5EF4-FFF2-40B4-BE49-F238E27FC236}">
              <a16:creationId xmlns:a16="http://schemas.microsoft.com/office/drawing/2014/main" id="{8422C6D0-C8AA-499D-9860-5E913B2325C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24" name="ZoneTexte 123">
          <a:extLst>
            <a:ext uri="{FF2B5EF4-FFF2-40B4-BE49-F238E27FC236}">
              <a16:creationId xmlns:a16="http://schemas.microsoft.com/office/drawing/2014/main" id="{B5D21E4D-3D9F-475A-8232-997B0FC32149}"/>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25" name="ZoneTexte 124">
          <a:extLst>
            <a:ext uri="{FF2B5EF4-FFF2-40B4-BE49-F238E27FC236}">
              <a16:creationId xmlns:a16="http://schemas.microsoft.com/office/drawing/2014/main" id="{BC5C3C53-103E-4540-8F07-6DB39F4DD75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26" name="ZoneTexte 125">
          <a:extLst>
            <a:ext uri="{FF2B5EF4-FFF2-40B4-BE49-F238E27FC236}">
              <a16:creationId xmlns:a16="http://schemas.microsoft.com/office/drawing/2014/main" id="{413C3393-A1B3-4067-9F17-48CC2DCF4BB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27" name="ZoneTexte 126">
          <a:extLst>
            <a:ext uri="{FF2B5EF4-FFF2-40B4-BE49-F238E27FC236}">
              <a16:creationId xmlns:a16="http://schemas.microsoft.com/office/drawing/2014/main" id="{65D0F2A6-406B-4863-83F0-CD81B7D2C61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28" name="ZoneTexte 127">
          <a:extLst>
            <a:ext uri="{FF2B5EF4-FFF2-40B4-BE49-F238E27FC236}">
              <a16:creationId xmlns:a16="http://schemas.microsoft.com/office/drawing/2014/main" id="{17BB41C0-5968-4F2F-95A1-F05B8C7D83D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29" name="ZoneTexte 128">
          <a:extLst>
            <a:ext uri="{FF2B5EF4-FFF2-40B4-BE49-F238E27FC236}">
              <a16:creationId xmlns:a16="http://schemas.microsoft.com/office/drawing/2014/main" id="{7C3F7C9C-DD0B-4C78-8CFB-82D493A965B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30" name="ZoneTexte 129">
          <a:extLst>
            <a:ext uri="{FF2B5EF4-FFF2-40B4-BE49-F238E27FC236}">
              <a16:creationId xmlns:a16="http://schemas.microsoft.com/office/drawing/2014/main" id="{6B644B7C-804D-455E-8E4D-7CD86599EB0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31" name="ZoneTexte 130">
          <a:extLst>
            <a:ext uri="{FF2B5EF4-FFF2-40B4-BE49-F238E27FC236}">
              <a16:creationId xmlns:a16="http://schemas.microsoft.com/office/drawing/2014/main" id="{CFCE4DB0-A43A-4DA8-AD4B-F4C0DD4F33B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32" name="ZoneTexte 131">
          <a:extLst>
            <a:ext uri="{FF2B5EF4-FFF2-40B4-BE49-F238E27FC236}">
              <a16:creationId xmlns:a16="http://schemas.microsoft.com/office/drawing/2014/main" id="{564CE40D-79D4-4053-A2F3-29EBF02D4639}"/>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33" name="ZoneTexte 132">
          <a:extLst>
            <a:ext uri="{FF2B5EF4-FFF2-40B4-BE49-F238E27FC236}">
              <a16:creationId xmlns:a16="http://schemas.microsoft.com/office/drawing/2014/main" id="{5A38BE42-9B1B-48F3-AEB9-6AB515B9924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34" name="ZoneTexte 133">
          <a:extLst>
            <a:ext uri="{FF2B5EF4-FFF2-40B4-BE49-F238E27FC236}">
              <a16:creationId xmlns:a16="http://schemas.microsoft.com/office/drawing/2014/main" id="{34E2FE7C-8842-48F9-84EF-71ED7652F82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35" name="ZoneTexte 134">
          <a:extLst>
            <a:ext uri="{FF2B5EF4-FFF2-40B4-BE49-F238E27FC236}">
              <a16:creationId xmlns:a16="http://schemas.microsoft.com/office/drawing/2014/main" id="{CBCA7BA9-5EC5-4994-93D3-6748EBA87CC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36" name="ZoneTexte 135">
          <a:extLst>
            <a:ext uri="{FF2B5EF4-FFF2-40B4-BE49-F238E27FC236}">
              <a16:creationId xmlns:a16="http://schemas.microsoft.com/office/drawing/2014/main" id="{1CFFF4D9-6578-489E-877D-64B7F6821A7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37" name="ZoneTexte 136">
          <a:extLst>
            <a:ext uri="{FF2B5EF4-FFF2-40B4-BE49-F238E27FC236}">
              <a16:creationId xmlns:a16="http://schemas.microsoft.com/office/drawing/2014/main" id="{EB8C770E-294C-4BFF-8ED3-88662F46C4BA}"/>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38" name="ZoneTexte 137">
          <a:extLst>
            <a:ext uri="{FF2B5EF4-FFF2-40B4-BE49-F238E27FC236}">
              <a16:creationId xmlns:a16="http://schemas.microsoft.com/office/drawing/2014/main" id="{12DDD3B6-C26A-43E5-9FFE-8283643B414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39" name="ZoneTexte 138">
          <a:extLst>
            <a:ext uri="{FF2B5EF4-FFF2-40B4-BE49-F238E27FC236}">
              <a16:creationId xmlns:a16="http://schemas.microsoft.com/office/drawing/2014/main" id="{83B2E23F-B66F-4FC6-BE8B-70445D2B3F92}"/>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40" name="ZoneTexte 139">
          <a:extLst>
            <a:ext uri="{FF2B5EF4-FFF2-40B4-BE49-F238E27FC236}">
              <a16:creationId xmlns:a16="http://schemas.microsoft.com/office/drawing/2014/main" id="{AFC082B4-111D-4F41-B4FE-C377D709589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41" name="ZoneTexte 140">
          <a:extLst>
            <a:ext uri="{FF2B5EF4-FFF2-40B4-BE49-F238E27FC236}">
              <a16:creationId xmlns:a16="http://schemas.microsoft.com/office/drawing/2014/main" id="{8E7FDA1A-98E7-42B5-B018-0BC2371C8E0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42" name="ZoneTexte 141">
          <a:extLst>
            <a:ext uri="{FF2B5EF4-FFF2-40B4-BE49-F238E27FC236}">
              <a16:creationId xmlns:a16="http://schemas.microsoft.com/office/drawing/2014/main" id="{5F465DED-D696-4427-B452-248AA3D2EA9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43" name="ZoneTexte 142">
          <a:extLst>
            <a:ext uri="{FF2B5EF4-FFF2-40B4-BE49-F238E27FC236}">
              <a16:creationId xmlns:a16="http://schemas.microsoft.com/office/drawing/2014/main" id="{C3BEDA37-C272-4750-AD62-1A1DF81F6B09}"/>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44" name="ZoneTexte 143">
          <a:extLst>
            <a:ext uri="{FF2B5EF4-FFF2-40B4-BE49-F238E27FC236}">
              <a16:creationId xmlns:a16="http://schemas.microsoft.com/office/drawing/2014/main" id="{D9AAA529-C280-4506-9F44-6C6FB2F5DB9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45" name="ZoneTexte 144">
          <a:extLst>
            <a:ext uri="{FF2B5EF4-FFF2-40B4-BE49-F238E27FC236}">
              <a16:creationId xmlns:a16="http://schemas.microsoft.com/office/drawing/2014/main" id="{6EC1396D-11C1-44CD-995F-C53F1008DFA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46" name="ZoneTexte 145">
          <a:extLst>
            <a:ext uri="{FF2B5EF4-FFF2-40B4-BE49-F238E27FC236}">
              <a16:creationId xmlns:a16="http://schemas.microsoft.com/office/drawing/2014/main" id="{61388445-EC67-46CF-B18D-39134689F4C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47" name="ZoneTexte 146">
          <a:extLst>
            <a:ext uri="{FF2B5EF4-FFF2-40B4-BE49-F238E27FC236}">
              <a16:creationId xmlns:a16="http://schemas.microsoft.com/office/drawing/2014/main" id="{2BDC92AE-1C0D-4175-8A5A-7C76F3FF9098}"/>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48" name="ZoneTexte 147">
          <a:extLst>
            <a:ext uri="{FF2B5EF4-FFF2-40B4-BE49-F238E27FC236}">
              <a16:creationId xmlns:a16="http://schemas.microsoft.com/office/drawing/2014/main" id="{F4BCF0DA-E520-422D-8BC1-BFF6D9CA4D2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49" name="ZoneTexte 148">
          <a:extLst>
            <a:ext uri="{FF2B5EF4-FFF2-40B4-BE49-F238E27FC236}">
              <a16:creationId xmlns:a16="http://schemas.microsoft.com/office/drawing/2014/main" id="{D4EAB6A6-C71A-4697-94AC-13629D3DF1F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50" name="ZoneTexte 149">
          <a:extLst>
            <a:ext uri="{FF2B5EF4-FFF2-40B4-BE49-F238E27FC236}">
              <a16:creationId xmlns:a16="http://schemas.microsoft.com/office/drawing/2014/main" id="{5CE8834A-CFFB-424F-B023-68925F317152}"/>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51" name="ZoneTexte 150">
          <a:extLst>
            <a:ext uri="{FF2B5EF4-FFF2-40B4-BE49-F238E27FC236}">
              <a16:creationId xmlns:a16="http://schemas.microsoft.com/office/drawing/2014/main" id="{F9FF7A32-F71C-4752-9732-28EA7E806F50}"/>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52" name="ZoneTexte 151">
          <a:extLst>
            <a:ext uri="{FF2B5EF4-FFF2-40B4-BE49-F238E27FC236}">
              <a16:creationId xmlns:a16="http://schemas.microsoft.com/office/drawing/2014/main" id="{FB7C328F-5210-4AA9-812F-1AEB0333DDE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53" name="ZoneTexte 152">
          <a:extLst>
            <a:ext uri="{FF2B5EF4-FFF2-40B4-BE49-F238E27FC236}">
              <a16:creationId xmlns:a16="http://schemas.microsoft.com/office/drawing/2014/main" id="{9893F6AD-B501-4F78-BFD8-9018767D7BE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54" name="ZoneTexte 153">
          <a:extLst>
            <a:ext uri="{FF2B5EF4-FFF2-40B4-BE49-F238E27FC236}">
              <a16:creationId xmlns:a16="http://schemas.microsoft.com/office/drawing/2014/main" id="{4AFB4008-5371-44B5-B4C4-D5323D8EAA6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55" name="ZoneTexte 154">
          <a:extLst>
            <a:ext uri="{FF2B5EF4-FFF2-40B4-BE49-F238E27FC236}">
              <a16:creationId xmlns:a16="http://schemas.microsoft.com/office/drawing/2014/main" id="{C0BC740C-9A87-402E-8B98-A16DF001903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56" name="ZoneTexte 155">
          <a:extLst>
            <a:ext uri="{FF2B5EF4-FFF2-40B4-BE49-F238E27FC236}">
              <a16:creationId xmlns:a16="http://schemas.microsoft.com/office/drawing/2014/main" id="{E2156AA1-B13B-4376-B1C5-7C85159B8F5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57" name="ZoneTexte 156">
          <a:extLst>
            <a:ext uri="{FF2B5EF4-FFF2-40B4-BE49-F238E27FC236}">
              <a16:creationId xmlns:a16="http://schemas.microsoft.com/office/drawing/2014/main" id="{97DA978F-3E39-44F5-854E-64ECFDD09BDA}"/>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58" name="ZoneTexte 157">
          <a:extLst>
            <a:ext uri="{FF2B5EF4-FFF2-40B4-BE49-F238E27FC236}">
              <a16:creationId xmlns:a16="http://schemas.microsoft.com/office/drawing/2014/main" id="{70E561DB-D5E3-4237-AD82-C479CAC93B25}"/>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59" name="ZoneTexte 158">
          <a:extLst>
            <a:ext uri="{FF2B5EF4-FFF2-40B4-BE49-F238E27FC236}">
              <a16:creationId xmlns:a16="http://schemas.microsoft.com/office/drawing/2014/main" id="{E7F8A87E-2520-4851-83C0-B4235D0199B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60" name="ZoneTexte 159">
          <a:extLst>
            <a:ext uri="{FF2B5EF4-FFF2-40B4-BE49-F238E27FC236}">
              <a16:creationId xmlns:a16="http://schemas.microsoft.com/office/drawing/2014/main" id="{4488B25B-060A-417B-A190-C49709478B39}"/>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61" name="ZoneTexte 160">
          <a:extLst>
            <a:ext uri="{FF2B5EF4-FFF2-40B4-BE49-F238E27FC236}">
              <a16:creationId xmlns:a16="http://schemas.microsoft.com/office/drawing/2014/main" id="{BF62425D-AB7D-449A-86E6-996C8D212DD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62" name="ZoneTexte 161">
          <a:extLst>
            <a:ext uri="{FF2B5EF4-FFF2-40B4-BE49-F238E27FC236}">
              <a16:creationId xmlns:a16="http://schemas.microsoft.com/office/drawing/2014/main" id="{90D9F14F-927A-4193-A87C-F06DC258796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63" name="ZoneTexte 162">
          <a:extLst>
            <a:ext uri="{FF2B5EF4-FFF2-40B4-BE49-F238E27FC236}">
              <a16:creationId xmlns:a16="http://schemas.microsoft.com/office/drawing/2014/main" id="{496B50B6-5E8D-4637-B50D-3197B8980643}"/>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64" name="ZoneTexte 163">
          <a:extLst>
            <a:ext uri="{FF2B5EF4-FFF2-40B4-BE49-F238E27FC236}">
              <a16:creationId xmlns:a16="http://schemas.microsoft.com/office/drawing/2014/main" id="{C2DE373B-89D1-48A0-9541-9505BD10716C}"/>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65" name="ZoneTexte 164">
          <a:extLst>
            <a:ext uri="{FF2B5EF4-FFF2-40B4-BE49-F238E27FC236}">
              <a16:creationId xmlns:a16="http://schemas.microsoft.com/office/drawing/2014/main" id="{1CB217DC-60AC-4420-BA46-D35CD715FD50}"/>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66" name="ZoneTexte 165">
          <a:extLst>
            <a:ext uri="{FF2B5EF4-FFF2-40B4-BE49-F238E27FC236}">
              <a16:creationId xmlns:a16="http://schemas.microsoft.com/office/drawing/2014/main" id="{893262D0-303D-4C58-A9ED-DBCD4AACFA2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67" name="ZoneTexte 166">
          <a:extLst>
            <a:ext uri="{FF2B5EF4-FFF2-40B4-BE49-F238E27FC236}">
              <a16:creationId xmlns:a16="http://schemas.microsoft.com/office/drawing/2014/main" id="{DFB73E4D-ECE9-472F-8D8F-E028B02E66CD}"/>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68" name="ZoneTexte 167">
          <a:extLst>
            <a:ext uri="{FF2B5EF4-FFF2-40B4-BE49-F238E27FC236}">
              <a16:creationId xmlns:a16="http://schemas.microsoft.com/office/drawing/2014/main" id="{421F18C7-2994-453C-90D9-31F4B90DED9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69" name="ZoneTexte 168">
          <a:extLst>
            <a:ext uri="{FF2B5EF4-FFF2-40B4-BE49-F238E27FC236}">
              <a16:creationId xmlns:a16="http://schemas.microsoft.com/office/drawing/2014/main" id="{CA83DEA6-B8B6-4959-80C8-158C7E8C276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70" name="ZoneTexte 169">
          <a:extLst>
            <a:ext uri="{FF2B5EF4-FFF2-40B4-BE49-F238E27FC236}">
              <a16:creationId xmlns:a16="http://schemas.microsoft.com/office/drawing/2014/main" id="{396BBC03-2BC8-40B9-9B54-1DC3C906817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71" name="ZoneTexte 170">
          <a:extLst>
            <a:ext uri="{FF2B5EF4-FFF2-40B4-BE49-F238E27FC236}">
              <a16:creationId xmlns:a16="http://schemas.microsoft.com/office/drawing/2014/main" id="{91DE7526-035C-4842-BEB9-A6CF82228BBA}"/>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72" name="ZoneTexte 171">
          <a:extLst>
            <a:ext uri="{FF2B5EF4-FFF2-40B4-BE49-F238E27FC236}">
              <a16:creationId xmlns:a16="http://schemas.microsoft.com/office/drawing/2014/main" id="{B9FE729C-173D-490C-93E3-7770BF18582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73" name="ZoneTexte 172">
          <a:extLst>
            <a:ext uri="{FF2B5EF4-FFF2-40B4-BE49-F238E27FC236}">
              <a16:creationId xmlns:a16="http://schemas.microsoft.com/office/drawing/2014/main" id="{7269E930-5399-490A-B829-C08D867011D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74" name="ZoneTexte 173">
          <a:extLst>
            <a:ext uri="{FF2B5EF4-FFF2-40B4-BE49-F238E27FC236}">
              <a16:creationId xmlns:a16="http://schemas.microsoft.com/office/drawing/2014/main" id="{4D3FE057-B992-43A6-8B26-459DA1D3225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75" name="ZoneTexte 174">
          <a:extLst>
            <a:ext uri="{FF2B5EF4-FFF2-40B4-BE49-F238E27FC236}">
              <a16:creationId xmlns:a16="http://schemas.microsoft.com/office/drawing/2014/main" id="{0534EB26-0830-46B7-BD02-774F72A3446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76" name="ZoneTexte 175">
          <a:extLst>
            <a:ext uri="{FF2B5EF4-FFF2-40B4-BE49-F238E27FC236}">
              <a16:creationId xmlns:a16="http://schemas.microsoft.com/office/drawing/2014/main" id="{72808B05-E77D-4932-91BF-19284F7B9850}"/>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77" name="ZoneTexte 176">
          <a:extLst>
            <a:ext uri="{FF2B5EF4-FFF2-40B4-BE49-F238E27FC236}">
              <a16:creationId xmlns:a16="http://schemas.microsoft.com/office/drawing/2014/main" id="{947275B9-929C-47B5-ACCA-C1500DDE346B}"/>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78" name="ZoneTexte 177">
          <a:extLst>
            <a:ext uri="{FF2B5EF4-FFF2-40B4-BE49-F238E27FC236}">
              <a16:creationId xmlns:a16="http://schemas.microsoft.com/office/drawing/2014/main" id="{146C2AF4-A09D-4DC9-A204-39310E8C2C24}"/>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79" name="ZoneTexte 178">
          <a:extLst>
            <a:ext uri="{FF2B5EF4-FFF2-40B4-BE49-F238E27FC236}">
              <a16:creationId xmlns:a16="http://schemas.microsoft.com/office/drawing/2014/main" id="{1BAEB470-BFB3-4360-8F06-88527B19CB71}"/>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80" name="ZoneTexte 179">
          <a:extLst>
            <a:ext uri="{FF2B5EF4-FFF2-40B4-BE49-F238E27FC236}">
              <a16:creationId xmlns:a16="http://schemas.microsoft.com/office/drawing/2014/main" id="{57BA1E68-C389-4455-BA29-7492983EC67F}"/>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81" name="ZoneTexte 180">
          <a:extLst>
            <a:ext uri="{FF2B5EF4-FFF2-40B4-BE49-F238E27FC236}">
              <a16:creationId xmlns:a16="http://schemas.microsoft.com/office/drawing/2014/main" id="{EF0C1E8D-8A59-4573-AB8F-B1EC024EE1EA}"/>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82" name="ZoneTexte 181">
          <a:extLst>
            <a:ext uri="{FF2B5EF4-FFF2-40B4-BE49-F238E27FC236}">
              <a16:creationId xmlns:a16="http://schemas.microsoft.com/office/drawing/2014/main" id="{C0BD108E-3332-4872-A77F-3F186715021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83" name="ZoneTexte 182">
          <a:extLst>
            <a:ext uri="{FF2B5EF4-FFF2-40B4-BE49-F238E27FC236}">
              <a16:creationId xmlns:a16="http://schemas.microsoft.com/office/drawing/2014/main" id="{5DE38E29-7218-4840-ACDC-E2FD863223CE}"/>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xdr:col>
      <xdr:colOff>0</xdr:colOff>
      <xdr:row>99</xdr:row>
      <xdr:rowOff>0</xdr:rowOff>
    </xdr:from>
    <xdr:ext cx="0" cy="172227"/>
    <xdr:sp macro="" textlink="">
      <xdr:nvSpPr>
        <xdr:cNvPr id="184" name="ZoneTexte 183">
          <a:extLst>
            <a:ext uri="{FF2B5EF4-FFF2-40B4-BE49-F238E27FC236}">
              <a16:creationId xmlns:a16="http://schemas.microsoft.com/office/drawing/2014/main" id="{7051F88C-2737-40C3-B9DE-9BA61FB66A17}"/>
            </a:ext>
          </a:extLst>
        </xdr:cNvPr>
        <xdr:cNvSpPr txBox="1"/>
      </xdr:nvSpPr>
      <xdr:spPr>
        <a:xfrm>
          <a:off x="28622625"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24</xdr:row>
      <xdr:rowOff>0</xdr:rowOff>
    </xdr:from>
    <xdr:ext cx="65" cy="172227"/>
    <xdr:sp macro="" textlink="">
      <xdr:nvSpPr>
        <xdr:cNvPr id="185" name="ZoneTexte 184">
          <a:extLst>
            <a:ext uri="{FF2B5EF4-FFF2-40B4-BE49-F238E27FC236}">
              <a16:creationId xmlns:a16="http://schemas.microsoft.com/office/drawing/2014/main" id="{B5E43177-715D-481B-9E6C-CA7E55B07C3E}"/>
            </a:ext>
          </a:extLst>
        </xdr:cNvPr>
        <xdr:cNvSpPr txBox="1"/>
      </xdr:nvSpPr>
      <xdr:spPr>
        <a:xfrm>
          <a:off x="16192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24</xdr:row>
      <xdr:rowOff>0</xdr:rowOff>
    </xdr:from>
    <xdr:ext cx="65" cy="172227"/>
    <xdr:sp macro="" textlink="">
      <xdr:nvSpPr>
        <xdr:cNvPr id="186" name="ZoneTexte 185">
          <a:extLst>
            <a:ext uri="{FF2B5EF4-FFF2-40B4-BE49-F238E27FC236}">
              <a16:creationId xmlns:a16="http://schemas.microsoft.com/office/drawing/2014/main" id="{2631D6D1-1620-448F-A6D6-CEC6FA848C98}"/>
            </a:ext>
          </a:extLst>
        </xdr:cNvPr>
        <xdr:cNvSpPr txBox="1"/>
      </xdr:nvSpPr>
      <xdr:spPr>
        <a:xfrm>
          <a:off x="16192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24</xdr:row>
      <xdr:rowOff>0</xdr:rowOff>
    </xdr:from>
    <xdr:ext cx="65" cy="172227"/>
    <xdr:sp macro="" textlink="">
      <xdr:nvSpPr>
        <xdr:cNvPr id="187" name="ZoneTexte 186">
          <a:extLst>
            <a:ext uri="{FF2B5EF4-FFF2-40B4-BE49-F238E27FC236}">
              <a16:creationId xmlns:a16="http://schemas.microsoft.com/office/drawing/2014/main" id="{1A0FDB0E-CD8E-457E-B1EF-69EC9F03D402}"/>
            </a:ext>
          </a:extLst>
        </xdr:cNvPr>
        <xdr:cNvSpPr txBox="1"/>
      </xdr:nvSpPr>
      <xdr:spPr>
        <a:xfrm>
          <a:off x="16192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24</xdr:row>
      <xdr:rowOff>0</xdr:rowOff>
    </xdr:from>
    <xdr:ext cx="65" cy="172227"/>
    <xdr:sp macro="" textlink="">
      <xdr:nvSpPr>
        <xdr:cNvPr id="188" name="ZoneTexte 187">
          <a:extLst>
            <a:ext uri="{FF2B5EF4-FFF2-40B4-BE49-F238E27FC236}">
              <a16:creationId xmlns:a16="http://schemas.microsoft.com/office/drawing/2014/main" id="{2F1D303A-72B8-4ABD-B4A8-59C3422307D9}"/>
            </a:ext>
          </a:extLst>
        </xdr:cNvPr>
        <xdr:cNvSpPr txBox="1"/>
      </xdr:nvSpPr>
      <xdr:spPr>
        <a:xfrm>
          <a:off x="16192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189" name="ZoneTexte 188">
          <a:extLst>
            <a:ext uri="{FF2B5EF4-FFF2-40B4-BE49-F238E27FC236}">
              <a16:creationId xmlns:a16="http://schemas.microsoft.com/office/drawing/2014/main" id="{50017A1D-A86A-4FA0-BF41-F395F81A8BE3}"/>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190" name="ZoneTexte 189">
          <a:extLst>
            <a:ext uri="{FF2B5EF4-FFF2-40B4-BE49-F238E27FC236}">
              <a16:creationId xmlns:a16="http://schemas.microsoft.com/office/drawing/2014/main" id="{24377C42-33CA-4FAA-AAD5-8A4C964AC3DF}"/>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191" name="ZoneTexte 190">
          <a:extLst>
            <a:ext uri="{FF2B5EF4-FFF2-40B4-BE49-F238E27FC236}">
              <a16:creationId xmlns:a16="http://schemas.microsoft.com/office/drawing/2014/main" id="{A33D8474-B0BF-4098-AEAE-0A0EA555D2B1}"/>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192" name="ZoneTexte 191">
          <a:extLst>
            <a:ext uri="{FF2B5EF4-FFF2-40B4-BE49-F238E27FC236}">
              <a16:creationId xmlns:a16="http://schemas.microsoft.com/office/drawing/2014/main" id="{85E65DD1-281B-4817-A4B8-00AF7B04F2A0}"/>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193" name="ZoneTexte 192">
          <a:extLst>
            <a:ext uri="{FF2B5EF4-FFF2-40B4-BE49-F238E27FC236}">
              <a16:creationId xmlns:a16="http://schemas.microsoft.com/office/drawing/2014/main" id="{C95C5225-1A58-4601-B58A-2591F1CDDED0}"/>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194" name="ZoneTexte 193">
          <a:extLst>
            <a:ext uri="{FF2B5EF4-FFF2-40B4-BE49-F238E27FC236}">
              <a16:creationId xmlns:a16="http://schemas.microsoft.com/office/drawing/2014/main" id="{77DB58D0-0A28-4A31-A1B3-45B10D3868BF}"/>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195" name="ZoneTexte 194">
          <a:extLst>
            <a:ext uri="{FF2B5EF4-FFF2-40B4-BE49-F238E27FC236}">
              <a16:creationId xmlns:a16="http://schemas.microsoft.com/office/drawing/2014/main" id="{B1A325BC-2227-46E1-BFA8-3A30B8268F1E}"/>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196" name="ZoneTexte 195">
          <a:extLst>
            <a:ext uri="{FF2B5EF4-FFF2-40B4-BE49-F238E27FC236}">
              <a16:creationId xmlns:a16="http://schemas.microsoft.com/office/drawing/2014/main" id="{231AF2F2-E2B6-4FEF-9C9E-67901BEE1749}"/>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24</xdr:row>
      <xdr:rowOff>0</xdr:rowOff>
    </xdr:from>
    <xdr:ext cx="65" cy="172227"/>
    <xdr:sp macro="" textlink="">
      <xdr:nvSpPr>
        <xdr:cNvPr id="197" name="ZoneTexte 196">
          <a:extLst>
            <a:ext uri="{FF2B5EF4-FFF2-40B4-BE49-F238E27FC236}">
              <a16:creationId xmlns:a16="http://schemas.microsoft.com/office/drawing/2014/main" id="{0AD63B83-8190-48D6-A48B-81A3FEA7EF50}"/>
            </a:ext>
          </a:extLst>
        </xdr:cNvPr>
        <xdr:cNvSpPr txBox="1"/>
      </xdr:nvSpPr>
      <xdr:spPr>
        <a:xfrm>
          <a:off x="16192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198" name="ZoneTexte 197">
          <a:extLst>
            <a:ext uri="{FF2B5EF4-FFF2-40B4-BE49-F238E27FC236}">
              <a16:creationId xmlns:a16="http://schemas.microsoft.com/office/drawing/2014/main" id="{CC86EF7D-F4DF-433C-9166-27DA5D700D7F}"/>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199" name="ZoneTexte 198">
          <a:extLst>
            <a:ext uri="{FF2B5EF4-FFF2-40B4-BE49-F238E27FC236}">
              <a16:creationId xmlns:a16="http://schemas.microsoft.com/office/drawing/2014/main" id="{BD0F5E54-4BA2-4753-BE6A-A300E531A4C1}"/>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200" name="ZoneTexte 199">
          <a:extLst>
            <a:ext uri="{FF2B5EF4-FFF2-40B4-BE49-F238E27FC236}">
              <a16:creationId xmlns:a16="http://schemas.microsoft.com/office/drawing/2014/main" id="{7B7A2A53-C29E-4B46-AB04-AD34E56407B7}"/>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24</xdr:row>
      <xdr:rowOff>0</xdr:rowOff>
    </xdr:from>
    <xdr:ext cx="65" cy="172227"/>
    <xdr:sp macro="" textlink="">
      <xdr:nvSpPr>
        <xdr:cNvPr id="201" name="ZoneTexte 200">
          <a:extLst>
            <a:ext uri="{FF2B5EF4-FFF2-40B4-BE49-F238E27FC236}">
              <a16:creationId xmlns:a16="http://schemas.microsoft.com/office/drawing/2014/main" id="{3F72FC1D-7043-4473-A037-416C27EF1B8F}"/>
            </a:ext>
          </a:extLst>
        </xdr:cNvPr>
        <xdr:cNvSpPr txBox="1"/>
      </xdr:nvSpPr>
      <xdr:spPr>
        <a:xfrm>
          <a:off x="17716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24</xdr:row>
      <xdr:rowOff>0</xdr:rowOff>
    </xdr:from>
    <xdr:ext cx="65" cy="172227"/>
    <xdr:sp macro="" textlink="">
      <xdr:nvSpPr>
        <xdr:cNvPr id="202" name="ZoneTexte 201">
          <a:extLst>
            <a:ext uri="{FF2B5EF4-FFF2-40B4-BE49-F238E27FC236}">
              <a16:creationId xmlns:a16="http://schemas.microsoft.com/office/drawing/2014/main" id="{6FDD3730-EA60-4A31-83E1-8CBDBB5F6C8A}"/>
            </a:ext>
          </a:extLst>
        </xdr:cNvPr>
        <xdr:cNvSpPr txBox="1"/>
      </xdr:nvSpPr>
      <xdr:spPr>
        <a:xfrm>
          <a:off x="1924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24</xdr:row>
      <xdr:rowOff>0</xdr:rowOff>
    </xdr:from>
    <xdr:ext cx="65" cy="172227"/>
    <xdr:sp macro="" textlink="">
      <xdr:nvSpPr>
        <xdr:cNvPr id="203" name="ZoneTexte 202">
          <a:extLst>
            <a:ext uri="{FF2B5EF4-FFF2-40B4-BE49-F238E27FC236}">
              <a16:creationId xmlns:a16="http://schemas.microsoft.com/office/drawing/2014/main" id="{958FC001-6F0C-469A-B2D6-8FE549568CD0}"/>
            </a:ext>
          </a:extLst>
        </xdr:cNvPr>
        <xdr:cNvSpPr txBox="1"/>
      </xdr:nvSpPr>
      <xdr:spPr>
        <a:xfrm>
          <a:off x="1924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24</xdr:row>
      <xdr:rowOff>0</xdr:rowOff>
    </xdr:from>
    <xdr:ext cx="65" cy="172227"/>
    <xdr:sp macro="" textlink="">
      <xdr:nvSpPr>
        <xdr:cNvPr id="204" name="ZoneTexte 203">
          <a:extLst>
            <a:ext uri="{FF2B5EF4-FFF2-40B4-BE49-F238E27FC236}">
              <a16:creationId xmlns:a16="http://schemas.microsoft.com/office/drawing/2014/main" id="{891FB97F-7FF2-4382-819D-EA81894B2B27}"/>
            </a:ext>
          </a:extLst>
        </xdr:cNvPr>
        <xdr:cNvSpPr txBox="1"/>
      </xdr:nvSpPr>
      <xdr:spPr>
        <a:xfrm>
          <a:off x="16192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24</xdr:row>
      <xdr:rowOff>0</xdr:rowOff>
    </xdr:from>
    <xdr:ext cx="65" cy="172227"/>
    <xdr:sp macro="" textlink="">
      <xdr:nvSpPr>
        <xdr:cNvPr id="205" name="ZoneTexte 204">
          <a:extLst>
            <a:ext uri="{FF2B5EF4-FFF2-40B4-BE49-F238E27FC236}">
              <a16:creationId xmlns:a16="http://schemas.microsoft.com/office/drawing/2014/main" id="{BA158675-CCC5-4C83-9784-4478FB8884EF}"/>
            </a:ext>
          </a:extLst>
        </xdr:cNvPr>
        <xdr:cNvSpPr txBox="1"/>
      </xdr:nvSpPr>
      <xdr:spPr>
        <a:xfrm>
          <a:off x="16192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24</xdr:row>
      <xdr:rowOff>0</xdr:rowOff>
    </xdr:from>
    <xdr:ext cx="65" cy="172227"/>
    <xdr:sp macro="" textlink="">
      <xdr:nvSpPr>
        <xdr:cNvPr id="206" name="ZoneTexte 205">
          <a:extLst>
            <a:ext uri="{FF2B5EF4-FFF2-40B4-BE49-F238E27FC236}">
              <a16:creationId xmlns:a16="http://schemas.microsoft.com/office/drawing/2014/main" id="{CD52D312-12F5-4EA0-B23D-AC41449A467A}"/>
            </a:ext>
          </a:extLst>
        </xdr:cNvPr>
        <xdr:cNvSpPr txBox="1"/>
      </xdr:nvSpPr>
      <xdr:spPr>
        <a:xfrm>
          <a:off x="16192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24</xdr:row>
      <xdr:rowOff>0</xdr:rowOff>
    </xdr:from>
    <xdr:ext cx="65" cy="172227"/>
    <xdr:sp macro="" textlink="">
      <xdr:nvSpPr>
        <xdr:cNvPr id="207" name="ZoneTexte 206">
          <a:extLst>
            <a:ext uri="{FF2B5EF4-FFF2-40B4-BE49-F238E27FC236}">
              <a16:creationId xmlns:a16="http://schemas.microsoft.com/office/drawing/2014/main" id="{B84C6D8F-BF49-4FFE-A871-1CA41E0F5A0C}"/>
            </a:ext>
          </a:extLst>
        </xdr:cNvPr>
        <xdr:cNvSpPr txBox="1"/>
      </xdr:nvSpPr>
      <xdr:spPr>
        <a:xfrm>
          <a:off x="16192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208" name="ZoneTexte 207">
          <a:extLst>
            <a:ext uri="{FF2B5EF4-FFF2-40B4-BE49-F238E27FC236}">
              <a16:creationId xmlns:a16="http://schemas.microsoft.com/office/drawing/2014/main" id="{977A7DF0-2542-4554-A06C-24B2CABAFA64}"/>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209" name="ZoneTexte 208">
          <a:extLst>
            <a:ext uri="{FF2B5EF4-FFF2-40B4-BE49-F238E27FC236}">
              <a16:creationId xmlns:a16="http://schemas.microsoft.com/office/drawing/2014/main" id="{40BE6D45-2F84-4166-A7CA-0CAC794E7FF6}"/>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210" name="ZoneTexte 209">
          <a:extLst>
            <a:ext uri="{FF2B5EF4-FFF2-40B4-BE49-F238E27FC236}">
              <a16:creationId xmlns:a16="http://schemas.microsoft.com/office/drawing/2014/main" id="{4436FBDF-D07C-443F-BD48-4CEF55BC5698}"/>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211" name="ZoneTexte 210">
          <a:extLst>
            <a:ext uri="{FF2B5EF4-FFF2-40B4-BE49-F238E27FC236}">
              <a16:creationId xmlns:a16="http://schemas.microsoft.com/office/drawing/2014/main" id="{785DAB2C-3914-44E8-B71D-5C8D27B7C553}"/>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212" name="ZoneTexte 211">
          <a:extLst>
            <a:ext uri="{FF2B5EF4-FFF2-40B4-BE49-F238E27FC236}">
              <a16:creationId xmlns:a16="http://schemas.microsoft.com/office/drawing/2014/main" id="{E2ABAAC7-8A8E-4DB2-9944-7C3E95F19AD8}"/>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213" name="ZoneTexte 212">
          <a:extLst>
            <a:ext uri="{FF2B5EF4-FFF2-40B4-BE49-F238E27FC236}">
              <a16:creationId xmlns:a16="http://schemas.microsoft.com/office/drawing/2014/main" id="{5514934F-B14C-49C7-BBBE-6D3B2E0B1B14}"/>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214" name="ZoneTexte 213">
          <a:extLst>
            <a:ext uri="{FF2B5EF4-FFF2-40B4-BE49-F238E27FC236}">
              <a16:creationId xmlns:a16="http://schemas.microsoft.com/office/drawing/2014/main" id="{0D92BA5C-748F-4FAC-86DF-C2C5F084DFF9}"/>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215" name="ZoneTexte 214">
          <a:extLst>
            <a:ext uri="{FF2B5EF4-FFF2-40B4-BE49-F238E27FC236}">
              <a16:creationId xmlns:a16="http://schemas.microsoft.com/office/drawing/2014/main" id="{467F46B4-C75C-4596-9E3F-E72BE7D67D6C}"/>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24</xdr:row>
      <xdr:rowOff>0</xdr:rowOff>
    </xdr:from>
    <xdr:ext cx="65" cy="172227"/>
    <xdr:sp macro="" textlink="">
      <xdr:nvSpPr>
        <xdr:cNvPr id="216" name="ZoneTexte 215">
          <a:extLst>
            <a:ext uri="{FF2B5EF4-FFF2-40B4-BE49-F238E27FC236}">
              <a16:creationId xmlns:a16="http://schemas.microsoft.com/office/drawing/2014/main" id="{01FCE522-7D5C-40C9-8933-A96937836569}"/>
            </a:ext>
          </a:extLst>
        </xdr:cNvPr>
        <xdr:cNvSpPr txBox="1"/>
      </xdr:nvSpPr>
      <xdr:spPr>
        <a:xfrm>
          <a:off x="16192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217" name="ZoneTexte 216">
          <a:extLst>
            <a:ext uri="{FF2B5EF4-FFF2-40B4-BE49-F238E27FC236}">
              <a16:creationId xmlns:a16="http://schemas.microsoft.com/office/drawing/2014/main" id="{007367FB-319C-47D9-9869-B9BBF49FA934}"/>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218" name="ZoneTexte 217">
          <a:extLst>
            <a:ext uri="{FF2B5EF4-FFF2-40B4-BE49-F238E27FC236}">
              <a16:creationId xmlns:a16="http://schemas.microsoft.com/office/drawing/2014/main" id="{1E18402A-70B6-4E81-8887-77367D04B212}"/>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219" name="ZoneTexte 218">
          <a:extLst>
            <a:ext uri="{FF2B5EF4-FFF2-40B4-BE49-F238E27FC236}">
              <a16:creationId xmlns:a16="http://schemas.microsoft.com/office/drawing/2014/main" id="{FC1685B3-FF73-4795-9C1A-37B85282D6D4}"/>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24</xdr:row>
      <xdr:rowOff>0</xdr:rowOff>
    </xdr:from>
    <xdr:ext cx="65" cy="172227"/>
    <xdr:sp macro="" textlink="">
      <xdr:nvSpPr>
        <xdr:cNvPr id="220" name="ZoneTexte 219">
          <a:extLst>
            <a:ext uri="{FF2B5EF4-FFF2-40B4-BE49-F238E27FC236}">
              <a16:creationId xmlns:a16="http://schemas.microsoft.com/office/drawing/2014/main" id="{86C360CB-73B8-4EB0-9264-5F298F15A4D8}"/>
            </a:ext>
          </a:extLst>
        </xdr:cNvPr>
        <xdr:cNvSpPr txBox="1"/>
      </xdr:nvSpPr>
      <xdr:spPr>
        <a:xfrm>
          <a:off x="17716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24</xdr:row>
      <xdr:rowOff>0</xdr:rowOff>
    </xdr:from>
    <xdr:ext cx="65" cy="172227"/>
    <xdr:sp macro="" textlink="">
      <xdr:nvSpPr>
        <xdr:cNvPr id="221" name="ZoneTexte 220">
          <a:extLst>
            <a:ext uri="{FF2B5EF4-FFF2-40B4-BE49-F238E27FC236}">
              <a16:creationId xmlns:a16="http://schemas.microsoft.com/office/drawing/2014/main" id="{3A8E7E85-71A6-468B-B29D-D88C876B9F82}"/>
            </a:ext>
          </a:extLst>
        </xdr:cNvPr>
        <xdr:cNvSpPr txBox="1"/>
      </xdr:nvSpPr>
      <xdr:spPr>
        <a:xfrm>
          <a:off x="1924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24</xdr:row>
      <xdr:rowOff>0</xdr:rowOff>
    </xdr:from>
    <xdr:ext cx="65" cy="172227"/>
    <xdr:sp macro="" textlink="">
      <xdr:nvSpPr>
        <xdr:cNvPr id="222" name="ZoneTexte 221">
          <a:extLst>
            <a:ext uri="{FF2B5EF4-FFF2-40B4-BE49-F238E27FC236}">
              <a16:creationId xmlns:a16="http://schemas.microsoft.com/office/drawing/2014/main" id="{211C7DBB-89F9-4793-B128-87649203EAB8}"/>
            </a:ext>
          </a:extLst>
        </xdr:cNvPr>
        <xdr:cNvSpPr txBox="1"/>
      </xdr:nvSpPr>
      <xdr:spPr>
        <a:xfrm>
          <a:off x="1924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24</xdr:row>
      <xdr:rowOff>0</xdr:rowOff>
    </xdr:from>
    <xdr:ext cx="65" cy="172227"/>
    <xdr:sp macro="" textlink="">
      <xdr:nvSpPr>
        <xdr:cNvPr id="223" name="ZoneTexte 222">
          <a:extLst>
            <a:ext uri="{FF2B5EF4-FFF2-40B4-BE49-F238E27FC236}">
              <a16:creationId xmlns:a16="http://schemas.microsoft.com/office/drawing/2014/main" id="{19CCC3F2-EC6C-41D9-8850-36E36194B456}"/>
            </a:ext>
          </a:extLst>
        </xdr:cNvPr>
        <xdr:cNvSpPr txBox="1"/>
      </xdr:nvSpPr>
      <xdr:spPr>
        <a:xfrm>
          <a:off x="13906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24</xdr:row>
      <xdr:rowOff>0</xdr:rowOff>
    </xdr:from>
    <xdr:ext cx="65" cy="172227"/>
    <xdr:sp macro="" textlink="">
      <xdr:nvSpPr>
        <xdr:cNvPr id="224" name="ZoneTexte 223">
          <a:extLst>
            <a:ext uri="{FF2B5EF4-FFF2-40B4-BE49-F238E27FC236}">
              <a16:creationId xmlns:a16="http://schemas.microsoft.com/office/drawing/2014/main" id="{4F0DE7E9-530D-421A-BF55-4ECA5F2B7AF5}"/>
            </a:ext>
          </a:extLst>
        </xdr:cNvPr>
        <xdr:cNvSpPr txBox="1"/>
      </xdr:nvSpPr>
      <xdr:spPr>
        <a:xfrm>
          <a:off x="13906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24</xdr:row>
      <xdr:rowOff>0</xdr:rowOff>
    </xdr:from>
    <xdr:ext cx="65" cy="172227"/>
    <xdr:sp macro="" textlink="">
      <xdr:nvSpPr>
        <xdr:cNvPr id="225" name="ZoneTexte 224">
          <a:extLst>
            <a:ext uri="{FF2B5EF4-FFF2-40B4-BE49-F238E27FC236}">
              <a16:creationId xmlns:a16="http://schemas.microsoft.com/office/drawing/2014/main" id="{01430C80-655A-496D-8CB1-FDB5B441CAAD}"/>
            </a:ext>
          </a:extLst>
        </xdr:cNvPr>
        <xdr:cNvSpPr txBox="1"/>
      </xdr:nvSpPr>
      <xdr:spPr>
        <a:xfrm>
          <a:off x="13906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24</xdr:row>
      <xdr:rowOff>0</xdr:rowOff>
    </xdr:from>
    <xdr:ext cx="65" cy="172227"/>
    <xdr:sp macro="" textlink="">
      <xdr:nvSpPr>
        <xdr:cNvPr id="226" name="ZoneTexte 225">
          <a:extLst>
            <a:ext uri="{FF2B5EF4-FFF2-40B4-BE49-F238E27FC236}">
              <a16:creationId xmlns:a16="http://schemas.microsoft.com/office/drawing/2014/main" id="{08843D8D-E930-4997-8BA5-0D7AAD0C5B88}"/>
            </a:ext>
          </a:extLst>
        </xdr:cNvPr>
        <xdr:cNvSpPr txBox="1"/>
      </xdr:nvSpPr>
      <xdr:spPr>
        <a:xfrm>
          <a:off x="13906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24</xdr:row>
      <xdr:rowOff>0</xdr:rowOff>
    </xdr:from>
    <xdr:ext cx="65" cy="172227"/>
    <xdr:sp macro="" textlink="">
      <xdr:nvSpPr>
        <xdr:cNvPr id="227" name="ZoneTexte 226">
          <a:extLst>
            <a:ext uri="{FF2B5EF4-FFF2-40B4-BE49-F238E27FC236}">
              <a16:creationId xmlns:a16="http://schemas.microsoft.com/office/drawing/2014/main" id="{0C9D6540-EF67-4CC2-9F60-E4E8E3964ED9}"/>
            </a:ext>
          </a:extLst>
        </xdr:cNvPr>
        <xdr:cNvSpPr txBox="1"/>
      </xdr:nvSpPr>
      <xdr:spPr>
        <a:xfrm>
          <a:off x="13906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24</xdr:row>
      <xdr:rowOff>0</xdr:rowOff>
    </xdr:from>
    <xdr:ext cx="65" cy="172227"/>
    <xdr:sp macro="" textlink="">
      <xdr:nvSpPr>
        <xdr:cNvPr id="228" name="ZoneTexte 227">
          <a:extLst>
            <a:ext uri="{FF2B5EF4-FFF2-40B4-BE49-F238E27FC236}">
              <a16:creationId xmlns:a16="http://schemas.microsoft.com/office/drawing/2014/main" id="{11CABAF2-A0CA-4A70-8842-E3E061425D44}"/>
            </a:ext>
          </a:extLst>
        </xdr:cNvPr>
        <xdr:cNvSpPr txBox="1"/>
      </xdr:nvSpPr>
      <xdr:spPr>
        <a:xfrm>
          <a:off x="13906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24</xdr:row>
      <xdr:rowOff>0</xdr:rowOff>
    </xdr:from>
    <xdr:ext cx="65" cy="172227"/>
    <xdr:sp macro="" textlink="">
      <xdr:nvSpPr>
        <xdr:cNvPr id="229" name="ZoneTexte 228">
          <a:extLst>
            <a:ext uri="{FF2B5EF4-FFF2-40B4-BE49-F238E27FC236}">
              <a16:creationId xmlns:a16="http://schemas.microsoft.com/office/drawing/2014/main" id="{36B24259-BA29-4BC3-8B14-1C30356A0E42}"/>
            </a:ext>
          </a:extLst>
        </xdr:cNvPr>
        <xdr:cNvSpPr txBox="1"/>
      </xdr:nvSpPr>
      <xdr:spPr>
        <a:xfrm>
          <a:off x="13906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24</xdr:row>
      <xdr:rowOff>0</xdr:rowOff>
    </xdr:from>
    <xdr:ext cx="65" cy="172227"/>
    <xdr:sp macro="" textlink="">
      <xdr:nvSpPr>
        <xdr:cNvPr id="230" name="ZoneTexte 229">
          <a:extLst>
            <a:ext uri="{FF2B5EF4-FFF2-40B4-BE49-F238E27FC236}">
              <a16:creationId xmlns:a16="http://schemas.microsoft.com/office/drawing/2014/main" id="{EE52CE23-28B3-444D-8531-0FF0A9572987}"/>
            </a:ext>
          </a:extLst>
        </xdr:cNvPr>
        <xdr:cNvSpPr txBox="1"/>
      </xdr:nvSpPr>
      <xdr:spPr>
        <a:xfrm>
          <a:off x="13906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24</xdr:row>
      <xdr:rowOff>0</xdr:rowOff>
    </xdr:from>
    <xdr:ext cx="65" cy="172227"/>
    <xdr:sp macro="" textlink="">
      <xdr:nvSpPr>
        <xdr:cNvPr id="231" name="ZoneTexte 230">
          <a:extLst>
            <a:ext uri="{FF2B5EF4-FFF2-40B4-BE49-F238E27FC236}">
              <a16:creationId xmlns:a16="http://schemas.microsoft.com/office/drawing/2014/main" id="{A1342E6C-F306-4287-80D5-4A408C469598}"/>
            </a:ext>
          </a:extLst>
        </xdr:cNvPr>
        <xdr:cNvSpPr txBox="1"/>
      </xdr:nvSpPr>
      <xdr:spPr>
        <a:xfrm>
          <a:off x="13906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24</xdr:row>
      <xdr:rowOff>0</xdr:rowOff>
    </xdr:from>
    <xdr:ext cx="65" cy="172227"/>
    <xdr:sp macro="" textlink="">
      <xdr:nvSpPr>
        <xdr:cNvPr id="232" name="ZoneTexte 231">
          <a:extLst>
            <a:ext uri="{FF2B5EF4-FFF2-40B4-BE49-F238E27FC236}">
              <a16:creationId xmlns:a16="http://schemas.microsoft.com/office/drawing/2014/main" id="{4928F562-B69A-4AEC-9FD5-6D09E9109E1F}"/>
            </a:ext>
          </a:extLst>
        </xdr:cNvPr>
        <xdr:cNvSpPr txBox="1"/>
      </xdr:nvSpPr>
      <xdr:spPr>
        <a:xfrm>
          <a:off x="13906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233" name="ZoneTexte 232">
          <a:extLst>
            <a:ext uri="{FF2B5EF4-FFF2-40B4-BE49-F238E27FC236}">
              <a16:creationId xmlns:a16="http://schemas.microsoft.com/office/drawing/2014/main" id="{4FDF1D42-8538-4595-BFF5-994131BCE60E}"/>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234" name="ZoneTexte 233">
          <a:extLst>
            <a:ext uri="{FF2B5EF4-FFF2-40B4-BE49-F238E27FC236}">
              <a16:creationId xmlns:a16="http://schemas.microsoft.com/office/drawing/2014/main" id="{689AB6BB-903A-4C28-88D0-137511FEB5A8}"/>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235" name="ZoneTexte 234">
          <a:extLst>
            <a:ext uri="{FF2B5EF4-FFF2-40B4-BE49-F238E27FC236}">
              <a16:creationId xmlns:a16="http://schemas.microsoft.com/office/drawing/2014/main" id="{F1762C55-7F3D-45D4-9E86-DF9BDBB9C5D9}"/>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236" name="ZoneTexte 235">
          <a:extLst>
            <a:ext uri="{FF2B5EF4-FFF2-40B4-BE49-F238E27FC236}">
              <a16:creationId xmlns:a16="http://schemas.microsoft.com/office/drawing/2014/main" id="{6B8E77A1-8902-45E2-91F7-99842031524F}"/>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237" name="ZoneTexte 236">
          <a:extLst>
            <a:ext uri="{FF2B5EF4-FFF2-40B4-BE49-F238E27FC236}">
              <a16:creationId xmlns:a16="http://schemas.microsoft.com/office/drawing/2014/main" id="{DCDFE11F-DF2C-45A6-9D34-07BA7387763F}"/>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238" name="ZoneTexte 237">
          <a:extLst>
            <a:ext uri="{FF2B5EF4-FFF2-40B4-BE49-F238E27FC236}">
              <a16:creationId xmlns:a16="http://schemas.microsoft.com/office/drawing/2014/main" id="{FC63AC99-34A9-4839-9E55-3D1C52E3FB85}"/>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239" name="ZoneTexte 238">
          <a:extLst>
            <a:ext uri="{FF2B5EF4-FFF2-40B4-BE49-F238E27FC236}">
              <a16:creationId xmlns:a16="http://schemas.microsoft.com/office/drawing/2014/main" id="{BD6569CE-DE29-459B-80E6-5853BB04FA70}"/>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240" name="ZoneTexte 239">
          <a:extLst>
            <a:ext uri="{FF2B5EF4-FFF2-40B4-BE49-F238E27FC236}">
              <a16:creationId xmlns:a16="http://schemas.microsoft.com/office/drawing/2014/main" id="{BA3C5DEE-BDEA-4FC6-A821-5D144638DDA9}"/>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241" name="ZoneTexte 240">
          <a:extLst>
            <a:ext uri="{FF2B5EF4-FFF2-40B4-BE49-F238E27FC236}">
              <a16:creationId xmlns:a16="http://schemas.microsoft.com/office/drawing/2014/main" id="{A2FFD1DC-8DDF-4D9F-BCA8-8CC6C3344605}"/>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24</xdr:row>
      <xdr:rowOff>0</xdr:rowOff>
    </xdr:from>
    <xdr:ext cx="65" cy="172227"/>
    <xdr:sp macro="" textlink="">
      <xdr:nvSpPr>
        <xdr:cNvPr id="242" name="ZoneTexte 241">
          <a:extLst>
            <a:ext uri="{FF2B5EF4-FFF2-40B4-BE49-F238E27FC236}">
              <a16:creationId xmlns:a16="http://schemas.microsoft.com/office/drawing/2014/main" id="{9268900D-444C-4B30-83DF-FF2954182B71}"/>
            </a:ext>
          </a:extLst>
        </xdr:cNvPr>
        <xdr:cNvSpPr txBox="1"/>
      </xdr:nvSpPr>
      <xdr:spPr>
        <a:xfrm>
          <a:off x="1543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24</xdr:row>
      <xdr:rowOff>0</xdr:rowOff>
    </xdr:from>
    <xdr:ext cx="65" cy="172227"/>
    <xdr:sp macro="" textlink="">
      <xdr:nvSpPr>
        <xdr:cNvPr id="243" name="ZoneTexte 242">
          <a:extLst>
            <a:ext uri="{FF2B5EF4-FFF2-40B4-BE49-F238E27FC236}">
              <a16:creationId xmlns:a16="http://schemas.microsoft.com/office/drawing/2014/main" id="{F23C8E41-08C2-400C-96C5-7FC626B35FE7}"/>
            </a:ext>
          </a:extLst>
        </xdr:cNvPr>
        <xdr:cNvSpPr txBox="1"/>
      </xdr:nvSpPr>
      <xdr:spPr>
        <a:xfrm>
          <a:off x="16192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24</xdr:row>
      <xdr:rowOff>0</xdr:rowOff>
    </xdr:from>
    <xdr:ext cx="65" cy="172227"/>
    <xdr:sp macro="" textlink="">
      <xdr:nvSpPr>
        <xdr:cNvPr id="244" name="ZoneTexte 243">
          <a:extLst>
            <a:ext uri="{FF2B5EF4-FFF2-40B4-BE49-F238E27FC236}">
              <a16:creationId xmlns:a16="http://schemas.microsoft.com/office/drawing/2014/main" id="{6E109A4C-A7A9-499D-B376-9F5BDC69C6D0}"/>
            </a:ext>
          </a:extLst>
        </xdr:cNvPr>
        <xdr:cNvSpPr txBox="1"/>
      </xdr:nvSpPr>
      <xdr:spPr>
        <a:xfrm>
          <a:off x="16192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245" name="ZoneTexte 244">
          <a:extLst>
            <a:ext uri="{FF2B5EF4-FFF2-40B4-BE49-F238E27FC236}">
              <a16:creationId xmlns:a16="http://schemas.microsoft.com/office/drawing/2014/main" id="{E50E2747-DCD5-469D-917C-139B5C78DE8A}"/>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246" name="ZoneTexte 245">
          <a:extLst>
            <a:ext uri="{FF2B5EF4-FFF2-40B4-BE49-F238E27FC236}">
              <a16:creationId xmlns:a16="http://schemas.microsoft.com/office/drawing/2014/main" id="{EDB155E8-4EB6-41C9-ACF2-73A5EF3CC074}"/>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247" name="ZoneTexte 246">
          <a:extLst>
            <a:ext uri="{FF2B5EF4-FFF2-40B4-BE49-F238E27FC236}">
              <a16:creationId xmlns:a16="http://schemas.microsoft.com/office/drawing/2014/main" id="{7B8475DF-5F06-4BBE-A434-BDF4677D3AEF}"/>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248" name="ZoneTexte 247">
          <a:extLst>
            <a:ext uri="{FF2B5EF4-FFF2-40B4-BE49-F238E27FC236}">
              <a16:creationId xmlns:a16="http://schemas.microsoft.com/office/drawing/2014/main" id="{E50A24AF-927B-4826-B1C5-2106004C4D34}"/>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249" name="ZoneTexte 248">
          <a:extLst>
            <a:ext uri="{FF2B5EF4-FFF2-40B4-BE49-F238E27FC236}">
              <a16:creationId xmlns:a16="http://schemas.microsoft.com/office/drawing/2014/main" id="{FAA47699-D3AB-4944-963D-8881B421EC28}"/>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250" name="ZoneTexte 249">
          <a:extLst>
            <a:ext uri="{FF2B5EF4-FFF2-40B4-BE49-F238E27FC236}">
              <a16:creationId xmlns:a16="http://schemas.microsoft.com/office/drawing/2014/main" id="{19B0CE3A-3726-4A69-8040-4C973AC7F9AF}"/>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251" name="ZoneTexte 250">
          <a:extLst>
            <a:ext uri="{FF2B5EF4-FFF2-40B4-BE49-F238E27FC236}">
              <a16:creationId xmlns:a16="http://schemas.microsoft.com/office/drawing/2014/main" id="{52ECD7D1-9A18-4B85-8BAF-B6DD30B5D23E}"/>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252" name="ZoneTexte 251">
          <a:extLst>
            <a:ext uri="{FF2B5EF4-FFF2-40B4-BE49-F238E27FC236}">
              <a16:creationId xmlns:a16="http://schemas.microsoft.com/office/drawing/2014/main" id="{2F301492-24EB-4A90-A440-AC6119CF85A6}"/>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253" name="ZoneTexte 252">
          <a:extLst>
            <a:ext uri="{FF2B5EF4-FFF2-40B4-BE49-F238E27FC236}">
              <a16:creationId xmlns:a16="http://schemas.microsoft.com/office/drawing/2014/main" id="{B4A15006-0935-440B-A7E4-283949409958}"/>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254" name="ZoneTexte 253">
          <a:extLst>
            <a:ext uri="{FF2B5EF4-FFF2-40B4-BE49-F238E27FC236}">
              <a16:creationId xmlns:a16="http://schemas.microsoft.com/office/drawing/2014/main" id="{F190D6C4-65BA-4BC8-A603-DD2CAFC7BCDE}"/>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255" name="ZoneTexte 254">
          <a:extLst>
            <a:ext uri="{FF2B5EF4-FFF2-40B4-BE49-F238E27FC236}">
              <a16:creationId xmlns:a16="http://schemas.microsoft.com/office/drawing/2014/main" id="{25349322-36CF-48E1-B302-12323517CE48}"/>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24</xdr:row>
      <xdr:rowOff>0</xdr:rowOff>
    </xdr:from>
    <xdr:ext cx="65" cy="172227"/>
    <xdr:sp macro="" textlink="">
      <xdr:nvSpPr>
        <xdr:cNvPr id="256" name="ZoneTexte 255">
          <a:extLst>
            <a:ext uri="{FF2B5EF4-FFF2-40B4-BE49-F238E27FC236}">
              <a16:creationId xmlns:a16="http://schemas.microsoft.com/office/drawing/2014/main" id="{A95F8AEA-957D-4DAB-9264-10B43560AFE0}"/>
            </a:ext>
          </a:extLst>
        </xdr:cNvPr>
        <xdr:cNvSpPr txBox="1"/>
      </xdr:nvSpPr>
      <xdr:spPr>
        <a:xfrm>
          <a:off x="16954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24</xdr:row>
      <xdr:rowOff>0</xdr:rowOff>
    </xdr:from>
    <xdr:ext cx="65" cy="172227"/>
    <xdr:sp macro="" textlink="">
      <xdr:nvSpPr>
        <xdr:cNvPr id="257" name="ZoneTexte 256">
          <a:extLst>
            <a:ext uri="{FF2B5EF4-FFF2-40B4-BE49-F238E27FC236}">
              <a16:creationId xmlns:a16="http://schemas.microsoft.com/office/drawing/2014/main" id="{B54326CB-A274-4018-B2D7-485D400C4C76}"/>
            </a:ext>
          </a:extLst>
        </xdr:cNvPr>
        <xdr:cNvSpPr txBox="1"/>
      </xdr:nvSpPr>
      <xdr:spPr>
        <a:xfrm>
          <a:off x="17716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24</xdr:row>
      <xdr:rowOff>0</xdr:rowOff>
    </xdr:from>
    <xdr:ext cx="65" cy="172227"/>
    <xdr:sp macro="" textlink="">
      <xdr:nvSpPr>
        <xdr:cNvPr id="258" name="ZoneTexte 257">
          <a:extLst>
            <a:ext uri="{FF2B5EF4-FFF2-40B4-BE49-F238E27FC236}">
              <a16:creationId xmlns:a16="http://schemas.microsoft.com/office/drawing/2014/main" id="{4413EA86-CAFA-4656-AA2E-1812C38F27E9}"/>
            </a:ext>
          </a:extLst>
        </xdr:cNvPr>
        <xdr:cNvSpPr txBox="1"/>
      </xdr:nvSpPr>
      <xdr:spPr>
        <a:xfrm>
          <a:off x="17716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24</xdr:row>
      <xdr:rowOff>0</xdr:rowOff>
    </xdr:from>
    <xdr:ext cx="65" cy="172227"/>
    <xdr:sp macro="" textlink="">
      <xdr:nvSpPr>
        <xdr:cNvPr id="259" name="ZoneTexte 258">
          <a:extLst>
            <a:ext uri="{FF2B5EF4-FFF2-40B4-BE49-F238E27FC236}">
              <a16:creationId xmlns:a16="http://schemas.microsoft.com/office/drawing/2014/main" id="{5D4EC23F-4ECD-48B8-8E80-4942C4C5CB96}"/>
            </a:ext>
          </a:extLst>
        </xdr:cNvPr>
        <xdr:cNvSpPr txBox="1"/>
      </xdr:nvSpPr>
      <xdr:spPr>
        <a:xfrm>
          <a:off x="18478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24</xdr:row>
      <xdr:rowOff>0</xdr:rowOff>
    </xdr:from>
    <xdr:ext cx="65" cy="172227"/>
    <xdr:sp macro="" textlink="">
      <xdr:nvSpPr>
        <xdr:cNvPr id="260" name="ZoneTexte 259">
          <a:extLst>
            <a:ext uri="{FF2B5EF4-FFF2-40B4-BE49-F238E27FC236}">
              <a16:creationId xmlns:a16="http://schemas.microsoft.com/office/drawing/2014/main" id="{33581911-5154-4ADB-A993-5FF0BDFDBFA7}"/>
            </a:ext>
          </a:extLst>
        </xdr:cNvPr>
        <xdr:cNvSpPr txBox="1"/>
      </xdr:nvSpPr>
      <xdr:spPr>
        <a:xfrm>
          <a:off x="18478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24</xdr:row>
      <xdr:rowOff>0</xdr:rowOff>
    </xdr:from>
    <xdr:ext cx="65" cy="172227"/>
    <xdr:sp macro="" textlink="">
      <xdr:nvSpPr>
        <xdr:cNvPr id="261" name="ZoneTexte 260">
          <a:extLst>
            <a:ext uri="{FF2B5EF4-FFF2-40B4-BE49-F238E27FC236}">
              <a16:creationId xmlns:a16="http://schemas.microsoft.com/office/drawing/2014/main" id="{6CB85D02-6C75-401A-BFFB-DD6D138FEFA7}"/>
            </a:ext>
          </a:extLst>
        </xdr:cNvPr>
        <xdr:cNvSpPr txBox="1"/>
      </xdr:nvSpPr>
      <xdr:spPr>
        <a:xfrm>
          <a:off x="1924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24</xdr:row>
      <xdr:rowOff>0</xdr:rowOff>
    </xdr:from>
    <xdr:ext cx="65" cy="172227"/>
    <xdr:sp macro="" textlink="">
      <xdr:nvSpPr>
        <xdr:cNvPr id="262" name="ZoneTexte 261">
          <a:extLst>
            <a:ext uri="{FF2B5EF4-FFF2-40B4-BE49-F238E27FC236}">
              <a16:creationId xmlns:a16="http://schemas.microsoft.com/office/drawing/2014/main" id="{ACAC66EE-3183-4DE5-96CA-725CEADAF2BA}"/>
            </a:ext>
          </a:extLst>
        </xdr:cNvPr>
        <xdr:cNvSpPr txBox="1"/>
      </xdr:nvSpPr>
      <xdr:spPr>
        <a:xfrm>
          <a:off x="19240500" y="15878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36</xdr:row>
      <xdr:rowOff>0</xdr:rowOff>
    </xdr:from>
    <xdr:ext cx="65" cy="172227"/>
    <xdr:sp macro="" textlink="">
      <xdr:nvSpPr>
        <xdr:cNvPr id="263" name="ZoneTexte 262">
          <a:extLst>
            <a:ext uri="{FF2B5EF4-FFF2-40B4-BE49-F238E27FC236}">
              <a16:creationId xmlns:a16="http://schemas.microsoft.com/office/drawing/2014/main" id="{058F73EA-CFF4-4B05-B013-8C089AC53FE0}"/>
            </a:ext>
          </a:extLst>
        </xdr:cNvPr>
        <xdr:cNvSpPr txBox="1"/>
      </xdr:nvSpPr>
      <xdr:spPr>
        <a:xfrm>
          <a:off x="16954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36</xdr:row>
      <xdr:rowOff>0</xdr:rowOff>
    </xdr:from>
    <xdr:ext cx="65" cy="172227"/>
    <xdr:sp macro="" textlink="">
      <xdr:nvSpPr>
        <xdr:cNvPr id="264" name="ZoneTexte 263">
          <a:extLst>
            <a:ext uri="{FF2B5EF4-FFF2-40B4-BE49-F238E27FC236}">
              <a16:creationId xmlns:a16="http://schemas.microsoft.com/office/drawing/2014/main" id="{0E1036D5-7D61-455C-94FD-122749254675}"/>
            </a:ext>
          </a:extLst>
        </xdr:cNvPr>
        <xdr:cNvSpPr txBox="1"/>
      </xdr:nvSpPr>
      <xdr:spPr>
        <a:xfrm>
          <a:off x="16954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36</xdr:row>
      <xdr:rowOff>0</xdr:rowOff>
    </xdr:from>
    <xdr:ext cx="65" cy="172227"/>
    <xdr:sp macro="" textlink="">
      <xdr:nvSpPr>
        <xdr:cNvPr id="265" name="ZoneTexte 264">
          <a:extLst>
            <a:ext uri="{FF2B5EF4-FFF2-40B4-BE49-F238E27FC236}">
              <a16:creationId xmlns:a16="http://schemas.microsoft.com/office/drawing/2014/main" id="{2A338FE7-8C6B-42C6-BB9D-22769D609449}"/>
            </a:ext>
          </a:extLst>
        </xdr:cNvPr>
        <xdr:cNvSpPr txBox="1"/>
      </xdr:nvSpPr>
      <xdr:spPr>
        <a:xfrm>
          <a:off x="16954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36</xdr:row>
      <xdr:rowOff>0</xdr:rowOff>
    </xdr:from>
    <xdr:ext cx="65" cy="172227"/>
    <xdr:sp macro="" textlink="">
      <xdr:nvSpPr>
        <xdr:cNvPr id="266" name="ZoneTexte 265">
          <a:extLst>
            <a:ext uri="{FF2B5EF4-FFF2-40B4-BE49-F238E27FC236}">
              <a16:creationId xmlns:a16="http://schemas.microsoft.com/office/drawing/2014/main" id="{30040E13-AF75-432D-8921-3029E23BCC64}"/>
            </a:ext>
          </a:extLst>
        </xdr:cNvPr>
        <xdr:cNvSpPr txBox="1"/>
      </xdr:nvSpPr>
      <xdr:spPr>
        <a:xfrm>
          <a:off x="16954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36</xdr:row>
      <xdr:rowOff>0</xdr:rowOff>
    </xdr:from>
    <xdr:ext cx="65" cy="172227"/>
    <xdr:sp macro="" textlink="">
      <xdr:nvSpPr>
        <xdr:cNvPr id="267" name="ZoneTexte 266">
          <a:extLst>
            <a:ext uri="{FF2B5EF4-FFF2-40B4-BE49-F238E27FC236}">
              <a16:creationId xmlns:a16="http://schemas.microsoft.com/office/drawing/2014/main" id="{BE0293E5-36B8-4621-B75D-09DDF69EE5B1}"/>
            </a:ext>
          </a:extLst>
        </xdr:cNvPr>
        <xdr:cNvSpPr txBox="1"/>
      </xdr:nvSpPr>
      <xdr:spPr>
        <a:xfrm>
          <a:off x="16954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36</xdr:row>
      <xdr:rowOff>0</xdr:rowOff>
    </xdr:from>
    <xdr:ext cx="65" cy="172227"/>
    <xdr:sp macro="" textlink="">
      <xdr:nvSpPr>
        <xdr:cNvPr id="268" name="ZoneTexte 267">
          <a:extLst>
            <a:ext uri="{FF2B5EF4-FFF2-40B4-BE49-F238E27FC236}">
              <a16:creationId xmlns:a16="http://schemas.microsoft.com/office/drawing/2014/main" id="{669AD6AB-8B80-4204-8C9C-4BC5F566EF65}"/>
            </a:ext>
          </a:extLst>
        </xdr:cNvPr>
        <xdr:cNvSpPr txBox="1"/>
      </xdr:nvSpPr>
      <xdr:spPr>
        <a:xfrm>
          <a:off x="16954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36</xdr:row>
      <xdr:rowOff>0</xdr:rowOff>
    </xdr:from>
    <xdr:ext cx="65" cy="172227"/>
    <xdr:sp macro="" textlink="">
      <xdr:nvSpPr>
        <xdr:cNvPr id="269" name="ZoneTexte 268">
          <a:extLst>
            <a:ext uri="{FF2B5EF4-FFF2-40B4-BE49-F238E27FC236}">
              <a16:creationId xmlns:a16="http://schemas.microsoft.com/office/drawing/2014/main" id="{8F1932F3-C25D-4455-916A-ED12C45E6836}"/>
            </a:ext>
          </a:extLst>
        </xdr:cNvPr>
        <xdr:cNvSpPr txBox="1"/>
      </xdr:nvSpPr>
      <xdr:spPr>
        <a:xfrm>
          <a:off x="16954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36</xdr:row>
      <xdr:rowOff>0</xdr:rowOff>
    </xdr:from>
    <xdr:ext cx="65" cy="172227"/>
    <xdr:sp macro="" textlink="">
      <xdr:nvSpPr>
        <xdr:cNvPr id="270" name="ZoneTexte 269">
          <a:extLst>
            <a:ext uri="{FF2B5EF4-FFF2-40B4-BE49-F238E27FC236}">
              <a16:creationId xmlns:a16="http://schemas.microsoft.com/office/drawing/2014/main" id="{911DDFFD-22E1-423B-A399-23FF97A8F0D7}"/>
            </a:ext>
          </a:extLst>
        </xdr:cNvPr>
        <xdr:cNvSpPr txBox="1"/>
      </xdr:nvSpPr>
      <xdr:spPr>
        <a:xfrm>
          <a:off x="16954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36</xdr:row>
      <xdr:rowOff>0</xdr:rowOff>
    </xdr:from>
    <xdr:ext cx="65" cy="172227"/>
    <xdr:sp macro="" textlink="">
      <xdr:nvSpPr>
        <xdr:cNvPr id="271" name="ZoneTexte 270">
          <a:extLst>
            <a:ext uri="{FF2B5EF4-FFF2-40B4-BE49-F238E27FC236}">
              <a16:creationId xmlns:a16="http://schemas.microsoft.com/office/drawing/2014/main" id="{64B180E0-6212-42B1-9D82-5A0955FEC687}"/>
            </a:ext>
          </a:extLst>
        </xdr:cNvPr>
        <xdr:cNvSpPr txBox="1"/>
      </xdr:nvSpPr>
      <xdr:spPr>
        <a:xfrm>
          <a:off x="16954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36</xdr:row>
      <xdr:rowOff>0</xdr:rowOff>
    </xdr:from>
    <xdr:ext cx="65" cy="172227"/>
    <xdr:sp macro="" textlink="">
      <xdr:nvSpPr>
        <xdr:cNvPr id="272" name="ZoneTexte 271">
          <a:extLst>
            <a:ext uri="{FF2B5EF4-FFF2-40B4-BE49-F238E27FC236}">
              <a16:creationId xmlns:a16="http://schemas.microsoft.com/office/drawing/2014/main" id="{8FF2CA5F-7B31-45FA-B0C9-4108F7A55A4E}"/>
            </a:ext>
          </a:extLst>
        </xdr:cNvPr>
        <xdr:cNvSpPr txBox="1"/>
      </xdr:nvSpPr>
      <xdr:spPr>
        <a:xfrm>
          <a:off x="16954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36</xdr:row>
      <xdr:rowOff>0</xdr:rowOff>
    </xdr:from>
    <xdr:ext cx="65" cy="172227"/>
    <xdr:sp macro="" textlink="">
      <xdr:nvSpPr>
        <xdr:cNvPr id="273" name="ZoneTexte 272">
          <a:extLst>
            <a:ext uri="{FF2B5EF4-FFF2-40B4-BE49-F238E27FC236}">
              <a16:creationId xmlns:a16="http://schemas.microsoft.com/office/drawing/2014/main" id="{E9F38353-89D6-4C5E-B27B-CAF300EC74CE}"/>
            </a:ext>
          </a:extLst>
        </xdr:cNvPr>
        <xdr:cNvSpPr txBox="1"/>
      </xdr:nvSpPr>
      <xdr:spPr>
        <a:xfrm>
          <a:off x="16954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36</xdr:row>
      <xdr:rowOff>0</xdr:rowOff>
    </xdr:from>
    <xdr:ext cx="65" cy="172227"/>
    <xdr:sp macro="" textlink="">
      <xdr:nvSpPr>
        <xdr:cNvPr id="274" name="ZoneTexte 273">
          <a:extLst>
            <a:ext uri="{FF2B5EF4-FFF2-40B4-BE49-F238E27FC236}">
              <a16:creationId xmlns:a16="http://schemas.microsoft.com/office/drawing/2014/main" id="{A980B521-C97C-4D28-AE10-2A0D93453AD1}"/>
            </a:ext>
          </a:extLst>
        </xdr:cNvPr>
        <xdr:cNvSpPr txBox="1"/>
      </xdr:nvSpPr>
      <xdr:spPr>
        <a:xfrm>
          <a:off x="16954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36</xdr:row>
      <xdr:rowOff>0</xdr:rowOff>
    </xdr:from>
    <xdr:ext cx="65" cy="172227"/>
    <xdr:sp macro="" textlink="">
      <xdr:nvSpPr>
        <xdr:cNvPr id="275" name="ZoneTexte 274">
          <a:extLst>
            <a:ext uri="{FF2B5EF4-FFF2-40B4-BE49-F238E27FC236}">
              <a16:creationId xmlns:a16="http://schemas.microsoft.com/office/drawing/2014/main" id="{E9D7FFBF-9917-438D-BFBA-329D7E6F4CA9}"/>
            </a:ext>
          </a:extLst>
        </xdr:cNvPr>
        <xdr:cNvSpPr txBox="1"/>
      </xdr:nvSpPr>
      <xdr:spPr>
        <a:xfrm>
          <a:off x="18478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36</xdr:row>
      <xdr:rowOff>0</xdr:rowOff>
    </xdr:from>
    <xdr:ext cx="65" cy="172227"/>
    <xdr:sp macro="" textlink="">
      <xdr:nvSpPr>
        <xdr:cNvPr id="276" name="ZoneTexte 275">
          <a:extLst>
            <a:ext uri="{FF2B5EF4-FFF2-40B4-BE49-F238E27FC236}">
              <a16:creationId xmlns:a16="http://schemas.microsoft.com/office/drawing/2014/main" id="{2E92A11A-F4FA-49EE-A305-95A6CC37B7A6}"/>
            </a:ext>
          </a:extLst>
        </xdr:cNvPr>
        <xdr:cNvSpPr txBox="1"/>
      </xdr:nvSpPr>
      <xdr:spPr>
        <a:xfrm>
          <a:off x="18478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36</xdr:row>
      <xdr:rowOff>0</xdr:rowOff>
    </xdr:from>
    <xdr:ext cx="65" cy="172227"/>
    <xdr:sp macro="" textlink="">
      <xdr:nvSpPr>
        <xdr:cNvPr id="277" name="ZoneTexte 276">
          <a:extLst>
            <a:ext uri="{FF2B5EF4-FFF2-40B4-BE49-F238E27FC236}">
              <a16:creationId xmlns:a16="http://schemas.microsoft.com/office/drawing/2014/main" id="{30C38A05-B234-4F05-BBD4-AAD4871769E0}"/>
            </a:ext>
          </a:extLst>
        </xdr:cNvPr>
        <xdr:cNvSpPr txBox="1"/>
      </xdr:nvSpPr>
      <xdr:spPr>
        <a:xfrm>
          <a:off x="18478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36</xdr:row>
      <xdr:rowOff>0</xdr:rowOff>
    </xdr:from>
    <xdr:ext cx="65" cy="172227"/>
    <xdr:sp macro="" textlink="">
      <xdr:nvSpPr>
        <xdr:cNvPr id="278" name="ZoneTexte 277">
          <a:extLst>
            <a:ext uri="{FF2B5EF4-FFF2-40B4-BE49-F238E27FC236}">
              <a16:creationId xmlns:a16="http://schemas.microsoft.com/office/drawing/2014/main" id="{7868F252-0BB6-4264-BDEA-23DE972E8838}"/>
            </a:ext>
          </a:extLst>
        </xdr:cNvPr>
        <xdr:cNvSpPr txBox="1"/>
      </xdr:nvSpPr>
      <xdr:spPr>
        <a:xfrm>
          <a:off x="18478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36</xdr:row>
      <xdr:rowOff>0</xdr:rowOff>
    </xdr:from>
    <xdr:ext cx="65" cy="172227"/>
    <xdr:sp macro="" textlink="">
      <xdr:nvSpPr>
        <xdr:cNvPr id="279" name="ZoneTexte 278">
          <a:extLst>
            <a:ext uri="{FF2B5EF4-FFF2-40B4-BE49-F238E27FC236}">
              <a16:creationId xmlns:a16="http://schemas.microsoft.com/office/drawing/2014/main" id="{50F25DD9-D477-492B-BC3F-5EA6CC6F3180}"/>
            </a:ext>
          </a:extLst>
        </xdr:cNvPr>
        <xdr:cNvSpPr txBox="1"/>
      </xdr:nvSpPr>
      <xdr:spPr>
        <a:xfrm>
          <a:off x="18478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36</xdr:row>
      <xdr:rowOff>0</xdr:rowOff>
    </xdr:from>
    <xdr:ext cx="65" cy="172227"/>
    <xdr:sp macro="" textlink="">
      <xdr:nvSpPr>
        <xdr:cNvPr id="280" name="ZoneTexte 279">
          <a:extLst>
            <a:ext uri="{FF2B5EF4-FFF2-40B4-BE49-F238E27FC236}">
              <a16:creationId xmlns:a16="http://schemas.microsoft.com/office/drawing/2014/main" id="{3F87250C-A273-49AD-BB63-F6B9B384C534}"/>
            </a:ext>
          </a:extLst>
        </xdr:cNvPr>
        <xdr:cNvSpPr txBox="1"/>
      </xdr:nvSpPr>
      <xdr:spPr>
        <a:xfrm>
          <a:off x="18478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36</xdr:row>
      <xdr:rowOff>0</xdr:rowOff>
    </xdr:from>
    <xdr:ext cx="65" cy="172227"/>
    <xdr:sp macro="" textlink="">
      <xdr:nvSpPr>
        <xdr:cNvPr id="281" name="ZoneTexte 280">
          <a:extLst>
            <a:ext uri="{FF2B5EF4-FFF2-40B4-BE49-F238E27FC236}">
              <a16:creationId xmlns:a16="http://schemas.microsoft.com/office/drawing/2014/main" id="{ABBE41BC-0CF0-45C1-AAC9-A4922F6F34FB}"/>
            </a:ext>
          </a:extLst>
        </xdr:cNvPr>
        <xdr:cNvSpPr txBox="1"/>
      </xdr:nvSpPr>
      <xdr:spPr>
        <a:xfrm>
          <a:off x="18478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36</xdr:row>
      <xdr:rowOff>0</xdr:rowOff>
    </xdr:from>
    <xdr:ext cx="65" cy="172227"/>
    <xdr:sp macro="" textlink="">
      <xdr:nvSpPr>
        <xdr:cNvPr id="282" name="ZoneTexte 281">
          <a:extLst>
            <a:ext uri="{FF2B5EF4-FFF2-40B4-BE49-F238E27FC236}">
              <a16:creationId xmlns:a16="http://schemas.microsoft.com/office/drawing/2014/main" id="{10D83C28-0AA8-44C4-95A0-7C3B69EBC98F}"/>
            </a:ext>
          </a:extLst>
        </xdr:cNvPr>
        <xdr:cNvSpPr txBox="1"/>
      </xdr:nvSpPr>
      <xdr:spPr>
        <a:xfrm>
          <a:off x="18478500" y="1817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283" name="ZoneTexte 282">
          <a:extLst>
            <a:ext uri="{FF2B5EF4-FFF2-40B4-BE49-F238E27FC236}">
              <a16:creationId xmlns:a16="http://schemas.microsoft.com/office/drawing/2014/main" id="{DDE9D4C2-6933-40B1-B843-2564A605306A}"/>
            </a:ext>
          </a:extLst>
        </xdr:cNvPr>
        <xdr:cNvSpPr txBox="1"/>
      </xdr:nvSpPr>
      <xdr:spPr>
        <a:xfrm>
          <a:off x="26098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284" name="ZoneTexte 283">
          <a:extLst>
            <a:ext uri="{FF2B5EF4-FFF2-40B4-BE49-F238E27FC236}">
              <a16:creationId xmlns:a16="http://schemas.microsoft.com/office/drawing/2014/main" id="{EDA01C29-32B4-4D75-97A5-BE0BFAAE4B75}"/>
            </a:ext>
          </a:extLst>
        </xdr:cNvPr>
        <xdr:cNvSpPr txBox="1"/>
      </xdr:nvSpPr>
      <xdr:spPr>
        <a:xfrm>
          <a:off x="26098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285" name="ZoneTexte 284">
          <a:extLst>
            <a:ext uri="{FF2B5EF4-FFF2-40B4-BE49-F238E27FC236}">
              <a16:creationId xmlns:a16="http://schemas.microsoft.com/office/drawing/2014/main" id="{75C71102-EFE3-4110-BA81-DDA4B776B1F0}"/>
            </a:ext>
          </a:extLst>
        </xdr:cNvPr>
        <xdr:cNvSpPr txBox="1"/>
      </xdr:nvSpPr>
      <xdr:spPr>
        <a:xfrm>
          <a:off x="26098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286" name="ZoneTexte 285">
          <a:extLst>
            <a:ext uri="{FF2B5EF4-FFF2-40B4-BE49-F238E27FC236}">
              <a16:creationId xmlns:a16="http://schemas.microsoft.com/office/drawing/2014/main" id="{38866CE8-A655-4EE6-9009-64B8E354FF81}"/>
            </a:ext>
          </a:extLst>
        </xdr:cNvPr>
        <xdr:cNvSpPr txBox="1"/>
      </xdr:nvSpPr>
      <xdr:spPr>
        <a:xfrm>
          <a:off x="26098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287" name="ZoneTexte 286">
          <a:extLst>
            <a:ext uri="{FF2B5EF4-FFF2-40B4-BE49-F238E27FC236}">
              <a16:creationId xmlns:a16="http://schemas.microsoft.com/office/drawing/2014/main" id="{E33096EF-5BE4-4163-95DB-B41699C9BC49}"/>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288" name="ZoneTexte 287">
          <a:extLst>
            <a:ext uri="{FF2B5EF4-FFF2-40B4-BE49-F238E27FC236}">
              <a16:creationId xmlns:a16="http://schemas.microsoft.com/office/drawing/2014/main" id="{12CD4AD0-4A58-4857-851E-0E80F0C76335}"/>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289" name="ZoneTexte 288">
          <a:extLst>
            <a:ext uri="{FF2B5EF4-FFF2-40B4-BE49-F238E27FC236}">
              <a16:creationId xmlns:a16="http://schemas.microsoft.com/office/drawing/2014/main" id="{85FE7100-447B-4B23-A492-2F89625E493F}"/>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290" name="ZoneTexte 289">
          <a:extLst>
            <a:ext uri="{FF2B5EF4-FFF2-40B4-BE49-F238E27FC236}">
              <a16:creationId xmlns:a16="http://schemas.microsoft.com/office/drawing/2014/main" id="{0FBFCB8B-CE44-4042-BF79-B2AEACEEB7E5}"/>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291" name="ZoneTexte 290">
          <a:extLst>
            <a:ext uri="{FF2B5EF4-FFF2-40B4-BE49-F238E27FC236}">
              <a16:creationId xmlns:a16="http://schemas.microsoft.com/office/drawing/2014/main" id="{5C009D85-CC3A-4426-A7C5-003573BE9525}"/>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292" name="ZoneTexte 291">
          <a:extLst>
            <a:ext uri="{FF2B5EF4-FFF2-40B4-BE49-F238E27FC236}">
              <a16:creationId xmlns:a16="http://schemas.microsoft.com/office/drawing/2014/main" id="{42D5810D-E984-4FD7-97E1-520B8AD6C40C}"/>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293" name="ZoneTexte 292">
          <a:extLst>
            <a:ext uri="{FF2B5EF4-FFF2-40B4-BE49-F238E27FC236}">
              <a16:creationId xmlns:a16="http://schemas.microsoft.com/office/drawing/2014/main" id="{0CD6064B-2C34-4940-B5DC-B9B047D63388}"/>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294" name="ZoneTexte 293">
          <a:extLst>
            <a:ext uri="{FF2B5EF4-FFF2-40B4-BE49-F238E27FC236}">
              <a16:creationId xmlns:a16="http://schemas.microsoft.com/office/drawing/2014/main" id="{A383AD07-CE88-4B8B-81C6-E861D81F57FF}"/>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295" name="ZoneTexte 294">
          <a:extLst>
            <a:ext uri="{FF2B5EF4-FFF2-40B4-BE49-F238E27FC236}">
              <a16:creationId xmlns:a16="http://schemas.microsoft.com/office/drawing/2014/main" id="{04040182-B7B9-465E-BC4E-5DD56FB62697}"/>
            </a:ext>
          </a:extLst>
        </xdr:cNvPr>
        <xdr:cNvSpPr txBox="1"/>
      </xdr:nvSpPr>
      <xdr:spPr>
        <a:xfrm>
          <a:off x="26098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296" name="ZoneTexte 295">
          <a:extLst>
            <a:ext uri="{FF2B5EF4-FFF2-40B4-BE49-F238E27FC236}">
              <a16:creationId xmlns:a16="http://schemas.microsoft.com/office/drawing/2014/main" id="{94A57B0C-8856-408E-8A68-E4F8A2E49F96}"/>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297" name="ZoneTexte 296">
          <a:extLst>
            <a:ext uri="{FF2B5EF4-FFF2-40B4-BE49-F238E27FC236}">
              <a16:creationId xmlns:a16="http://schemas.microsoft.com/office/drawing/2014/main" id="{38DF9236-0BCE-4873-9F7F-F214651033CE}"/>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298" name="ZoneTexte 297">
          <a:extLst>
            <a:ext uri="{FF2B5EF4-FFF2-40B4-BE49-F238E27FC236}">
              <a16:creationId xmlns:a16="http://schemas.microsoft.com/office/drawing/2014/main" id="{A07E7902-99AB-4978-B665-399E63622A29}"/>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27</xdr:row>
      <xdr:rowOff>0</xdr:rowOff>
    </xdr:from>
    <xdr:ext cx="65" cy="172227"/>
    <xdr:sp macro="" textlink="">
      <xdr:nvSpPr>
        <xdr:cNvPr id="299" name="ZoneTexte 298">
          <a:extLst>
            <a:ext uri="{FF2B5EF4-FFF2-40B4-BE49-F238E27FC236}">
              <a16:creationId xmlns:a16="http://schemas.microsoft.com/office/drawing/2014/main" id="{4FC8F20B-A2C2-4DD2-B1AE-9D5829ED6D8F}"/>
            </a:ext>
          </a:extLst>
        </xdr:cNvPr>
        <xdr:cNvSpPr txBox="1"/>
      </xdr:nvSpPr>
      <xdr:spPr>
        <a:xfrm>
          <a:off x="27622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27</xdr:row>
      <xdr:rowOff>0</xdr:rowOff>
    </xdr:from>
    <xdr:ext cx="65" cy="172227"/>
    <xdr:sp macro="" textlink="">
      <xdr:nvSpPr>
        <xdr:cNvPr id="300" name="ZoneTexte 299">
          <a:extLst>
            <a:ext uri="{FF2B5EF4-FFF2-40B4-BE49-F238E27FC236}">
              <a16:creationId xmlns:a16="http://schemas.microsoft.com/office/drawing/2014/main" id="{3280A539-D171-45A6-A403-E9DE5BBDEB17}"/>
            </a:ext>
          </a:extLst>
        </xdr:cNvPr>
        <xdr:cNvSpPr txBox="1"/>
      </xdr:nvSpPr>
      <xdr:spPr>
        <a:xfrm>
          <a:off x="2914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27</xdr:row>
      <xdr:rowOff>0</xdr:rowOff>
    </xdr:from>
    <xdr:ext cx="65" cy="172227"/>
    <xdr:sp macro="" textlink="">
      <xdr:nvSpPr>
        <xdr:cNvPr id="301" name="ZoneTexte 300">
          <a:extLst>
            <a:ext uri="{FF2B5EF4-FFF2-40B4-BE49-F238E27FC236}">
              <a16:creationId xmlns:a16="http://schemas.microsoft.com/office/drawing/2014/main" id="{7CBCDF45-F331-4FA2-9EA4-CA6D8451D551}"/>
            </a:ext>
          </a:extLst>
        </xdr:cNvPr>
        <xdr:cNvSpPr txBox="1"/>
      </xdr:nvSpPr>
      <xdr:spPr>
        <a:xfrm>
          <a:off x="2914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302" name="ZoneTexte 301">
          <a:extLst>
            <a:ext uri="{FF2B5EF4-FFF2-40B4-BE49-F238E27FC236}">
              <a16:creationId xmlns:a16="http://schemas.microsoft.com/office/drawing/2014/main" id="{2B2CC79B-B911-46F7-B340-9A7A8A22BB56}"/>
            </a:ext>
          </a:extLst>
        </xdr:cNvPr>
        <xdr:cNvSpPr txBox="1"/>
      </xdr:nvSpPr>
      <xdr:spPr>
        <a:xfrm>
          <a:off x="26098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303" name="ZoneTexte 302">
          <a:extLst>
            <a:ext uri="{FF2B5EF4-FFF2-40B4-BE49-F238E27FC236}">
              <a16:creationId xmlns:a16="http://schemas.microsoft.com/office/drawing/2014/main" id="{E7AA79A6-77CD-47D6-9241-662DCF81100F}"/>
            </a:ext>
          </a:extLst>
        </xdr:cNvPr>
        <xdr:cNvSpPr txBox="1"/>
      </xdr:nvSpPr>
      <xdr:spPr>
        <a:xfrm>
          <a:off x="26098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304" name="ZoneTexte 303">
          <a:extLst>
            <a:ext uri="{FF2B5EF4-FFF2-40B4-BE49-F238E27FC236}">
              <a16:creationId xmlns:a16="http://schemas.microsoft.com/office/drawing/2014/main" id="{8605229C-7043-48A2-81AE-641B5C3712F9}"/>
            </a:ext>
          </a:extLst>
        </xdr:cNvPr>
        <xdr:cNvSpPr txBox="1"/>
      </xdr:nvSpPr>
      <xdr:spPr>
        <a:xfrm>
          <a:off x="26098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305" name="ZoneTexte 304">
          <a:extLst>
            <a:ext uri="{FF2B5EF4-FFF2-40B4-BE49-F238E27FC236}">
              <a16:creationId xmlns:a16="http://schemas.microsoft.com/office/drawing/2014/main" id="{5B2BF972-C00F-4CDA-BFDC-149394ED0E34}"/>
            </a:ext>
          </a:extLst>
        </xdr:cNvPr>
        <xdr:cNvSpPr txBox="1"/>
      </xdr:nvSpPr>
      <xdr:spPr>
        <a:xfrm>
          <a:off x="26098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306" name="ZoneTexte 305">
          <a:extLst>
            <a:ext uri="{FF2B5EF4-FFF2-40B4-BE49-F238E27FC236}">
              <a16:creationId xmlns:a16="http://schemas.microsoft.com/office/drawing/2014/main" id="{A9969B28-D862-4CAD-9CCF-1E27E2638517}"/>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307" name="ZoneTexte 306">
          <a:extLst>
            <a:ext uri="{FF2B5EF4-FFF2-40B4-BE49-F238E27FC236}">
              <a16:creationId xmlns:a16="http://schemas.microsoft.com/office/drawing/2014/main" id="{4B98F3DD-43D8-4418-B088-4BDC11746E66}"/>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308" name="ZoneTexte 307">
          <a:extLst>
            <a:ext uri="{FF2B5EF4-FFF2-40B4-BE49-F238E27FC236}">
              <a16:creationId xmlns:a16="http://schemas.microsoft.com/office/drawing/2014/main" id="{7B3F829D-A88C-4990-8A7F-1FF7F4D80A4A}"/>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309" name="ZoneTexte 308">
          <a:extLst>
            <a:ext uri="{FF2B5EF4-FFF2-40B4-BE49-F238E27FC236}">
              <a16:creationId xmlns:a16="http://schemas.microsoft.com/office/drawing/2014/main" id="{92E64747-06B0-4598-8C4F-FAD1ED430353}"/>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10" name="ZoneTexte 309">
          <a:extLst>
            <a:ext uri="{FF2B5EF4-FFF2-40B4-BE49-F238E27FC236}">
              <a16:creationId xmlns:a16="http://schemas.microsoft.com/office/drawing/2014/main" id="{7075B138-3AC5-4F53-A7B4-9553CA04E4DD}"/>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11" name="ZoneTexte 310">
          <a:extLst>
            <a:ext uri="{FF2B5EF4-FFF2-40B4-BE49-F238E27FC236}">
              <a16:creationId xmlns:a16="http://schemas.microsoft.com/office/drawing/2014/main" id="{89D38D70-50D1-4538-92B3-F1536FD1B720}"/>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12" name="ZoneTexte 311">
          <a:extLst>
            <a:ext uri="{FF2B5EF4-FFF2-40B4-BE49-F238E27FC236}">
              <a16:creationId xmlns:a16="http://schemas.microsoft.com/office/drawing/2014/main" id="{DAC2744C-BA38-49A3-BFC7-5A3775D21AC6}"/>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13" name="ZoneTexte 312">
          <a:extLst>
            <a:ext uri="{FF2B5EF4-FFF2-40B4-BE49-F238E27FC236}">
              <a16:creationId xmlns:a16="http://schemas.microsoft.com/office/drawing/2014/main" id="{E473F081-F5F3-4F3E-B7DB-572C2E590BA5}"/>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314" name="ZoneTexte 313">
          <a:extLst>
            <a:ext uri="{FF2B5EF4-FFF2-40B4-BE49-F238E27FC236}">
              <a16:creationId xmlns:a16="http://schemas.microsoft.com/office/drawing/2014/main" id="{B1738461-D5BD-4411-8387-0782001EAA66}"/>
            </a:ext>
          </a:extLst>
        </xdr:cNvPr>
        <xdr:cNvSpPr txBox="1"/>
      </xdr:nvSpPr>
      <xdr:spPr>
        <a:xfrm>
          <a:off x="26098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315" name="ZoneTexte 314">
          <a:extLst>
            <a:ext uri="{FF2B5EF4-FFF2-40B4-BE49-F238E27FC236}">
              <a16:creationId xmlns:a16="http://schemas.microsoft.com/office/drawing/2014/main" id="{5C4C78FE-AF1D-4A21-B318-1B78CFC8C76E}"/>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16" name="ZoneTexte 315">
          <a:extLst>
            <a:ext uri="{FF2B5EF4-FFF2-40B4-BE49-F238E27FC236}">
              <a16:creationId xmlns:a16="http://schemas.microsoft.com/office/drawing/2014/main" id="{3BAA6551-FBDE-41B4-9969-086B31AF8477}"/>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17" name="ZoneTexte 316">
          <a:extLst>
            <a:ext uri="{FF2B5EF4-FFF2-40B4-BE49-F238E27FC236}">
              <a16:creationId xmlns:a16="http://schemas.microsoft.com/office/drawing/2014/main" id="{54B027C9-5F3F-4320-8BC5-AF991275DDE4}"/>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27</xdr:row>
      <xdr:rowOff>0</xdr:rowOff>
    </xdr:from>
    <xdr:ext cx="65" cy="172227"/>
    <xdr:sp macro="" textlink="">
      <xdr:nvSpPr>
        <xdr:cNvPr id="318" name="ZoneTexte 317">
          <a:extLst>
            <a:ext uri="{FF2B5EF4-FFF2-40B4-BE49-F238E27FC236}">
              <a16:creationId xmlns:a16="http://schemas.microsoft.com/office/drawing/2014/main" id="{C267B4B5-21CC-4E7C-BA22-450F0E12D240}"/>
            </a:ext>
          </a:extLst>
        </xdr:cNvPr>
        <xdr:cNvSpPr txBox="1"/>
      </xdr:nvSpPr>
      <xdr:spPr>
        <a:xfrm>
          <a:off x="27622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27</xdr:row>
      <xdr:rowOff>0</xdr:rowOff>
    </xdr:from>
    <xdr:ext cx="65" cy="172227"/>
    <xdr:sp macro="" textlink="">
      <xdr:nvSpPr>
        <xdr:cNvPr id="319" name="ZoneTexte 318">
          <a:extLst>
            <a:ext uri="{FF2B5EF4-FFF2-40B4-BE49-F238E27FC236}">
              <a16:creationId xmlns:a16="http://schemas.microsoft.com/office/drawing/2014/main" id="{8DBBE6FA-DE5B-4430-B5EC-AF828E48239C}"/>
            </a:ext>
          </a:extLst>
        </xdr:cNvPr>
        <xdr:cNvSpPr txBox="1"/>
      </xdr:nvSpPr>
      <xdr:spPr>
        <a:xfrm>
          <a:off x="2914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27</xdr:row>
      <xdr:rowOff>0</xdr:rowOff>
    </xdr:from>
    <xdr:ext cx="65" cy="172227"/>
    <xdr:sp macro="" textlink="">
      <xdr:nvSpPr>
        <xdr:cNvPr id="320" name="ZoneTexte 319">
          <a:extLst>
            <a:ext uri="{FF2B5EF4-FFF2-40B4-BE49-F238E27FC236}">
              <a16:creationId xmlns:a16="http://schemas.microsoft.com/office/drawing/2014/main" id="{B0771A6A-CEF2-4E67-BD85-DC3F5C3CFEF8}"/>
            </a:ext>
          </a:extLst>
        </xdr:cNvPr>
        <xdr:cNvSpPr txBox="1"/>
      </xdr:nvSpPr>
      <xdr:spPr>
        <a:xfrm>
          <a:off x="2914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27</xdr:row>
      <xdr:rowOff>0</xdr:rowOff>
    </xdr:from>
    <xdr:ext cx="65" cy="172227"/>
    <xdr:sp macro="" textlink="">
      <xdr:nvSpPr>
        <xdr:cNvPr id="321" name="ZoneTexte 320">
          <a:extLst>
            <a:ext uri="{FF2B5EF4-FFF2-40B4-BE49-F238E27FC236}">
              <a16:creationId xmlns:a16="http://schemas.microsoft.com/office/drawing/2014/main" id="{68B6296F-D196-420B-965B-5F24994DE065}"/>
            </a:ext>
          </a:extLst>
        </xdr:cNvPr>
        <xdr:cNvSpPr txBox="1"/>
      </xdr:nvSpPr>
      <xdr:spPr>
        <a:xfrm>
          <a:off x="23812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27</xdr:row>
      <xdr:rowOff>0</xdr:rowOff>
    </xdr:from>
    <xdr:ext cx="65" cy="172227"/>
    <xdr:sp macro="" textlink="">
      <xdr:nvSpPr>
        <xdr:cNvPr id="322" name="ZoneTexte 321">
          <a:extLst>
            <a:ext uri="{FF2B5EF4-FFF2-40B4-BE49-F238E27FC236}">
              <a16:creationId xmlns:a16="http://schemas.microsoft.com/office/drawing/2014/main" id="{26FFA14F-5E1F-4370-82BE-0AE521164395}"/>
            </a:ext>
          </a:extLst>
        </xdr:cNvPr>
        <xdr:cNvSpPr txBox="1"/>
      </xdr:nvSpPr>
      <xdr:spPr>
        <a:xfrm>
          <a:off x="23812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27</xdr:row>
      <xdr:rowOff>0</xdr:rowOff>
    </xdr:from>
    <xdr:ext cx="65" cy="172227"/>
    <xdr:sp macro="" textlink="">
      <xdr:nvSpPr>
        <xdr:cNvPr id="323" name="ZoneTexte 322">
          <a:extLst>
            <a:ext uri="{FF2B5EF4-FFF2-40B4-BE49-F238E27FC236}">
              <a16:creationId xmlns:a16="http://schemas.microsoft.com/office/drawing/2014/main" id="{D2F87181-1A7F-4B3C-8D7F-6A65D22FD12B}"/>
            </a:ext>
          </a:extLst>
        </xdr:cNvPr>
        <xdr:cNvSpPr txBox="1"/>
      </xdr:nvSpPr>
      <xdr:spPr>
        <a:xfrm>
          <a:off x="23812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27</xdr:row>
      <xdr:rowOff>0</xdr:rowOff>
    </xdr:from>
    <xdr:ext cx="65" cy="172227"/>
    <xdr:sp macro="" textlink="">
      <xdr:nvSpPr>
        <xdr:cNvPr id="324" name="ZoneTexte 323">
          <a:extLst>
            <a:ext uri="{FF2B5EF4-FFF2-40B4-BE49-F238E27FC236}">
              <a16:creationId xmlns:a16="http://schemas.microsoft.com/office/drawing/2014/main" id="{F2F400E4-AE71-4A08-9696-F303A82CA0DD}"/>
            </a:ext>
          </a:extLst>
        </xdr:cNvPr>
        <xdr:cNvSpPr txBox="1"/>
      </xdr:nvSpPr>
      <xdr:spPr>
        <a:xfrm>
          <a:off x="23812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27</xdr:row>
      <xdr:rowOff>0</xdr:rowOff>
    </xdr:from>
    <xdr:ext cx="65" cy="172227"/>
    <xdr:sp macro="" textlink="">
      <xdr:nvSpPr>
        <xdr:cNvPr id="325" name="ZoneTexte 324">
          <a:extLst>
            <a:ext uri="{FF2B5EF4-FFF2-40B4-BE49-F238E27FC236}">
              <a16:creationId xmlns:a16="http://schemas.microsoft.com/office/drawing/2014/main" id="{5919E64F-E44B-403D-AF04-933C823FEAD8}"/>
            </a:ext>
          </a:extLst>
        </xdr:cNvPr>
        <xdr:cNvSpPr txBox="1"/>
      </xdr:nvSpPr>
      <xdr:spPr>
        <a:xfrm>
          <a:off x="23812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27</xdr:row>
      <xdr:rowOff>0</xdr:rowOff>
    </xdr:from>
    <xdr:ext cx="65" cy="172227"/>
    <xdr:sp macro="" textlink="">
      <xdr:nvSpPr>
        <xdr:cNvPr id="326" name="ZoneTexte 325">
          <a:extLst>
            <a:ext uri="{FF2B5EF4-FFF2-40B4-BE49-F238E27FC236}">
              <a16:creationId xmlns:a16="http://schemas.microsoft.com/office/drawing/2014/main" id="{C8D8A1E2-7418-4F65-85B2-0D0F702BEFFC}"/>
            </a:ext>
          </a:extLst>
        </xdr:cNvPr>
        <xdr:cNvSpPr txBox="1"/>
      </xdr:nvSpPr>
      <xdr:spPr>
        <a:xfrm>
          <a:off x="23812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27</xdr:row>
      <xdr:rowOff>0</xdr:rowOff>
    </xdr:from>
    <xdr:ext cx="65" cy="172227"/>
    <xdr:sp macro="" textlink="">
      <xdr:nvSpPr>
        <xdr:cNvPr id="327" name="ZoneTexte 326">
          <a:extLst>
            <a:ext uri="{FF2B5EF4-FFF2-40B4-BE49-F238E27FC236}">
              <a16:creationId xmlns:a16="http://schemas.microsoft.com/office/drawing/2014/main" id="{1450A620-06D7-4A7A-9DC0-FC3735E4DD98}"/>
            </a:ext>
          </a:extLst>
        </xdr:cNvPr>
        <xdr:cNvSpPr txBox="1"/>
      </xdr:nvSpPr>
      <xdr:spPr>
        <a:xfrm>
          <a:off x="23812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27</xdr:row>
      <xdr:rowOff>0</xdr:rowOff>
    </xdr:from>
    <xdr:ext cx="65" cy="172227"/>
    <xdr:sp macro="" textlink="">
      <xdr:nvSpPr>
        <xdr:cNvPr id="328" name="ZoneTexte 327">
          <a:extLst>
            <a:ext uri="{FF2B5EF4-FFF2-40B4-BE49-F238E27FC236}">
              <a16:creationId xmlns:a16="http://schemas.microsoft.com/office/drawing/2014/main" id="{59AFA8DE-8E39-4442-B563-ABD3BC91B20B}"/>
            </a:ext>
          </a:extLst>
        </xdr:cNvPr>
        <xdr:cNvSpPr txBox="1"/>
      </xdr:nvSpPr>
      <xdr:spPr>
        <a:xfrm>
          <a:off x="23812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27</xdr:row>
      <xdr:rowOff>0</xdr:rowOff>
    </xdr:from>
    <xdr:ext cx="65" cy="172227"/>
    <xdr:sp macro="" textlink="">
      <xdr:nvSpPr>
        <xdr:cNvPr id="329" name="ZoneTexte 328">
          <a:extLst>
            <a:ext uri="{FF2B5EF4-FFF2-40B4-BE49-F238E27FC236}">
              <a16:creationId xmlns:a16="http://schemas.microsoft.com/office/drawing/2014/main" id="{5263B9DF-1344-4C1C-A8CF-FC40DBC65A6A}"/>
            </a:ext>
          </a:extLst>
        </xdr:cNvPr>
        <xdr:cNvSpPr txBox="1"/>
      </xdr:nvSpPr>
      <xdr:spPr>
        <a:xfrm>
          <a:off x="23812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27</xdr:row>
      <xdr:rowOff>0</xdr:rowOff>
    </xdr:from>
    <xdr:ext cx="65" cy="172227"/>
    <xdr:sp macro="" textlink="">
      <xdr:nvSpPr>
        <xdr:cNvPr id="330" name="ZoneTexte 329">
          <a:extLst>
            <a:ext uri="{FF2B5EF4-FFF2-40B4-BE49-F238E27FC236}">
              <a16:creationId xmlns:a16="http://schemas.microsoft.com/office/drawing/2014/main" id="{78D5144B-27E7-480D-9C45-DD2CA22776E0}"/>
            </a:ext>
          </a:extLst>
        </xdr:cNvPr>
        <xdr:cNvSpPr txBox="1"/>
      </xdr:nvSpPr>
      <xdr:spPr>
        <a:xfrm>
          <a:off x="23812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331" name="ZoneTexte 330">
          <a:extLst>
            <a:ext uri="{FF2B5EF4-FFF2-40B4-BE49-F238E27FC236}">
              <a16:creationId xmlns:a16="http://schemas.microsoft.com/office/drawing/2014/main" id="{6651A5B9-183F-45E1-8D93-019DFA8D378A}"/>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332" name="ZoneTexte 331">
          <a:extLst>
            <a:ext uri="{FF2B5EF4-FFF2-40B4-BE49-F238E27FC236}">
              <a16:creationId xmlns:a16="http://schemas.microsoft.com/office/drawing/2014/main" id="{A74E688B-946E-4A56-8088-4F606AAE0801}"/>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333" name="ZoneTexte 332">
          <a:extLst>
            <a:ext uri="{FF2B5EF4-FFF2-40B4-BE49-F238E27FC236}">
              <a16:creationId xmlns:a16="http://schemas.microsoft.com/office/drawing/2014/main" id="{4FD19F34-C9ED-45B2-90A0-0CA103437189}"/>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334" name="ZoneTexte 333">
          <a:extLst>
            <a:ext uri="{FF2B5EF4-FFF2-40B4-BE49-F238E27FC236}">
              <a16:creationId xmlns:a16="http://schemas.microsoft.com/office/drawing/2014/main" id="{B60C7E9A-FC73-4CD1-A301-16B65D7AF398}"/>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335" name="ZoneTexte 334">
          <a:extLst>
            <a:ext uri="{FF2B5EF4-FFF2-40B4-BE49-F238E27FC236}">
              <a16:creationId xmlns:a16="http://schemas.microsoft.com/office/drawing/2014/main" id="{589E3619-E483-4ED5-BEBD-66D7E068AD0B}"/>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336" name="ZoneTexte 335">
          <a:extLst>
            <a:ext uri="{FF2B5EF4-FFF2-40B4-BE49-F238E27FC236}">
              <a16:creationId xmlns:a16="http://schemas.microsoft.com/office/drawing/2014/main" id="{4C005F9E-D974-4963-A414-59184C9F350B}"/>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337" name="ZoneTexte 336">
          <a:extLst>
            <a:ext uri="{FF2B5EF4-FFF2-40B4-BE49-F238E27FC236}">
              <a16:creationId xmlns:a16="http://schemas.microsoft.com/office/drawing/2014/main" id="{6F821A16-AEC6-40DB-B483-6A82374561DC}"/>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338" name="ZoneTexte 337">
          <a:extLst>
            <a:ext uri="{FF2B5EF4-FFF2-40B4-BE49-F238E27FC236}">
              <a16:creationId xmlns:a16="http://schemas.microsoft.com/office/drawing/2014/main" id="{B7892039-C3C5-47EA-96EC-5C36F960A119}"/>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339" name="ZoneTexte 338">
          <a:extLst>
            <a:ext uri="{FF2B5EF4-FFF2-40B4-BE49-F238E27FC236}">
              <a16:creationId xmlns:a16="http://schemas.microsoft.com/office/drawing/2014/main" id="{B63C7D23-D2F3-482B-BC2D-38416545B91C}"/>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27</xdr:row>
      <xdr:rowOff>0</xdr:rowOff>
    </xdr:from>
    <xdr:ext cx="65" cy="172227"/>
    <xdr:sp macro="" textlink="">
      <xdr:nvSpPr>
        <xdr:cNvPr id="340" name="ZoneTexte 339">
          <a:extLst>
            <a:ext uri="{FF2B5EF4-FFF2-40B4-BE49-F238E27FC236}">
              <a16:creationId xmlns:a16="http://schemas.microsoft.com/office/drawing/2014/main" id="{891FFD82-1613-49E1-8058-51194E5C1436}"/>
            </a:ext>
          </a:extLst>
        </xdr:cNvPr>
        <xdr:cNvSpPr txBox="1"/>
      </xdr:nvSpPr>
      <xdr:spPr>
        <a:xfrm>
          <a:off x="2533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341" name="ZoneTexte 340">
          <a:extLst>
            <a:ext uri="{FF2B5EF4-FFF2-40B4-BE49-F238E27FC236}">
              <a16:creationId xmlns:a16="http://schemas.microsoft.com/office/drawing/2014/main" id="{8D070430-ECF7-41E1-9F4A-3B207770F504}"/>
            </a:ext>
          </a:extLst>
        </xdr:cNvPr>
        <xdr:cNvSpPr txBox="1"/>
      </xdr:nvSpPr>
      <xdr:spPr>
        <a:xfrm>
          <a:off x="26098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342" name="ZoneTexte 341">
          <a:extLst>
            <a:ext uri="{FF2B5EF4-FFF2-40B4-BE49-F238E27FC236}">
              <a16:creationId xmlns:a16="http://schemas.microsoft.com/office/drawing/2014/main" id="{2AC1F401-AE1A-493B-9F0C-DF55413384CE}"/>
            </a:ext>
          </a:extLst>
        </xdr:cNvPr>
        <xdr:cNvSpPr txBox="1"/>
      </xdr:nvSpPr>
      <xdr:spPr>
        <a:xfrm>
          <a:off x="26098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43" name="ZoneTexte 342">
          <a:extLst>
            <a:ext uri="{FF2B5EF4-FFF2-40B4-BE49-F238E27FC236}">
              <a16:creationId xmlns:a16="http://schemas.microsoft.com/office/drawing/2014/main" id="{D2B69EA3-6CA1-42F3-B64E-AF5B7A556925}"/>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44" name="ZoneTexte 343">
          <a:extLst>
            <a:ext uri="{FF2B5EF4-FFF2-40B4-BE49-F238E27FC236}">
              <a16:creationId xmlns:a16="http://schemas.microsoft.com/office/drawing/2014/main" id="{AB2AFC29-E3D2-4F9A-84D8-F6920306BFDC}"/>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45" name="ZoneTexte 344">
          <a:extLst>
            <a:ext uri="{FF2B5EF4-FFF2-40B4-BE49-F238E27FC236}">
              <a16:creationId xmlns:a16="http://schemas.microsoft.com/office/drawing/2014/main" id="{7D3951A8-3BC7-4A94-AC83-F41EC48985DD}"/>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46" name="ZoneTexte 345">
          <a:extLst>
            <a:ext uri="{FF2B5EF4-FFF2-40B4-BE49-F238E27FC236}">
              <a16:creationId xmlns:a16="http://schemas.microsoft.com/office/drawing/2014/main" id="{7E1C9D3A-9B38-447E-B335-D67B659EF809}"/>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47" name="ZoneTexte 346">
          <a:extLst>
            <a:ext uri="{FF2B5EF4-FFF2-40B4-BE49-F238E27FC236}">
              <a16:creationId xmlns:a16="http://schemas.microsoft.com/office/drawing/2014/main" id="{95DB3EB3-77F2-4F31-AC05-5AAA5EDEA27A}"/>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48" name="ZoneTexte 347">
          <a:extLst>
            <a:ext uri="{FF2B5EF4-FFF2-40B4-BE49-F238E27FC236}">
              <a16:creationId xmlns:a16="http://schemas.microsoft.com/office/drawing/2014/main" id="{2977B981-739A-4D59-BA28-C6C541AEA187}"/>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49" name="ZoneTexte 348">
          <a:extLst>
            <a:ext uri="{FF2B5EF4-FFF2-40B4-BE49-F238E27FC236}">
              <a16:creationId xmlns:a16="http://schemas.microsoft.com/office/drawing/2014/main" id="{32F2DA05-AFF1-492E-A025-754F4DBEB08E}"/>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50" name="ZoneTexte 349">
          <a:extLst>
            <a:ext uri="{FF2B5EF4-FFF2-40B4-BE49-F238E27FC236}">
              <a16:creationId xmlns:a16="http://schemas.microsoft.com/office/drawing/2014/main" id="{0F5EF5B3-7DA0-47F1-BE56-3FEBF09D469E}"/>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51" name="ZoneTexte 350">
          <a:extLst>
            <a:ext uri="{FF2B5EF4-FFF2-40B4-BE49-F238E27FC236}">
              <a16:creationId xmlns:a16="http://schemas.microsoft.com/office/drawing/2014/main" id="{36B723C9-010B-4013-9956-2AF0523750B0}"/>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52" name="ZoneTexte 351">
          <a:extLst>
            <a:ext uri="{FF2B5EF4-FFF2-40B4-BE49-F238E27FC236}">
              <a16:creationId xmlns:a16="http://schemas.microsoft.com/office/drawing/2014/main" id="{D1F0EFE1-D8DA-4B11-88D8-D54E01768D54}"/>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53" name="ZoneTexte 352">
          <a:extLst>
            <a:ext uri="{FF2B5EF4-FFF2-40B4-BE49-F238E27FC236}">
              <a16:creationId xmlns:a16="http://schemas.microsoft.com/office/drawing/2014/main" id="{A9B51BD2-F66B-4759-9E27-04DED8D932F7}"/>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27</xdr:row>
      <xdr:rowOff>0</xdr:rowOff>
    </xdr:from>
    <xdr:ext cx="65" cy="172227"/>
    <xdr:sp macro="" textlink="">
      <xdr:nvSpPr>
        <xdr:cNvPr id="354" name="ZoneTexte 353">
          <a:extLst>
            <a:ext uri="{FF2B5EF4-FFF2-40B4-BE49-F238E27FC236}">
              <a16:creationId xmlns:a16="http://schemas.microsoft.com/office/drawing/2014/main" id="{36D83CD0-3940-4018-BA4F-822E6BD3D211}"/>
            </a:ext>
          </a:extLst>
        </xdr:cNvPr>
        <xdr:cNvSpPr txBox="1"/>
      </xdr:nvSpPr>
      <xdr:spPr>
        <a:xfrm>
          <a:off x="26860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27</xdr:row>
      <xdr:rowOff>0</xdr:rowOff>
    </xdr:from>
    <xdr:ext cx="65" cy="172227"/>
    <xdr:sp macro="" textlink="">
      <xdr:nvSpPr>
        <xdr:cNvPr id="355" name="ZoneTexte 354">
          <a:extLst>
            <a:ext uri="{FF2B5EF4-FFF2-40B4-BE49-F238E27FC236}">
              <a16:creationId xmlns:a16="http://schemas.microsoft.com/office/drawing/2014/main" id="{FE18FD76-0C47-4064-AE81-CAB9B6BF2881}"/>
            </a:ext>
          </a:extLst>
        </xdr:cNvPr>
        <xdr:cNvSpPr txBox="1"/>
      </xdr:nvSpPr>
      <xdr:spPr>
        <a:xfrm>
          <a:off x="27622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27</xdr:row>
      <xdr:rowOff>0</xdr:rowOff>
    </xdr:from>
    <xdr:ext cx="65" cy="172227"/>
    <xdr:sp macro="" textlink="">
      <xdr:nvSpPr>
        <xdr:cNvPr id="356" name="ZoneTexte 355">
          <a:extLst>
            <a:ext uri="{FF2B5EF4-FFF2-40B4-BE49-F238E27FC236}">
              <a16:creationId xmlns:a16="http://schemas.microsoft.com/office/drawing/2014/main" id="{11038BD1-D4FE-496E-A28D-0F46509C2FDE}"/>
            </a:ext>
          </a:extLst>
        </xdr:cNvPr>
        <xdr:cNvSpPr txBox="1"/>
      </xdr:nvSpPr>
      <xdr:spPr>
        <a:xfrm>
          <a:off x="27622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27</xdr:row>
      <xdr:rowOff>0</xdr:rowOff>
    </xdr:from>
    <xdr:ext cx="65" cy="172227"/>
    <xdr:sp macro="" textlink="">
      <xdr:nvSpPr>
        <xdr:cNvPr id="357" name="ZoneTexte 356">
          <a:extLst>
            <a:ext uri="{FF2B5EF4-FFF2-40B4-BE49-F238E27FC236}">
              <a16:creationId xmlns:a16="http://schemas.microsoft.com/office/drawing/2014/main" id="{436D9FD4-B56C-4181-9254-C403BB339F85}"/>
            </a:ext>
          </a:extLst>
        </xdr:cNvPr>
        <xdr:cNvSpPr txBox="1"/>
      </xdr:nvSpPr>
      <xdr:spPr>
        <a:xfrm>
          <a:off x="28384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27</xdr:row>
      <xdr:rowOff>0</xdr:rowOff>
    </xdr:from>
    <xdr:ext cx="65" cy="172227"/>
    <xdr:sp macro="" textlink="">
      <xdr:nvSpPr>
        <xdr:cNvPr id="358" name="ZoneTexte 357">
          <a:extLst>
            <a:ext uri="{FF2B5EF4-FFF2-40B4-BE49-F238E27FC236}">
              <a16:creationId xmlns:a16="http://schemas.microsoft.com/office/drawing/2014/main" id="{831CD1BA-857F-42F6-AFC6-F8CB3A00DDDE}"/>
            </a:ext>
          </a:extLst>
        </xdr:cNvPr>
        <xdr:cNvSpPr txBox="1"/>
      </xdr:nvSpPr>
      <xdr:spPr>
        <a:xfrm>
          <a:off x="28384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27</xdr:row>
      <xdr:rowOff>0</xdr:rowOff>
    </xdr:from>
    <xdr:ext cx="65" cy="172227"/>
    <xdr:sp macro="" textlink="">
      <xdr:nvSpPr>
        <xdr:cNvPr id="359" name="ZoneTexte 358">
          <a:extLst>
            <a:ext uri="{FF2B5EF4-FFF2-40B4-BE49-F238E27FC236}">
              <a16:creationId xmlns:a16="http://schemas.microsoft.com/office/drawing/2014/main" id="{DDBE0EC0-89B3-45E0-93BE-8836E726F6C4}"/>
            </a:ext>
          </a:extLst>
        </xdr:cNvPr>
        <xdr:cNvSpPr txBox="1"/>
      </xdr:nvSpPr>
      <xdr:spPr>
        <a:xfrm>
          <a:off x="2914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27</xdr:row>
      <xdr:rowOff>0</xdr:rowOff>
    </xdr:from>
    <xdr:ext cx="65" cy="172227"/>
    <xdr:sp macro="" textlink="">
      <xdr:nvSpPr>
        <xdr:cNvPr id="360" name="ZoneTexte 359">
          <a:extLst>
            <a:ext uri="{FF2B5EF4-FFF2-40B4-BE49-F238E27FC236}">
              <a16:creationId xmlns:a16="http://schemas.microsoft.com/office/drawing/2014/main" id="{A6E48D49-358C-4AE1-80A3-563FFDBF91D0}"/>
            </a:ext>
          </a:extLst>
        </xdr:cNvPr>
        <xdr:cNvSpPr txBox="1"/>
      </xdr:nvSpPr>
      <xdr:spPr>
        <a:xfrm>
          <a:off x="29146500" y="1663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41</xdr:row>
      <xdr:rowOff>0</xdr:rowOff>
    </xdr:from>
    <xdr:ext cx="65" cy="172227"/>
    <xdr:sp macro="" textlink="">
      <xdr:nvSpPr>
        <xdr:cNvPr id="361" name="ZoneTexte 360">
          <a:extLst>
            <a:ext uri="{FF2B5EF4-FFF2-40B4-BE49-F238E27FC236}">
              <a16:creationId xmlns:a16="http://schemas.microsoft.com/office/drawing/2014/main" id="{A40780EE-8117-46F2-992B-2490FB5B76DF}"/>
            </a:ext>
          </a:extLst>
        </xdr:cNvPr>
        <xdr:cNvSpPr txBox="1"/>
      </xdr:nvSpPr>
      <xdr:spPr>
        <a:xfrm>
          <a:off x="26860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41</xdr:row>
      <xdr:rowOff>0</xdr:rowOff>
    </xdr:from>
    <xdr:ext cx="65" cy="172227"/>
    <xdr:sp macro="" textlink="">
      <xdr:nvSpPr>
        <xdr:cNvPr id="362" name="ZoneTexte 361">
          <a:extLst>
            <a:ext uri="{FF2B5EF4-FFF2-40B4-BE49-F238E27FC236}">
              <a16:creationId xmlns:a16="http://schemas.microsoft.com/office/drawing/2014/main" id="{08F9181D-C9CA-480F-BDDF-6E10179BC666}"/>
            </a:ext>
          </a:extLst>
        </xdr:cNvPr>
        <xdr:cNvSpPr txBox="1"/>
      </xdr:nvSpPr>
      <xdr:spPr>
        <a:xfrm>
          <a:off x="26860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41</xdr:row>
      <xdr:rowOff>0</xdr:rowOff>
    </xdr:from>
    <xdr:ext cx="65" cy="172227"/>
    <xdr:sp macro="" textlink="">
      <xdr:nvSpPr>
        <xdr:cNvPr id="363" name="ZoneTexte 362">
          <a:extLst>
            <a:ext uri="{FF2B5EF4-FFF2-40B4-BE49-F238E27FC236}">
              <a16:creationId xmlns:a16="http://schemas.microsoft.com/office/drawing/2014/main" id="{A00AFBED-FCFF-43D4-83BD-FA1AE657838A}"/>
            </a:ext>
          </a:extLst>
        </xdr:cNvPr>
        <xdr:cNvSpPr txBox="1"/>
      </xdr:nvSpPr>
      <xdr:spPr>
        <a:xfrm>
          <a:off x="26860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41</xdr:row>
      <xdr:rowOff>0</xdr:rowOff>
    </xdr:from>
    <xdr:ext cx="65" cy="172227"/>
    <xdr:sp macro="" textlink="">
      <xdr:nvSpPr>
        <xdr:cNvPr id="364" name="ZoneTexte 363">
          <a:extLst>
            <a:ext uri="{FF2B5EF4-FFF2-40B4-BE49-F238E27FC236}">
              <a16:creationId xmlns:a16="http://schemas.microsoft.com/office/drawing/2014/main" id="{39FFD287-3F78-4D23-862D-C44568926A42}"/>
            </a:ext>
          </a:extLst>
        </xdr:cNvPr>
        <xdr:cNvSpPr txBox="1"/>
      </xdr:nvSpPr>
      <xdr:spPr>
        <a:xfrm>
          <a:off x="26860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41</xdr:row>
      <xdr:rowOff>0</xdr:rowOff>
    </xdr:from>
    <xdr:ext cx="65" cy="172227"/>
    <xdr:sp macro="" textlink="">
      <xdr:nvSpPr>
        <xdr:cNvPr id="365" name="ZoneTexte 364">
          <a:extLst>
            <a:ext uri="{FF2B5EF4-FFF2-40B4-BE49-F238E27FC236}">
              <a16:creationId xmlns:a16="http://schemas.microsoft.com/office/drawing/2014/main" id="{56C31D44-364E-4606-BA57-46FF4109C0AC}"/>
            </a:ext>
          </a:extLst>
        </xdr:cNvPr>
        <xdr:cNvSpPr txBox="1"/>
      </xdr:nvSpPr>
      <xdr:spPr>
        <a:xfrm>
          <a:off x="26860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41</xdr:row>
      <xdr:rowOff>0</xdr:rowOff>
    </xdr:from>
    <xdr:ext cx="65" cy="172227"/>
    <xdr:sp macro="" textlink="">
      <xdr:nvSpPr>
        <xdr:cNvPr id="366" name="ZoneTexte 365">
          <a:extLst>
            <a:ext uri="{FF2B5EF4-FFF2-40B4-BE49-F238E27FC236}">
              <a16:creationId xmlns:a16="http://schemas.microsoft.com/office/drawing/2014/main" id="{62F4D861-410E-406B-84A1-F712258CC7FF}"/>
            </a:ext>
          </a:extLst>
        </xdr:cNvPr>
        <xdr:cNvSpPr txBox="1"/>
      </xdr:nvSpPr>
      <xdr:spPr>
        <a:xfrm>
          <a:off x="26860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41</xdr:row>
      <xdr:rowOff>0</xdr:rowOff>
    </xdr:from>
    <xdr:ext cx="65" cy="172227"/>
    <xdr:sp macro="" textlink="">
      <xdr:nvSpPr>
        <xdr:cNvPr id="367" name="ZoneTexte 366">
          <a:extLst>
            <a:ext uri="{FF2B5EF4-FFF2-40B4-BE49-F238E27FC236}">
              <a16:creationId xmlns:a16="http://schemas.microsoft.com/office/drawing/2014/main" id="{F6333202-8EA7-4216-BB77-9D7992090C8C}"/>
            </a:ext>
          </a:extLst>
        </xdr:cNvPr>
        <xdr:cNvSpPr txBox="1"/>
      </xdr:nvSpPr>
      <xdr:spPr>
        <a:xfrm>
          <a:off x="26860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41</xdr:row>
      <xdr:rowOff>0</xdr:rowOff>
    </xdr:from>
    <xdr:ext cx="65" cy="172227"/>
    <xdr:sp macro="" textlink="">
      <xdr:nvSpPr>
        <xdr:cNvPr id="368" name="ZoneTexte 367">
          <a:extLst>
            <a:ext uri="{FF2B5EF4-FFF2-40B4-BE49-F238E27FC236}">
              <a16:creationId xmlns:a16="http://schemas.microsoft.com/office/drawing/2014/main" id="{AEBC53A8-0D8A-4786-B2CD-A6BA68C1AEAD}"/>
            </a:ext>
          </a:extLst>
        </xdr:cNvPr>
        <xdr:cNvSpPr txBox="1"/>
      </xdr:nvSpPr>
      <xdr:spPr>
        <a:xfrm>
          <a:off x="26860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41</xdr:row>
      <xdr:rowOff>0</xdr:rowOff>
    </xdr:from>
    <xdr:ext cx="65" cy="172227"/>
    <xdr:sp macro="" textlink="">
      <xdr:nvSpPr>
        <xdr:cNvPr id="369" name="ZoneTexte 368">
          <a:extLst>
            <a:ext uri="{FF2B5EF4-FFF2-40B4-BE49-F238E27FC236}">
              <a16:creationId xmlns:a16="http://schemas.microsoft.com/office/drawing/2014/main" id="{5C1F6928-A2DE-433C-B9CC-034CC74284DD}"/>
            </a:ext>
          </a:extLst>
        </xdr:cNvPr>
        <xdr:cNvSpPr txBox="1"/>
      </xdr:nvSpPr>
      <xdr:spPr>
        <a:xfrm>
          <a:off x="26860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41</xdr:row>
      <xdr:rowOff>0</xdr:rowOff>
    </xdr:from>
    <xdr:ext cx="65" cy="172227"/>
    <xdr:sp macro="" textlink="">
      <xdr:nvSpPr>
        <xdr:cNvPr id="370" name="ZoneTexte 369">
          <a:extLst>
            <a:ext uri="{FF2B5EF4-FFF2-40B4-BE49-F238E27FC236}">
              <a16:creationId xmlns:a16="http://schemas.microsoft.com/office/drawing/2014/main" id="{28B0C0B9-74B1-41AD-84CE-CF56DD2CFF83}"/>
            </a:ext>
          </a:extLst>
        </xdr:cNvPr>
        <xdr:cNvSpPr txBox="1"/>
      </xdr:nvSpPr>
      <xdr:spPr>
        <a:xfrm>
          <a:off x="26860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41</xdr:row>
      <xdr:rowOff>0</xdr:rowOff>
    </xdr:from>
    <xdr:ext cx="65" cy="172227"/>
    <xdr:sp macro="" textlink="">
      <xdr:nvSpPr>
        <xdr:cNvPr id="371" name="ZoneTexte 370">
          <a:extLst>
            <a:ext uri="{FF2B5EF4-FFF2-40B4-BE49-F238E27FC236}">
              <a16:creationId xmlns:a16="http://schemas.microsoft.com/office/drawing/2014/main" id="{698426AF-22C4-42CB-B03D-83F785E5C229}"/>
            </a:ext>
          </a:extLst>
        </xdr:cNvPr>
        <xdr:cNvSpPr txBox="1"/>
      </xdr:nvSpPr>
      <xdr:spPr>
        <a:xfrm>
          <a:off x="26860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41</xdr:row>
      <xdr:rowOff>0</xdr:rowOff>
    </xdr:from>
    <xdr:ext cx="65" cy="172227"/>
    <xdr:sp macro="" textlink="">
      <xdr:nvSpPr>
        <xdr:cNvPr id="372" name="ZoneTexte 371">
          <a:extLst>
            <a:ext uri="{FF2B5EF4-FFF2-40B4-BE49-F238E27FC236}">
              <a16:creationId xmlns:a16="http://schemas.microsoft.com/office/drawing/2014/main" id="{7DC68BAA-616F-4C19-8718-FBB0965215E4}"/>
            </a:ext>
          </a:extLst>
        </xdr:cNvPr>
        <xdr:cNvSpPr txBox="1"/>
      </xdr:nvSpPr>
      <xdr:spPr>
        <a:xfrm>
          <a:off x="26860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41</xdr:row>
      <xdr:rowOff>0</xdr:rowOff>
    </xdr:from>
    <xdr:ext cx="65" cy="172227"/>
    <xdr:sp macro="" textlink="">
      <xdr:nvSpPr>
        <xdr:cNvPr id="373" name="ZoneTexte 372">
          <a:extLst>
            <a:ext uri="{FF2B5EF4-FFF2-40B4-BE49-F238E27FC236}">
              <a16:creationId xmlns:a16="http://schemas.microsoft.com/office/drawing/2014/main" id="{BF9A11E8-461B-4FD3-9B27-14DE56C3F031}"/>
            </a:ext>
          </a:extLst>
        </xdr:cNvPr>
        <xdr:cNvSpPr txBox="1"/>
      </xdr:nvSpPr>
      <xdr:spPr>
        <a:xfrm>
          <a:off x="28384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41</xdr:row>
      <xdr:rowOff>0</xdr:rowOff>
    </xdr:from>
    <xdr:ext cx="65" cy="172227"/>
    <xdr:sp macro="" textlink="">
      <xdr:nvSpPr>
        <xdr:cNvPr id="374" name="ZoneTexte 373">
          <a:extLst>
            <a:ext uri="{FF2B5EF4-FFF2-40B4-BE49-F238E27FC236}">
              <a16:creationId xmlns:a16="http://schemas.microsoft.com/office/drawing/2014/main" id="{655B2805-4E9D-474C-8E14-1BB04F076150}"/>
            </a:ext>
          </a:extLst>
        </xdr:cNvPr>
        <xdr:cNvSpPr txBox="1"/>
      </xdr:nvSpPr>
      <xdr:spPr>
        <a:xfrm>
          <a:off x="28384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41</xdr:row>
      <xdr:rowOff>0</xdr:rowOff>
    </xdr:from>
    <xdr:ext cx="65" cy="172227"/>
    <xdr:sp macro="" textlink="">
      <xdr:nvSpPr>
        <xdr:cNvPr id="375" name="ZoneTexte 374">
          <a:extLst>
            <a:ext uri="{FF2B5EF4-FFF2-40B4-BE49-F238E27FC236}">
              <a16:creationId xmlns:a16="http://schemas.microsoft.com/office/drawing/2014/main" id="{23099B65-4639-4E3D-AEBB-6F58ACE26C95}"/>
            </a:ext>
          </a:extLst>
        </xdr:cNvPr>
        <xdr:cNvSpPr txBox="1"/>
      </xdr:nvSpPr>
      <xdr:spPr>
        <a:xfrm>
          <a:off x="28384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41</xdr:row>
      <xdr:rowOff>0</xdr:rowOff>
    </xdr:from>
    <xdr:ext cx="65" cy="172227"/>
    <xdr:sp macro="" textlink="">
      <xdr:nvSpPr>
        <xdr:cNvPr id="376" name="ZoneTexte 375">
          <a:extLst>
            <a:ext uri="{FF2B5EF4-FFF2-40B4-BE49-F238E27FC236}">
              <a16:creationId xmlns:a16="http://schemas.microsoft.com/office/drawing/2014/main" id="{310391C3-993C-487E-8DBB-289739845B46}"/>
            </a:ext>
          </a:extLst>
        </xdr:cNvPr>
        <xdr:cNvSpPr txBox="1"/>
      </xdr:nvSpPr>
      <xdr:spPr>
        <a:xfrm>
          <a:off x="28384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41</xdr:row>
      <xdr:rowOff>0</xdr:rowOff>
    </xdr:from>
    <xdr:ext cx="65" cy="172227"/>
    <xdr:sp macro="" textlink="">
      <xdr:nvSpPr>
        <xdr:cNvPr id="377" name="ZoneTexte 376">
          <a:extLst>
            <a:ext uri="{FF2B5EF4-FFF2-40B4-BE49-F238E27FC236}">
              <a16:creationId xmlns:a16="http://schemas.microsoft.com/office/drawing/2014/main" id="{E56A37E7-C86A-42E7-BD73-F8365F833809}"/>
            </a:ext>
          </a:extLst>
        </xdr:cNvPr>
        <xdr:cNvSpPr txBox="1"/>
      </xdr:nvSpPr>
      <xdr:spPr>
        <a:xfrm>
          <a:off x="28384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41</xdr:row>
      <xdr:rowOff>0</xdr:rowOff>
    </xdr:from>
    <xdr:ext cx="65" cy="172227"/>
    <xdr:sp macro="" textlink="">
      <xdr:nvSpPr>
        <xdr:cNvPr id="378" name="ZoneTexte 377">
          <a:extLst>
            <a:ext uri="{FF2B5EF4-FFF2-40B4-BE49-F238E27FC236}">
              <a16:creationId xmlns:a16="http://schemas.microsoft.com/office/drawing/2014/main" id="{1941011C-1753-44C5-A76F-3D3E16142E2D}"/>
            </a:ext>
          </a:extLst>
        </xdr:cNvPr>
        <xdr:cNvSpPr txBox="1"/>
      </xdr:nvSpPr>
      <xdr:spPr>
        <a:xfrm>
          <a:off x="28384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41</xdr:row>
      <xdr:rowOff>0</xdr:rowOff>
    </xdr:from>
    <xdr:ext cx="65" cy="172227"/>
    <xdr:sp macro="" textlink="">
      <xdr:nvSpPr>
        <xdr:cNvPr id="379" name="ZoneTexte 378">
          <a:extLst>
            <a:ext uri="{FF2B5EF4-FFF2-40B4-BE49-F238E27FC236}">
              <a16:creationId xmlns:a16="http://schemas.microsoft.com/office/drawing/2014/main" id="{E1A12355-DFF2-41E7-B001-6DCFEE9F39F6}"/>
            </a:ext>
          </a:extLst>
        </xdr:cNvPr>
        <xdr:cNvSpPr txBox="1"/>
      </xdr:nvSpPr>
      <xdr:spPr>
        <a:xfrm>
          <a:off x="28384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41</xdr:row>
      <xdr:rowOff>0</xdr:rowOff>
    </xdr:from>
    <xdr:ext cx="65" cy="172227"/>
    <xdr:sp macro="" textlink="">
      <xdr:nvSpPr>
        <xdr:cNvPr id="380" name="ZoneTexte 379">
          <a:extLst>
            <a:ext uri="{FF2B5EF4-FFF2-40B4-BE49-F238E27FC236}">
              <a16:creationId xmlns:a16="http://schemas.microsoft.com/office/drawing/2014/main" id="{41364FD0-1ADB-48B8-96F0-7F0BE32B1FD2}"/>
            </a:ext>
          </a:extLst>
        </xdr:cNvPr>
        <xdr:cNvSpPr txBox="1"/>
      </xdr:nvSpPr>
      <xdr:spPr>
        <a:xfrm>
          <a:off x="28384500"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26</xdr:row>
      <xdr:rowOff>0</xdr:rowOff>
    </xdr:from>
    <xdr:ext cx="65" cy="172227"/>
    <xdr:sp macro="" textlink="">
      <xdr:nvSpPr>
        <xdr:cNvPr id="381" name="ZoneTexte 380">
          <a:extLst>
            <a:ext uri="{FF2B5EF4-FFF2-40B4-BE49-F238E27FC236}">
              <a16:creationId xmlns:a16="http://schemas.microsoft.com/office/drawing/2014/main" id="{58665FBF-1B3A-438F-ACE5-3933CA67A46E}"/>
            </a:ext>
          </a:extLst>
        </xdr:cNvPr>
        <xdr:cNvSpPr txBox="1"/>
      </xdr:nvSpPr>
      <xdr:spPr>
        <a:xfrm>
          <a:off x="16192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26</xdr:row>
      <xdr:rowOff>0</xdr:rowOff>
    </xdr:from>
    <xdr:ext cx="65" cy="172227"/>
    <xdr:sp macro="" textlink="">
      <xdr:nvSpPr>
        <xdr:cNvPr id="382" name="ZoneTexte 381">
          <a:extLst>
            <a:ext uri="{FF2B5EF4-FFF2-40B4-BE49-F238E27FC236}">
              <a16:creationId xmlns:a16="http://schemas.microsoft.com/office/drawing/2014/main" id="{A7CF3C15-C0FF-42BF-81AA-F21B749ABDD4}"/>
            </a:ext>
          </a:extLst>
        </xdr:cNvPr>
        <xdr:cNvSpPr txBox="1"/>
      </xdr:nvSpPr>
      <xdr:spPr>
        <a:xfrm>
          <a:off x="16192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26</xdr:row>
      <xdr:rowOff>0</xdr:rowOff>
    </xdr:from>
    <xdr:ext cx="65" cy="172227"/>
    <xdr:sp macro="" textlink="">
      <xdr:nvSpPr>
        <xdr:cNvPr id="383" name="ZoneTexte 382">
          <a:extLst>
            <a:ext uri="{FF2B5EF4-FFF2-40B4-BE49-F238E27FC236}">
              <a16:creationId xmlns:a16="http://schemas.microsoft.com/office/drawing/2014/main" id="{91E10E78-D961-4058-8DDD-2E67640602D7}"/>
            </a:ext>
          </a:extLst>
        </xdr:cNvPr>
        <xdr:cNvSpPr txBox="1"/>
      </xdr:nvSpPr>
      <xdr:spPr>
        <a:xfrm>
          <a:off x="16192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26</xdr:row>
      <xdr:rowOff>0</xdr:rowOff>
    </xdr:from>
    <xdr:ext cx="65" cy="172227"/>
    <xdr:sp macro="" textlink="">
      <xdr:nvSpPr>
        <xdr:cNvPr id="384" name="ZoneTexte 383">
          <a:extLst>
            <a:ext uri="{FF2B5EF4-FFF2-40B4-BE49-F238E27FC236}">
              <a16:creationId xmlns:a16="http://schemas.microsoft.com/office/drawing/2014/main" id="{DAB0CD0D-241B-4926-9703-48D287B6B7CF}"/>
            </a:ext>
          </a:extLst>
        </xdr:cNvPr>
        <xdr:cNvSpPr txBox="1"/>
      </xdr:nvSpPr>
      <xdr:spPr>
        <a:xfrm>
          <a:off x="16192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385" name="ZoneTexte 384">
          <a:extLst>
            <a:ext uri="{FF2B5EF4-FFF2-40B4-BE49-F238E27FC236}">
              <a16:creationId xmlns:a16="http://schemas.microsoft.com/office/drawing/2014/main" id="{FA3B5D99-B9DE-476E-9C14-94534439A913}"/>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386" name="ZoneTexte 385">
          <a:extLst>
            <a:ext uri="{FF2B5EF4-FFF2-40B4-BE49-F238E27FC236}">
              <a16:creationId xmlns:a16="http://schemas.microsoft.com/office/drawing/2014/main" id="{B85B01DA-4F11-4527-A467-AF6ADC6B7AD4}"/>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387" name="ZoneTexte 386">
          <a:extLst>
            <a:ext uri="{FF2B5EF4-FFF2-40B4-BE49-F238E27FC236}">
              <a16:creationId xmlns:a16="http://schemas.microsoft.com/office/drawing/2014/main" id="{E88DB7A7-FE19-4C37-B345-8EE60CF18892}"/>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388" name="ZoneTexte 387">
          <a:extLst>
            <a:ext uri="{FF2B5EF4-FFF2-40B4-BE49-F238E27FC236}">
              <a16:creationId xmlns:a16="http://schemas.microsoft.com/office/drawing/2014/main" id="{A19306D1-26A5-45B5-8463-8433B1B517EB}"/>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389" name="ZoneTexte 388">
          <a:extLst>
            <a:ext uri="{FF2B5EF4-FFF2-40B4-BE49-F238E27FC236}">
              <a16:creationId xmlns:a16="http://schemas.microsoft.com/office/drawing/2014/main" id="{11BC9932-0AC6-4B7B-BAE5-CEBA0C8116AE}"/>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390" name="ZoneTexte 389">
          <a:extLst>
            <a:ext uri="{FF2B5EF4-FFF2-40B4-BE49-F238E27FC236}">
              <a16:creationId xmlns:a16="http://schemas.microsoft.com/office/drawing/2014/main" id="{92A8103F-4CA8-4989-A349-A353FD1D22E8}"/>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391" name="ZoneTexte 390">
          <a:extLst>
            <a:ext uri="{FF2B5EF4-FFF2-40B4-BE49-F238E27FC236}">
              <a16:creationId xmlns:a16="http://schemas.microsoft.com/office/drawing/2014/main" id="{F6813D15-5B34-4DCF-A73A-978093628D1F}"/>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392" name="ZoneTexte 391">
          <a:extLst>
            <a:ext uri="{FF2B5EF4-FFF2-40B4-BE49-F238E27FC236}">
              <a16:creationId xmlns:a16="http://schemas.microsoft.com/office/drawing/2014/main" id="{F81698D2-1F06-409E-87A9-DFD09B50AC90}"/>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26</xdr:row>
      <xdr:rowOff>0</xdr:rowOff>
    </xdr:from>
    <xdr:ext cx="65" cy="172227"/>
    <xdr:sp macro="" textlink="">
      <xdr:nvSpPr>
        <xdr:cNvPr id="393" name="ZoneTexte 392">
          <a:extLst>
            <a:ext uri="{FF2B5EF4-FFF2-40B4-BE49-F238E27FC236}">
              <a16:creationId xmlns:a16="http://schemas.microsoft.com/office/drawing/2014/main" id="{5A91EC9F-7E84-47FC-8A6F-18ACDEB5DE17}"/>
            </a:ext>
          </a:extLst>
        </xdr:cNvPr>
        <xdr:cNvSpPr txBox="1"/>
      </xdr:nvSpPr>
      <xdr:spPr>
        <a:xfrm>
          <a:off x="16192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394" name="ZoneTexte 393">
          <a:extLst>
            <a:ext uri="{FF2B5EF4-FFF2-40B4-BE49-F238E27FC236}">
              <a16:creationId xmlns:a16="http://schemas.microsoft.com/office/drawing/2014/main" id="{1C0DB2EE-C2AA-45AD-BFA2-822281DD5108}"/>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395" name="ZoneTexte 394">
          <a:extLst>
            <a:ext uri="{FF2B5EF4-FFF2-40B4-BE49-F238E27FC236}">
              <a16:creationId xmlns:a16="http://schemas.microsoft.com/office/drawing/2014/main" id="{D74105D8-56B0-452A-806E-68BE12AB8039}"/>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396" name="ZoneTexte 395">
          <a:extLst>
            <a:ext uri="{FF2B5EF4-FFF2-40B4-BE49-F238E27FC236}">
              <a16:creationId xmlns:a16="http://schemas.microsoft.com/office/drawing/2014/main" id="{96A42889-3D2D-4290-B4D0-7A854ECFC2DA}"/>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26</xdr:row>
      <xdr:rowOff>0</xdr:rowOff>
    </xdr:from>
    <xdr:ext cx="65" cy="172227"/>
    <xdr:sp macro="" textlink="">
      <xdr:nvSpPr>
        <xdr:cNvPr id="397" name="ZoneTexte 396">
          <a:extLst>
            <a:ext uri="{FF2B5EF4-FFF2-40B4-BE49-F238E27FC236}">
              <a16:creationId xmlns:a16="http://schemas.microsoft.com/office/drawing/2014/main" id="{627E129C-31A5-4648-B7E5-1181112FA786}"/>
            </a:ext>
          </a:extLst>
        </xdr:cNvPr>
        <xdr:cNvSpPr txBox="1"/>
      </xdr:nvSpPr>
      <xdr:spPr>
        <a:xfrm>
          <a:off x="17716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26</xdr:row>
      <xdr:rowOff>0</xdr:rowOff>
    </xdr:from>
    <xdr:ext cx="65" cy="172227"/>
    <xdr:sp macro="" textlink="">
      <xdr:nvSpPr>
        <xdr:cNvPr id="398" name="ZoneTexte 397">
          <a:extLst>
            <a:ext uri="{FF2B5EF4-FFF2-40B4-BE49-F238E27FC236}">
              <a16:creationId xmlns:a16="http://schemas.microsoft.com/office/drawing/2014/main" id="{64766C03-55B4-4E43-83BF-F4A56D2E14B6}"/>
            </a:ext>
          </a:extLst>
        </xdr:cNvPr>
        <xdr:cNvSpPr txBox="1"/>
      </xdr:nvSpPr>
      <xdr:spPr>
        <a:xfrm>
          <a:off x="1924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26</xdr:row>
      <xdr:rowOff>0</xdr:rowOff>
    </xdr:from>
    <xdr:ext cx="65" cy="172227"/>
    <xdr:sp macro="" textlink="">
      <xdr:nvSpPr>
        <xdr:cNvPr id="399" name="ZoneTexte 398">
          <a:extLst>
            <a:ext uri="{FF2B5EF4-FFF2-40B4-BE49-F238E27FC236}">
              <a16:creationId xmlns:a16="http://schemas.microsoft.com/office/drawing/2014/main" id="{1B6A8313-9BD5-4AD0-A7B7-1E85BFAACDD8}"/>
            </a:ext>
          </a:extLst>
        </xdr:cNvPr>
        <xdr:cNvSpPr txBox="1"/>
      </xdr:nvSpPr>
      <xdr:spPr>
        <a:xfrm>
          <a:off x="1924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26</xdr:row>
      <xdr:rowOff>0</xdr:rowOff>
    </xdr:from>
    <xdr:ext cx="65" cy="172227"/>
    <xdr:sp macro="" textlink="">
      <xdr:nvSpPr>
        <xdr:cNvPr id="400" name="ZoneTexte 399">
          <a:extLst>
            <a:ext uri="{FF2B5EF4-FFF2-40B4-BE49-F238E27FC236}">
              <a16:creationId xmlns:a16="http://schemas.microsoft.com/office/drawing/2014/main" id="{914F01E7-69E0-40A7-84F6-90405882193B}"/>
            </a:ext>
          </a:extLst>
        </xdr:cNvPr>
        <xdr:cNvSpPr txBox="1"/>
      </xdr:nvSpPr>
      <xdr:spPr>
        <a:xfrm>
          <a:off x="16192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26</xdr:row>
      <xdr:rowOff>0</xdr:rowOff>
    </xdr:from>
    <xdr:ext cx="65" cy="172227"/>
    <xdr:sp macro="" textlink="">
      <xdr:nvSpPr>
        <xdr:cNvPr id="401" name="ZoneTexte 400">
          <a:extLst>
            <a:ext uri="{FF2B5EF4-FFF2-40B4-BE49-F238E27FC236}">
              <a16:creationId xmlns:a16="http://schemas.microsoft.com/office/drawing/2014/main" id="{D23BAD84-B975-4061-A05B-2FA40E780944}"/>
            </a:ext>
          </a:extLst>
        </xdr:cNvPr>
        <xdr:cNvSpPr txBox="1"/>
      </xdr:nvSpPr>
      <xdr:spPr>
        <a:xfrm>
          <a:off x="16192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26</xdr:row>
      <xdr:rowOff>0</xdr:rowOff>
    </xdr:from>
    <xdr:ext cx="65" cy="172227"/>
    <xdr:sp macro="" textlink="">
      <xdr:nvSpPr>
        <xdr:cNvPr id="402" name="ZoneTexte 401">
          <a:extLst>
            <a:ext uri="{FF2B5EF4-FFF2-40B4-BE49-F238E27FC236}">
              <a16:creationId xmlns:a16="http://schemas.microsoft.com/office/drawing/2014/main" id="{25DBDB6A-F7DF-4BD7-B090-1283ECB2B7C1}"/>
            </a:ext>
          </a:extLst>
        </xdr:cNvPr>
        <xdr:cNvSpPr txBox="1"/>
      </xdr:nvSpPr>
      <xdr:spPr>
        <a:xfrm>
          <a:off x="16192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26</xdr:row>
      <xdr:rowOff>0</xdr:rowOff>
    </xdr:from>
    <xdr:ext cx="65" cy="172227"/>
    <xdr:sp macro="" textlink="">
      <xdr:nvSpPr>
        <xdr:cNvPr id="403" name="ZoneTexte 402">
          <a:extLst>
            <a:ext uri="{FF2B5EF4-FFF2-40B4-BE49-F238E27FC236}">
              <a16:creationId xmlns:a16="http://schemas.microsoft.com/office/drawing/2014/main" id="{FA05E7E6-FF9C-4E24-8732-9BB3E6958CCC}"/>
            </a:ext>
          </a:extLst>
        </xdr:cNvPr>
        <xdr:cNvSpPr txBox="1"/>
      </xdr:nvSpPr>
      <xdr:spPr>
        <a:xfrm>
          <a:off x="16192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404" name="ZoneTexte 403">
          <a:extLst>
            <a:ext uri="{FF2B5EF4-FFF2-40B4-BE49-F238E27FC236}">
              <a16:creationId xmlns:a16="http://schemas.microsoft.com/office/drawing/2014/main" id="{E8B5E76A-858A-425A-B98F-E111035F3BDF}"/>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405" name="ZoneTexte 404">
          <a:extLst>
            <a:ext uri="{FF2B5EF4-FFF2-40B4-BE49-F238E27FC236}">
              <a16:creationId xmlns:a16="http://schemas.microsoft.com/office/drawing/2014/main" id="{9DF30EF5-129F-413E-BB19-BE327B9D62D7}"/>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406" name="ZoneTexte 405">
          <a:extLst>
            <a:ext uri="{FF2B5EF4-FFF2-40B4-BE49-F238E27FC236}">
              <a16:creationId xmlns:a16="http://schemas.microsoft.com/office/drawing/2014/main" id="{4B452426-296D-48E8-9C42-704ED92CA74D}"/>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407" name="ZoneTexte 406">
          <a:extLst>
            <a:ext uri="{FF2B5EF4-FFF2-40B4-BE49-F238E27FC236}">
              <a16:creationId xmlns:a16="http://schemas.microsoft.com/office/drawing/2014/main" id="{94291676-CE99-4478-B4AF-013C8E19C49F}"/>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408" name="ZoneTexte 407">
          <a:extLst>
            <a:ext uri="{FF2B5EF4-FFF2-40B4-BE49-F238E27FC236}">
              <a16:creationId xmlns:a16="http://schemas.microsoft.com/office/drawing/2014/main" id="{9DED8A05-A2FF-4AA6-B65C-64C0090C1E3F}"/>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409" name="ZoneTexte 408">
          <a:extLst>
            <a:ext uri="{FF2B5EF4-FFF2-40B4-BE49-F238E27FC236}">
              <a16:creationId xmlns:a16="http://schemas.microsoft.com/office/drawing/2014/main" id="{1B60D04A-0901-408B-9F2E-AEF905B3FA81}"/>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410" name="ZoneTexte 409">
          <a:extLst>
            <a:ext uri="{FF2B5EF4-FFF2-40B4-BE49-F238E27FC236}">
              <a16:creationId xmlns:a16="http://schemas.microsoft.com/office/drawing/2014/main" id="{49AF76B7-B27D-42EB-B486-C63FD98A0974}"/>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411" name="ZoneTexte 410">
          <a:extLst>
            <a:ext uri="{FF2B5EF4-FFF2-40B4-BE49-F238E27FC236}">
              <a16:creationId xmlns:a16="http://schemas.microsoft.com/office/drawing/2014/main" id="{A9E1A796-D2EE-453C-B51C-1E7C484FF8B5}"/>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26</xdr:row>
      <xdr:rowOff>0</xdr:rowOff>
    </xdr:from>
    <xdr:ext cx="65" cy="172227"/>
    <xdr:sp macro="" textlink="">
      <xdr:nvSpPr>
        <xdr:cNvPr id="412" name="ZoneTexte 411">
          <a:extLst>
            <a:ext uri="{FF2B5EF4-FFF2-40B4-BE49-F238E27FC236}">
              <a16:creationId xmlns:a16="http://schemas.microsoft.com/office/drawing/2014/main" id="{D808E055-3BDE-48D2-8345-504CC7777516}"/>
            </a:ext>
          </a:extLst>
        </xdr:cNvPr>
        <xdr:cNvSpPr txBox="1"/>
      </xdr:nvSpPr>
      <xdr:spPr>
        <a:xfrm>
          <a:off x="16192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413" name="ZoneTexte 412">
          <a:extLst>
            <a:ext uri="{FF2B5EF4-FFF2-40B4-BE49-F238E27FC236}">
              <a16:creationId xmlns:a16="http://schemas.microsoft.com/office/drawing/2014/main" id="{1FC6EE33-F9A9-498F-8233-DE2389634A18}"/>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414" name="ZoneTexte 413">
          <a:extLst>
            <a:ext uri="{FF2B5EF4-FFF2-40B4-BE49-F238E27FC236}">
              <a16:creationId xmlns:a16="http://schemas.microsoft.com/office/drawing/2014/main" id="{53EE46B8-5B5A-4926-A012-4D4C1674087A}"/>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415" name="ZoneTexte 414">
          <a:extLst>
            <a:ext uri="{FF2B5EF4-FFF2-40B4-BE49-F238E27FC236}">
              <a16:creationId xmlns:a16="http://schemas.microsoft.com/office/drawing/2014/main" id="{A978CA86-9604-49AE-B992-01CA65E6995D}"/>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26</xdr:row>
      <xdr:rowOff>0</xdr:rowOff>
    </xdr:from>
    <xdr:ext cx="65" cy="172227"/>
    <xdr:sp macro="" textlink="">
      <xdr:nvSpPr>
        <xdr:cNvPr id="416" name="ZoneTexte 415">
          <a:extLst>
            <a:ext uri="{FF2B5EF4-FFF2-40B4-BE49-F238E27FC236}">
              <a16:creationId xmlns:a16="http://schemas.microsoft.com/office/drawing/2014/main" id="{E75BDD2B-4CAA-4F9C-A791-DD39C3F8C9E5}"/>
            </a:ext>
          </a:extLst>
        </xdr:cNvPr>
        <xdr:cNvSpPr txBox="1"/>
      </xdr:nvSpPr>
      <xdr:spPr>
        <a:xfrm>
          <a:off x="17716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26</xdr:row>
      <xdr:rowOff>0</xdr:rowOff>
    </xdr:from>
    <xdr:ext cx="65" cy="172227"/>
    <xdr:sp macro="" textlink="">
      <xdr:nvSpPr>
        <xdr:cNvPr id="417" name="ZoneTexte 416">
          <a:extLst>
            <a:ext uri="{FF2B5EF4-FFF2-40B4-BE49-F238E27FC236}">
              <a16:creationId xmlns:a16="http://schemas.microsoft.com/office/drawing/2014/main" id="{E69733B7-7038-41A6-9FC7-B458DE29E699}"/>
            </a:ext>
          </a:extLst>
        </xdr:cNvPr>
        <xdr:cNvSpPr txBox="1"/>
      </xdr:nvSpPr>
      <xdr:spPr>
        <a:xfrm>
          <a:off x="1924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26</xdr:row>
      <xdr:rowOff>0</xdr:rowOff>
    </xdr:from>
    <xdr:ext cx="65" cy="172227"/>
    <xdr:sp macro="" textlink="">
      <xdr:nvSpPr>
        <xdr:cNvPr id="418" name="ZoneTexte 417">
          <a:extLst>
            <a:ext uri="{FF2B5EF4-FFF2-40B4-BE49-F238E27FC236}">
              <a16:creationId xmlns:a16="http://schemas.microsoft.com/office/drawing/2014/main" id="{2FC6D423-EB13-48C9-A476-717F4E81F270}"/>
            </a:ext>
          </a:extLst>
        </xdr:cNvPr>
        <xdr:cNvSpPr txBox="1"/>
      </xdr:nvSpPr>
      <xdr:spPr>
        <a:xfrm>
          <a:off x="1924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26</xdr:row>
      <xdr:rowOff>0</xdr:rowOff>
    </xdr:from>
    <xdr:ext cx="65" cy="172227"/>
    <xdr:sp macro="" textlink="">
      <xdr:nvSpPr>
        <xdr:cNvPr id="419" name="ZoneTexte 418">
          <a:extLst>
            <a:ext uri="{FF2B5EF4-FFF2-40B4-BE49-F238E27FC236}">
              <a16:creationId xmlns:a16="http://schemas.microsoft.com/office/drawing/2014/main" id="{8642F633-DCFB-4D0F-8070-C740BBE66AAE}"/>
            </a:ext>
          </a:extLst>
        </xdr:cNvPr>
        <xdr:cNvSpPr txBox="1"/>
      </xdr:nvSpPr>
      <xdr:spPr>
        <a:xfrm>
          <a:off x="13906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26</xdr:row>
      <xdr:rowOff>0</xdr:rowOff>
    </xdr:from>
    <xdr:ext cx="65" cy="172227"/>
    <xdr:sp macro="" textlink="">
      <xdr:nvSpPr>
        <xdr:cNvPr id="420" name="ZoneTexte 419">
          <a:extLst>
            <a:ext uri="{FF2B5EF4-FFF2-40B4-BE49-F238E27FC236}">
              <a16:creationId xmlns:a16="http://schemas.microsoft.com/office/drawing/2014/main" id="{627A3867-29E3-48E2-87F5-4958741D9F4C}"/>
            </a:ext>
          </a:extLst>
        </xdr:cNvPr>
        <xdr:cNvSpPr txBox="1"/>
      </xdr:nvSpPr>
      <xdr:spPr>
        <a:xfrm>
          <a:off x="13906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26</xdr:row>
      <xdr:rowOff>0</xdr:rowOff>
    </xdr:from>
    <xdr:ext cx="65" cy="172227"/>
    <xdr:sp macro="" textlink="">
      <xdr:nvSpPr>
        <xdr:cNvPr id="421" name="ZoneTexte 420">
          <a:extLst>
            <a:ext uri="{FF2B5EF4-FFF2-40B4-BE49-F238E27FC236}">
              <a16:creationId xmlns:a16="http://schemas.microsoft.com/office/drawing/2014/main" id="{8227230A-C194-4FBA-A5F0-BE1C7CBFC641}"/>
            </a:ext>
          </a:extLst>
        </xdr:cNvPr>
        <xdr:cNvSpPr txBox="1"/>
      </xdr:nvSpPr>
      <xdr:spPr>
        <a:xfrm>
          <a:off x="13906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26</xdr:row>
      <xdr:rowOff>0</xdr:rowOff>
    </xdr:from>
    <xdr:ext cx="65" cy="172227"/>
    <xdr:sp macro="" textlink="">
      <xdr:nvSpPr>
        <xdr:cNvPr id="422" name="ZoneTexte 421">
          <a:extLst>
            <a:ext uri="{FF2B5EF4-FFF2-40B4-BE49-F238E27FC236}">
              <a16:creationId xmlns:a16="http://schemas.microsoft.com/office/drawing/2014/main" id="{C1A224D0-9348-412B-A428-D32BED65518F}"/>
            </a:ext>
          </a:extLst>
        </xdr:cNvPr>
        <xdr:cNvSpPr txBox="1"/>
      </xdr:nvSpPr>
      <xdr:spPr>
        <a:xfrm>
          <a:off x="13906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26</xdr:row>
      <xdr:rowOff>0</xdr:rowOff>
    </xdr:from>
    <xdr:ext cx="65" cy="172227"/>
    <xdr:sp macro="" textlink="">
      <xdr:nvSpPr>
        <xdr:cNvPr id="423" name="ZoneTexte 422">
          <a:extLst>
            <a:ext uri="{FF2B5EF4-FFF2-40B4-BE49-F238E27FC236}">
              <a16:creationId xmlns:a16="http://schemas.microsoft.com/office/drawing/2014/main" id="{E03EF5BE-35D6-4678-97C4-849AED0916CD}"/>
            </a:ext>
          </a:extLst>
        </xdr:cNvPr>
        <xdr:cNvSpPr txBox="1"/>
      </xdr:nvSpPr>
      <xdr:spPr>
        <a:xfrm>
          <a:off x="13906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26</xdr:row>
      <xdr:rowOff>0</xdr:rowOff>
    </xdr:from>
    <xdr:ext cx="65" cy="172227"/>
    <xdr:sp macro="" textlink="">
      <xdr:nvSpPr>
        <xdr:cNvPr id="424" name="ZoneTexte 423">
          <a:extLst>
            <a:ext uri="{FF2B5EF4-FFF2-40B4-BE49-F238E27FC236}">
              <a16:creationId xmlns:a16="http://schemas.microsoft.com/office/drawing/2014/main" id="{A7A5219F-F337-49BC-8FA2-3F3C251DCAA5}"/>
            </a:ext>
          </a:extLst>
        </xdr:cNvPr>
        <xdr:cNvSpPr txBox="1"/>
      </xdr:nvSpPr>
      <xdr:spPr>
        <a:xfrm>
          <a:off x="13906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26</xdr:row>
      <xdr:rowOff>0</xdr:rowOff>
    </xdr:from>
    <xdr:ext cx="65" cy="172227"/>
    <xdr:sp macro="" textlink="">
      <xdr:nvSpPr>
        <xdr:cNvPr id="425" name="ZoneTexte 424">
          <a:extLst>
            <a:ext uri="{FF2B5EF4-FFF2-40B4-BE49-F238E27FC236}">
              <a16:creationId xmlns:a16="http://schemas.microsoft.com/office/drawing/2014/main" id="{4AAF4522-21BA-4956-84B0-F84FC58FA41C}"/>
            </a:ext>
          </a:extLst>
        </xdr:cNvPr>
        <xdr:cNvSpPr txBox="1"/>
      </xdr:nvSpPr>
      <xdr:spPr>
        <a:xfrm>
          <a:off x="13906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26</xdr:row>
      <xdr:rowOff>0</xdr:rowOff>
    </xdr:from>
    <xdr:ext cx="65" cy="172227"/>
    <xdr:sp macro="" textlink="">
      <xdr:nvSpPr>
        <xdr:cNvPr id="426" name="ZoneTexte 425">
          <a:extLst>
            <a:ext uri="{FF2B5EF4-FFF2-40B4-BE49-F238E27FC236}">
              <a16:creationId xmlns:a16="http://schemas.microsoft.com/office/drawing/2014/main" id="{4D7E57AE-079C-4E67-96DB-4C81DF57411D}"/>
            </a:ext>
          </a:extLst>
        </xdr:cNvPr>
        <xdr:cNvSpPr txBox="1"/>
      </xdr:nvSpPr>
      <xdr:spPr>
        <a:xfrm>
          <a:off x="13906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26</xdr:row>
      <xdr:rowOff>0</xdr:rowOff>
    </xdr:from>
    <xdr:ext cx="65" cy="172227"/>
    <xdr:sp macro="" textlink="">
      <xdr:nvSpPr>
        <xdr:cNvPr id="427" name="ZoneTexte 426">
          <a:extLst>
            <a:ext uri="{FF2B5EF4-FFF2-40B4-BE49-F238E27FC236}">
              <a16:creationId xmlns:a16="http://schemas.microsoft.com/office/drawing/2014/main" id="{1CADFA43-5398-4150-961B-088D541BB61B}"/>
            </a:ext>
          </a:extLst>
        </xdr:cNvPr>
        <xdr:cNvSpPr txBox="1"/>
      </xdr:nvSpPr>
      <xdr:spPr>
        <a:xfrm>
          <a:off x="13906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26</xdr:row>
      <xdr:rowOff>0</xdr:rowOff>
    </xdr:from>
    <xdr:ext cx="65" cy="172227"/>
    <xdr:sp macro="" textlink="">
      <xdr:nvSpPr>
        <xdr:cNvPr id="428" name="ZoneTexte 427">
          <a:extLst>
            <a:ext uri="{FF2B5EF4-FFF2-40B4-BE49-F238E27FC236}">
              <a16:creationId xmlns:a16="http://schemas.microsoft.com/office/drawing/2014/main" id="{691408DB-4B65-4FE0-B352-7C6CA462E409}"/>
            </a:ext>
          </a:extLst>
        </xdr:cNvPr>
        <xdr:cNvSpPr txBox="1"/>
      </xdr:nvSpPr>
      <xdr:spPr>
        <a:xfrm>
          <a:off x="13906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429" name="ZoneTexte 428">
          <a:extLst>
            <a:ext uri="{FF2B5EF4-FFF2-40B4-BE49-F238E27FC236}">
              <a16:creationId xmlns:a16="http://schemas.microsoft.com/office/drawing/2014/main" id="{CF29E8BC-EA4E-472E-A38E-A9EB3A85903C}"/>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430" name="ZoneTexte 429">
          <a:extLst>
            <a:ext uri="{FF2B5EF4-FFF2-40B4-BE49-F238E27FC236}">
              <a16:creationId xmlns:a16="http://schemas.microsoft.com/office/drawing/2014/main" id="{E02E9B15-113F-4D00-820D-9453889B5864}"/>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431" name="ZoneTexte 430">
          <a:extLst>
            <a:ext uri="{FF2B5EF4-FFF2-40B4-BE49-F238E27FC236}">
              <a16:creationId xmlns:a16="http://schemas.microsoft.com/office/drawing/2014/main" id="{FAAC9F11-02CD-49A8-972B-D61F67737474}"/>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432" name="ZoneTexte 431">
          <a:extLst>
            <a:ext uri="{FF2B5EF4-FFF2-40B4-BE49-F238E27FC236}">
              <a16:creationId xmlns:a16="http://schemas.microsoft.com/office/drawing/2014/main" id="{2838F61B-A79C-4EE4-BA91-AFCB2AEB196F}"/>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433" name="ZoneTexte 432">
          <a:extLst>
            <a:ext uri="{FF2B5EF4-FFF2-40B4-BE49-F238E27FC236}">
              <a16:creationId xmlns:a16="http://schemas.microsoft.com/office/drawing/2014/main" id="{43525953-A33E-43B2-8DB1-0CBDD75DCCBB}"/>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434" name="ZoneTexte 433">
          <a:extLst>
            <a:ext uri="{FF2B5EF4-FFF2-40B4-BE49-F238E27FC236}">
              <a16:creationId xmlns:a16="http://schemas.microsoft.com/office/drawing/2014/main" id="{968CBC70-CAF7-4244-9797-24EBEF643C81}"/>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435" name="ZoneTexte 434">
          <a:extLst>
            <a:ext uri="{FF2B5EF4-FFF2-40B4-BE49-F238E27FC236}">
              <a16:creationId xmlns:a16="http://schemas.microsoft.com/office/drawing/2014/main" id="{176F9A40-276D-4921-BB77-4D441F678A2F}"/>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436" name="ZoneTexte 435">
          <a:extLst>
            <a:ext uri="{FF2B5EF4-FFF2-40B4-BE49-F238E27FC236}">
              <a16:creationId xmlns:a16="http://schemas.microsoft.com/office/drawing/2014/main" id="{A8E43E66-D6EA-404C-9678-8530F7F1E0DD}"/>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437" name="ZoneTexte 436">
          <a:extLst>
            <a:ext uri="{FF2B5EF4-FFF2-40B4-BE49-F238E27FC236}">
              <a16:creationId xmlns:a16="http://schemas.microsoft.com/office/drawing/2014/main" id="{1839EE46-6DE0-4D3F-81AB-C40C615D4E37}"/>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26</xdr:row>
      <xdr:rowOff>0</xdr:rowOff>
    </xdr:from>
    <xdr:ext cx="65" cy="172227"/>
    <xdr:sp macro="" textlink="">
      <xdr:nvSpPr>
        <xdr:cNvPr id="438" name="ZoneTexte 437">
          <a:extLst>
            <a:ext uri="{FF2B5EF4-FFF2-40B4-BE49-F238E27FC236}">
              <a16:creationId xmlns:a16="http://schemas.microsoft.com/office/drawing/2014/main" id="{CCB81832-AF69-40E0-AD25-2BF74C31580E}"/>
            </a:ext>
          </a:extLst>
        </xdr:cNvPr>
        <xdr:cNvSpPr txBox="1"/>
      </xdr:nvSpPr>
      <xdr:spPr>
        <a:xfrm>
          <a:off x="1543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26</xdr:row>
      <xdr:rowOff>0</xdr:rowOff>
    </xdr:from>
    <xdr:ext cx="65" cy="172227"/>
    <xdr:sp macro="" textlink="">
      <xdr:nvSpPr>
        <xdr:cNvPr id="439" name="ZoneTexte 438">
          <a:extLst>
            <a:ext uri="{FF2B5EF4-FFF2-40B4-BE49-F238E27FC236}">
              <a16:creationId xmlns:a16="http://schemas.microsoft.com/office/drawing/2014/main" id="{38573AA7-5948-4C28-B6E7-65B6E0FEE39B}"/>
            </a:ext>
          </a:extLst>
        </xdr:cNvPr>
        <xdr:cNvSpPr txBox="1"/>
      </xdr:nvSpPr>
      <xdr:spPr>
        <a:xfrm>
          <a:off x="16192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26</xdr:row>
      <xdr:rowOff>0</xdr:rowOff>
    </xdr:from>
    <xdr:ext cx="65" cy="172227"/>
    <xdr:sp macro="" textlink="">
      <xdr:nvSpPr>
        <xdr:cNvPr id="440" name="ZoneTexte 439">
          <a:extLst>
            <a:ext uri="{FF2B5EF4-FFF2-40B4-BE49-F238E27FC236}">
              <a16:creationId xmlns:a16="http://schemas.microsoft.com/office/drawing/2014/main" id="{884C9D59-D0EE-4A65-9049-938A28461644}"/>
            </a:ext>
          </a:extLst>
        </xdr:cNvPr>
        <xdr:cNvSpPr txBox="1"/>
      </xdr:nvSpPr>
      <xdr:spPr>
        <a:xfrm>
          <a:off x="16192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441" name="ZoneTexte 440">
          <a:extLst>
            <a:ext uri="{FF2B5EF4-FFF2-40B4-BE49-F238E27FC236}">
              <a16:creationId xmlns:a16="http://schemas.microsoft.com/office/drawing/2014/main" id="{C5B809C6-834D-4CB7-AF7F-A426476DA4C9}"/>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442" name="ZoneTexte 441">
          <a:extLst>
            <a:ext uri="{FF2B5EF4-FFF2-40B4-BE49-F238E27FC236}">
              <a16:creationId xmlns:a16="http://schemas.microsoft.com/office/drawing/2014/main" id="{F022CC7A-3390-438A-B7F8-5A2DE876B140}"/>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443" name="ZoneTexte 442">
          <a:extLst>
            <a:ext uri="{FF2B5EF4-FFF2-40B4-BE49-F238E27FC236}">
              <a16:creationId xmlns:a16="http://schemas.microsoft.com/office/drawing/2014/main" id="{B7B62691-9CCE-4CB9-B889-90E1A2D4C3F2}"/>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444" name="ZoneTexte 443">
          <a:extLst>
            <a:ext uri="{FF2B5EF4-FFF2-40B4-BE49-F238E27FC236}">
              <a16:creationId xmlns:a16="http://schemas.microsoft.com/office/drawing/2014/main" id="{B93357BF-8827-454A-9122-191E3FE00B5A}"/>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445" name="ZoneTexte 444">
          <a:extLst>
            <a:ext uri="{FF2B5EF4-FFF2-40B4-BE49-F238E27FC236}">
              <a16:creationId xmlns:a16="http://schemas.microsoft.com/office/drawing/2014/main" id="{1D28D969-2229-4177-B1F7-C948E9412B8D}"/>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446" name="ZoneTexte 445">
          <a:extLst>
            <a:ext uri="{FF2B5EF4-FFF2-40B4-BE49-F238E27FC236}">
              <a16:creationId xmlns:a16="http://schemas.microsoft.com/office/drawing/2014/main" id="{B8FB6934-6AB1-4FB4-A2BB-7AC2510FAE1B}"/>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447" name="ZoneTexte 446">
          <a:extLst>
            <a:ext uri="{FF2B5EF4-FFF2-40B4-BE49-F238E27FC236}">
              <a16:creationId xmlns:a16="http://schemas.microsoft.com/office/drawing/2014/main" id="{A07921FA-9168-43C7-B169-96F167BB6E2F}"/>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448" name="ZoneTexte 447">
          <a:extLst>
            <a:ext uri="{FF2B5EF4-FFF2-40B4-BE49-F238E27FC236}">
              <a16:creationId xmlns:a16="http://schemas.microsoft.com/office/drawing/2014/main" id="{7F7F0C2F-3507-4886-A1BC-720AB7291046}"/>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449" name="ZoneTexte 448">
          <a:extLst>
            <a:ext uri="{FF2B5EF4-FFF2-40B4-BE49-F238E27FC236}">
              <a16:creationId xmlns:a16="http://schemas.microsoft.com/office/drawing/2014/main" id="{A72528F0-EA8A-451C-8FBF-E4E4EEBBC1FA}"/>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450" name="ZoneTexte 449">
          <a:extLst>
            <a:ext uri="{FF2B5EF4-FFF2-40B4-BE49-F238E27FC236}">
              <a16:creationId xmlns:a16="http://schemas.microsoft.com/office/drawing/2014/main" id="{C7CF940E-3975-4FA4-9637-FA241E48B566}"/>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451" name="ZoneTexte 450">
          <a:extLst>
            <a:ext uri="{FF2B5EF4-FFF2-40B4-BE49-F238E27FC236}">
              <a16:creationId xmlns:a16="http://schemas.microsoft.com/office/drawing/2014/main" id="{6FC8308E-90C9-4EF9-912C-1686743C22ED}"/>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26</xdr:row>
      <xdr:rowOff>0</xdr:rowOff>
    </xdr:from>
    <xdr:ext cx="65" cy="172227"/>
    <xdr:sp macro="" textlink="">
      <xdr:nvSpPr>
        <xdr:cNvPr id="452" name="ZoneTexte 451">
          <a:extLst>
            <a:ext uri="{FF2B5EF4-FFF2-40B4-BE49-F238E27FC236}">
              <a16:creationId xmlns:a16="http://schemas.microsoft.com/office/drawing/2014/main" id="{DFDF4FA5-397B-425D-9DBF-D0B7ED3DA537}"/>
            </a:ext>
          </a:extLst>
        </xdr:cNvPr>
        <xdr:cNvSpPr txBox="1"/>
      </xdr:nvSpPr>
      <xdr:spPr>
        <a:xfrm>
          <a:off x="16954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26</xdr:row>
      <xdr:rowOff>0</xdr:rowOff>
    </xdr:from>
    <xdr:ext cx="65" cy="172227"/>
    <xdr:sp macro="" textlink="">
      <xdr:nvSpPr>
        <xdr:cNvPr id="453" name="ZoneTexte 452">
          <a:extLst>
            <a:ext uri="{FF2B5EF4-FFF2-40B4-BE49-F238E27FC236}">
              <a16:creationId xmlns:a16="http://schemas.microsoft.com/office/drawing/2014/main" id="{E8BB58D1-F93E-447E-B90E-E13D30BD6BD6}"/>
            </a:ext>
          </a:extLst>
        </xdr:cNvPr>
        <xdr:cNvSpPr txBox="1"/>
      </xdr:nvSpPr>
      <xdr:spPr>
        <a:xfrm>
          <a:off x="17716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26</xdr:row>
      <xdr:rowOff>0</xdr:rowOff>
    </xdr:from>
    <xdr:ext cx="65" cy="172227"/>
    <xdr:sp macro="" textlink="">
      <xdr:nvSpPr>
        <xdr:cNvPr id="454" name="ZoneTexte 453">
          <a:extLst>
            <a:ext uri="{FF2B5EF4-FFF2-40B4-BE49-F238E27FC236}">
              <a16:creationId xmlns:a16="http://schemas.microsoft.com/office/drawing/2014/main" id="{E5828AC2-DF72-4DAB-BA0A-76C1CED92F56}"/>
            </a:ext>
          </a:extLst>
        </xdr:cNvPr>
        <xdr:cNvSpPr txBox="1"/>
      </xdr:nvSpPr>
      <xdr:spPr>
        <a:xfrm>
          <a:off x="17716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26</xdr:row>
      <xdr:rowOff>0</xdr:rowOff>
    </xdr:from>
    <xdr:ext cx="65" cy="172227"/>
    <xdr:sp macro="" textlink="">
      <xdr:nvSpPr>
        <xdr:cNvPr id="455" name="ZoneTexte 454">
          <a:extLst>
            <a:ext uri="{FF2B5EF4-FFF2-40B4-BE49-F238E27FC236}">
              <a16:creationId xmlns:a16="http://schemas.microsoft.com/office/drawing/2014/main" id="{AE0CAAA9-BB09-4665-A9C7-684AB1E4218E}"/>
            </a:ext>
          </a:extLst>
        </xdr:cNvPr>
        <xdr:cNvSpPr txBox="1"/>
      </xdr:nvSpPr>
      <xdr:spPr>
        <a:xfrm>
          <a:off x="18478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26</xdr:row>
      <xdr:rowOff>0</xdr:rowOff>
    </xdr:from>
    <xdr:ext cx="65" cy="172227"/>
    <xdr:sp macro="" textlink="">
      <xdr:nvSpPr>
        <xdr:cNvPr id="456" name="ZoneTexte 455">
          <a:extLst>
            <a:ext uri="{FF2B5EF4-FFF2-40B4-BE49-F238E27FC236}">
              <a16:creationId xmlns:a16="http://schemas.microsoft.com/office/drawing/2014/main" id="{6C7234FD-7430-486E-9FD6-BD1350B30057}"/>
            </a:ext>
          </a:extLst>
        </xdr:cNvPr>
        <xdr:cNvSpPr txBox="1"/>
      </xdr:nvSpPr>
      <xdr:spPr>
        <a:xfrm>
          <a:off x="18478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26</xdr:row>
      <xdr:rowOff>0</xdr:rowOff>
    </xdr:from>
    <xdr:ext cx="65" cy="172227"/>
    <xdr:sp macro="" textlink="">
      <xdr:nvSpPr>
        <xdr:cNvPr id="457" name="ZoneTexte 456">
          <a:extLst>
            <a:ext uri="{FF2B5EF4-FFF2-40B4-BE49-F238E27FC236}">
              <a16:creationId xmlns:a16="http://schemas.microsoft.com/office/drawing/2014/main" id="{B8C27D1B-CA4C-448D-9C02-0CB1E8858A66}"/>
            </a:ext>
          </a:extLst>
        </xdr:cNvPr>
        <xdr:cNvSpPr txBox="1"/>
      </xdr:nvSpPr>
      <xdr:spPr>
        <a:xfrm>
          <a:off x="1924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26</xdr:row>
      <xdr:rowOff>0</xdr:rowOff>
    </xdr:from>
    <xdr:ext cx="65" cy="172227"/>
    <xdr:sp macro="" textlink="">
      <xdr:nvSpPr>
        <xdr:cNvPr id="458" name="ZoneTexte 457">
          <a:extLst>
            <a:ext uri="{FF2B5EF4-FFF2-40B4-BE49-F238E27FC236}">
              <a16:creationId xmlns:a16="http://schemas.microsoft.com/office/drawing/2014/main" id="{B07A82BF-5F2F-4C93-A615-A25A9906FB3B}"/>
            </a:ext>
          </a:extLst>
        </xdr:cNvPr>
        <xdr:cNvSpPr txBox="1"/>
      </xdr:nvSpPr>
      <xdr:spPr>
        <a:xfrm>
          <a:off x="19240500" y="32766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38</xdr:row>
      <xdr:rowOff>0</xdr:rowOff>
    </xdr:from>
    <xdr:ext cx="65" cy="172227"/>
    <xdr:sp macro="" textlink="">
      <xdr:nvSpPr>
        <xdr:cNvPr id="459" name="ZoneTexte 458">
          <a:extLst>
            <a:ext uri="{FF2B5EF4-FFF2-40B4-BE49-F238E27FC236}">
              <a16:creationId xmlns:a16="http://schemas.microsoft.com/office/drawing/2014/main" id="{293DE2CB-5790-49CB-B375-1CBA39680446}"/>
            </a:ext>
          </a:extLst>
        </xdr:cNvPr>
        <xdr:cNvSpPr txBox="1"/>
      </xdr:nvSpPr>
      <xdr:spPr>
        <a:xfrm>
          <a:off x="16954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38</xdr:row>
      <xdr:rowOff>0</xdr:rowOff>
    </xdr:from>
    <xdr:ext cx="65" cy="172227"/>
    <xdr:sp macro="" textlink="">
      <xdr:nvSpPr>
        <xdr:cNvPr id="460" name="ZoneTexte 459">
          <a:extLst>
            <a:ext uri="{FF2B5EF4-FFF2-40B4-BE49-F238E27FC236}">
              <a16:creationId xmlns:a16="http://schemas.microsoft.com/office/drawing/2014/main" id="{91D213ED-A476-4302-AE56-F8513DFD5B6F}"/>
            </a:ext>
          </a:extLst>
        </xdr:cNvPr>
        <xdr:cNvSpPr txBox="1"/>
      </xdr:nvSpPr>
      <xdr:spPr>
        <a:xfrm>
          <a:off x="16954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38</xdr:row>
      <xdr:rowOff>0</xdr:rowOff>
    </xdr:from>
    <xdr:ext cx="65" cy="172227"/>
    <xdr:sp macro="" textlink="">
      <xdr:nvSpPr>
        <xdr:cNvPr id="461" name="ZoneTexte 460">
          <a:extLst>
            <a:ext uri="{FF2B5EF4-FFF2-40B4-BE49-F238E27FC236}">
              <a16:creationId xmlns:a16="http://schemas.microsoft.com/office/drawing/2014/main" id="{4B2843E8-CB1A-4AD4-899C-9A7872FBEA44}"/>
            </a:ext>
          </a:extLst>
        </xdr:cNvPr>
        <xdr:cNvSpPr txBox="1"/>
      </xdr:nvSpPr>
      <xdr:spPr>
        <a:xfrm>
          <a:off x="16954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38</xdr:row>
      <xdr:rowOff>0</xdr:rowOff>
    </xdr:from>
    <xdr:ext cx="65" cy="172227"/>
    <xdr:sp macro="" textlink="">
      <xdr:nvSpPr>
        <xdr:cNvPr id="462" name="ZoneTexte 461">
          <a:extLst>
            <a:ext uri="{FF2B5EF4-FFF2-40B4-BE49-F238E27FC236}">
              <a16:creationId xmlns:a16="http://schemas.microsoft.com/office/drawing/2014/main" id="{C03CFD2B-9055-4F83-9EED-6109EF35E165}"/>
            </a:ext>
          </a:extLst>
        </xdr:cNvPr>
        <xdr:cNvSpPr txBox="1"/>
      </xdr:nvSpPr>
      <xdr:spPr>
        <a:xfrm>
          <a:off x="16954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38</xdr:row>
      <xdr:rowOff>0</xdr:rowOff>
    </xdr:from>
    <xdr:ext cx="65" cy="172227"/>
    <xdr:sp macro="" textlink="">
      <xdr:nvSpPr>
        <xdr:cNvPr id="463" name="ZoneTexte 462">
          <a:extLst>
            <a:ext uri="{FF2B5EF4-FFF2-40B4-BE49-F238E27FC236}">
              <a16:creationId xmlns:a16="http://schemas.microsoft.com/office/drawing/2014/main" id="{AACD2DE2-FE77-4E79-BB28-EF040844B5FC}"/>
            </a:ext>
          </a:extLst>
        </xdr:cNvPr>
        <xdr:cNvSpPr txBox="1"/>
      </xdr:nvSpPr>
      <xdr:spPr>
        <a:xfrm>
          <a:off x="16954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38</xdr:row>
      <xdr:rowOff>0</xdr:rowOff>
    </xdr:from>
    <xdr:ext cx="65" cy="172227"/>
    <xdr:sp macro="" textlink="">
      <xdr:nvSpPr>
        <xdr:cNvPr id="464" name="ZoneTexte 463">
          <a:extLst>
            <a:ext uri="{FF2B5EF4-FFF2-40B4-BE49-F238E27FC236}">
              <a16:creationId xmlns:a16="http://schemas.microsoft.com/office/drawing/2014/main" id="{50FB904B-D427-4705-BCAA-4508586090C6}"/>
            </a:ext>
          </a:extLst>
        </xdr:cNvPr>
        <xdr:cNvSpPr txBox="1"/>
      </xdr:nvSpPr>
      <xdr:spPr>
        <a:xfrm>
          <a:off x="16954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38</xdr:row>
      <xdr:rowOff>0</xdr:rowOff>
    </xdr:from>
    <xdr:ext cx="65" cy="172227"/>
    <xdr:sp macro="" textlink="">
      <xdr:nvSpPr>
        <xdr:cNvPr id="465" name="ZoneTexte 464">
          <a:extLst>
            <a:ext uri="{FF2B5EF4-FFF2-40B4-BE49-F238E27FC236}">
              <a16:creationId xmlns:a16="http://schemas.microsoft.com/office/drawing/2014/main" id="{B3428BCF-AB6E-4A6B-A1B2-50399AA04615}"/>
            </a:ext>
          </a:extLst>
        </xdr:cNvPr>
        <xdr:cNvSpPr txBox="1"/>
      </xdr:nvSpPr>
      <xdr:spPr>
        <a:xfrm>
          <a:off x="16954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38</xdr:row>
      <xdr:rowOff>0</xdr:rowOff>
    </xdr:from>
    <xdr:ext cx="65" cy="172227"/>
    <xdr:sp macro="" textlink="">
      <xdr:nvSpPr>
        <xdr:cNvPr id="466" name="ZoneTexte 465">
          <a:extLst>
            <a:ext uri="{FF2B5EF4-FFF2-40B4-BE49-F238E27FC236}">
              <a16:creationId xmlns:a16="http://schemas.microsoft.com/office/drawing/2014/main" id="{6CFB8C5D-5C87-44D7-8D76-83564695E608}"/>
            </a:ext>
          </a:extLst>
        </xdr:cNvPr>
        <xdr:cNvSpPr txBox="1"/>
      </xdr:nvSpPr>
      <xdr:spPr>
        <a:xfrm>
          <a:off x="16954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38</xdr:row>
      <xdr:rowOff>0</xdr:rowOff>
    </xdr:from>
    <xdr:ext cx="65" cy="172227"/>
    <xdr:sp macro="" textlink="">
      <xdr:nvSpPr>
        <xdr:cNvPr id="467" name="ZoneTexte 466">
          <a:extLst>
            <a:ext uri="{FF2B5EF4-FFF2-40B4-BE49-F238E27FC236}">
              <a16:creationId xmlns:a16="http://schemas.microsoft.com/office/drawing/2014/main" id="{22C6721D-55C2-40CF-BCEA-3BB04D9DE324}"/>
            </a:ext>
          </a:extLst>
        </xdr:cNvPr>
        <xdr:cNvSpPr txBox="1"/>
      </xdr:nvSpPr>
      <xdr:spPr>
        <a:xfrm>
          <a:off x="16954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38</xdr:row>
      <xdr:rowOff>0</xdr:rowOff>
    </xdr:from>
    <xdr:ext cx="65" cy="172227"/>
    <xdr:sp macro="" textlink="">
      <xdr:nvSpPr>
        <xdr:cNvPr id="468" name="ZoneTexte 467">
          <a:extLst>
            <a:ext uri="{FF2B5EF4-FFF2-40B4-BE49-F238E27FC236}">
              <a16:creationId xmlns:a16="http://schemas.microsoft.com/office/drawing/2014/main" id="{9CE03534-1CDA-4D93-8436-426B5B9FF59E}"/>
            </a:ext>
          </a:extLst>
        </xdr:cNvPr>
        <xdr:cNvSpPr txBox="1"/>
      </xdr:nvSpPr>
      <xdr:spPr>
        <a:xfrm>
          <a:off x="16954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38</xdr:row>
      <xdr:rowOff>0</xdr:rowOff>
    </xdr:from>
    <xdr:ext cx="65" cy="172227"/>
    <xdr:sp macro="" textlink="">
      <xdr:nvSpPr>
        <xdr:cNvPr id="469" name="ZoneTexte 468">
          <a:extLst>
            <a:ext uri="{FF2B5EF4-FFF2-40B4-BE49-F238E27FC236}">
              <a16:creationId xmlns:a16="http://schemas.microsoft.com/office/drawing/2014/main" id="{4C55EF66-82C5-4E7A-A3A8-70280AB8D7F9}"/>
            </a:ext>
          </a:extLst>
        </xdr:cNvPr>
        <xdr:cNvSpPr txBox="1"/>
      </xdr:nvSpPr>
      <xdr:spPr>
        <a:xfrm>
          <a:off x="16954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38</xdr:row>
      <xdr:rowOff>0</xdr:rowOff>
    </xdr:from>
    <xdr:ext cx="65" cy="172227"/>
    <xdr:sp macro="" textlink="">
      <xdr:nvSpPr>
        <xdr:cNvPr id="470" name="ZoneTexte 469">
          <a:extLst>
            <a:ext uri="{FF2B5EF4-FFF2-40B4-BE49-F238E27FC236}">
              <a16:creationId xmlns:a16="http://schemas.microsoft.com/office/drawing/2014/main" id="{64B0C6B8-E3EA-49B0-9761-D75A53599669}"/>
            </a:ext>
          </a:extLst>
        </xdr:cNvPr>
        <xdr:cNvSpPr txBox="1"/>
      </xdr:nvSpPr>
      <xdr:spPr>
        <a:xfrm>
          <a:off x="16954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38</xdr:row>
      <xdr:rowOff>0</xdr:rowOff>
    </xdr:from>
    <xdr:ext cx="65" cy="172227"/>
    <xdr:sp macro="" textlink="">
      <xdr:nvSpPr>
        <xdr:cNvPr id="471" name="ZoneTexte 470">
          <a:extLst>
            <a:ext uri="{FF2B5EF4-FFF2-40B4-BE49-F238E27FC236}">
              <a16:creationId xmlns:a16="http://schemas.microsoft.com/office/drawing/2014/main" id="{8A20CA04-8851-4B6E-9A1B-5A0B158314E4}"/>
            </a:ext>
          </a:extLst>
        </xdr:cNvPr>
        <xdr:cNvSpPr txBox="1"/>
      </xdr:nvSpPr>
      <xdr:spPr>
        <a:xfrm>
          <a:off x="18478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38</xdr:row>
      <xdr:rowOff>0</xdr:rowOff>
    </xdr:from>
    <xdr:ext cx="65" cy="172227"/>
    <xdr:sp macro="" textlink="">
      <xdr:nvSpPr>
        <xdr:cNvPr id="472" name="ZoneTexte 471">
          <a:extLst>
            <a:ext uri="{FF2B5EF4-FFF2-40B4-BE49-F238E27FC236}">
              <a16:creationId xmlns:a16="http://schemas.microsoft.com/office/drawing/2014/main" id="{C8AB44F6-90A0-44AC-8064-9C52E562484B}"/>
            </a:ext>
          </a:extLst>
        </xdr:cNvPr>
        <xdr:cNvSpPr txBox="1"/>
      </xdr:nvSpPr>
      <xdr:spPr>
        <a:xfrm>
          <a:off x="18478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38</xdr:row>
      <xdr:rowOff>0</xdr:rowOff>
    </xdr:from>
    <xdr:ext cx="65" cy="172227"/>
    <xdr:sp macro="" textlink="">
      <xdr:nvSpPr>
        <xdr:cNvPr id="473" name="ZoneTexte 472">
          <a:extLst>
            <a:ext uri="{FF2B5EF4-FFF2-40B4-BE49-F238E27FC236}">
              <a16:creationId xmlns:a16="http://schemas.microsoft.com/office/drawing/2014/main" id="{91A0E360-1D9C-4F38-9181-478EECFAFB66}"/>
            </a:ext>
          </a:extLst>
        </xdr:cNvPr>
        <xdr:cNvSpPr txBox="1"/>
      </xdr:nvSpPr>
      <xdr:spPr>
        <a:xfrm>
          <a:off x="18478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38</xdr:row>
      <xdr:rowOff>0</xdr:rowOff>
    </xdr:from>
    <xdr:ext cx="65" cy="172227"/>
    <xdr:sp macro="" textlink="">
      <xdr:nvSpPr>
        <xdr:cNvPr id="474" name="ZoneTexte 473">
          <a:extLst>
            <a:ext uri="{FF2B5EF4-FFF2-40B4-BE49-F238E27FC236}">
              <a16:creationId xmlns:a16="http://schemas.microsoft.com/office/drawing/2014/main" id="{8EDDD376-9F74-474A-9714-D21A91F63389}"/>
            </a:ext>
          </a:extLst>
        </xdr:cNvPr>
        <xdr:cNvSpPr txBox="1"/>
      </xdr:nvSpPr>
      <xdr:spPr>
        <a:xfrm>
          <a:off x="18478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38</xdr:row>
      <xdr:rowOff>0</xdr:rowOff>
    </xdr:from>
    <xdr:ext cx="65" cy="172227"/>
    <xdr:sp macro="" textlink="">
      <xdr:nvSpPr>
        <xdr:cNvPr id="475" name="ZoneTexte 474">
          <a:extLst>
            <a:ext uri="{FF2B5EF4-FFF2-40B4-BE49-F238E27FC236}">
              <a16:creationId xmlns:a16="http://schemas.microsoft.com/office/drawing/2014/main" id="{3F4E302E-9DA1-40B2-B711-454FC47CCB96}"/>
            </a:ext>
          </a:extLst>
        </xdr:cNvPr>
        <xdr:cNvSpPr txBox="1"/>
      </xdr:nvSpPr>
      <xdr:spPr>
        <a:xfrm>
          <a:off x="18478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38</xdr:row>
      <xdr:rowOff>0</xdr:rowOff>
    </xdr:from>
    <xdr:ext cx="65" cy="172227"/>
    <xdr:sp macro="" textlink="">
      <xdr:nvSpPr>
        <xdr:cNvPr id="476" name="ZoneTexte 475">
          <a:extLst>
            <a:ext uri="{FF2B5EF4-FFF2-40B4-BE49-F238E27FC236}">
              <a16:creationId xmlns:a16="http://schemas.microsoft.com/office/drawing/2014/main" id="{D6E30AA5-8E7E-476E-B198-4355EBD43135}"/>
            </a:ext>
          </a:extLst>
        </xdr:cNvPr>
        <xdr:cNvSpPr txBox="1"/>
      </xdr:nvSpPr>
      <xdr:spPr>
        <a:xfrm>
          <a:off x="18478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38</xdr:row>
      <xdr:rowOff>0</xdr:rowOff>
    </xdr:from>
    <xdr:ext cx="65" cy="172227"/>
    <xdr:sp macro="" textlink="">
      <xdr:nvSpPr>
        <xdr:cNvPr id="477" name="ZoneTexte 476">
          <a:extLst>
            <a:ext uri="{FF2B5EF4-FFF2-40B4-BE49-F238E27FC236}">
              <a16:creationId xmlns:a16="http://schemas.microsoft.com/office/drawing/2014/main" id="{5334106E-3AEB-46C2-A34D-B8E9F7500AF6}"/>
            </a:ext>
          </a:extLst>
        </xdr:cNvPr>
        <xdr:cNvSpPr txBox="1"/>
      </xdr:nvSpPr>
      <xdr:spPr>
        <a:xfrm>
          <a:off x="18478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38</xdr:row>
      <xdr:rowOff>0</xdr:rowOff>
    </xdr:from>
    <xdr:ext cx="65" cy="172227"/>
    <xdr:sp macro="" textlink="">
      <xdr:nvSpPr>
        <xdr:cNvPr id="478" name="ZoneTexte 477">
          <a:extLst>
            <a:ext uri="{FF2B5EF4-FFF2-40B4-BE49-F238E27FC236}">
              <a16:creationId xmlns:a16="http://schemas.microsoft.com/office/drawing/2014/main" id="{00D7FD79-6683-4B21-AD43-A04908F78B9F}"/>
            </a:ext>
          </a:extLst>
        </xdr:cNvPr>
        <xdr:cNvSpPr txBox="1"/>
      </xdr:nvSpPr>
      <xdr:spPr>
        <a:xfrm>
          <a:off x="18478500" y="350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0</xdr:rowOff>
    </xdr:from>
    <xdr:ext cx="65" cy="172227"/>
    <xdr:sp macro="" textlink="">
      <xdr:nvSpPr>
        <xdr:cNvPr id="577" name="ZoneTexte 576">
          <a:extLst>
            <a:ext uri="{FF2B5EF4-FFF2-40B4-BE49-F238E27FC236}">
              <a16:creationId xmlns:a16="http://schemas.microsoft.com/office/drawing/2014/main" id="{81E6336F-3559-4894-8183-6DD828299B68}"/>
            </a:ext>
          </a:extLst>
        </xdr:cNvPr>
        <xdr:cNvSpPr txBox="1"/>
      </xdr:nvSpPr>
      <xdr:spPr>
        <a:xfrm>
          <a:off x="16192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0</xdr:rowOff>
    </xdr:from>
    <xdr:ext cx="65" cy="172227"/>
    <xdr:sp macro="" textlink="">
      <xdr:nvSpPr>
        <xdr:cNvPr id="578" name="ZoneTexte 577">
          <a:extLst>
            <a:ext uri="{FF2B5EF4-FFF2-40B4-BE49-F238E27FC236}">
              <a16:creationId xmlns:a16="http://schemas.microsoft.com/office/drawing/2014/main" id="{B1527F59-1C1B-4D18-A2A0-87719006431F}"/>
            </a:ext>
          </a:extLst>
        </xdr:cNvPr>
        <xdr:cNvSpPr txBox="1"/>
      </xdr:nvSpPr>
      <xdr:spPr>
        <a:xfrm>
          <a:off x="16192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0</xdr:rowOff>
    </xdr:from>
    <xdr:ext cx="65" cy="172227"/>
    <xdr:sp macro="" textlink="">
      <xdr:nvSpPr>
        <xdr:cNvPr id="579" name="ZoneTexte 578">
          <a:extLst>
            <a:ext uri="{FF2B5EF4-FFF2-40B4-BE49-F238E27FC236}">
              <a16:creationId xmlns:a16="http://schemas.microsoft.com/office/drawing/2014/main" id="{5EA4DE34-189A-461F-8F05-2C2F55AC59B6}"/>
            </a:ext>
          </a:extLst>
        </xdr:cNvPr>
        <xdr:cNvSpPr txBox="1"/>
      </xdr:nvSpPr>
      <xdr:spPr>
        <a:xfrm>
          <a:off x="16192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0</xdr:rowOff>
    </xdr:from>
    <xdr:ext cx="65" cy="172227"/>
    <xdr:sp macro="" textlink="">
      <xdr:nvSpPr>
        <xdr:cNvPr id="580" name="ZoneTexte 579">
          <a:extLst>
            <a:ext uri="{FF2B5EF4-FFF2-40B4-BE49-F238E27FC236}">
              <a16:creationId xmlns:a16="http://schemas.microsoft.com/office/drawing/2014/main" id="{3BAE75C9-D600-4E6A-B43B-8451CB3F2FFB}"/>
            </a:ext>
          </a:extLst>
        </xdr:cNvPr>
        <xdr:cNvSpPr txBox="1"/>
      </xdr:nvSpPr>
      <xdr:spPr>
        <a:xfrm>
          <a:off x="16192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581" name="ZoneTexte 580">
          <a:extLst>
            <a:ext uri="{FF2B5EF4-FFF2-40B4-BE49-F238E27FC236}">
              <a16:creationId xmlns:a16="http://schemas.microsoft.com/office/drawing/2014/main" id="{BACF8889-AAB9-4E61-9F02-6C12448F1F5C}"/>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582" name="ZoneTexte 581">
          <a:extLst>
            <a:ext uri="{FF2B5EF4-FFF2-40B4-BE49-F238E27FC236}">
              <a16:creationId xmlns:a16="http://schemas.microsoft.com/office/drawing/2014/main" id="{C1FF3337-9B96-4A9C-8F91-40A325F5099F}"/>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583" name="ZoneTexte 582">
          <a:extLst>
            <a:ext uri="{FF2B5EF4-FFF2-40B4-BE49-F238E27FC236}">
              <a16:creationId xmlns:a16="http://schemas.microsoft.com/office/drawing/2014/main" id="{87EBCB87-4650-4507-BB3D-5479F9649360}"/>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584" name="ZoneTexte 583">
          <a:extLst>
            <a:ext uri="{FF2B5EF4-FFF2-40B4-BE49-F238E27FC236}">
              <a16:creationId xmlns:a16="http://schemas.microsoft.com/office/drawing/2014/main" id="{56EF4CA5-228F-416F-9687-FD20E44EB366}"/>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585" name="ZoneTexte 584">
          <a:extLst>
            <a:ext uri="{FF2B5EF4-FFF2-40B4-BE49-F238E27FC236}">
              <a16:creationId xmlns:a16="http://schemas.microsoft.com/office/drawing/2014/main" id="{35382C80-B96D-4422-9A2D-DA05E46FC460}"/>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586" name="ZoneTexte 585">
          <a:extLst>
            <a:ext uri="{FF2B5EF4-FFF2-40B4-BE49-F238E27FC236}">
              <a16:creationId xmlns:a16="http://schemas.microsoft.com/office/drawing/2014/main" id="{0B69AF25-4049-4813-A298-22677482ED13}"/>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587" name="ZoneTexte 586">
          <a:extLst>
            <a:ext uri="{FF2B5EF4-FFF2-40B4-BE49-F238E27FC236}">
              <a16:creationId xmlns:a16="http://schemas.microsoft.com/office/drawing/2014/main" id="{5E298F6F-9306-4B5E-B8DF-BEB230DA9557}"/>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588" name="ZoneTexte 587">
          <a:extLst>
            <a:ext uri="{FF2B5EF4-FFF2-40B4-BE49-F238E27FC236}">
              <a16:creationId xmlns:a16="http://schemas.microsoft.com/office/drawing/2014/main" id="{1396754E-D824-485C-A43D-EEBF47C5F06A}"/>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0</xdr:rowOff>
    </xdr:from>
    <xdr:ext cx="65" cy="172227"/>
    <xdr:sp macro="" textlink="">
      <xdr:nvSpPr>
        <xdr:cNvPr id="589" name="ZoneTexte 588">
          <a:extLst>
            <a:ext uri="{FF2B5EF4-FFF2-40B4-BE49-F238E27FC236}">
              <a16:creationId xmlns:a16="http://schemas.microsoft.com/office/drawing/2014/main" id="{43476E29-51CD-4077-8940-B586F08AD638}"/>
            </a:ext>
          </a:extLst>
        </xdr:cNvPr>
        <xdr:cNvSpPr txBox="1"/>
      </xdr:nvSpPr>
      <xdr:spPr>
        <a:xfrm>
          <a:off x="16192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590" name="ZoneTexte 589">
          <a:extLst>
            <a:ext uri="{FF2B5EF4-FFF2-40B4-BE49-F238E27FC236}">
              <a16:creationId xmlns:a16="http://schemas.microsoft.com/office/drawing/2014/main" id="{4ECB1A11-2996-4475-AAA6-E6F51F8A573F}"/>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591" name="ZoneTexte 590">
          <a:extLst>
            <a:ext uri="{FF2B5EF4-FFF2-40B4-BE49-F238E27FC236}">
              <a16:creationId xmlns:a16="http://schemas.microsoft.com/office/drawing/2014/main" id="{6D5BC8A1-83B4-4BA6-8209-4F6F5AF0F9F5}"/>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592" name="ZoneTexte 591">
          <a:extLst>
            <a:ext uri="{FF2B5EF4-FFF2-40B4-BE49-F238E27FC236}">
              <a16:creationId xmlns:a16="http://schemas.microsoft.com/office/drawing/2014/main" id="{DED6D66D-124B-4884-B0D4-1800C9E7CA19}"/>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29</xdr:row>
      <xdr:rowOff>0</xdr:rowOff>
    </xdr:from>
    <xdr:ext cx="65" cy="172227"/>
    <xdr:sp macro="" textlink="">
      <xdr:nvSpPr>
        <xdr:cNvPr id="593" name="ZoneTexte 592">
          <a:extLst>
            <a:ext uri="{FF2B5EF4-FFF2-40B4-BE49-F238E27FC236}">
              <a16:creationId xmlns:a16="http://schemas.microsoft.com/office/drawing/2014/main" id="{890223CE-F262-4F48-A91D-8C08456EDD1A}"/>
            </a:ext>
          </a:extLst>
        </xdr:cNvPr>
        <xdr:cNvSpPr txBox="1"/>
      </xdr:nvSpPr>
      <xdr:spPr>
        <a:xfrm>
          <a:off x="17716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29</xdr:row>
      <xdr:rowOff>0</xdr:rowOff>
    </xdr:from>
    <xdr:ext cx="65" cy="172227"/>
    <xdr:sp macro="" textlink="">
      <xdr:nvSpPr>
        <xdr:cNvPr id="594" name="ZoneTexte 593">
          <a:extLst>
            <a:ext uri="{FF2B5EF4-FFF2-40B4-BE49-F238E27FC236}">
              <a16:creationId xmlns:a16="http://schemas.microsoft.com/office/drawing/2014/main" id="{6A894EEB-D55C-49AB-9295-E349E0E1A01B}"/>
            </a:ext>
          </a:extLst>
        </xdr:cNvPr>
        <xdr:cNvSpPr txBox="1"/>
      </xdr:nvSpPr>
      <xdr:spPr>
        <a:xfrm>
          <a:off x="1924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29</xdr:row>
      <xdr:rowOff>0</xdr:rowOff>
    </xdr:from>
    <xdr:ext cx="65" cy="172227"/>
    <xdr:sp macro="" textlink="">
      <xdr:nvSpPr>
        <xdr:cNvPr id="595" name="ZoneTexte 594">
          <a:extLst>
            <a:ext uri="{FF2B5EF4-FFF2-40B4-BE49-F238E27FC236}">
              <a16:creationId xmlns:a16="http://schemas.microsoft.com/office/drawing/2014/main" id="{444FF311-27EB-49CB-B8EF-965F23996547}"/>
            </a:ext>
          </a:extLst>
        </xdr:cNvPr>
        <xdr:cNvSpPr txBox="1"/>
      </xdr:nvSpPr>
      <xdr:spPr>
        <a:xfrm>
          <a:off x="1924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0</xdr:rowOff>
    </xdr:from>
    <xdr:ext cx="65" cy="172227"/>
    <xdr:sp macro="" textlink="">
      <xdr:nvSpPr>
        <xdr:cNvPr id="596" name="ZoneTexte 595">
          <a:extLst>
            <a:ext uri="{FF2B5EF4-FFF2-40B4-BE49-F238E27FC236}">
              <a16:creationId xmlns:a16="http://schemas.microsoft.com/office/drawing/2014/main" id="{0DB9ED67-4D03-48C5-A844-B4E85CBF6A0E}"/>
            </a:ext>
          </a:extLst>
        </xdr:cNvPr>
        <xdr:cNvSpPr txBox="1"/>
      </xdr:nvSpPr>
      <xdr:spPr>
        <a:xfrm>
          <a:off x="16192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0</xdr:rowOff>
    </xdr:from>
    <xdr:ext cx="65" cy="172227"/>
    <xdr:sp macro="" textlink="">
      <xdr:nvSpPr>
        <xdr:cNvPr id="597" name="ZoneTexte 596">
          <a:extLst>
            <a:ext uri="{FF2B5EF4-FFF2-40B4-BE49-F238E27FC236}">
              <a16:creationId xmlns:a16="http://schemas.microsoft.com/office/drawing/2014/main" id="{673848B7-793C-4C48-AF38-3DFB7F8BD144}"/>
            </a:ext>
          </a:extLst>
        </xdr:cNvPr>
        <xdr:cNvSpPr txBox="1"/>
      </xdr:nvSpPr>
      <xdr:spPr>
        <a:xfrm>
          <a:off x="16192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0</xdr:rowOff>
    </xdr:from>
    <xdr:ext cx="65" cy="172227"/>
    <xdr:sp macro="" textlink="">
      <xdr:nvSpPr>
        <xdr:cNvPr id="598" name="ZoneTexte 597">
          <a:extLst>
            <a:ext uri="{FF2B5EF4-FFF2-40B4-BE49-F238E27FC236}">
              <a16:creationId xmlns:a16="http://schemas.microsoft.com/office/drawing/2014/main" id="{4A54F4E1-277E-4344-91A7-ADC483FE96C3}"/>
            </a:ext>
          </a:extLst>
        </xdr:cNvPr>
        <xdr:cNvSpPr txBox="1"/>
      </xdr:nvSpPr>
      <xdr:spPr>
        <a:xfrm>
          <a:off x="16192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0</xdr:rowOff>
    </xdr:from>
    <xdr:ext cx="65" cy="172227"/>
    <xdr:sp macro="" textlink="">
      <xdr:nvSpPr>
        <xdr:cNvPr id="599" name="ZoneTexte 598">
          <a:extLst>
            <a:ext uri="{FF2B5EF4-FFF2-40B4-BE49-F238E27FC236}">
              <a16:creationId xmlns:a16="http://schemas.microsoft.com/office/drawing/2014/main" id="{F466395A-18E6-49A3-8B52-472485F3F512}"/>
            </a:ext>
          </a:extLst>
        </xdr:cNvPr>
        <xdr:cNvSpPr txBox="1"/>
      </xdr:nvSpPr>
      <xdr:spPr>
        <a:xfrm>
          <a:off x="16192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600" name="ZoneTexte 599">
          <a:extLst>
            <a:ext uri="{FF2B5EF4-FFF2-40B4-BE49-F238E27FC236}">
              <a16:creationId xmlns:a16="http://schemas.microsoft.com/office/drawing/2014/main" id="{76A114D0-D151-4FD8-B267-1D1C12F2BBF2}"/>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601" name="ZoneTexte 600">
          <a:extLst>
            <a:ext uri="{FF2B5EF4-FFF2-40B4-BE49-F238E27FC236}">
              <a16:creationId xmlns:a16="http://schemas.microsoft.com/office/drawing/2014/main" id="{5AEC0413-D188-4F60-89AA-C4457294435F}"/>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602" name="ZoneTexte 601">
          <a:extLst>
            <a:ext uri="{FF2B5EF4-FFF2-40B4-BE49-F238E27FC236}">
              <a16:creationId xmlns:a16="http://schemas.microsoft.com/office/drawing/2014/main" id="{73BEF46E-3986-4219-913D-3D32A1A0204F}"/>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603" name="ZoneTexte 602">
          <a:extLst>
            <a:ext uri="{FF2B5EF4-FFF2-40B4-BE49-F238E27FC236}">
              <a16:creationId xmlns:a16="http://schemas.microsoft.com/office/drawing/2014/main" id="{F619B45E-C3B8-4EF0-BB9E-8AB02363FCF3}"/>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604" name="ZoneTexte 603">
          <a:extLst>
            <a:ext uri="{FF2B5EF4-FFF2-40B4-BE49-F238E27FC236}">
              <a16:creationId xmlns:a16="http://schemas.microsoft.com/office/drawing/2014/main" id="{B6C78E91-1E53-4FDF-AF29-C01935B87FBA}"/>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605" name="ZoneTexte 604">
          <a:extLst>
            <a:ext uri="{FF2B5EF4-FFF2-40B4-BE49-F238E27FC236}">
              <a16:creationId xmlns:a16="http://schemas.microsoft.com/office/drawing/2014/main" id="{ACAA6454-8928-4CAC-9BE6-DF347C38C609}"/>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606" name="ZoneTexte 605">
          <a:extLst>
            <a:ext uri="{FF2B5EF4-FFF2-40B4-BE49-F238E27FC236}">
              <a16:creationId xmlns:a16="http://schemas.microsoft.com/office/drawing/2014/main" id="{674E4BE4-1C56-4817-AD3C-24F55F3167BF}"/>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607" name="ZoneTexte 606">
          <a:extLst>
            <a:ext uri="{FF2B5EF4-FFF2-40B4-BE49-F238E27FC236}">
              <a16:creationId xmlns:a16="http://schemas.microsoft.com/office/drawing/2014/main" id="{EB48D264-A4E4-48A5-901A-8D7EFBB69212}"/>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0</xdr:rowOff>
    </xdr:from>
    <xdr:ext cx="65" cy="172227"/>
    <xdr:sp macro="" textlink="">
      <xdr:nvSpPr>
        <xdr:cNvPr id="608" name="ZoneTexte 607">
          <a:extLst>
            <a:ext uri="{FF2B5EF4-FFF2-40B4-BE49-F238E27FC236}">
              <a16:creationId xmlns:a16="http://schemas.microsoft.com/office/drawing/2014/main" id="{9F8C6AE1-741B-4DF7-AB9F-94679363F09A}"/>
            </a:ext>
          </a:extLst>
        </xdr:cNvPr>
        <xdr:cNvSpPr txBox="1"/>
      </xdr:nvSpPr>
      <xdr:spPr>
        <a:xfrm>
          <a:off x="16192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609" name="ZoneTexte 608">
          <a:extLst>
            <a:ext uri="{FF2B5EF4-FFF2-40B4-BE49-F238E27FC236}">
              <a16:creationId xmlns:a16="http://schemas.microsoft.com/office/drawing/2014/main" id="{27A2648B-28A0-471A-A24E-08B8DF28AD83}"/>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610" name="ZoneTexte 609">
          <a:extLst>
            <a:ext uri="{FF2B5EF4-FFF2-40B4-BE49-F238E27FC236}">
              <a16:creationId xmlns:a16="http://schemas.microsoft.com/office/drawing/2014/main" id="{9814DEDC-69B3-4E7F-8311-2F0AFECEF3F7}"/>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611" name="ZoneTexte 610">
          <a:extLst>
            <a:ext uri="{FF2B5EF4-FFF2-40B4-BE49-F238E27FC236}">
              <a16:creationId xmlns:a16="http://schemas.microsoft.com/office/drawing/2014/main" id="{8FF73CE1-D5CC-444D-A2DC-3AD179158C4C}"/>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29</xdr:row>
      <xdr:rowOff>0</xdr:rowOff>
    </xdr:from>
    <xdr:ext cx="65" cy="172227"/>
    <xdr:sp macro="" textlink="">
      <xdr:nvSpPr>
        <xdr:cNvPr id="612" name="ZoneTexte 611">
          <a:extLst>
            <a:ext uri="{FF2B5EF4-FFF2-40B4-BE49-F238E27FC236}">
              <a16:creationId xmlns:a16="http://schemas.microsoft.com/office/drawing/2014/main" id="{06976D29-8794-4A1E-83C6-D40C40825F9F}"/>
            </a:ext>
          </a:extLst>
        </xdr:cNvPr>
        <xdr:cNvSpPr txBox="1"/>
      </xdr:nvSpPr>
      <xdr:spPr>
        <a:xfrm>
          <a:off x="17716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29</xdr:row>
      <xdr:rowOff>0</xdr:rowOff>
    </xdr:from>
    <xdr:ext cx="65" cy="172227"/>
    <xdr:sp macro="" textlink="">
      <xdr:nvSpPr>
        <xdr:cNvPr id="613" name="ZoneTexte 612">
          <a:extLst>
            <a:ext uri="{FF2B5EF4-FFF2-40B4-BE49-F238E27FC236}">
              <a16:creationId xmlns:a16="http://schemas.microsoft.com/office/drawing/2014/main" id="{2350D162-D1A9-47E7-A2C9-F9124C534D18}"/>
            </a:ext>
          </a:extLst>
        </xdr:cNvPr>
        <xdr:cNvSpPr txBox="1"/>
      </xdr:nvSpPr>
      <xdr:spPr>
        <a:xfrm>
          <a:off x="1924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29</xdr:row>
      <xdr:rowOff>0</xdr:rowOff>
    </xdr:from>
    <xdr:ext cx="65" cy="172227"/>
    <xdr:sp macro="" textlink="">
      <xdr:nvSpPr>
        <xdr:cNvPr id="614" name="ZoneTexte 613">
          <a:extLst>
            <a:ext uri="{FF2B5EF4-FFF2-40B4-BE49-F238E27FC236}">
              <a16:creationId xmlns:a16="http://schemas.microsoft.com/office/drawing/2014/main" id="{35F996DF-EF95-439C-B5E1-5B3106E80CB2}"/>
            </a:ext>
          </a:extLst>
        </xdr:cNvPr>
        <xdr:cNvSpPr txBox="1"/>
      </xdr:nvSpPr>
      <xdr:spPr>
        <a:xfrm>
          <a:off x="1924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29</xdr:row>
      <xdr:rowOff>0</xdr:rowOff>
    </xdr:from>
    <xdr:ext cx="65" cy="172227"/>
    <xdr:sp macro="" textlink="">
      <xdr:nvSpPr>
        <xdr:cNvPr id="615" name="ZoneTexte 614">
          <a:extLst>
            <a:ext uri="{FF2B5EF4-FFF2-40B4-BE49-F238E27FC236}">
              <a16:creationId xmlns:a16="http://schemas.microsoft.com/office/drawing/2014/main" id="{B667F844-CA10-497F-A26D-B86D818C33C2}"/>
            </a:ext>
          </a:extLst>
        </xdr:cNvPr>
        <xdr:cNvSpPr txBox="1"/>
      </xdr:nvSpPr>
      <xdr:spPr>
        <a:xfrm>
          <a:off x="13906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29</xdr:row>
      <xdr:rowOff>0</xdr:rowOff>
    </xdr:from>
    <xdr:ext cx="65" cy="172227"/>
    <xdr:sp macro="" textlink="">
      <xdr:nvSpPr>
        <xdr:cNvPr id="616" name="ZoneTexte 615">
          <a:extLst>
            <a:ext uri="{FF2B5EF4-FFF2-40B4-BE49-F238E27FC236}">
              <a16:creationId xmlns:a16="http://schemas.microsoft.com/office/drawing/2014/main" id="{8AE9069A-73AA-4CA6-85D5-A45D79441024}"/>
            </a:ext>
          </a:extLst>
        </xdr:cNvPr>
        <xdr:cNvSpPr txBox="1"/>
      </xdr:nvSpPr>
      <xdr:spPr>
        <a:xfrm>
          <a:off x="13906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29</xdr:row>
      <xdr:rowOff>0</xdr:rowOff>
    </xdr:from>
    <xdr:ext cx="65" cy="172227"/>
    <xdr:sp macro="" textlink="">
      <xdr:nvSpPr>
        <xdr:cNvPr id="617" name="ZoneTexte 616">
          <a:extLst>
            <a:ext uri="{FF2B5EF4-FFF2-40B4-BE49-F238E27FC236}">
              <a16:creationId xmlns:a16="http://schemas.microsoft.com/office/drawing/2014/main" id="{80365E8C-2AED-4CD3-8B21-F37A288716BA}"/>
            </a:ext>
          </a:extLst>
        </xdr:cNvPr>
        <xdr:cNvSpPr txBox="1"/>
      </xdr:nvSpPr>
      <xdr:spPr>
        <a:xfrm>
          <a:off x="13906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29</xdr:row>
      <xdr:rowOff>0</xdr:rowOff>
    </xdr:from>
    <xdr:ext cx="65" cy="172227"/>
    <xdr:sp macro="" textlink="">
      <xdr:nvSpPr>
        <xdr:cNvPr id="618" name="ZoneTexte 617">
          <a:extLst>
            <a:ext uri="{FF2B5EF4-FFF2-40B4-BE49-F238E27FC236}">
              <a16:creationId xmlns:a16="http://schemas.microsoft.com/office/drawing/2014/main" id="{713BAC2A-2CE7-4620-BD1A-70BB6C4D51CA}"/>
            </a:ext>
          </a:extLst>
        </xdr:cNvPr>
        <xdr:cNvSpPr txBox="1"/>
      </xdr:nvSpPr>
      <xdr:spPr>
        <a:xfrm>
          <a:off x="13906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29</xdr:row>
      <xdr:rowOff>0</xdr:rowOff>
    </xdr:from>
    <xdr:ext cx="65" cy="172227"/>
    <xdr:sp macro="" textlink="">
      <xdr:nvSpPr>
        <xdr:cNvPr id="619" name="ZoneTexte 618">
          <a:extLst>
            <a:ext uri="{FF2B5EF4-FFF2-40B4-BE49-F238E27FC236}">
              <a16:creationId xmlns:a16="http://schemas.microsoft.com/office/drawing/2014/main" id="{AC42BAC4-94A0-4C84-90A6-3CF1AAB579F6}"/>
            </a:ext>
          </a:extLst>
        </xdr:cNvPr>
        <xdr:cNvSpPr txBox="1"/>
      </xdr:nvSpPr>
      <xdr:spPr>
        <a:xfrm>
          <a:off x="13906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29</xdr:row>
      <xdr:rowOff>0</xdr:rowOff>
    </xdr:from>
    <xdr:ext cx="65" cy="172227"/>
    <xdr:sp macro="" textlink="">
      <xdr:nvSpPr>
        <xdr:cNvPr id="620" name="ZoneTexte 619">
          <a:extLst>
            <a:ext uri="{FF2B5EF4-FFF2-40B4-BE49-F238E27FC236}">
              <a16:creationId xmlns:a16="http://schemas.microsoft.com/office/drawing/2014/main" id="{FFBE6C2E-2D61-4A79-BEFF-82FC8DC10F58}"/>
            </a:ext>
          </a:extLst>
        </xdr:cNvPr>
        <xdr:cNvSpPr txBox="1"/>
      </xdr:nvSpPr>
      <xdr:spPr>
        <a:xfrm>
          <a:off x="13906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29</xdr:row>
      <xdr:rowOff>0</xdr:rowOff>
    </xdr:from>
    <xdr:ext cx="65" cy="172227"/>
    <xdr:sp macro="" textlink="">
      <xdr:nvSpPr>
        <xdr:cNvPr id="621" name="ZoneTexte 620">
          <a:extLst>
            <a:ext uri="{FF2B5EF4-FFF2-40B4-BE49-F238E27FC236}">
              <a16:creationId xmlns:a16="http://schemas.microsoft.com/office/drawing/2014/main" id="{2E6F7FAF-AC6B-44E0-9B4D-AE730594DB97}"/>
            </a:ext>
          </a:extLst>
        </xdr:cNvPr>
        <xdr:cNvSpPr txBox="1"/>
      </xdr:nvSpPr>
      <xdr:spPr>
        <a:xfrm>
          <a:off x="13906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29</xdr:row>
      <xdr:rowOff>0</xdr:rowOff>
    </xdr:from>
    <xdr:ext cx="65" cy="172227"/>
    <xdr:sp macro="" textlink="">
      <xdr:nvSpPr>
        <xdr:cNvPr id="622" name="ZoneTexte 621">
          <a:extLst>
            <a:ext uri="{FF2B5EF4-FFF2-40B4-BE49-F238E27FC236}">
              <a16:creationId xmlns:a16="http://schemas.microsoft.com/office/drawing/2014/main" id="{17AB08E8-05E6-403A-A7F7-615ACF444EAD}"/>
            </a:ext>
          </a:extLst>
        </xdr:cNvPr>
        <xdr:cNvSpPr txBox="1"/>
      </xdr:nvSpPr>
      <xdr:spPr>
        <a:xfrm>
          <a:off x="13906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29</xdr:row>
      <xdr:rowOff>0</xdr:rowOff>
    </xdr:from>
    <xdr:ext cx="65" cy="172227"/>
    <xdr:sp macro="" textlink="">
      <xdr:nvSpPr>
        <xdr:cNvPr id="623" name="ZoneTexte 622">
          <a:extLst>
            <a:ext uri="{FF2B5EF4-FFF2-40B4-BE49-F238E27FC236}">
              <a16:creationId xmlns:a16="http://schemas.microsoft.com/office/drawing/2014/main" id="{B3AFCFDF-4E14-4E9F-8366-7A2432778124}"/>
            </a:ext>
          </a:extLst>
        </xdr:cNvPr>
        <xdr:cNvSpPr txBox="1"/>
      </xdr:nvSpPr>
      <xdr:spPr>
        <a:xfrm>
          <a:off x="13906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29</xdr:row>
      <xdr:rowOff>0</xdr:rowOff>
    </xdr:from>
    <xdr:ext cx="65" cy="172227"/>
    <xdr:sp macro="" textlink="">
      <xdr:nvSpPr>
        <xdr:cNvPr id="624" name="ZoneTexte 623">
          <a:extLst>
            <a:ext uri="{FF2B5EF4-FFF2-40B4-BE49-F238E27FC236}">
              <a16:creationId xmlns:a16="http://schemas.microsoft.com/office/drawing/2014/main" id="{A89DFA0D-0BE0-4056-BDCF-C225F6211374}"/>
            </a:ext>
          </a:extLst>
        </xdr:cNvPr>
        <xdr:cNvSpPr txBox="1"/>
      </xdr:nvSpPr>
      <xdr:spPr>
        <a:xfrm>
          <a:off x="13906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625" name="ZoneTexte 624">
          <a:extLst>
            <a:ext uri="{FF2B5EF4-FFF2-40B4-BE49-F238E27FC236}">
              <a16:creationId xmlns:a16="http://schemas.microsoft.com/office/drawing/2014/main" id="{99D8A014-8F4E-4F82-AB75-EB440DA96567}"/>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626" name="ZoneTexte 625">
          <a:extLst>
            <a:ext uri="{FF2B5EF4-FFF2-40B4-BE49-F238E27FC236}">
              <a16:creationId xmlns:a16="http://schemas.microsoft.com/office/drawing/2014/main" id="{0B7DAB3B-F284-4A53-82CC-CB5D8AB64B1A}"/>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627" name="ZoneTexte 626">
          <a:extLst>
            <a:ext uri="{FF2B5EF4-FFF2-40B4-BE49-F238E27FC236}">
              <a16:creationId xmlns:a16="http://schemas.microsoft.com/office/drawing/2014/main" id="{2672195D-3D4D-4908-8903-5AF1FCA0D004}"/>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628" name="ZoneTexte 627">
          <a:extLst>
            <a:ext uri="{FF2B5EF4-FFF2-40B4-BE49-F238E27FC236}">
              <a16:creationId xmlns:a16="http://schemas.microsoft.com/office/drawing/2014/main" id="{ABAC9613-BB91-416B-9DDE-6B3A1E9AC32E}"/>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629" name="ZoneTexte 628">
          <a:extLst>
            <a:ext uri="{FF2B5EF4-FFF2-40B4-BE49-F238E27FC236}">
              <a16:creationId xmlns:a16="http://schemas.microsoft.com/office/drawing/2014/main" id="{58D48C4A-9860-44DF-8A80-8AB802E6E346}"/>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630" name="ZoneTexte 629">
          <a:extLst>
            <a:ext uri="{FF2B5EF4-FFF2-40B4-BE49-F238E27FC236}">
              <a16:creationId xmlns:a16="http://schemas.microsoft.com/office/drawing/2014/main" id="{6E30C19C-E2C7-4504-96EB-ADCF02E46200}"/>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631" name="ZoneTexte 630">
          <a:extLst>
            <a:ext uri="{FF2B5EF4-FFF2-40B4-BE49-F238E27FC236}">
              <a16:creationId xmlns:a16="http://schemas.microsoft.com/office/drawing/2014/main" id="{44C36C59-9A74-4453-B571-3AE0C7194475}"/>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632" name="ZoneTexte 631">
          <a:extLst>
            <a:ext uri="{FF2B5EF4-FFF2-40B4-BE49-F238E27FC236}">
              <a16:creationId xmlns:a16="http://schemas.microsoft.com/office/drawing/2014/main" id="{A1066652-2575-4506-828D-32A07E39FCDB}"/>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633" name="ZoneTexte 632">
          <a:extLst>
            <a:ext uri="{FF2B5EF4-FFF2-40B4-BE49-F238E27FC236}">
              <a16:creationId xmlns:a16="http://schemas.microsoft.com/office/drawing/2014/main" id="{E07556A3-19A6-4216-9D3E-D85ABF52B5B9}"/>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17</xdr:col>
      <xdr:colOff>0</xdr:colOff>
      <xdr:row>29</xdr:row>
      <xdr:rowOff>0</xdr:rowOff>
    </xdr:from>
    <xdr:ext cx="65" cy="172227"/>
    <xdr:sp macro="" textlink="">
      <xdr:nvSpPr>
        <xdr:cNvPr id="634" name="ZoneTexte 633">
          <a:extLst>
            <a:ext uri="{FF2B5EF4-FFF2-40B4-BE49-F238E27FC236}">
              <a16:creationId xmlns:a16="http://schemas.microsoft.com/office/drawing/2014/main" id="{1EA1F722-69C6-4745-819B-D0A2F5CF5EC4}"/>
            </a:ext>
          </a:extLst>
        </xdr:cNvPr>
        <xdr:cNvSpPr txBox="1"/>
      </xdr:nvSpPr>
      <xdr:spPr>
        <a:xfrm>
          <a:off x="1543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0</xdr:rowOff>
    </xdr:from>
    <xdr:ext cx="65" cy="172227"/>
    <xdr:sp macro="" textlink="">
      <xdr:nvSpPr>
        <xdr:cNvPr id="635" name="ZoneTexte 634">
          <a:extLst>
            <a:ext uri="{FF2B5EF4-FFF2-40B4-BE49-F238E27FC236}">
              <a16:creationId xmlns:a16="http://schemas.microsoft.com/office/drawing/2014/main" id="{2F507311-FFC2-4EAB-BF3A-E4DF306DB07C}"/>
            </a:ext>
          </a:extLst>
        </xdr:cNvPr>
        <xdr:cNvSpPr txBox="1"/>
      </xdr:nvSpPr>
      <xdr:spPr>
        <a:xfrm>
          <a:off x="16192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0</xdr:rowOff>
    </xdr:from>
    <xdr:ext cx="65" cy="172227"/>
    <xdr:sp macro="" textlink="">
      <xdr:nvSpPr>
        <xdr:cNvPr id="636" name="ZoneTexte 635">
          <a:extLst>
            <a:ext uri="{FF2B5EF4-FFF2-40B4-BE49-F238E27FC236}">
              <a16:creationId xmlns:a16="http://schemas.microsoft.com/office/drawing/2014/main" id="{A7A914CD-F989-4DDD-B41F-B925A399E62B}"/>
            </a:ext>
          </a:extLst>
        </xdr:cNvPr>
        <xdr:cNvSpPr txBox="1"/>
      </xdr:nvSpPr>
      <xdr:spPr>
        <a:xfrm>
          <a:off x="16192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637" name="ZoneTexte 636">
          <a:extLst>
            <a:ext uri="{FF2B5EF4-FFF2-40B4-BE49-F238E27FC236}">
              <a16:creationId xmlns:a16="http://schemas.microsoft.com/office/drawing/2014/main" id="{02C8DB56-8259-498A-8AF4-618961D10862}"/>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638" name="ZoneTexte 637">
          <a:extLst>
            <a:ext uri="{FF2B5EF4-FFF2-40B4-BE49-F238E27FC236}">
              <a16:creationId xmlns:a16="http://schemas.microsoft.com/office/drawing/2014/main" id="{AD2AA210-2A4E-4633-AF9C-9364157B5364}"/>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639" name="ZoneTexte 638">
          <a:extLst>
            <a:ext uri="{FF2B5EF4-FFF2-40B4-BE49-F238E27FC236}">
              <a16:creationId xmlns:a16="http://schemas.microsoft.com/office/drawing/2014/main" id="{164FF3DC-EB3B-40F5-B477-F67BB62C0F06}"/>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640" name="ZoneTexte 639">
          <a:extLst>
            <a:ext uri="{FF2B5EF4-FFF2-40B4-BE49-F238E27FC236}">
              <a16:creationId xmlns:a16="http://schemas.microsoft.com/office/drawing/2014/main" id="{E2A62457-251A-4F80-B898-B58D8C4CECDD}"/>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641" name="ZoneTexte 640">
          <a:extLst>
            <a:ext uri="{FF2B5EF4-FFF2-40B4-BE49-F238E27FC236}">
              <a16:creationId xmlns:a16="http://schemas.microsoft.com/office/drawing/2014/main" id="{C7510C91-5EDD-486C-AE19-DF958634CDF8}"/>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642" name="ZoneTexte 641">
          <a:extLst>
            <a:ext uri="{FF2B5EF4-FFF2-40B4-BE49-F238E27FC236}">
              <a16:creationId xmlns:a16="http://schemas.microsoft.com/office/drawing/2014/main" id="{2666A904-526C-49CF-919C-BAF1E217A108}"/>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643" name="ZoneTexte 642">
          <a:extLst>
            <a:ext uri="{FF2B5EF4-FFF2-40B4-BE49-F238E27FC236}">
              <a16:creationId xmlns:a16="http://schemas.microsoft.com/office/drawing/2014/main" id="{1EB02017-3560-495A-9A31-DCEF72C66E6E}"/>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644" name="ZoneTexte 643">
          <a:extLst>
            <a:ext uri="{FF2B5EF4-FFF2-40B4-BE49-F238E27FC236}">
              <a16:creationId xmlns:a16="http://schemas.microsoft.com/office/drawing/2014/main" id="{9590457A-000C-4397-98B2-051A66FD9793}"/>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645" name="ZoneTexte 644">
          <a:extLst>
            <a:ext uri="{FF2B5EF4-FFF2-40B4-BE49-F238E27FC236}">
              <a16:creationId xmlns:a16="http://schemas.microsoft.com/office/drawing/2014/main" id="{D820D341-63A2-4F7F-90AE-7E64E3937369}"/>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646" name="ZoneTexte 645">
          <a:extLst>
            <a:ext uri="{FF2B5EF4-FFF2-40B4-BE49-F238E27FC236}">
              <a16:creationId xmlns:a16="http://schemas.microsoft.com/office/drawing/2014/main" id="{B4B5BB50-C83A-46CC-A42B-C6E766A04E02}"/>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647" name="ZoneTexte 646">
          <a:extLst>
            <a:ext uri="{FF2B5EF4-FFF2-40B4-BE49-F238E27FC236}">
              <a16:creationId xmlns:a16="http://schemas.microsoft.com/office/drawing/2014/main" id="{629BCD3B-7E09-45AE-A6CC-2629E0A5A7A3}"/>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29</xdr:row>
      <xdr:rowOff>0</xdr:rowOff>
    </xdr:from>
    <xdr:ext cx="65" cy="172227"/>
    <xdr:sp macro="" textlink="">
      <xdr:nvSpPr>
        <xdr:cNvPr id="648" name="ZoneTexte 647">
          <a:extLst>
            <a:ext uri="{FF2B5EF4-FFF2-40B4-BE49-F238E27FC236}">
              <a16:creationId xmlns:a16="http://schemas.microsoft.com/office/drawing/2014/main" id="{7F2E642C-7F94-41F2-9F51-9F003C6CDC3D}"/>
            </a:ext>
          </a:extLst>
        </xdr:cNvPr>
        <xdr:cNvSpPr txBox="1"/>
      </xdr:nvSpPr>
      <xdr:spPr>
        <a:xfrm>
          <a:off x="16954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29</xdr:row>
      <xdr:rowOff>0</xdr:rowOff>
    </xdr:from>
    <xdr:ext cx="65" cy="172227"/>
    <xdr:sp macro="" textlink="">
      <xdr:nvSpPr>
        <xdr:cNvPr id="649" name="ZoneTexte 648">
          <a:extLst>
            <a:ext uri="{FF2B5EF4-FFF2-40B4-BE49-F238E27FC236}">
              <a16:creationId xmlns:a16="http://schemas.microsoft.com/office/drawing/2014/main" id="{2F67DEE6-04F3-465E-8910-2D22A9C7A16F}"/>
            </a:ext>
          </a:extLst>
        </xdr:cNvPr>
        <xdr:cNvSpPr txBox="1"/>
      </xdr:nvSpPr>
      <xdr:spPr>
        <a:xfrm>
          <a:off x="17716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29</xdr:row>
      <xdr:rowOff>0</xdr:rowOff>
    </xdr:from>
    <xdr:ext cx="65" cy="172227"/>
    <xdr:sp macro="" textlink="">
      <xdr:nvSpPr>
        <xdr:cNvPr id="650" name="ZoneTexte 649">
          <a:extLst>
            <a:ext uri="{FF2B5EF4-FFF2-40B4-BE49-F238E27FC236}">
              <a16:creationId xmlns:a16="http://schemas.microsoft.com/office/drawing/2014/main" id="{4CD767D2-EFE0-4DA1-BC88-0CD32340A07F}"/>
            </a:ext>
          </a:extLst>
        </xdr:cNvPr>
        <xdr:cNvSpPr txBox="1"/>
      </xdr:nvSpPr>
      <xdr:spPr>
        <a:xfrm>
          <a:off x="17716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29</xdr:row>
      <xdr:rowOff>0</xdr:rowOff>
    </xdr:from>
    <xdr:ext cx="65" cy="172227"/>
    <xdr:sp macro="" textlink="">
      <xdr:nvSpPr>
        <xdr:cNvPr id="651" name="ZoneTexte 650">
          <a:extLst>
            <a:ext uri="{FF2B5EF4-FFF2-40B4-BE49-F238E27FC236}">
              <a16:creationId xmlns:a16="http://schemas.microsoft.com/office/drawing/2014/main" id="{755A5488-5BF6-49B5-9E68-D192610C856F}"/>
            </a:ext>
          </a:extLst>
        </xdr:cNvPr>
        <xdr:cNvSpPr txBox="1"/>
      </xdr:nvSpPr>
      <xdr:spPr>
        <a:xfrm>
          <a:off x="18478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29</xdr:row>
      <xdr:rowOff>0</xdr:rowOff>
    </xdr:from>
    <xdr:ext cx="65" cy="172227"/>
    <xdr:sp macro="" textlink="">
      <xdr:nvSpPr>
        <xdr:cNvPr id="652" name="ZoneTexte 651">
          <a:extLst>
            <a:ext uri="{FF2B5EF4-FFF2-40B4-BE49-F238E27FC236}">
              <a16:creationId xmlns:a16="http://schemas.microsoft.com/office/drawing/2014/main" id="{5070B0F4-4870-45C7-AD20-540F5EE107F4}"/>
            </a:ext>
          </a:extLst>
        </xdr:cNvPr>
        <xdr:cNvSpPr txBox="1"/>
      </xdr:nvSpPr>
      <xdr:spPr>
        <a:xfrm>
          <a:off x="18478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29</xdr:row>
      <xdr:rowOff>0</xdr:rowOff>
    </xdr:from>
    <xdr:ext cx="65" cy="172227"/>
    <xdr:sp macro="" textlink="">
      <xdr:nvSpPr>
        <xdr:cNvPr id="653" name="ZoneTexte 652">
          <a:extLst>
            <a:ext uri="{FF2B5EF4-FFF2-40B4-BE49-F238E27FC236}">
              <a16:creationId xmlns:a16="http://schemas.microsoft.com/office/drawing/2014/main" id="{6DF66625-EA91-42CC-BB06-D4A5EF6E1577}"/>
            </a:ext>
          </a:extLst>
        </xdr:cNvPr>
        <xdr:cNvSpPr txBox="1"/>
      </xdr:nvSpPr>
      <xdr:spPr>
        <a:xfrm>
          <a:off x="1924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29</xdr:row>
      <xdr:rowOff>0</xdr:rowOff>
    </xdr:from>
    <xdr:ext cx="65" cy="172227"/>
    <xdr:sp macro="" textlink="">
      <xdr:nvSpPr>
        <xdr:cNvPr id="654" name="ZoneTexte 653">
          <a:extLst>
            <a:ext uri="{FF2B5EF4-FFF2-40B4-BE49-F238E27FC236}">
              <a16:creationId xmlns:a16="http://schemas.microsoft.com/office/drawing/2014/main" id="{21A7D3D0-351D-4F45-A432-80E77153D8FA}"/>
            </a:ext>
          </a:extLst>
        </xdr:cNvPr>
        <xdr:cNvSpPr txBox="1"/>
      </xdr:nvSpPr>
      <xdr:spPr>
        <a:xfrm>
          <a:off x="19240500" y="4135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43</xdr:row>
      <xdr:rowOff>0</xdr:rowOff>
    </xdr:from>
    <xdr:ext cx="65" cy="172227"/>
    <xdr:sp macro="" textlink="">
      <xdr:nvSpPr>
        <xdr:cNvPr id="655" name="ZoneTexte 654">
          <a:extLst>
            <a:ext uri="{FF2B5EF4-FFF2-40B4-BE49-F238E27FC236}">
              <a16:creationId xmlns:a16="http://schemas.microsoft.com/office/drawing/2014/main" id="{2C990183-0048-4F97-ABCF-6283BB4AD35B}"/>
            </a:ext>
          </a:extLst>
        </xdr:cNvPr>
        <xdr:cNvSpPr txBox="1"/>
      </xdr:nvSpPr>
      <xdr:spPr>
        <a:xfrm>
          <a:off x="16954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43</xdr:row>
      <xdr:rowOff>0</xdr:rowOff>
    </xdr:from>
    <xdr:ext cx="65" cy="172227"/>
    <xdr:sp macro="" textlink="">
      <xdr:nvSpPr>
        <xdr:cNvPr id="656" name="ZoneTexte 655">
          <a:extLst>
            <a:ext uri="{FF2B5EF4-FFF2-40B4-BE49-F238E27FC236}">
              <a16:creationId xmlns:a16="http://schemas.microsoft.com/office/drawing/2014/main" id="{9AD474F4-7AF3-41D8-A4DE-256D675B3A96}"/>
            </a:ext>
          </a:extLst>
        </xdr:cNvPr>
        <xdr:cNvSpPr txBox="1"/>
      </xdr:nvSpPr>
      <xdr:spPr>
        <a:xfrm>
          <a:off x="16954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43</xdr:row>
      <xdr:rowOff>0</xdr:rowOff>
    </xdr:from>
    <xdr:ext cx="65" cy="172227"/>
    <xdr:sp macro="" textlink="">
      <xdr:nvSpPr>
        <xdr:cNvPr id="657" name="ZoneTexte 656">
          <a:extLst>
            <a:ext uri="{FF2B5EF4-FFF2-40B4-BE49-F238E27FC236}">
              <a16:creationId xmlns:a16="http://schemas.microsoft.com/office/drawing/2014/main" id="{09535FE3-C4EF-4638-9976-DC9AC0D33B35}"/>
            </a:ext>
          </a:extLst>
        </xdr:cNvPr>
        <xdr:cNvSpPr txBox="1"/>
      </xdr:nvSpPr>
      <xdr:spPr>
        <a:xfrm>
          <a:off x="16954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43</xdr:row>
      <xdr:rowOff>0</xdr:rowOff>
    </xdr:from>
    <xdr:ext cx="65" cy="172227"/>
    <xdr:sp macro="" textlink="">
      <xdr:nvSpPr>
        <xdr:cNvPr id="658" name="ZoneTexte 657">
          <a:extLst>
            <a:ext uri="{FF2B5EF4-FFF2-40B4-BE49-F238E27FC236}">
              <a16:creationId xmlns:a16="http://schemas.microsoft.com/office/drawing/2014/main" id="{A0330A8C-7FD7-4CD6-A093-5B59409FEFA0}"/>
            </a:ext>
          </a:extLst>
        </xdr:cNvPr>
        <xdr:cNvSpPr txBox="1"/>
      </xdr:nvSpPr>
      <xdr:spPr>
        <a:xfrm>
          <a:off x="16954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43</xdr:row>
      <xdr:rowOff>0</xdr:rowOff>
    </xdr:from>
    <xdr:ext cx="65" cy="172227"/>
    <xdr:sp macro="" textlink="">
      <xdr:nvSpPr>
        <xdr:cNvPr id="659" name="ZoneTexte 658">
          <a:extLst>
            <a:ext uri="{FF2B5EF4-FFF2-40B4-BE49-F238E27FC236}">
              <a16:creationId xmlns:a16="http://schemas.microsoft.com/office/drawing/2014/main" id="{D91C7DFE-0E61-4722-90B2-0B660E847E5C}"/>
            </a:ext>
          </a:extLst>
        </xdr:cNvPr>
        <xdr:cNvSpPr txBox="1"/>
      </xdr:nvSpPr>
      <xdr:spPr>
        <a:xfrm>
          <a:off x="16954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43</xdr:row>
      <xdr:rowOff>0</xdr:rowOff>
    </xdr:from>
    <xdr:ext cx="65" cy="172227"/>
    <xdr:sp macro="" textlink="">
      <xdr:nvSpPr>
        <xdr:cNvPr id="660" name="ZoneTexte 659">
          <a:extLst>
            <a:ext uri="{FF2B5EF4-FFF2-40B4-BE49-F238E27FC236}">
              <a16:creationId xmlns:a16="http://schemas.microsoft.com/office/drawing/2014/main" id="{C60E94F0-8D2B-4C80-8FF3-754B1E99F4B3}"/>
            </a:ext>
          </a:extLst>
        </xdr:cNvPr>
        <xdr:cNvSpPr txBox="1"/>
      </xdr:nvSpPr>
      <xdr:spPr>
        <a:xfrm>
          <a:off x="16954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43</xdr:row>
      <xdr:rowOff>0</xdr:rowOff>
    </xdr:from>
    <xdr:ext cx="65" cy="172227"/>
    <xdr:sp macro="" textlink="">
      <xdr:nvSpPr>
        <xdr:cNvPr id="661" name="ZoneTexte 660">
          <a:extLst>
            <a:ext uri="{FF2B5EF4-FFF2-40B4-BE49-F238E27FC236}">
              <a16:creationId xmlns:a16="http://schemas.microsoft.com/office/drawing/2014/main" id="{72100B44-7E56-4810-B3C7-687A3EF51C74}"/>
            </a:ext>
          </a:extLst>
        </xdr:cNvPr>
        <xdr:cNvSpPr txBox="1"/>
      </xdr:nvSpPr>
      <xdr:spPr>
        <a:xfrm>
          <a:off x="16954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43</xdr:row>
      <xdr:rowOff>0</xdr:rowOff>
    </xdr:from>
    <xdr:ext cx="65" cy="172227"/>
    <xdr:sp macro="" textlink="">
      <xdr:nvSpPr>
        <xdr:cNvPr id="662" name="ZoneTexte 661">
          <a:extLst>
            <a:ext uri="{FF2B5EF4-FFF2-40B4-BE49-F238E27FC236}">
              <a16:creationId xmlns:a16="http://schemas.microsoft.com/office/drawing/2014/main" id="{78137155-7E3F-43A4-8606-0BEE0ED980EE}"/>
            </a:ext>
          </a:extLst>
        </xdr:cNvPr>
        <xdr:cNvSpPr txBox="1"/>
      </xdr:nvSpPr>
      <xdr:spPr>
        <a:xfrm>
          <a:off x="16954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43</xdr:row>
      <xdr:rowOff>0</xdr:rowOff>
    </xdr:from>
    <xdr:ext cx="65" cy="172227"/>
    <xdr:sp macro="" textlink="">
      <xdr:nvSpPr>
        <xdr:cNvPr id="663" name="ZoneTexte 662">
          <a:extLst>
            <a:ext uri="{FF2B5EF4-FFF2-40B4-BE49-F238E27FC236}">
              <a16:creationId xmlns:a16="http://schemas.microsoft.com/office/drawing/2014/main" id="{FD28CFA8-0A26-4E7D-83F1-37C7971223E5}"/>
            </a:ext>
          </a:extLst>
        </xdr:cNvPr>
        <xdr:cNvSpPr txBox="1"/>
      </xdr:nvSpPr>
      <xdr:spPr>
        <a:xfrm>
          <a:off x="16954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43</xdr:row>
      <xdr:rowOff>0</xdr:rowOff>
    </xdr:from>
    <xdr:ext cx="65" cy="172227"/>
    <xdr:sp macro="" textlink="">
      <xdr:nvSpPr>
        <xdr:cNvPr id="664" name="ZoneTexte 663">
          <a:extLst>
            <a:ext uri="{FF2B5EF4-FFF2-40B4-BE49-F238E27FC236}">
              <a16:creationId xmlns:a16="http://schemas.microsoft.com/office/drawing/2014/main" id="{1B658511-C584-4DA1-9E70-46E9F4A24773}"/>
            </a:ext>
          </a:extLst>
        </xdr:cNvPr>
        <xdr:cNvSpPr txBox="1"/>
      </xdr:nvSpPr>
      <xdr:spPr>
        <a:xfrm>
          <a:off x="16954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43</xdr:row>
      <xdr:rowOff>0</xdr:rowOff>
    </xdr:from>
    <xdr:ext cx="65" cy="172227"/>
    <xdr:sp macro="" textlink="">
      <xdr:nvSpPr>
        <xdr:cNvPr id="665" name="ZoneTexte 664">
          <a:extLst>
            <a:ext uri="{FF2B5EF4-FFF2-40B4-BE49-F238E27FC236}">
              <a16:creationId xmlns:a16="http://schemas.microsoft.com/office/drawing/2014/main" id="{229443F4-E0C8-4F9B-ABFD-A83BD52FF86F}"/>
            </a:ext>
          </a:extLst>
        </xdr:cNvPr>
        <xdr:cNvSpPr txBox="1"/>
      </xdr:nvSpPr>
      <xdr:spPr>
        <a:xfrm>
          <a:off x="16954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43</xdr:row>
      <xdr:rowOff>0</xdr:rowOff>
    </xdr:from>
    <xdr:ext cx="65" cy="172227"/>
    <xdr:sp macro="" textlink="">
      <xdr:nvSpPr>
        <xdr:cNvPr id="666" name="ZoneTexte 665">
          <a:extLst>
            <a:ext uri="{FF2B5EF4-FFF2-40B4-BE49-F238E27FC236}">
              <a16:creationId xmlns:a16="http://schemas.microsoft.com/office/drawing/2014/main" id="{9E0CD448-A1E0-4BEF-8A59-794B9C9627F7}"/>
            </a:ext>
          </a:extLst>
        </xdr:cNvPr>
        <xdr:cNvSpPr txBox="1"/>
      </xdr:nvSpPr>
      <xdr:spPr>
        <a:xfrm>
          <a:off x="16954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43</xdr:row>
      <xdr:rowOff>0</xdr:rowOff>
    </xdr:from>
    <xdr:ext cx="65" cy="172227"/>
    <xdr:sp macro="" textlink="">
      <xdr:nvSpPr>
        <xdr:cNvPr id="667" name="ZoneTexte 666">
          <a:extLst>
            <a:ext uri="{FF2B5EF4-FFF2-40B4-BE49-F238E27FC236}">
              <a16:creationId xmlns:a16="http://schemas.microsoft.com/office/drawing/2014/main" id="{A20F908B-0F90-41FC-84DF-F0FC2DAB447D}"/>
            </a:ext>
          </a:extLst>
        </xdr:cNvPr>
        <xdr:cNvSpPr txBox="1"/>
      </xdr:nvSpPr>
      <xdr:spPr>
        <a:xfrm>
          <a:off x="18478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43</xdr:row>
      <xdr:rowOff>0</xdr:rowOff>
    </xdr:from>
    <xdr:ext cx="65" cy="172227"/>
    <xdr:sp macro="" textlink="">
      <xdr:nvSpPr>
        <xdr:cNvPr id="668" name="ZoneTexte 667">
          <a:extLst>
            <a:ext uri="{FF2B5EF4-FFF2-40B4-BE49-F238E27FC236}">
              <a16:creationId xmlns:a16="http://schemas.microsoft.com/office/drawing/2014/main" id="{93D5F75B-8092-4BDF-A18C-8F2AF2F925AB}"/>
            </a:ext>
          </a:extLst>
        </xdr:cNvPr>
        <xdr:cNvSpPr txBox="1"/>
      </xdr:nvSpPr>
      <xdr:spPr>
        <a:xfrm>
          <a:off x="18478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43</xdr:row>
      <xdr:rowOff>0</xdr:rowOff>
    </xdr:from>
    <xdr:ext cx="65" cy="172227"/>
    <xdr:sp macro="" textlink="">
      <xdr:nvSpPr>
        <xdr:cNvPr id="669" name="ZoneTexte 668">
          <a:extLst>
            <a:ext uri="{FF2B5EF4-FFF2-40B4-BE49-F238E27FC236}">
              <a16:creationId xmlns:a16="http://schemas.microsoft.com/office/drawing/2014/main" id="{C0CF99EF-3E50-427D-BB49-1F2199AAD811}"/>
            </a:ext>
          </a:extLst>
        </xdr:cNvPr>
        <xdr:cNvSpPr txBox="1"/>
      </xdr:nvSpPr>
      <xdr:spPr>
        <a:xfrm>
          <a:off x="18478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43</xdr:row>
      <xdr:rowOff>0</xdr:rowOff>
    </xdr:from>
    <xdr:ext cx="65" cy="172227"/>
    <xdr:sp macro="" textlink="">
      <xdr:nvSpPr>
        <xdr:cNvPr id="670" name="ZoneTexte 669">
          <a:extLst>
            <a:ext uri="{FF2B5EF4-FFF2-40B4-BE49-F238E27FC236}">
              <a16:creationId xmlns:a16="http://schemas.microsoft.com/office/drawing/2014/main" id="{484570E3-9E4F-4D8B-B4D1-42F6E3933F4C}"/>
            </a:ext>
          </a:extLst>
        </xdr:cNvPr>
        <xdr:cNvSpPr txBox="1"/>
      </xdr:nvSpPr>
      <xdr:spPr>
        <a:xfrm>
          <a:off x="18478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43</xdr:row>
      <xdr:rowOff>0</xdr:rowOff>
    </xdr:from>
    <xdr:ext cx="65" cy="172227"/>
    <xdr:sp macro="" textlink="">
      <xdr:nvSpPr>
        <xdr:cNvPr id="671" name="ZoneTexte 670">
          <a:extLst>
            <a:ext uri="{FF2B5EF4-FFF2-40B4-BE49-F238E27FC236}">
              <a16:creationId xmlns:a16="http://schemas.microsoft.com/office/drawing/2014/main" id="{348DE2C5-7418-437E-8BBA-1A0B344F8AD7}"/>
            </a:ext>
          </a:extLst>
        </xdr:cNvPr>
        <xdr:cNvSpPr txBox="1"/>
      </xdr:nvSpPr>
      <xdr:spPr>
        <a:xfrm>
          <a:off x="18478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43</xdr:row>
      <xdr:rowOff>0</xdr:rowOff>
    </xdr:from>
    <xdr:ext cx="65" cy="172227"/>
    <xdr:sp macro="" textlink="">
      <xdr:nvSpPr>
        <xdr:cNvPr id="672" name="ZoneTexte 671">
          <a:extLst>
            <a:ext uri="{FF2B5EF4-FFF2-40B4-BE49-F238E27FC236}">
              <a16:creationId xmlns:a16="http://schemas.microsoft.com/office/drawing/2014/main" id="{19E945D0-FA82-4762-9AF9-FE9025EB51F7}"/>
            </a:ext>
          </a:extLst>
        </xdr:cNvPr>
        <xdr:cNvSpPr txBox="1"/>
      </xdr:nvSpPr>
      <xdr:spPr>
        <a:xfrm>
          <a:off x="18478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43</xdr:row>
      <xdr:rowOff>0</xdr:rowOff>
    </xdr:from>
    <xdr:ext cx="65" cy="172227"/>
    <xdr:sp macro="" textlink="">
      <xdr:nvSpPr>
        <xdr:cNvPr id="673" name="ZoneTexte 672">
          <a:extLst>
            <a:ext uri="{FF2B5EF4-FFF2-40B4-BE49-F238E27FC236}">
              <a16:creationId xmlns:a16="http://schemas.microsoft.com/office/drawing/2014/main" id="{0C9A101E-4919-4427-82A2-BBB7EB099672}"/>
            </a:ext>
          </a:extLst>
        </xdr:cNvPr>
        <xdr:cNvSpPr txBox="1"/>
      </xdr:nvSpPr>
      <xdr:spPr>
        <a:xfrm>
          <a:off x="18478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43</xdr:row>
      <xdr:rowOff>0</xdr:rowOff>
    </xdr:from>
    <xdr:ext cx="65" cy="172227"/>
    <xdr:sp macro="" textlink="">
      <xdr:nvSpPr>
        <xdr:cNvPr id="674" name="ZoneTexte 673">
          <a:extLst>
            <a:ext uri="{FF2B5EF4-FFF2-40B4-BE49-F238E27FC236}">
              <a16:creationId xmlns:a16="http://schemas.microsoft.com/office/drawing/2014/main" id="{3725930E-B043-405D-AE89-F108D82C9781}"/>
            </a:ext>
          </a:extLst>
        </xdr:cNvPr>
        <xdr:cNvSpPr txBox="1"/>
      </xdr:nvSpPr>
      <xdr:spPr>
        <a:xfrm>
          <a:off x="18478500" y="4403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55</xdr:row>
      <xdr:rowOff>0</xdr:rowOff>
    </xdr:from>
    <xdr:ext cx="65" cy="172227"/>
    <xdr:sp macro="" textlink="">
      <xdr:nvSpPr>
        <xdr:cNvPr id="675" name="ZoneTexte 674">
          <a:extLst>
            <a:ext uri="{FF2B5EF4-FFF2-40B4-BE49-F238E27FC236}">
              <a16:creationId xmlns:a16="http://schemas.microsoft.com/office/drawing/2014/main" id="{593A4407-9548-4715-9391-50955E19549E}"/>
            </a:ext>
          </a:extLst>
        </xdr:cNvPr>
        <xdr:cNvSpPr txBox="1"/>
      </xdr:nvSpPr>
      <xdr:spPr>
        <a:xfrm>
          <a:off x="16954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55</xdr:row>
      <xdr:rowOff>0</xdr:rowOff>
    </xdr:from>
    <xdr:ext cx="65" cy="172227"/>
    <xdr:sp macro="" textlink="">
      <xdr:nvSpPr>
        <xdr:cNvPr id="676" name="ZoneTexte 675">
          <a:extLst>
            <a:ext uri="{FF2B5EF4-FFF2-40B4-BE49-F238E27FC236}">
              <a16:creationId xmlns:a16="http://schemas.microsoft.com/office/drawing/2014/main" id="{36CCC047-71EE-4EE0-8BCF-825F9D7A9243}"/>
            </a:ext>
          </a:extLst>
        </xdr:cNvPr>
        <xdr:cNvSpPr txBox="1"/>
      </xdr:nvSpPr>
      <xdr:spPr>
        <a:xfrm>
          <a:off x="16954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55</xdr:row>
      <xdr:rowOff>0</xdr:rowOff>
    </xdr:from>
    <xdr:ext cx="65" cy="172227"/>
    <xdr:sp macro="" textlink="">
      <xdr:nvSpPr>
        <xdr:cNvPr id="677" name="ZoneTexte 676">
          <a:extLst>
            <a:ext uri="{FF2B5EF4-FFF2-40B4-BE49-F238E27FC236}">
              <a16:creationId xmlns:a16="http://schemas.microsoft.com/office/drawing/2014/main" id="{4F461BD7-409B-4EB9-A5B5-3FE78A337F1C}"/>
            </a:ext>
          </a:extLst>
        </xdr:cNvPr>
        <xdr:cNvSpPr txBox="1"/>
      </xdr:nvSpPr>
      <xdr:spPr>
        <a:xfrm>
          <a:off x="16954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55</xdr:row>
      <xdr:rowOff>0</xdr:rowOff>
    </xdr:from>
    <xdr:ext cx="65" cy="172227"/>
    <xdr:sp macro="" textlink="">
      <xdr:nvSpPr>
        <xdr:cNvPr id="678" name="ZoneTexte 677">
          <a:extLst>
            <a:ext uri="{FF2B5EF4-FFF2-40B4-BE49-F238E27FC236}">
              <a16:creationId xmlns:a16="http://schemas.microsoft.com/office/drawing/2014/main" id="{F6E4D835-D5C1-4C83-B9EB-90B304393E2E}"/>
            </a:ext>
          </a:extLst>
        </xdr:cNvPr>
        <xdr:cNvSpPr txBox="1"/>
      </xdr:nvSpPr>
      <xdr:spPr>
        <a:xfrm>
          <a:off x="16954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55</xdr:row>
      <xdr:rowOff>0</xdr:rowOff>
    </xdr:from>
    <xdr:ext cx="65" cy="172227"/>
    <xdr:sp macro="" textlink="">
      <xdr:nvSpPr>
        <xdr:cNvPr id="679" name="ZoneTexte 678">
          <a:extLst>
            <a:ext uri="{FF2B5EF4-FFF2-40B4-BE49-F238E27FC236}">
              <a16:creationId xmlns:a16="http://schemas.microsoft.com/office/drawing/2014/main" id="{8850B5A6-95AE-4058-ABB3-714CF9F0D649}"/>
            </a:ext>
          </a:extLst>
        </xdr:cNvPr>
        <xdr:cNvSpPr txBox="1"/>
      </xdr:nvSpPr>
      <xdr:spPr>
        <a:xfrm>
          <a:off x="16954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55</xdr:row>
      <xdr:rowOff>0</xdr:rowOff>
    </xdr:from>
    <xdr:ext cx="65" cy="172227"/>
    <xdr:sp macro="" textlink="">
      <xdr:nvSpPr>
        <xdr:cNvPr id="680" name="ZoneTexte 679">
          <a:extLst>
            <a:ext uri="{FF2B5EF4-FFF2-40B4-BE49-F238E27FC236}">
              <a16:creationId xmlns:a16="http://schemas.microsoft.com/office/drawing/2014/main" id="{E0C21508-1BB0-4FEF-9359-9BCBD918B394}"/>
            </a:ext>
          </a:extLst>
        </xdr:cNvPr>
        <xdr:cNvSpPr txBox="1"/>
      </xdr:nvSpPr>
      <xdr:spPr>
        <a:xfrm>
          <a:off x="16954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55</xdr:row>
      <xdr:rowOff>0</xdr:rowOff>
    </xdr:from>
    <xdr:ext cx="65" cy="172227"/>
    <xdr:sp macro="" textlink="">
      <xdr:nvSpPr>
        <xdr:cNvPr id="681" name="ZoneTexte 680">
          <a:extLst>
            <a:ext uri="{FF2B5EF4-FFF2-40B4-BE49-F238E27FC236}">
              <a16:creationId xmlns:a16="http://schemas.microsoft.com/office/drawing/2014/main" id="{334D633B-1034-4F37-9318-1FF262C97816}"/>
            </a:ext>
          </a:extLst>
        </xdr:cNvPr>
        <xdr:cNvSpPr txBox="1"/>
      </xdr:nvSpPr>
      <xdr:spPr>
        <a:xfrm>
          <a:off x="16954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55</xdr:row>
      <xdr:rowOff>0</xdr:rowOff>
    </xdr:from>
    <xdr:ext cx="65" cy="172227"/>
    <xdr:sp macro="" textlink="">
      <xdr:nvSpPr>
        <xdr:cNvPr id="682" name="ZoneTexte 681">
          <a:extLst>
            <a:ext uri="{FF2B5EF4-FFF2-40B4-BE49-F238E27FC236}">
              <a16:creationId xmlns:a16="http://schemas.microsoft.com/office/drawing/2014/main" id="{28D8E7E0-0D20-48A4-90C0-592BABAF112B}"/>
            </a:ext>
          </a:extLst>
        </xdr:cNvPr>
        <xdr:cNvSpPr txBox="1"/>
      </xdr:nvSpPr>
      <xdr:spPr>
        <a:xfrm>
          <a:off x="16954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55</xdr:row>
      <xdr:rowOff>0</xdr:rowOff>
    </xdr:from>
    <xdr:ext cx="65" cy="172227"/>
    <xdr:sp macro="" textlink="">
      <xdr:nvSpPr>
        <xdr:cNvPr id="683" name="ZoneTexte 682">
          <a:extLst>
            <a:ext uri="{FF2B5EF4-FFF2-40B4-BE49-F238E27FC236}">
              <a16:creationId xmlns:a16="http://schemas.microsoft.com/office/drawing/2014/main" id="{F136B007-5F7F-4B30-A5DA-032F840C405B}"/>
            </a:ext>
          </a:extLst>
        </xdr:cNvPr>
        <xdr:cNvSpPr txBox="1"/>
      </xdr:nvSpPr>
      <xdr:spPr>
        <a:xfrm>
          <a:off x="16954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55</xdr:row>
      <xdr:rowOff>0</xdr:rowOff>
    </xdr:from>
    <xdr:ext cx="65" cy="172227"/>
    <xdr:sp macro="" textlink="">
      <xdr:nvSpPr>
        <xdr:cNvPr id="684" name="ZoneTexte 683">
          <a:extLst>
            <a:ext uri="{FF2B5EF4-FFF2-40B4-BE49-F238E27FC236}">
              <a16:creationId xmlns:a16="http://schemas.microsoft.com/office/drawing/2014/main" id="{CED2EEA5-B533-42EA-800F-30805B4FD442}"/>
            </a:ext>
          </a:extLst>
        </xdr:cNvPr>
        <xdr:cNvSpPr txBox="1"/>
      </xdr:nvSpPr>
      <xdr:spPr>
        <a:xfrm>
          <a:off x="16954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55</xdr:row>
      <xdr:rowOff>0</xdr:rowOff>
    </xdr:from>
    <xdr:ext cx="65" cy="172227"/>
    <xdr:sp macro="" textlink="">
      <xdr:nvSpPr>
        <xdr:cNvPr id="685" name="ZoneTexte 684">
          <a:extLst>
            <a:ext uri="{FF2B5EF4-FFF2-40B4-BE49-F238E27FC236}">
              <a16:creationId xmlns:a16="http://schemas.microsoft.com/office/drawing/2014/main" id="{ED9D8408-A1C8-4638-A7FB-3F8220196748}"/>
            </a:ext>
          </a:extLst>
        </xdr:cNvPr>
        <xdr:cNvSpPr txBox="1"/>
      </xdr:nvSpPr>
      <xdr:spPr>
        <a:xfrm>
          <a:off x="16954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55</xdr:row>
      <xdr:rowOff>0</xdr:rowOff>
    </xdr:from>
    <xdr:ext cx="65" cy="172227"/>
    <xdr:sp macro="" textlink="">
      <xdr:nvSpPr>
        <xdr:cNvPr id="686" name="ZoneTexte 685">
          <a:extLst>
            <a:ext uri="{FF2B5EF4-FFF2-40B4-BE49-F238E27FC236}">
              <a16:creationId xmlns:a16="http://schemas.microsoft.com/office/drawing/2014/main" id="{9FF4E939-507D-430D-913B-D346E8813821}"/>
            </a:ext>
          </a:extLst>
        </xdr:cNvPr>
        <xdr:cNvSpPr txBox="1"/>
      </xdr:nvSpPr>
      <xdr:spPr>
        <a:xfrm>
          <a:off x="16954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55</xdr:row>
      <xdr:rowOff>0</xdr:rowOff>
    </xdr:from>
    <xdr:ext cx="65" cy="172227"/>
    <xdr:sp macro="" textlink="">
      <xdr:nvSpPr>
        <xdr:cNvPr id="687" name="ZoneTexte 686">
          <a:extLst>
            <a:ext uri="{FF2B5EF4-FFF2-40B4-BE49-F238E27FC236}">
              <a16:creationId xmlns:a16="http://schemas.microsoft.com/office/drawing/2014/main" id="{D8AF8B87-A1D8-4B73-922F-B34E4BA3CE73}"/>
            </a:ext>
          </a:extLst>
        </xdr:cNvPr>
        <xdr:cNvSpPr txBox="1"/>
      </xdr:nvSpPr>
      <xdr:spPr>
        <a:xfrm>
          <a:off x="18478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55</xdr:row>
      <xdr:rowOff>0</xdr:rowOff>
    </xdr:from>
    <xdr:ext cx="65" cy="172227"/>
    <xdr:sp macro="" textlink="">
      <xdr:nvSpPr>
        <xdr:cNvPr id="688" name="ZoneTexte 687">
          <a:extLst>
            <a:ext uri="{FF2B5EF4-FFF2-40B4-BE49-F238E27FC236}">
              <a16:creationId xmlns:a16="http://schemas.microsoft.com/office/drawing/2014/main" id="{4C69E3D0-08B6-4398-8159-6D87AB083412}"/>
            </a:ext>
          </a:extLst>
        </xdr:cNvPr>
        <xdr:cNvSpPr txBox="1"/>
      </xdr:nvSpPr>
      <xdr:spPr>
        <a:xfrm>
          <a:off x="18478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55</xdr:row>
      <xdr:rowOff>0</xdr:rowOff>
    </xdr:from>
    <xdr:ext cx="65" cy="172227"/>
    <xdr:sp macro="" textlink="">
      <xdr:nvSpPr>
        <xdr:cNvPr id="689" name="ZoneTexte 688">
          <a:extLst>
            <a:ext uri="{FF2B5EF4-FFF2-40B4-BE49-F238E27FC236}">
              <a16:creationId xmlns:a16="http://schemas.microsoft.com/office/drawing/2014/main" id="{BD8933F0-941E-4CDD-BCF6-B1A7B9618B2E}"/>
            </a:ext>
          </a:extLst>
        </xdr:cNvPr>
        <xdr:cNvSpPr txBox="1"/>
      </xdr:nvSpPr>
      <xdr:spPr>
        <a:xfrm>
          <a:off x="18478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55</xdr:row>
      <xdr:rowOff>0</xdr:rowOff>
    </xdr:from>
    <xdr:ext cx="65" cy="172227"/>
    <xdr:sp macro="" textlink="">
      <xdr:nvSpPr>
        <xdr:cNvPr id="690" name="ZoneTexte 689">
          <a:extLst>
            <a:ext uri="{FF2B5EF4-FFF2-40B4-BE49-F238E27FC236}">
              <a16:creationId xmlns:a16="http://schemas.microsoft.com/office/drawing/2014/main" id="{A1A51460-CF1C-4A23-A98E-951AF9C181C9}"/>
            </a:ext>
          </a:extLst>
        </xdr:cNvPr>
        <xdr:cNvSpPr txBox="1"/>
      </xdr:nvSpPr>
      <xdr:spPr>
        <a:xfrm>
          <a:off x="18478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55</xdr:row>
      <xdr:rowOff>0</xdr:rowOff>
    </xdr:from>
    <xdr:ext cx="65" cy="172227"/>
    <xdr:sp macro="" textlink="">
      <xdr:nvSpPr>
        <xdr:cNvPr id="691" name="ZoneTexte 690">
          <a:extLst>
            <a:ext uri="{FF2B5EF4-FFF2-40B4-BE49-F238E27FC236}">
              <a16:creationId xmlns:a16="http://schemas.microsoft.com/office/drawing/2014/main" id="{F844ABE1-2849-4244-A5AF-336DB207F202}"/>
            </a:ext>
          </a:extLst>
        </xdr:cNvPr>
        <xdr:cNvSpPr txBox="1"/>
      </xdr:nvSpPr>
      <xdr:spPr>
        <a:xfrm>
          <a:off x="18478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55</xdr:row>
      <xdr:rowOff>0</xdr:rowOff>
    </xdr:from>
    <xdr:ext cx="65" cy="172227"/>
    <xdr:sp macro="" textlink="">
      <xdr:nvSpPr>
        <xdr:cNvPr id="692" name="ZoneTexte 691">
          <a:extLst>
            <a:ext uri="{FF2B5EF4-FFF2-40B4-BE49-F238E27FC236}">
              <a16:creationId xmlns:a16="http://schemas.microsoft.com/office/drawing/2014/main" id="{853D104C-95C4-4902-8B3E-1E2ED08CC5BA}"/>
            </a:ext>
          </a:extLst>
        </xdr:cNvPr>
        <xdr:cNvSpPr txBox="1"/>
      </xdr:nvSpPr>
      <xdr:spPr>
        <a:xfrm>
          <a:off x="18478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55</xdr:row>
      <xdr:rowOff>0</xdr:rowOff>
    </xdr:from>
    <xdr:ext cx="65" cy="172227"/>
    <xdr:sp macro="" textlink="">
      <xdr:nvSpPr>
        <xdr:cNvPr id="693" name="ZoneTexte 692">
          <a:extLst>
            <a:ext uri="{FF2B5EF4-FFF2-40B4-BE49-F238E27FC236}">
              <a16:creationId xmlns:a16="http://schemas.microsoft.com/office/drawing/2014/main" id="{655BC5FF-128E-4353-9A92-E309D9D430C3}"/>
            </a:ext>
          </a:extLst>
        </xdr:cNvPr>
        <xdr:cNvSpPr txBox="1"/>
      </xdr:nvSpPr>
      <xdr:spPr>
        <a:xfrm>
          <a:off x="18478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55</xdr:row>
      <xdr:rowOff>0</xdr:rowOff>
    </xdr:from>
    <xdr:ext cx="65" cy="172227"/>
    <xdr:sp macro="" textlink="">
      <xdr:nvSpPr>
        <xdr:cNvPr id="694" name="ZoneTexte 693">
          <a:extLst>
            <a:ext uri="{FF2B5EF4-FFF2-40B4-BE49-F238E27FC236}">
              <a16:creationId xmlns:a16="http://schemas.microsoft.com/office/drawing/2014/main" id="{1E5B7CA2-423A-4A15-AF95-0E43829BC6C7}"/>
            </a:ext>
          </a:extLst>
        </xdr:cNvPr>
        <xdr:cNvSpPr txBox="1"/>
      </xdr:nvSpPr>
      <xdr:spPr>
        <a:xfrm>
          <a:off x="18478500" y="5553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36</xdr:row>
      <xdr:rowOff>0</xdr:rowOff>
    </xdr:from>
    <xdr:ext cx="65" cy="172227"/>
    <xdr:sp macro="" textlink="">
      <xdr:nvSpPr>
        <xdr:cNvPr id="695" name="ZoneTexte 694">
          <a:extLst>
            <a:ext uri="{FF2B5EF4-FFF2-40B4-BE49-F238E27FC236}">
              <a16:creationId xmlns:a16="http://schemas.microsoft.com/office/drawing/2014/main" id="{4FBE6162-A695-40E7-A76F-9BDEF0B5C383}"/>
            </a:ext>
          </a:extLst>
        </xdr:cNvPr>
        <xdr:cNvSpPr txBox="1"/>
      </xdr:nvSpPr>
      <xdr:spPr>
        <a:xfrm>
          <a:off x="16192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36</xdr:row>
      <xdr:rowOff>0</xdr:rowOff>
    </xdr:from>
    <xdr:ext cx="65" cy="172227"/>
    <xdr:sp macro="" textlink="">
      <xdr:nvSpPr>
        <xdr:cNvPr id="696" name="ZoneTexte 695">
          <a:extLst>
            <a:ext uri="{FF2B5EF4-FFF2-40B4-BE49-F238E27FC236}">
              <a16:creationId xmlns:a16="http://schemas.microsoft.com/office/drawing/2014/main" id="{8433EAB5-ED1D-4DC3-AD13-EC15986BD157}"/>
            </a:ext>
          </a:extLst>
        </xdr:cNvPr>
        <xdr:cNvSpPr txBox="1"/>
      </xdr:nvSpPr>
      <xdr:spPr>
        <a:xfrm>
          <a:off x="16192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36</xdr:row>
      <xdr:rowOff>0</xdr:rowOff>
    </xdr:from>
    <xdr:ext cx="65" cy="172227"/>
    <xdr:sp macro="" textlink="">
      <xdr:nvSpPr>
        <xdr:cNvPr id="697" name="ZoneTexte 696">
          <a:extLst>
            <a:ext uri="{FF2B5EF4-FFF2-40B4-BE49-F238E27FC236}">
              <a16:creationId xmlns:a16="http://schemas.microsoft.com/office/drawing/2014/main" id="{85ED1786-1518-4088-8FC4-095538A8437C}"/>
            </a:ext>
          </a:extLst>
        </xdr:cNvPr>
        <xdr:cNvSpPr txBox="1"/>
      </xdr:nvSpPr>
      <xdr:spPr>
        <a:xfrm>
          <a:off x="16192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36</xdr:row>
      <xdr:rowOff>0</xdr:rowOff>
    </xdr:from>
    <xdr:ext cx="65" cy="172227"/>
    <xdr:sp macro="" textlink="">
      <xdr:nvSpPr>
        <xdr:cNvPr id="698" name="ZoneTexte 697">
          <a:extLst>
            <a:ext uri="{FF2B5EF4-FFF2-40B4-BE49-F238E27FC236}">
              <a16:creationId xmlns:a16="http://schemas.microsoft.com/office/drawing/2014/main" id="{AA51D794-6D48-4CE5-9427-B5BC18C0DBD1}"/>
            </a:ext>
          </a:extLst>
        </xdr:cNvPr>
        <xdr:cNvSpPr txBox="1"/>
      </xdr:nvSpPr>
      <xdr:spPr>
        <a:xfrm>
          <a:off x="16192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699" name="ZoneTexte 698">
          <a:extLst>
            <a:ext uri="{FF2B5EF4-FFF2-40B4-BE49-F238E27FC236}">
              <a16:creationId xmlns:a16="http://schemas.microsoft.com/office/drawing/2014/main" id="{9DD3DC0E-88CB-4CCC-932C-406211BE743B}"/>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700" name="ZoneTexte 699">
          <a:extLst>
            <a:ext uri="{FF2B5EF4-FFF2-40B4-BE49-F238E27FC236}">
              <a16:creationId xmlns:a16="http://schemas.microsoft.com/office/drawing/2014/main" id="{A99B2109-6D21-40C4-82E7-813B55385190}"/>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701" name="ZoneTexte 700">
          <a:extLst>
            <a:ext uri="{FF2B5EF4-FFF2-40B4-BE49-F238E27FC236}">
              <a16:creationId xmlns:a16="http://schemas.microsoft.com/office/drawing/2014/main" id="{4029FA53-EC96-43D8-9FF7-DF8C6CAB2C70}"/>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702" name="ZoneTexte 701">
          <a:extLst>
            <a:ext uri="{FF2B5EF4-FFF2-40B4-BE49-F238E27FC236}">
              <a16:creationId xmlns:a16="http://schemas.microsoft.com/office/drawing/2014/main" id="{8F729AF8-BBCB-4C5F-8EB2-D15767D67FA5}"/>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03" name="ZoneTexte 702">
          <a:extLst>
            <a:ext uri="{FF2B5EF4-FFF2-40B4-BE49-F238E27FC236}">
              <a16:creationId xmlns:a16="http://schemas.microsoft.com/office/drawing/2014/main" id="{B09F7E26-8B40-4176-891E-5291A39A0BBB}"/>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04" name="ZoneTexte 703">
          <a:extLst>
            <a:ext uri="{FF2B5EF4-FFF2-40B4-BE49-F238E27FC236}">
              <a16:creationId xmlns:a16="http://schemas.microsoft.com/office/drawing/2014/main" id="{D4F499ED-D84F-4414-B569-5AAE44D389A1}"/>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05" name="ZoneTexte 704">
          <a:extLst>
            <a:ext uri="{FF2B5EF4-FFF2-40B4-BE49-F238E27FC236}">
              <a16:creationId xmlns:a16="http://schemas.microsoft.com/office/drawing/2014/main" id="{11EC215C-85A2-414D-9779-E08E1C8EF0AF}"/>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06" name="ZoneTexte 705">
          <a:extLst>
            <a:ext uri="{FF2B5EF4-FFF2-40B4-BE49-F238E27FC236}">
              <a16:creationId xmlns:a16="http://schemas.microsoft.com/office/drawing/2014/main" id="{2B37CDF7-5106-477B-8B8D-D6D35E0E9725}"/>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36</xdr:row>
      <xdr:rowOff>0</xdr:rowOff>
    </xdr:from>
    <xdr:ext cx="65" cy="172227"/>
    <xdr:sp macro="" textlink="">
      <xdr:nvSpPr>
        <xdr:cNvPr id="707" name="ZoneTexte 706">
          <a:extLst>
            <a:ext uri="{FF2B5EF4-FFF2-40B4-BE49-F238E27FC236}">
              <a16:creationId xmlns:a16="http://schemas.microsoft.com/office/drawing/2014/main" id="{E882C524-7F7D-42DC-8BAE-8F01A0429782}"/>
            </a:ext>
          </a:extLst>
        </xdr:cNvPr>
        <xdr:cNvSpPr txBox="1"/>
      </xdr:nvSpPr>
      <xdr:spPr>
        <a:xfrm>
          <a:off x="16192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708" name="ZoneTexte 707">
          <a:extLst>
            <a:ext uri="{FF2B5EF4-FFF2-40B4-BE49-F238E27FC236}">
              <a16:creationId xmlns:a16="http://schemas.microsoft.com/office/drawing/2014/main" id="{FE4603BB-B4C8-4F45-A943-5AFCE239982E}"/>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09" name="ZoneTexte 708">
          <a:extLst>
            <a:ext uri="{FF2B5EF4-FFF2-40B4-BE49-F238E27FC236}">
              <a16:creationId xmlns:a16="http://schemas.microsoft.com/office/drawing/2014/main" id="{EF96E033-4227-4920-A3B7-623CF9E1CEC0}"/>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10" name="ZoneTexte 709">
          <a:extLst>
            <a:ext uri="{FF2B5EF4-FFF2-40B4-BE49-F238E27FC236}">
              <a16:creationId xmlns:a16="http://schemas.microsoft.com/office/drawing/2014/main" id="{D17F6F9A-46D4-42BB-907B-96164AE6AC41}"/>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36</xdr:row>
      <xdr:rowOff>0</xdr:rowOff>
    </xdr:from>
    <xdr:ext cx="65" cy="172227"/>
    <xdr:sp macro="" textlink="">
      <xdr:nvSpPr>
        <xdr:cNvPr id="711" name="ZoneTexte 710">
          <a:extLst>
            <a:ext uri="{FF2B5EF4-FFF2-40B4-BE49-F238E27FC236}">
              <a16:creationId xmlns:a16="http://schemas.microsoft.com/office/drawing/2014/main" id="{08EC69D9-2B9F-4B55-9AED-ED88C96A494D}"/>
            </a:ext>
          </a:extLst>
        </xdr:cNvPr>
        <xdr:cNvSpPr txBox="1"/>
      </xdr:nvSpPr>
      <xdr:spPr>
        <a:xfrm>
          <a:off x="17716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36</xdr:row>
      <xdr:rowOff>0</xdr:rowOff>
    </xdr:from>
    <xdr:ext cx="65" cy="172227"/>
    <xdr:sp macro="" textlink="">
      <xdr:nvSpPr>
        <xdr:cNvPr id="712" name="ZoneTexte 711">
          <a:extLst>
            <a:ext uri="{FF2B5EF4-FFF2-40B4-BE49-F238E27FC236}">
              <a16:creationId xmlns:a16="http://schemas.microsoft.com/office/drawing/2014/main" id="{104CD112-4564-4D9F-A4D6-92335A327C40}"/>
            </a:ext>
          </a:extLst>
        </xdr:cNvPr>
        <xdr:cNvSpPr txBox="1"/>
      </xdr:nvSpPr>
      <xdr:spPr>
        <a:xfrm>
          <a:off x="1924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36</xdr:row>
      <xdr:rowOff>0</xdr:rowOff>
    </xdr:from>
    <xdr:ext cx="65" cy="172227"/>
    <xdr:sp macro="" textlink="">
      <xdr:nvSpPr>
        <xdr:cNvPr id="713" name="ZoneTexte 712">
          <a:extLst>
            <a:ext uri="{FF2B5EF4-FFF2-40B4-BE49-F238E27FC236}">
              <a16:creationId xmlns:a16="http://schemas.microsoft.com/office/drawing/2014/main" id="{BB583B4A-2E8C-4472-A6A2-26E5C39A612A}"/>
            </a:ext>
          </a:extLst>
        </xdr:cNvPr>
        <xdr:cNvSpPr txBox="1"/>
      </xdr:nvSpPr>
      <xdr:spPr>
        <a:xfrm>
          <a:off x="1924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36</xdr:row>
      <xdr:rowOff>0</xdr:rowOff>
    </xdr:from>
    <xdr:ext cx="65" cy="172227"/>
    <xdr:sp macro="" textlink="">
      <xdr:nvSpPr>
        <xdr:cNvPr id="714" name="ZoneTexte 713">
          <a:extLst>
            <a:ext uri="{FF2B5EF4-FFF2-40B4-BE49-F238E27FC236}">
              <a16:creationId xmlns:a16="http://schemas.microsoft.com/office/drawing/2014/main" id="{6DDBFFC5-CDE0-4272-9D88-B3FB2876CCAC}"/>
            </a:ext>
          </a:extLst>
        </xdr:cNvPr>
        <xdr:cNvSpPr txBox="1"/>
      </xdr:nvSpPr>
      <xdr:spPr>
        <a:xfrm>
          <a:off x="16192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36</xdr:row>
      <xdr:rowOff>0</xdr:rowOff>
    </xdr:from>
    <xdr:ext cx="65" cy="172227"/>
    <xdr:sp macro="" textlink="">
      <xdr:nvSpPr>
        <xdr:cNvPr id="715" name="ZoneTexte 714">
          <a:extLst>
            <a:ext uri="{FF2B5EF4-FFF2-40B4-BE49-F238E27FC236}">
              <a16:creationId xmlns:a16="http://schemas.microsoft.com/office/drawing/2014/main" id="{095461B5-441D-4B49-8777-5451EBD070DC}"/>
            </a:ext>
          </a:extLst>
        </xdr:cNvPr>
        <xdr:cNvSpPr txBox="1"/>
      </xdr:nvSpPr>
      <xdr:spPr>
        <a:xfrm>
          <a:off x="16192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36</xdr:row>
      <xdr:rowOff>0</xdr:rowOff>
    </xdr:from>
    <xdr:ext cx="65" cy="172227"/>
    <xdr:sp macro="" textlink="">
      <xdr:nvSpPr>
        <xdr:cNvPr id="716" name="ZoneTexte 715">
          <a:extLst>
            <a:ext uri="{FF2B5EF4-FFF2-40B4-BE49-F238E27FC236}">
              <a16:creationId xmlns:a16="http://schemas.microsoft.com/office/drawing/2014/main" id="{DD39D8CD-5414-40D5-A7F5-58A82D24E749}"/>
            </a:ext>
          </a:extLst>
        </xdr:cNvPr>
        <xdr:cNvSpPr txBox="1"/>
      </xdr:nvSpPr>
      <xdr:spPr>
        <a:xfrm>
          <a:off x="16192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36</xdr:row>
      <xdr:rowOff>0</xdr:rowOff>
    </xdr:from>
    <xdr:ext cx="65" cy="172227"/>
    <xdr:sp macro="" textlink="">
      <xdr:nvSpPr>
        <xdr:cNvPr id="717" name="ZoneTexte 716">
          <a:extLst>
            <a:ext uri="{FF2B5EF4-FFF2-40B4-BE49-F238E27FC236}">
              <a16:creationId xmlns:a16="http://schemas.microsoft.com/office/drawing/2014/main" id="{6E1630CD-016B-4351-895A-FC2989A77EBD}"/>
            </a:ext>
          </a:extLst>
        </xdr:cNvPr>
        <xdr:cNvSpPr txBox="1"/>
      </xdr:nvSpPr>
      <xdr:spPr>
        <a:xfrm>
          <a:off x="16192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718" name="ZoneTexte 717">
          <a:extLst>
            <a:ext uri="{FF2B5EF4-FFF2-40B4-BE49-F238E27FC236}">
              <a16:creationId xmlns:a16="http://schemas.microsoft.com/office/drawing/2014/main" id="{6FC459EA-3B31-4EFE-82C2-B0C8224FEE9C}"/>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719" name="ZoneTexte 718">
          <a:extLst>
            <a:ext uri="{FF2B5EF4-FFF2-40B4-BE49-F238E27FC236}">
              <a16:creationId xmlns:a16="http://schemas.microsoft.com/office/drawing/2014/main" id="{71657D6A-D02C-40F3-AFA9-0E01DE2C69AF}"/>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720" name="ZoneTexte 719">
          <a:extLst>
            <a:ext uri="{FF2B5EF4-FFF2-40B4-BE49-F238E27FC236}">
              <a16:creationId xmlns:a16="http://schemas.microsoft.com/office/drawing/2014/main" id="{AFE6F388-6851-4D8C-A8B5-EF189ADA7F3F}"/>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721" name="ZoneTexte 720">
          <a:extLst>
            <a:ext uri="{FF2B5EF4-FFF2-40B4-BE49-F238E27FC236}">
              <a16:creationId xmlns:a16="http://schemas.microsoft.com/office/drawing/2014/main" id="{C88588E2-B609-4DD0-99CB-2F87215B2A44}"/>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22" name="ZoneTexte 721">
          <a:extLst>
            <a:ext uri="{FF2B5EF4-FFF2-40B4-BE49-F238E27FC236}">
              <a16:creationId xmlns:a16="http://schemas.microsoft.com/office/drawing/2014/main" id="{8EC304AC-DCC5-481F-9ECA-131BFDB189AC}"/>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23" name="ZoneTexte 722">
          <a:extLst>
            <a:ext uri="{FF2B5EF4-FFF2-40B4-BE49-F238E27FC236}">
              <a16:creationId xmlns:a16="http://schemas.microsoft.com/office/drawing/2014/main" id="{48C95FD5-2C9E-4F80-B715-262A39DA6A75}"/>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24" name="ZoneTexte 723">
          <a:extLst>
            <a:ext uri="{FF2B5EF4-FFF2-40B4-BE49-F238E27FC236}">
              <a16:creationId xmlns:a16="http://schemas.microsoft.com/office/drawing/2014/main" id="{70F5FD1D-9900-488F-A294-1455E7E3F96E}"/>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25" name="ZoneTexte 724">
          <a:extLst>
            <a:ext uri="{FF2B5EF4-FFF2-40B4-BE49-F238E27FC236}">
              <a16:creationId xmlns:a16="http://schemas.microsoft.com/office/drawing/2014/main" id="{F14BDB83-9CD4-4E73-9F4B-490D9E7BC212}"/>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36</xdr:row>
      <xdr:rowOff>0</xdr:rowOff>
    </xdr:from>
    <xdr:ext cx="65" cy="172227"/>
    <xdr:sp macro="" textlink="">
      <xdr:nvSpPr>
        <xdr:cNvPr id="726" name="ZoneTexte 725">
          <a:extLst>
            <a:ext uri="{FF2B5EF4-FFF2-40B4-BE49-F238E27FC236}">
              <a16:creationId xmlns:a16="http://schemas.microsoft.com/office/drawing/2014/main" id="{2C12FDAC-11EA-43C4-A536-5365F43B9506}"/>
            </a:ext>
          </a:extLst>
        </xdr:cNvPr>
        <xdr:cNvSpPr txBox="1"/>
      </xdr:nvSpPr>
      <xdr:spPr>
        <a:xfrm>
          <a:off x="16192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727" name="ZoneTexte 726">
          <a:extLst>
            <a:ext uri="{FF2B5EF4-FFF2-40B4-BE49-F238E27FC236}">
              <a16:creationId xmlns:a16="http://schemas.microsoft.com/office/drawing/2014/main" id="{2A0D4438-4AB3-4259-AC8C-0359B797A175}"/>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28" name="ZoneTexte 727">
          <a:extLst>
            <a:ext uri="{FF2B5EF4-FFF2-40B4-BE49-F238E27FC236}">
              <a16:creationId xmlns:a16="http://schemas.microsoft.com/office/drawing/2014/main" id="{3DA80ED5-49C3-444E-9CD4-F7D111F2FEB1}"/>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29" name="ZoneTexte 728">
          <a:extLst>
            <a:ext uri="{FF2B5EF4-FFF2-40B4-BE49-F238E27FC236}">
              <a16:creationId xmlns:a16="http://schemas.microsoft.com/office/drawing/2014/main" id="{C25459C1-7C9F-4BEB-B850-03D5FC7A3CA9}"/>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36</xdr:row>
      <xdr:rowOff>0</xdr:rowOff>
    </xdr:from>
    <xdr:ext cx="65" cy="172227"/>
    <xdr:sp macro="" textlink="">
      <xdr:nvSpPr>
        <xdr:cNvPr id="730" name="ZoneTexte 729">
          <a:extLst>
            <a:ext uri="{FF2B5EF4-FFF2-40B4-BE49-F238E27FC236}">
              <a16:creationId xmlns:a16="http://schemas.microsoft.com/office/drawing/2014/main" id="{7D7AD96A-9CBC-4EA1-BB8E-733B96298672}"/>
            </a:ext>
          </a:extLst>
        </xdr:cNvPr>
        <xdr:cNvSpPr txBox="1"/>
      </xdr:nvSpPr>
      <xdr:spPr>
        <a:xfrm>
          <a:off x="17716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36</xdr:row>
      <xdr:rowOff>0</xdr:rowOff>
    </xdr:from>
    <xdr:ext cx="65" cy="172227"/>
    <xdr:sp macro="" textlink="">
      <xdr:nvSpPr>
        <xdr:cNvPr id="731" name="ZoneTexte 730">
          <a:extLst>
            <a:ext uri="{FF2B5EF4-FFF2-40B4-BE49-F238E27FC236}">
              <a16:creationId xmlns:a16="http://schemas.microsoft.com/office/drawing/2014/main" id="{3A14D4FE-593F-4689-A5F0-4DFC56474D35}"/>
            </a:ext>
          </a:extLst>
        </xdr:cNvPr>
        <xdr:cNvSpPr txBox="1"/>
      </xdr:nvSpPr>
      <xdr:spPr>
        <a:xfrm>
          <a:off x="1924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36</xdr:row>
      <xdr:rowOff>0</xdr:rowOff>
    </xdr:from>
    <xdr:ext cx="65" cy="172227"/>
    <xdr:sp macro="" textlink="">
      <xdr:nvSpPr>
        <xdr:cNvPr id="732" name="ZoneTexte 731">
          <a:extLst>
            <a:ext uri="{FF2B5EF4-FFF2-40B4-BE49-F238E27FC236}">
              <a16:creationId xmlns:a16="http://schemas.microsoft.com/office/drawing/2014/main" id="{94BC417F-0CC2-4C1A-BADD-3E6E4C24376C}"/>
            </a:ext>
          </a:extLst>
        </xdr:cNvPr>
        <xdr:cNvSpPr txBox="1"/>
      </xdr:nvSpPr>
      <xdr:spPr>
        <a:xfrm>
          <a:off x="1924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36</xdr:row>
      <xdr:rowOff>0</xdr:rowOff>
    </xdr:from>
    <xdr:ext cx="65" cy="172227"/>
    <xdr:sp macro="" textlink="">
      <xdr:nvSpPr>
        <xdr:cNvPr id="733" name="ZoneTexte 732">
          <a:extLst>
            <a:ext uri="{FF2B5EF4-FFF2-40B4-BE49-F238E27FC236}">
              <a16:creationId xmlns:a16="http://schemas.microsoft.com/office/drawing/2014/main" id="{1C6F1DF5-F0C1-49D3-82CC-A6E35C1A6943}"/>
            </a:ext>
          </a:extLst>
        </xdr:cNvPr>
        <xdr:cNvSpPr txBox="1"/>
      </xdr:nvSpPr>
      <xdr:spPr>
        <a:xfrm>
          <a:off x="13906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36</xdr:row>
      <xdr:rowOff>0</xdr:rowOff>
    </xdr:from>
    <xdr:ext cx="65" cy="172227"/>
    <xdr:sp macro="" textlink="">
      <xdr:nvSpPr>
        <xdr:cNvPr id="734" name="ZoneTexte 733">
          <a:extLst>
            <a:ext uri="{FF2B5EF4-FFF2-40B4-BE49-F238E27FC236}">
              <a16:creationId xmlns:a16="http://schemas.microsoft.com/office/drawing/2014/main" id="{BFB8AC18-99AD-400F-83E0-11C50DB66264}"/>
            </a:ext>
          </a:extLst>
        </xdr:cNvPr>
        <xdr:cNvSpPr txBox="1"/>
      </xdr:nvSpPr>
      <xdr:spPr>
        <a:xfrm>
          <a:off x="13906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36</xdr:row>
      <xdr:rowOff>0</xdr:rowOff>
    </xdr:from>
    <xdr:ext cx="65" cy="172227"/>
    <xdr:sp macro="" textlink="">
      <xdr:nvSpPr>
        <xdr:cNvPr id="735" name="ZoneTexte 734">
          <a:extLst>
            <a:ext uri="{FF2B5EF4-FFF2-40B4-BE49-F238E27FC236}">
              <a16:creationId xmlns:a16="http://schemas.microsoft.com/office/drawing/2014/main" id="{229B80F2-CC1A-4418-B5EE-208602958F1C}"/>
            </a:ext>
          </a:extLst>
        </xdr:cNvPr>
        <xdr:cNvSpPr txBox="1"/>
      </xdr:nvSpPr>
      <xdr:spPr>
        <a:xfrm>
          <a:off x="13906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36</xdr:row>
      <xdr:rowOff>0</xdr:rowOff>
    </xdr:from>
    <xdr:ext cx="65" cy="172227"/>
    <xdr:sp macro="" textlink="">
      <xdr:nvSpPr>
        <xdr:cNvPr id="736" name="ZoneTexte 735">
          <a:extLst>
            <a:ext uri="{FF2B5EF4-FFF2-40B4-BE49-F238E27FC236}">
              <a16:creationId xmlns:a16="http://schemas.microsoft.com/office/drawing/2014/main" id="{EE41E0BE-C0D8-4417-A4ED-0C66583C5243}"/>
            </a:ext>
          </a:extLst>
        </xdr:cNvPr>
        <xdr:cNvSpPr txBox="1"/>
      </xdr:nvSpPr>
      <xdr:spPr>
        <a:xfrm>
          <a:off x="13906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36</xdr:row>
      <xdr:rowOff>0</xdr:rowOff>
    </xdr:from>
    <xdr:ext cx="65" cy="172227"/>
    <xdr:sp macro="" textlink="">
      <xdr:nvSpPr>
        <xdr:cNvPr id="737" name="ZoneTexte 736">
          <a:extLst>
            <a:ext uri="{FF2B5EF4-FFF2-40B4-BE49-F238E27FC236}">
              <a16:creationId xmlns:a16="http://schemas.microsoft.com/office/drawing/2014/main" id="{5206B147-44C0-4DCA-A6ED-18F44FC2D791}"/>
            </a:ext>
          </a:extLst>
        </xdr:cNvPr>
        <xdr:cNvSpPr txBox="1"/>
      </xdr:nvSpPr>
      <xdr:spPr>
        <a:xfrm>
          <a:off x="13906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36</xdr:row>
      <xdr:rowOff>0</xdr:rowOff>
    </xdr:from>
    <xdr:ext cx="65" cy="172227"/>
    <xdr:sp macro="" textlink="">
      <xdr:nvSpPr>
        <xdr:cNvPr id="738" name="ZoneTexte 737">
          <a:extLst>
            <a:ext uri="{FF2B5EF4-FFF2-40B4-BE49-F238E27FC236}">
              <a16:creationId xmlns:a16="http://schemas.microsoft.com/office/drawing/2014/main" id="{AB54D2FD-9B4C-4590-9AAA-D75138EF0C29}"/>
            </a:ext>
          </a:extLst>
        </xdr:cNvPr>
        <xdr:cNvSpPr txBox="1"/>
      </xdr:nvSpPr>
      <xdr:spPr>
        <a:xfrm>
          <a:off x="13906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36</xdr:row>
      <xdr:rowOff>0</xdr:rowOff>
    </xdr:from>
    <xdr:ext cx="65" cy="172227"/>
    <xdr:sp macro="" textlink="">
      <xdr:nvSpPr>
        <xdr:cNvPr id="739" name="ZoneTexte 738">
          <a:extLst>
            <a:ext uri="{FF2B5EF4-FFF2-40B4-BE49-F238E27FC236}">
              <a16:creationId xmlns:a16="http://schemas.microsoft.com/office/drawing/2014/main" id="{AA0C8FE9-7EA1-44CA-B5E3-AADC8463FF9B}"/>
            </a:ext>
          </a:extLst>
        </xdr:cNvPr>
        <xdr:cNvSpPr txBox="1"/>
      </xdr:nvSpPr>
      <xdr:spPr>
        <a:xfrm>
          <a:off x="13906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36</xdr:row>
      <xdr:rowOff>0</xdr:rowOff>
    </xdr:from>
    <xdr:ext cx="65" cy="172227"/>
    <xdr:sp macro="" textlink="">
      <xdr:nvSpPr>
        <xdr:cNvPr id="740" name="ZoneTexte 739">
          <a:extLst>
            <a:ext uri="{FF2B5EF4-FFF2-40B4-BE49-F238E27FC236}">
              <a16:creationId xmlns:a16="http://schemas.microsoft.com/office/drawing/2014/main" id="{722C91B4-E940-486F-B444-E09F23F4FBE2}"/>
            </a:ext>
          </a:extLst>
        </xdr:cNvPr>
        <xdr:cNvSpPr txBox="1"/>
      </xdr:nvSpPr>
      <xdr:spPr>
        <a:xfrm>
          <a:off x="13906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36</xdr:row>
      <xdr:rowOff>0</xdr:rowOff>
    </xdr:from>
    <xdr:ext cx="65" cy="172227"/>
    <xdr:sp macro="" textlink="">
      <xdr:nvSpPr>
        <xdr:cNvPr id="741" name="ZoneTexte 740">
          <a:extLst>
            <a:ext uri="{FF2B5EF4-FFF2-40B4-BE49-F238E27FC236}">
              <a16:creationId xmlns:a16="http://schemas.microsoft.com/office/drawing/2014/main" id="{39E3929D-3EC6-4297-83A1-AB17D880DEA4}"/>
            </a:ext>
          </a:extLst>
        </xdr:cNvPr>
        <xdr:cNvSpPr txBox="1"/>
      </xdr:nvSpPr>
      <xdr:spPr>
        <a:xfrm>
          <a:off x="13906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36</xdr:row>
      <xdr:rowOff>0</xdr:rowOff>
    </xdr:from>
    <xdr:ext cx="65" cy="172227"/>
    <xdr:sp macro="" textlink="">
      <xdr:nvSpPr>
        <xdr:cNvPr id="742" name="ZoneTexte 741">
          <a:extLst>
            <a:ext uri="{FF2B5EF4-FFF2-40B4-BE49-F238E27FC236}">
              <a16:creationId xmlns:a16="http://schemas.microsoft.com/office/drawing/2014/main" id="{D56CF775-0F9E-4CA7-B788-D642A4F7CABC}"/>
            </a:ext>
          </a:extLst>
        </xdr:cNvPr>
        <xdr:cNvSpPr txBox="1"/>
      </xdr:nvSpPr>
      <xdr:spPr>
        <a:xfrm>
          <a:off x="13906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743" name="ZoneTexte 742">
          <a:extLst>
            <a:ext uri="{FF2B5EF4-FFF2-40B4-BE49-F238E27FC236}">
              <a16:creationId xmlns:a16="http://schemas.microsoft.com/office/drawing/2014/main" id="{40D2C739-0B6A-4940-BD7C-7D992812118C}"/>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744" name="ZoneTexte 743">
          <a:extLst>
            <a:ext uri="{FF2B5EF4-FFF2-40B4-BE49-F238E27FC236}">
              <a16:creationId xmlns:a16="http://schemas.microsoft.com/office/drawing/2014/main" id="{57EB5D72-0DFA-4BD2-8EDF-833F9EC5FD9F}"/>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745" name="ZoneTexte 744">
          <a:extLst>
            <a:ext uri="{FF2B5EF4-FFF2-40B4-BE49-F238E27FC236}">
              <a16:creationId xmlns:a16="http://schemas.microsoft.com/office/drawing/2014/main" id="{E04EA30D-D0A3-4FC8-ACA1-0990B608A545}"/>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746" name="ZoneTexte 745">
          <a:extLst>
            <a:ext uri="{FF2B5EF4-FFF2-40B4-BE49-F238E27FC236}">
              <a16:creationId xmlns:a16="http://schemas.microsoft.com/office/drawing/2014/main" id="{46C7143E-1B26-472A-B7B2-D5F3EF67E583}"/>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747" name="ZoneTexte 746">
          <a:extLst>
            <a:ext uri="{FF2B5EF4-FFF2-40B4-BE49-F238E27FC236}">
              <a16:creationId xmlns:a16="http://schemas.microsoft.com/office/drawing/2014/main" id="{5FED7B77-40B3-4772-B177-FBC27AE9AE48}"/>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748" name="ZoneTexte 747">
          <a:extLst>
            <a:ext uri="{FF2B5EF4-FFF2-40B4-BE49-F238E27FC236}">
              <a16:creationId xmlns:a16="http://schemas.microsoft.com/office/drawing/2014/main" id="{7A602046-D6C7-4D50-AF5C-CEE910CC40D9}"/>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749" name="ZoneTexte 748">
          <a:extLst>
            <a:ext uri="{FF2B5EF4-FFF2-40B4-BE49-F238E27FC236}">
              <a16:creationId xmlns:a16="http://schemas.microsoft.com/office/drawing/2014/main" id="{9FC0A001-4B70-495B-AB78-57DA887409C1}"/>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750" name="ZoneTexte 749">
          <a:extLst>
            <a:ext uri="{FF2B5EF4-FFF2-40B4-BE49-F238E27FC236}">
              <a16:creationId xmlns:a16="http://schemas.microsoft.com/office/drawing/2014/main" id="{5C43CB30-5064-40AB-81AB-CAC0E80E58CB}"/>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751" name="ZoneTexte 750">
          <a:extLst>
            <a:ext uri="{FF2B5EF4-FFF2-40B4-BE49-F238E27FC236}">
              <a16:creationId xmlns:a16="http://schemas.microsoft.com/office/drawing/2014/main" id="{8832F7F1-E2AA-4658-9910-FDB327EF7B63}"/>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36</xdr:row>
      <xdr:rowOff>0</xdr:rowOff>
    </xdr:from>
    <xdr:ext cx="65" cy="172227"/>
    <xdr:sp macro="" textlink="">
      <xdr:nvSpPr>
        <xdr:cNvPr id="752" name="ZoneTexte 751">
          <a:extLst>
            <a:ext uri="{FF2B5EF4-FFF2-40B4-BE49-F238E27FC236}">
              <a16:creationId xmlns:a16="http://schemas.microsoft.com/office/drawing/2014/main" id="{17110DF1-E0C7-48AF-8577-42CF23EE5D19}"/>
            </a:ext>
          </a:extLst>
        </xdr:cNvPr>
        <xdr:cNvSpPr txBox="1"/>
      </xdr:nvSpPr>
      <xdr:spPr>
        <a:xfrm>
          <a:off x="1543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36</xdr:row>
      <xdr:rowOff>0</xdr:rowOff>
    </xdr:from>
    <xdr:ext cx="65" cy="172227"/>
    <xdr:sp macro="" textlink="">
      <xdr:nvSpPr>
        <xdr:cNvPr id="753" name="ZoneTexte 752">
          <a:extLst>
            <a:ext uri="{FF2B5EF4-FFF2-40B4-BE49-F238E27FC236}">
              <a16:creationId xmlns:a16="http://schemas.microsoft.com/office/drawing/2014/main" id="{6CB3FC53-3321-4C83-88CE-B252ACE3F120}"/>
            </a:ext>
          </a:extLst>
        </xdr:cNvPr>
        <xdr:cNvSpPr txBox="1"/>
      </xdr:nvSpPr>
      <xdr:spPr>
        <a:xfrm>
          <a:off x="16192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36</xdr:row>
      <xdr:rowOff>0</xdr:rowOff>
    </xdr:from>
    <xdr:ext cx="65" cy="172227"/>
    <xdr:sp macro="" textlink="">
      <xdr:nvSpPr>
        <xdr:cNvPr id="754" name="ZoneTexte 753">
          <a:extLst>
            <a:ext uri="{FF2B5EF4-FFF2-40B4-BE49-F238E27FC236}">
              <a16:creationId xmlns:a16="http://schemas.microsoft.com/office/drawing/2014/main" id="{DC79A6F0-0470-4403-B235-71703C8BE731}"/>
            </a:ext>
          </a:extLst>
        </xdr:cNvPr>
        <xdr:cNvSpPr txBox="1"/>
      </xdr:nvSpPr>
      <xdr:spPr>
        <a:xfrm>
          <a:off x="16192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55" name="ZoneTexte 754">
          <a:extLst>
            <a:ext uri="{FF2B5EF4-FFF2-40B4-BE49-F238E27FC236}">
              <a16:creationId xmlns:a16="http://schemas.microsoft.com/office/drawing/2014/main" id="{6E9F1424-FF2B-4EBA-AA0A-D6C2F61A2A82}"/>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56" name="ZoneTexte 755">
          <a:extLst>
            <a:ext uri="{FF2B5EF4-FFF2-40B4-BE49-F238E27FC236}">
              <a16:creationId xmlns:a16="http://schemas.microsoft.com/office/drawing/2014/main" id="{BDCE9051-F0C8-43D1-B4B2-C1CD98931D8D}"/>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57" name="ZoneTexte 756">
          <a:extLst>
            <a:ext uri="{FF2B5EF4-FFF2-40B4-BE49-F238E27FC236}">
              <a16:creationId xmlns:a16="http://schemas.microsoft.com/office/drawing/2014/main" id="{E402802B-4EED-4F13-922C-F9DDB6C458D5}"/>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58" name="ZoneTexte 757">
          <a:extLst>
            <a:ext uri="{FF2B5EF4-FFF2-40B4-BE49-F238E27FC236}">
              <a16:creationId xmlns:a16="http://schemas.microsoft.com/office/drawing/2014/main" id="{2C72CC1B-15A6-43E4-A1F1-26978067DDD0}"/>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59" name="ZoneTexte 758">
          <a:extLst>
            <a:ext uri="{FF2B5EF4-FFF2-40B4-BE49-F238E27FC236}">
              <a16:creationId xmlns:a16="http://schemas.microsoft.com/office/drawing/2014/main" id="{A0CBAE59-5674-4578-A890-4200E17EF61D}"/>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60" name="ZoneTexte 759">
          <a:extLst>
            <a:ext uri="{FF2B5EF4-FFF2-40B4-BE49-F238E27FC236}">
              <a16:creationId xmlns:a16="http://schemas.microsoft.com/office/drawing/2014/main" id="{067F5088-3EA2-40C6-8588-53F4F5EB0D1D}"/>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61" name="ZoneTexte 760">
          <a:extLst>
            <a:ext uri="{FF2B5EF4-FFF2-40B4-BE49-F238E27FC236}">
              <a16:creationId xmlns:a16="http://schemas.microsoft.com/office/drawing/2014/main" id="{D5761BB0-A431-455B-BC56-76B5DFF8579C}"/>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62" name="ZoneTexte 761">
          <a:extLst>
            <a:ext uri="{FF2B5EF4-FFF2-40B4-BE49-F238E27FC236}">
              <a16:creationId xmlns:a16="http://schemas.microsoft.com/office/drawing/2014/main" id="{C7484FEE-583B-413A-9BEE-590766C1AFB9}"/>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63" name="ZoneTexte 762">
          <a:extLst>
            <a:ext uri="{FF2B5EF4-FFF2-40B4-BE49-F238E27FC236}">
              <a16:creationId xmlns:a16="http://schemas.microsoft.com/office/drawing/2014/main" id="{FF07FB4D-DB7D-4702-B946-0AF10E177777}"/>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64" name="ZoneTexte 763">
          <a:extLst>
            <a:ext uri="{FF2B5EF4-FFF2-40B4-BE49-F238E27FC236}">
              <a16:creationId xmlns:a16="http://schemas.microsoft.com/office/drawing/2014/main" id="{BBF0E133-4AEC-4764-B921-3AB7D03583FA}"/>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65" name="ZoneTexte 764">
          <a:extLst>
            <a:ext uri="{FF2B5EF4-FFF2-40B4-BE49-F238E27FC236}">
              <a16:creationId xmlns:a16="http://schemas.microsoft.com/office/drawing/2014/main" id="{6D91888E-20DD-43CE-B682-F8C27A914AD7}"/>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36</xdr:row>
      <xdr:rowOff>0</xdr:rowOff>
    </xdr:from>
    <xdr:ext cx="65" cy="172227"/>
    <xdr:sp macro="" textlink="">
      <xdr:nvSpPr>
        <xdr:cNvPr id="766" name="ZoneTexte 765">
          <a:extLst>
            <a:ext uri="{FF2B5EF4-FFF2-40B4-BE49-F238E27FC236}">
              <a16:creationId xmlns:a16="http://schemas.microsoft.com/office/drawing/2014/main" id="{E7AB16C6-91EF-4913-9F08-D3928180A9E4}"/>
            </a:ext>
          </a:extLst>
        </xdr:cNvPr>
        <xdr:cNvSpPr txBox="1"/>
      </xdr:nvSpPr>
      <xdr:spPr>
        <a:xfrm>
          <a:off x="16954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36</xdr:row>
      <xdr:rowOff>0</xdr:rowOff>
    </xdr:from>
    <xdr:ext cx="65" cy="172227"/>
    <xdr:sp macro="" textlink="">
      <xdr:nvSpPr>
        <xdr:cNvPr id="767" name="ZoneTexte 766">
          <a:extLst>
            <a:ext uri="{FF2B5EF4-FFF2-40B4-BE49-F238E27FC236}">
              <a16:creationId xmlns:a16="http://schemas.microsoft.com/office/drawing/2014/main" id="{62B2D6BC-CDCF-4C5C-8D45-AFD7E28ECD47}"/>
            </a:ext>
          </a:extLst>
        </xdr:cNvPr>
        <xdr:cNvSpPr txBox="1"/>
      </xdr:nvSpPr>
      <xdr:spPr>
        <a:xfrm>
          <a:off x="17716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36</xdr:row>
      <xdr:rowOff>0</xdr:rowOff>
    </xdr:from>
    <xdr:ext cx="65" cy="172227"/>
    <xdr:sp macro="" textlink="">
      <xdr:nvSpPr>
        <xdr:cNvPr id="768" name="ZoneTexte 767">
          <a:extLst>
            <a:ext uri="{FF2B5EF4-FFF2-40B4-BE49-F238E27FC236}">
              <a16:creationId xmlns:a16="http://schemas.microsoft.com/office/drawing/2014/main" id="{FAA6A70B-C746-484A-AEA8-2A0166B1CD04}"/>
            </a:ext>
          </a:extLst>
        </xdr:cNvPr>
        <xdr:cNvSpPr txBox="1"/>
      </xdr:nvSpPr>
      <xdr:spPr>
        <a:xfrm>
          <a:off x="17716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36</xdr:row>
      <xdr:rowOff>0</xdr:rowOff>
    </xdr:from>
    <xdr:ext cx="65" cy="172227"/>
    <xdr:sp macro="" textlink="">
      <xdr:nvSpPr>
        <xdr:cNvPr id="769" name="ZoneTexte 768">
          <a:extLst>
            <a:ext uri="{FF2B5EF4-FFF2-40B4-BE49-F238E27FC236}">
              <a16:creationId xmlns:a16="http://schemas.microsoft.com/office/drawing/2014/main" id="{29305AED-255E-4E39-B907-36931B5AA11C}"/>
            </a:ext>
          </a:extLst>
        </xdr:cNvPr>
        <xdr:cNvSpPr txBox="1"/>
      </xdr:nvSpPr>
      <xdr:spPr>
        <a:xfrm>
          <a:off x="18478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36</xdr:row>
      <xdr:rowOff>0</xdr:rowOff>
    </xdr:from>
    <xdr:ext cx="65" cy="172227"/>
    <xdr:sp macro="" textlink="">
      <xdr:nvSpPr>
        <xdr:cNvPr id="770" name="ZoneTexte 769">
          <a:extLst>
            <a:ext uri="{FF2B5EF4-FFF2-40B4-BE49-F238E27FC236}">
              <a16:creationId xmlns:a16="http://schemas.microsoft.com/office/drawing/2014/main" id="{903ECC9E-80AF-4CCD-B37A-3BD7C9167148}"/>
            </a:ext>
          </a:extLst>
        </xdr:cNvPr>
        <xdr:cNvSpPr txBox="1"/>
      </xdr:nvSpPr>
      <xdr:spPr>
        <a:xfrm>
          <a:off x="18478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36</xdr:row>
      <xdr:rowOff>0</xdr:rowOff>
    </xdr:from>
    <xdr:ext cx="65" cy="172227"/>
    <xdr:sp macro="" textlink="">
      <xdr:nvSpPr>
        <xdr:cNvPr id="771" name="ZoneTexte 770">
          <a:extLst>
            <a:ext uri="{FF2B5EF4-FFF2-40B4-BE49-F238E27FC236}">
              <a16:creationId xmlns:a16="http://schemas.microsoft.com/office/drawing/2014/main" id="{CAA9A102-15E0-4D12-88EE-10949C383ED7}"/>
            </a:ext>
          </a:extLst>
        </xdr:cNvPr>
        <xdr:cNvSpPr txBox="1"/>
      </xdr:nvSpPr>
      <xdr:spPr>
        <a:xfrm>
          <a:off x="1924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36</xdr:row>
      <xdr:rowOff>0</xdr:rowOff>
    </xdr:from>
    <xdr:ext cx="65" cy="172227"/>
    <xdr:sp macro="" textlink="">
      <xdr:nvSpPr>
        <xdr:cNvPr id="772" name="ZoneTexte 771">
          <a:extLst>
            <a:ext uri="{FF2B5EF4-FFF2-40B4-BE49-F238E27FC236}">
              <a16:creationId xmlns:a16="http://schemas.microsoft.com/office/drawing/2014/main" id="{96EE9555-DDFF-410A-9FBA-A3361145CAC4}"/>
            </a:ext>
          </a:extLst>
        </xdr:cNvPr>
        <xdr:cNvSpPr txBox="1"/>
      </xdr:nvSpPr>
      <xdr:spPr>
        <a:xfrm>
          <a:off x="19240500" y="51901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23" name="ZoneTexte 1722">
          <a:extLst>
            <a:ext uri="{FF2B5EF4-FFF2-40B4-BE49-F238E27FC236}">
              <a16:creationId xmlns:a16="http://schemas.microsoft.com/office/drawing/2014/main" id="{5A7CC1CE-B1A8-4279-BECC-A6119B4A8149}"/>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24" name="ZoneTexte 1723">
          <a:extLst>
            <a:ext uri="{FF2B5EF4-FFF2-40B4-BE49-F238E27FC236}">
              <a16:creationId xmlns:a16="http://schemas.microsoft.com/office/drawing/2014/main" id="{C002ED1F-63C5-410B-9491-A4BD61B3CF7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25" name="ZoneTexte 1724">
          <a:extLst>
            <a:ext uri="{FF2B5EF4-FFF2-40B4-BE49-F238E27FC236}">
              <a16:creationId xmlns:a16="http://schemas.microsoft.com/office/drawing/2014/main" id="{CE0203C6-4DAB-4E18-AC85-43494A5BDBB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26" name="ZoneTexte 1725">
          <a:extLst>
            <a:ext uri="{FF2B5EF4-FFF2-40B4-BE49-F238E27FC236}">
              <a16:creationId xmlns:a16="http://schemas.microsoft.com/office/drawing/2014/main" id="{F1C02A79-0830-480C-93F8-89C80BD12C8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27" name="ZoneTexte 1726">
          <a:extLst>
            <a:ext uri="{FF2B5EF4-FFF2-40B4-BE49-F238E27FC236}">
              <a16:creationId xmlns:a16="http://schemas.microsoft.com/office/drawing/2014/main" id="{95109047-30E9-4CB6-BD1C-BD2E17D07A02}"/>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28" name="ZoneTexte 1727">
          <a:extLst>
            <a:ext uri="{FF2B5EF4-FFF2-40B4-BE49-F238E27FC236}">
              <a16:creationId xmlns:a16="http://schemas.microsoft.com/office/drawing/2014/main" id="{9DECE66D-51B2-4877-941D-E48ECBBB67A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29" name="ZoneTexte 1728">
          <a:extLst>
            <a:ext uri="{FF2B5EF4-FFF2-40B4-BE49-F238E27FC236}">
              <a16:creationId xmlns:a16="http://schemas.microsoft.com/office/drawing/2014/main" id="{513172AF-9EF8-4FAE-81F7-35578CB7312A}"/>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30" name="ZoneTexte 1729">
          <a:extLst>
            <a:ext uri="{FF2B5EF4-FFF2-40B4-BE49-F238E27FC236}">
              <a16:creationId xmlns:a16="http://schemas.microsoft.com/office/drawing/2014/main" id="{3CACFCDC-5E61-4CDC-B0E0-46D3F648D35C}"/>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31" name="ZoneTexte 1730">
          <a:extLst>
            <a:ext uri="{FF2B5EF4-FFF2-40B4-BE49-F238E27FC236}">
              <a16:creationId xmlns:a16="http://schemas.microsoft.com/office/drawing/2014/main" id="{F1ED0C24-361A-4BBC-8E9D-D4D7FB3F138C}"/>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32" name="ZoneTexte 1731">
          <a:extLst>
            <a:ext uri="{FF2B5EF4-FFF2-40B4-BE49-F238E27FC236}">
              <a16:creationId xmlns:a16="http://schemas.microsoft.com/office/drawing/2014/main" id="{C449D3AF-B7BF-41D7-B7F3-7B7BF87AA7A1}"/>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33" name="ZoneTexte 1732">
          <a:extLst>
            <a:ext uri="{FF2B5EF4-FFF2-40B4-BE49-F238E27FC236}">
              <a16:creationId xmlns:a16="http://schemas.microsoft.com/office/drawing/2014/main" id="{30E48A32-F366-4701-BC4B-2441E723C67E}"/>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34" name="ZoneTexte 1733">
          <a:extLst>
            <a:ext uri="{FF2B5EF4-FFF2-40B4-BE49-F238E27FC236}">
              <a16:creationId xmlns:a16="http://schemas.microsoft.com/office/drawing/2014/main" id="{8849EF64-8143-40D0-AB8E-E322E16AF6BC}"/>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35" name="ZoneTexte 1734">
          <a:extLst>
            <a:ext uri="{FF2B5EF4-FFF2-40B4-BE49-F238E27FC236}">
              <a16:creationId xmlns:a16="http://schemas.microsoft.com/office/drawing/2014/main" id="{3BE3BE22-C0AA-478D-8C4E-DF6663BE5D7E}"/>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36" name="ZoneTexte 1735">
          <a:extLst>
            <a:ext uri="{FF2B5EF4-FFF2-40B4-BE49-F238E27FC236}">
              <a16:creationId xmlns:a16="http://schemas.microsoft.com/office/drawing/2014/main" id="{BC8FD1AD-7130-4FA1-87F6-5E4F3F041787}"/>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37" name="ZoneTexte 1736">
          <a:extLst>
            <a:ext uri="{FF2B5EF4-FFF2-40B4-BE49-F238E27FC236}">
              <a16:creationId xmlns:a16="http://schemas.microsoft.com/office/drawing/2014/main" id="{B681F08B-985A-441F-8959-6EB24A141F4E}"/>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38" name="ZoneTexte 1737">
          <a:extLst>
            <a:ext uri="{FF2B5EF4-FFF2-40B4-BE49-F238E27FC236}">
              <a16:creationId xmlns:a16="http://schemas.microsoft.com/office/drawing/2014/main" id="{1C013E1A-4A30-41F4-A1A9-05AC8987668D}"/>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39" name="ZoneTexte 1738">
          <a:extLst>
            <a:ext uri="{FF2B5EF4-FFF2-40B4-BE49-F238E27FC236}">
              <a16:creationId xmlns:a16="http://schemas.microsoft.com/office/drawing/2014/main" id="{F6BEC114-372D-4A3D-9E92-0B0EEC733C5B}"/>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40" name="ZoneTexte 1739">
          <a:extLst>
            <a:ext uri="{FF2B5EF4-FFF2-40B4-BE49-F238E27FC236}">
              <a16:creationId xmlns:a16="http://schemas.microsoft.com/office/drawing/2014/main" id="{1C0B4E20-4A96-4761-80C6-FDC28E3356F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41" name="ZoneTexte 1740">
          <a:extLst>
            <a:ext uri="{FF2B5EF4-FFF2-40B4-BE49-F238E27FC236}">
              <a16:creationId xmlns:a16="http://schemas.microsoft.com/office/drawing/2014/main" id="{95D2DE93-80F4-4900-B4F5-32068195AFA8}"/>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42" name="ZoneTexte 1741">
          <a:extLst>
            <a:ext uri="{FF2B5EF4-FFF2-40B4-BE49-F238E27FC236}">
              <a16:creationId xmlns:a16="http://schemas.microsoft.com/office/drawing/2014/main" id="{8721743B-B4A9-429F-9EA7-840D0F80B3D5}"/>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43" name="ZoneTexte 1742">
          <a:extLst>
            <a:ext uri="{FF2B5EF4-FFF2-40B4-BE49-F238E27FC236}">
              <a16:creationId xmlns:a16="http://schemas.microsoft.com/office/drawing/2014/main" id="{8CE7720F-FA45-4445-913D-2EB6AD7F977B}"/>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44" name="ZoneTexte 1743">
          <a:extLst>
            <a:ext uri="{FF2B5EF4-FFF2-40B4-BE49-F238E27FC236}">
              <a16:creationId xmlns:a16="http://schemas.microsoft.com/office/drawing/2014/main" id="{F87E859B-75CD-4381-905A-813CBC9BF101}"/>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45" name="ZoneTexte 1744">
          <a:extLst>
            <a:ext uri="{FF2B5EF4-FFF2-40B4-BE49-F238E27FC236}">
              <a16:creationId xmlns:a16="http://schemas.microsoft.com/office/drawing/2014/main" id="{FC7312F6-C83F-4052-B803-ACC6F8A0A4C2}"/>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46" name="ZoneTexte 1745">
          <a:extLst>
            <a:ext uri="{FF2B5EF4-FFF2-40B4-BE49-F238E27FC236}">
              <a16:creationId xmlns:a16="http://schemas.microsoft.com/office/drawing/2014/main" id="{2523A431-5616-4F43-B45C-C80819057518}"/>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47" name="ZoneTexte 1746">
          <a:extLst>
            <a:ext uri="{FF2B5EF4-FFF2-40B4-BE49-F238E27FC236}">
              <a16:creationId xmlns:a16="http://schemas.microsoft.com/office/drawing/2014/main" id="{82937118-59C6-4D37-8D7E-E97777ED1F1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48" name="ZoneTexte 1747">
          <a:extLst>
            <a:ext uri="{FF2B5EF4-FFF2-40B4-BE49-F238E27FC236}">
              <a16:creationId xmlns:a16="http://schemas.microsoft.com/office/drawing/2014/main" id="{958C2C7F-935C-4B3C-AE3B-2D1389ECD429}"/>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49" name="ZoneTexte 1748">
          <a:extLst>
            <a:ext uri="{FF2B5EF4-FFF2-40B4-BE49-F238E27FC236}">
              <a16:creationId xmlns:a16="http://schemas.microsoft.com/office/drawing/2014/main" id="{A8B0A23A-C182-40DA-AEED-8E33C742ECDA}"/>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50" name="ZoneTexte 1749">
          <a:extLst>
            <a:ext uri="{FF2B5EF4-FFF2-40B4-BE49-F238E27FC236}">
              <a16:creationId xmlns:a16="http://schemas.microsoft.com/office/drawing/2014/main" id="{3F3A5978-04F1-4D0F-8297-E1D947BF76A8}"/>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51" name="ZoneTexte 1750">
          <a:extLst>
            <a:ext uri="{FF2B5EF4-FFF2-40B4-BE49-F238E27FC236}">
              <a16:creationId xmlns:a16="http://schemas.microsoft.com/office/drawing/2014/main" id="{34FA6F50-6E6B-4BEC-A056-63FB3470FEB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52" name="ZoneTexte 1751">
          <a:extLst>
            <a:ext uri="{FF2B5EF4-FFF2-40B4-BE49-F238E27FC236}">
              <a16:creationId xmlns:a16="http://schemas.microsoft.com/office/drawing/2014/main" id="{7F485F67-0770-4294-AA19-13A47F841232}"/>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53" name="ZoneTexte 1752">
          <a:extLst>
            <a:ext uri="{FF2B5EF4-FFF2-40B4-BE49-F238E27FC236}">
              <a16:creationId xmlns:a16="http://schemas.microsoft.com/office/drawing/2014/main" id="{E0D6C333-EB55-4C33-A58F-EDB8173B6ED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54" name="ZoneTexte 1753">
          <a:extLst>
            <a:ext uri="{FF2B5EF4-FFF2-40B4-BE49-F238E27FC236}">
              <a16:creationId xmlns:a16="http://schemas.microsoft.com/office/drawing/2014/main" id="{6BDBEFC3-5A2D-4881-8590-19312F42A0B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55" name="ZoneTexte 1754">
          <a:extLst>
            <a:ext uri="{FF2B5EF4-FFF2-40B4-BE49-F238E27FC236}">
              <a16:creationId xmlns:a16="http://schemas.microsoft.com/office/drawing/2014/main" id="{152FB71C-7F9D-48DD-BCFE-F588844471F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56" name="ZoneTexte 1755">
          <a:extLst>
            <a:ext uri="{FF2B5EF4-FFF2-40B4-BE49-F238E27FC236}">
              <a16:creationId xmlns:a16="http://schemas.microsoft.com/office/drawing/2014/main" id="{44CD7834-9659-4D45-A02A-A057DE72D46E}"/>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57" name="ZoneTexte 1756">
          <a:extLst>
            <a:ext uri="{FF2B5EF4-FFF2-40B4-BE49-F238E27FC236}">
              <a16:creationId xmlns:a16="http://schemas.microsoft.com/office/drawing/2014/main" id="{1B83C8B7-B304-4330-97FB-67F716D7A5B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58" name="ZoneTexte 1757">
          <a:extLst>
            <a:ext uri="{FF2B5EF4-FFF2-40B4-BE49-F238E27FC236}">
              <a16:creationId xmlns:a16="http://schemas.microsoft.com/office/drawing/2014/main" id="{CB8343B3-BBD3-4978-BA43-226B80181A57}"/>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59" name="ZoneTexte 1758">
          <a:extLst>
            <a:ext uri="{FF2B5EF4-FFF2-40B4-BE49-F238E27FC236}">
              <a16:creationId xmlns:a16="http://schemas.microsoft.com/office/drawing/2014/main" id="{C169CE95-0808-4555-9DBE-5BA97E59FE13}"/>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60" name="ZoneTexte 1759">
          <a:extLst>
            <a:ext uri="{FF2B5EF4-FFF2-40B4-BE49-F238E27FC236}">
              <a16:creationId xmlns:a16="http://schemas.microsoft.com/office/drawing/2014/main" id="{EE1E71DD-6665-4B68-BCAA-5BAD1905451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61" name="ZoneTexte 1760">
          <a:extLst>
            <a:ext uri="{FF2B5EF4-FFF2-40B4-BE49-F238E27FC236}">
              <a16:creationId xmlns:a16="http://schemas.microsoft.com/office/drawing/2014/main" id="{4B480D0A-475C-43DF-9B97-CF86120EBFD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62" name="ZoneTexte 1761">
          <a:extLst>
            <a:ext uri="{FF2B5EF4-FFF2-40B4-BE49-F238E27FC236}">
              <a16:creationId xmlns:a16="http://schemas.microsoft.com/office/drawing/2014/main" id="{63144E4E-67AE-49E0-8FC6-747BA5E3D37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63" name="ZoneTexte 1762">
          <a:extLst>
            <a:ext uri="{FF2B5EF4-FFF2-40B4-BE49-F238E27FC236}">
              <a16:creationId xmlns:a16="http://schemas.microsoft.com/office/drawing/2014/main" id="{42912F14-812B-4E12-8FFC-AD10679447B0}"/>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64" name="ZoneTexte 1763">
          <a:extLst>
            <a:ext uri="{FF2B5EF4-FFF2-40B4-BE49-F238E27FC236}">
              <a16:creationId xmlns:a16="http://schemas.microsoft.com/office/drawing/2014/main" id="{946CA513-7189-4C91-9BF1-77F21EF6B8C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65" name="ZoneTexte 1764">
          <a:extLst>
            <a:ext uri="{FF2B5EF4-FFF2-40B4-BE49-F238E27FC236}">
              <a16:creationId xmlns:a16="http://schemas.microsoft.com/office/drawing/2014/main" id="{85DE2A77-A09D-47F4-A2F7-AFDAF6E98FA0}"/>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66" name="ZoneTexte 1765">
          <a:extLst>
            <a:ext uri="{FF2B5EF4-FFF2-40B4-BE49-F238E27FC236}">
              <a16:creationId xmlns:a16="http://schemas.microsoft.com/office/drawing/2014/main" id="{B3465063-8530-4EEE-A671-1196E11BB22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67" name="ZoneTexte 1766">
          <a:extLst>
            <a:ext uri="{FF2B5EF4-FFF2-40B4-BE49-F238E27FC236}">
              <a16:creationId xmlns:a16="http://schemas.microsoft.com/office/drawing/2014/main" id="{65DC67F0-903A-4A14-89E8-9DA1146AF90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68" name="ZoneTexte 1767">
          <a:extLst>
            <a:ext uri="{FF2B5EF4-FFF2-40B4-BE49-F238E27FC236}">
              <a16:creationId xmlns:a16="http://schemas.microsoft.com/office/drawing/2014/main" id="{6A9E288C-8DA1-4320-9BFD-6808B21DA2FE}"/>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69" name="ZoneTexte 1768">
          <a:extLst>
            <a:ext uri="{FF2B5EF4-FFF2-40B4-BE49-F238E27FC236}">
              <a16:creationId xmlns:a16="http://schemas.microsoft.com/office/drawing/2014/main" id="{2272E50F-FD42-4303-A6E4-F81F3A8311A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70" name="ZoneTexte 1769">
          <a:extLst>
            <a:ext uri="{FF2B5EF4-FFF2-40B4-BE49-F238E27FC236}">
              <a16:creationId xmlns:a16="http://schemas.microsoft.com/office/drawing/2014/main" id="{2F1AEE73-FF17-4CA8-9673-C8D36554F4F9}"/>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71" name="ZoneTexte 1770">
          <a:extLst>
            <a:ext uri="{FF2B5EF4-FFF2-40B4-BE49-F238E27FC236}">
              <a16:creationId xmlns:a16="http://schemas.microsoft.com/office/drawing/2014/main" id="{2347A802-052D-4CEA-80D3-26251303096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72" name="ZoneTexte 1771">
          <a:extLst>
            <a:ext uri="{FF2B5EF4-FFF2-40B4-BE49-F238E27FC236}">
              <a16:creationId xmlns:a16="http://schemas.microsoft.com/office/drawing/2014/main" id="{B4D57530-49C7-4421-BC19-C517D49CE46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73" name="ZoneTexte 1772">
          <a:extLst>
            <a:ext uri="{FF2B5EF4-FFF2-40B4-BE49-F238E27FC236}">
              <a16:creationId xmlns:a16="http://schemas.microsoft.com/office/drawing/2014/main" id="{5CA48976-AD4A-4AF5-B801-679DCFCA6885}"/>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74" name="ZoneTexte 1773">
          <a:extLst>
            <a:ext uri="{FF2B5EF4-FFF2-40B4-BE49-F238E27FC236}">
              <a16:creationId xmlns:a16="http://schemas.microsoft.com/office/drawing/2014/main" id="{290CDC4C-B0E9-47C7-BED0-1C4F8E7811FC}"/>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75" name="ZoneTexte 1774">
          <a:extLst>
            <a:ext uri="{FF2B5EF4-FFF2-40B4-BE49-F238E27FC236}">
              <a16:creationId xmlns:a16="http://schemas.microsoft.com/office/drawing/2014/main" id="{A9CF6444-1BEE-4011-A43B-7C5176A679BE}"/>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76" name="ZoneTexte 1775">
          <a:extLst>
            <a:ext uri="{FF2B5EF4-FFF2-40B4-BE49-F238E27FC236}">
              <a16:creationId xmlns:a16="http://schemas.microsoft.com/office/drawing/2014/main" id="{3C960304-B17B-437F-A159-CD5EF858BBF2}"/>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77" name="ZoneTexte 1776">
          <a:extLst>
            <a:ext uri="{FF2B5EF4-FFF2-40B4-BE49-F238E27FC236}">
              <a16:creationId xmlns:a16="http://schemas.microsoft.com/office/drawing/2014/main" id="{D6833F36-0B55-48A9-9BD1-0672BA41B43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78" name="ZoneTexte 1777">
          <a:extLst>
            <a:ext uri="{FF2B5EF4-FFF2-40B4-BE49-F238E27FC236}">
              <a16:creationId xmlns:a16="http://schemas.microsoft.com/office/drawing/2014/main" id="{38110015-941F-455E-95D1-5954CABB697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79" name="ZoneTexte 1778">
          <a:extLst>
            <a:ext uri="{FF2B5EF4-FFF2-40B4-BE49-F238E27FC236}">
              <a16:creationId xmlns:a16="http://schemas.microsoft.com/office/drawing/2014/main" id="{FEE7A5B4-BC11-4DC4-B466-08B7D06EF061}"/>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80" name="ZoneTexte 1779">
          <a:extLst>
            <a:ext uri="{FF2B5EF4-FFF2-40B4-BE49-F238E27FC236}">
              <a16:creationId xmlns:a16="http://schemas.microsoft.com/office/drawing/2014/main" id="{4BBB7180-D974-49B9-8878-517F5438BD2E}"/>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81" name="ZoneTexte 1780">
          <a:extLst>
            <a:ext uri="{FF2B5EF4-FFF2-40B4-BE49-F238E27FC236}">
              <a16:creationId xmlns:a16="http://schemas.microsoft.com/office/drawing/2014/main" id="{3CCBAC22-0B38-4D78-A4FF-17E613D63888}"/>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82" name="ZoneTexte 1781">
          <a:extLst>
            <a:ext uri="{FF2B5EF4-FFF2-40B4-BE49-F238E27FC236}">
              <a16:creationId xmlns:a16="http://schemas.microsoft.com/office/drawing/2014/main" id="{62A6BDCA-B2CC-4CC2-926C-C2D048D4DD2E}"/>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783" name="ZoneTexte 1782">
          <a:extLst>
            <a:ext uri="{FF2B5EF4-FFF2-40B4-BE49-F238E27FC236}">
              <a16:creationId xmlns:a16="http://schemas.microsoft.com/office/drawing/2014/main" id="{7A1DC03D-8710-4183-8253-5CDA7B34E8CB}"/>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1784" name="ZoneTexte 1783">
          <a:extLst>
            <a:ext uri="{FF2B5EF4-FFF2-40B4-BE49-F238E27FC236}">
              <a16:creationId xmlns:a16="http://schemas.microsoft.com/office/drawing/2014/main" id="{EC34BCD4-ED85-40F0-B21F-5C0177076551}"/>
            </a:ext>
          </a:extLst>
        </xdr:cNvPr>
        <xdr:cNvSpPr txBox="1"/>
      </xdr:nvSpPr>
      <xdr:spPr>
        <a:xfrm>
          <a:off x="26231850" y="20235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128587</xdr:rowOff>
    </xdr:from>
    <xdr:ext cx="0" cy="172227"/>
    <xdr:sp macro="" textlink="">
      <xdr:nvSpPr>
        <xdr:cNvPr id="1785" name="ZoneTexte 1784">
          <a:extLst>
            <a:ext uri="{FF2B5EF4-FFF2-40B4-BE49-F238E27FC236}">
              <a16:creationId xmlns:a16="http://schemas.microsoft.com/office/drawing/2014/main" id="{D0A3524B-8F88-4FDE-A9C0-DB55B93D86E0}"/>
            </a:ext>
          </a:extLst>
        </xdr:cNvPr>
        <xdr:cNvSpPr txBox="1"/>
      </xdr:nvSpPr>
      <xdr:spPr>
        <a:xfrm>
          <a:off x="23774400" y="18711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103</xdr:row>
      <xdr:rowOff>128587</xdr:rowOff>
    </xdr:from>
    <xdr:ext cx="0" cy="172227"/>
    <xdr:sp macro="" textlink="">
      <xdr:nvSpPr>
        <xdr:cNvPr id="1786" name="ZoneTexte 1785">
          <a:extLst>
            <a:ext uri="{FF2B5EF4-FFF2-40B4-BE49-F238E27FC236}">
              <a16:creationId xmlns:a16="http://schemas.microsoft.com/office/drawing/2014/main" id="{835C739D-457E-4F2E-9198-53957299EEFE}"/>
            </a:ext>
          </a:extLst>
        </xdr:cNvPr>
        <xdr:cNvSpPr txBox="1"/>
      </xdr:nvSpPr>
      <xdr:spPr>
        <a:xfrm>
          <a:off x="262318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0" cy="172227"/>
    <xdr:sp macro="" textlink="">
      <xdr:nvSpPr>
        <xdr:cNvPr id="1787" name="ZoneTexte 1786">
          <a:extLst>
            <a:ext uri="{FF2B5EF4-FFF2-40B4-BE49-F238E27FC236}">
              <a16:creationId xmlns:a16="http://schemas.microsoft.com/office/drawing/2014/main" id="{6EAC43F3-5D91-46B1-9E31-91BBB25A67E7}"/>
            </a:ext>
          </a:extLst>
        </xdr:cNvPr>
        <xdr:cNvSpPr txBox="1"/>
      </xdr:nvSpPr>
      <xdr:spPr>
        <a:xfrm>
          <a:off x="23774400" y="18583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103</xdr:row>
      <xdr:rowOff>128587</xdr:rowOff>
    </xdr:from>
    <xdr:ext cx="0" cy="172227"/>
    <xdr:sp macro="" textlink="">
      <xdr:nvSpPr>
        <xdr:cNvPr id="1788" name="ZoneTexte 1787">
          <a:extLst>
            <a:ext uri="{FF2B5EF4-FFF2-40B4-BE49-F238E27FC236}">
              <a16:creationId xmlns:a16="http://schemas.microsoft.com/office/drawing/2014/main" id="{CF409E2A-1059-451E-BD1E-47EDB6D8C18E}"/>
            </a:ext>
          </a:extLst>
        </xdr:cNvPr>
        <xdr:cNvSpPr txBox="1"/>
      </xdr:nvSpPr>
      <xdr:spPr>
        <a:xfrm>
          <a:off x="26231850" y="1985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0" cy="172227"/>
    <xdr:sp macro="" textlink="">
      <xdr:nvSpPr>
        <xdr:cNvPr id="1789" name="ZoneTexte 1788">
          <a:extLst>
            <a:ext uri="{FF2B5EF4-FFF2-40B4-BE49-F238E27FC236}">
              <a16:creationId xmlns:a16="http://schemas.microsoft.com/office/drawing/2014/main" id="{C5BB6264-2CAB-4716-9A32-8E4D9A389372}"/>
            </a:ext>
          </a:extLst>
        </xdr:cNvPr>
        <xdr:cNvSpPr txBox="1"/>
      </xdr:nvSpPr>
      <xdr:spPr>
        <a:xfrm>
          <a:off x="23774400" y="18583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1790" name="ZoneTexte 1789">
          <a:extLst>
            <a:ext uri="{FF2B5EF4-FFF2-40B4-BE49-F238E27FC236}">
              <a16:creationId xmlns:a16="http://schemas.microsoft.com/office/drawing/2014/main" id="{D3F4A8B0-8C0D-45DD-A991-607FB81F6C96}"/>
            </a:ext>
          </a:extLst>
        </xdr:cNvPr>
        <xdr:cNvSpPr txBox="1"/>
      </xdr:nvSpPr>
      <xdr:spPr>
        <a:xfrm>
          <a:off x="26231850" y="20426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128587</xdr:rowOff>
    </xdr:from>
    <xdr:ext cx="0" cy="172227"/>
    <xdr:sp macro="" textlink="">
      <xdr:nvSpPr>
        <xdr:cNvPr id="1791" name="ZoneTexte 1790">
          <a:extLst>
            <a:ext uri="{FF2B5EF4-FFF2-40B4-BE49-F238E27FC236}">
              <a16:creationId xmlns:a16="http://schemas.microsoft.com/office/drawing/2014/main" id="{F9711E1B-5F3D-44D9-8A9F-4AC6E1A1106E}"/>
            </a:ext>
          </a:extLst>
        </xdr:cNvPr>
        <xdr:cNvSpPr txBox="1"/>
      </xdr:nvSpPr>
      <xdr:spPr>
        <a:xfrm>
          <a:off x="23774400" y="18902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104</xdr:row>
      <xdr:rowOff>128587</xdr:rowOff>
    </xdr:from>
    <xdr:ext cx="0" cy="172227"/>
    <xdr:sp macro="" textlink="">
      <xdr:nvSpPr>
        <xdr:cNvPr id="1792" name="ZoneTexte 1791">
          <a:extLst>
            <a:ext uri="{FF2B5EF4-FFF2-40B4-BE49-F238E27FC236}">
              <a16:creationId xmlns:a16="http://schemas.microsoft.com/office/drawing/2014/main" id="{BC2195C3-95F3-4675-AB9B-ECBA2EBD9CD4}"/>
            </a:ext>
          </a:extLst>
        </xdr:cNvPr>
        <xdr:cNvSpPr txBox="1"/>
      </xdr:nvSpPr>
      <xdr:spPr>
        <a:xfrm>
          <a:off x="262318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128587</xdr:rowOff>
    </xdr:from>
    <xdr:ext cx="0" cy="172227"/>
    <xdr:sp macro="" textlink="">
      <xdr:nvSpPr>
        <xdr:cNvPr id="1793" name="ZoneTexte 1792">
          <a:extLst>
            <a:ext uri="{FF2B5EF4-FFF2-40B4-BE49-F238E27FC236}">
              <a16:creationId xmlns:a16="http://schemas.microsoft.com/office/drawing/2014/main" id="{579DDF2D-6B55-4AEF-AB00-D966EEB08C2F}"/>
            </a:ext>
          </a:extLst>
        </xdr:cNvPr>
        <xdr:cNvSpPr txBox="1"/>
      </xdr:nvSpPr>
      <xdr:spPr>
        <a:xfrm>
          <a:off x="23774400" y="18711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104</xdr:row>
      <xdr:rowOff>128587</xdr:rowOff>
    </xdr:from>
    <xdr:ext cx="0" cy="172227"/>
    <xdr:sp macro="" textlink="">
      <xdr:nvSpPr>
        <xdr:cNvPr id="1794" name="ZoneTexte 1793">
          <a:extLst>
            <a:ext uri="{FF2B5EF4-FFF2-40B4-BE49-F238E27FC236}">
              <a16:creationId xmlns:a16="http://schemas.microsoft.com/office/drawing/2014/main" id="{F7EBB255-A563-4AE8-AFDB-5C4939F52ACF}"/>
            </a:ext>
          </a:extLst>
        </xdr:cNvPr>
        <xdr:cNvSpPr txBox="1"/>
      </xdr:nvSpPr>
      <xdr:spPr>
        <a:xfrm>
          <a:off x="262318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128587</xdr:rowOff>
    </xdr:from>
    <xdr:ext cx="0" cy="172227"/>
    <xdr:sp macro="" textlink="">
      <xdr:nvSpPr>
        <xdr:cNvPr id="1795" name="ZoneTexte 1794">
          <a:extLst>
            <a:ext uri="{FF2B5EF4-FFF2-40B4-BE49-F238E27FC236}">
              <a16:creationId xmlns:a16="http://schemas.microsoft.com/office/drawing/2014/main" id="{AD99178E-A123-4441-A35F-0F8EE5B344B8}"/>
            </a:ext>
          </a:extLst>
        </xdr:cNvPr>
        <xdr:cNvSpPr txBox="1"/>
      </xdr:nvSpPr>
      <xdr:spPr>
        <a:xfrm>
          <a:off x="23774400" y="18711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1796" name="ZoneTexte 1795">
          <a:extLst>
            <a:ext uri="{FF2B5EF4-FFF2-40B4-BE49-F238E27FC236}">
              <a16:creationId xmlns:a16="http://schemas.microsoft.com/office/drawing/2014/main" id="{03F1F25F-91DC-4FA9-B51A-79C701B2908B}"/>
            </a:ext>
          </a:extLst>
        </xdr:cNvPr>
        <xdr:cNvSpPr txBox="1"/>
      </xdr:nvSpPr>
      <xdr:spPr>
        <a:xfrm>
          <a:off x="26231850" y="20426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72</xdr:row>
      <xdr:rowOff>128587</xdr:rowOff>
    </xdr:from>
    <xdr:ext cx="0" cy="172227"/>
    <xdr:sp macro="" textlink="">
      <xdr:nvSpPr>
        <xdr:cNvPr id="1797" name="ZoneTexte 1796">
          <a:extLst>
            <a:ext uri="{FF2B5EF4-FFF2-40B4-BE49-F238E27FC236}">
              <a16:creationId xmlns:a16="http://schemas.microsoft.com/office/drawing/2014/main" id="{D466D7B9-491E-4160-9EAF-4048301E0A0F}"/>
            </a:ext>
          </a:extLst>
        </xdr:cNvPr>
        <xdr:cNvSpPr txBox="1"/>
      </xdr:nvSpPr>
      <xdr:spPr>
        <a:xfrm>
          <a:off x="26231850" y="1390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82</xdr:row>
      <xdr:rowOff>128587</xdr:rowOff>
    </xdr:from>
    <xdr:ext cx="65" cy="172227"/>
    <xdr:sp macro="" textlink="">
      <xdr:nvSpPr>
        <xdr:cNvPr id="1798" name="ZoneTexte 1797">
          <a:extLst>
            <a:ext uri="{FF2B5EF4-FFF2-40B4-BE49-F238E27FC236}">
              <a16:creationId xmlns:a16="http://schemas.microsoft.com/office/drawing/2014/main" id="{7C2CE53A-6D36-4EBF-9D6A-17B697E52DEB}"/>
            </a:ext>
          </a:extLst>
        </xdr:cNvPr>
        <xdr:cNvSpPr txBox="1"/>
      </xdr:nvSpPr>
      <xdr:spPr>
        <a:xfrm>
          <a:off x="25060275"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82</xdr:row>
      <xdr:rowOff>128587</xdr:rowOff>
    </xdr:from>
    <xdr:ext cx="65" cy="172227"/>
    <xdr:sp macro="" textlink="">
      <xdr:nvSpPr>
        <xdr:cNvPr id="1799" name="ZoneTexte 1798">
          <a:extLst>
            <a:ext uri="{FF2B5EF4-FFF2-40B4-BE49-F238E27FC236}">
              <a16:creationId xmlns:a16="http://schemas.microsoft.com/office/drawing/2014/main" id="{A1C121B0-E3B7-4A35-8BAA-1CEACA80C180}"/>
            </a:ext>
          </a:extLst>
        </xdr:cNvPr>
        <xdr:cNvSpPr txBox="1"/>
      </xdr:nvSpPr>
      <xdr:spPr>
        <a:xfrm>
          <a:off x="25908000"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82</xdr:row>
      <xdr:rowOff>128587</xdr:rowOff>
    </xdr:from>
    <xdr:ext cx="65" cy="172227"/>
    <xdr:sp macro="" textlink="">
      <xdr:nvSpPr>
        <xdr:cNvPr id="1800" name="ZoneTexte 1799">
          <a:extLst>
            <a:ext uri="{FF2B5EF4-FFF2-40B4-BE49-F238E27FC236}">
              <a16:creationId xmlns:a16="http://schemas.microsoft.com/office/drawing/2014/main" id="{18305636-4969-4C47-866D-D7802FA88F7D}"/>
            </a:ext>
          </a:extLst>
        </xdr:cNvPr>
        <xdr:cNvSpPr txBox="1"/>
      </xdr:nvSpPr>
      <xdr:spPr>
        <a:xfrm>
          <a:off x="25908000"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82</xdr:row>
      <xdr:rowOff>128587</xdr:rowOff>
    </xdr:from>
    <xdr:ext cx="65" cy="172227"/>
    <xdr:sp macro="" textlink="">
      <xdr:nvSpPr>
        <xdr:cNvPr id="1801" name="ZoneTexte 1800">
          <a:extLst>
            <a:ext uri="{FF2B5EF4-FFF2-40B4-BE49-F238E27FC236}">
              <a16:creationId xmlns:a16="http://schemas.microsoft.com/office/drawing/2014/main" id="{ECEFE8CB-7EA1-469F-86F7-91A3571CB661}"/>
            </a:ext>
          </a:extLst>
        </xdr:cNvPr>
        <xdr:cNvSpPr txBox="1"/>
      </xdr:nvSpPr>
      <xdr:spPr>
        <a:xfrm>
          <a:off x="25060275"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83</xdr:row>
      <xdr:rowOff>128587</xdr:rowOff>
    </xdr:from>
    <xdr:ext cx="65" cy="172227"/>
    <xdr:sp macro="" textlink="">
      <xdr:nvSpPr>
        <xdr:cNvPr id="1802" name="ZoneTexte 1801">
          <a:extLst>
            <a:ext uri="{FF2B5EF4-FFF2-40B4-BE49-F238E27FC236}">
              <a16:creationId xmlns:a16="http://schemas.microsoft.com/office/drawing/2014/main" id="{BBFD36B8-A891-45D0-8D59-6EF092BC14A9}"/>
            </a:ext>
          </a:extLst>
        </xdr:cNvPr>
        <xdr:cNvSpPr txBox="1"/>
      </xdr:nvSpPr>
      <xdr:spPr>
        <a:xfrm>
          <a:off x="25060275"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82</xdr:row>
      <xdr:rowOff>128587</xdr:rowOff>
    </xdr:from>
    <xdr:ext cx="65" cy="172227"/>
    <xdr:sp macro="" textlink="">
      <xdr:nvSpPr>
        <xdr:cNvPr id="1803" name="ZoneTexte 1802">
          <a:extLst>
            <a:ext uri="{FF2B5EF4-FFF2-40B4-BE49-F238E27FC236}">
              <a16:creationId xmlns:a16="http://schemas.microsoft.com/office/drawing/2014/main" id="{62381462-E7C3-479C-B838-65EBE1DC8B02}"/>
            </a:ext>
          </a:extLst>
        </xdr:cNvPr>
        <xdr:cNvSpPr txBox="1"/>
      </xdr:nvSpPr>
      <xdr:spPr>
        <a:xfrm>
          <a:off x="25908000"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1804" name="ZoneTexte 1803">
          <a:extLst>
            <a:ext uri="{FF2B5EF4-FFF2-40B4-BE49-F238E27FC236}">
              <a16:creationId xmlns:a16="http://schemas.microsoft.com/office/drawing/2014/main" id="{8B33F181-45EE-4977-A5B4-691A1CDC3790}"/>
            </a:ext>
          </a:extLst>
        </xdr:cNvPr>
        <xdr:cNvSpPr txBox="1"/>
      </xdr:nvSpPr>
      <xdr:spPr>
        <a:xfrm>
          <a:off x="25908000"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82</xdr:row>
      <xdr:rowOff>128587</xdr:rowOff>
    </xdr:from>
    <xdr:ext cx="65" cy="172227"/>
    <xdr:sp macro="" textlink="">
      <xdr:nvSpPr>
        <xdr:cNvPr id="1805" name="ZoneTexte 1804">
          <a:extLst>
            <a:ext uri="{FF2B5EF4-FFF2-40B4-BE49-F238E27FC236}">
              <a16:creationId xmlns:a16="http://schemas.microsoft.com/office/drawing/2014/main" id="{D38DB75F-8223-448E-8B65-ABEAE4E4CA3D}"/>
            </a:ext>
          </a:extLst>
        </xdr:cNvPr>
        <xdr:cNvSpPr txBox="1"/>
      </xdr:nvSpPr>
      <xdr:spPr>
        <a:xfrm>
          <a:off x="25908000" y="1580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1806" name="ZoneTexte 1805">
          <a:extLst>
            <a:ext uri="{FF2B5EF4-FFF2-40B4-BE49-F238E27FC236}">
              <a16:creationId xmlns:a16="http://schemas.microsoft.com/office/drawing/2014/main" id="{8604CC9E-7F64-4D4F-9D6B-FD3B0281654D}"/>
            </a:ext>
          </a:extLst>
        </xdr:cNvPr>
        <xdr:cNvSpPr txBox="1"/>
      </xdr:nvSpPr>
      <xdr:spPr>
        <a:xfrm>
          <a:off x="25908000"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83</xdr:row>
      <xdr:rowOff>128587</xdr:rowOff>
    </xdr:from>
    <xdr:ext cx="65" cy="172227"/>
    <xdr:sp macro="" textlink="">
      <xdr:nvSpPr>
        <xdr:cNvPr id="1807" name="ZoneTexte 1806">
          <a:extLst>
            <a:ext uri="{FF2B5EF4-FFF2-40B4-BE49-F238E27FC236}">
              <a16:creationId xmlns:a16="http://schemas.microsoft.com/office/drawing/2014/main" id="{6ABD265B-F3C7-45EB-A9FE-D9AB27E1F7FD}"/>
            </a:ext>
          </a:extLst>
        </xdr:cNvPr>
        <xdr:cNvSpPr txBox="1"/>
      </xdr:nvSpPr>
      <xdr:spPr>
        <a:xfrm>
          <a:off x="25060275"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1808" name="ZoneTexte 1807">
          <a:extLst>
            <a:ext uri="{FF2B5EF4-FFF2-40B4-BE49-F238E27FC236}">
              <a16:creationId xmlns:a16="http://schemas.microsoft.com/office/drawing/2014/main" id="{50BE93AA-EFF5-4F39-9A75-D008469D5A76}"/>
            </a:ext>
          </a:extLst>
        </xdr:cNvPr>
        <xdr:cNvSpPr txBox="1"/>
      </xdr:nvSpPr>
      <xdr:spPr>
        <a:xfrm>
          <a:off x="25908000"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1809" name="ZoneTexte 1808">
          <a:extLst>
            <a:ext uri="{FF2B5EF4-FFF2-40B4-BE49-F238E27FC236}">
              <a16:creationId xmlns:a16="http://schemas.microsoft.com/office/drawing/2014/main" id="{9B8BF1CE-4E91-47F3-8F3C-16631E184085}"/>
            </a:ext>
          </a:extLst>
        </xdr:cNvPr>
        <xdr:cNvSpPr txBox="1"/>
      </xdr:nvSpPr>
      <xdr:spPr>
        <a:xfrm>
          <a:off x="25908000"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83</xdr:row>
      <xdr:rowOff>128587</xdr:rowOff>
    </xdr:from>
    <xdr:ext cx="65" cy="172227"/>
    <xdr:sp macro="" textlink="">
      <xdr:nvSpPr>
        <xdr:cNvPr id="1810" name="ZoneTexte 1809">
          <a:extLst>
            <a:ext uri="{FF2B5EF4-FFF2-40B4-BE49-F238E27FC236}">
              <a16:creationId xmlns:a16="http://schemas.microsoft.com/office/drawing/2014/main" id="{330A1030-D935-453A-B1C3-25EC5F0E5F75}"/>
            </a:ext>
          </a:extLst>
        </xdr:cNvPr>
        <xdr:cNvSpPr txBox="1"/>
      </xdr:nvSpPr>
      <xdr:spPr>
        <a:xfrm>
          <a:off x="25060275"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84</xdr:row>
      <xdr:rowOff>128587</xdr:rowOff>
    </xdr:from>
    <xdr:ext cx="65" cy="172227"/>
    <xdr:sp macro="" textlink="">
      <xdr:nvSpPr>
        <xdr:cNvPr id="1811" name="ZoneTexte 1810">
          <a:extLst>
            <a:ext uri="{FF2B5EF4-FFF2-40B4-BE49-F238E27FC236}">
              <a16:creationId xmlns:a16="http://schemas.microsoft.com/office/drawing/2014/main" id="{E3C55F55-B92F-4265-8124-10260BA4FF14}"/>
            </a:ext>
          </a:extLst>
        </xdr:cNvPr>
        <xdr:cNvSpPr txBox="1"/>
      </xdr:nvSpPr>
      <xdr:spPr>
        <a:xfrm>
          <a:off x="25060275"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1812" name="ZoneTexte 1811">
          <a:extLst>
            <a:ext uri="{FF2B5EF4-FFF2-40B4-BE49-F238E27FC236}">
              <a16:creationId xmlns:a16="http://schemas.microsoft.com/office/drawing/2014/main" id="{B60E1C3D-FC53-4F01-A83C-D4EC19504AD8}"/>
            </a:ext>
          </a:extLst>
        </xdr:cNvPr>
        <xdr:cNvSpPr txBox="1"/>
      </xdr:nvSpPr>
      <xdr:spPr>
        <a:xfrm>
          <a:off x="25908000"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1813" name="ZoneTexte 1812">
          <a:extLst>
            <a:ext uri="{FF2B5EF4-FFF2-40B4-BE49-F238E27FC236}">
              <a16:creationId xmlns:a16="http://schemas.microsoft.com/office/drawing/2014/main" id="{F760CDC4-4499-4898-A5A3-6E5A16B1329F}"/>
            </a:ext>
          </a:extLst>
        </xdr:cNvPr>
        <xdr:cNvSpPr txBox="1"/>
      </xdr:nvSpPr>
      <xdr:spPr>
        <a:xfrm>
          <a:off x="25908000"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1814" name="ZoneTexte 1813">
          <a:extLst>
            <a:ext uri="{FF2B5EF4-FFF2-40B4-BE49-F238E27FC236}">
              <a16:creationId xmlns:a16="http://schemas.microsoft.com/office/drawing/2014/main" id="{C6B48B02-E49B-49CE-B154-D1987DCB58D1}"/>
            </a:ext>
          </a:extLst>
        </xdr:cNvPr>
        <xdr:cNvSpPr txBox="1"/>
      </xdr:nvSpPr>
      <xdr:spPr>
        <a:xfrm>
          <a:off x="25908000" y="1599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1815" name="ZoneTexte 1814">
          <a:extLst>
            <a:ext uri="{FF2B5EF4-FFF2-40B4-BE49-F238E27FC236}">
              <a16:creationId xmlns:a16="http://schemas.microsoft.com/office/drawing/2014/main" id="{2FF93064-5090-4AEC-8687-4AF73EFF4A83}"/>
            </a:ext>
          </a:extLst>
        </xdr:cNvPr>
        <xdr:cNvSpPr txBox="1"/>
      </xdr:nvSpPr>
      <xdr:spPr>
        <a:xfrm>
          <a:off x="25908000"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84</xdr:row>
      <xdr:rowOff>128587</xdr:rowOff>
    </xdr:from>
    <xdr:ext cx="65" cy="172227"/>
    <xdr:sp macro="" textlink="">
      <xdr:nvSpPr>
        <xdr:cNvPr id="1816" name="ZoneTexte 1815">
          <a:extLst>
            <a:ext uri="{FF2B5EF4-FFF2-40B4-BE49-F238E27FC236}">
              <a16:creationId xmlns:a16="http://schemas.microsoft.com/office/drawing/2014/main" id="{97101E87-0950-4415-BD1C-AC02715155F9}"/>
            </a:ext>
          </a:extLst>
        </xdr:cNvPr>
        <xdr:cNvSpPr txBox="1"/>
      </xdr:nvSpPr>
      <xdr:spPr>
        <a:xfrm>
          <a:off x="25060275"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1817" name="ZoneTexte 1816">
          <a:extLst>
            <a:ext uri="{FF2B5EF4-FFF2-40B4-BE49-F238E27FC236}">
              <a16:creationId xmlns:a16="http://schemas.microsoft.com/office/drawing/2014/main" id="{8C413FC4-9B2E-4469-8FBB-C9D892C224E7}"/>
            </a:ext>
          </a:extLst>
        </xdr:cNvPr>
        <xdr:cNvSpPr txBox="1"/>
      </xdr:nvSpPr>
      <xdr:spPr>
        <a:xfrm>
          <a:off x="25908000"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1818" name="ZoneTexte 1817">
          <a:extLst>
            <a:ext uri="{FF2B5EF4-FFF2-40B4-BE49-F238E27FC236}">
              <a16:creationId xmlns:a16="http://schemas.microsoft.com/office/drawing/2014/main" id="{1EA82C89-A6C6-45CC-94D3-FB5BAA1A35AF}"/>
            </a:ext>
          </a:extLst>
        </xdr:cNvPr>
        <xdr:cNvSpPr txBox="1"/>
      </xdr:nvSpPr>
      <xdr:spPr>
        <a:xfrm>
          <a:off x="25908000"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84</xdr:row>
      <xdr:rowOff>128587</xdr:rowOff>
    </xdr:from>
    <xdr:ext cx="65" cy="172227"/>
    <xdr:sp macro="" textlink="">
      <xdr:nvSpPr>
        <xdr:cNvPr id="1819" name="ZoneTexte 1818">
          <a:extLst>
            <a:ext uri="{FF2B5EF4-FFF2-40B4-BE49-F238E27FC236}">
              <a16:creationId xmlns:a16="http://schemas.microsoft.com/office/drawing/2014/main" id="{9E7E7A31-63BE-4407-BA71-0D00DA18C30F}"/>
            </a:ext>
          </a:extLst>
        </xdr:cNvPr>
        <xdr:cNvSpPr txBox="1"/>
      </xdr:nvSpPr>
      <xdr:spPr>
        <a:xfrm>
          <a:off x="25060275"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85</xdr:row>
      <xdr:rowOff>128587</xdr:rowOff>
    </xdr:from>
    <xdr:ext cx="65" cy="172227"/>
    <xdr:sp macro="" textlink="">
      <xdr:nvSpPr>
        <xdr:cNvPr id="1820" name="ZoneTexte 1819">
          <a:extLst>
            <a:ext uri="{FF2B5EF4-FFF2-40B4-BE49-F238E27FC236}">
              <a16:creationId xmlns:a16="http://schemas.microsoft.com/office/drawing/2014/main" id="{87B4D69B-6F16-4BCB-BCBB-3119C3A092A7}"/>
            </a:ext>
          </a:extLst>
        </xdr:cNvPr>
        <xdr:cNvSpPr txBox="1"/>
      </xdr:nvSpPr>
      <xdr:spPr>
        <a:xfrm>
          <a:off x="25060275"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1821" name="ZoneTexte 1820">
          <a:extLst>
            <a:ext uri="{FF2B5EF4-FFF2-40B4-BE49-F238E27FC236}">
              <a16:creationId xmlns:a16="http://schemas.microsoft.com/office/drawing/2014/main" id="{8354E334-1A95-4B99-87DD-272C2518F293}"/>
            </a:ext>
          </a:extLst>
        </xdr:cNvPr>
        <xdr:cNvSpPr txBox="1"/>
      </xdr:nvSpPr>
      <xdr:spPr>
        <a:xfrm>
          <a:off x="25908000"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822" name="ZoneTexte 1821">
          <a:extLst>
            <a:ext uri="{FF2B5EF4-FFF2-40B4-BE49-F238E27FC236}">
              <a16:creationId xmlns:a16="http://schemas.microsoft.com/office/drawing/2014/main" id="{FE85A529-08EB-491F-90C6-C0514F18A1C3}"/>
            </a:ext>
          </a:extLst>
        </xdr:cNvPr>
        <xdr:cNvSpPr txBox="1"/>
      </xdr:nvSpPr>
      <xdr:spPr>
        <a:xfrm>
          <a:off x="25908000"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1823" name="ZoneTexte 1822">
          <a:extLst>
            <a:ext uri="{FF2B5EF4-FFF2-40B4-BE49-F238E27FC236}">
              <a16:creationId xmlns:a16="http://schemas.microsoft.com/office/drawing/2014/main" id="{7102CD55-A8C0-4341-B448-2AFE1BB82EBB}"/>
            </a:ext>
          </a:extLst>
        </xdr:cNvPr>
        <xdr:cNvSpPr txBox="1"/>
      </xdr:nvSpPr>
      <xdr:spPr>
        <a:xfrm>
          <a:off x="25908000" y="1618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824" name="ZoneTexte 1823">
          <a:extLst>
            <a:ext uri="{FF2B5EF4-FFF2-40B4-BE49-F238E27FC236}">
              <a16:creationId xmlns:a16="http://schemas.microsoft.com/office/drawing/2014/main" id="{D3C8001B-9885-477E-AFE9-1B7827E2104A}"/>
            </a:ext>
          </a:extLst>
        </xdr:cNvPr>
        <xdr:cNvSpPr txBox="1"/>
      </xdr:nvSpPr>
      <xdr:spPr>
        <a:xfrm>
          <a:off x="25908000"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85</xdr:row>
      <xdr:rowOff>128587</xdr:rowOff>
    </xdr:from>
    <xdr:ext cx="65" cy="172227"/>
    <xdr:sp macro="" textlink="">
      <xdr:nvSpPr>
        <xdr:cNvPr id="1825" name="ZoneTexte 1824">
          <a:extLst>
            <a:ext uri="{FF2B5EF4-FFF2-40B4-BE49-F238E27FC236}">
              <a16:creationId xmlns:a16="http://schemas.microsoft.com/office/drawing/2014/main" id="{D41F4DA4-8930-4A13-8722-E1B932E0A97A}"/>
            </a:ext>
          </a:extLst>
        </xdr:cNvPr>
        <xdr:cNvSpPr txBox="1"/>
      </xdr:nvSpPr>
      <xdr:spPr>
        <a:xfrm>
          <a:off x="25060275"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826" name="ZoneTexte 1825">
          <a:extLst>
            <a:ext uri="{FF2B5EF4-FFF2-40B4-BE49-F238E27FC236}">
              <a16:creationId xmlns:a16="http://schemas.microsoft.com/office/drawing/2014/main" id="{466D1023-6B26-459C-B037-F792A9C65828}"/>
            </a:ext>
          </a:extLst>
        </xdr:cNvPr>
        <xdr:cNvSpPr txBox="1"/>
      </xdr:nvSpPr>
      <xdr:spPr>
        <a:xfrm>
          <a:off x="25908000"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827" name="ZoneTexte 1826">
          <a:extLst>
            <a:ext uri="{FF2B5EF4-FFF2-40B4-BE49-F238E27FC236}">
              <a16:creationId xmlns:a16="http://schemas.microsoft.com/office/drawing/2014/main" id="{09F9C3BF-42C3-45BD-8460-1368BD539B8D}"/>
            </a:ext>
          </a:extLst>
        </xdr:cNvPr>
        <xdr:cNvSpPr txBox="1"/>
      </xdr:nvSpPr>
      <xdr:spPr>
        <a:xfrm>
          <a:off x="25908000"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85</xdr:row>
      <xdr:rowOff>128587</xdr:rowOff>
    </xdr:from>
    <xdr:ext cx="65" cy="172227"/>
    <xdr:sp macro="" textlink="">
      <xdr:nvSpPr>
        <xdr:cNvPr id="1828" name="ZoneTexte 1827">
          <a:extLst>
            <a:ext uri="{FF2B5EF4-FFF2-40B4-BE49-F238E27FC236}">
              <a16:creationId xmlns:a16="http://schemas.microsoft.com/office/drawing/2014/main" id="{8241FD27-614F-4225-A44C-FE9F49ABA230}"/>
            </a:ext>
          </a:extLst>
        </xdr:cNvPr>
        <xdr:cNvSpPr txBox="1"/>
      </xdr:nvSpPr>
      <xdr:spPr>
        <a:xfrm>
          <a:off x="25060275"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86</xdr:row>
      <xdr:rowOff>128587</xdr:rowOff>
    </xdr:from>
    <xdr:ext cx="65" cy="172227"/>
    <xdr:sp macro="" textlink="">
      <xdr:nvSpPr>
        <xdr:cNvPr id="1829" name="ZoneTexte 1828">
          <a:extLst>
            <a:ext uri="{FF2B5EF4-FFF2-40B4-BE49-F238E27FC236}">
              <a16:creationId xmlns:a16="http://schemas.microsoft.com/office/drawing/2014/main" id="{74EE6543-04EE-4117-815E-F8DB5A54244A}"/>
            </a:ext>
          </a:extLst>
        </xdr:cNvPr>
        <xdr:cNvSpPr txBox="1"/>
      </xdr:nvSpPr>
      <xdr:spPr>
        <a:xfrm>
          <a:off x="25060275"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830" name="ZoneTexte 1829">
          <a:extLst>
            <a:ext uri="{FF2B5EF4-FFF2-40B4-BE49-F238E27FC236}">
              <a16:creationId xmlns:a16="http://schemas.microsoft.com/office/drawing/2014/main" id="{91A2E747-5969-4190-8841-1C6AC4C51009}"/>
            </a:ext>
          </a:extLst>
        </xdr:cNvPr>
        <xdr:cNvSpPr txBox="1"/>
      </xdr:nvSpPr>
      <xdr:spPr>
        <a:xfrm>
          <a:off x="25908000"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831" name="ZoneTexte 1830">
          <a:extLst>
            <a:ext uri="{FF2B5EF4-FFF2-40B4-BE49-F238E27FC236}">
              <a16:creationId xmlns:a16="http://schemas.microsoft.com/office/drawing/2014/main" id="{0A304237-490F-42BF-96D7-7394B5A2A360}"/>
            </a:ext>
          </a:extLst>
        </xdr:cNvPr>
        <xdr:cNvSpPr txBox="1"/>
      </xdr:nvSpPr>
      <xdr:spPr>
        <a:xfrm>
          <a:off x="25908000"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832" name="ZoneTexte 1831">
          <a:extLst>
            <a:ext uri="{FF2B5EF4-FFF2-40B4-BE49-F238E27FC236}">
              <a16:creationId xmlns:a16="http://schemas.microsoft.com/office/drawing/2014/main" id="{4B9E4556-D9E2-4F18-B2AA-EC9BD8A04759}"/>
            </a:ext>
          </a:extLst>
        </xdr:cNvPr>
        <xdr:cNvSpPr txBox="1"/>
      </xdr:nvSpPr>
      <xdr:spPr>
        <a:xfrm>
          <a:off x="25908000" y="1637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833" name="ZoneTexte 1832">
          <a:extLst>
            <a:ext uri="{FF2B5EF4-FFF2-40B4-BE49-F238E27FC236}">
              <a16:creationId xmlns:a16="http://schemas.microsoft.com/office/drawing/2014/main" id="{E98BCB58-5695-4CE6-BE77-9C253AED36AD}"/>
            </a:ext>
          </a:extLst>
        </xdr:cNvPr>
        <xdr:cNvSpPr txBox="1"/>
      </xdr:nvSpPr>
      <xdr:spPr>
        <a:xfrm>
          <a:off x="25908000"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86</xdr:row>
      <xdr:rowOff>128587</xdr:rowOff>
    </xdr:from>
    <xdr:ext cx="65" cy="172227"/>
    <xdr:sp macro="" textlink="">
      <xdr:nvSpPr>
        <xdr:cNvPr id="1834" name="ZoneTexte 1833">
          <a:extLst>
            <a:ext uri="{FF2B5EF4-FFF2-40B4-BE49-F238E27FC236}">
              <a16:creationId xmlns:a16="http://schemas.microsoft.com/office/drawing/2014/main" id="{CDECB9D3-837D-4E05-8E82-FF8BA540D2CA}"/>
            </a:ext>
          </a:extLst>
        </xdr:cNvPr>
        <xdr:cNvSpPr txBox="1"/>
      </xdr:nvSpPr>
      <xdr:spPr>
        <a:xfrm>
          <a:off x="25060275"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835" name="ZoneTexte 1834">
          <a:extLst>
            <a:ext uri="{FF2B5EF4-FFF2-40B4-BE49-F238E27FC236}">
              <a16:creationId xmlns:a16="http://schemas.microsoft.com/office/drawing/2014/main" id="{A57818E1-1349-462F-8E62-311561686965}"/>
            </a:ext>
          </a:extLst>
        </xdr:cNvPr>
        <xdr:cNvSpPr txBox="1"/>
      </xdr:nvSpPr>
      <xdr:spPr>
        <a:xfrm>
          <a:off x="25908000"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836" name="ZoneTexte 1835">
          <a:extLst>
            <a:ext uri="{FF2B5EF4-FFF2-40B4-BE49-F238E27FC236}">
              <a16:creationId xmlns:a16="http://schemas.microsoft.com/office/drawing/2014/main" id="{7CA05BDC-64E5-4B62-AD81-1462ABDD7AE4}"/>
            </a:ext>
          </a:extLst>
        </xdr:cNvPr>
        <xdr:cNvSpPr txBox="1"/>
      </xdr:nvSpPr>
      <xdr:spPr>
        <a:xfrm>
          <a:off x="25908000"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86</xdr:row>
      <xdr:rowOff>128587</xdr:rowOff>
    </xdr:from>
    <xdr:ext cx="65" cy="172227"/>
    <xdr:sp macro="" textlink="">
      <xdr:nvSpPr>
        <xdr:cNvPr id="1837" name="ZoneTexte 1836">
          <a:extLst>
            <a:ext uri="{FF2B5EF4-FFF2-40B4-BE49-F238E27FC236}">
              <a16:creationId xmlns:a16="http://schemas.microsoft.com/office/drawing/2014/main" id="{4CBB5611-6899-4BC0-B6FA-86EBED4389CA}"/>
            </a:ext>
          </a:extLst>
        </xdr:cNvPr>
        <xdr:cNvSpPr txBox="1"/>
      </xdr:nvSpPr>
      <xdr:spPr>
        <a:xfrm>
          <a:off x="25060275"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87</xdr:row>
      <xdr:rowOff>128587</xdr:rowOff>
    </xdr:from>
    <xdr:ext cx="65" cy="172227"/>
    <xdr:sp macro="" textlink="">
      <xdr:nvSpPr>
        <xdr:cNvPr id="1838" name="ZoneTexte 1837">
          <a:extLst>
            <a:ext uri="{FF2B5EF4-FFF2-40B4-BE49-F238E27FC236}">
              <a16:creationId xmlns:a16="http://schemas.microsoft.com/office/drawing/2014/main" id="{AC3900B9-2F63-4BD6-ABA0-EC20DA585BA6}"/>
            </a:ext>
          </a:extLst>
        </xdr:cNvPr>
        <xdr:cNvSpPr txBox="1"/>
      </xdr:nvSpPr>
      <xdr:spPr>
        <a:xfrm>
          <a:off x="25060275"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839" name="ZoneTexte 1838">
          <a:extLst>
            <a:ext uri="{FF2B5EF4-FFF2-40B4-BE49-F238E27FC236}">
              <a16:creationId xmlns:a16="http://schemas.microsoft.com/office/drawing/2014/main" id="{37927C94-E3D5-4337-ADC1-5DDD8BE355FB}"/>
            </a:ext>
          </a:extLst>
        </xdr:cNvPr>
        <xdr:cNvSpPr txBox="1"/>
      </xdr:nvSpPr>
      <xdr:spPr>
        <a:xfrm>
          <a:off x="25908000"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840" name="ZoneTexte 1839">
          <a:extLst>
            <a:ext uri="{FF2B5EF4-FFF2-40B4-BE49-F238E27FC236}">
              <a16:creationId xmlns:a16="http://schemas.microsoft.com/office/drawing/2014/main" id="{8CE6F263-9DFA-4065-8D15-9AD6B21EED50}"/>
            </a:ext>
          </a:extLst>
        </xdr:cNvPr>
        <xdr:cNvSpPr txBox="1"/>
      </xdr:nvSpPr>
      <xdr:spPr>
        <a:xfrm>
          <a:off x="25908000"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841" name="ZoneTexte 1840">
          <a:extLst>
            <a:ext uri="{FF2B5EF4-FFF2-40B4-BE49-F238E27FC236}">
              <a16:creationId xmlns:a16="http://schemas.microsoft.com/office/drawing/2014/main" id="{2AE29708-99A7-4BE4-9573-18DEE5E8B7E2}"/>
            </a:ext>
          </a:extLst>
        </xdr:cNvPr>
        <xdr:cNvSpPr txBox="1"/>
      </xdr:nvSpPr>
      <xdr:spPr>
        <a:xfrm>
          <a:off x="25908000" y="1656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842" name="ZoneTexte 1841">
          <a:extLst>
            <a:ext uri="{FF2B5EF4-FFF2-40B4-BE49-F238E27FC236}">
              <a16:creationId xmlns:a16="http://schemas.microsoft.com/office/drawing/2014/main" id="{B03B6EA5-F3ED-442C-A044-1CF995837616}"/>
            </a:ext>
          </a:extLst>
        </xdr:cNvPr>
        <xdr:cNvSpPr txBox="1"/>
      </xdr:nvSpPr>
      <xdr:spPr>
        <a:xfrm>
          <a:off x="25908000"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87</xdr:row>
      <xdr:rowOff>128587</xdr:rowOff>
    </xdr:from>
    <xdr:ext cx="65" cy="172227"/>
    <xdr:sp macro="" textlink="">
      <xdr:nvSpPr>
        <xdr:cNvPr id="1843" name="ZoneTexte 1842">
          <a:extLst>
            <a:ext uri="{FF2B5EF4-FFF2-40B4-BE49-F238E27FC236}">
              <a16:creationId xmlns:a16="http://schemas.microsoft.com/office/drawing/2014/main" id="{E605EF58-066B-4957-979F-91995F2697BB}"/>
            </a:ext>
          </a:extLst>
        </xdr:cNvPr>
        <xdr:cNvSpPr txBox="1"/>
      </xdr:nvSpPr>
      <xdr:spPr>
        <a:xfrm>
          <a:off x="25060275"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844" name="ZoneTexte 1843">
          <a:extLst>
            <a:ext uri="{FF2B5EF4-FFF2-40B4-BE49-F238E27FC236}">
              <a16:creationId xmlns:a16="http://schemas.microsoft.com/office/drawing/2014/main" id="{8BE02187-AF46-43E0-9E98-E8E5A8675627}"/>
            </a:ext>
          </a:extLst>
        </xdr:cNvPr>
        <xdr:cNvSpPr txBox="1"/>
      </xdr:nvSpPr>
      <xdr:spPr>
        <a:xfrm>
          <a:off x="25908000"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845" name="ZoneTexte 1844">
          <a:extLst>
            <a:ext uri="{FF2B5EF4-FFF2-40B4-BE49-F238E27FC236}">
              <a16:creationId xmlns:a16="http://schemas.microsoft.com/office/drawing/2014/main" id="{9A5F7B41-11E0-4656-A41E-04868DEE893A}"/>
            </a:ext>
          </a:extLst>
        </xdr:cNvPr>
        <xdr:cNvSpPr txBox="1"/>
      </xdr:nvSpPr>
      <xdr:spPr>
        <a:xfrm>
          <a:off x="25908000"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87</xdr:row>
      <xdr:rowOff>128587</xdr:rowOff>
    </xdr:from>
    <xdr:ext cx="65" cy="172227"/>
    <xdr:sp macro="" textlink="">
      <xdr:nvSpPr>
        <xdr:cNvPr id="1846" name="ZoneTexte 1845">
          <a:extLst>
            <a:ext uri="{FF2B5EF4-FFF2-40B4-BE49-F238E27FC236}">
              <a16:creationId xmlns:a16="http://schemas.microsoft.com/office/drawing/2014/main" id="{5FDFA747-72F8-41F2-AF6E-CFED7D4305BE}"/>
            </a:ext>
          </a:extLst>
        </xdr:cNvPr>
        <xdr:cNvSpPr txBox="1"/>
      </xdr:nvSpPr>
      <xdr:spPr>
        <a:xfrm>
          <a:off x="25060275"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88</xdr:row>
      <xdr:rowOff>128587</xdr:rowOff>
    </xdr:from>
    <xdr:ext cx="65" cy="172227"/>
    <xdr:sp macro="" textlink="">
      <xdr:nvSpPr>
        <xdr:cNvPr id="1847" name="ZoneTexte 1846">
          <a:extLst>
            <a:ext uri="{FF2B5EF4-FFF2-40B4-BE49-F238E27FC236}">
              <a16:creationId xmlns:a16="http://schemas.microsoft.com/office/drawing/2014/main" id="{FA347151-A120-4B8B-B982-F42AF047A422}"/>
            </a:ext>
          </a:extLst>
        </xdr:cNvPr>
        <xdr:cNvSpPr txBox="1"/>
      </xdr:nvSpPr>
      <xdr:spPr>
        <a:xfrm>
          <a:off x="25060275"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848" name="ZoneTexte 1847">
          <a:extLst>
            <a:ext uri="{FF2B5EF4-FFF2-40B4-BE49-F238E27FC236}">
              <a16:creationId xmlns:a16="http://schemas.microsoft.com/office/drawing/2014/main" id="{39EB537E-8404-42C8-AEE9-FB9592AF8D53}"/>
            </a:ext>
          </a:extLst>
        </xdr:cNvPr>
        <xdr:cNvSpPr txBox="1"/>
      </xdr:nvSpPr>
      <xdr:spPr>
        <a:xfrm>
          <a:off x="25908000"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849" name="ZoneTexte 1848">
          <a:extLst>
            <a:ext uri="{FF2B5EF4-FFF2-40B4-BE49-F238E27FC236}">
              <a16:creationId xmlns:a16="http://schemas.microsoft.com/office/drawing/2014/main" id="{BB67A8BF-64B8-4426-8E7A-DF1735C3BF6D}"/>
            </a:ext>
          </a:extLst>
        </xdr:cNvPr>
        <xdr:cNvSpPr txBox="1"/>
      </xdr:nvSpPr>
      <xdr:spPr>
        <a:xfrm>
          <a:off x="25908000"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850" name="ZoneTexte 1849">
          <a:extLst>
            <a:ext uri="{FF2B5EF4-FFF2-40B4-BE49-F238E27FC236}">
              <a16:creationId xmlns:a16="http://schemas.microsoft.com/office/drawing/2014/main" id="{7F05375A-8161-4F77-AA33-7B71C7861827}"/>
            </a:ext>
          </a:extLst>
        </xdr:cNvPr>
        <xdr:cNvSpPr txBox="1"/>
      </xdr:nvSpPr>
      <xdr:spPr>
        <a:xfrm>
          <a:off x="25908000" y="1675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851" name="ZoneTexte 1850">
          <a:extLst>
            <a:ext uri="{FF2B5EF4-FFF2-40B4-BE49-F238E27FC236}">
              <a16:creationId xmlns:a16="http://schemas.microsoft.com/office/drawing/2014/main" id="{79D45754-6BA5-4E93-BF13-253A9CC02E37}"/>
            </a:ext>
          </a:extLst>
        </xdr:cNvPr>
        <xdr:cNvSpPr txBox="1"/>
      </xdr:nvSpPr>
      <xdr:spPr>
        <a:xfrm>
          <a:off x="25908000"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88</xdr:row>
      <xdr:rowOff>128587</xdr:rowOff>
    </xdr:from>
    <xdr:ext cx="65" cy="172227"/>
    <xdr:sp macro="" textlink="">
      <xdr:nvSpPr>
        <xdr:cNvPr id="1852" name="ZoneTexte 1851">
          <a:extLst>
            <a:ext uri="{FF2B5EF4-FFF2-40B4-BE49-F238E27FC236}">
              <a16:creationId xmlns:a16="http://schemas.microsoft.com/office/drawing/2014/main" id="{5AE64A68-1CA6-4163-A2D7-036E388856FB}"/>
            </a:ext>
          </a:extLst>
        </xdr:cNvPr>
        <xdr:cNvSpPr txBox="1"/>
      </xdr:nvSpPr>
      <xdr:spPr>
        <a:xfrm>
          <a:off x="25060275"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853" name="ZoneTexte 1852">
          <a:extLst>
            <a:ext uri="{FF2B5EF4-FFF2-40B4-BE49-F238E27FC236}">
              <a16:creationId xmlns:a16="http://schemas.microsoft.com/office/drawing/2014/main" id="{68F3CB6C-78B0-47F5-AAE6-3B6D0AC269B2}"/>
            </a:ext>
          </a:extLst>
        </xdr:cNvPr>
        <xdr:cNvSpPr txBox="1"/>
      </xdr:nvSpPr>
      <xdr:spPr>
        <a:xfrm>
          <a:off x="25908000"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854" name="ZoneTexte 1853">
          <a:extLst>
            <a:ext uri="{FF2B5EF4-FFF2-40B4-BE49-F238E27FC236}">
              <a16:creationId xmlns:a16="http://schemas.microsoft.com/office/drawing/2014/main" id="{0BE5C7F9-5262-401F-8792-E19E80ECBBBB}"/>
            </a:ext>
          </a:extLst>
        </xdr:cNvPr>
        <xdr:cNvSpPr txBox="1"/>
      </xdr:nvSpPr>
      <xdr:spPr>
        <a:xfrm>
          <a:off x="25908000"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88</xdr:row>
      <xdr:rowOff>128587</xdr:rowOff>
    </xdr:from>
    <xdr:ext cx="65" cy="172227"/>
    <xdr:sp macro="" textlink="">
      <xdr:nvSpPr>
        <xdr:cNvPr id="1855" name="ZoneTexte 1854">
          <a:extLst>
            <a:ext uri="{FF2B5EF4-FFF2-40B4-BE49-F238E27FC236}">
              <a16:creationId xmlns:a16="http://schemas.microsoft.com/office/drawing/2014/main" id="{5080E69C-A6BE-490E-A4CC-C37783B0F7CC}"/>
            </a:ext>
          </a:extLst>
        </xdr:cNvPr>
        <xdr:cNvSpPr txBox="1"/>
      </xdr:nvSpPr>
      <xdr:spPr>
        <a:xfrm>
          <a:off x="25060275"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89</xdr:row>
      <xdr:rowOff>128587</xdr:rowOff>
    </xdr:from>
    <xdr:ext cx="65" cy="172227"/>
    <xdr:sp macro="" textlink="">
      <xdr:nvSpPr>
        <xdr:cNvPr id="1856" name="ZoneTexte 1855">
          <a:extLst>
            <a:ext uri="{FF2B5EF4-FFF2-40B4-BE49-F238E27FC236}">
              <a16:creationId xmlns:a16="http://schemas.microsoft.com/office/drawing/2014/main" id="{D319396C-8968-4D14-9B41-371945D6A833}"/>
            </a:ext>
          </a:extLst>
        </xdr:cNvPr>
        <xdr:cNvSpPr txBox="1"/>
      </xdr:nvSpPr>
      <xdr:spPr>
        <a:xfrm>
          <a:off x="25060275" y="1714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857" name="ZoneTexte 1856">
          <a:extLst>
            <a:ext uri="{FF2B5EF4-FFF2-40B4-BE49-F238E27FC236}">
              <a16:creationId xmlns:a16="http://schemas.microsoft.com/office/drawing/2014/main" id="{A0023F7C-EEC5-4229-907B-290C279ADF81}"/>
            </a:ext>
          </a:extLst>
        </xdr:cNvPr>
        <xdr:cNvSpPr txBox="1"/>
      </xdr:nvSpPr>
      <xdr:spPr>
        <a:xfrm>
          <a:off x="25908000"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858" name="ZoneTexte 1857">
          <a:extLst>
            <a:ext uri="{FF2B5EF4-FFF2-40B4-BE49-F238E27FC236}">
              <a16:creationId xmlns:a16="http://schemas.microsoft.com/office/drawing/2014/main" id="{5D4DE4AD-1D63-4F75-865C-62A24152BF00}"/>
            </a:ext>
          </a:extLst>
        </xdr:cNvPr>
        <xdr:cNvSpPr txBox="1"/>
      </xdr:nvSpPr>
      <xdr:spPr>
        <a:xfrm>
          <a:off x="25908000" y="1714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859" name="ZoneTexte 1858">
          <a:extLst>
            <a:ext uri="{FF2B5EF4-FFF2-40B4-BE49-F238E27FC236}">
              <a16:creationId xmlns:a16="http://schemas.microsoft.com/office/drawing/2014/main" id="{1A9A99BA-6E02-4BBD-BDC8-FF3CF83A23DB}"/>
            </a:ext>
          </a:extLst>
        </xdr:cNvPr>
        <xdr:cNvSpPr txBox="1"/>
      </xdr:nvSpPr>
      <xdr:spPr>
        <a:xfrm>
          <a:off x="25908000" y="1694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860" name="ZoneTexte 1859">
          <a:extLst>
            <a:ext uri="{FF2B5EF4-FFF2-40B4-BE49-F238E27FC236}">
              <a16:creationId xmlns:a16="http://schemas.microsoft.com/office/drawing/2014/main" id="{3216A4B8-C3C0-4C4B-BCA9-8F315CBC5F88}"/>
            </a:ext>
          </a:extLst>
        </xdr:cNvPr>
        <xdr:cNvSpPr txBox="1"/>
      </xdr:nvSpPr>
      <xdr:spPr>
        <a:xfrm>
          <a:off x="25908000" y="1714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89</xdr:row>
      <xdr:rowOff>128587</xdr:rowOff>
    </xdr:from>
    <xdr:ext cx="65" cy="172227"/>
    <xdr:sp macro="" textlink="">
      <xdr:nvSpPr>
        <xdr:cNvPr id="1861" name="ZoneTexte 1860">
          <a:extLst>
            <a:ext uri="{FF2B5EF4-FFF2-40B4-BE49-F238E27FC236}">
              <a16:creationId xmlns:a16="http://schemas.microsoft.com/office/drawing/2014/main" id="{DC72C2D2-619E-4F43-8DFF-364C628A75AF}"/>
            </a:ext>
          </a:extLst>
        </xdr:cNvPr>
        <xdr:cNvSpPr txBox="1"/>
      </xdr:nvSpPr>
      <xdr:spPr>
        <a:xfrm>
          <a:off x="25060275" y="1714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862" name="ZoneTexte 1861">
          <a:extLst>
            <a:ext uri="{FF2B5EF4-FFF2-40B4-BE49-F238E27FC236}">
              <a16:creationId xmlns:a16="http://schemas.microsoft.com/office/drawing/2014/main" id="{86525504-3CA3-432E-AE42-1F17165853DF}"/>
            </a:ext>
          </a:extLst>
        </xdr:cNvPr>
        <xdr:cNvSpPr txBox="1"/>
      </xdr:nvSpPr>
      <xdr:spPr>
        <a:xfrm>
          <a:off x="25908000" y="1714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863" name="ZoneTexte 1862">
          <a:extLst>
            <a:ext uri="{FF2B5EF4-FFF2-40B4-BE49-F238E27FC236}">
              <a16:creationId xmlns:a16="http://schemas.microsoft.com/office/drawing/2014/main" id="{2C83E843-518D-41CA-AE14-E093AA341511}"/>
            </a:ext>
          </a:extLst>
        </xdr:cNvPr>
        <xdr:cNvSpPr txBox="1"/>
      </xdr:nvSpPr>
      <xdr:spPr>
        <a:xfrm>
          <a:off x="25908000" y="1714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89</xdr:row>
      <xdr:rowOff>128587</xdr:rowOff>
    </xdr:from>
    <xdr:ext cx="65" cy="172227"/>
    <xdr:sp macro="" textlink="">
      <xdr:nvSpPr>
        <xdr:cNvPr id="1864" name="ZoneTexte 1863">
          <a:extLst>
            <a:ext uri="{FF2B5EF4-FFF2-40B4-BE49-F238E27FC236}">
              <a16:creationId xmlns:a16="http://schemas.microsoft.com/office/drawing/2014/main" id="{F2A05A41-1DE0-42F8-B01C-2B0C29F59783}"/>
            </a:ext>
          </a:extLst>
        </xdr:cNvPr>
        <xdr:cNvSpPr txBox="1"/>
      </xdr:nvSpPr>
      <xdr:spPr>
        <a:xfrm>
          <a:off x="25060275" y="1714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90</xdr:row>
      <xdr:rowOff>128587</xdr:rowOff>
    </xdr:from>
    <xdr:ext cx="65" cy="172227"/>
    <xdr:sp macro="" textlink="">
      <xdr:nvSpPr>
        <xdr:cNvPr id="1865" name="ZoneTexte 1864">
          <a:extLst>
            <a:ext uri="{FF2B5EF4-FFF2-40B4-BE49-F238E27FC236}">
              <a16:creationId xmlns:a16="http://schemas.microsoft.com/office/drawing/2014/main" id="{02FF78C4-C80E-4BE6-AD4E-FB960F242C63}"/>
            </a:ext>
          </a:extLst>
        </xdr:cNvPr>
        <xdr:cNvSpPr txBox="1"/>
      </xdr:nvSpPr>
      <xdr:spPr>
        <a:xfrm>
          <a:off x="25060275" y="1733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866" name="ZoneTexte 1865">
          <a:extLst>
            <a:ext uri="{FF2B5EF4-FFF2-40B4-BE49-F238E27FC236}">
              <a16:creationId xmlns:a16="http://schemas.microsoft.com/office/drawing/2014/main" id="{0ECA5F26-2548-4828-8DD3-DC883DB2BEF2}"/>
            </a:ext>
          </a:extLst>
        </xdr:cNvPr>
        <xdr:cNvSpPr txBox="1"/>
      </xdr:nvSpPr>
      <xdr:spPr>
        <a:xfrm>
          <a:off x="25908000" y="1714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867" name="ZoneTexte 1866">
          <a:extLst>
            <a:ext uri="{FF2B5EF4-FFF2-40B4-BE49-F238E27FC236}">
              <a16:creationId xmlns:a16="http://schemas.microsoft.com/office/drawing/2014/main" id="{109A56E8-4B15-46A8-AEC6-E997C9ABB350}"/>
            </a:ext>
          </a:extLst>
        </xdr:cNvPr>
        <xdr:cNvSpPr txBox="1"/>
      </xdr:nvSpPr>
      <xdr:spPr>
        <a:xfrm>
          <a:off x="25908000" y="1733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868" name="ZoneTexte 1867">
          <a:extLst>
            <a:ext uri="{FF2B5EF4-FFF2-40B4-BE49-F238E27FC236}">
              <a16:creationId xmlns:a16="http://schemas.microsoft.com/office/drawing/2014/main" id="{ECA79147-11DB-41D2-8C5D-93E1BE689A07}"/>
            </a:ext>
          </a:extLst>
        </xdr:cNvPr>
        <xdr:cNvSpPr txBox="1"/>
      </xdr:nvSpPr>
      <xdr:spPr>
        <a:xfrm>
          <a:off x="25908000" y="1714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869" name="ZoneTexte 1868">
          <a:extLst>
            <a:ext uri="{FF2B5EF4-FFF2-40B4-BE49-F238E27FC236}">
              <a16:creationId xmlns:a16="http://schemas.microsoft.com/office/drawing/2014/main" id="{4897450F-9389-4DCA-8010-75218E1524B5}"/>
            </a:ext>
          </a:extLst>
        </xdr:cNvPr>
        <xdr:cNvSpPr txBox="1"/>
      </xdr:nvSpPr>
      <xdr:spPr>
        <a:xfrm>
          <a:off x="25908000" y="1733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90</xdr:row>
      <xdr:rowOff>128587</xdr:rowOff>
    </xdr:from>
    <xdr:ext cx="65" cy="172227"/>
    <xdr:sp macro="" textlink="">
      <xdr:nvSpPr>
        <xdr:cNvPr id="1870" name="ZoneTexte 1869">
          <a:extLst>
            <a:ext uri="{FF2B5EF4-FFF2-40B4-BE49-F238E27FC236}">
              <a16:creationId xmlns:a16="http://schemas.microsoft.com/office/drawing/2014/main" id="{1E444534-CDDB-401E-9528-B5D1F92DFAC9}"/>
            </a:ext>
          </a:extLst>
        </xdr:cNvPr>
        <xdr:cNvSpPr txBox="1"/>
      </xdr:nvSpPr>
      <xdr:spPr>
        <a:xfrm>
          <a:off x="25060275" y="1733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871" name="ZoneTexte 1870">
          <a:extLst>
            <a:ext uri="{FF2B5EF4-FFF2-40B4-BE49-F238E27FC236}">
              <a16:creationId xmlns:a16="http://schemas.microsoft.com/office/drawing/2014/main" id="{65FBEB7B-266E-4D8E-BE67-CC71EE540E00}"/>
            </a:ext>
          </a:extLst>
        </xdr:cNvPr>
        <xdr:cNvSpPr txBox="1"/>
      </xdr:nvSpPr>
      <xdr:spPr>
        <a:xfrm>
          <a:off x="25908000" y="1733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872" name="ZoneTexte 1871">
          <a:extLst>
            <a:ext uri="{FF2B5EF4-FFF2-40B4-BE49-F238E27FC236}">
              <a16:creationId xmlns:a16="http://schemas.microsoft.com/office/drawing/2014/main" id="{A1D3A956-A8C5-40DB-995E-37C7E38B9B1F}"/>
            </a:ext>
          </a:extLst>
        </xdr:cNvPr>
        <xdr:cNvSpPr txBox="1"/>
      </xdr:nvSpPr>
      <xdr:spPr>
        <a:xfrm>
          <a:off x="25908000" y="1733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90</xdr:row>
      <xdr:rowOff>128587</xdr:rowOff>
    </xdr:from>
    <xdr:ext cx="65" cy="172227"/>
    <xdr:sp macro="" textlink="">
      <xdr:nvSpPr>
        <xdr:cNvPr id="1873" name="ZoneTexte 1872">
          <a:extLst>
            <a:ext uri="{FF2B5EF4-FFF2-40B4-BE49-F238E27FC236}">
              <a16:creationId xmlns:a16="http://schemas.microsoft.com/office/drawing/2014/main" id="{DADF242D-2951-4202-8FE8-EE5E9921B796}"/>
            </a:ext>
          </a:extLst>
        </xdr:cNvPr>
        <xdr:cNvSpPr txBox="1"/>
      </xdr:nvSpPr>
      <xdr:spPr>
        <a:xfrm>
          <a:off x="25060275" y="1733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91</xdr:row>
      <xdr:rowOff>128587</xdr:rowOff>
    </xdr:from>
    <xdr:ext cx="65" cy="172227"/>
    <xdr:sp macro="" textlink="">
      <xdr:nvSpPr>
        <xdr:cNvPr id="1874" name="ZoneTexte 1873">
          <a:extLst>
            <a:ext uri="{FF2B5EF4-FFF2-40B4-BE49-F238E27FC236}">
              <a16:creationId xmlns:a16="http://schemas.microsoft.com/office/drawing/2014/main" id="{A0F62C78-CD26-429A-B3E6-1F68251241D7}"/>
            </a:ext>
          </a:extLst>
        </xdr:cNvPr>
        <xdr:cNvSpPr txBox="1"/>
      </xdr:nvSpPr>
      <xdr:spPr>
        <a:xfrm>
          <a:off x="25060275" y="17530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875" name="ZoneTexte 1874">
          <a:extLst>
            <a:ext uri="{FF2B5EF4-FFF2-40B4-BE49-F238E27FC236}">
              <a16:creationId xmlns:a16="http://schemas.microsoft.com/office/drawing/2014/main" id="{347D2857-55E6-4CD8-8C10-52EBAA090D07}"/>
            </a:ext>
          </a:extLst>
        </xdr:cNvPr>
        <xdr:cNvSpPr txBox="1"/>
      </xdr:nvSpPr>
      <xdr:spPr>
        <a:xfrm>
          <a:off x="25908000" y="1733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876" name="ZoneTexte 1875">
          <a:extLst>
            <a:ext uri="{FF2B5EF4-FFF2-40B4-BE49-F238E27FC236}">
              <a16:creationId xmlns:a16="http://schemas.microsoft.com/office/drawing/2014/main" id="{D4B2B420-F7AF-49A8-AB00-8C5F4BD11F11}"/>
            </a:ext>
          </a:extLst>
        </xdr:cNvPr>
        <xdr:cNvSpPr txBox="1"/>
      </xdr:nvSpPr>
      <xdr:spPr>
        <a:xfrm>
          <a:off x="25908000" y="17530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877" name="ZoneTexte 1876">
          <a:extLst>
            <a:ext uri="{FF2B5EF4-FFF2-40B4-BE49-F238E27FC236}">
              <a16:creationId xmlns:a16="http://schemas.microsoft.com/office/drawing/2014/main" id="{F8DAE060-79EA-48A9-9215-F271D34A54A8}"/>
            </a:ext>
          </a:extLst>
        </xdr:cNvPr>
        <xdr:cNvSpPr txBox="1"/>
      </xdr:nvSpPr>
      <xdr:spPr>
        <a:xfrm>
          <a:off x="25908000" y="1733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878" name="ZoneTexte 1877">
          <a:extLst>
            <a:ext uri="{FF2B5EF4-FFF2-40B4-BE49-F238E27FC236}">
              <a16:creationId xmlns:a16="http://schemas.microsoft.com/office/drawing/2014/main" id="{9F708461-B9BD-4614-9F58-90E4ADAB6FC8}"/>
            </a:ext>
          </a:extLst>
        </xdr:cNvPr>
        <xdr:cNvSpPr txBox="1"/>
      </xdr:nvSpPr>
      <xdr:spPr>
        <a:xfrm>
          <a:off x="25908000" y="17530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91</xdr:row>
      <xdr:rowOff>128587</xdr:rowOff>
    </xdr:from>
    <xdr:ext cx="65" cy="172227"/>
    <xdr:sp macro="" textlink="">
      <xdr:nvSpPr>
        <xdr:cNvPr id="1879" name="ZoneTexte 1878">
          <a:extLst>
            <a:ext uri="{FF2B5EF4-FFF2-40B4-BE49-F238E27FC236}">
              <a16:creationId xmlns:a16="http://schemas.microsoft.com/office/drawing/2014/main" id="{01C50D72-6AB0-4C52-84F2-7282CBD2B68B}"/>
            </a:ext>
          </a:extLst>
        </xdr:cNvPr>
        <xdr:cNvSpPr txBox="1"/>
      </xdr:nvSpPr>
      <xdr:spPr>
        <a:xfrm>
          <a:off x="25060275" y="17530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880" name="ZoneTexte 1879">
          <a:extLst>
            <a:ext uri="{FF2B5EF4-FFF2-40B4-BE49-F238E27FC236}">
              <a16:creationId xmlns:a16="http://schemas.microsoft.com/office/drawing/2014/main" id="{85AABC78-A406-4CE4-80EB-0F075C3BB223}"/>
            </a:ext>
          </a:extLst>
        </xdr:cNvPr>
        <xdr:cNvSpPr txBox="1"/>
      </xdr:nvSpPr>
      <xdr:spPr>
        <a:xfrm>
          <a:off x="25908000" y="17530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881" name="ZoneTexte 1880">
          <a:extLst>
            <a:ext uri="{FF2B5EF4-FFF2-40B4-BE49-F238E27FC236}">
              <a16:creationId xmlns:a16="http://schemas.microsoft.com/office/drawing/2014/main" id="{DEA53282-F06E-4B04-A958-11B9F6766C35}"/>
            </a:ext>
          </a:extLst>
        </xdr:cNvPr>
        <xdr:cNvSpPr txBox="1"/>
      </xdr:nvSpPr>
      <xdr:spPr>
        <a:xfrm>
          <a:off x="25908000" y="17530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91</xdr:row>
      <xdr:rowOff>128587</xdr:rowOff>
    </xdr:from>
    <xdr:ext cx="65" cy="172227"/>
    <xdr:sp macro="" textlink="">
      <xdr:nvSpPr>
        <xdr:cNvPr id="1882" name="ZoneTexte 1881">
          <a:extLst>
            <a:ext uri="{FF2B5EF4-FFF2-40B4-BE49-F238E27FC236}">
              <a16:creationId xmlns:a16="http://schemas.microsoft.com/office/drawing/2014/main" id="{23C39ED2-D8D9-49EC-AC39-17EDEC6CC437}"/>
            </a:ext>
          </a:extLst>
        </xdr:cNvPr>
        <xdr:cNvSpPr txBox="1"/>
      </xdr:nvSpPr>
      <xdr:spPr>
        <a:xfrm>
          <a:off x="25060275" y="17530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92</xdr:row>
      <xdr:rowOff>128587</xdr:rowOff>
    </xdr:from>
    <xdr:ext cx="65" cy="172227"/>
    <xdr:sp macro="" textlink="">
      <xdr:nvSpPr>
        <xdr:cNvPr id="1883" name="ZoneTexte 1882">
          <a:extLst>
            <a:ext uri="{FF2B5EF4-FFF2-40B4-BE49-F238E27FC236}">
              <a16:creationId xmlns:a16="http://schemas.microsoft.com/office/drawing/2014/main" id="{1F39F8E8-3353-498D-BE8F-5BDF46EC3F2F}"/>
            </a:ext>
          </a:extLst>
        </xdr:cNvPr>
        <xdr:cNvSpPr txBox="1"/>
      </xdr:nvSpPr>
      <xdr:spPr>
        <a:xfrm>
          <a:off x="25060275"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884" name="ZoneTexte 1883">
          <a:extLst>
            <a:ext uri="{FF2B5EF4-FFF2-40B4-BE49-F238E27FC236}">
              <a16:creationId xmlns:a16="http://schemas.microsoft.com/office/drawing/2014/main" id="{C0AF23E4-1C1F-44F0-856A-94D9699B0704}"/>
            </a:ext>
          </a:extLst>
        </xdr:cNvPr>
        <xdr:cNvSpPr txBox="1"/>
      </xdr:nvSpPr>
      <xdr:spPr>
        <a:xfrm>
          <a:off x="25908000" y="17530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885" name="ZoneTexte 1884">
          <a:extLst>
            <a:ext uri="{FF2B5EF4-FFF2-40B4-BE49-F238E27FC236}">
              <a16:creationId xmlns:a16="http://schemas.microsoft.com/office/drawing/2014/main" id="{180C20D5-AB9C-4A34-92E0-A049091FBB3F}"/>
            </a:ext>
          </a:extLst>
        </xdr:cNvPr>
        <xdr:cNvSpPr txBox="1"/>
      </xdr:nvSpPr>
      <xdr:spPr>
        <a:xfrm>
          <a:off x="2590800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886" name="ZoneTexte 1885">
          <a:extLst>
            <a:ext uri="{FF2B5EF4-FFF2-40B4-BE49-F238E27FC236}">
              <a16:creationId xmlns:a16="http://schemas.microsoft.com/office/drawing/2014/main" id="{8CA75D98-57DB-4F15-82A8-03F62F3C14CB}"/>
            </a:ext>
          </a:extLst>
        </xdr:cNvPr>
        <xdr:cNvSpPr txBox="1"/>
      </xdr:nvSpPr>
      <xdr:spPr>
        <a:xfrm>
          <a:off x="25908000" y="17530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887" name="ZoneTexte 1886">
          <a:extLst>
            <a:ext uri="{FF2B5EF4-FFF2-40B4-BE49-F238E27FC236}">
              <a16:creationId xmlns:a16="http://schemas.microsoft.com/office/drawing/2014/main" id="{BEBDAC81-2485-41A7-B50F-FBB1186D4FBD}"/>
            </a:ext>
          </a:extLst>
        </xdr:cNvPr>
        <xdr:cNvSpPr txBox="1"/>
      </xdr:nvSpPr>
      <xdr:spPr>
        <a:xfrm>
          <a:off x="2590800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92</xdr:row>
      <xdr:rowOff>128587</xdr:rowOff>
    </xdr:from>
    <xdr:ext cx="65" cy="172227"/>
    <xdr:sp macro="" textlink="">
      <xdr:nvSpPr>
        <xdr:cNvPr id="1888" name="ZoneTexte 1887">
          <a:extLst>
            <a:ext uri="{FF2B5EF4-FFF2-40B4-BE49-F238E27FC236}">
              <a16:creationId xmlns:a16="http://schemas.microsoft.com/office/drawing/2014/main" id="{31FA4084-9167-4818-B72B-CD8CC59EB5A3}"/>
            </a:ext>
          </a:extLst>
        </xdr:cNvPr>
        <xdr:cNvSpPr txBox="1"/>
      </xdr:nvSpPr>
      <xdr:spPr>
        <a:xfrm>
          <a:off x="25060275"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889" name="ZoneTexte 1888">
          <a:extLst>
            <a:ext uri="{FF2B5EF4-FFF2-40B4-BE49-F238E27FC236}">
              <a16:creationId xmlns:a16="http://schemas.microsoft.com/office/drawing/2014/main" id="{68572F8C-5099-4A12-A656-34C8B930547E}"/>
            </a:ext>
          </a:extLst>
        </xdr:cNvPr>
        <xdr:cNvSpPr txBox="1"/>
      </xdr:nvSpPr>
      <xdr:spPr>
        <a:xfrm>
          <a:off x="2590800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890" name="ZoneTexte 1889">
          <a:extLst>
            <a:ext uri="{FF2B5EF4-FFF2-40B4-BE49-F238E27FC236}">
              <a16:creationId xmlns:a16="http://schemas.microsoft.com/office/drawing/2014/main" id="{7F6790D0-0FD6-4573-BEC7-A232A59A0617}"/>
            </a:ext>
          </a:extLst>
        </xdr:cNvPr>
        <xdr:cNvSpPr txBox="1"/>
      </xdr:nvSpPr>
      <xdr:spPr>
        <a:xfrm>
          <a:off x="2590800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92</xdr:row>
      <xdr:rowOff>128587</xdr:rowOff>
    </xdr:from>
    <xdr:ext cx="65" cy="172227"/>
    <xdr:sp macro="" textlink="">
      <xdr:nvSpPr>
        <xdr:cNvPr id="1891" name="ZoneTexte 1890">
          <a:extLst>
            <a:ext uri="{FF2B5EF4-FFF2-40B4-BE49-F238E27FC236}">
              <a16:creationId xmlns:a16="http://schemas.microsoft.com/office/drawing/2014/main" id="{9A3361CC-3E3E-49F3-B4EB-D5A26F876335}"/>
            </a:ext>
          </a:extLst>
        </xdr:cNvPr>
        <xdr:cNvSpPr txBox="1"/>
      </xdr:nvSpPr>
      <xdr:spPr>
        <a:xfrm>
          <a:off x="25060275"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93</xdr:row>
      <xdr:rowOff>128587</xdr:rowOff>
    </xdr:from>
    <xdr:ext cx="65" cy="172227"/>
    <xdr:sp macro="" textlink="">
      <xdr:nvSpPr>
        <xdr:cNvPr id="1892" name="ZoneTexte 1891">
          <a:extLst>
            <a:ext uri="{FF2B5EF4-FFF2-40B4-BE49-F238E27FC236}">
              <a16:creationId xmlns:a16="http://schemas.microsoft.com/office/drawing/2014/main" id="{DD1C6F56-01AF-4FEA-A337-9FA8835AA76E}"/>
            </a:ext>
          </a:extLst>
        </xdr:cNvPr>
        <xdr:cNvSpPr txBox="1"/>
      </xdr:nvSpPr>
      <xdr:spPr>
        <a:xfrm>
          <a:off x="25060275"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893" name="ZoneTexte 1892">
          <a:extLst>
            <a:ext uri="{FF2B5EF4-FFF2-40B4-BE49-F238E27FC236}">
              <a16:creationId xmlns:a16="http://schemas.microsoft.com/office/drawing/2014/main" id="{89AEE1B2-EB44-4B2E-812E-2C672708153E}"/>
            </a:ext>
          </a:extLst>
        </xdr:cNvPr>
        <xdr:cNvSpPr txBox="1"/>
      </xdr:nvSpPr>
      <xdr:spPr>
        <a:xfrm>
          <a:off x="2590800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894" name="ZoneTexte 1893">
          <a:extLst>
            <a:ext uri="{FF2B5EF4-FFF2-40B4-BE49-F238E27FC236}">
              <a16:creationId xmlns:a16="http://schemas.microsoft.com/office/drawing/2014/main" id="{2470DB61-BE70-4D8A-9D7D-D1268DAE0310}"/>
            </a:ext>
          </a:extLst>
        </xdr:cNvPr>
        <xdr:cNvSpPr txBox="1"/>
      </xdr:nvSpPr>
      <xdr:spPr>
        <a:xfrm>
          <a:off x="25908000"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895" name="ZoneTexte 1894">
          <a:extLst>
            <a:ext uri="{FF2B5EF4-FFF2-40B4-BE49-F238E27FC236}">
              <a16:creationId xmlns:a16="http://schemas.microsoft.com/office/drawing/2014/main" id="{EA549893-74C0-432B-9850-9A73A94260C9}"/>
            </a:ext>
          </a:extLst>
        </xdr:cNvPr>
        <xdr:cNvSpPr txBox="1"/>
      </xdr:nvSpPr>
      <xdr:spPr>
        <a:xfrm>
          <a:off x="2590800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896" name="ZoneTexte 1895">
          <a:extLst>
            <a:ext uri="{FF2B5EF4-FFF2-40B4-BE49-F238E27FC236}">
              <a16:creationId xmlns:a16="http://schemas.microsoft.com/office/drawing/2014/main" id="{E0663AAA-4641-41DE-B4CB-BE3ED4766AA4}"/>
            </a:ext>
          </a:extLst>
        </xdr:cNvPr>
        <xdr:cNvSpPr txBox="1"/>
      </xdr:nvSpPr>
      <xdr:spPr>
        <a:xfrm>
          <a:off x="25908000"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93</xdr:row>
      <xdr:rowOff>128587</xdr:rowOff>
    </xdr:from>
    <xdr:ext cx="65" cy="172227"/>
    <xdr:sp macro="" textlink="">
      <xdr:nvSpPr>
        <xdr:cNvPr id="1897" name="ZoneTexte 1896">
          <a:extLst>
            <a:ext uri="{FF2B5EF4-FFF2-40B4-BE49-F238E27FC236}">
              <a16:creationId xmlns:a16="http://schemas.microsoft.com/office/drawing/2014/main" id="{E38B4FC6-C1AA-4FDE-899D-89D9B85D8D96}"/>
            </a:ext>
          </a:extLst>
        </xdr:cNvPr>
        <xdr:cNvSpPr txBox="1"/>
      </xdr:nvSpPr>
      <xdr:spPr>
        <a:xfrm>
          <a:off x="25060275"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898" name="ZoneTexte 1897">
          <a:extLst>
            <a:ext uri="{FF2B5EF4-FFF2-40B4-BE49-F238E27FC236}">
              <a16:creationId xmlns:a16="http://schemas.microsoft.com/office/drawing/2014/main" id="{1D62D094-E8DE-4A89-BD6D-BF8EEAF027A4}"/>
            </a:ext>
          </a:extLst>
        </xdr:cNvPr>
        <xdr:cNvSpPr txBox="1"/>
      </xdr:nvSpPr>
      <xdr:spPr>
        <a:xfrm>
          <a:off x="25908000"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899" name="ZoneTexte 1898">
          <a:extLst>
            <a:ext uri="{FF2B5EF4-FFF2-40B4-BE49-F238E27FC236}">
              <a16:creationId xmlns:a16="http://schemas.microsoft.com/office/drawing/2014/main" id="{1DA15C72-CDA5-4E39-8289-B88375EECF2C}"/>
            </a:ext>
          </a:extLst>
        </xdr:cNvPr>
        <xdr:cNvSpPr txBox="1"/>
      </xdr:nvSpPr>
      <xdr:spPr>
        <a:xfrm>
          <a:off x="25908000"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93</xdr:row>
      <xdr:rowOff>128587</xdr:rowOff>
    </xdr:from>
    <xdr:ext cx="65" cy="172227"/>
    <xdr:sp macro="" textlink="">
      <xdr:nvSpPr>
        <xdr:cNvPr id="1900" name="ZoneTexte 1899">
          <a:extLst>
            <a:ext uri="{FF2B5EF4-FFF2-40B4-BE49-F238E27FC236}">
              <a16:creationId xmlns:a16="http://schemas.microsoft.com/office/drawing/2014/main" id="{DF17AD79-761B-4B60-933B-29A410E83DDC}"/>
            </a:ext>
          </a:extLst>
        </xdr:cNvPr>
        <xdr:cNvSpPr txBox="1"/>
      </xdr:nvSpPr>
      <xdr:spPr>
        <a:xfrm>
          <a:off x="25060275"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94</xdr:row>
      <xdr:rowOff>128587</xdr:rowOff>
    </xdr:from>
    <xdr:ext cx="65" cy="172227"/>
    <xdr:sp macro="" textlink="">
      <xdr:nvSpPr>
        <xdr:cNvPr id="1901" name="ZoneTexte 1900">
          <a:extLst>
            <a:ext uri="{FF2B5EF4-FFF2-40B4-BE49-F238E27FC236}">
              <a16:creationId xmlns:a16="http://schemas.microsoft.com/office/drawing/2014/main" id="{7733054F-37C6-4346-9620-F27E55934D8D}"/>
            </a:ext>
          </a:extLst>
        </xdr:cNvPr>
        <xdr:cNvSpPr txBox="1"/>
      </xdr:nvSpPr>
      <xdr:spPr>
        <a:xfrm>
          <a:off x="25060275"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902" name="ZoneTexte 1901">
          <a:extLst>
            <a:ext uri="{FF2B5EF4-FFF2-40B4-BE49-F238E27FC236}">
              <a16:creationId xmlns:a16="http://schemas.microsoft.com/office/drawing/2014/main" id="{6701E3E3-25A6-4F6D-A9F7-61A6285AABC1}"/>
            </a:ext>
          </a:extLst>
        </xdr:cNvPr>
        <xdr:cNvSpPr txBox="1"/>
      </xdr:nvSpPr>
      <xdr:spPr>
        <a:xfrm>
          <a:off x="25908000"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903" name="ZoneTexte 1902">
          <a:extLst>
            <a:ext uri="{FF2B5EF4-FFF2-40B4-BE49-F238E27FC236}">
              <a16:creationId xmlns:a16="http://schemas.microsoft.com/office/drawing/2014/main" id="{71988EC8-A080-4A49-BF9E-B5FA48D0245B}"/>
            </a:ext>
          </a:extLst>
        </xdr:cNvPr>
        <xdr:cNvSpPr txBox="1"/>
      </xdr:nvSpPr>
      <xdr:spPr>
        <a:xfrm>
          <a:off x="25908000"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904" name="ZoneTexte 1903">
          <a:extLst>
            <a:ext uri="{FF2B5EF4-FFF2-40B4-BE49-F238E27FC236}">
              <a16:creationId xmlns:a16="http://schemas.microsoft.com/office/drawing/2014/main" id="{DAD1F59D-073D-4C3C-8D57-BDC2BB180988}"/>
            </a:ext>
          </a:extLst>
        </xdr:cNvPr>
        <xdr:cNvSpPr txBox="1"/>
      </xdr:nvSpPr>
      <xdr:spPr>
        <a:xfrm>
          <a:off x="25908000" y="17949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905" name="ZoneTexte 1904">
          <a:extLst>
            <a:ext uri="{FF2B5EF4-FFF2-40B4-BE49-F238E27FC236}">
              <a16:creationId xmlns:a16="http://schemas.microsoft.com/office/drawing/2014/main" id="{91671C55-66AF-4A1F-A109-A812FFA91B4D}"/>
            </a:ext>
          </a:extLst>
        </xdr:cNvPr>
        <xdr:cNvSpPr txBox="1"/>
      </xdr:nvSpPr>
      <xdr:spPr>
        <a:xfrm>
          <a:off x="25908000"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94</xdr:row>
      <xdr:rowOff>128587</xdr:rowOff>
    </xdr:from>
    <xdr:ext cx="65" cy="172227"/>
    <xdr:sp macro="" textlink="">
      <xdr:nvSpPr>
        <xdr:cNvPr id="1906" name="ZoneTexte 1905">
          <a:extLst>
            <a:ext uri="{FF2B5EF4-FFF2-40B4-BE49-F238E27FC236}">
              <a16:creationId xmlns:a16="http://schemas.microsoft.com/office/drawing/2014/main" id="{F638E762-6863-4B99-A9FA-CA65E7840BA6}"/>
            </a:ext>
          </a:extLst>
        </xdr:cNvPr>
        <xdr:cNvSpPr txBox="1"/>
      </xdr:nvSpPr>
      <xdr:spPr>
        <a:xfrm>
          <a:off x="25060275"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907" name="ZoneTexte 1906">
          <a:extLst>
            <a:ext uri="{FF2B5EF4-FFF2-40B4-BE49-F238E27FC236}">
              <a16:creationId xmlns:a16="http://schemas.microsoft.com/office/drawing/2014/main" id="{228B8AF0-01AC-40D4-936E-F491D38A997D}"/>
            </a:ext>
          </a:extLst>
        </xdr:cNvPr>
        <xdr:cNvSpPr txBox="1"/>
      </xdr:nvSpPr>
      <xdr:spPr>
        <a:xfrm>
          <a:off x="25908000"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908" name="ZoneTexte 1907">
          <a:extLst>
            <a:ext uri="{FF2B5EF4-FFF2-40B4-BE49-F238E27FC236}">
              <a16:creationId xmlns:a16="http://schemas.microsoft.com/office/drawing/2014/main" id="{04D7EB6F-DF03-452E-ADB9-C874EC9F6079}"/>
            </a:ext>
          </a:extLst>
        </xdr:cNvPr>
        <xdr:cNvSpPr txBox="1"/>
      </xdr:nvSpPr>
      <xdr:spPr>
        <a:xfrm>
          <a:off x="25908000"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94</xdr:row>
      <xdr:rowOff>128587</xdr:rowOff>
    </xdr:from>
    <xdr:ext cx="65" cy="172227"/>
    <xdr:sp macro="" textlink="">
      <xdr:nvSpPr>
        <xdr:cNvPr id="1909" name="ZoneTexte 1908">
          <a:extLst>
            <a:ext uri="{FF2B5EF4-FFF2-40B4-BE49-F238E27FC236}">
              <a16:creationId xmlns:a16="http://schemas.microsoft.com/office/drawing/2014/main" id="{8EF07938-2959-4DF9-B8C3-8FB528A8A38A}"/>
            </a:ext>
          </a:extLst>
        </xdr:cNvPr>
        <xdr:cNvSpPr txBox="1"/>
      </xdr:nvSpPr>
      <xdr:spPr>
        <a:xfrm>
          <a:off x="25060275"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95</xdr:row>
      <xdr:rowOff>128587</xdr:rowOff>
    </xdr:from>
    <xdr:ext cx="65" cy="172227"/>
    <xdr:sp macro="" textlink="">
      <xdr:nvSpPr>
        <xdr:cNvPr id="1910" name="ZoneTexte 1909">
          <a:extLst>
            <a:ext uri="{FF2B5EF4-FFF2-40B4-BE49-F238E27FC236}">
              <a16:creationId xmlns:a16="http://schemas.microsoft.com/office/drawing/2014/main" id="{F4FB6D58-8F88-4429-B68C-AF6074B8DE6F}"/>
            </a:ext>
          </a:extLst>
        </xdr:cNvPr>
        <xdr:cNvSpPr txBox="1"/>
      </xdr:nvSpPr>
      <xdr:spPr>
        <a:xfrm>
          <a:off x="25060275"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911" name="ZoneTexte 1910">
          <a:extLst>
            <a:ext uri="{FF2B5EF4-FFF2-40B4-BE49-F238E27FC236}">
              <a16:creationId xmlns:a16="http://schemas.microsoft.com/office/drawing/2014/main" id="{92CD6C54-DBDD-48FC-85B9-02AFC83F1BF9}"/>
            </a:ext>
          </a:extLst>
        </xdr:cNvPr>
        <xdr:cNvSpPr txBox="1"/>
      </xdr:nvSpPr>
      <xdr:spPr>
        <a:xfrm>
          <a:off x="25908000"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912" name="ZoneTexte 1911">
          <a:extLst>
            <a:ext uri="{FF2B5EF4-FFF2-40B4-BE49-F238E27FC236}">
              <a16:creationId xmlns:a16="http://schemas.microsoft.com/office/drawing/2014/main" id="{6E500AEA-0820-4840-B142-439BA19E080D}"/>
            </a:ext>
          </a:extLst>
        </xdr:cNvPr>
        <xdr:cNvSpPr txBox="1"/>
      </xdr:nvSpPr>
      <xdr:spPr>
        <a:xfrm>
          <a:off x="25908000"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913" name="ZoneTexte 1912">
          <a:extLst>
            <a:ext uri="{FF2B5EF4-FFF2-40B4-BE49-F238E27FC236}">
              <a16:creationId xmlns:a16="http://schemas.microsoft.com/office/drawing/2014/main" id="{562D1355-11B3-4669-A2E2-B5BBF5EA1307}"/>
            </a:ext>
          </a:extLst>
        </xdr:cNvPr>
        <xdr:cNvSpPr txBox="1"/>
      </xdr:nvSpPr>
      <xdr:spPr>
        <a:xfrm>
          <a:off x="25908000" y="18140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914" name="ZoneTexte 1913">
          <a:extLst>
            <a:ext uri="{FF2B5EF4-FFF2-40B4-BE49-F238E27FC236}">
              <a16:creationId xmlns:a16="http://schemas.microsoft.com/office/drawing/2014/main" id="{B7553708-47D3-4818-8C66-0A70DE3CB8BD}"/>
            </a:ext>
          </a:extLst>
        </xdr:cNvPr>
        <xdr:cNvSpPr txBox="1"/>
      </xdr:nvSpPr>
      <xdr:spPr>
        <a:xfrm>
          <a:off x="25908000"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95</xdr:row>
      <xdr:rowOff>128587</xdr:rowOff>
    </xdr:from>
    <xdr:ext cx="65" cy="172227"/>
    <xdr:sp macro="" textlink="">
      <xdr:nvSpPr>
        <xdr:cNvPr id="1915" name="ZoneTexte 1914">
          <a:extLst>
            <a:ext uri="{FF2B5EF4-FFF2-40B4-BE49-F238E27FC236}">
              <a16:creationId xmlns:a16="http://schemas.microsoft.com/office/drawing/2014/main" id="{97D555C4-7495-4C61-84DB-841422E26512}"/>
            </a:ext>
          </a:extLst>
        </xdr:cNvPr>
        <xdr:cNvSpPr txBox="1"/>
      </xdr:nvSpPr>
      <xdr:spPr>
        <a:xfrm>
          <a:off x="25060275"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916" name="ZoneTexte 1915">
          <a:extLst>
            <a:ext uri="{FF2B5EF4-FFF2-40B4-BE49-F238E27FC236}">
              <a16:creationId xmlns:a16="http://schemas.microsoft.com/office/drawing/2014/main" id="{68AF7DAE-7D08-4592-B110-455E6AA26A35}"/>
            </a:ext>
          </a:extLst>
        </xdr:cNvPr>
        <xdr:cNvSpPr txBox="1"/>
      </xdr:nvSpPr>
      <xdr:spPr>
        <a:xfrm>
          <a:off x="25908000"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917" name="ZoneTexte 1916">
          <a:extLst>
            <a:ext uri="{FF2B5EF4-FFF2-40B4-BE49-F238E27FC236}">
              <a16:creationId xmlns:a16="http://schemas.microsoft.com/office/drawing/2014/main" id="{625B5B11-F486-41CF-B2D0-210EE76447BC}"/>
            </a:ext>
          </a:extLst>
        </xdr:cNvPr>
        <xdr:cNvSpPr txBox="1"/>
      </xdr:nvSpPr>
      <xdr:spPr>
        <a:xfrm>
          <a:off x="25908000"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95</xdr:row>
      <xdr:rowOff>128587</xdr:rowOff>
    </xdr:from>
    <xdr:ext cx="65" cy="172227"/>
    <xdr:sp macro="" textlink="">
      <xdr:nvSpPr>
        <xdr:cNvPr id="1918" name="ZoneTexte 1917">
          <a:extLst>
            <a:ext uri="{FF2B5EF4-FFF2-40B4-BE49-F238E27FC236}">
              <a16:creationId xmlns:a16="http://schemas.microsoft.com/office/drawing/2014/main" id="{3368678D-F373-45CB-8A84-BA31961BAC26}"/>
            </a:ext>
          </a:extLst>
        </xdr:cNvPr>
        <xdr:cNvSpPr txBox="1"/>
      </xdr:nvSpPr>
      <xdr:spPr>
        <a:xfrm>
          <a:off x="25060275"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96</xdr:row>
      <xdr:rowOff>128587</xdr:rowOff>
    </xdr:from>
    <xdr:ext cx="65" cy="172227"/>
    <xdr:sp macro="" textlink="">
      <xdr:nvSpPr>
        <xdr:cNvPr id="1919" name="ZoneTexte 1918">
          <a:extLst>
            <a:ext uri="{FF2B5EF4-FFF2-40B4-BE49-F238E27FC236}">
              <a16:creationId xmlns:a16="http://schemas.microsoft.com/office/drawing/2014/main" id="{E6AB396B-194B-4737-9843-B0CE246D94B6}"/>
            </a:ext>
          </a:extLst>
        </xdr:cNvPr>
        <xdr:cNvSpPr txBox="1"/>
      </xdr:nvSpPr>
      <xdr:spPr>
        <a:xfrm>
          <a:off x="25060275"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920" name="ZoneTexte 1919">
          <a:extLst>
            <a:ext uri="{FF2B5EF4-FFF2-40B4-BE49-F238E27FC236}">
              <a16:creationId xmlns:a16="http://schemas.microsoft.com/office/drawing/2014/main" id="{015D3530-BB02-4750-9CF8-1EF225DC7080}"/>
            </a:ext>
          </a:extLst>
        </xdr:cNvPr>
        <xdr:cNvSpPr txBox="1"/>
      </xdr:nvSpPr>
      <xdr:spPr>
        <a:xfrm>
          <a:off x="25908000"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1921" name="ZoneTexte 1920">
          <a:extLst>
            <a:ext uri="{FF2B5EF4-FFF2-40B4-BE49-F238E27FC236}">
              <a16:creationId xmlns:a16="http://schemas.microsoft.com/office/drawing/2014/main" id="{13EA7663-6188-43BB-9C61-651EFC182A81}"/>
            </a:ext>
          </a:extLst>
        </xdr:cNvPr>
        <xdr:cNvSpPr txBox="1"/>
      </xdr:nvSpPr>
      <xdr:spPr>
        <a:xfrm>
          <a:off x="25908000"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922" name="ZoneTexte 1921">
          <a:extLst>
            <a:ext uri="{FF2B5EF4-FFF2-40B4-BE49-F238E27FC236}">
              <a16:creationId xmlns:a16="http://schemas.microsoft.com/office/drawing/2014/main" id="{93E48877-425E-43BD-8614-C9B01921C863}"/>
            </a:ext>
          </a:extLst>
        </xdr:cNvPr>
        <xdr:cNvSpPr txBox="1"/>
      </xdr:nvSpPr>
      <xdr:spPr>
        <a:xfrm>
          <a:off x="25908000" y="18330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1923" name="ZoneTexte 1922">
          <a:extLst>
            <a:ext uri="{FF2B5EF4-FFF2-40B4-BE49-F238E27FC236}">
              <a16:creationId xmlns:a16="http://schemas.microsoft.com/office/drawing/2014/main" id="{2A46BA9B-BEC7-4E22-B906-32C343208EE2}"/>
            </a:ext>
          </a:extLst>
        </xdr:cNvPr>
        <xdr:cNvSpPr txBox="1"/>
      </xdr:nvSpPr>
      <xdr:spPr>
        <a:xfrm>
          <a:off x="25908000"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96</xdr:row>
      <xdr:rowOff>128587</xdr:rowOff>
    </xdr:from>
    <xdr:ext cx="65" cy="172227"/>
    <xdr:sp macro="" textlink="">
      <xdr:nvSpPr>
        <xdr:cNvPr id="1924" name="ZoneTexte 1923">
          <a:extLst>
            <a:ext uri="{FF2B5EF4-FFF2-40B4-BE49-F238E27FC236}">
              <a16:creationId xmlns:a16="http://schemas.microsoft.com/office/drawing/2014/main" id="{678EC738-00F1-4096-91D4-182B7CAEA1C0}"/>
            </a:ext>
          </a:extLst>
        </xdr:cNvPr>
        <xdr:cNvSpPr txBox="1"/>
      </xdr:nvSpPr>
      <xdr:spPr>
        <a:xfrm>
          <a:off x="25060275"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1925" name="ZoneTexte 1924">
          <a:extLst>
            <a:ext uri="{FF2B5EF4-FFF2-40B4-BE49-F238E27FC236}">
              <a16:creationId xmlns:a16="http://schemas.microsoft.com/office/drawing/2014/main" id="{28544213-711C-424E-BA02-733C1BDF7208}"/>
            </a:ext>
          </a:extLst>
        </xdr:cNvPr>
        <xdr:cNvSpPr txBox="1"/>
      </xdr:nvSpPr>
      <xdr:spPr>
        <a:xfrm>
          <a:off x="25908000"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1926" name="ZoneTexte 1925">
          <a:extLst>
            <a:ext uri="{FF2B5EF4-FFF2-40B4-BE49-F238E27FC236}">
              <a16:creationId xmlns:a16="http://schemas.microsoft.com/office/drawing/2014/main" id="{6C5A8B16-538E-4E2F-ADFD-2584046EC190}"/>
            </a:ext>
          </a:extLst>
        </xdr:cNvPr>
        <xdr:cNvSpPr txBox="1"/>
      </xdr:nvSpPr>
      <xdr:spPr>
        <a:xfrm>
          <a:off x="25908000"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96</xdr:row>
      <xdr:rowOff>128587</xdr:rowOff>
    </xdr:from>
    <xdr:ext cx="65" cy="172227"/>
    <xdr:sp macro="" textlink="">
      <xdr:nvSpPr>
        <xdr:cNvPr id="1927" name="ZoneTexte 1926">
          <a:extLst>
            <a:ext uri="{FF2B5EF4-FFF2-40B4-BE49-F238E27FC236}">
              <a16:creationId xmlns:a16="http://schemas.microsoft.com/office/drawing/2014/main" id="{7AD16B4B-DE24-4D52-BFF5-7795FCBBB334}"/>
            </a:ext>
          </a:extLst>
        </xdr:cNvPr>
        <xdr:cNvSpPr txBox="1"/>
      </xdr:nvSpPr>
      <xdr:spPr>
        <a:xfrm>
          <a:off x="25060275"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97</xdr:row>
      <xdr:rowOff>128587</xdr:rowOff>
    </xdr:from>
    <xdr:ext cx="65" cy="172227"/>
    <xdr:sp macro="" textlink="">
      <xdr:nvSpPr>
        <xdr:cNvPr id="1928" name="ZoneTexte 1927">
          <a:extLst>
            <a:ext uri="{FF2B5EF4-FFF2-40B4-BE49-F238E27FC236}">
              <a16:creationId xmlns:a16="http://schemas.microsoft.com/office/drawing/2014/main" id="{81772DA4-F68A-4A6B-9FF0-00821D11ED9E}"/>
            </a:ext>
          </a:extLst>
        </xdr:cNvPr>
        <xdr:cNvSpPr txBox="1"/>
      </xdr:nvSpPr>
      <xdr:spPr>
        <a:xfrm>
          <a:off x="25060275"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1929" name="ZoneTexte 1928">
          <a:extLst>
            <a:ext uri="{FF2B5EF4-FFF2-40B4-BE49-F238E27FC236}">
              <a16:creationId xmlns:a16="http://schemas.microsoft.com/office/drawing/2014/main" id="{E12216FC-2A1E-46F0-BB5E-28BF0AF5C791}"/>
            </a:ext>
          </a:extLst>
        </xdr:cNvPr>
        <xdr:cNvSpPr txBox="1"/>
      </xdr:nvSpPr>
      <xdr:spPr>
        <a:xfrm>
          <a:off x="25908000"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1930" name="ZoneTexte 1929">
          <a:extLst>
            <a:ext uri="{FF2B5EF4-FFF2-40B4-BE49-F238E27FC236}">
              <a16:creationId xmlns:a16="http://schemas.microsoft.com/office/drawing/2014/main" id="{A051F150-42C9-4D9D-AA29-C6DFF8041705}"/>
            </a:ext>
          </a:extLst>
        </xdr:cNvPr>
        <xdr:cNvSpPr txBox="1"/>
      </xdr:nvSpPr>
      <xdr:spPr>
        <a:xfrm>
          <a:off x="25908000"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1931" name="ZoneTexte 1930">
          <a:extLst>
            <a:ext uri="{FF2B5EF4-FFF2-40B4-BE49-F238E27FC236}">
              <a16:creationId xmlns:a16="http://schemas.microsoft.com/office/drawing/2014/main" id="{AA9950AC-37EC-41BF-8B40-EC94AAD578FB}"/>
            </a:ext>
          </a:extLst>
        </xdr:cNvPr>
        <xdr:cNvSpPr txBox="1"/>
      </xdr:nvSpPr>
      <xdr:spPr>
        <a:xfrm>
          <a:off x="25908000" y="1852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1932" name="ZoneTexte 1931">
          <a:extLst>
            <a:ext uri="{FF2B5EF4-FFF2-40B4-BE49-F238E27FC236}">
              <a16:creationId xmlns:a16="http://schemas.microsoft.com/office/drawing/2014/main" id="{74E210BD-CD72-4731-9688-559F4536C7E2}"/>
            </a:ext>
          </a:extLst>
        </xdr:cNvPr>
        <xdr:cNvSpPr txBox="1"/>
      </xdr:nvSpPr>
      <xdr:spPr>
        <a:xfrm>
          <a:off x="25908000"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97</xdr:row>
      <xdr:rowOff>128587</xdr:rowOff>
    </xdr:from>
    <xdr:ext cx="65" cy="172227"/>
    <xdr:sp macro="" textlink="">
      <xdr:nvSpPr>
        <xdr:cNvPr id="1933" name="ZoneTexte 1932">
          <a:extLst>
            <a:ext uri="{FF2B5EF4-FFF2-40B4-BE49-F238E27FC236}">
              <a16:creationId xmlns:a16="http://schemas.microsoft.com/office/drawing/2014/main" id="{4FB97382-375E-4257-897A-FE50A62355A2}"/>
            </a:ext>
          </a:extLst>
        </xdr:cNvPr>
        <xdr:cNvSpPr txBox="1"/>
      </xdr:nvSpPr>
      <xdr:spPr>
        <a:xfrm>
          <a:off x="25060275"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1934" name="ZoneTexte 1933">
          <a:extLst>
            <a:ext uri="{FF2B5EF4-FFF2-40B4-BE49-F238E27FC236}">
              <a16:creationId xmlns:a16="http://schemas.microsoft.com/office/drawing/2014/main" id="{204E0DED-5A0A-461D-834E-05165D6D18B9}"/>
            </a:ext>
          </a:extLst>
        </xdr:cNvPr>
        <xdr:cNvSpPr txBox="1"/>
      </xdr:nvSpPr>
      <xdr:spPr>
        <a:xfrm>
          <a:off x="25908000"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1935" name="ZoneTexte 1934">
          <a:extLst>
            <a:ext uri="{FF2B5EF4-FFF2-40B4-BE49-F238E27FC236}">
              <a16:creationId xmlns:a16="http://schemas.microsoft.com/office/drawing/2014/main" id="{7D07D421-0486-445F-8F79-FB3A4FAF25B2}"/>
            </a:ext>
          </a:extLst>
        </xdr:cNvPr>
        <xdr:cNvSpPr txBox="1"/>
      </xdr:nvSpPr>
      <xdr:spPr>
        <a:xfrm>
          <a:off x="25908000"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97</xdr:row>
      <xdr:rowOff>128587</xdr:rowOff>
    </xdr:from>
    <xdr:ext cx="65" cy="172227"/>
    <xdr:sp macro="" textlink="">
      <xdr:nvSpPr>
        <xdr:cNvPr id="1936" name="ZoneTexte 1935">
          <a:extLst>
            <a:ext uri="{FF2B5EF4-FFF2-40B4-BE49-F238E27FC236}">
              <a16:creationId xmlns:a16="http://schemas.microsoft.com/office/drawing/2014/main" id="{D8A98775-BBC6-4882-9343-7766045457BD}"/>
            </a:ext>
          </a:extLst>
        </xdr:cNvPr>
        <xdr:cNvSpPr txBox="1"/>
      </xdr:nvSpPr>
      <xdr:spPr>
        <a:xfrm>
          <a:off x="25060275"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98</xdr:row>
      <xdr:rowOff>128587</xdr:rowOff>
    </xdr:from>
    <xdr:ext cx="65" cy="172227"/>
    <xdr:sp macro="" textlink="">
      <xdr:nvSpPr>
        <xdr:cNvPr id="1937" name="ZoneTexte 1936">
          <a:extLst>
            <a:ext uri="{FF2B5EF4-FFF2-40B4-BE49-F238E27FC236}">
              <a16:creationId xmlns:a16="http://schemas.microsoft.com/office/drawing/2014/main" id="{E3B904E1-12B3-4F6C-BE11-AB31A1777524}"/>
            </a:ext>
          </a:extLst>
        </xdr:cNvPr>
        <xdr:cNvSpPr txBox="1"/>
      </xdr:nvSpPr>
      <xdr:spPr>
        <a:xfrm>
          <a:off x="25060275"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1938" name="ZoneTexte 1937">
          <a:extLst>
            <a:ext uri="{FF2B5EF4-FFF2-40B4-BE49-F238E27FC236}">
              <a16:creationId xmlns:a16="http://schemas.microsoft.com/office/drawing/2014/main" id="{465A07CB-47D5-4EA5-A069-675D9C9C820C}"/>
            </a:ext>
          </a:extLst>
        </xdr:cNvPr>
        <xdr:cNvSpPr txBox="1"/>
      </xdr:nvSpPr>
      <xdr:spPr>
        <a:xfrm>
          <a:off x="25908000"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1939" name="ZoneTexte 1938">
          <a:extLst>
            <a:ext uri="{FF2B5EF4-FFF2-40B4-BE49-F238E27FC236}">
              <a16:creationId xmlns:a16="http://schemas.microsoft.com/office/drawing/2014/main" id="{02E80DF3-D064-4D67-B9FD-CDD67A1A5117}"/>
            </a:ext>
          </a:extLst>
        </xdr:cNvPr>
        <xdr:cNvSpPr txBox="1"/>
      </xdr:nvSpPr>
      <xdr:spPr>
        <a:xfrm>
          <a:off x="25908000"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1940" name="ZoneTexte 1939">
          <a:extLst>
            <a:ext uri="{FF2B5EF4-FFF2-40B4-BE49-F238E27FC236}">
              <a16:creationId xmlns:a16="http://schemas.microsoft.com/office/drawing/2014/main" id="{05C73165-DD63-4D4C-8FE0-28C4A004FF65}"/>
            </a:ext>
          </a:extLst>
        </xdr:cNvPr>
        <xdr:cNvSpPr txBox="1"/>
      </xdr:nvSpPr>
      <xdr:spPr>
        <a:xfrm>
          <a:off x="25908000" y="1871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1941" name="ZoneTexte 1940">
          <a:extLst>
            <a:ext uri="{FF2B5EF4-FFF2-40B4-BE49-F238E27FC236}">
              <a16:creationId xmlns:a16="http://schemas.microsoft.com/office/drawing/2014/main" id="{50404AFD-F802-417B-9316-6DD61E1382BE}"/>
            </a:ext>
          </a:extLst>
        </xdr:cNvPr>
        <xdr:cNvSpPr txBox="1"/>
      </xdr:nvSpPr>
      <xdr:spPr>
        <a:xfrm>
          <a:off x="25908000"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98</xdr:row>
      <xdr:rowOff>128587</xdr:rowOff>
    </xdr:from>
    <xdr:ext cx="65" cy="172227"/>
    <xdr:sp macro="" textlink="">
      <xdr:nvSpPr>
        <xdr:cNvPr id="1942" name="ZoneTexte 1941">
          <a:extLst>
            <a:ext uri="{FF2B5EF4-FFF2-40B4-BE49-F238E27FC236}">
              <a16:creationId xmlns:a16="http://schemas.microsoft.com/office/drawing/2014/main" id="{056D47BD-EEA6-42BE-9516-400B2A750A27}"/>
            </a:ext>
          </a:extLst>
        </xdr:cNvPr>
        <xdr:cNvSpPr txBox="1"/>
      </xdr:nvSpPr>
      <xdr:spPr>
        <a:xfrm>
          <a:off x="25060275"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1943" name="ZoneTexte 1942">
          <a:extLst>
            <a:ext uri="{FF2B5EF4-FFF2-40B4-BE49-F238E27FC236}">
              <a16:creationId xmlns:a16="http://schemas.microsoft.com/office/drawing/2014/main" id="{D61500CE-9E46-4FA0-A226-9835BC6A4E1B}"/>
            </a:ext>
          </a:extLst>
        </xdr:cNvPr>
        <xdr:cNvSpPr txBox="1"/>
      </xdr:nvSpPr>
      <xdr:spPr>
        <a:xfrm>
          <a:off x="25908000"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1944" name="ZoneTexte 1943">
          <a:extLst>
            <a:ext uri="{FF2B5EF4-FFF2-40B4-BE49-F238E27FC236}">
              <a16:creationId xmlns:a16="http://schemas.microsoft.com/office/drawing/2014/main" id="{630306C3-7362-4BCF-AFD5-536FF817B67D}"/>
            </a:ext>
          </a:extLst>
        </xdr:cNvPr>
        <xdr:cNvSpPr txBox="1"/>
      </xdr:nvSpPr>
      <xdr:spPr>
        <a:xfrm>
          <a:off x="25908000"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99</xdr:row>
      <xdr:rowOff>128587</xdr:rowOff>
    </xdr:from>
    <xdr:ext cx="65" cy="172227"/>
    <xdr:sp macro="" textlink="">
      <xdr:nvSpPr>
        <xdr:cNvPr id="1945" name="ZoneTexte 1944">
          <a:extLst>
            <a:ext uri="{FF2B5EF4-FFF2-40B4-BE49-F238E27FC236}">
              <a16:creationId xmlns:a16="http://schemas.microsoft.com/office/drawing/2014/main" id="{619B8327-A7B8-414D-8948-81A1722C8864}"/>
            </a:ext>
          </a:extLst>
        </xdr:cNvPr>
        <xdr:cNvSpPr txBox="1"/>
      </xdr:nvSpPr>
      <xdr:spPr>
        <a:xfrm>
          <a:off x="25060275" y="19092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1946" name="ZoneTexte 1945">
          <a:extLst>
            <a:ext uri="{FF2B5EF4-FFF2-40B4-BE49-F238E27FC236}">
              <a16:creationId xmlns:a16="http://schemas.microsoft.com/office/drawing/2014/main" id="{7950F1CD-3957-4A6C-9210-1E415FA9F3D4}"/>
            </a:ext>
          </a:extLst>
        </xdr:cNvPr>
        <xdr:cNvSpPr txBox="1"/>
      </xdr:nvSpPr>
      <xdr:spPr>
        <a:xfrm>
          <a:off x="25908000"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1947" name="ZoneTexte 1946">
          <a:extLst>
            <a:ext uri="{FF2B5EF4-FFF2-40B4-BE49-F238E27FC236}">
              <a16:creationId xmlns:a16="http://schemas.microsoft.com/office/drawing/2014/main" id="{6C0747D9-CA12-4A17-99DD-AC0A75E80E14}"/>
            </a:ext>
          </a:extLst>
        </xdr:cNvPr>
        <xdr:cNvSpPr txBox="1"/>
      </xdr:nvSpPr>
      <xdr:spPr>
        <a:xfrm>
          <a:off x="25908000" y="19092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1948" name="ZoneTexte 1947">
          <a:extLst>
            <a:ext uri="{FF2B5EF4-FFF2-40B4-BE49-F238E27FC236}">
              <a16:creationId xmlns:a16="http://schemas.microsoft.com/office/drawing/2014/main" id="{6EE3CAF1-D91C-4A06-ACD6-A283E0032F87}"/>
            </a:ext>
          </a:extLst>
        </xdr:cNvPr>
        <xdr:cNvSpPr txBox="1"/>
      </xdr:nvSpPr>
      <xdr:spPr>
        <a:xfrm>
          <a:off x="25908000" y="1890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1949" name="ZoneTexte 1948">
          <a:extLst>
            <a:ext uri="{FF2B5EF4-FFF2-40B4-BE49-F238E27FC236}">
              <a16:creationId xmlns:a16="http://schemas.microsoft.com/office/drawing/2014/main" id="{2D8CE08E-572B-4327-AD74-EF1032D2C7B2}"/>
            </a:ext>
          </a:extLst>
        </xdr:cNvPr>
        <xdr:cNvSpPr txBox="1"/>
      </xdr:nvSpPr>
      <xdr:spPr>
        <a:xfrm>
          <a:off x="25908000" y="19092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99</xdr:row>
      <xdr:rowOff>128587</xdr:rowOff>
    </xdr:from>
    <xdr:ext cx="65" cy="172227"/>
    <xdr:sp macro="" textlink="">
      <xdr:nvSpPr>
        <xdr:cNvPr id="1950" name="ZoneTexte 1949">
          <a:extLst>
            <a:ext uri="{FF2B5EF4-FFF2-40B4-BE49-F238E27FC236}">
              <a16:creationId xmlns:a16="http://schemas.microsoft.com/office/drawing/2014/main" id="{F2501282-A73B-421D-9862-6619860CFB38}"/>
            </a:ext>
          </a:extLst>
        </xdr:cNvPr>
        <xdr:cNvSpPr txBox="1"/>
      </xdr:nvSpPr>
      <xdr:spPr>
        <a:xfrm>
          <a:off x="25060275" y="19092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1951" name="ZoneTexte 1950">
          <a:extLst>
            <a:ext uri="{FF2B5EF4-FFF2-40B4-BE49-F238E27FC236}">
              <a16:creationId xmlns:a16="http://schemas.microsoft.com/office/drawing/2014/main" id="{BD26D494-F601-4781-BBB8-83D054219796}"/>
            </a:ext>
          </a:extLst>
        </xdr:cNvPr>
        <xdr:cNvSpPr txBox="1"/>
      </xdr:nvSpPr>
      <xdr:spPr>
        <a:xfrm>
          <a:off x="25908000" y="19092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1952" name="ZoneTexte 1951">
          <a:extLst>
            <a:ext uri="{FF2B5EF4-FFF2-40B4-BE49-F238E27FC236}">
              <a16:creationId xmlns:a16="http://schemas.microsoft.com/office/drawing/2014/main" id="{0BD0362D-E42A-40B5-9B0C-FD18762DB886}"/>
            </a:ext>
          </a:extLst>
        </xdr:cNvPr>
        <xdr:cNvSpPr txBox="1"/>
      </xdr:nvSpPr>
      <xdr:spPr>
        <a:xfrm>
          <a:off x="25908000" y="19092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99</xdr:row>
      <xdr:rowOff>128587</xdr:rowOff>
    </xdr:from>
    <xdr:ext cx="65" cy="172227"/>
    <xdr:sp macro="" textlink="">
      <xdr:nvSpPr>
        <xdr:cNvPr id="1953" name="ZoneTexte 1952">
          <a:extLst>
            <a:ext uri="{FF2B5EF4-FFF2-40B4-BE49-F238E27FC236}">
              <a16:creationId xmlns:a16="http://schemas.microsoft.com/office/drawing/2014/main" id="{FF8CE30C-9386-4B3C-A58E-DBF1E7836298}"/>
            </a:ext>
          </a:extLst>
        </xdr:cNvPr>
        <xdr:cNvSpPr txBox="1"/>
      </xdr:nvSpPr>
      <xdr:spPr>
        <a:xfrm>
          <a:off x="25060275" y="19092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100</xdr:row>
      <xdr:rowOff>128587</xdr:rowOff>
    </xdr:from>
    <xdr:ext cx="65" cy="172227"/>
    <xdr:sp macro="" textlink="">
      <xdr:nvSpPr>
        <xdr:cNvPr id="1954" name="ZoneTexte 1953">
          <a:extLst>
            <a:ext uri="{FF2B5EF4-FFF2-40B4-BE49-F238E27FC236}">
              <a16:creationId xmlns:a16="http://schemas.microsoft.com/office/drawing/2014/main" id="{DF35EB26-7A47-4B91-81F8-2E05B89A8765}"/>
            </a:ext>
          </a:extLst>
        </xdr:cNvPr>
        <xdr:cNvSpPr txBox="1"/>
      </xdr:nvSpPr>
      <xdr:spPr>
        <a:xfrm>
          <a:off x="25060275" y="19283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1955" name="ZoneTexte 1954">
          <a:extLst>
            <a:ext uri="{FF2B5EF4-FFF2-40B4-BE49-F238E27FC236}">
              <a16:creationId xmlns:a16="http://schemas.microsoft.com/office/drawing/2014/main" id="{8B5E40BC-3289-423F-834D-C614A72A0C98}"/>
            </a:ext>
          </a:extLst>
        </xdr:cNvPr>
        <xdr:cNvSpPr txBox="1"/>
      </xdr:nvSpPr>
      <xdr:spPr>
        <a:xfrm>
          <a:off x="25908000" y="19092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1956" name="ZoneTexte 1955">
          <a:extLst>
            <a:ext uri="{FF2B5EF4-FFF2-40B4-BE49-F238E27FC236}">
              <a16:creationId xmlns:a16="http://schemas.microsoft.com/office/drawing/2014/main" id="{E04D7287-35EA-49EE-B5D3-C33EA8591604}"/>
            </a:ext>
          </a:extLst>
        </xdr:cNvPr>
        <xdr:cNvSpPr txBox="1"/>
      </xdr:nvSpPr>
      <xdr:spPr>
        <a:xfrm>
          <a:off x="25908000" y="19283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1957" name="ZoneTexte 1956">
          <a:extLst>
            <a:ext uri="{FF2B5EF4-FFF2-40B4-BE49-F238E27FC236}">
              <a16:creationId xmlns:a16="http://schemas.microsoft.com/office/drawing/2014/main" id="{4C233319-AFD0-4C42-B0C7-493886C4B46E}"/>
            </a:ext>
          </a:extLst>
        </xdr:cNvPr>
        <xdr:cNvSpPr txBox="1"/>
      </xdr:nvSpPr>
      <xdr:spPr>
        <a:xfrm>
          <a:off x="25908000" y="19092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1958" name="ZoneTexte 1957">
          <a:extLst>
            <a:ext uri="{FF2B5EF4-FFF2-40B4-BE49-F238E27FC236}">
              <a16:creationId xmlns:a16="http://schemas.microsoft.com/office/drawing/2014/main" id="{23EBE250-5EDA-40A2-85B6-D51CA646944A}"/>
            </a:ext>
          </a:extLst>
        </xdr:cNvPr>
        <xdr:cNvSpPr txBox="1"/>
      </xdr:nvSpPr>
      <xdr:spPr>
        <a:xfrm>
          <a:off x="25908000" y="19283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100</xdr:row>
      <xdr:rowOff>128587</xdr:rowOff>
    </xdr:from>
    <xdr:ext cx="65" cy="172227"/>
    <xdr:sp macro="" textlink="">
      <xdr:nvSpPr>
        <xdr:cNvPr id="1959" name="ZoneTexte 1958">
          <a:extLst>
            <a:ext uri="{FF2B5EF4-FFF2-40B4-BE49-F238E27FC236}">
              <a16:creationId xmlns:a16="http://schemas.microsoft.com/office/drawing/2014/main" id="{B4555DB2-3557-4553-80FA-ACB1B1D25840}"/>
            </a:ext>
          </a:extLst>
        </xdr:cNvPr>
        <xdr:cNvSpPr txBox="1"/>
      </xdr:nvSpPr>
      <xdr:spPr>
        <a:xfrm>
          <a:off x="25060275" y="19283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1960" name="ZoneTexte 1959">
          <a:extLst>
            <a:ext uri="{FF2B5EF4-FFF2-40B4-BE49-F238E27FC236}">
              <a16:creationId xmlns:a16="http://schemas.microsoft.com/office/drawing/2014/main" id="{5C7B21D7-4A59-4021-B728-F00F1BCB1F89}"/>
            </a:ext>
          </a:extLst>
        </xdr:cNvPr>
        <xdr:cNvSpPr txBox="1"/>
      </xdr:nvSpPr>
      <xdr:spPr>
        <a:xfrm>
          <a:off x="25908000" y="19283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1961" name="ZoneTexte 1960">
          <a:extLst>
            <a:ext uri="{FF2B5EF4-FFF2-40B4-BE49-F238E27FC236}">
              <a16:creationId xmlns:a16="http://schemas.microsoft.com/office/drawing/2014/main" id="{E4415001-0CDD-4186-91F3-4B888152FD7D}"/>
            </a:ext>
          </a:extLst>
        </xdr:cNvPr>
        <xdr:cNvSpPr txBox="1"/>
      </xdr:nvSpPr>
      <xdr:spPr>
        <a:xfrm>
          <a:off x="25908000" y="19283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1962" name="ZoneTexte 1961">
          <a:extLst>
            <a:ext uri="{FF2B5EF4-FFF2-40B4-BE49-F238E27FC236}">
              <a16:creationId xmlns:a16="http://schemas.microsoft.com/office/drawing/2014/main" id="{7F7662AD-B438-4755-BF3A-026DCBD74FD9}"/>
            </a:ext>
          </a:extLst>
        </xdr:cNvPr>
        <xdr:cNvSpPr txBox="1"/>
      </xdr:nvSpPr>
      <xdr:spPr>
        <a:xfrm>
          <a:off x="25908000" y="19283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1963" name="ZoneTexte 1962">
          <a:extLst>
            <a:ext uri="{FF2B5EF4-FFF2-40B4-BE49-F238E27FC236}">
              <a16:creationId xmlns:a16="http://schemas.microsoft.com/office/drawing/2014/main" id="{41D7DFF6-79F9-41B1-9370-17D59A8FBFBA}"/>
            </a:ext>
          </a:extLst>
        </xdr:cNvPr>
        <xdr:cNvSpPr txBox="1"/>
      </xdr:nvSpPr>
      <xdr:spPr>
        <a:xfrm>
          <a:off x="25908000" y="19283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1964" name="ZoneTexte 1963">
          <a:extLst>
            <a:ext uri="{FF2B5EF4-FFF2-40B4-BE49-F238E27FC236}">
              <a16:creationId xmlns:a16="http://schemas.microsoft.com/office/drawing/2014/main" id="{BFD8C4AC-2747-4064-B845-5135FADF56A0}"/>
            </a:ext>
          </a:extLst>
        </xdr:cNvPr>
        <xdr:cNvSpPr txBox="1"/>
      </xdr:nvSpPr>
      <xdr:spPr>
        <a:xfrm>
          <a:off x="26231850" y="20235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138</xdr:row>
      <xdr:rowOff>128587</xdr:rowOff>
    </xdr:from>
    <xdr:ext cx="0" cy="172227"/>
    <xdr:sp macro="" textlink="">
      <xdr:nvSpPr>
        <xdr:cNvPr id="1965" name="ZoneTexte 1964">
          <a:extLst>
            <a:ext uri="{FF2B5EF4-FFF2-40B4-BE49-F238E27FC236}">
              <a16:creationId xmlns:a16="http://schemas.microsoft.com/office/drawing/2014/main" id="{436793D4-EE89-43C1-B903-CE47EF2C0C0A}"/>
            </a:ext>
          </a:extLst>
        </xdr:cNvPr>
        <xdr:cNvSpPr txBox="1"/>
      </xdr:nvSpPr>
      <xdr:spPr>
        <a:xfrm>
          <a:off x="26231850" y="26541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128587</xdr:rowOff>
    </xdr:from>
    <xdr:ext cx="0" cy="172227"/>
    <xdr:sp macro="" textlink="">
      <xdr:nvSpPr>
        <xdr:cNvPr id="1966" name="ZoneTexte 1965">
          <a:extLst>
            <a:ext uri="{FF2B5EF4-FFF2-40B4-BE49-F238E27FC236}">
              <a16:creationId xmlns:a16="http://schemas.microsoft.com/office/drawing/2014/main" id="{C32E541A-9FEF-40E1-A8A8-C6493F04A249}"/>
            </a:ext>
          </a:extLst>
        </xdr:cNvPr>
        <xdr:cNvSpPr txBox="1"/>
      </xdr:nvSpPr>
      <xdr:spPr>
        <a:xfrm>
          <a:off x="23774400" y="25017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136</xdr:row>
      <xdr:rowOff>128587</xdr:rowOff>
    </xdr:from>
    <xdr:ext cx="0" cy="172227"/>
    <xdr:sp macro="" textlink="">
      <xdr:nvSpPr>
        <xdr:cNvPr id="1967" name="ZoneTexte 1966">
          <a:extLst>
            <a:ext uri="{FF2B5EF4-FFF2-40B4-BE49-F238E27FC236}">
              <a16:creationId xmlns:a16="http://schemas.microsoft.com/office/drawing/2014/main" id="{6BC7DA9A-B1E1-43D4-A6B9-702D94E36D8D}"/>
            </a:ext>
          </a:extLst>
        </xdr:cNvPr>
        <xdr:cNvSpPr txBox="1"/>
      </xdr:nvSpPr>
      <xdr:spPr>
        <a:xfrm>
          <a:off x="26231850" y="26160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0</xdr:rowOff>
    </xdr:from>
    <xdr:ext cx="0" cy="172227"/>
    <xdr:sp macro="" textlink="">
      <xdr:nvSpPr>
        <xdr:cNvPr id="1968" name="ZoneTexte 1967">
          <a:extLst>
            <a:ext uri="{FF2B5EF4-FFF2-40B4-BE49-F238E27FC236}">
              <a16:creationId xmlns:a16="http://schemas.microsoft.com/office/drawing/2014/main" id="{9C977A83-11C0-43C0-A6AF-8546EE5104CD}"/>
            </a:ext>
          </a:extLst>
        </xdr:cNvPr>
        <xdr:cNvSpPr txBox="1"/>
      </xdr:nvSpPr>
      <xdr:spPr>
        <a:xfrm>
          <a:off x="23774400" y="248888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136</xdr:row>
      <xdr:rowOff>128587</xdr:rowOff>
    </xdr:from>
    <xdr:ext cx="0" cy="172227"/>
    <xdr:sp macro="" textlink="">
      <xdr:nvSpPr>
        <xdr:cNvPr id="1969" name="ZoneTexte 1968">
          <a:extLst>
            <a:ext uri="{FF2B5EF4-FFF2-40B4-BE49-F238E27FC236}">
              <a16:creationId xmlns:a16="http://schemas.microsoft.com/office/drawing/2014/main" id="{A34DB1F1-CD50-42D1-8968-FEC8A64D4A3B}"/>
            </a:ext>
          </a:extLst>
        </xdr:cNvPr>
        <xdr:cNvSpPr txBox="1"/>
      </xdr:nvSpPr>
      <xdr:spPr>
        <a:xfrm>
          <a:off x="26231850" y="26160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0</xdr:rowOff>
    </xdr:from>
    <xdr:ext cx="0" cy="172227"/>
    <xdr:sp macro="" textlink="">
      <xdr:nvSpPr>
        <xdr:cNvPr id="1970" name="ZoneTexte 1969">
          <a:extLst>
            <a:ext uri="{FF2B5EF4-FFF2-40B4-BE49-F238E27FC236}">
              <a16:creationId xmlns:a16="http://schemas.microsoft.com/office/drawing/2014/main" id="{379D61F6-0441-44CD-A833-C60B293AC39D}"/>
            </a:ext>
          </a:extLst>
        </xdr:cNvPr>
        <xdr:cNvSpPr txBox="1"/>
      </xdr:nvSpPr>
      <xdr:spPr>
        <a:xfrm>
          <a:off x="23774400" y="248888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139</xdr:row>
      <xdr:rowOff>128587</xdr:rowOff>
    </xdr:from>
    <xdr:ext cx="0" cy="172227"/>
    <xdr:sp macro="" textlink="">
      <xdr:nvSpPr>
        <xdr:cNvPr id="1971" name="ZoneTexte 1970">
          <a:extLst>
            <a:ext uri="{FF2B5EF4-FFF2-40B4-BE49-F238E27FC236}">
              <a16:creationId xmlns:a16="http://schemas.microsoft.com/office/drawing/2014/main" id="{D7936A33-28AE-4934-A800-D846668E7061}"/>
            </a:ext>
          </a:extLst>
        </xdr:cNvPr>
        <xdr:cNvSpPr txBox="1"/>
      </xdr:nvSpPr>
      <xdr:spPr>
        <a:xfrm>
          <a:off x="26231850" y="267319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131</xdr:row>
      <xdr:rowOff>128587</xdr:rowOff>
    </xdr:from>
    <xdr:ext cx="0" cy="172227"/>
    <xdr:sp macro="" textlink="">
      <xdr:nvSpPr>
        <xdr:cNvPr id="1972" name="ZoneTexte 1971">
          <a:extLst>
            <a:ext uri="{FF2B5EF4-FFF2-40B4-BE49-F238E27FC236}">
              <a16:creationId xmlns:a16="http://schemas.microsoft.com/office/drawing/2014/main" id="{9BC67F37-1C5D-4A98-9808-8BEA07423C3E}"/>
            </a:ext>
          </a:extLst>
        </xdr:cNvPr>
        <xdr:cNvSpPr txBox="1"/>
      </xdr:nvSpPr>
      <xdr:spPr>
        <a:xfrm>
          <a:off x="23774400" y="252079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137</xdr:row>
      <xdr:rowOff>128587</xdr:rowOff>
    </xdr:from>
    <xdr:ext cx="0" cy="172227"/>
    <xdr:sp macro="" textlink="">
      <xdr:nvSpPr>
        <xdr:cNvPr id="1973" name="ZoneTexte 1972">
          <a:extLst>
            <a:ext uri="{FF2B5EF4-FFF2-40B4-BE49-F238E27FC236}">
              <a16:creationId xmlns:a16="http://schemas.microsoft.com/office/drawing/2014/main" id="{3E0B87AD-670F-4500-A4BE-931DCBB6BA42}"/>
            </a:ext>
          </a:extLst>
        </xdr:cNvPr>
        <xdr:cNvSpPr txBox="1"/>
      </xdr:nvSpPr>
      <xdr:spPr>
        <a:xfrm>
          <a:off x="26231850" y="263509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128587</xdr:rowOff>
    </xdr:from>
    <xdr:ext cx="0" cy="172227"/>
    <xdr:sp macro="" textlink="">
      <xdr:nvSpPr>
        <xdr:cNvPr id="1974" name="ZoneTexte 1973">
          <a:extLst>
            <a:ext uri="{FF2B5EF4-FFF2-40B4-BE49-F238E27FC236}">
              <a16:creationId xmlns:a16="http://schemas.microsoft.com/office/drawing/2014/main" id="{1E8441BA-102E-4CBF-8674-34804E468844}"/>
            </a:ext>
          </a:extLst>
        </xdr:cNvPr>
        <xdr:cNvSpPr txBox="1"/>
      </xdr:nvSpPr>
      <xdr:spPr>
        <a:xfrm>
          <a:off x="23774400" y="25017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137</xdr:row>
      <xdr:rowOff>128587</xdr:rowOff>
    </xdr:from>
    <xdr:ext cx="0" cy="172227"/>
    <xdr:sp macro="" textlink="">
      <xdr:nvSpPr>
        <xdr:cNvPr id="1975" name="ZoneTexte 1974">
          <a:extLst>
            <a:ext uri="{FF2B5EF4-FFF2-40B4-BE49-F238E27FC236}">
              <a16:creationId xmlns:a16="http://schemas.microsoft.com/office/drawing/2014/main" id="{EE41ACE8-F21D-45DD-A6B9-A2D0D0AD1D7A}"/>
            </a:ext>
          </a:extLst>
        </xdr:cNvPr>
        <xdr:cNvSpPr txBox="1"/>
      </xdr:nvSpPr>
      <xdr:spPr>
        <a:xfrm>
          <a:off x="26231850" y="263509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128587</xdr:rowOff>
    </xdr:from>
    <xdr:ext cx="0" cy="172227"/>
    <xdr:sp macro="" textlink="">
      <xdr:nvSpPr>
        <xdr:cNvPr id="1976" name="ZoneTexte 1975">
          <a:extLst>
            <a:ext uri="{FF2B5EF4-FFF2-40B4-BE49-F238E27FC236}">
              <a16:creationId xmlns:a16="http://schemas.microsoft.com/office/drawing/2014/main" id="{1407E337-4874-432F-B27D-FCF1583E4E11}"/>
            </a:ext>
          </a:extLst>
        </xdr:cNvPr>
        <xdr:cNvSpPr txBox="1"/>
      </xdr:nvSpPr>
      <xdr:spPr>
        <a:xfrm>
          <a:off x="23774400" y="25017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139</xdr:row>
      <xdr:rowOff>128587</xdr:rowOff>
    </xdr:from>
    <xdr:ext cx="0" cy="172227"/>
    <xdr:sp macro="" textlink="">
      <xdr:nvSpPr>
        <xdr:cNvPr id="1977" name="ZoneTexte 1976">
          <a:extLst>
            <a:ext uri="{FF2B5EF4-FFF2-40B4-BE49-F238E27FC236}">
              <a16:creationId xmlns:a16="http://schemas.microsoft.com/office/drawing/2014/main" id="{CD6748FC-FE3B-4DA0-89F1-DAEC3DE387E8}"/>
            </a:ext>
          </a:extLst>
        </xdr:cNvPr>
        <xdr:cNvSpPr txBox="1"/>
      </xdr:nvSpPr>
      <xdr:spPr>
        <a:xfrm>
          <a:off x="26231850" y="267319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115</xdr:row>
      <xdr:rowOff>128587</xdr:rowOff>
    </xdr:from>
    <xdr:ext cx="65" cy="172227"/>
    <xdr:sp macro="" textlink="">
      <xdr:nvSpPr>
        <xdr:cNvPr id="1978" name="ZoneTexte 1977">
          <a:extLst>
            <a:ext uri="{FF2B5EF4-FFF2-40B4-BE49-F238E27FC236}">
              <a16:creationId xmlns:a16="http://schemas.microsoft.com/office/drawing/2014/main" id="{B1DACB8F-5050-4F04-B5FD-4451378C2923}"/>
            </a:ext>
          </a:extLst>
        </xdr:cNvPr>
        <xdr:cNvSpPr txBox="1"/>
      </xdr:nvSpPr>
      <xdr:spPr>
        <a:xfrm>
          <a:off x="25060275" y="22112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115</xdr:row>
      <xdr:rowOff>128587</xdr:rowOff>
    </xdr:from>
    <xdr:ext cx="65" cy="172227"/>
    <xdr:sp macro="" textlink="">
      <xdr:nvSpPr>
        <xdr:cNvPr id="1979" name="ZoneTexte 1978">
          <a:extLst>
            <a:ext uri="{FF2B5EF4-FFF2-40B4-BE49-F238E27FC236}">
              <a16:creationId xmlns:a16="http://schemas.microsoft.com/office/drawing/2014/main" id="{5530F792-6FDA-41F9-A9D9-6AB553BAA875}"/>
            </a:ext>
          </a:extLst>
        </xdr:cNvPr>
        <xdr:cNvSpPr txBox="1"/>
      </xdr:nvSpPr>
      <xdr:spPr>
        <a:xfrm>
          <a:off x="25908000" y="22112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115</xdr:row>
      <xdr:rowOff>128587</xdr:rowOff>
    </xdr:from>
    <xdr:ext cx="65" cy="172227"/>
    <xdr:sp macro="" textlink="">
      <xdr:nvSpPr>
        <xdr:cNvPr id="1980" name="ZoneTexte 1979">
          <a:extLst>
            <a:ext uri="{FF2B5EF4-FFF2-40B4-BE49-F238E27FC236}">
              <a16:creationId xmlns:a16="http://schemas.microsoft.com/office/drawing/2014/main" id="{CEB48042-57CD-4B35-B5F9-39EE25E7034C}"/>
            </a:ext>
          </a:extLst>
        </xdr:cNvPr>
        <xdr:cNvSpPr txBox="1"/>
      </xdr:nvSpPr>
      <xdr:spPr>
        <a:xfrm>
          <a:off x="25908000" y="22112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115</xdr:row>
      <xdr:rowOff>128587</xdr:rowOff>
    </xdr:from>
    <xdr:ext cx="65" cy="172227"/>
    <xdr:sp macro="" textlink="">
      <xdr:nvSpPr>
        <xdr:cNvPr id="1981" name="ZoneTexte 1980">
          <a:extLst>
            <a:ext uri="{FF2B5EF4-FFF2-40B4-BE49-F238E27FC236}">
              <a16:creationId xmlns:a16="http://schemas.microsoft.com/office/drawing/2014/main" id="{4D6C8AA9-01E5-4DCC-AB50-75B4F1714D37}"/>
            </a:ext>
          </a:extLst>
        </xdr:cNvPr>
        <xdr:cNvSpPr txBox="1"/>
      </xdr:nvSpPr>
      <xdr:spPr>
        <a:xfrm>
          <a:off x="25060275" y="22112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116</xdr:row>
      <xdr:rowOff>128587</xdr:rowOff>
    </xdr:from>
    <xdr:ext cx="65" cy="172227"/>
    <xdr:sp macro="" textlink="">
      <xdr:nvSpPr>
        <xdr:cNvPr id="1982" name="ZoneTexte 1981">
          <a:extLst>
            <a:ext uri="{FF2B5EF4-FFF2-40B4-BE49-F238E27FC236}">
              <a16:creationId xmlns:a16="http://schemas.microsoft.com/office/drawing/2014/main" id="{19B18221-0DDF-4712-ADE5-80302E385E46}"/>
            </a:ext>
          </a:extLst>
        </xdr:cNvPr>
        <xdr:cNvSpPr txBox="1"/>
      </xdr:nvSpPr>
      <xdr:spPr>
        <a:xfrm>
          <a:off x="25060275" y="22302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115</xdr:row>
      <xdr:rowOff>128587</xdr:rowOff>
    </xdr:from>
    <xdr:ext cx="65" cy="172227"/>
    <xdr:sp macro="" textlink="">
      <xdr:nvSpPr>
        <xdr:cNvPr id="1983" name="ZoneTexte 1982">
          <a:extLst>
            <a:ext uri="{FF2B5EF4-FFF2-40B4-BE49-F238E27FC236}">
              <a16:creationId xmlns:a16="http://schemas.microsoft.com/office/drawing/2014/main" id="{C72FB222-C1EF-421B-BD33-A376ABDD93CD}"/>
            </a:ext>
          </a:extLst>
        </xdr:cNvPr>
        <xdr:cNvSpPr txBox="1"/>
      </xdr:nvSpPr>
      <xdr:spPr>
        <a:xfrm>
          <a:off x="25908000" y="22112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1984" name="ZoneTexte 1983">
          <a:extLst>
            <a:ext uri="{FF2B5EF4-FFF2-40B4-BE49-F238E27FC236}">
              <a16:creationId xmlns:a16="http://schemas.microsoft.com/office/drawing/2014/main" id="{008393EC-DD50-4D96-809C-1AA5E6743AD8}"/>
            </a:ext>
          </a:extLst>
        </xdr:cNvPr>
        <xdr:cNvSpPr txBox="1"/>
      </xdr:nvSpPr>
      <xdr:spPr>
        <a:xfrm>
          <a:off x="25908000" y="22302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115</xdr:row>
      <xdr:rowOff>128587</xdr:rowOff>
    </xdr:from>
    <xdr:ext cx="65" cy="172227"/>
    <xdr:sp macro="" textlink="">
      <xdr:nvSpPr>
        <xdr:cNvPr id="1985" name="ZoneTexte 1984">
          <a:extLst>
            <a:ext uri="{FF2B5EF4-FFF2-40B4-BE49-F238E27FC236}">
              <a16:creationId xmlns:a16="http://schemas.microsoft.com/office/drawing/2014/main" id="{5E19CD1E-6B62-4662-887A-FC7691DBCA64}"/>
            </a:ext>
          </a:extLst>
        </xdr:cNvPr>
        <xdr:cNvSpPr txBox="1"/>
      </xdr:nvSpPr>
      <xdr:spPr>
        <a:xfrm>
          <a:off x="25908000" y="22112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1986" name="ZoneTexte 1985">
          <a:extLst>
            <a:ext uri="{FF2B5EF4-FFF2-40B4-BE49-F238E27FC236}">
              <a16:creationId xmlns:a16="http://schemas.microsoft.com/office/drawing/2014/main" id="{72D8C018-4D8E-48B3-AE43-97A3F597E1CE}"/>
            </a:ext>
          </a:extLst>
        </xdr:cNvPr>
        <xdr:cNvSpPr txBox="1"/>
      </xdr:nvSpPr>
      <xdr:spPr>
        <a:xfrm>
          <a:off x="25908000" y="22302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116</xdr:row>
      <xdr:rowOff>128587</xdr:rowOff>
    </xdr:from>
    <xdr:ext cx="65" cy="172227"/>
    <xdr:sp macro="" textlink="">
      <xdr:nvSpPr>
        <xdr:cNvPr id="1987" name="ZoneTexte 1986">
          <a:extLst>
            <a:ext uri="{FF2B5EF4-FFF2-40B4-BE49-F238E27FC236}">
              <a16:creationId xmlns:a16="http://schemas.microsoft.com/office/drawing/2014/main" id="{B1FBD689-4AC3-412B-8ACC-BC528CC555E1}"/>
            </a:ext>
          </a:extLst>
        </xdr:cNvPr>
        <xdr:cNvSpPr txBox="1"/>
      </xdr:nvSpPr>
      <xdr:spPr>
        <a:xfrm>
          <a:off x="25060275" y="22302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1988" name="ZoneTexte 1987">
          <a:extLst>
            <a:ext uri="{FF2B5EF4-FFF2-40B4-BE49-F238E27FC236}">
              <a16:creationId xmlns:a16="http://schemas.microsoft.com/office/drawing/2014/main" id="{7E740BED-9192-4EE8-A053-D84C5B0A32B9}"/>
            </a:ext>
          </a:extLst>
        </xdr:cNvPr>
        <xdr:cNvSpPr txBox="1"/>
      </xdr:nvSpPr>
      <xdr:spPr>
        <a:xfrm>
          <a:off x="25908000" y="22302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1989" name="ZoneTexte 1988">
          <a:extLst>
            <a:ext uri="{FF2B5EF4-FFF2-40B4-BE49-F238E27FC236}">
              <a16:creationId xmlns:a16="http://schemas.microsoft.com/office/drawing/2014/main" id="{B9FD156E-232B-4AF9-BB74-FD284E05BDB1}"/>
            </a:ext>
          </a:extLst>
        </xdr:cNvPr>
        <xdr:cNvSpPr txBox="1"/>
      </xdr:nvSpPr>
      <xdr:spPr>
        <a:xfrm>
          <a:off x="25908000" y="22302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116</xdr:row>
      <xdr:rowOff>128587</xdr:rowOff>
    </xdr:from>
    <xdr:ext cx="65" cy="172227"/>
    <xdr:sp macro="" textlink="">
      <xdr:nvSpPr>
        <xdr:cNvPr id="1990" name="ZoneTexte 1989">
          <a:extLst>
            <a:ext uri="{FF2B5EF4-FFF2-40B4-BE49-F238E27FC236}">
              <a16:creationId xmlns:a16="http://schemas.microsoft.com/office/drawing/2014/main" id="{A5EC020F-108A-47C4-9211-D83B51D44B09}"/>
            </a:ext>
          </a:extLst>
        </xdr:cNvPr>
        <xdr:cNvSpPr txBox="1"/>
      </xdr:nvSpPr>
      <xdr:spPr>
        <a:xfrm>
          <a:off x="25060275" y="22302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117</xdr:row>
      <xdr:rowOff>128587</xdr:rowOff>
    </xdr:from>
    <xdr:ext cx="65" cy="172227"/>
    <xdr:sp macro="" textlink="">
      <xdr:nvSpPr>
        <xdr:cNvPr id="1991" name="ZoneTexte 1990">
          <a:extLst>
            <a:ext uri="{FF2B5EF4-FFF2-40B4-BE49-F238E27FC236}">
              <a16:creationId xmlns:a16="http://schemas.microsoft.com/office/drawing/2014/main" id="{530AB0CA-66A6-49F0-A4A3-8BF2FF5EA70D}"/>
            </a:ext>
          </a:extLst>
        </xdr:cNvPr>
        <xdr:cNvSpPr txBox="1"/>
      </xdr:nvSpPr>
      <xdr:spPr>
        <a:xfrm>
          <a:off x="25060275" y="22493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1992" name="ZoneTexte 1991">
          <a:extLst>
            <a:ext uri="{FF2B5EF4-FFF2-40B4-BE49-F238E27FC236}">
              <a16:creationId xmlns:a16="http://schemas.microsoft.com/office/drawing/2014/main" id="{88390CA5-BBCF-4DA9-A650-A355D8641E36}"/>
            </a:ext>
          </a:extLst>
        </xdr:cNvPr>
        <xdr:cNvSpPr txBox="1"/>
      </xdr:nvSpPr>
      <xdr:spPr>
        <a:xfrm>
          <a:off x="25908000" y="22302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1993" name="ZoneTexte 1992">
          <a:extLst>
            <a:ext uri="{FF2B5EF4-FFF2-40B4-BE49-F238E27FC236}">
              <a16:creationId xmlns:a16="http://schemas.microsoft.com/office/drawing/2014/main" id="{96597E73-A8D7-44CB-9311-B465E1B1E72C}"/>
            </a:ext>
          </a:extLst>
        </xdr:cNvPr>
        <xdr:cNvSpPr txBox="1"/>
      </xdr:nvSpPr>
      <xdr:spPr>
        <a:xfrm>
          <a:off x="25908000" y="22493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1994" name="ZoneTexte 1993">
          <a:extLst>
            <a:ext uri="{FF2B5EF4-FFF2-40B4-BE49-F238E27FC236}">
              <a16:creationId xmlns:a16="http://schemas.microsoft.com/office/drawing/2014/main" id="{38CDE35E-1BF8-4A2E-968D-0B0D069A812A}"/>
            </a:ext>
          </a:extLst>
        </xdr:cNvPr>
        <xdr:cNvSpPr txBox="1"/>
      </xdr:nvSpPr>
      <xdr:spPr>
        <a:xfrm>
          <a:off x="25908000" y="22302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1995" name="ZoneTexte 1994">
          <a:extLst>
            <a:ext uri="{FF2B5EF4-FFF2-40B4-BE49-F238E27FC236}">
              <a16:creationId xmlns:a16="http://schemas.microsoft.com/office/drawing/2014/main" id="{9DEBE7C3-68B7-4F85-B9AA-8E475054060A}"/>
            </a:ext>
          </a:extLst>
        </xdr:cNvPr>
        <xdr:cNvSpPr txBox="1"/>
      </xdr:nvSpPr>
      <xdr:spPr>
        <a:xfrm>
          <a:off x="25908000" y="22493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117</xdr:row>
      <xdr:rowOff>128587</xdr:rowOff>
    </xdr:from>
    <xdr:ext cx="65" cy="172227"/>
    <xdr:sp macro="" textlink="">
      <xdr:nvSpPr>
        <xdr:cNvPr id="1996" name="ZoneTexte 1995">
          <a:extLst>
            <a:ext uri="{FF2B5EF4-FFF2-40B4-BE49-F238E27FC236}">
              <a16:creationId xmlns:a16="http://schemas.microsoft.com/office/drawing/2014/main" id="{A15A842C-20AB-4234-8BFC-276633F8FAC8}"/>
            </a:ext>
          </a:extLst>
        </xdr:cNvPr>
        <xdr:cNvSpPr txBox="1"/>
      </xdr:nvSpPr>
      <xdr:spPr>
        <a:xfrm>
          <a:off x="25060275" y="22493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1997" name="ZoneTexte 1996">
          <a:extLst>
            <a:ext uri="{FF2B5EF4-FFF2-40B4-BE49-F238E27FC236}">
              <a16:creationId xmlns:a16="http://schemas.microsoft.com/office/drawing/2014/main" id="{22CE8982-5573-4E28-B938-07AEBE404413}"/>
            </a:ext>
          </a:extLst>
        </xdr:cNvPr>
        <xdr:cNvSpPr txBox="1"/>
      </xdr:nvSpPr>
      <xdr:spPr>
        <a:xfrm>
          <a:off x="25908000" y="22493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1998" name="ZoneTexte 1997">
          <a:extLst>
            <a:ext uri="{FF2B5EF4-FFF2-40B4-BE49-F238E27FC236}">
              <a16:creationId xmlns:a16="http://schemas.microsoft.com/office/drawing/2014/main" id="{A8E9A719-9C9F-49C5-AA7E-69AE830CBACB}"/>
            </a:ext>
          </a:extLst>
        </xdr:cNvPr>
        <xdr:cNvSpPr txBox="1"/>
      </xdr:nvSpPr>
      <xdr:spPr>
        <a:xfrm>
          <a:off x="25908000" y="22493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117</xdr:row>
      <xdr:rowOff>128587</xdr:rowOff>
    </xdr:from>
    <xdr:ext cx="65" cy="172227"/>
    <xdr:sp macro="" textlink="">
      <xdr:nvSpPr>
        <xdr:cNvPr id="1999" name="ZoneTexte 1998">
          <a:extLst>
            <a:ext uri="{FF2B5EF4-FFF2-40B4-BE49-F238E27FC236}">
              <a16:creationId xmlns:a16="http://schemas.microsoft.com/office/drawing/2014/main" id="{E3D5D331-888E-436E-8E63-7B05FB795CB1}"/>
            </a:ext>
          </a:extLst>
        </xdr:cNvPr>
        <xdr:cNvSpPr txBox="1"/>
      </xdr:nvSpPr>
      <xdr:spPr>
        <a:xfrm>
          <a:off x="25060275" y="22493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118</xdr:row>
      <xdr:rowOff>128587</xdr:rowOff>
    </xdr:from>
    <xdr:ext cx="65" cy="172227"/>
    <xdr:sp macro="" textlink="">
      <xdr:nvSpPr>
        <xdr:cNvPr id="2000" name="ZoneTexte 1999">
          <a:extLst>
            <a:ext uri="{FF2B5EF4-FFF2-40B4-BE49-F238E27FC236}">
              <a16:creationId xmlns:a16="http://schemas.microsoft.com/office/drawing/2014/main" id="{2B7F1DEF-7BEC-4816-A721-6C502FDBBD9A}"/>
            </a:ext>
          </a:extLst>
        </xdr:cNvPr>
        <xdr:cNvSpPr txBox="1"/>
      </xdr:nvSpPr>
      <xdr:spPr>
        <a:xfrm>
          <a:off x="25060275" y="22683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2001" name="ZoneTexte 2000">
          <a:extLst>
            <a:ext uri="{FF2B5EF4-FFF2-40B4-BE49-F238E27FC236}">
              <a16:creationId xmlns:a16="http://schemas.microsoft.com/office/drawing/2014/main" id="{B00A2536-4907-4C5D-A807-FA0AFDB7DA50}"/>
            </a:ext>
          </a:extLst>
        </xdr:cNvPr>
        <xdr:cNvSpPr txBox="1"/>
      </xdr:nvSpPr>
      <xdr:spPr>
        <a:xfrm>
          <a:off x="25908000" y="22493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2002" name="ZoneTexte 2001">
          <a:extLst>
            <a:ext uri="{FF2B5EF4-FFF2-40B4-BE49-F238E27FC236}">
              <a16:creationId xmlns:a16="http://schemas.microsoft.com/office/drawing/2014/main" id="{BA8B6959-1508-4650-9CC9-E040DE0C631E}"/>
            </a:ext>
          </a:extLst>
        </xdr:cNvPr>
        <xdr:cNvSpPr txBox="1"/>
      </xdr:nvSpPr>
      <xdr:spPr>
        <a:xfrm>
          <a:off x="25908000" y="22683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2003" name="ZoneTexte 2002">
          <a:extLst>
            <a:ext uri="{FF2B5EF4-FFF2-40B4-BE49-F238E27FC236}">
              <a16:creationId xmlns:a16="http://schemas.microsoft.com/office/drawing/2014/main" id="{F38AC336-1AA1-435A-AD5B-50F96E34C67C}"/>
            </a:ext>
          </a:extLst>
        </xdr:cNvPr>
        <xdr:cNvSpPr txBox="1"/>
      </xdr:nvSpPr>
      <xdr:spPr>
        <a:xfrm>
          <a:off x="25908000" y="22493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2004" name="ZoneTexte 2003">
          <a:extLst>
            <a:ext uri="{FF2B5EF4-FFF2-40B4-BE49-F238E27FC236}">
              <a16:creationId xmlns:a16="http://schemas.microsoft.com/office/drawing/2014/main" id="{1A265441-1EFE-4DBA-90D1-162E17DA8EB8}"/>
            </a:ext>
          </a:extLst>
        </xdr:cNvPr>
        <xdr:cNvSpPr txBox="1"/>
      </xdr:nvSpPr>
      <xdr:spPr>
        <a:xfrm>
          <a:off x="25908000" y="22683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118</xdr:row>
      <xdr:rowOff>128587</xdr:rowOff>
    </xdr:from>
    <xdr:ext cx="65" cy="172227"/>
    <xdr:sp macro="" textlink="">
      <xdr:nvSpPr>
        <xdr:cNvPr id="2005" name="ZoneTexte 2004">
          <a:extLst>
            <a:ext uri="{FF2B5EF4-FFF2-40B4-BE49-F238E27FC236}">
              <a16:creationId xmlns:a16="http://schemas.microsoft.com/office/drawing/2014/main" id="{B4FC78C6-C471-4DF3-92EC-FC5058AC44B4}"/>
            </a:ext>
          </a:extLst>
        </xdr:cNvPr>
        <xdr:cNvSpPr txBox="1"/>
      </xdr:nvSpPr>
      <xdr:spPr>
        <a:xfrm>
          <a:off x="25060275" y="22683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2006" name="ZoneTexte 2005">
          <a:extLst>
            <a:ext uri="{FF2B5EF4-FFF2-40B4-BE49-F238E27FC236}">
              <a16:creationId xmlns:a16="http://schemas.microsoft.com/office/drawing/2014/main" id="{CCE44E96-683B-41BF-B1AB-EDA5FB4EE576}"/>
            </a:ext>
          </a:extLst>
        </xdr:cNvPr>
        <xdr:cNvSpPr txBox="1"/>
      </xdr:nvSpPr>
      <xdr:spPr>
        <a:xfrm>
          <a:off x="25908000" y="22683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2007" name="ZoneTexte 2006">
          <a:extLst>
            <a:ext uri="{FF2B5EF4-FFF2-40B4-BE49-F238E27FC236}">
              <a16:creationId xmlns:a16="http://schemas.microsoft.com/office/drawing/2014/main" id="{C9E4B24B-1195-420A-92A9-576260934F0A}"/>
            </a:ext>
          </a:extLst>
        </xdr:cNvPr>
        <xdr:cNvSpPr txBox="1"/>
      </xdr:nvSpPr>
      <xdr:spPr>
        <a:xfrm>
          <a:off x="25908000" y="22683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118</xdr:row>
      <xdr:rowOff>128587</xdr:rowOff>
    </xdr:from>
    <xdr:ext cx="65" cy="172227"/>
    <xdr:sp macro="" textlink="">
      <xdr:nvSpPr>
        <xdr:cNvPr id="2008" name="ZoneTexte 2007">
          <a:extLst>
            <a:ext uri="{FF2B5EF4-FFF2-40B4-BE49-F238E27FC236}">
              <a16:creationId xmlns:a16="http://schemas.microsoft.com/office/drawing/2014/main" id="{D3C1FE2A-CDCA-4ED2-A4FA-197D428683D7}"/>
            </a:ext>
          </a:extLst>
        </xdr:cNvPr>
        <xdr:cNvSpPr txBox="1"/>
      </xdr:nvSpPr>
      <xdr:spPr>
        <a:xfrm>
          <a:off x="25060275" y="22683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119</xdr:row>
      <xdr:rowOff>128587</xdr:rowOff>
    </xdr:from>
    <xdr:ext cx="65" cy="172227"/>
    <xdr:sp macro="" textlink="">
      <xdr:nvSpPr>
        <xdr:cNvPr id="2009" name="ZoneTexte 2008">
          <a:extLst>
            <a:ext uri="{FF2B5EF4-FFF2-40B4-BE49-F238E27FC236}">
              <a16:creationId xmlns:a16="http://schemas.microsoft.com/office/drawing/2014/main" id="{56B5B83A-81EA-4B9C-B135-60FCBB369A2D}"/>
            </a:ext>
          </a:extLst>
        </xdr:cNvPr>
        <xdr:cNvSpPr txBox="1"/>
      </xdr:nvSpPr>
      <xdr:spPr>
        <a:xfrm>
          <a:off x="25060275" y="22874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2010" name="ZoneTexte 2009">
          <a:extLst>
            <a:ext uri="{FF2B5EF4-FFF2-40B4-BE49-F238E27FC236}">
              <a16:creationId xmlns:a16="http://schemas.microsoft.com/office/drawing/2014/main" id="{0A0C3D00-5B3F-4EF0-A4A8-9C08B21A8E68}"/>
            </a:ext>
          </a:extLst>
        </xdr:cNvPr>
        <xdr:cNvSpPr txBox="1"/>
      </xdr:nvSpPr>
      <xdr:spPr>
        <a:xfrm>
          <a:off x="25908000" y="22683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2011" name="ZoneTexte 2010">
          <a:extLst>
            <a:ext uri="{FF2B5EF4-FFF2-40B4-BE49-F238E27FC236}">
              <a16:creationId xmlns:a16="http://schemas.microsoft.com/office/drawing/2014/main" id="{61498D00-FD4F-4D14-87BC-D0BADE9A7384}"/>
            </a:ext>
          </a:extLst>
        </xdr:cNvPr>
        <xdr:cNvSpPr txBox="1"/>
      </xdr:nvSpPr>
      <xdr:spPr>
        <a:xfrm>
          <a:off x="25908000" y="22874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2012" name="ZoneTexte 2011">
          <a:extLst>
            <a:ext uri="{FF2B5EF4-FFF2-40B4-BE49-F238E27FC236}">
              <a16:creationId xmlns:a16="http://schemas.microsoft.com/office/drawing/2014/main" id="{8CD38373-7A9D-4080-90D4-F384C626D15C}"/>
            </a:ext>
          </a:extLst>
        </xdr:cNvPr>
        <xdr:cNvSpPr txBox="1"/>
      </xdr:nvSpPr>
      <xdr:spPr>
        <a:xfrm>
          <a:off x="25908000" y="22683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2013" name="ZoneTexte 2012">
          <a:extLst>
            <a:ext uri="{FF2B5EF4-FFF2-40B4-BE49-F238E27FC236}">
              <a16:creationId xmlns:a16="http://schemas.microsoft.com/office/drawing/2014/main" id="{A5C5A8CA-84D1-43A8-987E-6D5B204B01B7}"/>
            </a:ext>
          </a:extLst>
        </xdr:cNvPr>
        <xdr:cNvSpPr txBox="1"/>
      </xdr:nvSpPr>
      <xdr:spPr>
        <a:xfrm>
          <a:off x="25908000" y="22874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119</xdr:row>
      <xdr:rowOff>128587</xdr:rowOff>
    </xdr:from>
    <xdr:ext cx="65" cy="172227"/>
    <xdr:sp macro="" textlink="">
      <xdr:nvSpPr>
        <xdr:cNvPr id="2014" name="ZoneTexte 2013">
          <a:extLst>
            <a:ext uri="{FF2B5EF4-FFF2-40B4-BE49-F238E27FC236}">
              <a16:creationId xmlns:a16="http://schemas.microsoft.com/office/drawing/2014/main" id="{4C940476-0940-4EFB-88D5-C2EFA2A6E783}"/>
            </a:ext>
          </a:extLst>
        </xdr:cNvPr>
        <xdr:cNvSpPr txBox="1"/>
      </xdr:nvSpPr>
      <xdr:spPr>
        <a:xfrm>
          <a:off x="25060275" y="22874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2015" name="ZoneTexte 2014">
          <a:extLst>
            <a:ext uri="{FF2B5EF4-FFF2-40B4-BE49-F238E27FC236}">
              <a16:creationId xmlns:a16="http://schemas.microsoft.com/office/drawing/2014/main" id="{6C5915E7-25D9-40DC-B0FB-E585764B489A}"/>
            </a:ext>
          </a:extLst>
        </xdr:cNvPr>
        <xdr:cNvSpPr txBox="1"/>
      </xdr:nvSpPr>
      <xdr:spPr>
        <a:xfrm>
          <a:off x="25908000" y="22874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2016" name="ZoneTexte 2015">
          <a:extLst>
            <a:ext uri="{FF2B5EF4-FFF2-40B4-BE49-F238E27FC236}">
              <a16:creationId xmlns:a16="http://schemas.microsoft.com/office/drawing/2014/main" id="{7A048E10-F5BF-42CF-A683-4B448CE0C78F}"/>
            </a:ext>
          </a:extLst>
        </xdr:cNvPr>
        <xdr:cNvSpPr txBox="1"/>
      </xdr:nvSpPr>
      <xdr:spPr>
        <a:xfrm>
          <a:off x="25908000" y="22874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119</xdr:row>
      <xdr:rowOff>128587</xdr:rowOff>
    </xdr:from>
    <xdr:ext cx="65" cy="172227"/>
    <xdr:sp macro="" textlink="">
      <xdr:nvSpPr>
        <xdr:cNvPr id="2017" name="ZoneTexte 2016">
          <a:extLst>
            <a:ext uri="{FF2B5EF4-FFF2-40B4-BE49-F238E27FC236}">
              <a16:creationId xmlns:a16="http://schemas.microsoft.com/office/drawing/2014/main" id="{B9D68346-0531-4E36-8EF7-CED77616BF71}"/>
            </a:ext>
          </a:extLst>
        </xdr:cNvPr>
        <xdr:cNvSpPr txBox="1"/>
      </xdr:nvSpPr>
      <xdr:spPr>
        <a:xfrm>
          <a:off x="25060275" y="22874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120</xdr:row>
      <xdr:rowOff>128587</xdr:rowOff>
    </xdr:from>
    <xdr:ext cx="65" cy="172227"/>
    <xdr:sp macro="" textlink="">
      <xdr:nvSpPr>
        <xdr:cNvPr id="2018" name="ZoneTexte 2017">
          <a:extLst>
            <a:ext uri="{FF2B5EF4-FFF2-40B4-BE49-F238E27FC236}">
              <a16:creationId xmlns:a16="http://schemas.microsoft.com/office/drawing/2014/main" id="{229BB45F-6907-48B8-BAD3-388EAD3BC583}"/>
            </a:ext>
          </a:extLst>
        </xdr:cNvPr>
        <xdr:cNvSpPr txBox="1"/>
      </xdr:nvSpPr>
      <xdr:spPr>
        <a:xfrm>
          <a:off x="25060275" y="23064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2019" name="ZoneTexte 2018">
          <a:extLst>
            <a:ext uri="{FF2B5EF4-FFF2-40B4-BE49-F238E27FC236}">
              <a16:creationId xmlns:a16="http://schemas.microsoft.com/office/drawing/2014/main" id="{F9638F2F-A5FE-4D87-BEDE-21555E7D16A7}"/>
            </a:ext>
          </a:extLst>
        </xdr:cNvPr>
        <xdr:cNvSpPr txBox="1"/>
      </xdr:nvSpPr>
      <xdr:spPr>
        <a:xfrm>
          <a:off x="25908000" y="22874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2020" name="ZoneTexte 2019">
          <a:extLst>
            <a:ext uri="{FF2B5EF4-FFF2-40B4-BE49-F238E27FC236}">
              <a16:creationId xmlns:a16="http://schemas.microsoft.com/office/drawing/2014/main" id="{F44D70BE-8567-46D1-A891-773CEB6C050D}"/>
            </a:ext>
          </a:extLst>
        </xdr:cNvPr>
        <xdr:cNvSpPr txBox="1"/>
      </xdr:nvSpPr>
      <xdr:spPr>
        <a:xfrm>
          <a:off x="25908000" y="23064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2021" name="ZoneTexte 2020">
          <a:extLst>
            <a:ext uri="{FF2B5EF4-FFF2-40B4-BE49-F238E27FC236}">
              <a16:creationId xmlns:a16="http://schemas.microsoft.com/office/drawing/2014/main" id="{999E9A1E-208E-4FB6-B0DB-D0704C9D0B60}"/>
            </a:ext>
          </a:extLst>
        </xdr:cNvPr>
        <xdr:cNvSpPr txBox="1"/>
      </xdr:nvSpPr>
      <xdr:spPr>
        <a:xfrm>
          <a:off x="25908000" y="22874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2022" name="ZoneTexte 2021">
          <a:extLst>
            <a:ext uri="{FF2B5EF4-FFF2-40B4-BE49-F238E27FC236}">
              <a16:creationId xmlns:a16="http://schemas.microsoft.com/office/drawing/2014/main" id="{C90FBBE5-0AAE-4EB7-9628-D760D0F47720}"/>
            </a:ext>
          </a:extLst>
        </xdr:cNvPr>
        <xdr:cNvSpPr txBox="1"/>
      </xdr:nvSpPr>
      <xdr:spPr>
        <a:xfrm>
          <a:off x="25908000" y="23064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120</xdr:row>
      <xdr:rowOff>128587</xdr:rowOff>
    </xdr:from>
    <xdr:ext cx="65" cy="172227"/>
    <xdr:sp macro="" textlink="">
      <xdr:nvSpPr>
        <xdr:cNvPr id="2023" name="ZoneTexte 2022">
          <a:extLst>
            <a:ext uri="{FF2B5EF4-FFF2-40B4-BE49-F238E27FC236}">
              <a16:creationId xmlns:a16="http://schemas.microsoft.com/office/drawing/2014/main" id="{553502DA-6CBC-4282-8775-B1F20AEA067C}"/>
            </a:ext>
          </a:extLst>
        </xdr:cNvPr>
        <xdr:cNvSpPr txBox="1"/>
      </xdr:nvSpPr>
      <xdr:spPr>
        <a:xfrm>
          <a:off x="25060275" y="23064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2024" name="ZoneTexte 2023">
          <a:extLst>
            <a:ext uri="{FF2B5EF4-FFF2-40B4-BE49-F238E27FC236}">
              <a16:creationId xmlns:a16="http://schemas.microsoft.com/office/drawing/2014/main" id="{5C7CA95E-A813-4380-BAFD-DD94A40CAFD9}"/>
            </a:ext>
          </a:extLst>
        </xdr:cNvPr>
        <xdr:cNvSpPr txBox="1"/>
      </xdr:nvSpPr>
      <xdr:spPr>
        <a:xfrm>
          <a:off x="25908000" y="23064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2025" name="ZoneTexte 2024">
          <a:extLst>
            <a:ext uri="{FF2B5EF4-FFF2-40B4-BE49-F238E27FC236}">
              <a16:creationId xmlns:a16="http://schemas.microsoft.com/office/drawing/2014/main" id="{6FF88837-C543-4B81-B195-E12F8847E573}"/>
            </a:ext>
          </a:extLst>
        </xdr:cNvPr>
        <xdr:cNvSpPr txBox="1"/>
      </xdr:nvSpPr>
      <xdr:spPr>
        <a:xfrm>
          <a:off x="25908000" y="23064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120</xdr:row>
      <xdr:rowOff>128587</xdr:rowOff>
    </xdr:from>
    <xdr:ext cx="65" cy="172227"/>
    <xdr:sp macro="" textlink="">
      <xdr:nvSpPr>
        <xdr:cNvPr id="2026" name="ZoneTexte 2025">
          <a:extLst>
            <a:ext uri="{FF2B5EF4-FFF2-40B4-BE49-F238E27FC236}">
              <a16:creationId xmlns:a16="http://schemas.microsoft.com/office/drawing/2014/main" id="{263B9B19-6095-41BC-98FF-C1243A1230CB}"/>
            </a:ext>
          </a:extLst>
        </xdr:cNvPr>
        <xdr:cNvSpPr txBox="1"/>
      </xdr:nvSpPr>
      <xdr:spPr>
        <a:xfrm>
          <a:off x="25060275" y="23064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121</xdr:row>
      <xdr:rowOff>128587</xdr:rowOff>
    </xdr:from>
    <xdr:ext cx="65" cy="172227"/>
    <xdr:sp macro="" textlink="">
      <xdr:nvSpPr>
        <xdr:cNvPr id="2027" name="ZoneTexte 2026">
          <a:extLst>
            <a:ext uri="{FF2B5EF4-FFF2-40B4-BE49-F238E27FC236}">
              <a16:creationId xmlns:a16="http://schemas.microsoft.com/office/drawing/2014/main" id="{1D905B4A-BE13-488E-AA74-8A3FF019804A}"/>
            </a:ext>
          </a:extLst>
        </xdr:cNvPr>
        <xdr:cNvSpPr txBox="1"/>
      </xdr:nvSpPr>
      <xdr:spPr>
        <a:xfrm>
          <a:off x="25060275" y="23255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2028" name="ZoneTexte 2027">
          <a:extLst>
            <a:ext uri="{FF2B5EF4-FFF2-40B4-BE49-F238E27FC236}">
              <a16:creationId xmlns:a16="http://schemas.microsoft.com/office/drawing/2014/main" id="{FADB11DF-732A-47CB-B75C-FC59302228D6}"/>
            </a:ext>
          </a:extLst>
        </xdr:cNvPr>
        <xdr:cNvSpPr txBox="1"/>
      </xdr:nvSpPr>
      <xdr:spPr>
        <a:xfrm>
          <a:off x="25908000" y="23064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2029" name="ZoneTexte 2028">
          <a:extLst>
            <a:ext uri="{FF2B5EF4-FFF2-40B4-BE49-F238E27FC236}">
              <a16:creationId xmlns:a16="http://schemas.microsoft.com/office/drawing/2014/main" id="{99B0D828-9867-4C65-AAB2-1D24360B578E}"/>
            </a:ext>
          </a:extLst>
        </xdr:cNvPr>
        <xdr:cNvSpPr txBox="1"/>
      </xdr:nvSpPr>
      <xdr:spPr>
        <a:xfrm>
          <a:off x="25908000" y="23255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2030" name="ZoneTexte 2029">
          <a:extLst>
            <a:ext uri="{FF2B5EF4-FFF2-40B4-BE49-F238E27FC236}">
              <a16:creationId xmlns:a16="http://schemas.microsoft.com/office/drawing/2014/main" id="{BA452C44-6A2E-4747-A9AD-C24AEF1597AE}"/>
            </a:ext>
          </a:extLst>
        </xdr:cNvPr>
        <xdr:cNvSpPr txBox="1"/>
      </xdr:nvSpPr>
      <xdr:spPr>
        <a:xfrm>
          <a:off x="25908000" y="23064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2031" name="ZoneTexte 2030">
          <a:extLst>
            <a:ext uri="{FF2B5EF4-FFF2-40B4-BE49-F238E27FC236}">
              <a16:creationId xmlns:a16="http://schemas.microsoft.com/office/drawing/2014/main" id="{7C759597-96F7-4B06-9D41-D4490E58FC5A}"/>
            </a:ext>
          </a:extLst>
        </xdr:cNvPr>
        <xdr:cNvSpPr txBox="1"/>
      </xdr:nvSpPr>
      <xdr:spPr>
        <a:xfrm>
          <a:off x="25908000" y="23255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121</xdr:row>
      <xdr:rowOff>128587</xdr:rowOff>
    </xdr:from>
    <xdr:ext cx="65" cy="172227"/>
    <xdr:sp macro="" textlink="">
      <xdr:nvSpPr>
        <xdr:cNvPr id="2032" name="ZoneTexte 2031">
          <a:extLst>
            <a:ext uri="{FF2B5EF4-FFF2-40B4-BE49-F238E27FC236}">
              <a16:creationId xmlns:a16="http://schemas.microsoft.com/office/drawing/2014/main" id="{600045F5-49E7-49D3-BE17-CBD9DE4DEFB7}"/>
            </a:ext>
          </a:extLst>
        </xdr:cNvPr>
        <xdr:cNvSpPr txBox="1"/>
      </xdr:nvSpPr>
      <xdr:spPr>
        <a:xfrm>
          <a:off x="25060275" y="23255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2033" name="ZoneTexte 2032">
          <a:extLst>
            <a:ext uri="{FF2B5EF4-FFF2-40B4-BE49-F238E27FC236}">
              <a16:creationId xmlns:a16="http://schemas.microsoft.com/office/drawing/2014/main" id="{C2899D57-4C47-48CC-8553-402711E55CC5}"/>
            </a:ext>
          </a:extLst>
        </xdr:cNvPr>
        <xdr:cNvSpPr txBox="1"/>
      </xdr:nvSpPr>
      <xdr:spPr>
        <a:xfrm>
          <a:off x="25908000" y="23255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2034" name="ZoneTexte 2033">
          <a:extLst>
            <a:ext uri="{FF2B5EF4-FFF2-40B4-BE49-F238E27FC236}">
              <a16:creationId xmlns:a16="http://schemas.microsoft.com/office/drawing/2014/main" id="{9942932C-4ACC-4679-9F52-BEF0CB390CE7}"/>
            </a:ext>
          </a:extLst>
        </xdr:cNvPr>
        <xdr:cNvSpPr txBox="1"/>
      </xdr:nvSpPr>
      <xdr:spPr>
        <a:xfrm>
          <a:off x="25908000" y="23255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121</xdr:row>
      <xdr:rowOff>128587</xdr:rowOff>
    </xdr:from>
    <xdr:ext cx="65" cy="172227"/>
    <xdr:sp macro="" textlink="">
      <xdr:nvSpPr>
        <xdr:cNvPr id="2035" name="ZoneTexte 2034">
          <a:extLst>
            <a:ext uri="{FF2B5EF4-FFF2-40B4-BE49-F238E27FC236}">
              <a16:creationId xmlns:a16="http://schemas.microsoft.com/office/drawing/2014/main" id="{3AC00EE1-8E9D-460D-BA52-B9F5D3E230AC}"/>
            </a:ext>
          </a:extLst>
        </xdr:cNvPr>
        <xdr:cNvSpPr txBox="1"/>
      </xdr:nvSpPr>
      <xdr:spPr>
        <a:xfrm>
          <a:off x="25060275" y="23255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122</xdr:row>
      <xdr:rowOff>128587</xdr:rowOff>
    </xdr:from>
    <xdr:ext cx="65" cy="172227"/>
    <xdr:sp macro="" textlink="">
      <xdr:nvSpPr>
        <xdr:cNvPr id="2036" name="ZoneTexte 2035">
          <a:extLst>
            <a:ext uri="{FF2B5EF4-FFF2-40B4-BE49-F238E27FC236}">
              <a16:creationId xmlns:a16="http://schemas.microsoft.com/office/drawing/2014/main" id="{932EF588-A57F-45E9-953F-18574C17C63E}"/>
            </a:ext>
          </a:extLst>
        </xdr:cNvPr>
        <xdr:cNvSpPr txBox="1"/>
      </xdr:nvSpPr>
      <xdr:spPr>
        <a:xfrm>
          <a:off x="25060275" y="23445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2037" name="ZoneTexte 2036">
          <a:extLst>
            <a:ext uri="{FF2B5EF4-FFF2-40B4-BE49-F238E27FC236}">
              <a16:creationId xmlns:a16="http://schemas.microsoft.com/office/drawing/2014/main" id="{C989AB70-A9F4-490F-8DCE-B0D8769E8EAC}"/>
            </a:ext>
          </a:extLst>
        </xdr:cNvPr>
        <xdr:cNvSpPr txBox="1"/>
      </xdr:nvSpPr>
      <xdr:spPr>
        <a:xfrm>
          <a:off x="25908000" y="23255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2038" name="ZoneTexte 2037">
          <a:extLst>
            <a:ext uri="{FF2B5EF4-FFF2-40B4-BE49-F238E27FC236}">
              <a16:creationId xmlns:a16="http://schemas.microsoft.com/office/drawing/2014/main" id="{E7EF7F0C-DCFE-4E56-BF07-CEE8EC71B3E6}"/>
            </a:ext>
          </a:extLst>
        </xdr:cNvPr>
        <xdr:cNvSpPr txBox="1"/>
      </xdr:nvSpPr>
      <xdr:spPr>
        <a:xfrm>
          <a:off x="25908000" y="23445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2039" name="ZoneTexte 2038">
          <a:extLst>
            <a:ext uri="{FF2B5EF4-FFF2-40B4-BE49-F238E27FC236}">
              <a16:creationId xmlns:a16="http://schemas.microsoft.com/office/drawing/2014/main" id="{5163DED2-7CDE-4DED-A750-918F65B2CEF4}"/>
            </a:ext>
          </a:extLst>
        </xdr:cNvPr>
        <xdr:cNvSpPr txBox="1"/>
      </xdr:nvSpPr>
      <xdr:spPr>
        <a:xfrm>
          <a:off x="25908000" y="23255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2040" name="ZoneTexte 2039">
          <a:extLst>
            <a:ext uri="{FF2B5EF4-FFF2-40B4-BE49-F238E27FC236}">
              <a16:creationId xmlns:a16="http://schemas.microsoft.com/office/drawing/2014/main" id="{DAECCB88-AE37-43AF-9699-B50AB8AEA3A9}"/>
            </a:ext>
          </a:extLst>
        </xdr:cNvPr>
        <xdr:cNvSpPr txBox="1"/>
      </xdr:nvSpPr>
      <xdr:spPr>
        <a:xfrm>
          <a:off x="25908000" y="23445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122</xdr:row>
      <xdr:rowOff>128587</xdr:rowOff>
    </xdr:from>
    <xdr:ext cx="65" cy="172227"/>
    <xdr:sp macro="" textlink="">
      <xdr:nvSpPr>
        <xdr:cNvPr id="2041" name="ZoneTexte 2040">
          <a:extLst>
            <a:ext uri="{FF2B5EF4-FFF2-40B4-BE49-F238E27FC236}">
              <a16:creationId xmlns:a16="http://schemas.microsoft.com/office/drawing/2014/main" id="{72FD7E4D-EF57-4EFA-8656-69AC50EE489F}"/>
            </a:ext>
          </a:extLst>
        </xdr:cNvPr>
        <xdr:cNvSpPr txBox="1"/>
      </xdr:nvSpPr>
      <xdr:spPr>
        <a:xfrm>
          <a:off x="25060275" y="23445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2042" name="ZoneTexte 2041">
          <a:extLst>
            <a:ext uri="{FF2B5EF4-FFF2-40B4-BE49-F238E27FC236}">
              <a16:creationId xmlns:a16="http://schemas.microsoft.com/office/drawing/2014/main" id="{FDF9C452-6186-442E-9B13-221026B2A19C}"/>
            </a:ext>
          </a:extLst>
        </xdr:cNvPr>
        <xdr:cNvSpPr txBox="1"/>
      </xdr:nvSpPr>
      <xdr:spPr>
        <a:xfrm>
          <a:off x="25908000" y="23445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2043" name="ZoneTexte 2042">
          <a:extLst>
            <a:ext uri="{FF2B5EF4-FFF2-40B4-BE49-F238E27FC236}">
              <a16:creationId xmlns:a16="http://schemas.microsoft.com/office/drawing/2014/main" id="{6097AEFD-ECAF-4DD3-B622-FEE437306E1A}"/>
            </a:ext>
          </a:extLst>
        </xdr:cNvPr>
        <xdr:cNvSpPr txBox="1"/>
      </xdr:nvSpPr>
      <xdr:spPr>
        <a:xfrm>
          <a:off x="25908000" y="23445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122</xdr:row>
      <xdr:rowOff>128587</xdr:rowOff>
    </xdr:from>
    <xdr:ext cx="65" cy="172227"/>
    <xdr:sp macro="" textlink="">
      <xdr:nvSpPr>
        <xdr:cNvPr id="2044" name="ZoneTexte 2043">
          <a:extLst>
            <a:ext uri="{FF2B5EF4-FFF2-40B4-BE49-F238E27FC236}">
              <a16:creationId xmlns:a16="http://schemas.microsoft.com/office/drawing/2014/main" id="{67766DBC-4D02-4D63-AD12-4D3D7BEAE072}"/>
            </a:ext>
          </a:extLst>
        </xdr:cNvPr>
        <xdr:cNvSpPr txBox="1"/>
      </xdr:nvSpPr>
      <xdr:spPr>
        <a:xfrm>
          <a:off x="25060275" y="23445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123</xdr:row>
      <xdr:rowOff>128587</xdr:rowOff>
    </xdr:from>
    <xdr:ext cx="65" cy="172227"/>
    <xdr:sp macro="" textlink="">
      <xdr:nvSpPr>
        <xdr:cNvPr id="2045" name="ZoneTexte 2044">
          <a:extLst>
            <a:ext uri="{FF2B5EF4-FFF2-40B4-BE49-F238E27FC236}">
              <a16:creationId xmlns:a16="http://schemas.microsoft.com/office/drawing/2014/main" id="{BB6C2400-F1C1-4E28-94B6-3A7D31444A0E}"/>
            </a:ext>
          </a:extLst>
        </xdr:cNvPr>
        <xdr:cNvSpPr txBox="1"/>
      </xdr:nvSpPr>
      <xdr:spPr>
        <a:xfrm>
          <a:off x="25060275" y="23636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2046" name="ZoneTexte 2045">
          <a:extLst>
            <a:ext uri="{FF2B5EF4-FFF2-40B4-BE49-F238E27FC236}">
              <a16:creationId xmlns:a16="http://schemas.microsoft.com/office/drawing/2014/main" id="{87656D76-CF2A-43DC-8822-08DEB9EA17C3}"/>
            </a:ext>
          </a:extLst>
        </xdr:cNvPr>
        <xdr:cNvSpPr txBox="1"/>
      </xdr:nvSpPr>
      <xdr:spPr>
        <a:xfrm>
          <a:off x="25908000" y="23445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2047" name="ZoneTexte 2046">
          <a:extLst>
            <a:ext uri="{FF2B5EF4-FFF2-40B4-BE49-F238E27FC236}">
              <a16:creationId xmlns:a16="http://schemas.microsoft.com/office/drawing/2014/main" id="{2EFA5352-4ED6-4644-8787-C0CD1EE7032B}"/>
            </a:ext>
          </a:extLst>
        </xdr:cNvPr>
        <xdr:cNvSpPr txBox="1"/>
      </xdr:nvSpPr>
      <xdr:spPr>
        <a:xfrm>
          <a:off x="25908000" y="23636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2048" name="ZoneTexte 2047">
          <a:extLst>
            <a:ext uri="{FF2B5EF4-FFF2-40B4-BE49-F238E27FC236}">
              <a16:creationId xmlns:a16="http://schemas.microsoft.com/office/drawing/2014/main" id="{E61641F5-1A87-4CB5-80D5-E7DDEA9D43EB}"/>
            </a:ext>
          </a:extLst>
        </xdr:cNvPr>
        <xdr:cNvSpPr txBox="1"/>
      </xdr:nvSpPr>
      <xdr:spPr>
        <a:xfrm>
          <a:off x="25908000" y="23445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2049" name="ZoneTexte 2048">
          <a:extLst>
            <a:ext uri="{FF2B5EF4-FFF2-40B4-BE49-F238E27FC236}">
              <a16:creationId xmlns:a16="http://schemas.microsoft.com/office/drawing/2014/main" id="{274C84F4-EE98-4784-AA17-A21DE7531E65}"/>
            </a:ext>
          </a:extLst>
        </xdr:cNvPr>
        <xdr:cNvSpPr txBox="1"/>
      </xdr:nvSpPr>
      <xdr:spPr>
        <a:xfrm>
          <a:off x="25908000" y="23636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123</xdr:row>
      <xdr:rowOff>128587</xdr:rowOff>
    </xdr:from>
    <xdr:ext cx="65" cy="172227"/>
    <xdr:sp macro="" textlink="">
      <xdr:nvSpPr>
        <xdr:cNvPr id="2050" name="ZoneTexte 2049">
          <a:extLst>
            <a:ext uri="{FF2B5EF4-FFF2-40B4-BE49-F238E27FC236}">
              <a16:creationId xmlns:a16="http://schemas.microsoft.com/office/drawing/2014/main" id="{B81CF421-80B1-4060-93AF-DE0EE1788F64}"/>
            </a:ext>
          </a:extLst>
        </xdr:cNvPr>
        <xdr:cNvSpPr txBox="1"/>
      </xdr:nvSpPr>
      <xdr:spPr>
        <a:xfrm>
          <a:off x="25060275" y="23636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2051" name="ZoneTexte 2050">
          <a:extLst>
            <a:ext uri="{FF2B5EF4-FFF2-40B4-BE49-F238E27FC236}">
              <a16:creationId xmlns:a16="http://schemas.microsoft.com/office/drawing/2014/main" id="{9BF63DD6-85A8-4CE7-99E9-2C67C4BAEB77}"/>
            </a:ext>
          </a:extLst>
        </xdr:cNvPr>
        <xdr:cNvSpPr txBox="1"/>
      </xdr:nvSpPr>
      <xdr:spPr>
        <a:xfrm>
          <a:off x="25908000" y="23636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2052" name="ZoneTexte 2051">
          <a:extLst>
            <a:ext uri="{FF2B5EF4-FFF2-40B4-BE49-F238E27FC236}">
              <a16:creationId xmlns:a16="http://schemas.microsoft.com/office/drawing/2014/main" id="{DEEC70E4-A4A7-4A3A-8595-0B04ACFB869B}"/>
            </a:ext>
          </a:extLst>
        </xdr:cNvPr>
        <xdr:cNvSpPr txBox="1"/>
      </xdr:nvSpPr>
      <xdr:spPr>
        <a:xfrm>
          <a:off x="25908000" y="23636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123</xdr:row>
      <xdr:rowOff>128587</xdr:rowOff>
    </xdr:from>
    <xdr:ext cx="65" cy="172227"/>
    <xdr:sp macro="" textlink="">
      <xdr:nvSpPr>
        <xdr:cNvPr id="2053" name="ZoneTexte 2052">
          <a:extLst>
            <a:ext uri="{FF2B5EF4-FFF2-40B4-BE49-F238E27FC236}">
              <a16:creationId xmlns:a16="http://schemas.microsoft.com/office/drawing/2014/main" id="{5C1B5563-2CC0-41FC-8E92-32C0F7CC0A99}"/>
            </a:ext>
          </a:extLst>
        </xdr:cNvPr>
        <xdr:cNvSpPr txBox="1"/>
      </xdr:nvSpPr>
      <xdr:spPr>
        <a:xfrm>
          <a:off x="25060275" y="23636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124</xdr:row>
      <xdr:rowOff>128587</xdr:rowOff>
    </xdr:from>
    <xdr:ext cx="65" cy="172227"/>
    <xdr:sp macro="" textlink="">
      <xdr:nvSpPr>
        <xdr:cNvPr id="2054" name="ZoneTexte 2053">
          <a:extLst>
            <a:ext uri="{FF2B5EF4-FFF2-40B4-BE49-F238E27FC236}">
              <a16:creationId xmlns:a16="http://schemas.microsoft.com/office/drawing/2014/main" id="{D53E214A-09AC-437A-93A2-96665C4EC0D6}"/>
            </a:ext>
          </a:extLst>
        </xdr:cNvPr>
        <xdr:cNvSpPr txBox="1"/>
      </xdr:nvSpPr>
      <xdr:spPr>
        <a:xfrm>
          <a:off x="25060275" y="23836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2055" name="ZoneTexte 2054">
          <a:extLst>
            <a:ext uri="{FF2B5EF4-FFF2-40B4-BE49-F238E27FC236}">
              <a16:creationId xmlns:a16="http://schemas.microsoft.com/office/drawing/2014/main" id="{26A9A8F9-D183-4FD5-BDDB-24FED4F135BA}"/>
            </a:ext>
          </a:extLst>
        </xdr:cNvPr>
        <xdr:cNvSpPr txBox="1"/>
      </xdr:nvSpPr>
      <xdr:spPr>
        <a:xfrm>
          <a:off x="25908000" y="23636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2056" name="ZoneTexte 2055">
          <a:extLst>
            <a:ext uri="{FF2B5EF4-FFF2-40B4-BE49-F238E27FC236}">
              <a16:creationId xmlns:a16="http://schemas.microsoft.com/office/drawing/2014/main" id="{AE59110E-1660-4530-B1A0-8AA1D1B40500}"/>
            </a:ext>
          </a:extLst>
        </xdr:cNvPr>
        <xdr:cNvSpPr txBox="1"/>
      </xdr:nvSpPr>
      <xdr:spPr>
        <a:xfrm>
          <a:off x="25908000" y="23836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2057" name="ZoneTexte 2056">
          <a:extLst>
            <a:ext uri="{FF2B5EF4-FFF2-40B4-BE49-F238E27FC236}">
              <a16:creationId xmlns:a16="http://schemas.microsoft.com/office/drawing/2014/main" id="{64DF7FE0-8A6D-497E-B9BD-B2805BB6C802}"/>
            </a:ext>
          </a:extLst>
        </xdr:cNvPr>
        <xdr:cNvSpPr txBox="1"/>
      </xdr:nvSpPr>
      <xdr:spPr>
        <a:xfrm>
          <a:off x="25908000" y="23636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2058" name="ZoneTexte 2057">
          <a:extLst>
            <a:ext uri="{FF2B5EF4-FFF2-40B4-BE49-F238E27FC236}">
              <a16:creationId xmlns:a16="http://schemas.microsoft.com/office/drawing/2014/main" id="{40F3DFBA-2ECC-4473-9433-C66E61000C38}"/>
            </a:ext>
          </a:extLst>
        </xdr:cNvPr>
        <xdr:cNvSpPr txBox="1"/>
      </xdr:nvSpPr>
      <xdr:spPr>
        <a:xfrm>
          <a:off x="25908000" y="23836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124</xdr:row>
      <xdr:rowOff>128587</xdr:rowOff>
    </xdr:from>
    <xdr:ext cx="65" cy="172227"/>
    <xdr:sp macro="" textlink="">
      <xdr:nvSpPr>
        <xdr:cNvPr id="2059" name="ZoneTexte 2058">
          <a:extLst>
            <a:ext uri="{FF2B5EF4-FFF2-40B4-BE49-F238E27FC236}">
              <a16:creationId xmlns:a16="http://schemas.microsoft.com/office/drawing/2014/main" id="{93006A7A-45C9-4EEE-A900-85396A813156}"/>
            </a:ext>
          </a:extLst>
        </xdr:cNvPr>
        <xdr:cNvSpPr txBox="1"/>
      </xdr:nvSpPr>
      <xdr:spPr>
        <a:xfrm>
          <a:off x="25060275" y="23836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2060" name="ZoneTexte 2059">
          <a:extLst>
            <a:ext uri="{FF2B5EF4-FFF2-40B4-BE49-F238E27FC236}">
              <a16:creationId xmlns:a16="http://schemas.microsoft.com/office/drawing/2014/main" id="{00F70470-58E9-459F-AE18-5E218035D4F3}"/>
            </a:ext>
          </a:extLst>
        </xdr:cNvPr>
        <xdr:cNvSpPr txBox="1"/>
      </xdr:nvSpPr>
      <xdr:spPr>
        <a:xfrm>
          <a:off x="25908000" y="23836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2061" name="ZoneTexte 2060">
          <a:extLst>
            <a:ext uri="{FF2B5EF4-FFF2-40B4-BE49-F238E27FC236}">
              <a16:creationId xmlns:a16="http://schemas.microsoft.com/office/drawing/2014/main" id="{1292DD0E-48CD-45F4-9E28-2452C4C8214B}"/>
            </a:ext>
          </a:extLst>
        </xdr:cNvPr>
        <xdr:cNvSpPr txBox="1"/>
      </xdr:nvSpPr>
      <xdr:spPr>
        <a:xfrm>
          <a:off x="25908000" y="23836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124</xdr:row>
      <xdr:rowOff>128587</xdr:rowOff>
    </xdr:from>
    <xdr:ext cx="65" cy="172227"/>
    <xdr:sp macro="" textlink="">
      <xdr:nvSpPr>
        <xdr:cNvPr id="2062" name="ZoneTexte 2061">
          <a:extLst>
            <a:ext uri="{FF2B5EF4-FFF2-40B4-BE49-F238E27FC236}">
              <a16:creationId xmlns:a16="http://schemas.microsoft.com/office/drawing/2014/main" id="{E6FABD71-B201-45C3-A79A-87BD5AD61755}"/>
            </a:ext>
          </a:extLst>
        </xdr:cNvPr>
        <xdr:cNvSpPr txBox="1"/>
      </xdr:nvSpPr>
      <xdr:spPr>
        <a:xfrm>
          <a:off x="25060275" y="23836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125</xdr:row>
      <xdr:rowOff>128587</xdr:rowOff>
    </xdr:from>
    <xdr:ext cx="65" cy="172227"/>
    <xdr:sp macro="" textlink="">
      <xdr:nvSpPr>
        <xdr:cNvPr id="2063" name="ZoneTexte 2062">
          <a:extLst>
            <a:ext uri="{FF2B5EF4-FFF2-40B4-BE49-F238E27FC236}">
              <a16:creationId xmlns:a16="http://schemas.microsoft.com/office/drawing/2014/main" id="{17E55DE0-708D-444E-BF99-1664D7D8A4DD}"/>
            </a:ext>
          </a:extLst>
        </xdr:cNvPr>
        <xdr:cNvSpPr txBox="1"/>
      </xdr:nvSpPr>
      <xdr:spPr>
        <a:xfrm>
          <a:off x="25060275" y="2406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2064" name="ZoneTexte 2063">
          <a:extLst>
            <a:ext uri="{FF2B5EF4-FFF2-40B4-BE49-F238E27FC236}">
              <a16:creationId xmlns:a16="http://schemas.microsoft.com/office/drawing/2014/main" id="{9B1088D5-1113-4DE1-B4F7-790DB12354D9}"/>
            </a:ext>
          </a:extLst>
        </xdr:cNvPr>
        <xdr:cNvSpPr txBox="1"/>
      </xdr:nvSpPr>
      <xdr:spPr>
        <a:xfrm>
          <a:off x="25908000" y="23836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2065" name="ZoneTexte 2064">
          <a:extLst>
            <a:ext uri="{FF2B5EF4-FFF2-40B4-BE49-F238E27FC236}">
              <a16:creationId xmlns:a16="http://schemas.microsoft.com/office/drawing/2014/main" id="{BC5B90C4-8C84-443A-B849-B4F4C32416E9}"/>
            </a:ext>
          </a:extLst>
        </xdr:cNvPr>
        <xdr:cNvSpPr txBox="1"/>
      </xdr:nvSpPr>
      <xdr:spPr>
        <a:xfrm>
          <a:off x="25908000" y="2406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2066" name="ZoneTexte 2065">
          <a:extLst>
            <a:ext uri="{FF2B5EF4-FFF2-40B4-BE49-F238E27FC236}">
              <a16:creationId xmlns:a16="http://schemas.microsoft.com/office/drawing/2014/main" id="{70CEFA98-28EA-4A1C-8222-C6324C787331}"/>
            </a:ext>
          </a:extLst>
        </xdr:cNvPr>
        <xdr:cNvSpPr txBox="1"/>
      </xdr:nvSpPr>
      <xdr:spPr>
        <a:xfrm>
          <a:off x="25908000" y="23836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2067" name="ZoneTexte 2066">
          <a:extLst>
            <a:ext uri="{FF2B5EF4-FFF2-40B4-BE49-F238E27FC236}">
              <a16:creationId xmlns:a16="http://schemas.microsoft.com/office/drawing/2014/main" id="{C9B2F4B0-021F-4A2E-B80F-DFDD92F75356}"/>
            </a:ext>
          </a:extLst>
        </xdr:cNvPr>
        <xdr:cNvSpPr txBox="1"/>
      </xdr:nvSpPr>
      <xdr:spPr>
        <a:xfrm>
          <a:off x="25908000" y="2406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125</xdr:row>
      <xdr:rowOff>128587</xdr:rowOff>
    </xdr:from>
    <xdr:ext cx="65" cy="172227"/>
    <xdr:sp macro="" textlink="">
      <xdr:nvSpPr>
        <xdr:cNvPr id="2068" name="ZoneTexte 2067">
          <a:extLst>
            <a:ext uri="{FF2B5EF4-FFF2-40B4-BE49-F238E27FC236}">
              <a16:creationId xmlns:a16="http://schemas.microsoft.com/office/drawing/2014/main" id="{DED30B2D-EBE5-4EDE-909A-BE344B669812}"/>
            </a:ext>
          </a:extLst>
        </xdr:cNvPr>
        <xdr:cNvSpPr txBox="1"/>
      </xdr:nvSpPr>
      <xdr:spPr>
        <a:xfrm>
          <a:off x="25060275" y="2406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2069" name="ZoneTexte 2068">
          <a:extLst>
            <a:ext uri="{FF2B5EF4-FFF2-40B4-BE49-F238E27FC236}">
              <a16:creationId xmlns:a16="http://schemas.microsoft.com/office/drawing/2014/main" id="{6B03D74A-C451-403E-8046-1D13FC73D43C}"/>
            </a:ext>
          </a:extLst>
        </xdr:cNvPr>
        <xdr:cNvSpPr txBox="1"/>
      </xdr:nvSpPr>
      <xdr:spPr>
        <a:xfrm>
          <a:off x="25908000" y="2406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2070" name="ZoneTexte 2069">
          <a:extLst>
            <a:ext uri="{FF2B5EF4-FFF2-40B4-BE49-F238E27FC236}">
              <a16:creationId xmlns:a16="http://schemas.microsoft.com/office/drawing/2014/main" id="{59AC9F5C-9567-4EE2-B493-78867C388662}"/>
            </a:ext>
          </a:extLst>
        </xdr:cNvPr>
        <xdr:cNvSpPr txBox="1"/>
      </xdr:nvSpPr>
      <xdr:spPr>
        <a:xfrm>
          <a:off x="25908000" y="2406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125</xdr:row>
      <xdr:rowOff>128587</xdr:rowOff>
    </xdr:from>
    <xdr:ext cx="65" cy="172227"/>
    <xdr:sp macro="" textlink="">
      <xdr:nvSpPr>
        <xdr:cNvPr id="2071" name="ZoneTexte 2070">
          <a:extLst>
            <a:ext uri="{FF2B5EF4-FFF2-40B4-BE49-F238E27FC236}">
              <a16:creationId xmlns:a16="http://schemas.microsoft.com/office/drawing/2014/main" id="{AB369440-3698-4A8F-8973-EA717ED634DD}"/>
            </a:ext>
          </a:extLst>
        </xdr:cNvPr>
        <xdr:cNvSpPr txBox="1"/>
      </xdr:nvSpPr>
      <xdr:spPr>
        <a:xfrm>
          <a:off x="25060275" y="2406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126</xdr:row>
      <xdr:rowOff>128587</xdr:rowOff>
    </xdr:from>
    <xdr:ext cx="65" cy="172227"/>
    <xdr:sp macro="" textlink="">
      <xdr:nvSpPr>
        <xdr:cNvPr id="2072" name="ZoneTexte 2071">
          <a:extLst>
            <a:ext uri="{FF2B5EF4-FFF2-40B4-BE49-F238E27FC236}">
              <a16:creationId xmlns:a16="http://schemas.microsoft.com/office/drawing/2014/main" id="{A57FB997-B690-4C4C-B470-C638200DDDA2}"/>
            </a:ext>
          </a:extLst>
        </xdr:cNvPr>
        <xdr:cNvSpPr txBox="1"/>
      </xdr:nvSpPr>
      <xdr:spPr>
        <a:xfrm>
          <a:off x="25060275" y="2425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2073" name="ZoneTexte 2072">
          <a:extLst>
            <a:ext uri="{FF2B5EF4-FFF2-40B4-BE49-F238E27FC236}">
              <a16:creationId xmlns:a16="http://schemas.microsoft.com/office/drawing/2014/main" id="{22C01FA0-4450-4F17-A5B8-B3456F3868AB}"/>
            </a:ext>
          </a:extLst>
        </xdr:cNvPr>
        <xdr:cNvSpPr txBox="1"/>
      </xdr:nvSpPr>
      <xdr:spPr>
        <a:xfrm>
          <a:off x="25908000" y="2406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2074" name="ZoneTexte 2073">
          <a:extLst>
            <a:ext uri="{FF2B5EF4-FFF2-40B4-BE49-F238E27FC236}">
              <a16:creationId xmlns:a16="http://schemas.microsoft.com/office/drawing/2014/main" id="{80735A88-6431-49A5-8C88-084F575DFFD0}"/>
            </a:ext>
          </a:extLst>
        </xdr:cNvPr>
        <xdr:cNvSpPr txBox="1"/>
      </xdr:nvSpPr>
      <xdr:spPr>
        <a:xfrm>
          <a:off x="25908000" y="2425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2075" name="ZoneTexte 2074">
          <a:extLst>
            <a:ext uri="{FF2B5EF4-FFF2-40B4-BE49-F238E27FC236}">
              <a16:creationId xmlns:a16="http://schemas.microsoft.com/office/drawing/2014/main" id="{55C61EA6-EB85-4372-AF60-0ACF40E833EC}"/>
            </a:ext>
          </a:extLst>
        </xdr:cNvPr>
        <xdr:cNvSpPr txBox="1"/>
      </xdr:nvSpPr>
      <xdr:spPr>
        <a:xfrm>
          <a:off x="25908000" y="2406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2076" name="ZoneTexte 2075">
          <a:extLst>
            <a:ext uri="{FF2B5EF4-FFF2-40B4-BE49-F238E27FC236}">
              <a16:creationId xmlns:a16="http://schemas.microsoft.com/office/drawing/2014/main" id="{73E2DD34-6341-408E-9B47-04DD55F7EF49}"/>
            </a:ext>
          </a:extLst>
        </xdr:cNvPr>
        <xdr:cNvSpPr txBox="1"/>
      </xdr:nvSpPr>
      <xdr:spPr>
        <a:xfrm>
          <a:off x="25908000" y="2425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126</xdr:row>
      <xdr:rowOff>128587</xdr:rowOff>
    </xdr:from>
    <xdr:ext cx="65" cy="172227"/>
    <xdr:sp macro="" textlink="">
      <xdr:nvSpPr>
        <xdr:cNvPr id="2077" name="ZoneTexte 2076">
          <a:extLst>
            <a:ext uri="{FF2B5EF4-FFF2-40B4-BE49-F238E27FC236}">
              <a16:creationId xmlns:a16="http://schemas.microsoft.com/office/drawing/2014/main" id="{16315FAF-4BE2-4392-81D6-DBB9F7832B4E}"/>
            </a:ext>
          </a:extLst>
        </xdr:cNvPr>
        <xdr:cNvSpPr txBox="1"/>
      </xdr:nvSpPr>
      <xdr:spPr>
        <a:xfrm>
          <a:off x="25060275" y="2425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2078" name="ZoneTexte 2077">
          <a:extLst>
            <a:ext uri="{FF2B5EF4-FFF2-40B4-BE49-F238E27FC236}">
              <a16:creationId xmlns:a16="http://schemas.microsoft.com/office/drawing/2014/main" id="{351418D7-B2A5-4C6E-9955-E644EEEF2925}"/>
            </a:ext>
          </a:extLst>
        </xdr:cNvPr>
        <xdr:cNvSpPr txBox="1"/>
      </xdr:nvSpPr>
      <xdr:spPr>
        <a:xfrm>
          <a:off x="25908000" y="2425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2079" name="ZoneTexte 2078">
          <a:extLst>
            <a:ext uri="{FF2B5EF4-FFF2-40B4-BE49-F238E27FC236}">
              <a16:creationId xmlns:a16="http://schemas.microsoft.com/office/drawing/2014/main" id="{F068D640-5F33-47C1-BC33-CE669C9A1ADA}"/>
            </a:ext>
          </a:extLst>
        </xdr:cNvPr>
        <xdr:cNvSpPr txBox="1"/>
      </xdr:nvSpPr>
      <xdr:spPr>
        <a:xfrm>
          <a:off x="25908000" y="2425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126</xdr:row>
      <xdr:rowOff>128587</xdr:rowOff>
    </xdr:from>
    <xdr:ext cx="65" cy="172227"/>
    <xdr:sp macro="" textlink="">
      <xdr:nvSpPr>
        <xdr:cNvPr id="2080" name="ZoneTexte 2079">
          <a:extLst>
            <a:ext uri="{FF2B5EF4-FFF2-40B4-BE49-F238E27FC236}">
              <a16:creationId xmlns:a16="http://schemas.microsoft.com/office/drawing/2014/main" id="{F55DDD11-22F6-4EED-B800-CE0FD8426D76}"/>
            </a:ext>
          </a:extLst>
        </xdr:cNvPr>
        <xdr:cNvSpPr txBox="1"/>
      </xdr:nvSpPr>
      <xdr:spPr>
        <a:xfrm>
          <a:off x="25060275" y="2425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127</xdr:row>
      <xdr:rowOff>128587</xdr:rowOff>
    </xdr:from>
    <xdr:ext cx="65" cy="172227"/>
    <xdr:sp macro="" textlink="">
      <xdr:nvSpPr>
        <xdr:cNvPr id="2081" name="ZoneTexte 2080">
          <a:extLst>
            <a:ext uri="{FF2B5EF4-FFF2-40B4-BE49-F238E27FC236}">
              <a16:creationId xmlns:a16="http://schemas.microsoft.com/office/drawing/2014/main" id="{2BC1F12D-36A7-44F8-B18B-39E73BABCDED}"/>
            </a:ext>
          </a:extLst>
        </xdr:cNvPr>
        <xdr:cNvSpPr txBox="1"/>
      </xdr:nvSpPr>
      <xdr:spPr>
        <a:xfrm>
          <a:off x="25060275" y="2444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2082" name="ZoneTexte 2081">
          <a:extLst>
            <a:ext uri="{FF2B5EF4-FFF2-40B4-BE49-F238E27FC236}">
              <a16:creationId xmlns:a16="http://schemas.microsoft.com/office/drawing/2014/main" id="{073460AC-8902-4AEF-8976-39505E18E042}"/>
            </a:ext>
          </a:extLst>
        </xdr:cNvPr>
        <xdr:cNvSpPr txBox="1"/>
      </xdr:nvSpPr>
      <xdr:spPr>
        <a:xfrm>
          <a:off x="25908000" y="2425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2083" name="ZoneTexte 2082">
          <a:extLst>
            <a:ext uri="{FF2B5EF4-FFF2-40B4-BE49-F238E27FC236}">
              <a16:creationId xmlns:a16="http://schemas.microsoft.com/office/drawing/2014/main" id="{E1DE8466-2AA8-4733-9B31-1D1D4DFEFD13}"/>
            </a:ext>
          </a:extLst>
        </xdr:cNvPr>
        <xdr:cNvSpPr txBox="1"/>
      </xdr:nvSpPr>
      <xdr:spPr>
        <a:xfrm>
          <a:off x="25908000" y="2444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2084" name="ZoneTexte 2083">
          <a:extLst>
            <a:ext uri="{FF2B5EF4-FFF2-40B4-BE49-F238E27FC236}">
              <a16:creationId xmlns:a16="http://schemas.microsoft.com/office/drawing/2014/main" id="{E96B8796-E8FE-4383-AE2D-938BA590E8AD}"/>
            </a:ext>
          </a:extLst>
        </xdr:cNvPr>
        <xdr:cNvSpPr txBox="1"/>
      </xdr:nvSpPr>
      <xdr:spPr>
        <a:xfrm>
          <a:off x="25908000" y="24255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2085" name="ZoneTexte 2084">
          <a:extLst>
            <a:ext uri="{FF2B5EF4-FFF2-40B4-BE49-F238E27FC236}">
              <a16:creationId xmlns:a16="http://schemas.microsoft.com/office/drawing/2014/main" id="{F0CD1183-097F-4956-9E5A-08DBACBBF02C}"/>
            </a:ext>
          </a:extLst>
        </xdr:cNvPr>
        <xdr:cNvSpPr txBox="1"/>
      </xdr:nvSpPr>
      <xdr:spPr>
        <a:xfrm>
          <a:off x="25908000" y="2444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127</xdr:row>
      <xdr:rowOff>128587</xdr:rowOff>
    </xdr:from>
    <xdr:ext cx="65" cy="172227"/>
    <xdr:sp macro="" textlink="">
      <xdr:nvSpPr>
        <xdr:cNvPr id="2086" name="ZoneTexte 2085">
          <a:extLst>
            <a:ext uri="{FF2B5EF4-FFF2-40B4-BE49-F238E27FC236}">
              <a16:creationId xmlns:a16="http://schemas.microsoft.com/office/drawing/2014/main" id="{C704E8DC-EA2F-438C-83BE-4ABC6221C83F}"/>
            </a:ext>
          </a:extLst>
        </xdr:cNvPr>
        <xdr:cNvSpPr txBox="1"/>
      </xdr:nvSpPr>
      <xdr:spPr>
        <a:xfrm>
          <a:off x="25060275" y="2444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2087" name="ZoneTexte 2086">
          <a:extLst>
            <a:ext uri="{FF2B5EF4-FFF2-40B4-BE49-F238E27FC236}">
              <a16:creationId xmlns:a16="http://schemas.microsoft.com/office/drawing/2014/main" id="{D9A5DEC6-C96B-42A0-9594-1BB8720D8949}"/>
            </a:ext>
          </a:extLst>
        </xdr:cNvPr>
        <xdr:cNvSpPr txBox="1"/>
      </xdr:nvSpPr>
      <xdr:spPr>
        <a:xfrm>
          <a:off x="25908000" y="2444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2088" name="ZoneTexte 2087">
          <a:extLst>
            <a:ext uri="{FF2B5EF4-FFF2-40B4-BE49-F238E27FC236}">
              <a16:creationId xmlns:a16="http://schemas.microsoft.com/office/drawing/2014/main" id="{AF93D189-5BC7-4544-8A3B-091D42912053}"/>
            </a:ext>
          </a:extLst>
        </xdr:cNvPr>
        <xdr:cNvSpPr txBox="1"/>
      </xdr:nvSpPr>
      <xdr:spPr>
        <a:xfrm>
          <a:off x="25908000" y="2444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127</xdr:row>
      <xdr:rowOff>128587</xdr:rowOff>
    </xdr:from>
    <xdr:ext cx="65" cy="172227"/>
    <xdr:sp macro="" textlink="">
      <xdr:nvSpPr>
        <xdr:cNvPr id="2089" name="ZoneTexte 2088">
          <a:extLst>
            <a:ext uri="{FF2B5EF4-FFF2-40B4-BE49-F238E27FC236}">
              <a16:creationId xmlns:a16="http://schemas.microsoft.com/office/drawing/2014/main" id="{C73D9A4A-4620-40C7-A61A-15CF10E3B06D}"/>
            </a:ext>
          </a:extLst>
        </xdr:cNvPr>
        <xdr:cNvSpPr txBox="1"/>
      </xdr:nvSpPr>
      <xdr:spPr>
        <a:xfrm>
          <a:off x="25060275" y="2444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128</xdr:row>
      <xdr:rowOff>128587</xdr:rowOff>
    </xdr:from>
    <xdr:ext cx="65" cy="172227"/>
    <xdr:sp macro="" textlink="">
      <xdr:nvSpPr>
        <xdr:cNvPr id="2090" name="ZoneTexte 2089">
          <a:extLst>
            <a:ext uri="{FF2B5EF4-FFF2-40B4-BE49-F238E27FC236}">
              <a16:creationId xmlns:a16="http://schemas.microsoft.com/office/drawing/2014/main" id="{7A03FBD8-2452-4A5B-BD2D-DEFDEDC1CC03}"/>
            </a:ext>
          </a:extLst>
        </xdr:cNvPr>
        <xdr:cNvSpPr txBox="1"/>
      </xdr:nvSpPr>
      <xdr:spPr>
        <a:xfrm>
          <a:off x="25060275" y="2463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2091" name="ZoneTexte 2090">
          <a:extLst>
            <a:ext uri="{FF2B5EF4-FFF2-40B4-BE49-F238E27FC236}">
              <a16:creationId xmlns:a16="http://schemas.microsoft.com/office/drawing/2014/main" id="{BA873850-5D80-439B-8C9E-4D1BE81A375B}"/>
            </a:ext>
          </a:extLst>
        </xdr:cNvPr>
        <xdr:cNvSpPr txBox="1"/>
      </xdr:nvSpPr>
      <xdr:spPr>
        <a:xfrm>
          <a:off x="25908000" y="2444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2092" name="ZoneTexte 2091">
          <a:extLst>
            <a:ext uri="{FF2B5EF4-FFF2-40B4-BE49-F238E27FC236}">
              <a16:creationId xmlns:a16="http://schemas.microsoft.com/office/drawing/2014/main" id="{49D58391-93B5-4240-9850-86230E760640}"/>
            </a:ext>
          </a:extLst>
        </xdr:cNvPr>
        <xdr:cNvSpPr txBox="1"/>
      </xdr:nvSpPr>
      <xdr:spPr>
        <a:xfrm>
          <a:off x="25908000" y="2463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2093" name="ZoneTexte 2092">
          <a:extLst>
            <a:ext uri="{FF2B5EF4-FFF2-40B4-BE49-F238E27FC236}">
              <a16:creationId xmlns:a16="http://schemas.microsoft.com/office/drawing/2014/main" id="{E15E498B-5D18-41B6-BACF-8E9BDAEB4961}"/>
            </a:ext>
          </a:extLst>
        </xdr:cNvPr>
        <xdr:cNvSpPr txBox="1"/>
      </xdr:nvSpPr>
      <xdr:spPr>
        <a:xfrm>
          <a:off x="25908000" y="24445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2094" name="ZoneTexte 2093">
          <a:extLst>
            <a:ext uri="{FF2B5EF4-FFF2-40B4-BE49-F238E27FC236}">
              <a16:creationId xmlns:a16="http://schemas.microsoft.com/office/drawing/2014/main" id="{4C0FB187-340D-4360-9345-20403CD5AE27}"/>
            </a:ext>
          </a:extLst>
        </xdr:cNvPr>
        <xdr:cNvSpPr txBox="1"/>
      </xdr:nvSpPr>
      <xdr:spPr>
        <a:xfrm>
          <a:off x="25908000" y="2463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128</xdr:row>
      <xdr:rowOff>128587</xdr:rowOff>
    </xdr:from>
    <xdr:ext cx="65" cy="172227"/>
    <xdr:sp macro="" textlink="">
      <xdr:nvSpPr>
        <xdr:cNvPr id="2095" name="ZoneTexte 2094">
          <a:extLst>
            <a:ext uri="{FF2B5EF4-FFF2-40B4-BE49-F238E27FC236}">
              <a16:creationId xmlns:a16="http://schemas.microsoft.com/office/drawing/2014/main" id="{31C1FA95-381C-497F-8ED3-CAD6A258793C}"/>
            </a:ext>
          </a:extLst>
        </xdr:cNvPr>
        <xdr:cNvSpPr txBox="1"/>
      </xdr:nvSpPr>
      <xdr:spPr>
        <a:xfrm>
          <a:off x="25060275" y="2463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2096" name="ZoneTexte 2095">
          <a:extLst>
            <a:ext uri="{FF2B5EF4-FFF2-40B4-BE49-F238E27FC236}">
              <a16:creationId xmlns:a16="http://schemas.microsoft.com/office/drawing/2014/main" id="{ECEAB727-37E9-405C-A8F7-C4ACD2D9BCF3}"/>
            </a:ext>
          </a:extLst>
        </xdr:cNvPr>
        <xdr:cNvSpPr txBox="1"/>
      </xdr:nvSpPr>
      <xdr:spPr>
        <a:xfrm>
          <a:off x="25908000" y="2463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2097" name="ZoneTexte 2096">
          <a:extLst>
            <a:ext uri="{FF2B5EF4-FFF2-40B4-BE49-F238E27FC236}">
              <a16:creationId xmlns:a16="http://schemas.microsoft.com/office/drawing/2014/main" id="{CB93DDDA-7F51-40C1-AEC7-921C3BF60203}"/>
            </a:ext>
          </a:extLst>
        </xdr:cNvPr>
        <xdr:cNvSpPr txBox="1"/>
      </xdr:nvSpPr>
      <xdr:spPr>
        <a:xfrm>
          <a:off x="25908000" y="2463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128</xdr:row>
      <xdr:rowOff>128587</xdr:rowOff>
    </xdr:from>
    <xdr:ext cx="65" cy="172227"/>
    <xdr:sp macro="" textlink="">
      <xdr:nvSpPr>
        <xdr:cNvPr id="2098" name="ZoneTexte 2097">
          <a:extLst>
            <a:ext uri="{FF2B5EF4-FFF2-40B4-BE49-F238E27FC236}">
              <a16:creationId xmlns:a16="http://schemas.microsoft.com/office/drawing/2014/main" id="{6FA6862A-07F3-4B28-87A2-C922C2A8C931}"/>
            </a:ext>
          </a:extLst>
        </xdr:cNvPr>
        <xdr:cNvSpPr txBox="1"/>
      </xdr:nvSpPr>
      <xdr:spPr>
        <a:xfrm>
          <a:off x="25060275" y="2463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129</xdr:row>
      <xdr:rowOff>128587</xdr:rowOff>
    </xdr:from>
    <xdr:ext cx="65" cy="172227"/>
    <xdr:sp macro="" textlink="">
      <xdr:nvSpPr>
        <xdr:cNvPr id="2099" name="ZoneTexte 2098">
          <a:extLst>
            <a:ext uri="{FF2B5EF4-FFF2-40B4-BE49-F238E27FC236}">
              <a16:creationId xmlns:a16="http://schemas.microsoft.com/office/drawing/2014/main" id="{B9C3312C-4F68-4D34-97B2-83861AD916B3}"/>
            </a:ext>
          </a:extLst>
        </xdr:cNvPr>
        <xdr:cNvSpPr txBox="1"/>
      </xdr:nvSpPr>
      <xdr:spPr>
        <a:xfrm>
          <a:off x="25060275" y="2482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2100" name="ZoneTexte 2099">
          <a:extLst>
            <a:ext uri="{FF2B5EF4-FFF2-40B4-BE49-F238E27FC236}">
              <a16:creationId xmlns:a16="http://schemas.microsoft.com/office/drawing/2014/main" id="{D76DD1FC-E500-482C-8DC7-20F9CE037087}"/>
            </a:ext>
          </a:extLst>
        </xdr:cNvPr>
        <xdr:cNvSpPr txBox="1"/>
      </xdr:nvSpPr>
      <xdr:spPr>
        <a:xfrm>
          <a:off x="25908000" y="2463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2101" name="ZoneTexte 2100">
          <a:extLst>
            <a:ext uri="{FF2B5EF4-FFF2-40B4-BE49-F238E27FC236}">
              <a16:creationId xmlns:a16="http://schemas.microsoft.com/office/drawing/2014/main" id="{FED543C6-E639-467A-B578-E813727F1359}"/>
            </a:ext>
          </a:extLst>
        </xdr:cNvPr>
        <xdr:cNvSpPr txBox="1"/>
      </xdr:nvSpPr>
      <xdr:spPr>
        <a:xfrm>
          <a:off x="25908000" y="2482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2102" name="ZoneTexte 2101">
          <a:extLst>
            <a:ext uri="{FF2B5EF4-FFF2-40B4-BE49-F238E27FC236}">
              <a16:creationId xmlns:a16="http://schemas.microsoft.com/office/drawing/2014/main" id="{38CA0A45-D9FB-48DB-9CA5-E68A619C2C44}"/>
            </a:ext>
          </a:extLst>
        </xdr:cNvPr>
        <xdr:cNvSpPr txBox="1"/>
      </xdr:nvSpPr>
      <xdr:spPr>
        <a:xfrm>
          <a:off x="25908000" y="24636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2103" name="ZoneTexte 2102">
          <a:extLst>
            <a:ext uri="{FF2B5EF4-FFF2-40B4-BE49-F238E27FC236}">
              <a16:creationId xmlns:a16="http://schemas.microsoft.com/office/drawing/2014/main" id="{9DAB7388-CC80-4956-834D-60F6D852A31B}"/>
            </a:ext>
          </a:extLst>
        </xdr:cNvPr>
        <xdr:cNvSpPr txBox="1"/>
      </xdr:nvSpPr>
      <xdr:spPr>
        <a:xfrm>
          <a:off x="25908000" y="2482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129</xdr:row>
      <xdr:rowOff>128587</xdr:rowOff>
    </xdr:from>
    <xdr:ext cx="65" cy="172227"/>
    <xdr:sp macro="" textlink="">
      <xdr:nvSpPr>
        <xdr:cNvPr id="2104" name="ZoneTexte 2103">
          <a:extLst>
            <a:ext uri="{FF2B5EF4-FFF2-40B4-BE49-F238E27FC236}">
              <a16:creationId xmlns:a16="http://schemas.microsoft.com/office/drawing/2014/main" id="{7EB26950-5772-46EA-9FF2-31FF16A9E25F}"/>
            </a:ext>
          </a:extLst>
        </xdr:cNvPr>
        <xdr:cNvSpPr txBox="1"/>
      </xdr:nvSpPr>
      <xdr:spPr>
        <a:xfrm>
          <a:off x="25060275" y="2482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2105" name="ZoneTexte 2104">
          <a:extLst>
            <a:ext uri="{FF2B5EF4-FFF2-40B4-BE49-F238E27FC236}">
              <a16:creationId xmlns:a16="http://schemas.microsoft.com/office/drawing/2014/main" id="{6A192102-8F89-4B0F-9E9B-59D439DD8E02}"/>
            </a:ext>
          </a:extLst>
        </xdr:cNvPr>
        <xdr:cNvSpPr txBox="1"/>
      </xdr:nvSpPr>
      <xdr:spPr>
        <a:xfrm>
          <a:off x="25908000" y="2482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2106" name="ZoneTexte 2105">
          <a:extLst>
            <a:ext uri="{FF2B5EF4-FFF2-40B4-BE49-F238E27FC236}">
              <a16:creationId xmlns:a16="http://schemas.microsoft.com/office/drawing/2014/main" id="{0FF23573-0A32-4253-A58A-711F3E181A2C}"/>
            </a:ext>
          </a:extLst>
        </xdr:cNvPr>
        <xdr:cNvSpPr txBox="1"/>
      </xdr:nvSpPr>
      <xdr:spPr>
        <a:xfrm>
          <a:off x="25908000" y="2482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129</xdr:row>
      <xdr:rowOff>128587</xdr:rowOff>
    </xdr:from>
    <xdr:ext cx="65" cy="172227"/>
    <xdr:sp macro="" textlink="">
      <xdr:nvSpPr>
        <xdr:cNvPr id="2107" name="ZoneTexte 2106">
          <a:extLst>
            <a:ext uri="{FF2B5EF4-FFF2-40B4-BE49-F238E27FC236}">
              <a16:creationId xmlns:a16="http://schemas.microsoft.com/office/drawing/2014/main" id="{9BD61E89-7957-4A2A-87D9-EB5B7EF0ED2B}"/>
            </a:ext>
          </a:extLst>
        </xdr:cNvPr>
        <xdr:cNvSpPr txBox="1"/>
      </xdr:nvSpPr>
      <xdr:spPr>
        <a:xfrm>
          <a:off x="25060275" y="2482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130</xdr:row>
      <xdr:rowOff>128587</xdr:rowOff>
    </xdr:from>
    <xdr:ext cx="65" cy="172227"/>
    <xdr:sp macro="" textlink="">
      <xdr:nvSpPr>
        <xdr:cNvPr id="2108" name="ZoneTexte 2107">
          <a:extLst>
            <a:ext uri="{FF2B5EF4-FFF2-40B4-BE49-F238E27FC236}">
              <a16:creationId xmlns:a16="http://schemas.microsoft.com/office/drawing/2014/main" id="{D6E69DDD-A6AF-4815-B27E-47B5EEE9E303}"/>
            </a:ext>
          </a:extLst>
        </xdr:cNvPr>
        <xdr:cNvSpPr txBox="1"/>
      </xdr:nvSpPr>
      <xdr:spPr>
        <a:xfrm>
          <a:off x="25060275" y="2501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2109" name="ZoneTexte 2108">
          <a:extLst>
            <a:ext uri="{FF2B5EF4-FFF2-40B4-BE49-F238E27FC236}">
              <a16:creationId xmlns:a16="http://schemas.microsoft.com/office/drawing/2014/main" id="{BB81CAF9-A170-48FA-9C14-AD131621B411}"/>
            </a:ext>
          </a:extLst>
        </xdr:cNvPr>
        <xdr:cNvSpPr txBox="1"/>
      </xdr:nvSpPr>
      <xdr:spPr>
        <a:xfrm>
          <a:off x="25908000" y="2482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2110" name="ZoneTexte 2109">
          <a:extLst>
            <a:ext uri="{FF2B5EF4-FFF2-40B4-BE49-F238E27FC236}">
              <a16:creationId xmlns:a16="http://schemas.microsoft.com/office/drawing/2014/main" id="{B9454F6B-7AD4-4C2E-91BB-F0095C05DC23}"/>
            </a:ext>
          </a:extLst>
        </xdr:cNvPr>
        <xdr:cNvSpPr txBox="1"/>
      </xdr:nvSpPr>
      <xdr:spPr>
        <a:xfrm>
          <a:off x="25908000" y="2501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2111" name="ZoneTexte 2110">
          <a:extLst>
            <a:ext uri="{FF2B5EF4-FFF2-40B4-BE49-F238E27FC236}">
              <a16:creationId xmlns:a16="http://schemas.microsoft.com/office/drawing/2014/main" id="{3FD7A92C-2E93-48AA-B6E5-F00FBF1867EE}"/>
            </a:ext>
          </a:extLst>
        </xdr:cNvPr>
        <xdr:cNvSpPr txBox="1"/>
      </xdr:nvSpPr>
      <xdr:spPr>
        <a:xfrm>
          <a:off x="25908000" y="24826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2112" name="ZoneTexte 2111">
          <a:extLst>
            <a:ext uri="{FF2B5EF4-FFF2-40B4-BE49-F238E27FC236}">
              <a16:creationId xmlns:a16="http://schemas.microsoft.com/office/drawing/2014/main" id="{E2544FFA-A7DA-4346-B3F4-DA4D67B5E49F}"/>
            </a:ext>
          </a:extLst>
        </xdr:cNvPr>
        <xdr:cNvSpPr txBox="1"/>
      </xdr:nvSpPr>
      <xdr:spPr>
        <a:xfrm>
          <a:off x="25908000" y="2501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130</xdr:row>
      <xdr:rowOff>128587</xdr:rowOff>
    </xdr:from>
    <xdr:ext cx="65" cy="172227"/>
    <xdr:sp macro="" textlink="">
      <xdr:nvSpPr>
        <xdr:cNvPr id="2113" name="ZoneTexte 2112">
          <a:extLst>
            <a:ext uri="{FF2B5EF4-FFF2-40B4-BE49-F238E27FC236}">
              <a16:creationId xmlns:a16="http://schemas.microsoft.com/office/drawing/2014/main" id="{945ECD60-9C0A-46F0-8EF2-A1B308C11A3B}"/>
            </a:ext>
          </a:extLst>
        </xdr:cNvPr>
        <xdr:cNvSpPr txBox="1"/>
      </xdr:nvSpPr>
      <xdr:spPr>
        <a:xfrm>
          <a:off x="25060275" y="2501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2114" name="ZoneTexte 2113">
          <a:extLst>
            <a:ext uri="{FF2B5EF4-FFF2-40B4-BE49-F238E27FC236}">
              <a16:creationId xmlns:a16="http://schemas.microsoft.com/office/drawing/2014/main" id="{8A76FE08-2FFD-4254-947A-704F1C50AD8C}"/>
            </a:ext>
          </a:extLst>
        </xdr:cNvPr>
        <xdr:cNvSpPr txBox="1"/>
      </xdr:nvSpPr>
      <xdr:spPr>
        <a:xfrm>
          <a:off x="25908000" y="2501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2115" name="ZoneTexte 2114">
          <a:extLst>
            <a:ext uri="{FF2B5EF4-FFF2-40B4-BE49-F238E27FC236}">
              <a16:creationId xmlns:a16="http://schemas.microsoft.com/office/drawing/2014/main" id="{F676698B-14EF-476F-A2C5-BE68C61E8760}"/>
            </a:ext>
          </a:extLst>
        </xdr:cNvPr>
        <xdr:cNvSpPr txBox="1"/>
      </xdr:nvSpPr>
      <xdr:spPr>
        <a:xfrm>
          <a:off x="25908000" y="2501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130</xdr:row>
      <xdr:rowOff>128587</xdr:rowOff>
    </xdr:from>
    <xdr:ext cx="65" cy="172227"/>
    <xdr:sp macro="" textlink="">
      <xdr:nvSpPr>
        <xdr:cNvPr id="2116" name="ZoneTexte 2115">
          <a:extLst>
            <a:ext uri="{FF2B5EF4-FFF2-40B4-BE49-F238E27FC236}">
              <a16:creationId xmlns:a16="http://schemas.microsoft.com/office/drawing/2014/main" id="{9C1D46AE-3A81-4EDC-9EEE-B3A8A99FB719}"/>
            </a:ext>
          </a:extLst>
        </xdr:cNvPr>
        <xdr:cNvSpPr txBox="1"/>
      </xdr:nvSpPr>
      <xdr:spPr>
        <a:xfrm>
          <a:off x="25060275" y="2501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131</xdr:row>
      <xdr:rowOff>128587</xdr:rowOff>
    </xdr:from>
    <xdr:ext cx="65" cy="172227"/>
    <xdr:sp macro="" textlink="">
      <xdr:nvSpPr>
        <xdr:cNvPr id="2117" name="ZoneTexte 2116">
          <a:extLst>
            <a:ext uri="{FF2B5EF4-FFF2-40B4-BE49-F238E27FC236}">
              <a16:creationId xmlns:a16="http://schemas.microsoft.com/office/drawing/2014/main" id="{749BA099-6BFE-4CB3-ADFF-9D506D03ACD9}"/>
            </a:ext>
          </a:extLst>
        </xdr:cNvPr>
        <xdr:cNvSpPr txBox="1"/>
      </xdr:nvSpPr>
      <xdr:spPr>
        <a:xfrm>
          <a:off x="25060275" y="2520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2118" name="ZoneTexte 2117">
          <a:extLst>
            <a:ext uri="{FF2B5EF4-FFF2-40B4-BE49-F238E27FC236}">
              <a16:creationId xmlns:a16="http://schemas.microsoft.com/office/drawing/2014/main" id="{D6E0436D-6221-490F-874E-8D686CCAE0DE}"/>
            </a:ext>
          </a:extLst>
        </xdr:cNvPr>
        <xdr:cNvSpPr txBox="1"/>
      </xdr:nvSpPr>
      <xdr:spPr>
        <a:xfrm>
          <a:off x="25908000" y="2501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2119" name="ZoneTexte 2118">
          <a:extLst>
            <a:ext uri="{FF2B5EF4-FFF2-40B4-BE49-F238E27FC236}">
              <a16:creationId xmlns:a16="http://schemas.microsoft.com/office/drawing/2014/main" id="{5C2F5359-1896-43B7-A44F-AF79C7ABDDDA}"/>
            </a:ext>
          </a:extLst>
        </xdr:cNvPr>
        <xdr:cNvSpPr txBox="1"/>
      </xdr:nvSpPr>
      <xdr:spPr>
        <a:xfrm>
          <a:off x="25908000" y="2520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2120" name="ZoneTexte 2119">
          <a:extLst>
            <a:ext uri="{FF2B5EF4-FFF2-40B4-BE49-F238E27FC236}">
              <a16:creationId xmlns:a16="http://schemas.microsoft.com/office/drawing/2014/main" id="{CAF2DD33-8370-4889-AB0A-BA57C4494A5D}"/>
            </a:ext>
          </a:extLst>
        </xdr:cNvPr>
        <xdr:cNvSpPr txBox="1"/>
      </xdr:nvSpPr>
      <xdr:spPr>
        <a:xfrm>
          <a:off x="25908000" y="25017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2121" name="ZoneTexte 2120">
          <a:extLst>
            <a:ext uri="{FF2B5EF4-FFF2-40B4-BE49-F238E27FC236}">
              <a16:creationId xmlns:a16="http://schemas.microsoft.com/office/drawing/2014/main" id="{B1B52B4B-DD60-4742-928D-4D128E6095EE}"/>
            </a:ext>
          </a:extLst>
        </xdr:cNvPr>
        <xdr:cNvSpPr txBox="1"/>
      </xdr:nvSpPr>
      <xdr:spPr>
        <a:xfrm>
          <a:off x="25908000" y="2520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131</xdr:row>
      <xdr:rowOff>128587</xdr:rowOff>
    </xdr:from>
    <xdr:ext cx="65" cy="172227"/>
    <xdr:sp macro="" textlink="">
      <xdr:nvSpPr>
        <xdr:cNvPr id="2122" name="ZoneTexte 2121">
          <a:extLst>
            <a:ext uri="{FF2B5EF4-FFF2-40B4-BE49-F238E27FC236}">
              <a16:creationId xmlns:a16="http://schemas.microsoft.com/office/drawing/2014/main" id="{2F3C2B10-7293-41D4-8A10-F56196FB1405}"/>
            </a:ext>
          </a:extLst>
        </xdr:cNvPr>
        <xdr:cNvSpPr txBox="1"/>
      </xdr:nvSpPr>
      <xdr:spPr>
        <a:xfrm>
          <a:off x="25060275" y="2520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2123" name="ZoneTexte 2122">
          <a:extLst>
            <a:ext uri="{FF2B5EF4-FFF2-40B4-BE49-F238E27FC236}">
              <a16:creationId xmlns:a16="http://schemas.microsoft.com/office/drawing/2014/main" id="{4739C2A7-2B25-47A0-811D-85F22818E350}"/>
            </a:ext>
          </a:extLst>
        </xdr:cNvPr>
        <xdr:cNvSpPr txBox="1"/>
      </xdr:nvSpPr>
      <xdr:spPr>
        <a:xfrm>
          <a:off x="25908000" y="2520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2124" name="ZoneTexte 2123">
          <a:extLst>
            <a:ext uri="{FF2B5EF4-FFF2-40B4-BE49-F238E27FC236}">
              <a16:creationId xmlns:a16="http://schemas.microsoft.com/office/drawing/2014/main" id="{2548FD5B-DEDB-42C5-AEB1-62212093B6DF}"/>
            </a:ext>
          </a:extLst>
        </xdr:cNvPr>
        <xdr:cNvSpPr txBox="1"/>
      </xdr:nvSpPr>
      <xdr:spPr>
        <a:xfrm>
          <a:off x="25908000" y="2520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132</xdr:row>
      <xdr:rowOff>128587</xdr:rowOff>
    </xdr:from>
    <xdr:ext cx="65" cy="172227"/>
    <xdr:sp macro="" textlink="">
      <xdr:nvSpPr>
        <xdr:cNvPr id="2125" name="ZoneTexte 2124">
          <a:extLst>
            <a:ext uri="{FF2B5EF4-FFF2-40B4-BE49-F238E27FC236}">
              <a16:creationId xmlns:a16="http://schemas.microsoft.com/office/drawing/2014/main" id="{C675183C-4E23-4232-98F9-6F54A681BFEA}"/>
            </a:ext>
          </a:extLst>
        </xdr:cNvPr>
        <xdr:cNvSpPr txBox="1"/>
      </xdr:nvSpPr>
      <xdr:spPr>
        <a:xfrm>
          <a:off x="25060275" y="2539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2126" name="ZoneTexte 2125">
          <a:extLst>
            <a:ext uri="{FF2B5EF4-FFF2-40B4-BE49-F238E27FC236}">
              <a16:creationId xmlns:a16="http://schemas.microsoft.com/office/drawing/2014/main" id="{B578E192-7678-40C8-8FEC-E67EB1F61409}"/>
            </a:ext>
          </a:extLst>
        </xdr:cNvPr>
        <xdr:cNvSpPr txBox="1"/>
      </xdr:nvSpPr>
      <xdr:spPr>
        <a:xfrm>
          <a:off x="25908000" y="2520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2127" name="ZoneTexte 2126">
          <a:extLst>
            <a:ext uri="{FF2B5EF4-FFF2-40B4-BE49-F238E27FC236}">
              <a16:creationId xmlns:a16="http://schemas.microsoft.com/office/drawing/2014/main" id="{D6E84CB0-DEFF-478F-803F-E0739638FD95}"/>
            </a:ext>
          </a:extLst>
        </xdr:cNvPr>
        <xdr:cNvSpPr txBox="1"/>
      </xdr:nvSpPr>
      <xdr:spPr>
        <a:xfrm>
          <a:off x="25908000" y="2539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2128" name="ZoneTexte 2127">
          <a:extLst>
            <a:ext uri="{FF2B5EF4-FFF2-40B4-BE49-F238E27FC236}">
              <a16:creationId xmlns:a16="http://schemas.microsoft.com/office/drawing/2014/main" id="{C0E580AC-9F75-416C-81FA-5068FE92571E}"/>
            </a:ext>
          </a:extLst>
        </xdr:cNvPr>
        <xdr:cNvSpPr txBox="1"/>
      </xdr:nvSpPr>
      <xdr:spPr>
        <a:xfrm>
          <a:off x="25908000" y="25207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2129" name="ZoneTexte 2128">
          <a:extLst>
            <a:ext uri="{FF2B5EF4-FFF2-40B4-BE49-F238E27FC236}">
              <a16:creationId xmlns:a16="http://schemas.microsoft.com/office/drawing/2014/main" id="{13CAECC5-9E61-49A9-A3C5-38A9F5836681}"/>
            </a:ext>
          </a:extLst>
        </xdr:cNvPr>
        <xdr:cNvSpPr txBox="1"/>
      </xdr:nvSpPr>
      <xdr:spPr>
        <a:xfrm>
          <a:off x="25908000" y="2539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132</xdr:row>
      <xdr:rowOff>128587</xdr:rowOff>
    </xdr:from>
    <xdr:ext cx="65" cy="172227"/>
    <xdr:sp macro="" textlink="">
      <xdr:nvSpPr>
        <xdr:cNvPr id="2130" name="ZoneTexte 2129">
          <a:extLst>
            <a:ext uri="{FF2B5EF4-FFF2-40B4-BE49-F238E27FC236}">
              <a16:creationId xmlns:a16="http://schemas.microsoft.com/office/drawing/2014/main" id="{528BBBBF-A925-47E3-A357-FDA3AF994DD9}"/>
            </a:ext>
          </a:extLst>
        </xdr:cNvPr>
        <xdr:cNvSpPr txBox="1"/>
      </xdr:nvSpPr>
      <xdr:spPr>
        <a:xfrm>
          <a:off x="25060275" y="2539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2131" name="ZoneTexte 2130">
          <a:extLst>
            <a:ext uri="{FF2B5EF4-FFF2-40B4-BE49-F238E27FC236}">
              <a16:creationId xmlns:a16="http://schemas.microsoft.com/office/drawing/2014/main" id="{5B13C2C2-F50F-4554-BC85-8D038A5FD1F4}"/>
            </a:ext>
          </a:extLst>
        </xdr:cNvPr>
        <xdr:cNvSpPr txBox="1"/>
      </xdr:nvSpPr>
      <xdr:spPr>
        <a:xfrm>
          <a:off x="25908000" y="2539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2132" name="ZoneTexte 2131">
          <a:extLst>
            <a:ext uri="{FF2B5EF4-FFF2-40B4-BE49-F238E27FC236}">
              <a16:creationId xmlns:a16="http://schemas.microsoft.com/office/drawing/2014/main" id="{E5F82268-465E-4F15-A12C-6DDBF43C5C12}"/>
            </a:ext>
          </a:extLst>
        </xdr:cNvPr>
        <xdr:cNvSpPr txBox="1"/>
      </xdr:nvSpPr>
      <xdr:spPr>
        <a:xfrm>
          <a:off x="25908000" y="2539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132</xdr:row>
      <xdr:rowOff>128587</xdr:rowOff>
    </xdr:from>
    <xdr:ext cx="65" cy="172227"/>
    <xdr:sp macro="" textlink="">
      <xdr:nvSpPr>
        <xdr:cNvPr id="2133" name="ZoneTexte 2132">
          <a:extLst>
            <a:ext uri="{FF2B5EF4-FFF2-40B4-BE49-F238E27FC236}">
              <a16:creationId xmlns:a16="http://schemas.microsoft.com/office/drawing/2014/main" id="{3BBA4CE8-C89C-49FC-BE54-7738C6EFF4F9}"/>
            </a:ext>
          </a:extLst>
        </xdr:cNvPr>
        <xdr:cNvSpPr txBox="1"/>
      </xdr:nvSpPr>
      <xdr:spPr>
        <a:xfrm>
          <a:off x="25060275" y="2539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133</xdr:row>
      <xdr:rowOff>128587</xdr:rowOff>
    </xdr:from>
    <xdr:ext cx="65" cy="172227"/>
    <xdr:sp macro="" textlink="">
      <xdr:nvSpPr>
        <xdr:cNvPr id="2134" name="ZoneTexte 2133">
          <a:extLst>
            <a:ext uri="{FF2B5EF4-FFF2-40B4-BE49-F238E27FC236}">
              <a16:creationId xmlns:a16="http://schemas.microsoft.com/office/drawing/2014/main" id="{44ADB716-EAF5-4191-8F39-5092D6008321}"/>
            </a:ext>
          </a:extLst>
        </xdr:cNvPr>
        <xdr:cNvSpPr txBox="1"/>
      </xdr:nvSpPr>
      <xdr:spPr>
        <a:xfrm>
          <a:off x="25060275" y="2558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2135" name="ZoneTexte 2134">
          <a:extLst>
            <a:ext uri="{FF2B5EF4-FFF2-40B4-BE49-F238E27FC236}">
              <a16:creationId xmlns:a16="http://schemas.microsoft.com/office/drawing/2014/main" id="{0E22D001-4052-4134-B6B8-B2A331436724}"/>
            </a:ext>
          </a:extLst>
        </xdr:cNvPr>
        <xdr:cNvSpPr txBox="1"/>
      </xdr:nvSpPr>
      <xdr:spPr>
        <a:xfrm>
          <a:off x="25908000" y="2539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2136" name="ZoneTexte 2135">
          <a:extLst>
            <a:ext uri="{FF2B5EF4-FFF2-40B4-BE49-F238E27FC236}">
              <a16:creationId xmlns:a16="http://schemas.microsoft.com/office/drawing/2014/main" id="{FC246C57-DFD6-4176-B899-9C40AF1E5C20}"/>
            </a:ext>
          </a:extLst>
        </xdr:cNvPr>
        <xdr:cNvSpPr txBox="1"/>
      </xdr:nvSpPr>
      <xdr:spPr>
        <a:xfrm>
          <a:off x="25908000" y="2558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2137" name="ZoneTexte 2136">
          <a:extLst>
            <a:ext uri="{FF2B5EF4-FFF2-40B4-BE49-F238E27FC236}">
              <a16:creationId xmlns:a16="http://schemas.microsoft.com/office/drawing/2014/main" id="{B773DF0F-08DF-43E5-8C3D-52A9DB323F29}"/>
            </a:ext>
          </a:extLst>
        </xdr:cNvPr>
        <xdr:cNvSpPr txBox="1"/>
      </xdr:nvSpPr>
      <xdr:spPr>
        <a:xfrm>
          <a:off x="25908000" y="2539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2138" name="ZoneTexte 2137">
          <a:extLst>
            <a:ext uri="{FF2B5EF4-FFF2-40B4-BE49-F238E27FC236}">
              <a16:creationId xmlns:a16="http://schemas.microsoft.com/office/drawing/2014/main" id="{7D629625-D833-48A1-B6A6-E2ACE5F821BB}"/>
            </a:ext>
          </a:extLst>
        </xdr:cNvPr>
        <xdr:cNvSpPr txBox="1"/>
      </xdr:nvSpPr>
      <xdr:spPr>
        <a:xfrm>
          <a:off x="25908000" y="2558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133</xdr:row>
      <xdr:rowOff>128587</xdr:rowOff>
    </xdr:from>
    <xdr:ext cx="65" cy="172227"/>
    <xdr:sp macro="" textlink="">
      <xdr:nvSpPr>
        <xdr:cNvPr id="2139" name="ZoneTexte 2138">
          <a:extLst>
            <a:ext uri="{FF2B5EF4-FFF2-40B4-BE49-F238E27FC236}">
              <a16:creationId xmlns:a16="http://schemas.microsoft.com/office/drawing/2014/main" id="{7483BFFD-A385-4773-84AA-8D7F22B31B50}"/>
            </a:ext>
          </a:extLst>
        </xdr:cNvPr>
        <xdr:cNvSpPr txBox="1"/>
      </xdr:nvSpPr>
      <xdr:spPr>
        <a:xfrm>
          <a:off x="25060275" y="2558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2140" name="ZoneTexte 2139">
          <a:extLst>
            <a:ext uri="{FF2B5EF4-FFF2-40B4-BE49-F238E27FC236}">
              <a16:creationId xmlns:a16="http://schemas.microsoft.com/office/drawing/2014/main" id="{724A62E0-288C-4016-A0CA-52BFE748A009}"/>
            </a:ext>
          </a:extLst>
        </xdr:cNvPr>
        <xdr:cNvSpPr txBox="1"/>
      </xdr:nvSpPr>
      <xdr:spPr>
        <a:xfrm>
          <a:off x="25908000" y="2558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2141" name="ZoneTexte 2140">
          <a:extLst>
            <a:ext uri="{FF2B5EF4-FFF2-40B4-BE49-F238E27FC236}">
              <a16:creationId xmlns:a16="http://schemas.microsoft.com/office/drawing/2014/main" id="{FFE07A73-EC7D-4485-9B1D-8ECC66C4A005}"/>
            </a:ext>
          </a:extLst>
        </xdr:cNvPr>
        <xdr:cNvSpPr txBox="1"/>
      </xdr:nvSpPr>
      <xdr:spPr>
        <a:xfrm>
          <a:off x="25908000" y="2558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2142" name="ZoneTexte 2141">
          <a:extLst>
            <a:ext uri="{FF2B5EF4-FFF2-40B4-BE49-F238E27FC236}">
              <a16:creationId xmlns:a16="http://schemas.microsoft.com/office/drawing/2014/main" id="{CBB038BC-0DB6-4E3E-99F9-929677E1BDEE}"/>
            </a:ext>
          </a:extLst>
        </xdr:cNvPr>
        <xdr:cNvSpPr txBox="1"/>
      </xdr:nvSpPr>
      <xdr:spPr>
        <a:xfrm>
          <a:off x="25908000" y="2558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2143" name="ZoneTexte 2142">
          <a:extLst>
            <a:ext uri="{FF2B5EF4-FFF2-40B4-BE49-F238E27FC236}">
              <a16:creationId xmlns:a16="http://schemas.microsoft.com/office/drawing/2014/main" id="{0C21A87E-A749-4915-85C5-F2153D5E92DD}"/>
            </a:ext>
          </a:extLst>
        </xdr:cNvPr>
        <xdr:cNvSpPr txBox="1"/>
      </xdr:nvSpPr>
      <xdr:spPr>
        <a:xfrm>
          <a:off x="25908000" y="25588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138</xdr:row>
      <xdr:rowOff>128587</xdr:rowOff>
    </xdr:from>
    <xdr:ext cx="0" cy="172227"/>
    <xdr:sp macro="" textlink="">
      <xdr:nvSpPr>
        <xdr:cNvPr id="2144" name="ZoneTexte 2143">
          <a:extLst>
            <a:ext uri="{FF2B5EF4-FFF2-40B4-BE49-F238E27FC236}">
              <a16:creationId xmlns:a16="http://schemas.microsoft.com/office/drawing/2014/main" id="{D5BF5E78-406A-4965-972F-3802CBAC5E0C}"/>
            </a:ext>
          </a:extLst>
        </xdr:cNvPr>
        <xdr:cNvSpPr txBox="1"/>
      </xdr:nvSpPr>
      <xdr:spPr>
        <a:xfrm>
          <a:off x="26231850" y="26541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45" name="ZoneTexte 2144">
          <a:extLst>
            <a:ext uri="{FF2B5EF4-FFF2-40B4-BE49-F238E27FC236}">
              <a16:creationId xmlns:a16="http://schemas.microsoft.com/office/drawing/2014/main" id="{4B1E7134-972E-4C23-902E-1245D0A098AB}"/>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46" name="ZoneTexte 2145">
          <a:extLst>
            <a:ext uri="{FF2B5EF4-FFF2-40B4-BE49-F238E27FC236}">
              <a16:creationId xmlns:a16="http://schemas.microsoft.com/office/drawing/2014/main" id="{1D253196-4F94-46FF-88A0-32EEE600A2D8}"/>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47" name="ZoneTexte 2146">
          <a:extLst>
            <a:ext uri="{FF2B5EF4-FFF2-40B4-BE49-F238E27FC236}">
              <a16:creationId xmlns:a16="http://schemas.microsoft.com/office/drawing/2014/main" id="{5CA62440-CF85-4D9C-8BF8-6BD4CA59877F}"/>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48" name="ZoneTexte 2147">
          <a:extLst>
            <a:ext uri="{FF2B5EF4-FFF2-40B4-BE49-F238E27FC236}">
              <a16:creationId xmlns:a16="http://schemas.microsoft.com/office/drawing/2014/main" id="{D4346822-63AB-48F6-8A22-10406FADF2F2}"/>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49" name="ZoneTexte 2148">
          <a:extLst>
            <a:ext uri="{FF2B5EF4-FFF2-40B4-BE49-F238E27FC236}">
              <a16:creationId xmlns:a16="http://schemas.microsoft.com/office/drawing/2014/main" id="{D29CD902-C3A2-4EC7-8608-C0E7C8AEDFAF}"/>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50" name="ZoneTexte 2149">
          <a:extLst>
            <a:ext uri="{FF2B5EF4-FFF2-40B4-BE49-F238E27FC236}">
              <a16:creationId xmlns:a16="http://schemas.microsoft.com/office/drawing/2014/main" id="{F06D82DE-94A0-4839-BEC0-C74D2833AD48}"/>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51" name="ZoneTexte 2150">
          <a:extLst>
            <a:ext uri="{FF2B5EF4-FFF2-40B4-BE49-F238E27FC236}">
              <a16:creationId xmlns:a16="http://schemas.microsoft.com/office/drawing/2014/main" id="{9BB6AF91-114C-4BAF-9E91-D974A397EBCE}"/>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52" name="ZoneTexte 2151">
          <a:extLst>
            <a:ext uri="{FF2B5EF4-FFF2-40B4-BE49-F238E27FC236}">
              <a16:creationId xmlns:a16="http://schemas.microsoft.com/office/drawing/2014/main" id="{FC761152-550C-4031-ADC2-79DD77B73EC4}"/>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53" name="ZoneTexte 2152">
          <a:extLst>
            <a:ext uri="{FF2B5EF4-FFF2-40B4-BE49-F238E27FC236}">
              <a16:creationId xmlns:a16="http://schemas.microsoft.com/office/drawing/2014/main" id="{CCC46059-818F-4F76-9287-0E1859097D8C}"/>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54" name="ZoneTexte 2153">
          <a:extLst>
            <a:ext uri="{FF2B5EF4-FFF2-40B4-BE49-F238E27FC236}">
              <a16:creationId xmlns:a16="http://schemas.microsoft.com/office/drawing/2014/main" id="{92443AC3-9C93-435A-B64C-3FEF93AB488E}"/>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55" name="ZoneTexte 2154">
          <a:extLst>
            <a:ext uri="{FF2B5EF4-FFF2-40B4-BE49-F238E27FC236}">
              <a16:creationId xmlns:a16="http://schemas.microsoft.com/office/drawing/2014/main" id="{478889A8-7F5E-425F-95D7-375AAB616D29}"/>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56" name="ZoneTexte 2155">
          <a:extLst>
            <a:ext uri="{FF2B5EF4-FFF2-40B4-BE49-F238E27FC236}">
              <a16:creationId xmlns:a16="http://schemas.microsoft.com/office/drawing/2014/main" id="{49276943-BE05-4B78-B168-6B5E90AFD6F9}"/>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57" name="ZoneTexte 2156">
          <a:extLst>
            <a:ext uri="{FF2B5EF4-FFF2-40B4-BE49-F238E27FC236}">
              <a16:creationId xmlns:a16="http://schemas.microsoft.com/office/drawing/2014/main" id="{5607AE20-8420-426A-A049-1C9B7A0F52C7}"/>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58" name="ZoneTexte 2157">
          <a:extLst>
            <a:ext uri="{FF2B5EF4-FFF2-40B4-BE49-F238E27FC236}">
              <a16:creationId xmlns:a16="http://schemas.microsoft.com/office/drawing/2014/main" id="{EF820DD3-C504-40D2-8DC1-AED347216689}"/>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59" name="ZoneTexte 2158">
          <a:extLst>
            <a:ext uri="{FF2B5EF4-FFF2-40B4-BE49-F238E27FC236}">
              <a16:creationId xmlns:a16="http://schemas.microsoft.com/office/drawing/2014/main" id="{61BFC177-78AC-4FB8-AF74-24AF5A21878D}"/>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60" name="ZoneTexte 2159">
          <a:extLst>
            <a:ext uri="{FF2B5EF4-FFF2-40B4-BE49-F238E27FC236}">
              <a16:creationId xmlns:a16="http://schemas.microsoft.com/office/drawing/2014/main" id="{0326F442-BCF3-423B-8F1A-8CC10DBE1466}"/>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61" name="ZoneTexte 2160">
          <a:extLst>
            <a:ext uri="{FF2B5EF4-FFF2-40B4-BE49-F238E27FC236}">
              <a16:creationId xmlns:a16="http://schemas.microsoft.com/office/drawing/2014/main" id="{91D3A46F-A201-4D94-9349-A04BA53958EA}"/>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62" name="ZoneTexte 2161">
          <a:extLst>
            <a:ext uri="{FF2B5EF4-FFF2-40B4-BE49-F238E27FC236}">
              <a16:creationId xmlns:a16="http://schemas.microsoft.com/office/drawing/2014/main" id="{D31CBCDD-8FF3-4B7C-95EE-60CCCFB604A4}"/>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63" name="ZoneTexte 2162">
          <a:extLst>
            <a:ext uri="{FF2B5EF4-FFF2-40B4-BE49-F238E27FC236}">
              <a16:creationId xmlns:a16="http://schemas.microsoft.com/office/drawing/2014/main" id="{8BFF26E0-A756-471C-B1BF-C6A6E6247E04}"/>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64" name="ZoneTexte 2163">
          <a:extLst>
            <a:ext uri="{FF2B5EF4-FFF2-40B4-BE49-F238E27FC236}">
              <a16:creationId xmlns:a16="http://schemas.microsoft.com/office/drawing/2014/main" id="{E3B0DA51-C1FA-4861-A74F-C662ABC9F330}"/>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65" name="ZoneTexte 2164">
          <a:extLst>
            <a:ext uri="{FF2B5EF4-FFF2-40B4-BE49-F238E27FC236}">
              <a16:creationId xmlns:a16="http://schemas.microsoft.com/office/drawing/2014/main" id="{08DC22D6-D304-452C-8FCD-883697FC663C}"/>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66" name="ZoneTexte 2165">
          <a:extLst>
            <a:ext uri="{FF2B5EF4-FFF2-40B4-BE49-F238E27FC236}">
              <a16:creationId xmlns:a16="http://schemas.microsoft.com/office/drawing/2014/main" id="{B2C9A522-4019-481F-AB07-36AE3C316F13}"/>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67" name="ZoneTexte 2166">
          <a:extLst>
            <a:ext uri="{FF2B5EF4-FFF2-40B4-BE49-F238E27FC236}">
              <a16:creationId xmlns:a16="http://schemas.microsoft.com/office/drawing/2014/main" id="{325550A9-36E3-420A-9587-8DB1AB42F939}"/>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68" name="ZoneTexte 2167">
          <a:extLst>
            <a:ext uri="{FF2B5EF4-FFF2-40B4-BE49-F238E27FC236}">
              <a16:creationId xmlns:a16="http://schemas.microsoft.com/office/drawing/2014/main" id="{6366A524-D441-431A-89C0-0DE247069C94}"/>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69" name="ZoneTexte 2168">
          <a:extLst>
            <a:ext uri="{FF2B5EF4-FFF2-40B4-BE49-F238E27FC236}">
              <a16:creationId xmlns:a16="http://schemas.microsoft.com/office/drawing/2014/main" id="{7C544D0A-0201-456B-B956-FC86DD5B1A83}"/>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70" name="ZoneTexte 2169">
          <a:extLst>
            <a:ext uri="{FF2B5EF4-FFF2-40B4-BE49-F238E27FC236}">
              <a16:creationId xmlns:a16="http://schemas.microsoft.com/office/drawing/2014/main" id="{0F816753-F368-4CD3-9C9A-EE019B483021}"/>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71" name="ZoneTexte 2170">
          <a:extLst>
            <a:ext uri="{FF2B5EF4-FFF2-40B4-BE49-F238E27FC236}">
              <a16:creationId xmlns:a16="http://schemas.microsoft.com/office/drawing/2014/main" id="{BD11528F-BBED-4BB0-8EB4-C51CF41A1564}"/>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72" name="ZoneTexte 2171">
          <a:extLst>
            <a:ext uri="{FF2B5EF4-FFF2-40B4-BE49-F238E27FC236}">
              <a16:creationId xmlns:a16="http://schemas.microsoft.com/office/drawing/2014/main" id="{904231FE-6C72-4F29-B4F0-CFE0ECC6F79B}"/>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73" name="ZoneTexte 2172">
          <a:extLst>
            <a:ext uri="{FF2B5EF4-FFF2-40B4-BE49-F238E27FC236}">
              <a16:creationId xmlns:a16="http://schemas.microsoft.com/office/drawing/2014/main" id="{9B861B67-FB8F-411E-9B3F-36B25C8E28E0}"/>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74" name="ZoneTexte 2173">
          <a:extLst>
            <a:ext uri="{FF2B5EF4-FFF2-40B4-BE49-F238E27FC236}">
              <a16:creationId xmlns:a16="http://schemas.microsoft.com/office/drawing/2014/main" id="{595984BE-F897-4527-8119-8E03AF219891}"/>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75" name="ZoneTexte 2174">
          <a:extLst>
            <a:ext uri="{FF2B5EF4-FFF2-40B4-BE49-F238E27FC236}">
              <a16:creationId xmlns:a16="http://schemas.microsoft.com/office/drawing/2014/main" id="{1747A587-D62E-4D8D-A365-B891DEB9B31B}"/>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76" name="ZoneTexte 2175">
          <a:extLst>
            <a:ext uri="{FF2B5EF4-FFF2-40B4-BE49-F238E27FC236}">
              <a16:creationId xmlns:a16="http://schemas.microsoft.com/office/drawing/2014/main" id="{74D91ABD-B0AE-4D44-9679-F3110DC660CA}"/>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77" name="ZoneTexte 2176">
          <a:extLst>
            <a:ext uri="{FF2B5EF4-FFF2-40B4-BE49-F238E27FC236}">
              <a16:creationId xmlns:a16="http://schemas.microsoft.com/office/drawing/2014/main" id="{698817A2-424B-4E14-903D-8A93872C34EC}"/>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78" name="ZoneTexte 2177">
          <a:extLst>
            <a:ext uri="{FF2B5EF4-FFF2-40B4-BE49-F238E27FC236}">
              <a16:creationId xmlns:a16="http://schemas.microsoft.com/office/drawing/2014/main" id="{681E23D4-6359-4B49-B25C-7AFB6B3C8978}"/>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79" name="ZoneTexte 2178">
          <a:extLst>
            <a:ext uri="{FF2B5EF4-FFF2-40B4-BE49-F238E27FC236}">
              <a16:creationId xmlns:a16="http://schemas.microsoft.com/office/drawing/2014/main" id="{51DC0F30-CC21-4968-8DEC-F4B9600CB8DA}"/>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80" name="ZoneTexte 2179">
          <a:extLst>
            <a:ext uri="{FF2B5EF4-FFF2-40B4-BE49-F238E27FC236}">
              <a16:creationId xmlns:a16="http://schemas.microsoft.com/office/drawing/2014/main" id="{2C612BA5-B4D8-47E8-9058-936FEFB215B4}"/>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81" name="ZoneTexte 2180">
          <a:extLst>
            <a:ext uri="{FF2B5EF4-FFF2-40B4-BE49-F238E27FC236}">
              <a16:creationId xmlns:a16="http://schemas.microsoft.com/office/drawing/2014/main" id="{835961E3-2FF8-4213-A433-D4BB120D83CE}"/>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82" name="ZoneTexte 2181">
          <a:extLst>
            <a:ext uri="{FF2B5EF4-FFF2-40B4-BE49-F238E27FC236}">
              <a16:creationId xmlns:a16="http://schemas.microsoft.com/office/drawing/2014/main" id="{4760D670-8B96-4E02-AFAC-B97FD5A92FD7}"/>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83" name="ZoneTexte 2182">
          <a:extLst>
            <a:ext uri="{FF2B5EF4-FFF2-40B4-BE49-F238E27FC236}">
              <a16:creationId xmlns:a16="http://schemas.microsoft.com/office/drawing/2014/main" id="{3EDC3133-EFD4-4C45-B428-4958A5F1984B}"/>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84" name="ZoneTexte 2183">
          <a:extLst>
            <a:ext uri="{FF2B5EF4-FFF2-40B4-BE49-F238E27FC236}">
              <a16:creationId xmlns:a16="http://schemas.microsoft.com/office/drawing/2014/main" id="{34AB7400-7AA4-42CE-A6F5-F99BBA1E9C2B}"/>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85" name="ZoneTexte 2184">
          <a:extLst>
            <a:ext uri="{FF2B5EF4-FFF2-40B4-BE49-F238E27FC236}">
              <a16:creationId xmlns:a16="http://schemas.microsoft.com/office/drawing/2014/main" id="{CCE9DB15-399F-4824-8689-E47DECA08786}"/>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86" name="ZoneTexte 2185">
          <a:extLst>
            <a:ext uri="{FF2B5EF4-FFF2-40B4-BE49-F238E27FC236}">
              <a16:creationId xmlns:a16="http://schemas.microsoft.com/office/drawing/2014/main" id="{0C2E4790-84E9-4A48-8533-6C3E93ED949E}"/>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87" name="ZoneTexte 2186">
          <a:extLst>
            <a:ext uri="{FF2B5EF4-FFF2-40B4-BE49-F238E27FC236}">
              <a16:creationId xmlns:a16="http://schemas.microsoft.com/office/drawing/2014/main" id="{23A2BF77-E443-4109-BDED-8EFCEB1B1326}"/>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88" name="ZoneTexte 2187">
          <a:extLst>
            <a:ext uri="{FF2B5EF4-FFF2-40B4-BE49-F238E27FC236}">
              <a16:creationId xmlns:a16="http://schemas.microsoft.com/office/drawing/2014/main" id="{8F56AA0E-4206-4B9A-9781-1DD310304A82}"/>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89" name="ZoneTexte 2188">
          <a:extLst>
            <a:ext uri="{FF2B5EF4-FFF2-40B4-BE49-F238E27FC236}">
              <a16:creationId xmlns:a16="http://schemas.microsoft.com/office/drawing/2014/main" id="{027B45D1-BC32-49AD-AC5E-D1D15D53E932}"/>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90" name="ZoneTexte 2189">
          <a:extLst>
            <a:ext uri="{FF2B5EF4-FFF2-40B4-BE49-F238E27FC236}">
              <a16:creationId xmlns:a16="http://schemas.microsoft.com/office/drawing/2014/main" id="{81F66F14-98AD-4552-A9BE-01839667C348}"/>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91" name="ZoneTexte 2190">
          <a:extLst>
            <a:ext uri="{FF2B5EF4-FFF2-40B4-BE49-F238E27FC236}">
              <a16:creationId xmlns:a16="http://schemas.microsoft.com/office/drawing/2014/main" id="{D6E68645-91F6-4779-BF72-71DA7889E475}"/>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92" name="ZoneTexte 2191">
          <a:extLst>
            <a:ext uri="{FF2B5EF4-FFF2-40B4-BE49-F238E27FC236}">
              <a16:creationId xmlns:a16="http://schemas.microsoft.com/office/drawing/2014/main" id="{AB40E0D7-F44D-460A-95A0-B9F8D2C67618}"/>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93" name="ZoneTexte 2192">
          <a:extLst>
            <a:ext uri="{FF2B5EF4-FFF2-40B4-BE49-F238E27FC236}">
              <a16:creationId xmlns:a16="http://schemas.microsoft.com/office/drawing/2014/main" id="{ED0F79B4-970D-469C-83F3-778EB574AD30}"/>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94" name="ZoneTexte 2193">
          <a:extLst>
            <a:ext uri="{FF2B5EF4-FFF2-40B4-BE49-F238E27FC236}">
              <a16:creationId xmlns:a16="http://schemas.microsoft.com/office/drawing/2014/main" id="{248D0CE8-CBD6-4612-9B9C-92D49E4EBE7C}"/>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95" name="ZoneTexte 2194">
          <a:extLst>
            <a:ext uri="{FF2B5EF4-FFF2-40B4-BE49-F238E27FC236}">
              <a16:creationId xmlns:a16="http://schemas.microsoft.com/office/drawing/2014/main" id="{ADE0BD69-5CBD-4DAA-9BED-DE85E4E51D7D}"/>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96" name="ZoneTexte 2195">
          <a:extLst>
            <a:ext uri="{FF2B5EF4-FFF2-40B4-BE49-F238E27FC236}">
              <a16:creationId xmlns:a16="http://schemas.microsoft.com/office/drawing/2014/main" id="{C8408FC8-5F82-4E75-963F-81F4D2156BD2}"/>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97" name="ZoneTexte 2196">
          <a:extLst>
            <a:ext uri="{FF2B5EF4-FFF2-40B4-BE49-F238E27FC236}">
              <a16:creationId xmlns:a16="http://schemas.microsoft.com/office/drawing/2014/main" id="{88751E34-10DC-428B-8714-503036CE3E0F}"/>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98" name="ZoneTexte 2197">
          <a:extLst>
            <a:ext uri="{FF2B5EF4-FFF2-40B4-BE49-F238E27FC236}">
              <a16:creationId xmlns:a16="http://schemas.microsoft.com/office/drawing/2014/main" id="{66BB5BCF-9916-42DB-BAB6-965AF75226DF}"/>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199" name="ZoneTexte 2198">
          <a:extLst>
            <a:ext uri="{FF2B5EF4-FFF2-40B4-BE49-F238E27FC236}">
              <a16:creationId xmlns:a16="http://schemas.microsoft.com/office/drawing/2014/main" id="{9DDC8A02-2B1A-4319-B227-9589B508ED90}"/>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200" name="ZoneTexte 2199">
          <a:extLst>
            <a:ext uri="{FF2B5EF4-FFF2-40B4-BE49-F238E27FC236}">
              <a16:creationId xmlns:a16="http://schemas.microsoft.com/office/drawing/2014/main" id="{1D3E2478-1044-4167-8705-80886F4D1A12}"/>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201" name="ZoneTexte 2200">
          <a:extLst>
            <a:ext uri="{FF2B5EF4-FFF2-40B4-BE49-F238E27FC236}">
              <a16:creationId xmlns:a16="http://schemas.microsoft.com/office/drawing/2014/main" id="{24242749-8BB9-4010-A7FC-9B5956BF4604}"/>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202" name="ZoneTexte 2201">
          <a:extLst>
            <a:ext uri="{FF2B5EF4-FFF2-40B4-BE49-F238E27FC236}">
              <a16:creationId xmlns:a16="http://schemas.microsoft.com/office/drawing/2014/main" id="{F9A7B791-CB3F-434F-B9D2-25A8DF7272DF}"/>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203" name="ZoneTexte 2202">
          <a:extLst>
            <a:ext uri="{FF2B5EF4-FFF2-40B4-BE49-F238E27FC236}">
              <a16:creationId xmlns:a16="http://schemas.microsoft.com/office/drawing/2014/main" id="{99083A59-7ECB-4995-BBD3-81CF1376CCE9}"/>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204" name="ZoneTexte 2203">
          <a:extLst>
            <a:ext uri="{FF2B5EF4-FFF2-40B4-BE49-F238E27FC236}">
              <a16:creationId xmlns:a16="http://schemas.microsoft.com/office/drawing/2014/main" id="{0A233721-CF2B-4034-B45B-B88DF8F65BF3}"/>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2205" name="ZoneTexte 2204">
          <a:extLst>
            <a:ext uri="{FF2B5EF4-FFF2-40B4-BE49-F238E27FC236}">
              <a16:creationId xmlns:a16="http://schemas.microsoft.com/office/drawing/2014/main" id="{9ECA37A8-E17C-4FFE-9892-EE00DD5F96B3}"/>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104</xdr:row>
      <xdr:rowOff>128587</xdr:rowOff>
    </xdr:from>
    <xdr:ext cx="0" cy="172227"/>
    <xdr:sp macro="" textlink="">
      <xdr:nvSpPr>
        <xdr:cNvPr id="2206" name="ZoneTexte 2205">
          <a:extLst>
            <a:ext uri="{FF2B5EF4-FFF2-40B4-BE49-F238E27FC236}">
              <a16:creationId xmlns:a16="http://schemas.microsoft.com/office/drawing/2014/main" id="{88A073E2-8D8D-4427-8CC5-7D6A56C2BBDC}"/>
            </a:ext>
          </a:extLst>
        </xdr:cNvPr>
        <xdr:cNvSpPr txBox="1"/>
      </xdr:nvSpPr>
      <xdr:spPr>
        <a:xfrm>
          <a:off x="262318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104</xdr:row>
      <xdr:rowOff>128587</xdr:rowOff>
    </xdr:from>
    <xdr:ext cx="0" cy="172227"/>
    <xdr:sp macro="" textlink="">
      <xdr:nvSpPr>
        <xdr:cNvPr id="2207" name="ZoneTexte 2206">
          <a:extLst>
            <a:ext uri="{FF2B5EF4-FFF2-40B4-BE49-F238E27FC236}">
              <a16:creationId xmlns:a16="http://schemas.microsoft.com/office/drawing/2014/main" id="{F32E03DE-2430-4205-B03E-50EEA2F1AA82}"/>
            </a:ext>
          </a:extLst>
        </xdr:cNvPr>
        <xdr:cNvSpPr txBox="1"/>
      </xdr:nvSpPr>
      <xdr:spPr>
        <a:xfrm>
          <a:off x="26231850" y="2004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2208" name="ZoneTexte 2207">
          <a:extLst>
            <a:ext uri="{FF2B5EF4-FFF2-40B4-BE49-F238E27FC236}">
              <a16:creationId xmlns:a16="http://schemas.microsoft.com/office/drawing/2014/main" id="{CE5CB23A-6DEA-4486-A31F-9DB05F728FE0}"/>
            </a:ext>
          </a:extLst>
        </xdr:cNvPr>
        <xdr:cNvSpPr txBox="1"/>
      </xdr:nvSpPr>
      <xdr:spPr>
        <a:xfrm>
          <a:off x="26231850" y="20235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2209" name="ZoneTexte 2208">
          <a:extLst>
            <a:ext uri="{FF2B5EF4-FFF2-40B4-BE49-F238E27FC236}">
              <a16:creationId xmlns:a16="http://schemas.microsoft.com/office/drawing/2014/main" id="{1B031A5A-AB8F-48F5-81DC-E0A30592AE08}"/>
            </a:ext>
          </a:extLst>
        </xdr:cNvPr>
        <xdr:cNvSpPr txBox="1"/>
      </xdr:nvSpPr>
      <xdr:spPr>
        <a:xfrm>
          <a:off x="26231850" y="20235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2210" name="ZoneTexte 2209">
          <a:extLst>
            <a:ext uri="{FF2B5EF4-FFF2-40B4-BE49-F238E27FC236}">
              <a16:creationId xmlns:a16="http://schemas.microsoft.com/office/drawing/2014/main" id="{D9E4B452-906F-4A4D-A253-EFB2846F738C}"/>
            </a:ext>
          </a:extLst>
        </xdr:cNvPr>
        <xdr:cNvSpPr txBox="1"/>
      </xdr:nvSpPr>
      <xdr:spPr>
        <a:xfrm>
          <a:off x="26231850" y="20235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2211" name="ZoneTexte 2210">
          <a:extLst>
            <a:ext uri="{FF2B5EF4-FFF2-40B4-BE49-F238E27FC236}">
              <a16:creationId xmlns:a16="http://schemas.microsoft.com/office/drawing/2014/main" id="{D51B0E2A-98E9-40E4-8346-283ED1017E58}"/>
            </a:ext>
          </a:extLst>
        </xdr:cNvPr>
        <xdr:cNvSpPr txBox="1"/>
      </xdr:nvSpPr>
      <xdr:spPr>
        <a:xfrm>
          <a:off x="26231850" y="20235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2212" name="ZoneTexte 2211">
          <a:extLst>
            <a:ext uri="{FF2B5EF4-FFF2-40B4-BE49-F238E27FC236}">
              <a16:creationId xmlns:a16="http://schemas.microsoft.com/office/drawing/2014/main" id="{7D44BBF9-E5AE-4313-B013-8A6E4A137FBE}"/>
            </a:ext>
          </a:extLst>
        </xdr:cNvPr>
        <xdr:cNvSpPr txBox="1"/>
      </xdr:nvSpPr>
      <xdr:spPr>
        <a:xfrm>
          <a:off x="26231850" y="20426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2213" name="ZoneTexte 2212">
          <a:extLst>
            <a:ext uri="{FF2B5EF4-FFF2-40B4-BE49-F238E27FC236}">
              <a16:creationId xmlns:a16="http://schemas.microsoft.com/office/drawing/2014/main" id="{F294383C-D3C6-448B-8CCE-8199B6331A61}"/>
            </a:ext>
          </a:extLst>
        </xdr:cNvPr>
        <xdr:cNvSpPr txBox="1"/>
      </xdr:nvSpPr>
      <xdr:spPr>
        <a:xfrm>
          <a:off x="26231850" y="20426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2214" name="ZoneTexte 2213">
          <a:extLst>
            <a:ext uri="{FF2B5EF4-FFF2-40B4-BE49-F238E27FC236}">
              <a16:creationId xmlns:a16="http://schemas.microsoft.com/office/drawing/2014/main" id="{3725E8C3-2F10-4F72-AA68-CE922DB5CD1E}"/>
            </a:ext>
          </a:extLst>
        </xdr:cNvPr>
        <xdr:cNvSpPr txBox="1"/>
      </xdr:nvSpPr>
      <xdr:spPr>
        <a:xfrm>
          <a:off x="26231850" y="20426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2215" name="ZoneTexte 2214">
          <a:extLst>
            <a:ext uri="{FF2B5EF4-FFF2-40B4-BE49-F238E27FC236}">
              <a16:creationId xmlns:a16="http://schemas.microsoft.com/office/drawing/2014/main" id="{E6934FE0-AC79-415F-8247-58B43760568E}"/>
            </a:ext>
          </a:extLst>
        </xdr:cNvPr>
        <xdr:cNvSpPr txBox="1"/>
      </xdr:nvSpPr>
      <xdr:spPr>
        <a:xfrm>
          <a:off x="26231850" y="20426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2216" name="ZoneTexte 2215">
          <a:extLst>
            <a:ext uri="{FF2B5EF4-FFF2-40B4-BE49-F238E27FC236}">
              <a16:creationId xmlns:a16="http://schemas.microsoft.com/office/drawing/2014/main" id="{8F233F29-014E-44D9-B902-B36744216A17}"/>
            </a:ext>
          </a:extLst>
        </xdr:cNvPr>
        <xdr:cNvSpPr txBox="1"/>
      </xdr:nvSpPr>
      <xdr:spPr>
        <a:xfrm>
          <a:off x="26231850" y="20426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2217" name="ZoneTexte 2216">
          <a:extLst>
            <a:ext uri="{FF2B5EF4-FFF2-40B4-BE49-F238E27FC236}">
              <a16:creationId xmlns:a16="http://schemas.microsoft.com/office/drawing/2014/main" id="{B07A08B7-FA47-4B08-857B-B64155675315}"/>
            </a:ext>
          </a:extLst>
        </xdr:cNvPr>
        <xdr:cNvSpPr txBox="1"/>
      </xdr:nvSpPr>
      <xdr:spPr>
        <a:xfrm>
          <a:off x="26231850" y="20426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2218" name="ZoneTexte 2217">
          <a:extLst>
            <a:ext uri="{FF2B5EF4-FFF2-40B4-BE49-F238E27FC236}">
              <a16:creationId xmlns:a16="http://schemas.microsoft.com/office/drawing/2014/main" id="{7487937A-6472-4385-BE15-546838F04E24}"/>
            </a:ext>
          </a:extLst>
        </xdr:cNvPr>
        <xdr:cNvSpPr txBox="1"/>
      </xdr:nvSpPr>
      <xdr:spPr>
        <a:xfrm>
          <a:off x="26231850" y="20616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2219" name="ZoneTexte 2218">
          <a:extLst>
            <a:ext uri="{FF2B5EF4-FFF2-40B4-BE49-F238E27FC236}">
              <a16:creationId xmlns:a16="http://schemas.microsoft.com/office/drawing/2014/main" id="{589DD612-CFDA-41C3-8947-6C31734E9C7B}"/>
            </a:ext>
          </a:extLst>
        </xdr:cNvPr>
        <xdr:cNvSpPr txBox="1"/>
      </xdr:nvSpPr>
      <xdr:spPr>
        <a:xfrm>
          <a:off x="26231850" y="20616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2220" name="ZoneTexte 2219">
          <a:extLst>
            <a:ext uri="{FF2B5EF4-FFF2-40B4-BE49-F238E27FC236}">
              <a16:creationId xmlns:a16="http://schemas.microsoft.com/office/drawing/2014/main" id="{7BFA5884-CEE6-4A89-871A-518A4F678365}"/>
            </a:ext>
          </a:extLst>
        </xdr:cNvPr>
        <xdr:cNvSpPr txBox="1"/>
      </xdr:nvSpPr>
      <xdr:spPr>
        <a:xfrm>
          <a:off x="26231850" y="20616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2221" name="ZoneTexte 2220">
          <a:extLst>
            <a:ext uri="{FF2B5EF4-FFF2-40B4-BE49-F238E27FC236}">
              <a16:creationId xmlns:a16="http://schemas.microsoft.com/office/drawing/2014/main" id="{331D1FFC-09D2-4067-A40F-2A7CC01F76F0}"/>
            </a:ext>
          </a:extLst>
        </xdr:cNvPr>
        <xdr:cNvSpPr txBox="1"/>
      </xdr:nvSpPr>
      <xdr:spPr>
        <a:xfrm>
          <a:off x="26231850" y="20616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2222" name="ZoneTexte 2221">
          <a:extLst>
            <a:ext uri="{FF2B5EF4-FFF2-40B4-BE49-F238E27FC236}">
              <a16:creationId xmlns:a16="http://schemas.microsoft.com/office/drawing/2014/main" id="{0A837A3C-821F-41E7-BE5A-171E42A07897}"/>
            </a:ext>
          </a:extLst>
        </xdr:cNvPr>
        <xdr:cNvSpPr txBox="1"/>
      </xdr:nvSpPr>
      <xdr:spPr>
        <a:xfrm>
          <a:off x="26231850" y="20616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2223" name="ZoneTexte 2222">
          <a:extLst>
            <a:ext uri="{FF2B5EF4-FFF2-40B4-BE49-F238E27FC236}">
              <a16:creationId xmlns:a16="http://schemas.microsoft.com/office/drawing/2014/main" id="{63A0CBAB-111C-42D2-9275-68801D5C422D}"/>
            </a:ext>
          </a:extLst>
        </xdr:cNvPr>
        <xdr:cNvSpPr txBox="1"/>
      </xdr:nvSpPr>
      <xdr:spPr>
        <a:xfrm>
          <a:off x="26231850" y="20616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2224" name="ZoneTexte 2223">
          <a:extLst>
            <a:ext uri="{FF2B5EF4-FFF2-40B4-BE49-F238E27FC236}">
              <a16:creationId xmlns:a16="http://schemas.microsoft.com/office/drawing/2014/main" id="{3E3E44C8-46E6-429B-B7D5-CD72984BD71B}"/>
            </a:ext>
          </a:extLst>
        </xdr:cNvPr>
        <xdr:cNvSpPr txBox="1"/>
      </xdr:nvSpPr>
      <xdr:spPr>
        <a:xfrm>
          <a:off x="26231850" y="20778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2225" name="ZoneTexte 2224">
          <a:extLst>
            <a:ext uri="{FF2B5EF4-FFF2-40B4-BE49-F238E27FC236}">
              <a16:creationId xmlns:a16="http://schemas.microsoft.com/office/drawing/2014/main" id="{EA9AB7C4-C41F-44F9-B4C1-6031D6669688}"/>
            </a:ext>
          </a:extLst>
        </xdr:cNvPr>
        <xdr:cNvSpPr txBox="1"/>
      </xdr:nvSpPr>
      <xdr:spPr>
        <a:xfrm>
          <a:off x="26231850" y="20778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2226" name="ZoneTexte 2225">
          <a:extLst>
            <a:ext uri="{FF2B5EF4-FFF2-40B4-BE49-F238E27FC236}">
              <a16:creationId xmlns:a16="http://schemas.microsoft.com/office/drawing/2014/main" id="{E3081D6B-F229-42DC-97DE-CE4C0BA86F0C}"/>
            </a:ext>
          </a:extLst>
        </xdr:cNvPr>
        <xdr:cNvSpPr txBox="1"/>
      </xdr:nvSpPr>
      <xdr:spPr>
        <a:xfrm>
          <a:off x="26231850" y="20778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2227" name="ZoneTexte 2226">
          <a:extLst>
            <a:ext uri="{FF2B5EF4-FFF2-40B4-BE49-F238E27FC236}">
              <a16:creationId xmlns:a16="http://schemas.microsoft.com/office/drawing/2014/main" id="{E51F5B0A-4A64-4F86-99DE-063806EBEFAB}"/>
            </a:ext>
          </a:extLst>
        </xdr:cNvPr>
        <xdr:cNvSpPr txBox="1"/>
      </xdr:nvSpPr>
      <xdr:spPr>
        <a:xfrm>
          <a:off x="26231850" y="20778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2228" name="ZoneTexte 2227">
          <a:extLst>
            <a:ext uri="{FF2B5EF4-FFF2-40B4-BE49-F238E27FC236}">
              <a16:creationId xmlns:a16="http://schemas.microsoft.com/office/drawing/2014/main" id="{4D27497E-1754-4B49-92EA-584C21055D45}"/>
            </a:ext>
          </a:extLst>
        </xdr:cNvPr>
        <xdr:cNvSpPr txBox="1"/>
      </xdr:nvSpPr>
      <xdr:spPr>
        <a:xfrm>
          <a:off x="26231850" y="20778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2229" name="ZoneTexte 2228">
          <a:extLst>
            <a:ext uri="{FF2B5EF4-FFF2-40B4-BE49-F238E27FC236}">
              <a16:creationId xmlns:a16="http://schemas.microsoft.com/office/drawing/2014/main" id="{E2029A86-C211-4211-A3F2-F5BFB0C881A4}"/>
            </a:ext>
          </a:extLst>
        </xdr:cNvPr>
        <xdr:cNvSpPr txBox="1"/>
      </xdr:nvSpPr>
      <xdr:spPr>
        <a:xfrm>
          <a:off x="26231850" y="20778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2230" name="ZoneTexte 2229">
          <a:extLst>
            <a:ext uri="{FF2B5EF4-FFF2-40B4-BE49-F238E27FC236}">
              <a16:creationId xmlns:a16="http://schemas.microsoft.com/office/drawing/2014/main" id="{DE6D54BA-AA56-4A64-A431-0DD89B5E86F5}"/>
            </a:ext>
          </a:extLst>
        </xdr:cNvPr>
        <xdr:cNvSpPr txBox="1"/>
      </xdr:nvSpPr>
      <xdr:spPr>
        <a:xfrm>
          <a:off x="26231850" y="20969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2231" name="ZoneTexte 2230">
          <a:extLst>
            <a:ext uri="{FF2B5EF4-FFF2-40B4-BE49-F238E27FC236}">
              <a16:creationId xmlns:a16="http://schemas.microsoft.com/office/drawing/2014/main" id="{1D600C34-EFCA-4CD2-8B6E-1A4608FDA0FA}"/>
            </a:ext>
          </a:extLst>
        </xdr:cNvPr>
        <xdr:cNvSpPr txBox="1"/>
      </xdr:nvSpPr>
      <xdr:spPr>
        <a:xfrm>
          <a:off x="26231850" y="20969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2232" name="ZoneTexte 2231">
          <a:extLst>
            <a:ext uri="{FF2B5EF4-FFF2-40B4-BE49-F238E27FC236}">
              <a16:creationId xmlns:a16="http://schemas.microsoft.com/office/drawing/2014/main" id="{220CB212-2D23-4A08-BEDD-25F09DF62D0A}"/>
            </a:ext>
          </a:extLst>
        </xdr:cNvPr>
        <xdr:cNvSpPr txBox="1"/>
      </xdr:nvSpPr>
      <xdr:spPr>
        <a:xfrm>
          <a:off x="26231850" y="20969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2233" name="ZoneTexte 2232">
          <a:extLst>
            <a:ext uri="{FF2B5EF4-FFF2-40B4-BE49-F238E27FC236}">
              <a16:creationId xmlns:a16="http://schemas.microsoft.com/office/drawing/2014/main" id="{E52A3858-9A05-4B0A-8C48-661FD4A7E98C}"/>
            </a:ext>
          </a:extLst>
        </xdr:cNvPr>
        <xdr:cNvSpPr txBox="1"/>
      </xdr:nvSpPr>
      <xdr:spPr>
        <a:xfrm>
          <a:off x="26231850" y="20969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2234" name="ZoneTexte 2233">
          <a:extLst>
            <a:ext uri="{FF2B5EF4-FFF2-40B4-BE49-F238E27FC236}">
              <a16:creationId xmlns:a16="http://schemas.microsoft.com/office/drawing/2014/main" id="{DAADCF68-AB07-4876-AA45-C0C4442F29F8}"/>
            </a:ext>
          </a:extLst>
        </xdr:cNvPr>
        <xdr:cNvSpPr txBox="1"/>
      </xdr:nvSpPr>
      <xdr:spPr>
        <a:xfrm>
          <a:off x="26231850" y="20969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2235" name="ZoneTexte 2234">
          <a:extLst>
            <a:ext uri="{FF2B5EF4-FFF2-40B4-BE49-F238E27FC236}">
              <a16:creationId xmlns:a16="http://schemas.microsoft.com/office/drawing/2014/main" id="{40D164BA-DF15-458F-A678-908E5C44C55D}"/>
            </a:ext>
          </a:extLst>
        </xdr:cNvPr>
        <xdr:cNvSpPr txBox="1"/>
      </xdr:nvSpPr>
      <xdr:spPr>
        <a:xfrm>
          <a:off x="26231850" y="20969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2236" name="ZoneTexte 2235">
          <a:extLst>
            <a:ext uri="{FF2B5EF4-FFF2-40B4-BE49-F238E27FC236}">
              <a16:creationId xmlns:a16="http://schemas.microsoft.com/office/drawing/2014/main" id="{20D98612-0239-41AD-94C6-F68098615112}"/>
            </a:ext>
          </a:extLst>
        </xdr:cNvPr>
        <xdr:cNvSpPr txBox="1"/>
      </xdr:nvSpPr>
      <xdr:spPr>
        <a:xfrm>
          <a:off x="26231850" y="21159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2237" name="ZoneTexte 2236">
          <a:extLst>
            <a:ext uri="{FF2B5EF4-FFF2-40B4-BE49-F238E27FC236}">
              <a16:creationId xmlns:a16="http://schemas.microsoft.com/office/drawing/2014/main" id="{A7DC7AFB-077C-4EDD-B501-96CBB37BD81D}"/>
            </a:ext>
          </a:extLst>
        </xdr:cNvPr>
        <xdr:cNvSpPr txBox="1"/>
      </xdr:nvSpPr>
      <xdr:spPr>
        <a:xfrm>
          <a:off x="26231850" y="21159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2238" name="ZoneTexte 2237">
          <a:extLst>
            <a:ext uri="{FF2B5EF4-FFF2-40B4-BE49-F238E27FC236}">
              <a16:creationId xmlns:a16="http://schemas.microsoft.com/office/drawing/2014/main" id="{FA7909C0-78EE-439C-9D3A-9AB3EE9C9876}"/>
            </a:ext>
          </a:extLst>
        </xdr:cNvPr>
        <xdr:cNvSpPr txBox="1"/>
      </xdr:nvSpPr>
      <xdr:spPr>
        <a:xfrm>
          <a:off x="26231850" y="21159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2239" name="ZoneTexte 2238">
          <a:extLst>
            <a:ext uri="{FF2B5EF4-FFF2-40B4-BE49-F238E27FC236}">
              <a16:creationId xmlns:a16="http://schemas.microsoft.com/office/drawing/2014/main" id="{F6751765-A376-42B1-B727-A205F841AE81}"/>
            </a:ext>
          </a:extLst>
        </xdr:cNvPr>
        <xdr:cNvSpPr txBox="1"/>
      </xdr:nvSpPr>
      <xdr:spPr>
        <a:xfrm>
          <a:off x="26231850" y="21159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2240" name="ZoneTexte 2239">
          <a:extLst>
            <a:ext uri="{FF2B5EF4-FFF2-40B4-BE49-F238E27FC236}">
              <a16:creationId xmlns:a16="http://schemas.microsoft.com/office/drawing/2014/main" id="{81B5E41E-A1ED-46BB-A5D2-62CF0FD547EC}"/>
            </a:ext>
          </a:extLst>
        </xdr:cNvPr>
        <xdr:cNvSpPr txBox="1"/>
      </xdr:nvSpPr>
      <xdr:spPr>
        <a:xfrm>
          <a:off x="26231850" y="21159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2241" name="ZoneTexte 2240">
          <a:extLst>
            <a:ext uri="{FF2B5EF4-FFF2-40B4-BE49-F238E27FC236}">
              <a16:creationId xmlns:a16="http://schemas.microsoft.com/office/drawing/2014/main" id="{A7970BF5-5ECB-4277-BF50-E85642357404}"/>
            </a:ext>
          </a:extLst>
        </xdr:cNvPr>
        <xdr:cNvSpPr txBox="1"/>
      </xdr:nvSpPr>
      <xdr:spPr>
        <a:xfrm>
          <a:off x="26231850" y="21159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2242" name="ZoneTexte 2241">
          <a:extLst>
            <a:ext uri="{FF2B5EF4-FFF2-40B4-BE49-F238E27FC236}">
              <a16:creationId xmlns:a16="http://schemas.microsoft.com/office/drawing/2014/main" id="{C002ECD4-A940-4761-A8DC-5072634B918C}"/>
            </a:ext>
          </a:extLst>
        </xdr:cNvPr>
        <xdr:cNvSpPr txBox="1"/>
      </xdr:nvSpPr>
      <xdr:spPr>
        <a:xfrm>
          <a:off x="26231850" y="21350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2243" name="ZoneTexte 2242">
          <a:extLst>
            <a:ext uri="{FF2B5EF4-FFF2-40B4-BE49-F238E27FC236}">
              <a16:creationId xmlns:a16="http://schemas.microsoft.com/office/drawing/2014/main" id="{68E062A5-FC36-415A-8354-FA3FC9952BE2}"/>
            </a:ext>
          </a:extLst>
        </xdr:cNvPr>
        <xdr:cNvSpPr txBox="1"/>
      </xdr:nvSpPr>
      <xdr:spPr>
        <a:xfrm>
          <a:off x="26231850" y="21350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2244" name="ZoneTexte 2243">
          <a:extLst>
            <a:ext uri="{FF2B5EF4-FFF2-40B4-BE49-F238E27FC236}">
              <a16:creationId xmlns:a16="http://schemas.microsoft.com/office/drawing/2014/main" id="{946D655F-827A-42FC-BAB3-14A23F022281}"/>
            </a:ext>
          </a:extLst>
        </xdr:cNvPr>
        <xdr:cNvSpPr txBox="1"/>
      </xdr:nvSpPr>
      <xdr:spPr>
        <a:xfrm>
          <a:off x="26231850" y="21350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2245" name="ZoneTexte 2244">
          <a:extLst>
            <a:ext uri="{FF2B5EF4-FFF2-40B4-BE49-F238E27FC236}">
              <a16:creationId xmlns:a16="http://schemas.microsoft.com/office/drawing/2014/main" id="{01FB31B9-403F-47C4-96AF-858320D7761C}"/>
            </a:ext>
          </a:extLst>
        </xdr:cNvPr>
        <xdr:cNvSpPr txBox="1"/>
      </xdr:nvSpPr>
      <xdr:spPr>
        <a:xfrm>
          <a:off x="26231850" y="21350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2246" name="ZoneTexte 2245">
          <a:extLst>
            <a:ext uri="{FF2B5EF4-FFF2-40B4-BE49-F238E27FC236}">
              <a16:creationId xmlns:a16="http://schemas.microsoft.com/office/drawing/2014/main" id="{EBD43A4E-AFB1-4158-AACF-3B82F37FBDCF}"/>
            </a:ext>
          </a:extLst>
        </xdr:cNvPr>
        <xdr:cNvSpPr txBox="1"/>
      </xdr:nvSpPr>
      <xdr:spPr>
        <a:xfrm>
          <a:off x="26231850" y="21350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2247" name="ZoneTexte 2246">
          <a:extLst>
            <a:ext uri="{FF2B5EF4-FFF2-40B4-BE49-F238E27FC236}">
              <a16:creationId xmlns:a16="http://schemas.microsoft.com/office/drawing/2014/main" id="{8D3367BD-38FB-4560-AF3C-CB2D7A5C11A0}"/>
            </a:ext>
          </a:extLst>
        </xdr:cNvPr>
        <xdr:cNvSpPr txBox="1"/>
      </xdr:nvSpPr>
      <xdr:spPr>
        <a:xfrm>
          <a:off x="26231850" y="21350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2248" name="ZoneTexte 2247">
          <a:extLst>
            <a:ext uri="{FF2B5EF4-FFF2-40B4-BE49-F238E27FC236}">
              <a16:creationId xmlns:a16="http://schemas.microsoft.com/office/drawing/2014/main" id="{CCA959A3-0183-4C01-BA32-9BE839DAE3BE}"/>
            </a:ext>
          </a:extLst>
        </xdr:cNvPr>
        <xdr:cNvSpPr txBox="1"/>
      </xdr:nvSpPr>
      <xdr:spPr>
        <a:xfrm>
          <a:off x="26231850" y="21540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2249" name="ZoneTexte 2248">
          <a:extLst>
            <a:ext uri="{FF2B5EF4-FFF2-40B4-BE49-F238E27FC236}">
              <a16:creationId xmlns:a16="http://schemas.microsoft.com/office/drawing/2014/main" id="{333BA347-78AD-4FF1-ADF3-85012659745B}"/>
            </a:ext>
          </a:extLst>
        </xdr:cNvPr>
        <xdr:cNvSpPr txBox="1"/>
      </xdr:nvSpPr>
      <xdr:spPr>
        <a:xfrm>
          <a:off x="26231850" y="21540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2250" name="ZoneTexte 2249">
          <a:extLst>
            <a:ext uri="{FF2B5EF4-FFF2-40B4-BE49-F238E27FC236}">
              <a16:creationId xmlns:a16="http://schemas.microsoft.com/office/drawing/2014/main" id="{096EECC7-B2DA-4828-9584-4DF08077C218}"/>
            </a:ext>
          </a:extLst>
        </xdr:cNvPr>
        <xdr:cNvSpPr txBox="1"/>
      </xdr:nvSpPr>
      <xdr:spPr>
        <a:xfrm>
          <a:off x="26231850" y="21540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2251" name="ZoneTexte 2250">
          <a:extLst>
            <a:ext uri="{FF2B5EF4-FFF2-40B4-BE49-F238E27FC236}">
              <a16:creationId xmlns:a16="http://schemas.microsoft.com/office/drawing/2014/main" id="{7EC6BEB0-EAA9-4EE6-AB25-7BA6C965870F}"/>
            </a:ext>
          </a:extLst>
        </xdr:cNvPr>
        <xdr:cNvSpPr txBox="1"/>
      </xdr:nvSpPr>
      <xdr:spPr>
        <a:xfrm>
          <a:off x="26231850" y="21540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2252" name="ZoneTexte 2251">
          <a:extLst>
            <a:ext uri="{FF2B5EF4-FFF2-40B4-BE49-F238E27FC236}">
              <a16:creationId xmlns:a16="http://schemas.microsoft.com/office/drawing/2014/main" id="{72E6E7B8-F784-4984-810E-037A5A6654EF}"/>
            </a:ext>
          </a:extLst>
        </xdr:cNvPr>
        <xdr:cNvSpPr txBox="1"/>
      </xdr:nvSpPr>
      <xdr:spPr>
        <a:xfrm>
          <a:off x="26231850" y="21540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2253" name="ZoneTexte 2252">
          <a:extLst>
            <a:ext uri="{FF2B5EF4-FFF2-40B4-BE49-F238E27FC236}">
              <a16:creationId xmlns:a16="http://schemas.microsoft.com/office/drawing/2014/main" id="{A7715AFB-6668-4939-B0C2-AB55A4A4A5C6}"/>
            </a:ext>
          </a:extLst>
        </xdr:cNvPr>
        <xdr:cNvSpPr txBox="1"/>
      </xdr:nvSpPr>
      <xdr:spPr>
        <a:xfrm>
          <a:off x="26231850" y="21540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2254" name="ZoneTexte 2253">
          <a:extLst>
            <a:ext uri="{FF2B5EF4-FFF2-40B4-BE49-F238E27FC236}">
              <a16:creationId xmlns:a16="http://schemas.microsoft.com/office/drawing/2014/main" id="{9AE14ADD-765C-4C8A-A86E-660193E16049}"/>
            </a:ext>
          </a:extLst>
        </xdr:cNvPr>
        <xdr:cNvSpPr txBox="1"/>
      </xdr:nvSpPr>
      <xdr:spPr>
        <a:xfrm>
          <a:off x="26231850" y="21731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2255" name="ZoneTexte 2254">
          <a:extLst>
            <a:ext uri="{FF2B5EF4-FFF2-40B4-BE49-F238E27FC236}">
              <a16:creationId xmlns:a16="http://schemas.microsoft.com/office/drawing/2014/main" id="{F5D9A465-C7A4-47B6-8692-E502F11744CB}"/>
            </a:ext>
          </a:extLst>
        </xdr:cNvPr>
        <xdr:cNvSpPr txBox="1"/>
      </xdr:nvSpPr>
      <xdr:spPr>
        <a:xfrm>
          <a:off x="26231850" y="21731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2256" name="ZoneTexte 2255">
          <a:extLst>
            <a:ext uri="{FF2B5EF4-FFF2-40B4-BE49-F238E27FC236}">
              <a16:creationId xmlns:a16="http://schemas.microsoft.com/office/drawing/2014/main" id="{603FB30B-5C2E-426A-BD66-3756D8DC97B0}"/>
            </a:ext>
          </a:extLst>
        </xdr:cNvPr>
        <xdr:cNvSpPr txBox="1"/>
      </xdr:nvSpPr>
      <xdr:spPr>
        <a:xfrm>
          <a:off x="26231850" y="21731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2257" name="ZoneTexte 2256">
          <a:extLst>
            <a:ext uri="{FF2B5EF4-FFF2-40B4-BE49-F238E27FC236}">
              <a16:creationId xmlns:a16="http://schemas.microsoft.com/office/drawing/2014/main" id="{0944A49C-4A56-4E73-8891-B726BBF3B77E}"/>
            </a:ext>
          </a:extLst>
        </xdr:cNvPr>
        <xdr:cNvSpPr txBox="1"/>
      </xdr:nvSpPr>
      <xdr:spPr>
        <a:xfrm>
          <a:off x="26231850" y="21731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2258" name="ZoneTexte 2257">
          <a:extLst>
            <a:ext uri="{FF2B5EF4-FFF2-40B4-BE49-F238E27FC236}">
              <a16:creationId xmlns:a16="http://schemas.microsoft.com/office/drawing/2014/main" id="{87554162-4977-467A-A822-3027722DAB92}"/>
            </a:ext>
          </a:extLst>
        </xdr:cNvPr>
        <xdr:cNvSpPr txBox="1"/>
      </xdr:nvSpPr>
      <xdr:spPr>
        <a:xfrm>
          <a:off x="26231850" y="21731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2259" name="ZoneTexte 2258">
          <a:extLst>
            <a:ext uri="{FF2B5EF4-FFF2-40B4-BE49-F238E27FC236}">
              <a16:creationId xmlns:a16="http://schemas.microsoft.com/office/drawing/2014/main" id="{CAE1D65D-03AA-4757-92F7-D4329F1AF555}"/>
            </a:ext>
          </a:extLst>
        </xdr:cNvPr>
        <xdr:cNvSpPr txBox="1"/>
      </xdr:nvSpPr>
      <xdr:spPr>
        <a:xfrm>
          <a:off x="26231850" y="217312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114</xdr:row>
      <xdr:rowOff>128587</xdr:rowOff>
    </xdr:from>
    <xdr:ext cx="0" cy="172227"/>
    <xdr:sp macro="" textlink="">
      <xdr:nvSpPr>
        <xdr:cNvPr id="2260" name="ZoneTexte 2259">
          <a:extLst>
            <a:ext uri="{FF2B5EF4-FFF2-40B4-BE49-F238E27FC236}">
              <a16:creationId xmlns:a16="http://schemas.microsoft.com/office/drawing/2014/main" id="{91E4DA61-BFA6-42AB-A4DD-EE1238852ED1}"/>
            </a:ext>
          </a:extLst>
        </xdr:cNvPr>
        <xdr:cNvSpPr txBox="1"/>
      </xdr:nvSpPr>
      <xdr:spPr>
        <a:xfrm>
          <a:off x="26231850" y="21921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114</xdr:row>
      <xdr:rowOff>128587</xdr:rowOff>
    </xdr:from>
    <xdr:ext cx="0" cy="172227"/>
    <xdr:sp macro="" textlink="">
      <xdr:nvSpPr>
        <xdr:cNvPr id="2261" name="ZoneTexte 2260">
          <a:extLst>
            <a:ext uri="{FF2B5EF4-FFF2-40B4-BE49-F238E27FC236}">
              <a16:creationId xmlns:a16="http://schemas.microsoft.com/office/drawing/2014/main" id="{963114CB-29A1-47D7-9AC8-C4B2479DEC9C}"/>
            </a:ext>
          </a:extLst>
        </xdr:cNvPr>
        <xdr:cNvSpPr txBox="1"/>
      </xdr:nvSpPr>
      <xdr:spPr>
        <a:xfrm>
          <a:off x="26231850" y="21921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114</xdr:row>
      <xdr:rowOff>128587</xdr:rowOff>
    </xdr:from>
    <xdr:ext cx="0" cy="172227"/>
    <xdr:sp macro="" textlink="">
      <xdr:nvSpPr>
        <xdr:cNvPr id="2262" name="ZoneTexte 2261">
          <a:extLst>
            <a:ext uri="{FF2B5EF4-FFF2-40B4-BE49-F238E27FC236}">
              <a16:creationId xmlns:a16="http://schemas.microsoft.com/office/drawing/2014/main" id="{1329E428-F31B-4CB5-9ACF-C1DED6A92F67}"/>
            </a:ext>
          </a:extLst>
        </xdr:cNvPr>
        <xdr:cNvSpPr txBox="1"/>
      </xdr:nvSpPr>
      <xdr:spPr>
        <a:xfrm>
          <a:off x="26231850" y="21921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114</xdr:row>
      <xdr:rowOff>128587</xdr:rowOff>
    </xdr:from>
    <xdr:ext cx="0" cy="172227"/>
    <xdr:sp macro="" textlink="">
      <xdr:nvSpPr>
        <xdr:cNvPr id="2263" name="ZoneTexte 2262">
          <a:extLst>
            <a:ext uri="{FF2B5EF4-FFF2-40B4-BE49-F238E27FC236}">
              <a16:creationId xmlns:a16="http://schemas.microsoft.com/office/drawing/2014/main" id="{3816161D-443A-40B7-9482-E3AA06A2855F}"/>
            </a:ext>
          </a:extLst>
        </xdr:cNvPr>
        <xdr:cNvSpPr txBox="1"/>
      </xdr:nvSpPr>
      <xdr:spPr>
        <a:xfrm>
          <a:off x="26231850" y="219217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64" name="ZoneTexte 2263">
          <a:extLst>
            <a:ext uri="{FF2B5EF4-FFF2-40B4-BE49-F238E27FC236}">
              <a16:creationId xmlns:a16="http://schemas.microsoft.com/office/drawing/2014/main" id="{A03468C0-9ED6-4428-A81B-86D47BF142C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65" name="ZoneTexte 2264">
          <a:extLst>
            <a:ext uri="{FF2B5EF4-FFF2-40B4-BE49-F238E27FC236}">
              <a16:creationId xmlns:a16="http://schemas.microsoft.com/office/drawing/2014/main" id="{CE171E7D-25B8-472F-96FA-9B1679E13FC7}"/>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66" name="ZoneTexte 2265">
          <a:extLst>
            <a:ext uri="{FF2B5EF4-FFF2-40B4-BE49-F238E27FC236}">
              <a16:creationId xmlns:a16="http://schemas.microsoft.com/office/drawing/2014/main" id="{FC4368CA-A62C-4728-ADFA-CAFC8CC53923}"/>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67" name="ZoneTexte 2266">
          <a:extLst>
            <a:ext uri="{FF2B5EF4-FFF2-40B4-BE49-F238E27FC236}">
              <a16:creationId xmlns:a16="http://schemas.microsoft.com/office/drawing/2014/main" id="{49A232C2-795E-4154-83D5-AEF8066CE4D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68" name="ZoneTexte 2267">
          <a:extLst>
            <a:ext uri="{FF2B5EF4-FFF2-40B4-BE49-F238E27FC236}">
              <a16:creationId xmlns:a16="http://schemas.microsoft.com/office/drawing/2014/main" id="{26C25CAB-4D0C-4E1B-BAB1-210149258C41}"/>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69" name="ZoneTexte 2268">
          <a:extLst>
            <a:ext uri="{FF2B5EF4-FFF2-40B4-BE49-F238E27FC236}">
              <a16:creationId xmlns:a16="http://schemas.microsoft.com/office/drawing/2014/main" id="{B8C9F372-24A6-4EF3-9098-84977B1BE0E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70" name="ZoneTexte 2269">
          <a:extLst>
            <a:ext uri="{FF2B5EF4-FFF2-40B4-BE49-F238E27FC236}">
              <a16:creationId xmlns:a16="http://schemas.microsoft.com/office/drawing/2014/main" id="{E7E5CA53-06DD-4468-A745-6166CF30461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71" name="ZoneTexte 2270">
          <a:extLst>
            <a:ext uri="{FF2B5EF4-FFF2-40B4-BE49-F238E27FC236}">
              <a16:creationId xmlns:a16="http://schemas.microsoft.com/office/drawing/2014/main" id="{6FA2B5CE-3704-49E6-BB9F-32ED3675FFED}"/>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72" name="ZoneTexte 2271">
          <a:extLst>
            <a:ext uri="{FF2B5EF4-FFF2-40B4-BE49-F238E27FC236}">
              <a16:creationId xmlns:a16="http://schemas.microsoft.com/office/drawing/2014/main" id="{D9890686-9D75-4F71-9ADF-DED8FEB2D0ED}"/>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73" name="ZoneTexte 2272">
          <a:extLst>
            <a:ext uri="{FF2B5EF4-FFF2-40B4-BE49-F238E27FC236}">
              <a16:creationId xmlns:a16="http://schemas.microsoft.com/office/drawing/2014/main" id="{804BF007-388A-4FFA-BF11-DC3A0A14ABEB}"/>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74" name="ZoneTexte 2273">
          <a:extLst>
            <a:ext uri="{FF2B5EF4-FFF2-40B4-BE49-F238E27FC236}">
              <a16:creationId xmlns:a16="http://schemas.microsoft.com/office/drawing/2014/main" id="{81A471EE-F26F-4BCA-B997-EF1F248B8FE7}"/>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75" name="ZoneTexte 2274">
          <a:extLst>
            <a:ext uri="{FF2B5EF4-FFF2-40B4-BE49-F238E27FC236}">
              <a16:creationId xmlns:a16="http://schemas.microsoft.com/office/drawing/2014/main" id="{F3D62D1B-A760-40D1-860C-F57E588AF552}"/>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76" name="ZoneTexte 2275">
          <a:extLst>
            <a:ext uri="{FF2B5EF4-FFF2-40B4-BE49-F238E27FC236}">
              <a16:creationId xmlns:a16="http://schemas.microsoft.com/office/drawing/2014/main" id="{2AEB7CE5-A3AD-4856-8BBB-778B675EE608}"/>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77" name="ZoneTexte 2276">
          <a:extLst>
            <a:ext uri="{FF2B5EF4-FFF2-40B4-BE49-F238E27FC236}">
              <a16:creationId xmlns:a16="http://schemas.microsoft.com/office/drawing/2014/main" id="{C56FB77D-4A6C-4F2F-816A-98D70D12252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78" name="ZoneTexte 2277">
          <a:extLst>
            <a:ext uri="{FF2B5EF4-FFF2-40B4-BE49-F238E27FC236}">
              <a16:creationId xmlns:a16="http://schemas.microsoft.com/office/drawing/2014/main" id="{1DBB9618-E17C-4F65-B6EA-9180B1932708}"/>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79" name="ZoneTexte 2278">
          <a:extLst>
            <a:ext uri="{FF2B5EF4-FFF2-40B4-BE49-F238E27FC236}">
              <a16:creationId xmlns:a16="http://schemas.microsoft.com/office/drawing/2014/main" id="{60CB9E3A-EB3E-4D72-B959-7515EF1FFFA5}"/>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80" name="ZoneTexte 2279">
          <a:extLst>
            <a:ext uri="{FF2B5EF4-FFF2-40B4-BE49-F238E27FC236}">
              <a16:creationId xmlns:a16="http://schemas.microsoft.com/office/drawing/2014/main" id="{32348E2F-AF12-4B50-8CC1-C1410773BF11}"/>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81" name="ZoneTexte 2280">
          <a:extLst>
            <a:ext uri="{FF2B5EF4-FFF2-40B4-BE49-F238E27FC236}">
              <a16:creationId xmlns:a16="http://schemas.microsoft.com/office/drawing/2014/main" id="{AD94B76D-C028-42D7-A122-A5A5DA6E8FA2}"/>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82" name="ZoneTexte 2281">
          <a:extLst>
            <a:ext uri="{FF2B5EF4-FFF2-40B4-BE49-F238E27FC236}">
              <a16:creationId xmlns:a16="http://schemas.microsoft.com/office/drawing/2014/main" id="{4ACA08B2-2DDE-4873-A96D-648668DC02A0}"/>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83" name="ZoneTexte 2282">
          <a:extLst>
            <a:ext uri="{FF2B5EF4-FFF2-40B4-BE49-F238E27FC236}">
              <a16:creationId xmlns:a16="http://schemas.microsoft.com/office/drawing/2014/main" id="{830B7427-69A2-41FC-9474-FF6DA312892C}"/>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84" name="ZoneTexte 2283">
          <a:extLst>
            <a:ext uri="{FF2B5EF4-FFF2-40B4-BE49-F238E27FC236}">
              <a16:creationId xmlns:a16="http://schemas.microsoft.com/office/drawing/2014/main" id="{16A3853C-A260-4D74-9D85-254A0779E3C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85" name="ZoneTexte 2284">
          <a:extLst>
            <a:ext uri="{FF2B5EF4-FFF2-40B4-BE49-F238E27FC236}">
              <a16:creationId xmlns:a16="http://schemas.microsoft.com/office/drawing/2014/main" id="{E5BC89D8-9705-4836-9D96-330C68C0FE65}"/>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86" name="ZoneTexte 2285">
          <a:extLst>
            <a:ext uri="{FF2B5EF4-FFF2-40B4-BE49-F238E27FC236}">
              <a16:creationId xmlns:a16="http://schemas.microsoft.com/office/drawing/2014/main" id="{E9B00A56-A04A-4975-A829-96BB07DF12F7}"/>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87" name="ZoneTexte 2286">
          <a:extLst>
            <a:ext uri="{FF2B5EF4-FFF2-40B4-BE49-F238E27FC236}">
              <a16:creationId xmlns:a16="http://schemas.microsoft.com/office/drawing/2014/main" id="{856763C2-BB1B-4E68-BC8D-877E32352239}"/>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88" name="ZoneTexte 2287">
          <a:extLst>
            <a:ext uri="{FF2B5EF4-FFF2-40B4-BE49-F238E27FC236}">
              <a16:creationId xmlns:a16="http://schemas.microsoft.com/office/drawing/2014/main" id="{B4FB15C6-6C9E-4611-B56C-1C9F903BAEB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89" name="ZoneTexte 2288">
          <a:extLst>
            <a:ext uri="{FF2B5EF4-FFF2-40B4-BE49-F238E27FC236}">
              <a16:creationId xmlns:a16="http://schemas.microsoft.com/office/drawing/2014/main" id="{288B6F4A-D91D-4AB8-96EB-5DF2B402AD12}"/>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90" name="ZoneTexte 2289">
          <a:extLst>
            <a:ext uri="{FF2B5EF4-FFF2-40B4-BE49-F238E27FC236}">
              <a16:creationId xmlns:a16="http://schemas.microsoft.com/office/drawing/2014/main" id="{5902C010-597B-410D-B5E4-9CFC73BAE799}"/>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91" name="ZoneTexte 2290">
          <a:extLst>
            <a:ext uri="{FF2B5EF4-FFF2-40B4-BE49-F238E27FC236}">
              <a16:creationId xmlns:a16="http://schemas.microsoft.com/office/drawing/2014/main" id="{5F37A455-A4A5-4B04-BE3A-330F143CAAA0}"/>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92" name="ZoneTexte 2291">
          <a:extLst>
            <a:ext uri="{FF2B5EF4-FFF2-40B4-BE49-F238E27FC236}">
              <a16:creationId xmlns:a16="http://schemas.microsoft.com/office/drawing/2014/main" id="{75637B8D-A742-4FF3-9FB5-EFAF40202BC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93" name="ZoneTexte 2292">
          <a:extLst>
            <a:ext uri="{FF2B5EF4-FFF2-40B4-BE49-F238E27FC236}">
              <a16:creationId xmlns:a16="http://schemas.microsoft.com/office/drawing/2014/main" id="{0BC0D121-8611-4EAC-9BEB-F6283A5085F9}"/>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94" name="ZoneTexte 2293">
          <a:extLst>
            <a:ext uri="{FF2B5EF4-FFF2-40B4-BE49-F238E27FC236}">
              <a16:creationId xmlns:a16="http://schemas.microsoft.com/office/drawing/2014/main" id="{BD6CE573-0A49-4794-A991-F2AF7DBF7B65}"/>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95" name="ZoneTexte 2294">
          <a:extLst>
            <a:ext uri="{FF2B5EF4-FFF2-40B4-BE49-F238E27FC236}">
              <a16:creationId xmlns:a16="http://schemas.microsoft.com/office/drawing/2014/main" id="{0B2DB665-E572-450D-A47B-05CA2D696DA9}"/>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96" name="ZoneTexte 2295">
          <a:extLst>
            <a:ext uri="{FF2B5EF4-FFF2-40B4-BE49-F238E27FC236}">
              <a16:creationId xmlns:a16="http://schemas.microsoft.com/office/drawing/2014/main" id="{0E823FD6-144A-4245-B9B4-1F0D4B6A0B0A}"/>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97" name="ZoneTexte 2296">
          <a:extLst>
            <a:ext uri="{FF2B5EF4-FFF2-40B4-BE49-F238E27FC236}">
              <a16:creationId xmlns:a16="http://schemas.microsoft.com/office/drawing/2014/main" id="{FF9ED609-3315-4DC7-834D-7AD81E87EF3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98" name="ZoneTexte 2297">
          <a:extLst>
            <a:ext uri="{FF2B5EF4-FFF2-40B4-BE49-F238E27FC236}">
              <a16:creationId xmlns:a16="http://schemas.microsoft.com/office/drawing/2014/main" id="{1BCC03D1-C93A-4D42-86E3-77F37355056D}"/>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299" name="ZoneTexte 2298">
          <a:extLst>
            <a:ext uri="{FF2B5EF4-FFF2-40B4-BE49-F238E27FC236}">
              <a16:creationId xmlns:a16="http://schemas.microsoft.com/office/drawing/2014/main" id="{B862ACC6-8205-4882-881A-CA30EDA5ED8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00" name="ZoneTexte 2299">
          <a:extLst>
            <a:ext uri="{FF2B5EF4-FFF2-40B4-BE49-F238E27FC236}">
              <a16:creationId xmlns:a16="http://schemas.microsoft.com/office/drawing/2014/main" id="{B06C97B3-4B31-4CB4-A19A-A0537FA9F368}"/>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01" name="ZoneTexte 2300">
          <a:extLst>
            <a:ext uri="{FF2B5EF4-FFF2-40B4-BE49-F238E27FC236}">
              <a16:creationId xmlns:a16="http://schemas.microsoft.com/office/drawing/2014/main" id="{A94EBFEC-0729-4BA7-AAD4-0F0506FB68F9}"/>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02" name="ZoneTexte 2301">
          <a:extLst>
            <a:ext uri="{FF2B5EF4-FFF2-40B4-BE49-F238E27FC236}">
              <a16:creationId xmlns:a16="http://schemas.microsoft.com/office/drawing/2014/main" id="{8766EB73-E694-4E07-B0D5-15EC9ECB92EC}"/>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03" name="ZoneTexte 2302">
          <a:extLst>
            <a:ext uri="{FF2B5EF4-FFF2-40B4-BE49-F238E27FC236}">
              <a16:creationId xmlns:a16="http://schemas.microsoft.com/office/drawing/2014/main" id="{DC3FC3C2-0B5C-4509-B714-D3AF55B4BD05}"/>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04" name="ZoneTexte 2303">
          <a:extLst>
            <a:ext uri="{FF2B5EF4-FFF2-40B4-BE49-F238E27FC236}">
              <a16:creationId xmlns:a16="http://schemas.microsoft.com/office/drawing/2014/main" id="{75729A68-2DE2-451A-A697-6132590E5618}"/>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05" name="ZoneTexte 2304">
          <a:extLst>
            <a:ext uri="{FF2B5EF4-FFF2-40B4-BE49-F238E27FC236}">
              <a16:creationId xmlns:a16="http://schemas.microsoft.com/office/drawing/2014/main" id="{096FF785-620C-4A8F-9867-283BA5A046A7}"/>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06" name="ZoneTexte 2305">
          <a:extLst>
            <a:ext uri="{FF2B5EF4-FFF2-40B4-BE49-F238E27FC236}">
              <a16:creationId xmlns:a16="http://schemas.microsoft.com/office/drawing/2014/main" id="{5064F212-37D3-499A-A336-8D5B244E7F2D}"/>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07" name="ZoneTexte 2306">
          <a:extLst>
            <a:ext uri="{FF2B5EF4-FFF2-40B4-BE49-F238E27FC236}">
              <a16:creationId xmlns:a16="http://schemas.microsoft.com/office/drawing/2014/main" id="{B0FA4CFE-A699-4C9B-9632-96924583C42B}"/>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08" name="ZoneTexte 2307">
          <a:extLst>
            <a:ext uri="{FF2B5EF4-FFF2-40B4-BE49-F238E27FC236}">
              <a16:creationId xmlns:a16="http://schemas.microsoft.com/office/drawing/2014/main" id="{6A06916F-867D-41B1-9434-38E7FCCC767B}"/>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09" name="ZoneTexte 2308">
          <a:extLst>
            <a:ext uri="{FF2B5EF4-FFF2-40B4-BE49-F238E27FC236}">
              <a16:creationId xmlns:a16="http://schemas.microsoft.com/office/drawing/2014/main" id="{B800328E-9AC1-485D-9AB4-A6804CB6F3D2}"/>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10" name="ZoneTexte 2309">
          <a:extLst>
            <a:ext uri="{FF2B5EF4-FFF2-40B4-BE49-F238E27FC236}">
              <a16:creationId xmlns:a16="http://schemas.microsoft.com/office/drawing/2014/main" id="{6648496B-20F3-4604-B785-41804181843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11" name="ZoneTexte 2310">
          <a:extLst>
            <a:ext uri="{FF2B5EF4-FFF2-40B4-BE49-F238E27FC236}">
              <a16:creationId xmlns:a16="http://schemas.microsoft.com/office/drawing/2014/main" id="{AEAB6049-3937-4D02-B2B8-6E1ADDDE5C9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12" name="ZoneTexte 2311">
          <a:extLst>
            <a:ext uri="{FF2B5EF4-FFF2-40B4-BE49-F238E27FC236}">
              <a16:creationId xmlns:a16="http://schemas.microsoft.com/office/drawing/2014/main" id="{3C300C5C-9C9C-4DFF-9D17-CD0D45C31C12}"/>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13" name="ZoneTexte 2312">
          <a:extLst>
            <a:ext uri="{FF2B5EF4-FFF2-40B4-BE49-F238E27FC236}">
              <a16:creationId xmlns:a16="http://schemas.microsoft.com/office/drawing/2014/main" id="{16AC1D26-FC49-44DA-AB1E-138A24B9B65E}"/>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14" name="ZoneTexte 2313">
          <a:extLst>
            <a:ext uri="{FF2B5EF4-FFF2-40B4-BE49-F238E27FC236}">
              <a16:creationId xmlns:a16="http://schemas.microsoft.com/office/drawing/2014/main" id="{C46D0461-343C-492E-AF97-38A9ABAE0A7E}"/>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15" name="ZoneTexte 2314">
          <a:extLst>
            <a:ext uri="{FF2B5EF4-FFF2-40B4-BE49-F238E27FC236}">
              <a16:creationId xmlns:a16="http://schemas.microsoft.com/office/drawing/2014/main" id="{436120F5-FB8B-47F4-AEA9-DE3DEDD190C1}"/>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16" name="ZoneTexte 2315">
          <a:extLst>
            <a:ext uri="{FF2B5EF4-FFF2-40B4-BE49-F238E27FC236}">
              <a16:creationId xmlns:a16="http://schemas.microsoft.com/office/drawing/2014/main" id="{589A24E8-59C2-4362-BBE0-A7D8F678EFD8}"/>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17" name="ZoneTexte 2316">
          <a:extLst>
            <a:ext uri="{FF2B5EF4-FFF2-40B4-BE49-F238E27FC236}">
              <a16:creationId xmlns:a16="http://schemas.microsoft.com/office/drawing/2014/main" id="{7E2A076E-3AA4-4C8F-8AC0-414F74F85F0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18" name="ZoneTexte 2317">
          <a:extLst>
            <a:ext uri="{FF2B5EF4-FFF2-40B4-BE49-F238E27FC236}">
              <a16:creationId xmlns:a16="http://schemas.microsoft.com/office/drawing/2014/main" id="{D64656FE-4026-4E6F-9211-162A7E4FC4F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19" name="ZoneTexte 2318">
          <a:extLst>
            <a:ext uri="{FF2B5EF4-FFF2-40B4-BE49-F238E27FC236}">
              <a16:creationId xmlns:a16="http://schemas.microsoft.com/office/drawing/2014/main" id="{CE34AB80-860A-4E84-8E9F-8AC1FB2C291C}"/>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20" name="ZoneTexte 2319">
          <a:extLst>
            <a:ext uri="{FF2B5EF4-FFF2-40B4-BE49-F238E27FC236}">
              <a16:creationId xmlns:a16="http://schemas.microsoft.com/office/drawing/2014/main" id="{CB4E3D47-B77D-4722-AA12-B987D31B25EE}"/>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21" name="ZoneTexte 2320">
          <a:extLst>
            <a:ext uri="{FF2B5EF4-FFF2-40B4-BE49-F238E27FC236}">
              <a16:creationId xmlns:a16="http://schemas.microsoft.com/office/drawing/2014/main" id="{C359DFD5-1E8F-43E8-AFE7-849061092231}"/>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22" name="ZoneTexte 2321">
          <a:extLst>
            <a:ext uri="{FF2B5EF4-FFF2-40B4-BE49-F238E27FC236}">
              <a16:creationId xmlns:a16="http://schemas.microsoft.com/office/drawing/2014/main" id="{B90DDD45-FA22-4750-AAC8-71B612351C4D}"/>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23" name="ZoneTexte 2322">
          <a:extLst>
            <a:ext uri="{FF2B5EF4-FFF2-40B4-BE49-F238E27FC236}">
              <a16:creationId xmlns:a16="http://schemas.microsoft.com/office/drawing/2014/main" id="{1B508C05-6435-4E33-BD32-5A4E6BE3315B}"/>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2324" name="ZoneTexte 2323">
          <a:extLst>
            <a:ext uri="{FF2B5EF4-FFF2-40B4-BE49-F238E27FC236}">
              <a16:creationId xmlns:a16="http://schemas.microsoft.com/office/drawing/2014/main" id="{CAE7D4BE-36C4-4D00-9427-BE49F5F04E4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325" name="ZoneTexte 2324">
          <a:extLst>
            <a:ext uri="{FF2B5EF4-FFF2-40B4-BE49-F238E27FC236}">
              <a16:creationId xmlns:a16="http://schemas.microsoft.com/office/drawing/2014/main" id="{19829A11-467B-4A35-AFAD-BA7083F2B1EB}"/>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326" name="ZoneTexte 2325">
          <a:extLst>
            <a:ext uri="{FF2B5EF4-FFF2-40B4-BE49-F238E27FC236}">
              <a16:creationId xmlns:a16="http://schemas.microsoft.com/office/drawing/2014/main" id="{25D92DFF-39C3-48E1-9F43-BEF87F67B96E}"/>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327" name="ZoneTexte 2326">
          <a:extLst>
            <a:ext uri="{FF2B5EF4-FFF2-40B4-BE49-F238E27FC236}">
              <a16:creationId xmlns:a16="http://schemas.microsoft.com/office/drawing/2014/main" id="{39FD9D5E-1199-4F70-9FE1-C0E627BE5E0E}"/>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328" name="ZoneTexte 2327">
          <a:extLst>
            <a:ext uri="{FF2B5EF4-FFF2-40B4-BE49-F238E27FC236}">
              <a16:creationId xmlns:a16="http://schemas.microsoft.com/office/drawing/2014/main" id="{BDB749D5-5E53-45BD-9B80-3200209897E0}"/>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29" name="ZoneTexte 2328">
          <a:extLst>
            <a:ext uri="{FF2B5EF4-FFF2-40B4-BE49-F238E27FC236}">
              <a16:creationId xmlns:a16="http://schemas.microsoft.com/office/drawing/2014/main" id="{DC4F3243-59BE-4383-A6AA-50B9B77377D4}"/>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30" name="ZoneTexte 2329">
          <a:extLst>
            <a:ext uri="{FF2B5EF4-FFF2-40B4-BE49-F238E27FC236}">
              <a16:creationId xmlns:a16="http://schemas.microsoft.com/office/drawing/2014/main" id="{6DD40562-6FEA-4EF4-B62C-781044DF688B}"/>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31" name="ZoneTexte 2330">
          <a:extLst>
            <a:ext uri="{FF2B5EF4-FFF2-40B4-BE49-F238E27FC236}">
              <a16:creationId xmlns:a16="http://schemas.microsoft.com/office/drawing/2014/main" id="{AF71C567-D263-4133-A2C5-6D9BEA37C2B2}"/>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32" name="ZoneTexte 2331">
          <a:extLst>
            <a:ext uri="{FF2B5EF4-FFF2-40B4-BE49-F238E27FC236}">
              <a16:creationId xmlns:a16="http://schemas.microsoft.com/office/drawing/2014/main" id="{FF456F85-DFFE-4AB5-B4EF-D19182F15FF0}"/>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33" name="ZoneTexte 2332">
          <a:extLst>
            <a:ext uri="{FF2B5EF4-FFF2-40B4-BE49-F238E27FC236}">
              <a16:creationId xmlns:a16="http://schemas.microsoft.com/office/drawing/2014/main" id="{61F3E4FA-401F-4F59-9489-0EEBEAA1842B}"/>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34" name="ZoneTexte 2333">
          <a:extLst>
            <a:ext uri="{FF2B5EF4-FFF2-40B4-BE49-F238E27FC236}">
              <a16:creationId xmlns:a16="http://schemas.microsoft.com/office/drawing/2014/main" id="{E7546029-206B-457C-9CD2-025420B8B508}"/>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35" name="ZoneTexte 2334">
          <a:extLst>
            <a:ext uri="{FF2B5EF4-FFF2-40B4-BE49-F238E27FC236}">
              <a16:creationId xmlns:a16="http://schemas.microsoft.com/office/drawing/2014/main" id="{FFC86C5C-A334-4AF6-A32A-C6D344D9B9F5}"/>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36" name="ZoneTexte 2335">
          <a:extLst>
            <a:ext uri="{FF2B5EF4-FFF2-40B4-BE49-F238E27FC236}">
              <a16:creationId xmlns:a16="http://schemas.microsoft.com/office/drawing/2014/main" id="{97F53848-A868-43A8-9D7A-4621E07A5963}"/>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337" name="ZoneTexte 2336">
          <a:extLst>
            <a:ext uri="{FF2B5EF4-FFF2-40B4-BE49-F238E27FC236}">
              <a16:creationId xmlns:a16="http://schemas.microsoft.com/office/drawing/2014/main" id="{BCE04B43-C8D4-405D-87A8-C4A17ADD374E}"/>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38" name="ZoneTexte 2337">
          <a:extLst>
            <a:ext uri="{FF2B5EF4-FFF2-40B4-BE49-F238E27FC236}">
              <a16:creationId xmlns:a16="http://schemas.microsoft.com/office/drawing/2014/main" id="{7C5FFC84-2C8C-49D3-BD8B-2795D1FAC806}"/>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39" name="ZoneTexte 2338">
          <a:extLst>
            <a:ext uri="{FF2B5EF4-FFF2-40B4-BE49-F238E27FC236}">
              <a16:creationId xmlns:a16="http://schemas.microsoft.com/office/drawing/2014/main" id="{E5C4CFCD-6334-4533-947C-84A271939499}"/>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40" name="ZoneTexte 2339">
          <a:extLst>
            <a:ext uri="{FF2B5EF4-FFF2-40B4-BE49-F238E27FC236}">
              <a16:creationId xmlns:a16="http://schemas.microsoft.com/office/drawing/2014/main" id="{0F8EC1D4-B4C0-482C-B5C2-6B4A69A4EFFD}"/>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341" name="ZoneTexte 2340">
          <a:extLst>
            <a:ext uri="{FF2B5EF4-FFF2-40B4-BE49-F238E27FC236}">
              <a16:creationId xmlns:a16="http://schemas.microsoft.com/office/drawing/2014/main" id="{432A19DE-7268-402A-9D9E-5CA92EEFD4DA}"/>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342" name="ZoneTexte 2341">
          <a:extLst>
            <a:ext uri="{FF2B5EF4-FFF2-40B4-BE49-F238E27FC236}">
              <a16:creationId xmlns:a16="http://schemas.microsoft.com/office/drawing/2014/main" id="{BD5BF300-5D88-48C8-808A-FFBF9F4924EB}"/>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343" name="ZoneTexte 2342">
          <a:extLst>
            <a:ext uri="{FF2B5EF4-FFF2-40B4-BE49-F238E27FC236}">
              <a16:creationId xmlns:a16="http://schemas.microsoft.com/office/drawing/2014/main" id="{F9A30E8D-6E06-4979-A9DD-4DA66A347999}"/>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344" name="ZoneTexte 2343">
          <a:extLst>
            <a:ext uri="{FF2B5EF4-FFF2-40B4-BE49-F238E27FC236}">
              <a16:creationId xmlns:a16="http://schemas.microsoft.com/office/drawing/2014/main" id="{F5B4FEC5-C69E-4184-9824-023DDF334B60}"/>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45" name="ZoneTexte 2344">
          <a:extLst>
            <a:ext uri="{FF2B5EF4-FFF2-40B4-BE49-F238E27FC236}">
              <a16:creationId xmlns:a16="http://schemas.microsoft.com/office/drawing/2014/main" id="{DFA3A65D-ADF0-47BB-A7E1-3B363592FD98}"/>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46" name="ZoneTexte 2345">
          <a:extLst>
            <a:ext uri="{FF2B5EF4-FFF2-40B4-BE49-F238E27FC236}">
              <a16:creationId xmlns:a16="http://schemas.microsoft.com/office/drawing/2014/main" id="{D4D26259-8270-4CAB-A0B6-CF3815BF869C}"/>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47" name="ZoneTexte 2346">
          <a:extLst>
            <a:ext uri="{FF2B5EF4-FFF2-40B4-BE49-F238E27FC236}">
              <a16:creationId xmlns:a16="http://schemas.microsoft.com/office/drawing/2014/main" id="{5E2608ED-D08B-4EE0-AA73-6BE3C81F028D}"/>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48" name="ZoneTexte 2347">
          <a:extLst>
            <a:ext uri="{FF2B5EF4-FFF2-40B4-BE49-F238E27FC236}">
              <a16:creationId xmlns:a16="http://schemas.microsoft.com/office/drawing/2014/main" id="{4F79365C-91AC-469A-B6F1-B7242941F117}"/>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49" name="ZoneTexte 2348">
          <a:extLst>
            <a:ext uri="{FF2B5EF4-FFF2-40B4-BE49-F238E27FC236}">
              <a16:creationId xmlns:a16="http://schemas.microsoft.com/office/drawing/2014/main" id="{098834A2-5CC2-400F-9351-17A48B360D10}"/>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50" name="ZoneTexte 2349">
          <a:extLst>
            <a:ext uri="{FF2B5EF4-FFF2-40B4-BE49-F238E27FC236}">
              <a16:creationId xmlns:a16="http://schemas.microsoft.com/office/drawing/2014/main" id="{90184617-E633-4E19-8492-053CBB3EA874}"/>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51" name="ZoneTexte 2350">
          <a:extLst>
            <a:ext uri="{FF2B5EF4-FFF2-40B4-BE49-F238E27FC236}">
              <a16:creationId xmlns:a16="http://schemas.microsoft.com/office/drawing/2014/main" id="{6142C660-2731-4D8A-834F-2E5A62E45787}"/>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52" name="ZoneTexte 2351">
          <a:extLst>
            <a:ext uri="{FF2B5EF4-FFF2-40B4-BE49-F238E27FC236}">
              <a16:creationId xmlns:a16="http://schemas.microsoft.com/office/drawing/2014/main" id="{CD0BD9F5-D33E-4F61-ADAC-473FD0F23B8D}"/>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353" name="ZoneTexte 2352">
          <a:extLst>
            <a:ext uri="{FF2B5EF4-FFF2-40B4-BE49-F238E27FC236}">
              <a16:creationId xmlns:a16="http://schemas.microsoft.com/office/drawing/2014/main" id="{8B92F0B0-52E7-4531-8580-BF74F038EA08}"/>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54" name="ZoneTexte 2353">
          <a:extLst>
            <a:ext uri="{FF2B5EF4-FFF2-40B4-BE49-F238E27FC236}">
              <a16:creationId xmlns:a16="http://schemas.microsoft.com/office/drawing/2014/main" id="{645702AD-DE5C-4F35-8B1C-9BCF19A90365}"/>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55" name="ZoneTexte 2354">
          <a:extLst>
            <a:ext uri="{FF2B5EF4-FFF2-40B4-BE49-F238E27FC236}">
              <a16:creationId xmlns:a16="http://schemas.microsoft.com/office/drawing/2014/main" id="{B8D48B4E-ACC8-43D2-A817-F5187DF5F5CD}"/>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56" name="ZoneTexte 2355">
          <a:extLst>
            <a:ext uri="{FF2B5EF4-FFF2-40B4-BE49-F238E27FC236}">
              <a16:creationId xmlns:a16="http://schemas.microsoft.com/office/drawing/2014/main" id="{E6D542ED-D427-4DCD-9D81-AC3C78C72559}"/>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2357" name="ZoneTexte 2356">
          <a:extLst>
            <a:ext uri="{FF2B5EF4-FFF2-40B4-BE49-F238E27FC236}">
              <a16:creationId xmlns:a16="http://schemas.microsoft.com/office/drawing/2014/main" id="{6DF22CFD-FB1A-41CA-B1CA-B42455FB3C95}"/>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2358" name="ZoneTexte 2357">
          <a:extLst>
            <a:ext uri="{FF2B5EF4-FFF2-40B4-BE49-F238E27FC236}">
              <a16:creationId xmlns:a16="http://schemas.microsoft.com/office/drawing/2014/main" id="{74676B21-442C-4663-85D4-34C7EC3D8903}"/>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2359" name="ZoneTexte 2358">
          <a:extLst>
            <a:ext uri="{FF2B5EF4-FFF2-40B4-BE49-F238E27FC236}">
              <a16:creationId xmlns:a16="http://schemas.microsoft.com/office/drawing/2014/main" id="{A7371596-94DE-4A14-96D9-5D14A7C649EE}"/>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2360" name="ZoneTexte 2359">
          <a:extLst>
            <a:ext uri="{FF2B5EF4-FFF2-40B4-BE49-F238E27FC236}">
              <a16:creationId xmlns:a16="http://schemas.microsoft.com/office/drawing/2014/main" id="{805562D4-B19D-469A-A355-6FD4E18F1A36}"/>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2361" name="ZoneTexte 2360">
          <a:extLst>
            <a:ext uri="{FF2B5EF4-FFF2-40B4-BE49-F238E27FC236}">
              <a16:creationId xmlns:a16="http://schemas.microsoft.com/office/drawing/2014/main" id="{45EABBDD-71E6-48F5-AF2D-A1266AE2B5FC}"/>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2362" name="ZoneTexte 2361">
          <a:extLst>
            <a:ext uri="{FF2B5EF4-FFF2-40B4-BE49-F238E27FC236}">
              <a16:creationId xmlns:a16="http://schemas.microsoft.com/office/drawing/2014/main" id="{6C8FE975-0747-44C8-A7C6-687F7C7E8F09}"/>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2363" name="ZoneTexte 2362">
          <a:extLst>
            <a:ext uri="{FF2B5EF4-FFF2-40B4-BE49-F238E27FC236}">
              <a16:creationId xmlns:a16="http://schemas.microsoft.com/office/drawing/2014/main" id="{EB2BF202-3D92-4F5C-A1CD-FA0F9C0371E8}"/>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2364" name="ZoneTexte 2363">
          <a:extLst>
            <a:ext uri="{FF2B5EF4-FFF2-40B4-BE49-F238E27FC236}">
              <a16:creationId xmlns:a16="http://schemas.microsoft.com/office/drawing/2014/main" id="{1FCE0E45-07B0-441A-BC6B-6336C6C0D4B8}"/>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2365" name="ZoneTexte 2364">
          <a:extLst>
            <a:ext uri="{FF2B5EF4-FFF2-40B4-BE49-F238E27FC236}">
              <a16:creationId xmlns:a16="http://schemas.microsoft.com/office/drawing/2014/main" id="{0AE384DA-FF1A-4DA8-8EB8-9273BF7DB1B8}"/>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2366" name="ZoneTexte 2365">
          <a:extLst>
            <a:ext uri="{FF2B5EF4-FFF2-40B4-BE49-F238E27FC236}">
              <a16:creationId xmlns:a16="http://schemas.microsoft.com/office/drawing/2014/main" id="{4DF15FFA-0DF4-4516-BCB7-D0141559EA69}"/>
            </a:ext>
          </a:extLst>
        </xdr:cNvPr>
        <xdr:cNvSpPr txBox="1"/>
      </xdr:nvSpPr>
      <xdr:spPr>
        <a:xfrm>
          <a:off x="2377440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67" name="ZoneTexte 2366">
          <a:extLst>
            <a:ext uri="{FF2B5EF4-FFF2-40B4-BE49-F238E27FC236}">
              <a16:creationId xmlns:a16="http://schemas.microsoft.com/office/drawing/2014/main" id="{C53E777C-D0DC-40CB-8BBA-67F17EF78B0E}"/>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68" name="ZoneTexte 2367">
          <a:extLst>
            <a:ext uri="{FF2B5EF4-FFF2-40B4-BE49-F238E27FC236}">
              <a16:creationId xmlns:a16="http://schemas.microsoft.com/office/drawing/2014/main" id="{D11196EE-8D0E-4128-9651-F026C117DB34}"/>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69" name="ZoneTexte 2368">
          <a:extLst>
            <a:ext uri="{FF2B5EF4-FFF2-40B4-BE49-F238E27FC236}">
              <a16:creationId xmlns:a16="http://schemas.microsoft.com/office/drawing/2014/main" id="{BB6349EE-E22E-4A1E-A982-885F824BD350}"/>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70" name="ZoneTexte 2369">
          <a:extLst>
            <a:ext uri="{FF2B5EF4-FFF2-40B4-BE49-F238E27FC236}">
              <a16:creationId xmlns:a16="http://schemas.microsoft.com/office/drawing/2014/main" id="{36C34FEE-C5BF-432C-BF76-4864AAD6D3C9}"/>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71" name="ZoneTexte 2370">
          <a:extLst>
            <a:ext uri="{FF2B5EF4-FFF2-40B4-BE49-F238E27FC236}">
              <a16:creationId xmlns:a16="http://schemas.microsoft.com/office/drawing/2014/main" id="{0A8C544D-02C0-4257-994C-68BE657C37AF}"/>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72" name="ZoneTexte 2371">
          <a:extLst>
            <a:ext uri="{FF2B5EF4-FFF2-40B4-BE49-F238E27FC236}">
              <a16:creationId xmlns:a16="http://schemas.microsoft.com/office/drawing/2014/main" id="{4DF79B29-B94D-4F7E-AF89-45500C949735}"/>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73" name="ZoneTexte 2372">
          <a:extLst>
            <a:ext uri="{FF2B5EF4-FFF2-40B4-BE49-F238E27FC236}">
              <a16:creationId xmlns:a16="http://schemas.microsoft.com/office/drawing/2014/main" id="{E4DCE42D-C089-445E-9A57-A1ABFE74F40A}"/>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74" name="ZoneTexte 2373">
          <a:extLst>
            <a:ext uri="{FF2B5EF4-FFF2-40B4-BE49-F238E27FC236}">
              <a16:creationId xmlns:a16="http://schemas.microsoft.com/office/drawing/2014/main" id="{DE292ACC-554C-4349-A4F9-60B054C6B516}"/>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75" name="ZoneTexte 2374">
          <a:extLst>
            <a:ext uri="{FF2B5EF4-FFF2-40B4-BE49-F238E27FC236}">
              <a16:creationId xmlns:a16="http://schemas.microsoft.com/office/drawing/2014/main" id="{60A08BA0-98CA-402B-B6A7-30DE81F85F83}"/>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2376" name="ZoneTexte 2375">
          <a:extLst>
            <a:ext uri="{FF2B5EF4-FFF2-40B4-BE49-F238E27FC236}">
              <a16:creationId xmlns:a16="http://schemas.microsoft.com/office/drawing/2014/main" id="{B77C59AD-D81B-4B2B-803E-8D00BA450645}"/>
            </a:ext>
          </a:extLst>
        </xdr:cNvPr>
        <xdr:cNvSpPr txBox="1"/>
      </xdr:nvSpPr>
      <xdr:spPr>
        <a:xfrm>
          <a:off x="25469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377" name="ZoneTexte 2376">
          <a:extLst>
            <a:ext uri="{FF2B5EF4-FFF2-40B4-BE49-F238E27FC236}">
              <a16:creationId xmlns:a16="http://schemas.microsoft.com/office/drawing/2014/main" id="{05D6E652-CF2A-4E68-B2A7-0196A72F0EAE}"/>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2378" name="ZoneTexte 2377">
          <a:extLst>
            <a:ext uri="{FF2B5EF4-FFF2-40B4-BE49-F238E27FC236}">
              <a16:creationId xmlns:a16="http://schemas.microsoft.com/office/drawing/2014/main" id="{8D4593E6-1D52-4635-BFA1-5D9C00DB5475}"/>
            </a:ext>
          </a:extLst>
        </xdr:cNvPr>
        <xdr:cNvSpPr txBox="1"/>
      </xdr:nvSpPr>
      <xdr:spPr>
        <a:xfrm>
          <a:off x="26231850"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79" name="ZoneTexte 2378">
          <a:extLst>
            <a:ext uri="{FF2B5EF4-FFF2-40B4-BE49-F238E27FC236}">
              <a16:creationId xmlns:a16="http://schemas.microsoft.com/office/drawing/2014/main" id="{840BA716-BB06-4B56-89B1-D83D1DA8C47D}"/>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80" name="ZoneTexte 2379">
          <a:extLst>
            <a:ext uri="{FF2B5EF4-FFF2-40B4-BE49-F238E27FC236}">
              <a16:creationId xmlns:a16="http://schemas.microsoft.com/office/drawing/2014/main" id="{C1F494C7-E947-4155-9AFC-2D90EE19C287}"/>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81" name="ZoneTexte 2380">
          <a:extLst>
            <a:ext uri="{FF2B5EF4-FFF2-40B4-BE49-F238E27FC236}">
              <a16:creationId xmlns:a16="http://schemas.microsoft.com/office/drawing/2014/main" id="{5035E569-C099-493E-BB2D-C0F7AE863F0F}"/>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82" name="ZoneTexte 2381">
          <a:extLst>
            <a:ext uri="{FF2B5EF4-FFF2-40B4-BE49-F238E27FC236}">
              <a16:creationId xmlns:a16="http://schemas.microsoft.com/office/drawing/2014/main" id="{6174649F-2C7A-4591-9D8A-48447181E5F0}"/>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83" name="ZoneTexte 2382">
          <a:extLst>
            <a:ext uri="{FF2B5EF4-FFF2-40B4-BE49-F238E27FC236}">
              <a16:creationId xmlns:a16="http://schemas.microsoft.com/office/drawing/2014/main" id="{479FD6DA-C2D9-41DB-ADE1-EC8FD67E95B0}"/>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84" name="ZoneTexte 2383">
          <a:extLst>
            <a:ext uri="{FF2B5EF4-FFF2-40B4-BE49-F238E27FC236}">
              <a16:creationId xmlns:a16="http://schemas.microsoft.com/office/drawing/2014/main" id="{DD76AF15-A3EB-4596-99CE-0EC7FDD94E16}"/>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85" name="ZoneTexte 2384">
          <a:extLst>
            <a:ext uri="{FF2B5EF4-FFF2-40B4-BE49-F238E27FC236}">
              <a16:creationId xmlns:a16="http://schemas.microsoft.com/office/drawing/2014/main" id="{05138DB8-5910-43E1-8F5B-6695811DBBFB}"/>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86" name="ZoneTexte 2385">
          <a:extLst>
            <a:ext uri="{FF2B5EF4-FFF2-40B4-BE49-F238E27FC236}">
              <a16:creationId xmlns:a16="http://schemas.microsoft.com/office/drawing/2014/main" id="{6B8A2BBC-A57F-44F6-BEEA-1829E77144EC}"/>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87" name="ZoneTexte 2386">
          <a:extLst>
            <a:ext uri="{FF2B5EF4-FFF2-40B4-BE49-F238E27FC236}">
              <a16:creationId xmlns:a16="http://schemas.microsoft.com/office/drawing/2014/main" id="{3BCC9D0D-A54B-4D07-938F-197A0F66C0FD}"/>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88" name="ZoneTexte 2387">
          <a:extLst>
            <a:ext uri="{FF2B5EF4-FFF2-40B4-BE49-F238E27FC236}">
              <a16:creationId xmlns:a16="http://schemas.microsoft.com/office/drawing/2014/main" id="{10A77860-B1CD-4710-A427-33FD9E11DDD7}"/>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89" name="ZoneTexte 2388">
          <a:extLst>
            <a:ext uri="{FF2B5EF4-FFF2-40B4-BE49-F238E27FC236}">
              <a16:creationId xmlns:a16="http://schemas.microsoft.com/office/drawing/2014/main" id="{AB74752E-F408-43AE-A67A-2F81AE726BCE}"/>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390" name="ZoneTexte 2389">
          <a:extLst>
            <a:ext uri="{FF2B5EF4-FFF2-40B4-BE49-F238E27FC236}">
              <a16:creationId xmlns:a16="http://schemas.microsoft.com/office/drawing/2014/main" id="{038E0412-6D50-4A06-8BAE-870231DF11C0}"/>
            </a:ext>
          </a:extLst>
        </xdr:cNvPr>
        <xdr:cNvSpPr txBox="1"/>
      </xdr:nvSpPr>
      <xdr:spPr>
        <a:xfrm>
          <a:off x="27212925" y="1529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391" name="ZoneTexte 2390">
          <a:extLst>
            <a:ext uri="{FF2B5EF4-FFF2-40B4-BE49-F238E27FC236}">
              <a16:creationId xmlns:a16="http://schemas.microsoft.com/office/drawing/2014/main" id="{09647253-21D4-48CB-A3F9-014A811B156D}"/>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392" name="ZoneTexte 2391">
          <a:extLst>
            <a:ext uri="{FF2B5EF4-FFF2-40B4-BE49-F238E27FC236}">
              <a16:creationId xmlns:a16="http://schemas.microsoft.com/office/drawing/2014/main" id="{33B46636-B3AE-42F2-A8AF-0742AA31FCA7}"/>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393" name="ZoneTexte 2392">
          <a:extLst>
            <a:ext uri="{FF2B5EF4-FFF2-40B4-BE49-F238E27FC236}">
              <a16:creationId xmlns:a16="http://schemas.microsoft.com/office/drawing/2014/main" id="{950D9C91-45D5-4070-8152-50169E547379}"/>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394" name="ZoneTexte 2393">
          <a:extLst>
            <a:ext uri="{FF2B5EF4-FFF2-40B4-BE49-F238E27FC236}">
              <a16:creationId xmlns:a16="http://schemas.microsoft.com/office/drawing/2014/main" id="{3235307E-58ED-4BD7-926A-B5867BCD63D7}"/>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395" name="ZoneTexte 2394">
          <a:extLst>
            <a:ext uri="{FF2B5EF4-FFF2-40B4-BE49-F238E27FC236}">
              <a16:creationId xmlns:a16="http://schemas.microsoft.com/office/drawing/2014/main" id="{6F31C427-37AA-4BCF-B25F-E2FAE011D3D5}"/>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396" name="ZoneTexte 2395">
          <a:extLst>
            <a:ext uri="{FF2B5EF4-FFF2-40B4-BE49-F238E27FC236}">
              <a16:creationId xmlns:a16="http://schemas.microsoft.com/office/drawing/2014/main" id="{2B3D286C-5D30-4EF9-B212-1576DB11DB07}"/>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397" name="ZoneTexte 2396">
          <a:extLst>
            <a:ext uri="{FF2B5EF4-FFF2-40B4-BE49-F238E27FC236}">
              <a16:creationId xmlns:a16="http://schemas.microsoft.com/office/drawing/2014/main" id="{B9D8C875-7066-4B8E-94BE-516A04B4CFEA}"/>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398" name="ZoneTexte 2397">
          <a:extLst>
            <a:ext uri="{FF2B5EF4-FFF2-40B4-BE49-F238E27FC236}">
              <a16:creationId xmlns:a16="http://schemas.microsoft.com/office/drawing/2014/main" id="{34F6D250-10B1-4E70-B8B5-150DABBEBBF4}"/>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399" name="ZoneTexte 2398">
          <a:extLst>
            <a:ext uri="{FF2B5EF4-FFF2-40B4-BE49-F238E27FC236}">
              <a16:creationId xmlns:a16="http://schemas.microsoft.com/office/drawing/2014/main" id="{21B2EF57-C132-4EC4-8257-763A9AB6D2E9}"/>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400" name="ZoneTexte 2399">
          <a:extLst>
            <a:ext uri="{FF2B5EF4-FFF2-40B4-BE49-F238E27FC236}">
              <a16:creationId xmlns:a16="http://schemas.microsoft.com/office/drawing/2014/main" id="{E0140860-A0B6-4DD9-B92C-C651C39B585D}"/>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401" name="ZoneTexte 2400">
          <a:extLst>
            <a:ext uri="{FF2B5EF4-FFF2-40B4-BE49-F238E27FC236}">
              <a16:creationId xmlns:a16="http://schemas.microsoft.com/office/drawing/2014/main" id="{85565B9A-A6A8-4842-BD7A-9D8037D52BC3}"/>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402" name="ZoneTexte 2401">
          <a:extLst>
            <a:ext uri="{FF2B5EF4-FFF2-40B4-BE49-F238E27FC236}">
              <a16:creationId xmlns:a16="http://schemas.microsoft.com/office/drawing/2014/main" id="{1F3846F2-2EC2-4F1F-9D76-9A7A490DCB74}"/>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403" name="ZoneTexte 2402">
          <a:extLst>
            <a:ext uri="{FF2B5EF4-FFF2-40B4-BE49-F238E27FC236}">
              <a16:creationId xmlns:a16="http://schemas.microsoft.com/office/drawing/2014/main" id="{ED3AEB3A-4457-4ED3-B166-1AA661685BF2}"/>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404" name="ZoneTexte 2403">
          <a:extLst>
            <a:ext uri="{FF2B5EF4-FFF2-40B4-BE49-F238E27FC236}">
              <a16:creationId xmlns:a16="http://schemas.microsoft.com/office/drawing/2014/main" id="{F922CE09-1395-45C7-BD4D-FFAED31947C3}"/>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405" name="ZoneTexte 2404">
          <a:extLst>
            <a:ext uri="{FF2B5EF4-FFF2-40B4-BE49-F238E27FC236}">
              <a16:creationId xmlns:a16="http://schemas.microsoft.com/office/drawing/2014/main" id="{688B5E91-3ECD-4A88-8BBD-2CCDB67F2A31}"/>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406" name="ZoneTexte 2405">
          <a:extLst>
            <a:ext uri="{FF2B5EF4-FFF2-40B4-BE49-F238E27FC236}">
              <a16:creationId xmlns:a16="http://schemas.microsoft.com/office/drawing/2014/main" id="{85000138-5DF9-4B00-BC4B-843CA07C15B0}"/>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407" name="ZoneTexte 2406">
          <a:extLst>
            <a:ext uri="{FF2B5EF4-FFF2-40B4-BE49-F238E27FC236}">
              <a16:creationId xmlns:a16="http://schemas.microsoft.com/office/drawing/2014/main" id="{1A8CF1C3-B7B6-4C27-831C-7B8FF7DB0979}"/>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408" name="ZoneTexte 2407">
          <a:extLst>
            <a:ext uri="{FF2B5EF4-FFF2-40B4-BE49-F238E27FC236}">
              <a16:creationId xmlns:a16="http://schemas.microsoft.com/office/drawing/2014/main" id="{9F97F635-29FA-408C-BB52-6ADAD26208D0}"/>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409" name="ZoneTexte 2408">
          <a:extLst>
            <a:ext uri="{FF2B5EF4-FFF2-40B4-BE49-F238E27FC236}">
              <a16:creationId xmlns:a16="http://schemas.microsoft.com/office/drawing/2014/main" id="{FED319FD-2E3B-49A4-B90B-35E0A531E299}"/>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410" name="ZoneTexte 2409">
          <a:extLst>
            <a:ext uri="{FF2B5EF4-FFF2-40B4-BE49-F238E27FC236}">
              <a16:creationId xmlns:a16="http://schemas.microsoft.com/office/drawing/2014/main" id="{75B7C027-C4F7-4DD7-AC3D-1E11F3295F33}"/>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411" name="ZoneTexte 2410">
          <a:extLst>
            <a:ext uri="{FF2B5EF4-FFF2-40B4-BE49-F238E27FC236}">
              <a16:creationId xmlns:a16="http://schemas.microsoft.com/office/drawing/2014/main" id="{C5549C3F-CF39-4F78-96A6-E8D6345FD691}"/>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412" name="ZoneTexte 2411">
          <a:extLst>
            <a:ext uri="{FF2B5EF4-FFF2-40B4-BE49-F238E27FC236}">
              <a16:creationId xmlns:a16="http://schemas.microsoft.com/office/drawing/2014/main" id="{886C154B-63D7-4646-9AAF-07600F867E6A}"/>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413" name="ZoneTexte 2412">
          <a:extLst>
            <a:ext uri="{FF2B5EF4-FFF2-40B4-BE49-F238E27FC236}">
              <a16:creationId xmlns:a16="http://schemas.microsoft.com/office/drawing/2014/main" id="{64C22745-4E29-42B8-AB34-E42B030D04C4}"/>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414" name="ZoneTexte 2413">
          <a:extLst>
            <a:ext uri="{FF2B5EF4-FFF2-40B4-BE49-F238E27FC236}">
              <a16:creationId xmlns:a16="http://schemas.microsoft.com/office/drawing/2014/main" id="{DA5BAA7F-6CE1-436D-BC47-D0E7BF280BF6}"/>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415" name="ZoneTexte 2414">
          <a:extLst>
            <a:ext uri="{FF2B5EF4-FFF2-40B4-BE49-F238E27FC236}">
              <a16:creationId xmlns:a16="http://schemas.microsoft.com/office/drawing/2014/main" id="{E020AF8C-8103-4354-9265-4633169C7DFC}"/>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416" name="ZoneTexte 2415">
          <a:extLst>
            <a:ext uri="{FF2B5EF4-FFF2-40B4-BE49-F238E27FC236}">
              <a16:creationId xmlns:a16="http://schemas.microsoft.com/office/drawing/2014/main" id="{6F57451A-3936-4D2F-93FB-1973922D825A}"/>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417" name="ZoneTexte 2416">
          <a:extLst>
            <a:ext uri="{FF2B5EF4-FFF2-40B4-BE49-F238E27FC236}">
              <a16:creationId xmlns:a16="http://schemas.microsoft.com/office/drawing/2014/main" id="{CA435540-508C-4EC8-A583-5F65C4BC36C9}"/>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418" name="ZoneTexte 2417">
          <a:extLst>
            <a:ext uri="{FF2B5EF4-FFF2-40B4-BE49-F238E27FC236}">
              <a16:creationId xmlns:a16="http://schemas.microsoft.com/office/drawing/2014/main" id="{BAC5309F-40B1-401A-A4FB-6F1AD1A15E6D}"/>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19" name="ZoneTexte 2418">
          <a:extLst>
            <a:ext uri="{FF2B5EF4-FFF2-40B4-BE49-F238E27FC236}">
              <a16:creationId xmlns:a16="http://schemas.microsoft.com/office/drawing/2014/main" id="{80BB6581-B1C4-4ECF-A4BD-D2845A01EFF4}"/>
            </a:ext>
          </a:extLst>
        </xdr:cNvPr>
        <xdr:cNvSpPr txBox="1"/>
      </xdr:nvSpPr>
      <xdr:spPr>
        <a:xfrm>
          <a:off x="2292667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20" name="ZoneTexte 2419">
          <a:extLst>
            <a:ext uri="{FF2B5EF4-FFF2-40B4-BE49-F238E27FC236}">
              <a16:creationId xmlns:a16="http://schemas.microsoft.com/office/drawing/2014/main" id="{B3944299-314C-40F2-AB00-2A1237589D93}"/>
            </a:ext>
          </a:extLst>
        </xdr:cNvPr>
        <xdr:cNvSpPr txBox="1"/>
      </xdr:nvSpPr>
      <xdr:spPr>
        <a:xfrm>
          <a:off x="2292667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21" name="ZoneTexte 2420">
          <a:extLst>
            <a:ext uri="{FF2B5EF4-FFF2-40B4-BE49-F238E27FC236}">
              <a16:creationId xmlns:a16="http://schemas.microsoft.com/office/drawing/2014/main" id="{93214210-A7E4-4D0B-853B-E8218A218F04}"/>
            </a:ext>
          </a:extLst>
        </xdr:cNvPr>
        <xdr:cNvSpPr txBox="1"/>
      </xdr:nvSpPr>
      <xdr:spPr>
        <a:xfrm>
          <a:off x="2292667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22" name="ZoneTexte 2421">
          <a:extLst>
            <a:ext uri="{FF2B5EF4-FFF2-40B4-BE49-F238E27FC236}">
              <a16:creationId xmlns:a16="http://schemas.microsoft.com/office/drawing/2014/main" id="{153E98CE-23F0-4DA8-BA9E-743ECE3F5DEF}"/>
            </a:ext>
          </a:extLst>
        </xdr:cNvPr>
        <xdr:cNvSpPr txBox="1"/>
      </xdr:nvSpPr>
      <xdr:spPr>
        <a:xfrm>
          <a:off x="2292667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23" name="ZoneTexte 2422">
          <a:extLst>
            <a:ext uri="{FF2B5EF4-FFF2-40B4-BE49-F238E27FC236}">
              <a16:creationId xmlns:a16="http://schemas.microsoft.com/office/drawing/2014/main" id="{6A895216-C17B-44BE-8AD9-EB440734B0C6}"/>
            </a:ext>
          </a:extLst>
        </xdr:cNvPr>
        <xdr:cNvSpPr txBox="1"/>
      </xdr:nvSpPr>
      <xdr:spPr>
        <a:xfrm>
          <a:off x="2292667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24" name="ZoneTexte 2423">
          <a:extLst>
            <a:ext uri="{FF2B5EF4-FFF2-40B4-BE49-F238E27FC236}">
              <a16:creationId xmlns:a16="http://schemas.microsoft.com/office/drawing/2014/main" id="{9D5DF40B-AB37-4454-89C0-2C4A13C8911E}"/>
            </a:ext>
          </a:extLst>
        </xdr:cNvPr>
        <xdr:cNvSpPr txBox="1"/>
      </xdr:nvSpPr>
      <xdr:spPr>
        <a:xfrm>
          <a:off x="2292667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25" name="ZoneTexte 2424">
          <a:extLst>
            <a:ext uri="{FF2B5EF4-FFF2-40B4-BE49-F238E27FC236}">
              <a16:creationId xmlns:a16="http://schemas.microsoft.com/office/drawing/2014/main" id="{3BC08E74-42ED-4A0C-A9D2-8EA5CDF10481}"/>
            </a:ext>
          </a:extLst>
        </xdr:cNvPr>
        <xdr:cNvSpPr txBox="1"/>
      </xdr:nvSpPr>
      <xdr:spPr>
        <a:xfrm>
          <a:off x="2292667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26" name="ZoneTexte 2425">
          <a:extLst>
            <a:ext uri="{FF2B5EF4-FFF2-40B4-BE49-F238E27FC236}">
              <a16:creationId xmlns:a16="http://schemas.microsoft.com/office/drawing/2014/main" id="{66B5EA1D-0F9A-420F-B7B2-B2728D95AE9A}"/>
            </a:ext>
          </a:extLst>
        </xdr:cNvPr>
        <xdr:cNvSpPr txBox="1"/>
      </xdr:nvSpPr>
      <xdr:spPr>
        <a:xfrm>
          <a:off x="2292667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27" name="ZoneTexte 2426">
          <a:extLst>
            <a:ext uri="{FF2B5EF4-FFF2-40B4-BE49-F238E27FC236}">
              <a16:creationId xmlns:a16="http://schemas.microsoft.com/office/drawing/2014/main" id="{7FB57FB5-7115-4857-9A77-9AB8BF77C3E6}"/>
            </a:ext>
          </a:extLst>
        </xdr:cNvPr>
        <xdr:cNvSpPr txBox="1"/>
      </xdr:nvSpPr>
      <xdr:spPr>
        <a:xfrm>
          <a:off x="2292667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428" name="ZoneTexte 2427">
          <a:extLst>
            <a:ext uri="{FF2B5EF4-FFF2-40B4-BE49-F238E27FC236}">
              <a16:creationId xmlns:a16="http://schemas.microsoft.com/office/drawing/2014/main" id="{E9C70744-C2C7-4FB4-A466-ABB181BF5972}"/>
            </a:ext>
          </a:extLst>
        </xdr:cNvPr>
        <xdr:cNvSpPr txBox="1"/>
      </xdr:nvSpPr>
      <xdr:spPr>
        <a:xfrm>
          <a:off x="2292667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29" name="ZoneTexte 2428">
          <a:extLst>
            <a:ext uri="{FF2B5EF4-FFF2-40B4-BE49-F238E27FC236}">
              <a16:creationId xmlns:a16="http://schemas.microsoft.com/office/drawing/2014/main" id="{301B4886-FC56-4E57-BBF2-0E225358E3B1}"/>
            </a:ext>
          </a:extLst>
        </xdr:cNvPr>
        <xdr:cNvSpPr txBox="1"/>
      </xdr:nvSpPr>
      <xdr:spPr>
        <a:xfrm>
          <a:off x="22926675" y="10563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30" name="ZoneTexte 2429">
          <a:extLst>
            <a:ext uri="{FF2B5EF4-FFF2-40B4-BE49-F238E27FC236}">
              <a16:creationId xmlns:a16="http://schemas.microsoft.com/office/drawing/2014/main" id="{6F80CC47-1B5A-4AF2-B265-1A8A4BF00955}"/>
            </a:ext>
          </a:extLst>
        </xdr:cNvPr>
        <xdr:cNvSpPr txBox="1"/>
      </xdr:nvSpPr>
      <xdr:spPr>
        <a:xfrm>
          <a:off x="22926675" y="10563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31" name="ZoneTexte 2430">
          <a:extLst>
            <a:ext uri="{FF2B5EF4-FFF2-40B4-BE49-F238E27FC236}">
              <a16:creationId xmlns:a16="http://schemas.microsoft.com/office/drawing/2014/main" id="{E4B2F3A3-645D-4717-A353-3EC9B623A847}"/>
            </a:ext>
          </a:extLst>
        </xdr:cNvPr>
        <xdr:cNvSpPr txBox="1"/>
      </xdr:nvSpPr>
      <xdr:spPr>
        <a:xfrm>
          <a:off x="22926675" y="10563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32" name="ZoneTexte 2431">
          <a:extLst>
            <a:ext uri="{FF2B5EF4-FFF2-40B4-BE49-F238E27FC236}">
              <a16:creationId xmlns:a16="http://schemas.microsoft.com/office/drawing/2014/main" id="{400F10E5-9D59-45D3-BF59-045D15AB48C3}"/>
            </a:ext>
          </a:extLst>
        </xdr:cNvPr>
        <xdr:cNvSpPr txBox="1"/>
      </xdr:nvSpPr>
      <xdr:spPr>
        <a:xfrm>
          <a:off x="22926675" y="10563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33" name="ZoneTexte 2432">
          <a:extLst>
            <a:ext uri="{FF2B5EF4-FFF2-40B4-BE49-F238E27FC236}">
              <a16:creationId xmlns:a16="http://schemas.microsoft.com/office/drawing/2014/main" id="{C3A35FC5-2541-4994-834E-73523C2FF958}"/>
            </a:ext>
          </a:extLst>
        </xdr:cNvPr>
        <xdr:cNvSpPr txBox="1"/>
      </xdr:nvSpPr>
      <xdr:spPr>
        <a:xfrm>
          <a:off x="22926675" y="10563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34" name="ZoneTexte 2433">
          <a:extLst>
            <a:ext uri="{FF2B5EF4-FFF2-40B4-BE49-F238E27FC236}">
              <a16:creationId xmlns:a16="http://schemas.microsoft.com/office/drawing/2014/main" id="{EA309C34-A11A-4DD9-9131-97A015495A77}"/>
            </a:ext>
          </a:extLst>
        </xdr:cNvPr>
        <xdr:cNvSpPr txBox="1"/>
      </xdr:nvSpPr>
      <xdr:spPr>
        <a:xfrm>
          <a:off x="22926675" y="10563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35" name="ZoneTexte 2434">
          <a:extLst>
            <a:ext uri="{FF2B5EF4-FFF2-40B4-BE49-F238E27FC236}">
              <a16:creationId xmlns:a16="http://schemas.microsoft.com/office/drawing/2014/main" id="{9F3A9187-51F1-4079-82B6-045B9D0EA9CD}"/>
            </a:ext>
          </a:extLst>
        </xdr:cNvPr>
        <xdr:cNvSpPr txBox="1"/>
      </xdr:nvSpPr>
      <xdr:spPr>
        <a:xfrm>
          <a:off x="22926675" y="10563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36" name="ZoneTexte 2435">
          <a:extLst>
            <a:ext uri="{FF2B5EF4-FFF2-40B4-BE49-F238E27FC236}">
              <a16:creationId xmlns:a16="http://schemas.microsoft.com/office/drawing/2014/main" id="{473A125A-6579-4AD7-9624-5F0ADD691213}"/>
            </a:ext>
          </a:extLst>
        </xdr:cNvPr>
        <xdr:cNvSpPr txBox="1"/>
      </xdr:nvSpPr>
      <xdr:spPr>
        <a:xfrm>
          <a:off x="22926675" y="10563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37" name="ZoneTexte 2436">
          <a:extLst>
            <a:ext uri="{FF2B5EF4-FFF2-40B4-BE49-F238E27FC236}">
              <a16:creationId xmlns:a16="http://schemas.microsoft.com/office/drawing/2014/main" id="{6C280968-6E77-4ABC-9805-5274B3FB40B9}"/>
            </a:ext>
          </a:extLst>
        </xdr:cNvPr>
        <xdr:cNvSpPr txBox="1"/>
      </xdr:nvSpPr>
      <xdr:spPr>
        <a:xfrm>
          <a:off x="22926675" y="10563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38" name="ZoneTexte 2437">
          <a:extLst>
            <a:ext uri="{FF2B5EF4-FFF2-40B4-BE49-F238E27FC236}">
              <a16:creationId xmlns:a16="http://schemas.microsoft.com/office/drawing/2014/main" id="{5BE14602-F00B-4943-932D-C5AFAD31C18E}"/>
            </a:ext>
          </a:extLst>
        </xdr:cNvPr>
        <xdr:cNvSpPr txBox="1"/>
      </xdr:nvSpPr>
      <xdr:spPr>
        <a:xfrm>
          <a:off x="22926675" y="10563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39" name="ZoneTexte 2438">
          <a:extLst>
            <a:ext uri="{FF2B5EF4-FFF2-40B4-BE49-F238E27FC236}">
              <a16:creationId xmlns:a16="http://schemas.microsoft.com/office/drawing/2014/main" id="{E0E4D8D4-E6E8-406B-8D52-43D5BBCE3D66}"/>
            </a:ext>
          </a:extLst>
        </xdr:cNvPr>
        <xdr:cNvSpPr txBox="1"/>
      </xdr:nvSpPr>
      <xdr:spPr>
        <a:xfrm>
          <a:off x="22926675" y="10563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40" name="ZoneTexte 2439">
          <a:extLst>
            <a:ext uri="{FF2B5EF4-FFF2-40B4-BE49-F238E27FC236}">
              <a16:creationId xmlns:a16="http://schemas.microsoft.com/office/drawing/2014/main" id="{D2B147E9-E01D-4502-9E68-646CDCE417DA}"/>
            </a:ext>
          </a:extLst>
        </xdr:cNvPr>
        <xdr:cNvSpPr txBox="1"/>
      </xdr:nvSpPr>
      <xdr:spPr>
        <a:xfrm>
          <a:off x="22926675" y="10563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2441" name="ZoneTexte 2440">
          <a:extLst>
            <a:ext uri="{FF2B5EF4-FFF2-40B4-BE49-F238E27FC236}">
              <a16:creationId xmlns:a16="http://schemas.microsoft.com/office/drawing/2014/main" id="{09BEEF27-759D-4755-9CD9-856AC5FA9F80}"/>
            </a:ext>
          </a:extLst>
        </xdr:cNvPr>
        <xdr:cNvSpPr txBox="1"/>
      </xdr:nvSpPr>
      <xdr:spPr>
        <a:xfrm>
          <a:off x="22926675" y="10753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2442" name="ZoneTexte 2441">
          <a:extLst>
            <a:ext uri="{FF2B5EF4-FFF2-40B4-BE49-F238E27FC236}">
              <a16:creationId xmlns:a16="http://schemas.microsoft.com/office/drawing/2014/main" id="{4DC8ECD2-DA37-4BA5-8FBB-C05537130FD7}"/>
            </a:ext>
          </a:extLst>
        </xdr:cNvPr>
        <xdr:cNvSpPr txBox="1"/>
      </xdr:nvSpPr>
      <xdr:spPr>
        <a:xfrm>
          <a:off x="22926675" y="10753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43" name="ZoneTexte 2442">
          <a:extLst>
            <a:ext uri="{FF2B5EF4-FFF2-40B4-BE49-F238E27FC236}">
              <a16:creationId xmlns:a16="http://schemas.microsoft.com/office/drawing/2014/main" id="{C3D5E158-3FD4-4C76-A08B-15CEBF40CA6C}"/>
            </a:ext>
          </a:extLst>
        </xdr:cNvPr>
        <xdr:cNvSpPr txBox="1"/>
      </xdr:nvSpPr>
      <xdr:spPr>
        <a:xfrm>
          <a:off x="2462212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44" name="ZoneTexte 2443">
          <a:extLst>
            <a:ext uri="{FF2B5EF4-FFF2-40B4-BE49-F238E27FC236}">
              <a16:creationId xmlns:a16="http://schemas.microsoft.com/office/drawing/2014/main" id="{88BA040A-8247-44B0-8997-D1736DC120F1}"/>
            </a:ext>
          </a:extLst>
        </xdr:cNvPr>
        <xdr:cNvSpPr txBox="1"/>
      </xdr:nvSpPr>
      <xdr:spPr>
        <a:xfrm>
          <a:off x="2462212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45" name="ZoneTexte 2444">
          <a:extLst>
            <a:ext uri="{FF2B5EF4-FFF2-40B4-BE49-F238E27FC236}">
              <a16:creationId xmlns:a16="http://schemas.microsoft.com/office/drawing/2014/main" id="{5D96D954-0C69-42FF-BC87-A65B08781E17}"/>
            </a:ext>
          </a:extLst>
        </xdr:cNvPr>
        <xdr:cNvSpPr txBox="1"/>
      </xdr:nvSpPr>
      <xdr:spPr>
        <a:xfrm>
          <a:off x="2462212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46" name="ZoneTexte 2445">
          <a:extLst>
            <a:ext uri="{FF2B5EF4-FFF2-40B4-BE49-F238E27FC236}">
              <a16:creationId xmlns:a16="http://schemas.microsoft.com/office/drawing/2014/main" id="{48BDEA2D-75B7-4003-9133-A5AF45F63A24}"/>
            </a:ext>
          </a:extLst>
        </xdr:cNvPr>
        <xdr:cNvSpPr txBox="1"/>
      </xdr:nvSpPr>
      <xdr:spPr>
        <a:xfrm>
          <a:off x="2462212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47" name="ZoneTexte 2446">
          <a:extLst>
            <a:ext uri="{FF2B5EF4-FFF2-40B4-BE49-F238E27FC236}">
              <a16:creationId xmlns:a16="http://schemas.microsoft.com/office/drawing/2014/main" id="{45A63012-88D1-4AA1-8119-DD2AE1EBB71D}"/>
            </a:ext>
          </a:extLst>
        </xdr:cNvPr>
        <xdr:cNvSpPr txBox="1"/>
      </xdr:nvSpPr>
      <xdr:spPr>
        <a:xfrm>
          <a:off x="2462212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48" name="ZoneTexte 2447">
          <a:extLst>
            <a:ext uri="{FF2B5EF4-FFF2-40B4-BE49-F238E27FC236}">
              <a16:creationId xmlns:a16="http://schemas.microsoft.com/office/drawing/2014/main" id="{4F42C6DF-4054-4599-832B-3BFACBB1127F}"/>
            </a:ext>
          </a:extLst>
        </xdr:cNvPr>
        <xdr:cNvSpPr txBox="1"/>
      </xdr:nvSpPr>
      <xdr:spPr>
        <a:xfrm>
          <a:off x="2462212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49" name="ZoneTexte 2448">
          <a:extLst>
            <a:ext uri="{FF2B5EF4-FFF2-40B4-BE49-F238E27FC236}">
              <a16:creationId xmlns:a16="http://schemas.microsoft.com/office/drawing/2014/main" id="{86547792-A25E-4E80-8DD9-7FC7CA1F9ED1}"/>
            </a:ext>
          </a:extLst>
        </xdr:cNvPr>
        <xdr:cNvSpPr txBox="1"/>
      </xdr:nvSpPr>
      <xdr:spPr>
        <a:xfrm>
          <a:off x="2462212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50" name="ZoneTexte 2449">
          <a:extLst>
            <a:ext uri="{FF2B5EF4-FFF2-40B4-BE49-F238E27FC236}">
              <a16:creationId xmlns:a16="http://schemas.microsoft.com/office/drawing/2014/main" id="{19230011-788F-4F18-B40C-D371C688AA54}"/>
            </a:ext>
          </a:extLst>
        </xdr:cNvPr>
        <xdr:cNvSpPr txBox="1"/>
      </xdr:nvSpPr>
      <xdr:spPr>
        <a:xfrm>
          <a:off x="2462212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51" name="ZoneTexte 2450">
          <a:extLst>
            <a:ext uri="{FF2B5EF4-FFF2-40B4-BE49-F238E27FC236}">
              <a16:creationId xmlns:a16="http://schemas.microsoft.com/office/drawing/2014/main" id="{A1397F77-C047-4DB9-85DF-5AD10AEED4EC}"/>
            </a:ext>
          </a:extLst>
        </xdr:cNvPr>
        <xdr:cNvSpPr txBox="1"/>
      </xdr:nvSpPr>
      <xdr:spPr>
        <a:xfrm>
          <a:off x="2462212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52" name="ZoneTexte 2451">
          <a:extLst>
            <a:ext uri="{FF2B5EF4-FFF2-40B4-BE49-F238E27FC236}">
              <a16:creationId xmlns:a16="http://schemas.microsoft.com/office/drawing/2014/main" id="{F1797889-4C71-4EB2-A515-60308327303E}"/>
            </a:ext>
          </a:extLst>
        </xdr:cNvPr>
        <xdr:cNvSpPr txBox="1"/>
      </xdr:nvSpPr>
      <xdr:spPr>
        <a:xfrm>
          <a:off x="2462212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53" name="ZoneTexte 2452">
          <a:extLst>
            <a:ext uri="{FF2B5EF4-FFF2-40B4-BE49-F238E27FC236}">
              <a16:creationId xmlns:a16="http://schemas.microsoft.com/office/drawing/2014/main" id="{C7DB86A8-0855-4EC5-A77D-F3698404A100}"/>
            </a:ext>
          </a:extLst>
        </xdr:cNvPr>
        <xdr:cNvSpPr txBox="1"/>
      </xdr:nvSpPr>
      <xdr:spPr>
        <a:xfrm>
          <a:off x="2462212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454" name="ZoneTexte 2453">
          <a:extLst>
            <a:ext uri="{FF2B5EF4-FFF2-40B4-BE49-F238E27FC236}">
              <a16:creationId xmlns:a16="http://schemas.microsoft.com/office/drawing/2014/main" id="{F90E9B28-C342-4896-93A9-7498C592C9B4}"/>
            </a:ext>
          </a:extLst>
        </xdr:cNvPr>
        <xdr:cNvSpPr txBox="1"/>
      </xdr:nvSpPr>
      <xdr:spPr>
        <a:xfrm>
          <a:off x="24622125" y="1033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55" name="ZoneTexte 2454">
          <a:extLst>
            <a:ext uri="{FF2B5EF4-FFF2-40B4-BE49-F238E27FC236}">
              <a16:creationId xmlns:a16="http://schemas.microsoft.com/office/drawing/2014/main" id="{DF99023F-7EA3-4223-AB16-0BD8B99A4B2E}"/>
            </a:ext>
          </a:extLst>
        </xdr:cNvPr>
        <xdr:cNvSpPr txBox="1"/>
      </xdr:nvSpPr>
      <xdr:spPr>
        <a:xfrm>
          <a:off x="22926675" y="10563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456" name="ZoneTexte 2455">
          <a:extLst>
            <a:ext uri="{FF2B5EF4-FFF2-40B4-BE49-F238E27FC236}">
              <a16:creationId xmlns:a16="http://schemas.microsoft.com/office/drawing/2014/main" id="{EDD16BC2-7A95-478F-8564-EF96213B9B23}"/>
            </a:ext>
          </a:extLst>
        </xdr:cNvPr>
        <xdr:cNvSpPr txBox="1"/>
      </xdr:nvSpPr>
      <xdr:spPr>
        <a:xfrm>
          <a:off x="22926675" y="10563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57" name="ZoneTexte 2456">
          <a:extLst>
            <a:ext uri="{FF2B5EF4-FFF2-40B4-BE49-F238E27FC236}">
              <a16:creationId xmlns:a16="http://schemas.microsoft.com/office/drawing/2014/main" id="{07AF56A4-CB83-4D01-BA91-8DF6DA1089DA}"/>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58" name="ZoneTexte 2457">
          <a:extLst>
            <a:ext uri="{FF2B5EF4-FFF2-40B4-BE49-F238E27FC236}">
              <a16:creationId xmlns:a16="http://schemas.microsoft.com/office/drawing/2014/main" id="{EB2EA7C1-510C-40E4-8093-38734B659083}"/>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59" name="ZoneTexte 2458">
          <a:extLst>
            <a:ext uri="{FF2B5EF4-FFF2-40B4-BE49-F238E27FC236}">
              <a16:creationId xmlns:a16="http://schemas.microsoft.com/office/drawing/2014/main" id="{6457720D-9434-44C0-A522-EB38513DA1DC}"/>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60" name="ZoneTexte 2459">
          <a:extLst>
            <a:ext uri="{FF2B5EF4-FFF2-40B4-BE49-F238E27FC236}">
              <a16:creationId xmlns:a16="http://schemas.microsoft.com/office/drawing/2014/main" id="{0E178CBF-542F-4B68-AE47-943D3F2F5822}"/>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61" name="ZoneTexte 2460">
          <a:extLst>
            <a:ext uri="{FF2B5EF4-FFF2-40B4-BE49-F238E27FC236}">
              <a16:creationId xmlns:a16="http://schemas.microsoft.com/office/drawing/2014/main" id="{F9D8D784-1035-4B48-88DA-C0166C7AAB2F}"/>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62" name="ZoneTexte 2461">
          <a:extLst>
            <a:ext uri="{FF2B5EF4-FFF2-40B4-BE49-F238E27FC236}">
              <a16:creationId xmlns:a16="http://schemas.microsoft.com/office/drawing/2014/main" id="{EB66A256-2D8F-4AA4-B7D4-473DE86D1684}"/>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63" name="ZoneTexte 2462">
          <a:extLst>
            <a:ext uri="{FF2B5EF4-FFF2-40B4-BE49-F238E27FC236}">
              <a16:creationId xmlns:a16="http://schemas.microsoft.com/office/drawing/2014/main" id="{02D17457-4521-4889-A065-3326829D5F2D}"/>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64" name="ZoneTexte 2463">
          <a:extLst>
            <a:ext uri="{FF2B5EF4-FFF2-40B4-BE49-F238E27FC236}">
              <a16:creationId xmlns:a16="http://schemas.microsoft.com/office/drawing/2014/main" id="{6998F512-D10C-48E7-84AB-700536DD4B4E}"/>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65" name="ZoneTexte 2464">
          <a:extLst>
            <a:ext uri="{FF2B5EF4-FFF2-40B4-BE49-F238E27FC236}">
              <a16:creationId xmlns:a16="http://schemas.microsoft.com/office/drawing/2014/main" id="{315C6107-E833-4908-A4FE-CC024B886806}"/>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66" name="ZoneTexte 2465">
          <a:extLst>
            <a:ext uri="{FF2B5EF4-FFF2-40B4-BE49-F238E27FC236}">
              <a16:creationId xmlns:a16="http://schemas.microsoft.com/office/drawing/2014/main" id="{6CC35454-3DFC-4A29-8241-DBC6B3538CDD}"/>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67" name="ZoneTexte 2466">
          <a:extLst>
            <a:ext uri="{FF2B5EF4-FFF2-40B4-BE49-F238E27FC236}">
              <a16:creationId xmlns:a16="http://schemas.microsoft.com/office/drawing/2014/main" id="{80A536A7-AB07-40BD-8A6B-478AFB775E54}"/>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68" name="ZoneTexte 2467">
          <a:extLst>
            <a:ext uri="{FF2B5EF4-FFF2-40B4-BE49-F238E27FC236}">
              <a16:creationId xmlns:a16="http://schemas.microsoft.com/office/drawing/2014/main" id="{C4A87762-98DA-4D38-B8C9-644D94C0E0B7}"/>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69" name="ZoneTexte 2468">
          <a:extLst>
            <a:ext uri="{FF2B5EF4-FFF2-40B4-BE49-F238E27FC236}">
              <a16:creationId xmlns:a16="http://schemas.microsoft.com/office/drawing/2014/main" id="{8A0DD083-9B0A-4A44-9B8D-D79F62636643}"/>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70" name="ZoneTexte 2469">
          <a:extLst>
            <a:ext uri="{FF2B5EF4-FFF2-40B4-BE49-F238E27FC236}">
              <a16:creationId xmlns:a16="http://schemas.microsoft.com/office/drawing/2014/main" id="{8902C6CA-1EF2-4E81-9970-F1EE68138DEB}"/>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71" name="ZoneTexte 2470">
          <a:extLst>
            <a:ext uri="{FF2B5EF4-FFF2-40B4-BE49-F238E27FC236}">
              <a16:creationId xmlns:a16="http://schemas.microsoft.com/office/drawing/2014/main" id="{E07C2AD6-EC9A-4A71-A105-64E3B50B034D}"/>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72" name="ZoneTexte 2471">
          <a:extLst>
            <a:ext uri="{FF2B5EF4-FFF2-40B4-BE49-F238E27FC236}">
              <a16:creationId xmlns:a16="http://schemas.microsoft.com/office/drawing/2014/main" id="{E1335F05-CB19-4587-AEBF-38F7E5566C1D}"/>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73" name="ZoneTexte 2472">
          <a:extLst>
            <a:ext uri="{FF2B5EF4-FFF2-40B4-BE49-F238E27FC236}">
              <a16:creationId xmlns:a16="http://schemas.microsoft.com/office/drawing/2014/main" id="{DDFD11B5-541B-4679-BAAE-F76C10EA2F91}"/>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74" name="ZoneTexte 2473">
          <a:extLst>
            <a:ext uri="{FF2B5EF4-FFF2-40B4-BE49-F238E27FC236}">
              <a16:creationId xmlns:a16="http://schemas.microsoft.com/office/drawing/2014/main" id="{520E05B1-6E5D-4F19-8141-588E998945F7}"/>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75" name="ZoneTexte 2474">
          <a:extLst>
            <a:ext uri="{FF2B5EF4-FFF2-40B4-BE49-F238E27FC236}">
              <a16:creationId xmlns:a16="http://schemas.microsoft.com/office/drawing/2014/main" id="{2B6170CD-13A5-4F13-9CAD-BBE4E938CFCD}"/>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76" name="ZoneTexte 2475">
          <a:extLst>
            <a:ext uri="{FF2B5EF4-FFF2-40B4-BE49-F238E27FC236}">
              <a16:creationId xmlns:a16="http://schemas.microsoft.com/office/drawing/2014/main" id="{F7741F97-37E2-4F48-BFFA-33E5671DDA4F}"/>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77" name="ZoneTexte 2476">
          <a:extLst>
            <a:ext uri="{FF2B5EF4-FFF2-40B4-BE49-F238E27FC236}">
              <a16:creationId xmlns:a16="http://schemas.microsoft.com/office/drawing/2014/main" id="{6ED5E11D-F1EE-4944-AAC5-36159CD86527}"/>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78" name="ZoneTexte 2477">
          <a:extLst>
            <a:ext uri="{FF2B5EF4-FFF2-40B4-BE49-F238E27FC236}">
              <a16:creationId xmlns:a16="http://schemas.microsoft.com/office/drawing/2014/main" id="{DC36CCAD-3E03-4D42-8671-7B7EEF406EC3}"/>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79" name="ZoneTexte 2478">
          <a:extLst>
            <a:ext uri="{FF2B5EF4-FFF2-40B4-BE49-F238E27FC236}">
              <a16:creationId xmlns:a16="http://schemas.microsoft.com/office/drawing/2014/main" id="{54FCE0F4-F91A-42C9-A396-6BECAFCACF88}"/>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80" name="ZoneTexte 2479">
          <a:extLst>
            <a:ext uri="{FF2B5EF4-FFF2-40B4-BE49-F238E27FC236}">
              <a16:creationId xmlns:a16="http://schemas.microsoft.com/office/drawing/2014/main" id="{F85935A9-C0B0-4DD4-A88B-FE3BB545214C}"/>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81" name="ZoneTexte 2480">
          <a:extLst>
            <a:ext uri="{FF2B5EF4-FFF2-40B4-BE49-F238E27FC236}">
              <a16:creationId xmlns:a16="http://schemas.microsoft.com/office/drawing/2014/main" id="{14E5045F-A7DE-4725-AFA4-6F7090333E02}"/>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82" name="ZoneTexte 2481">
          <a:extLst>
            <a:ext uri="{FF2B5EF4-FFF2-40B4-BE49-F238E27FC236}">
              <a16:creationId xmlns:a16="http://schemas.microsoft.com/office/drawing/2014/main" id="{FAE03DED-C352-45DA-A6CE-C3591A53953B}"/>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83" name="ZoneTexte 2482">
          <a:extLst>
            <a:ext uri="{FF2B5EF4-FFF2-40B4-BE49-F238E27FC236}">
              <a16:creationId xmlns:a16="http://schemas.microsoft.com/office/drawing/2014/main" id="{CA2BA57E-9142-4D6B-A486-4D610BC19F80}"/>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84" name="ZoneTexte 2483">
          <a:extLst>
            <a:ext uri="{FF2B5EF4-FFF2-40B4-BE49-F238E27FC236}">
              <a16:creationId xmlns:a16="http://schemas.microsoft.com/office/drawing/2014/main" id="{E5208211-8393-4D14-A850-0679B9E0B927}"/>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85" name="ZoneTexte 2484">
          <a:extLst>
            <a:ext uri="{FF2B5EF4-FFF2-40B4-BE49-F238E27FC236}">
              <a16:creationId xmlns:a16="http://schemas.microsoft.com/office/drawing/2014/main" id="{A8452290-1CED-4DE2-8FBE-71A7BC45B08E}"/>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86" name="ZoneTexte 2485">
          <a:extLst>
            <a:ext uri="{FF2B5EF4-FFF2-40B4-BE49-F238E27FC236}">
              <a16:creationId xmlns:a16="http://schemas.microsoft.com/office/drawing/2014/main" id="{10700526-3255-48AA-AEA8-17EE10C633F7}"/>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87" name="ZoneTexte 2486">
          <a:extLst>
            <a:ext uri="{FF2B5EF4-FFF2-40B4-BE49-F238E27FC236}">
              <a16:creationId xmlns:a16="http://schemas.microsoft.com/office/drawing/2014/main" id="{1BE8477A-751F-415C-80E6-73358DBC0376}"/>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488" name="ZoneTexte 2487">
          <a:extLst>
            <a:ext uri="{FF2B5EF4-FFF2-40B4-BE49-F238E27FC236}">
              <a16:creationId xmlns:a16="http://schemas.microsoft.com/office/drawing/2014/main" id="{3C5029F9-2C41-4D76-A81A-1E803891C686}"/>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89" name="ZoneTexte 2488">
          <a:extLst>
            <a:ext uri="{FF2B5EF4-FFF2-40B4-BE49-F238E27FC236}">
              <a16:creationId xmlns:a16="http://schemas.microsoft.com/office/drawing/2014/main" id="{216CB488-630F-4F0D-82FC-B94E43DBCC9A}"/>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90" name="ZoneTexte 2489">
          <a:extLst>
            <a:ext uri="{FF2B5EF4-FFF2-40B4-BE49-F238E27FC236}">
              <a16:creationId xmlns:a16="http://schemas.microsoft.com/office/drawing/2014/main" id="{9D753B8B-BA72-4129-A924-DEBD50F310E1}"/>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91" name="ZoneTexte 2490">
          <a:extLst>
            <a:ext uri="{FF2B5EF4-FFF2-40B4-BE49-F238E27FC236}">
              <a16:creationId xmlns:a16="http://schemas.microsoft.com/office/drawing/2014/main" id="{2507A575-4906-4058-8F7F-BDCA99EA215B}"/>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92" name="ZoneTexte 2491">
          <a:extLst>
            <a:ext uri="{FF2B5EF4-FFF2-40B4-BE49-F238E27FC236}">
              <a16:creationId xmlns:a16="http://schemas.microsoft.com/office/drawing/2014/main" id="{58B9073E-E6DB-4CB0-9260-21195209D6A2}"/>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93" name="ZoneTexte 2492">
          <a:extLst>
            <a:ext uri="{FF2B5EF4-FFF2-40B4-BE49-F238E27FC236}">
              <a16:creationId xmlns:a16="http://schemas.microsoft.com/office/drawing/2014/main" id="{C11210BD-420E-463B-A7F6-FDA02060DCDC}"/>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94" name="ZoneTexte 2493">
          <a:extLst>
            <a:ext uri="{FF2B5EF4-FFF2-40B4-BE49-F238E27FC236}">
              <a16:creationId xmlns:a16="http://schemas.microsoft.com/office/drawing/2014/main" id="{1B78D835-924C-45F1-B763-2CA926F50667}"/>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95" name="ZoneTexte 2494">
          <a:extLst>
            <a:ext uri="{FF2B5EF4-FFF2-40B4-BE49-F238E27FC236}">
              <a16:creationId xmlns:a16="http://schemas.microsoft.com/office/drawing/2014/main" id="{9D4B6217-EEB0-4B50-AC7D-F822687A1EAE}"/>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96" name="ZoneTexte 2495">
          <a:extLst>
            <a:ext uri="{FF2B5EF4-FFF2-40B4-BE49-F238E27FC236}">
              <a16:creationId xmlns:a16="http://schemas.microsoft.com/office/drawing/2014/main" id="{B806252D-2ED4-4EAD-87CC-9C5C1BA0CA6B}"/>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97" name="ZoneTexte 2496">
          <a:extLst>
            <a:ext uri="{FF2B5EF4-FFF2-40B4-BE49-F238E27FC236}">
              <a16:creationId xmlns:a16="http://schemas.microsoft.com/office/drawing/2014/main" id="{77BFF644-2AB6-4986-B99E-7FA4F3B83D15}"/>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98" name="ZoneTexte 2497">
          <a:extLst>
            <a:ext uri="{FF2B5EF4-FFF2-40B4-BE49-F238E27FC236}">
              <a16:creationId xmlns:a16="http://schemas.microsoft.com/office/drawing/2014/main" id="{A6944095-2A51-47F1-A247-204A19880C60}"/>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499" name="ZoneTexte 2498">
          <a:extLst>
            <a:ext uri="{FF2B5EF4-FFF2-40B4-BE49-F238E27FC236}">
              <a16:creationId xmlns:a16="http://schemas.microsoft.com/office/drawing/2014/main" id="{F0225233-5440-483E-8182-18D5B32B89F2}"/>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500" name="ZoneTexte 2499">
          <a:extLst>
            <a:ext uri="{FF2B5EF4-FFF2-40B4-BE49-F238E27FC236}">
              <a16:creationId xmlns:a16="http://schemas.microsoft.com/office/drawing/2014/main" id="{E079A6D4-E617-436B-B9B3-E2E752DBA636}"/>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501" name="ZoneTexte 2500">
          <a:extLst>
            <a:ext uri="{FF2B5EF4-FFF2-40B4-BE49-F238E27FC236}">
              <a16:creationId xmlns:a16="http://schemas.microsoft.com/office/drawing/2014/main" id="{024735DB-DE73-4E14-8BCA-3D243C6BA248}"/>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502" name="ZoneTexte 2501">
          <a:extLst>
            <a:ext uri="{FF2B5EF4-FFF2-40B4-BE49-F238E27FC236}">
              <a16:creationId xmlns:a16="http://schemas.microsoft.com/office/drawing/2014/main" id="{61D86D58-021E-4F50-A16C-1B49831B94D4}"/>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503" name="ZoneTexte 2502">
          <a:extLst>
            <a:ext uri="{FF2B5EF4-FFF2-40B4-BE49-F238E27FC236}">
              <a16:creationId xmlns:a16="http://schemas.microsoft.com/office/drawing/2014/main" id="{85AC1E4B-F0BA-4059-8A3B-398015F21C3A}"/>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504" name="ZoneTexte 2503">
          <a:extLst>
            <a:ext uri="{FF2B5EF4-FFF2-40B4-BE49-F238E27FC236}">
              <a16:creationId xmlns:a16="http://schemas.microsoft.com/office/drawing/2014/main" id="{360D9062-008A-4C9F-AA3B-4F22DC9DC25C}"/>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505" name="ZoneTexte 2504">
          <a:extLst>
            <a:ext uri="{FF2B5EF4-FFF2-40B4-BE49-F238E27FC236}">
              <a16:creationId xmlns:a16="http://schemas.microsoft.com/office/drawing/2014/main" id="{7BA12BD5-59F7-4517-9604-3AACBCBF56AE}"/>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506" name="ZoneTexte 2505">
          <a:extLst>
            <a:ext uri="{FF2B5EF4-FFF2-40B4-BE49-F238E27FC236}">
              <a16:creationId xmlns:a16="http://schemas.microsoft.com/office/drawing/2014/main" id="{DB915036-F5E0-45CC-917F-300DB65F4F4C}"/>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507" name="ZoneTexte 2506">
          <a:extLst>
            <a:ext uri="{FF2B5EF4-FFF2-40B4-BE49-F238E27FC236}">
              <a16:creationId xmlns:a16="http://schemas.microsoft.com/office/drawing/2014/main" id="{4B4E4B84-7BC2-40E1-9345-03F581C212F4}"/>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508" name="ZoneTexte 2507">
          <a:extLst>
            <a:ext uri="{FF2B5EF4-FFF2-40B4-BE49-F238E27FC236}">
              <a16:creationId xmlns:a16="http://schemas.microsoft.com/office/drawing/2014/main" id="{FFFE49C6-AB17-4464-806F-DFF5C3893B20}"/>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509" name="ZoneTexte 2508">
          <a:extLst>
            <a:ext uri="{FF2B5EF4-FFF2-40B4-BE49-F238E27FC236}">
              <a16:creationId xmlns:a16="http://schemas.microsoft.com/office/drawing/2014/main" id="{30FBBA57-72E4-4CA9-8442-A042A30B7F81}"/>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510" name="ZoneTexte 2509">
          <a:extLst>
            <a:ext uri="{FF2B5EF4-FFF2-40B4-BE49-F238E27FC236}">
              <a16:creationId xmlns:a16="http://schemas.microsoft.com/office/drawing/2014/main" id="{3929AE39-D711-41A2-A275-834D7479AC22}"/>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511" name="ZoneTexte 2510">
          <a:extLst>
            <a:ext uri="{FF2B5EF4-FFF2-40B4-BE49-F238E27FC236}">
              <a16:creationId xmlns:a16="http://schemas.microsoft.com/office/drawing/2014/main" id="{A4B3DB59-D08F-4725-A6DF-684F8E43CE42}"/>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512" name="ZoneTexte 2511">
          <a:extLst>
            <a:ext uri="{FF2B5EF4-FFF2-40B4-BE49-F238E27FC236}">
              <a16:creationId xmlns:a16="http://schemas.microsoft.com/office/drawing/2014/main" id="{5A414DAA-CDEF-4C39-B790-C51CDCB0008C}"/>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513" name="ZoneTexte 2512">
          <a:extLst>
            <a:ext uri="{FF2B5EF4-FFF2-40B4-BE49-F238E27FC236}">
              <a16:creationId xmlns:a16="http://schemas.microsoft.com/office/drawing/2014/main" id="{10493993-0047-4F42-A1B2-F2E862C33A2F}"/>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514" name="ZoneTexte 2513">
          <a:extLst>
            <a:ext uri="{FF2B5EF4-FFF2-40B4-BE49-F238E27FC236}">
              <a16:creationId xmlns:a16="http://schemas.microsoft.com/office/drawing/2014/main" id="{4E0788BF-9CC1-4E3D-9947-F29A9B8403AA}"/>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515" name="ZoneTexte 2514">
          <a:extLst>
            <a:ext uri="{FF2B5EF4-FFF2-40B4-BE49-F238E27FC236}">
              <a16:creationId xmlns:a16="http://schemas.microsoft.com/office/drawing/2014/main" id="{31FEEAD7-6E4F-4F90-9B62-2490906D44C4}"/>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516" name="ZoneTexte 2515">
          <a:extLst>
            <a:ext uri="{FF2B5EF4-FFF2-40B4-BE49-F238E27FC236}">
              <a16:creationId xmlns:a16="http://schemas.microsoft.com/office/drawing/2014/main" id="{22319DB2-BE08-48A5-8B35-E333C5DABC3D}"/>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517" name="ZoneTexte 2516">
          <a:extLst>
            <a:ext uri="{FF2B5EF4-FFF2-40B4-BE49-F238E27FC236}">
              <a16:creationId xmlns:a16="http://schemas.microsoft.com/office/drawing/2014/main" id="{FE577481-7773-40AB-BD05-D423E405BF28}"/>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518" name="ZoneTexte 2517">
          <a:extLst>
            <a:ext uri="{FF2B5EF4-FFF2-40B4-BE49-F238E27FC236}">
              <a16:creationId xmlns:a16="http://schemas.microsoft.com/office/drawing/2014/main" id="{2DAAFE3C-C00F-404F-8F5A-F2BEE996787A}"/>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519" name="ZoneTexte 2518">
          <a:extLst>
            <a:ext uri="{FF2B5EF4-FFF2-40B4-BE49-F238E27FC236}">
              <a16:creationId xmlns:a16="http://schemas.microsoft.com/office/drawing/2014/main" id="{21D40CF6-5931-4E05-86C9-C5D6CBDB6576}"/>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520" name="ZoneTexte 2519">
          <a:extLst>
            <a:ext uri="{FF2B5EF4-FFF2-40B4-BE49-F238E27FC236}">
              <a16:creationId xmlns:a16="http://schemas.microsoft.com/office/drawing/2014/main" id="{30D52CFB-2BE4-4087-9129-631F938801EB}"/>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21" name="ZoneTexte 2520">
          <a:extLst>
            <a:ext uri="{FF2B5EF4-FFF2-40B4-BE49-F238E27FC236}">
              <a16:creationId xmlns:a16="http://schemas.microsoft.com/office/drawing/2014/main" id="{522BDB01-683B-4D3C-B820-FF603F6F59DE}"/>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22" name="ZoneTexte 2521">
          <a:extLst>
            <a:ext uri="{FF2B5EF4-FFF2-40B4-BE49-F238E27FC236}">
              <a16:creationId xmlns:a16="http://schemas.microsoft.com/office/drawing/2014/main" id="{5A4CF674-6E03-416C-9FF4-2B9C2EDA2FFF}"/>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23" name="ZoneTexte 2522">
          <a:extLst>
            <a:ext uri="{FF2B5EF4-FFF2-40B4-BE49-F238E27FC236}">
              <a16:creationId xmlns:a16="http://schemas.microsoft.com/office/drawing/2014/main" id="{92C1C972-F704-4885-BDA8-EFE7B2D7E2F4}"/>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24" name="ZoneTexte 2523">
          <a:extLst>
            <a:ext uri="{FF2B5EF4-FFF2-40B4-BE49-F238E27FC236}">
              <a16:creationId xmlns:a16="http://schemas.microsoft.com/office/drawing/2014/main" id="{AF1A4B39-E746-4C75-9C1F-7D80F6652E3F}"/>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25" name="ZoneTexte 2524">
          <a:extLst>
            <a:ext uri="{FF2B5EF4-FFF2-40B4-BE49-F238E27FC236}">
              <a16:creationId xmlns:a16="http://schemas.microsoft.com/office/drawing/2014/main" id="{6BDDFE8C-30A2-44A0-A62D-A131E18BB785}"/>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26" name="ZoneTexte 2525">
          <a:extLst>
            <a:ext uri="{FF2B5EF4-FFF2-40B4-BE49-F238E27FC236}">
              <a16:creationId xmlns:a16="http://schemas.microsoft.com/office/drawing/2014/main" id="{AA3FABA1-0326-47ED-BEAA-49C4EBC51FAC}"/>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27" name="ZoneTexte 2526">
          <a:extLst>
            <a:ext uri="{FF2B5EF4-FFF2-40B4-BE49-F238E27FC236}">
              <a16:creationId xmlns:a16="http://schemas.microsoft.com/office/drawing/2014/main" id="{ACE20058-1D79-44C8-8675-F7E44DE167E7}"/>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28" name="ZoneTexte 2527">
          <a:extLst>
            <a:ext uri="{FF2B5EF4-FFF2-40B4-BE49-F238E27FC236}">
              <a16:creationId xmlns:a16="http://schemas.microsoft.com/office/drawing/2014/main" id="{A4BCA081-C271-4256-8C57-F5545A18A35E}"/>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29" name="ZoneTexte 2528">
          <a:extLst>
            <a:ext uri="{FF2B5EF4-FFF2-40B4-BE49-F238E27FC236}">
              <a16:creationId xmlns:a16="http://schemas.microsoft.com/office/drawing/2014/main" id="{30B5B40E-E0EB-4B12-9FC7-C1F99D285B16}"/>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30" name="ZoneTexte 2529">
          <a:extLst>
            <a:ext uri="{FF2B5EF4-FFF2-40B4-BE49-F238E27FC236}">
              <a16:creationId xmlns:a16="http://schemas.microsoft.com/office/drawing/2014/main" id="{84DD4B30-D413-4A9B-9BD3-65337B9D1E60}"/>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31" name="ZoneTexte 2530">
          <a:extLst>
            <a:ext uri="{FF2B5EF4-FFF2-40B4-BE49-F238E27FC236}">
              <a16:creationId xmlns:a16="http://schemas.microsoft.com/office/drawing/2014/main" id="{4CD4C02A-B495-4428-B47C-552CF03248EA}"/>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32" name="ZoneTexte 2531">
          <a:extLst>
            <a:ext uri="{FF2B5EF4-FFF2-40B4-BE49-F238E27FC236}">
              <a16:creationId xmlns:a16="http://schemas.microsoft.com/office/drawing/2014/main" id="{D1BB26B9-4536-4D0A-B775-B461CC13E8E1}"/>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33" name="ZoneTexte 2532">
          <a:extLst>
            <a:ext uri="{FF2B5EF4-FFF2-40B4-BE49-F238E27FC236}">
              <a16:creationId xmlns:a16="http://schemas.microsoft.com/office/drawing/2014/main" id="{98BBC085-35C3-4F64-A4AC-DAB5F4FBD89A}"/>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34" name="ZoneTexte 2533">
          <a:extLst>
            <a:ext uri="{FF2B5EF4-FFF2-40B4-BE49-F238E27FC236}">
              <a16:creationId xmlns:a16="http://schemas.microsoft.com/office/drawing/2014/main" id="{EF840712-EC8E-4E04-905E-167E33343BC5}"/>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35" name="ZoneTexte 2534">
          <a:extLst>
            <a:ext uri="{FF2B5EF4-FFF2-40B4-BE49-F238E27FC236}">
              <a16:creationId xmlns:a16="http://schemas.microsoft.com/office/drawing/2014/main" id="{0315735A-CAE1-4DCF-9DC8-3A298C8500DA}"/>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36" name="ZoneTexte 2535">
          <a:extLst>
            <a:ext uri="{FF2B5EF4-FFF2-40B4-BE49-F238E27FC236}">
              <a16:creationId xmlns:a16="http://schemas.microsoft.com/office/drawing/2014/main" id="{D2E760E3-D03B-4F97-A719-D5BA5B1C68A4}"/>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37" name="ZoneTexte 2536">
          <a:extLst>
            <a:ext uri="{FF2B5EF4-FFF2-40B4-BE49-F238E27FC236}">
              <a16:creationId xmlns:a16="http://schemas.microsoft.com/office/drawing/2014/main" id="{E7C2D205-0E2C-4448-A815-B69371F44CBC}"/>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38" name="ZoneTexte 2537">
          <a:extLst>
            <a:ext uri="{FF2B5EF4-FFF2-40B4-BE49-F238E27FC236}">
              <a16:creationId xmlns:a16="http://schemas.microsoft.com/office/drawing/2014/main" id="{C321DBC0-66FC-40A0-8123-3D711808D1B2}"/>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39" name="ZoneTexte 2538">
          <a:extLst>
            <a:ext uri="{FF2B5EF4-FFF2-40B4-BE49-F238E27FC236}">
              <a16:creationId xmlns:a16="http://schemas.microsoft.com/office/drawing/2014/main" id="{1052E3A4-1899-43C9-9002-F8420392E5EA}"/>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40" name="ZoneTexte 2539">
          <a:extLst>
            <a:ext uri="{FF2B5EF4-FFF2-40B4-BE49-F238E27FC236}">
              <a16:creationId xmlns:a16="http://schemas.microsoft.com/office/drawing/2014/main" id="{39AFEF20-F8E8-4E4D-8576-CAD44E426CB8}"/>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41" name="ZoneTexte 2540">
          <a:extLst>
            <a:ext uri="{FF2B5EF4-FFF2-40B4-BE49-F238E27FC236}">
              <a16:creationId xmlns:a16="http://schemas.microsoft.com/office/drawing/2014/main" id="{67529395-639E-4129-81FE-03AEB13AE136}"/>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42" name="ZoneTexte 2541">
          <a:extLst>
            <a:ext uri="{FF2B5EF4-FFF2-40B4-BE49-F238E27FC236}">
              <a16:creationId xmlns:a16="http://schemas.microsoft.com/office/drawing/2014/main" id="{4427D1D3-5E58-47E6-8593-C9EA1EB48BEC}"/>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43" name="ZoneTexte 2542">
          <a:extLst>
            <a:ext uri="{FF2B5EF4-FFF2-40B4-BE49-F238E27FC236}">
              <a16:creationId xmlns:a16="http://schemas.microsoft.com/office/drawing/2014/main" id="{28B15E4C-3CBD-4E62-BA63-6CA189587689}"/>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44" name="ZoneTexte 2543">
          <a:extLst>
            <a:ext uri="{FF2B5EF4-FFF2-40B4-BE49-F238E27FC236}">
              <a16:creationId xmlns:a16="http://schemas.microsoft.com/office/drawing/2014/main" id="{18F8EA6E-3A5B-483B-A958-DF9653E04D17}"/>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45" name="ZoneTexte 2544">
          <a:extLst>
            <a:ext uri="{FF2B5EF4-FFF2-40B4-BE49-F238E27FC236}">
              <a16:creationId xmlns:a16="http://schemas.microsoft.com/office/drawing/2014/main" id="{2B72016E-75CD-455E-BD51-C5D6EFD3A7FB}"/>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46" name="ZoneTexte 2545">
          <a:extLst>
            <a:ext uri="{FF2B5EF4-FFF2-40B4-BE49-F238E27FC236}">
              <a16:creationId xmlns:a16="http://schemas.microsoft.com/office/drawing/2014/main" id="{F877B4E0-68F1-460B-87CC-C223C1BBC1D6}"/>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47" name="ZoneTexte 2546">
          <a:extLst>
            <a:ext uri="{FF2B5EF4-FFF2-40B4-BE49-F238E27FC236}">
              <a16:creationId xmlns:a16="http://schemas.microsoft.com/office/drawing/2014/main" id="{C1F7B5D0-1E9C-43AF-9BA7-18644E4CCA7D}"/>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48" name="ZoneTexte 2547">
          <a:extLst>
            <a:ext uri="{FF2B5EF4-FFF2-40B4-BE49-F238E27FC236}">
              <a16:creationId xmlns:a16="http://schemas.microsoft.com/office/drawing/2014/main" id="{636A8FD2-F28A-40C9-920E-06AD47A783A5}"/>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49" name="ZoneTexte 2548">
          <a:extLst>
            <a:ext uri="{FF2B5EF4-FFF2-40B4-BE49-F238E27FC236}">
              <a16:creationId xmlns:a16="http://schemas.microsoft.com/office/drawing/2014/main" id="{93174257-EDEC-4F28-A8C2-8A831CBF0FCA}"/>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50" name="ZoneTexte 2549">
          <a:extLst>
            <a:ext uri="{FF2B5EF4-FFF2-40B4-BE49-F238E27FC236}">
              <a16:creationId xmlns:a16="http://schemas.microsoft.com/office/drawing/2014/main" id="{BFA59397-553A-4EF8-8B8A-A755FEF1A217}"/>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51" name="ZoneTexte 2550">
          <a:extLst>
            <a:ext uri="{FF2B5EF4-FFF2-40B4-BE49-F238E27FC236}">
              <a16:creationId xmlns:a16="http://schemas.microsoft.com/office/drawing/2014/main" id="{939F8388-DE43-4845-B787-D160E2540A24}"/>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52" name="ZoneTexte 2551">
          <a:extLst>
            <a:ext uri="{FF2B5EF4-FFF2-40B4-BE49-F238E27FC236}">
              <a16:creationId xmlns:a16="http://schemas.microsoft.com/office/drawing/2014/main" id="{C985232A-2546-4A57-9BF1-59C8CC50F9B5}"/>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53" name="ZoneTexte 2552">
          <a:extLst>
            <a:ext uri="{FF2B5EF4-FFF2-40B4-BE49-F238E27FC236}">
              <a16:creationId xmlns:a16="http://schemas.microsoft.com/office/drawing/2014/main" id="{5D4A65C5-3EB9-4891-8FCE-3B5B83390970}"/>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54" name="ZoneTexte 2553">
          <a:extLst>
            <a:ext uri="{FF2B5EF4-FFF2-40B4-BE49-F238E27FC236}">
              <a16:creationId xmlns:a16="http://schemas.microsoft.com/office/drawing/2014/main" id="{80C8E211-50D6-4A24-AC63-49E831F5C43D}"/>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55" name="ZoneTexte 2554">
          <a:extLst>
            <a:ext uri="{FF2B5EF4-FFF2-40B4-BE49-F238E27FC236}">
              <a16:creationId xmlns:a16="http://schemas.microsoft.com/office/drawing/2014/main" id="{C61EC114-6B90-44A8-B355-C32D26B29B36}"/>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56" name="ZoneTexte 2555">
          <a:extLst>
            <a:ext uri="{FF2B5EF4-FFF2-40B4-BE49-F238E27FC236}">
              <a16:creationId xmlns:a16="http://schemas.microsoft.com/office/drawing/2014/main" id="{C0309701-8885-4C78-926D-8E37931E9F1F}"/>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57" name="ZoneTexte 2556">
          <a:extLst>
            <a:ext uri="{FF2B5EF4-FFF2-40B4-BE49-F238E27FC236}">
              <a16:creationId xmlns:a16="http://schemas.microsoft.com/office/drawing/2014/main" id="{9AE36588-EE17-4323-ABF4-4187DB6F9EB9}"/>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58" name="ZoneTexte 2557">
          <a:extLst>
            <a:ext uri="{FF2B5EF4-FFF2-40B4-BE49-F238E27FC236}">
              <a16:creationId xmlns:a16="http://schemas.microsoft.com/office/drawing/2014/main" id="{5FC74113-B749-4A0B-B4EF-584147E79432}"/>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59" name="ZoneTexte 2558">
          <a:extLst>
            <a:ext uri="{FF2B5EF4-FFF2-40B4-BE49-F238E27FC236}">
              <a16:creationId xmlns:a16="http://schemas.microsoft.com/office/drawing/2014/main" id="{85EC7767-A41B-48DC-8DCB-0821D6AA1C5D}"/>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60" name="ZoneTexte 2559">
          <a:extLst>
            <a:ext uri="{FF2B5EF4-FFF2-40B4-BE49-F238E27FC236}">
              <a16:creationId xmlns:a16="http://schemas.microsoft.com/office/drawing/2014/main" id="{D6E157CA-A705-42F0-82C7-CB25308C2596}"/>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61" name="ZoneTexte 2560">
          <a:extLst>
            <a:ext uri="{FF2B5EF4-FFF2-40B4-BE49-F238E27FC236}">
              <a16:creationId xmlns:a16="http://schemas.microsoft.com/office/drawing/2014/main" id="{8A781C45-FD0E-464F-85A3-BD41B547965B}"/>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62" name="ZoneTexte 2561">
          <a:extLst>
            <a:ext uri="{FF2B5EF4-FFF2-40B4-BE49-F238E27FC236}">
              <a16:creationId xmlns:a16="http://schemas.microsoft.com/office/drawing/2014/main" id="{3B5B142A-D178-4D02-835D-5E1E093C00A8}"/>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63" name="ZoneTexte 2562">
          <a:extLst>
            <a:ext uri="{FF2B5EF4-FFF2-40B4-BE49-F238E27FC236}">
              <a16:creationId xmlns:a16="http://schemas.microsoft.com/office/drawing/2014/main" id="{E6C2CCAD-1365-4C73-9D79-279FD2DE20AE}"/>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564" name="ZoneTexte 2563">
          <a:extLst>
            <a:ext uri="{FF2B5EF4-FFF2-40B4-BE49-F238E27FC236}">
              <a16:creationId xmlns:a16="http://schemas.microsoft.com/office/drawing/2014/main" id="{D83F8809-1E7D-422C-ACFA-B273BAE2F560}"/>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65" name="ZoneTexte 2564">
          <a:extLst>
            <a:ext uri="{FF2B5EF4-FFF2-40B4-BE49-F238E27FC236}">
              <a16:creationId xmlns:a16="http://schemas.microsoft.com/office/drawing/2014/main" id="{E9C221F4-4C8F-44A3-8490-272AB820997D}"/>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66" name="ZoneTexte 2565">
          <a:extLst>
            <a:ext uri="{FF2B5EF4-FFF2-40B4-BE49-F238E27FC236}">
              <a16:creationId xmlns:a16="http://schemas.microsoft.com/office/drawing/2014/main" id="{C7CFC101-9DEC-469D-825A-A5FF751D96FF}"/>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67" name="ZoneTexte 2566">
          <a:extLst>
            <a:ext uri="{FF2B5EF4-FFF2-40B4-BE49-F238E27FC236}">
              <a16:creationId xmlns:a16="http://schemas.microsoft.com/office/drawing/2014/main" id="{7B4B73A1-78AE-4745-AD6C-8172C534C9E7}"/>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68" name="ZoneTexte 2567">
          <a:extLst>
            <a:ext uri="{FF2B5EF4-FFF2-40B4-BE49-F238E27FC236}">
              <a16:creationId xmlns:a16="http://schemas.microsoft.com/office/drawing/2014/main" id="{48BDD733-5397-4B9B-8880-47D35B2824CA}"/>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69" name="ZoneTexte 2568">
          <a:extLst>
            <a:ext uri="{FF2B5EF4-FFF2-40B4-BE49-F238E27FC236}">
              <a16:creationId xmlns:a16="http://schemas.microsoft.com/office/drawing/2014/main" id="{CF4118CD-5C0B-4108-A145-2335CC04FE7D}"/>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70" name="ZoneTexte 2569">
          <a:extLst>
            <a:ext uri="{FF2B5EF4-FFF2-40B4-BE49-F238E27FC236}">
              <a16:creationId xmlns:a16="http://schemas.microsoft.com/office/drawing/2014/main" id="{5ABF891B-8471-4A2A-B3C6-2B1A4C13EDA4}"/>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71" name="ZoneTexte 2570">
          <a:extLst>
            <a:ext uri="{FF2B5EF4-FFF2-40B4-BE49-F238E27FC236}">
              <a16:creationId xmlns:a16="http://schemas.microsoft.com/office/drawing/2014/main" id="{978D1435-867E-4503-931F-E088571B68B1}"/>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72" name="ZoneTexte 2571">
          <a:extLst>
            <a:ext uri="{FF2B5EF4-FFF2-40B4-BE49-F238E27FC236}">
              <a16:creationId xmlns:a16="http://schemas.microsoft.com/office/drawing/2014/main" id="{C2C2F2C4-5BAC-4ACC-A0EB-8787077A95F6}"/>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73" name="ZoneTexte 2572">
          <a:extLst>
            <a:ext uri="{FF2B5EF4-FFF2-40B4-BE49-F238E27FC236}">
              <a16:creationId xmlns:a16="http://schemas.microsoft.com/office/drawing/2014/main" id="{0EB0A119-ADE5-4014-AF36-C6346E7716FE}"/>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74" name="ZoneTexte 2573">
          <a:extLst>
            <a:ext uri="{FF2B5EF4-FFF2-40B4-BE49-F238E27FC236}">
              <a16:creationId xmlns:a16="http://schemas.microsoft.com/office/drawing/2014/main" id="{356C3476-F6BA-454C-9888-C5B8587CC1F5}"/>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75" name="ZoneTexte 2574">
          <a:extLst>
            <a:ext uri="{FF2B5EF4-FFF2-40B4-BE49-F238E27FC236}">
              <a16:creationId xmlns:a16="http://schemas.microsoft.com/office/drawing/2014/main" id="{CFF0E859-182B-449C-ABD6-E9CD27C0AC4F}"/>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576" name="ZoneTexte 2575">
          <a:extLst>
            <a:ext uri="{FF2B5EF4-FFF2-40B4-BE49-F238E27FC236}">
              <a16:creationId xmlns:a16="http://schemas.microsoft.com/office/drawing/2014/main" id="{21C63CFC-B069-45B9-A519-281923CB7CBF}"/>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577" name="ZoneTexte 2576">
          <a:extLst>
            <a:ext uri="{FF2B5EF4-FFF2-40B4-BE49-F238E27FC236}">
              <a16:creationId xmlns:a16="http://schemas.microsoft.com/office/drawing/2014/main" id="{16292972-240C-4555-91F0-24B441A53F3C}"/>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578" name="ZoneTexte 2577">
          <a:extLst>
            <a:ext uri="{FF2B5EF4-FFF2-40B4-BE49-F238E27FC236}">
              <a16:creationId xmlns:a16="http://schemas.microsoft.com/office/drawing/2014/main" id="{5BE2FF37-5C14-4248-85CC-A08F8BFBAF16}"/>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579" name="ZoneTexte 2578">
          <a:extLst>
            <a:ext uri="{FF2B5EF4-FFF2-40B4-BE49-F238E27FC236}">
              <a16:creationId xmlns:a16="http://schemas.microsoft.com/office/drawing/2014/main" id="{4035DFD2-6947-457E-919B-EE04EA07EA7D}"/>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580" name="ZoneTexte 2579">
          <a:extLst>
            <a:ext uri="{FF2B5EF4-FFF2-40B4-BE49-F238E27FC236}">
              <a16:creationId xmlns:a16="http://schemas.microsoft.com/office/drawing/2014/main" id="{95E61777-E4E6-49D3-B695-CF40B5ECEA18}"/>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581" name="ZoneTexte 2580">
          <a:extLst>
            <a:ext uri="{FF2B5EF4-FFF2-40B4-BE49-F238E27FC236}">
              <a16:creationId xmlns:a16="http://schemas.microsoft.com/office/drawing/2014/main" id="{F7503A3C-421B-4E80-84D4-84EAD08CDE88}"/>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582" name="ZoneTexte 2581">
          <a:extLst>
            <a:ext uri="{FF2B5EF4-FFF2-40B4-BE49-F238E27FC236}">
              <a16:creationId xmlns:a16="http://schemas.microsoft.com/office/drawing/2014/main" id="{D75D61A1-63A0-403C-8DA0-1A8A6345A5BE}"/>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583" name="ZoneTexte 2582">
          <a:extLst>
            <a:ext uri="{FF2B5EF4-FFF2-40B4-BE49-F238E27FC236}">
              <a16:creationId xmlns:a16="http://schemas.microsoft.com/office/drawing/2014/main" id="{FC59550E-74E7-4B41-A975-C756D4161C64}"/>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584" name="ZoneTexte 2583">
          <a:extLst>
            <a:ext uri="{FF2B5EF4-FFF2-40B4-BE49-F238E27FC236}">
              <a16:creationId xmlns:a16="http://schemas.microsoft.com/office/drawing/2014/main" id="{DAE9B215-2DCF-4647-8FD6-1A94D96E2F76}"/>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585" name="ZoneTexte 2584">
          <a:extLst>
            <a:ext uri="{FF2B5EF4-FFF2-40B4-BE49-F238E27FC236}">
              <a16:creationId xmlns:a16="http://schemas.microsoft.com/office/drawing/2014/main" id="{CA1B55BF-5193-4A19-8974-51B9D30F0EFC}"/>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586" name="ZoneTexte 2585">
          <a:extLst>
            <a:ext uri="{FF2B5EF4-FFF2-40B4-BE49-F238E27FC236}">
              <a16:creationId xmlns:a16="http://schemas.microsoft.com/office/drawing/2014/main" id="{6FAFA504-1A06-46B1-B68B-7FCC922FA60D}"/>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587" name="ZoneTexte 2586">
          <a:extLst>
            <a:ext uri="{FF2B5EF4-FFF2-40B4-BE49-F238E27FC236}">
              <a16:creationId xmlns:a16="http://schemas.microsoft.com/office/drawing/2014/main" id="{4F2393F1-E56F-4E11-BDB7-2C13CFE94E5A}"/>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588" name="ZoneTexte 2587">
          <a:extLst>
            <a:ext uri="{FF2B5EF4-FFF2-40B4-BE49-F238E27FC236}">
              <a16:creationId xmlns:a16="http://schemas.microsoft.com/office/drawing/2014/main" id="{6DA720A0-1D3D-42E3-9D20-F175B938DCA4}"/>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589" name="ZoneTexte 2588">
          <a:extLst>
            <a:ext uri="{FF2B5EF4-FFF2-40B4-BE49-F238E27FC236}">
              <a16:creationId xmlns:a16="http://schemas.microsoft.com/office/drawing/2014/main" id="{969D5FAD-B7D1-4892-9BD7-FF78ED14482A}"/>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590" name="ZoneTexte 2589">
          <a:extLst>
            <a:ext uri="{FF2B5EF4-FFF2-40B4-BE49-F238E27FC236}">
              <a16:creationId xmlns:a16="http://schemas.microsoft.com/office/drawing/2014/main" id="{1D4FF836-3671-4976-AE47-F035BF8C83D9}"/>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591" name="ZoneTexte 2590">
          <a:extLst>
            <a:ext uri="{FF2B5EF4-FFF2-40B4-BE49-F238E27FC236}">
              <a16:creationId xmlns:a16="http://schemas.microsoft.com/office/drawing/2014/main" id="{788115E0-8C95-4BA1-A02B-C4A62D6C51D2}"/>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592" name="ZoneTexte 2591">
          <a:extLst>
            <a:ext uri="{FF2B5EF4-FFF2-40B4-BE49-F238E27FC236}">
              <a16:creationId xmlns:a16="http://schemas.microsoft.com/office/drawing/2014/main" id="{34CA3DD8-F3DA-4548-84EC-7CC601AB44F4}"/>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593" name="ZoneTexte 2592">
          <a:extLst>
            <a:ext uri="{FF2B5EF4-FFF2-40B4-BE49-F238E27FC236}">
              <a16:creationId xmlns:a16="http://schemas.microsoft.com/office/drawing/2014/main" id="{FD90F5AC-BAA6-4E93-B945-9D8C5ED699B2}"/>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594" name="ZoneTexte 2593">
          <a:extLst>
            <a:ext uri="{FF2B5EF4-FFF2-40B4-BE49-F238E27FC236}">
              <a16:creationId xmlns:a16="http://schemas.microsoft.com/office/drawing/2014/main" id="{5BCE4BD0-AC10-4457-A3DF-F66E556B577E}"/>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595" name="ZoneTexte 2594">
          <a:extLst>
            <a:ext uri="{FF2B5EF4-FFF2-40B4-BE49-F238E27FC236}">
              <a16:creationId xmlns:a16="http://schemas.microsoft.com/office/drawing/2014/main" id="{9B54F6A0-246A-4797-BD81-1ACB4D822E42}"/>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596" name="ZoneTexte 2595">
          <a:extLst>
            <a:ext uri="{FF2B5EF4-FFF2-40B4-BE49-F238E27FC236}">
              <a16:creationId xmlns:a16="http://schemas.microsoft.com/office/drawing/2014/main" id="{639995D2-E1A2-4489-9784-2FCE87CDDF81}"/>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597" name="ZoneTexte 2596">
          <a:extLst>
            <a:ext uri="{FF2B5EF4-FFF2-40B4-BE49-F238E27FC236}">
              <a16:creationId xmlns:a16="http://schemas.microsoft.com/office/drawing/2014/main" id="{1067F3E6-4BFE-477A-AC12-E98AC8176A2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598" name="ZoneTexte 2597">
          <a:extLst>
            <a:ext uri="{FF2B5EF4-FFF2-40B4-BE49-F238E27FC236}">
              <a16:creationId xmlns:a16="http://schemas.microsoft.com/office/drawing/2014/main" id="{2DFF4215-3A42-450B-903B-265A699C7BEE}"/>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599" name="ZoneTexte 2598">
          <a:extLst>
            <a:ext uri="{FF2B5EF4-FFF2-40B4-BE49-F238E27FC236}">
              <a16:creationId xmlns:a16="http://schemas.microsoft.com/office/drawing/2014/main" id="{164ADC0A-31D9-4AAD-9160-02507CFAEFDB}"/>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00" name="ZoneTexte 2599">
          <a:extLst>
            <a:ext uri="{FF2B5EF4-FFF2-40B4-BE49-F238E27FC236}">
              <a16:creationId xmlns:a16="http://schemas.microsoft.com/office/drawing/2014/main" id="{BEBCE2E2-4223-4CAF-9741-76D875BD68D9}"/>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01" name="ZoneTexte 2600">
          <a:extLst>
            <a:ext uri="{FF2B5EF4-FFF2-40B4-BE49-F238E27FC236}">
              <a16:creationId xmlns:a16="http://schemas.microsoft.com/office/drawing/2014/main" id="{B010E6CF-B2EF-4D5A-A410-65014D83134C}"/>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02" name="ZoneTexte 2601">
          <a:extLst>
            <a:ext uri="{FF2B5EF4-FFF2-40B4-BE49-F238E27FC236}">
              <a16:creationId xmlns:a16="http://schemas.microsoft.com/office/drawing/2014/main" id="{A03F2B8D-6940-4897-ACD0-B1A39CB67F1F}"/>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03" name="ZoneTexte 2602">
          <a:extLst>
            <a:ext uri="{FF2B5EF4-FFF2-40B4-BE49-F238E27FC236}">
              <a16:creationId xmlns:a16="http://schemas.microsoft.com/office/drawing/2014/main" id="{20679447-E828-4E10-A247-2B4292689BAA}"/>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04" name="ZoneTexte 2603">
          <a:extLst>
            <a:ext uri="{FF2B5EF4-FFF2-40B4-BE49-F238E27FC236}">
              <a16:creationId xmlns:a16="http://schemas.microsoft.com/office/drawing/2014/main" id="{6A599855-C4F0-401C-B341-47937C2D3E58}"/>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05" name="ZoneTexte 2604">
          <a:extLst>
            <a:ext uri="{FF2B5EF4-FFF2-40B4-BE49-F238E27FC236}">
              <a16:creationId xmlns:a16="http://schemas.microsoft.com/office/drawing/2014/main" id="{6B8F9B67-6411-44B0-B754-3E9BD6021DAC}"/>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06" name="ZoneTexte 2605">
          <a:extLst>
            <a:ext uri="{FF2B5EF4-FFF2-40B4-BE49-F238E27FC236}">
              <a16:creationId xmlns:a16="http://schemas.microsoft.com/office/drawing/2014/main" id="{5A98635C-E7AD-4F96-8DFF-F43D3A9A3178}"/>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07" name="ZoneTexte 2606">
          <a:extLst>
            <a:ext uri="{FF2B5EF4-FFF2-40B4-BE49-F238E27FC236}">
              <a16:creationId xmlns:a16="http://schemas.microsoft.com/office/drawing/2014/main" id="{256FC060-CB74-4F57-9957-F04CF83EB38B}"/>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08" name="ZoneTexte 2607">
          <a:extLst>
            <a:ext uri="{FF2B5EF4-FFF2-40B4-BE49-F238E27FC236}">
              <a16:creationId xmlns:a16="http://schemas.microsoft.com/office/drawing/2014/main" id="{01067826-2947-4278-94C2-D714D97EB6C0}"/>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09" name="ZoneTexte 2608">
          <a:extLst>
            <a:ext uri="{FF2B5EF4-FFF2-40B4-BE49-F238E27FC236}">
              <a16:creationId xmlns:a16="http://schemas.microsoft.com/office/drawing/2014/main" id="{7A96AF54-9F8F-4CC0-AB8C-1A9C45EE8A12}"/>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10" name="ZoneTexte 2609">
          <a:extLst>
            <a:ext uri="{FF2B5EF4-FFF2-40B4-BE49-F238E27FC236}">
              <a16:creationId xmlns:a16="http://schemas.microsoft.com/office/drawing/2014/main" id="{A18A0CEE-22C2-47BA-8F74-E9787629B3A3}"/>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11" name="ZoneTexte 2610">
          <a:extLst>
            <a:ext uri="{FF2B5EF4-FFF2-40B4-BE49-F238E27FC236}">
              <a16:creationId xmlns:a16="http://schemas.microsoft.com/office/drawing/2014/main" id="{CA796ACA-FF6F-49AB-8EEE-6C4C78B75244}"/>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12" name="ZoneTexte 2611">
          <a:extLst>
            <a:ext uri="{FF2B5EF4-FFF2-40B4-BE49-F238E27FC236}">
              <a16:creationId xmlns:a16="http://schemas.microsoft.com/office/drawing/2014/main" id="{74971290-1F36-41C0-B2C4-567B6EAA185E}"/>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13" name="ZoneTexte 2612">
          <a:extLst>
            <a:ext uri="{FF2B5EF4-FFF2-40B4-BE49-F238E27FC236}">
              <a16:creationId xmlns:a16="http://schemas.microsoft.com/office/drawing/2014/main" id="{09C500FB-8716-49CD-A876-B82C31458E31}"/>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14" name="ZoneTexte 2613">
          <a:extLst>
            <a:ext uri="{FF2B5EF4-FFF2-40B4-BE49-F238E27FC236}">
              <a16:creationId xmlns:a16="http://schemas.microsoft.com/office/drawing/2014/main" id="{AD8217BF-C727-4EF8-BF6E-535082D82FA1}"/>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15" name="ZoneTexte 2614">
          <a:extLst>
            <a:ext uri="{FF2B5EF4-FFF2-40B4-BE49-F238E27FC236}">
              <a16:creationId xmlns:a16="http://schemas.microsoft.com/office/drawing/2014/main" id="{EBF2A778-2CFD-4B1A-90FF-99529D13D89B}"/>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16" name="ZoneTexte 2615">
          <a:extLst>
            <a:ext uri="{FF2B5EF4-FFF2-40B4-BE49-F238E27FC236}">
              <a16:creationId xmlns:a16="http://schemas.microsoft.com/office/drawing/2014/main" id="{7C63B81C-E482-401D-8066-06C2B7F0ADA3}"/>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17" name="ZoneTexte 2616">
          <a:extLst>
            <a:ext uri="{FF2B5EF4-FFF2-40B4-BE49-F238E27FC236}">
              <a16:creationId xmlns:a16="http://schemas.microsoft.com/office/drawing/2014/main" id="{D2E9B577-7EC9-46E3-9724-340C2BA35228}"/>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18" name="ZoneTexte 2617">
          <a:extLst>
            <a:ext uri="{FF2B5EF4-FFF2-40B4-BE49-F238E27FC236}">
              <a16:creationId xmlns:a16="http://schemas.microsoft.com/office/drawing/2014/main" id="{CD9655FC-2B22-4E46-8C9F-83E7400663C8}"/>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19" name="ZoneTexte 2618">
          <a:extLst>
            <a:ext uri="{FF2B5EF4-FFF2-40B4-BE49-F238E27FC236}">
              <a16:creationId xmlns:a16="http://schemas.microsoft.com/office/drawing/2014/main" id="{C30356B0-4D8C-4AC1-9894-C8B4D0D2A9CE}"/>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20" name="ZoneTexte 2619">
          <a:extLst>
            <a:ext uri="{FF2B5EF4-FFF2-40B4-BE49-F238E27FC236}">
              <a16:creationId xmlns:a16="http://schemas.microsoft.com/office/drawing/2014/main" id="{CACED120-E00E-4CB6-9D1C-EC85C7CFD48D}"/>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21" name="ZoneTexte 2620">
          <a:extLst>
            <a:ext uri="{FF2B5EF4-FFF2-40B4-BE49-F238E27FC236}">
              <a16:creationId xmlns:a16="http://schemas.microsoft.com/office/drawing/2014/main" id="{2AD45526-73C8-4E0D-A85B-0409BB11E843}"/>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22" name="ZoneTexte 2621">
          <a:extLst>
            <a:ext uri="{FF2B5EF4-FFF2-40B4-BE49-F238E27FC236}">
              <a16:creationId xmlns:a16="http://schemas.microsoft.com/office/drawing/2014/main" id="{C7735A1C-36C6-4853-9FFE-DA3B32B93BF0}"/>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23" name="ZoneTexte 2622">
          <a:extLst>
            <a:ext uri="{FF2B5EF4-FFF2-40B4-BE49-F238E27FC236}">
              <a16:creationId xmlns:a16="http://schemas.microsoft.com/office/drawing/2014/main" id="{C926ED10-9160-4A9A-9602-2B2DB4C9BD36}"/>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24" name="ZoneTexte 2623">
          <a:extLst>
            <a:ext uri="{FF2B5EF4-FFF2-40B4-BE49-F238E27FC236}">
              <a16:creationId xmlns:a16="http://schemas.microsoft.com/office/drawing/2014/main" id="{20C885D3-64F1-40F5-A601-7880BCB73860}"/>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25" name="ZoneTexte 2624">
          <a:extLst>
            <a:ext uri="{FF2B5EF4-FFF2-40B4-BE49-F238E27FC236}">
              <a16:creationId xmlns:a16="http://schemas.microsoft.com/office/drawing/2014/main" id="{34A40A57-DF34-4878-8AA5-683977748AA5}"/>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26" name="ZoneTexte 2625">
          <a:extLst>
            <a:ext uri="{FF2B5EF4-FFF2-40B4-BE49-F238E27FC236}">
              <a16:creationId xmlns:a16="http://schemas.microsoft.com/office/drawing/2014/main" id="{4954D2ED-5A95-4FDB-AD0F-8F87DBAE682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27" name="ZoneTexte 2626">
          <a:extLst>
            <a:ext uri="{FF2B5EF4-FFF2-40B4-BE49-F238E27FC236}">
              <a16:creationId xmlns:a16="http://schemas.microsoft.com/office/drawing/2014/main" id="{375D3995-F733-45AA-A3A8-E575D5E3317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28" name="ZoneTexte 2627">
          <a:extLst>
            <a:ext uri="{FF2B5EF4-FFF2-40B4-BE49-F238E27FC236}">
              <a16:creationId xmlns:a16="http://schemas.microsoft.com/office/drawing/2014/main" id="{1498FF4C-EFFA-4016-974A-E7702C4C2955}"/>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29" name="ZoneTexte 2628">
          <a:extLst>
            <a:ext uri="{FF2B5EF4-FFF2-40B4-BE49-F238E27FC236}">
              <a16:creationId xmlns:a16="http://schemas.microsoft.com/office/drawing/2014/main" id="{5CF5D8FB-98AE-4F18-9D17-C7C68C27B655}"/>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30" name="ZoneTexte 2629">
          <a:extLst>
            <a:ext uri="{FF2B5EF4-FFF2-40B4-BE49-F238E27FC236}">
              <a16:creationId xmlns:a16="http://schemas.microsoft.com/office/drawing/2014/main" id="{92EE43D4-AE27-402C-9154-E25ACF1232D1}"/>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31" name="ZoneTexte 2630">
          <a:extLst>
            <a:ext uri="{FF2B5EF4-FFF2-40B4-BE49-F238E27FC236}">
              <a16:creationId xmlns:a16="http://schemas.microsoft.com/office/drawing/2014/main" id="{E9AC03A7-A2E8-4F74-9DCC-423F3E3BCBBE}"/>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32" name="ZoneTexte 2631">
          <a:extLst>
            <a:ext uri="{FF2B5EF4-FFF2-40B4-BE49-F238E27FC236}">
              <a16:creationId xmlns:a16="http://schemas.microsoft.com/office/drawing/2014/main" id="{205A9753-34A6-4E2F-AFF3-FE07CAD65D72}"/>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33" name="ZoneTexte 2632">
          <a:extLst>
            <a:ext uri="{FF2B5EF4-FFF2-40B4-BE49-F238E27FC236}">
              <a16:creationId xmlns:a16="http://schemas.microsoft.com/office/drawing/2014/main" id="{167BE928-9914-4D3B-A340-D85DF2ACF397}"/>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34" name="ZoneTexte 2633">
          <a:extLst>
            <a:ext uri="{FF2B5EF4-FFF2-40B4-BE49-F238E27FC236}">
              <a16:creationId xmlns:a16="http://schemas.microsoft.com/office/drawing/2014/main" id="{9C3C61D4-7931-4A5B-ABCE-F59ACA11937F}"/>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35" name="ZoneTexte 2634">
          <a:extLst>
            <a:ext uri="{FF2B5EF4-FFF2-40B4-BE49-F238E27FC236}">
              <a16:creationId xmlns:a16="http://schemas.microsoft.com/office/drawing/2014/main" id="{8C53A128-EF80-4E19-BC6F-1D8C85F9BE14}"/>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36" name="ZoneTexte 2635">
          <a:extLst>
            <a:ext uri="{FF2B5EF4-FFF2-40B4-BE49-F238E27FC236}">
              <a16:creationId xmlns:a16="http://schemas.microsoft.com/office/drawing/2014/main" id="{16A6D721-28EB-4A2F-9673-CFAE9652B7D0}"/>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37" name="ZoneTexte 2636">
          <a:extLst>
            <a:ext uri="{FF2B5EF4-FFF2-40B4-BE49-F238E27FC236}">
              <a16:creationId xmlns:a16="http://schemas.microsoft.com/office/drawing/2014/main" id="{59582D5C-0975-4CDB-8005-815D388B8B5B}"/>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38" name="ZoneTexte 2637">
          <a:extLst>
            <a:ext uri="{FF2B5EF4-FFF2-40B4-BE49-F238E27FC236}">
              <a16:creationId xmlns:a16="http://schemas.microsoft.com/office/drawing/2014/main" id="{DBEFE342-619F-4957-B51B-B283B632E666}"/>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39" name="ZoneTexte 2638">
          <a:extLst>
            <a:ext uri="{FF2B5EF4-FFF2-40B4-BE49-F238E27FC236}">
              <a16:creationId xmlns:a16="http://schemas.microsoft.com/office/drawing/2014/main" id="{2411E7E7-D021-4FBE-9725-F8CFFBC9E576}"/>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640" name="ZoneTexte 2639">
          <a:extLst>
            <a:ext uri="{FF2B5EF4-FFF2-40B4-BE49-F238E27FC236}">
              <a16:creationId xmlns:a16="http://schemas.microsoft.com/office/drawing/2014/main" id="{38AA7EE1-07C1-4915-AE53-88ECEDB75958}"/>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41" name="ZoneTexte 2640">
          <a:extLst>
            <a:ext uri="{FF2B5EF4-FFF2-40B4-BE49-F238E27FC236}">
              <a16:creationId xmlns:a16="http://schemas.microsoft.com/office/drawing/2014/main" id="{21B33CDB-999D-4B8B-AF06-4CC8367832D9}"/>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42" name="ZoneTexte 2641">
          <a:extLst>
            <a:ext uri="{FF2B5EF4-FFF2-40B4-BE49-F238E27FC236}">
              <a16:creationId xmlns:a16="http://schemas.microsoft.com/office/drawing/2014/main" id="{BE02A1A5-B25B-4DA0-85ED-9B85CB9F336C}"/>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43" name="ZoneTexte 2642">
          <a:extLst>
            <a:ext uri="{FF2B5EF4-FFF2-40B4-BE49-F238E27FC236}">
              <a16:creationId xmlns:a16="http://schemas.microsoft.com/office/drawing/2014/main" id="{D8200319-9B30-43F3-8190-C047A66644EC}"/>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44" name="ZoneTexte 2643">
          <a:extLst>
            <a:ext uri="{FF2B5EF4-FFF2-40B4-BE49-F238E27FC236}">
              <a16:creationId xmlns:a16="http://schemas.microsoft.com/office/drawing/2014/main" id="{9A0A92BB-EB15-4CF7-A548-6B7D93C6DBD7}"/>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45" name="ZoneTexte 2644">
          <a:extLst>
            <a:ext uri="{FF2B5EF4-FFF2-40B4-BE49-F238E27FC236}">
              <a16:creationId xmlns:a16="http://schemas.microsoft.com/office/drawing/2014/main" id="{1E04BC7A-D26A-4CFD-ACDA-1954D8A4D425}"/>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46" name="ZoneTexte 2645">
          <a:extLst>
            <a:ext uri="{FF2B5EF4-FFF2-40B4-BE49-F238E27FC236}">
              <a16:creationId xmlns:a16="http://schemas.microsoft.com/office/drawing/2014/main" id="{4AD63282-30AE-4D58-A977-E9F53BECB919}"/>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47" name="ZoneTexte 2646">
          <a:extLst>
            <a:ext uri="{FF2B5EF4-FFF2-40B4-BE49-F238E27FC236}">
              <a16:creationId xmlns:a16="http://schemas.microsoft.com/office/drawing/2014/main" id="{F8C6E949-03A9-4420-A615-19C0BEE7CCE6}"/>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48" name="ZoneTexte 2647">
          <a:extLst>
            <a:ext uri="{FF2B5EF4-FFF2-40B4-BE49-F238E27FC236}">
              <a16:creationId xmlns:a16="http://schemas.microsoft.com/office/drawing/2014/main" id="{2DC05A11-95DE-4611-BF16-074400336AA2}"/>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49" name="ZoneTexte 2648">
          <a:extLst>
            <a:ext uri="{FF2B5EF4-FFF2-40B4-BE49-F238E27FC236}">
              <a16:creationId xmlns:a16="http://schemas.microsoft.com/office/drawing/2014/main" id="{54C9A972-D35B-4B58-803B-1F7CD1A076E4}"/>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50" name="ZoneTexte 2649">
          <a:extLst>
            <a:ext uri="{FF2B5EF4-FFF2-40B4-BE49-F238E27FC236}">
              <a16:creationId xmlns:a16="http://schemas.microsoft.com/office/drawing/2014/main" id="{B6F6F0E0-613D-429E-8D7E-8FFEEA53751D}"/>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51" name="ZoneTexte 2650">
          <a:extLst>
            <a:ext uri="{FF2B5EF4-FFF2-40B4-BE49-F238E27FC236}">
              <a16:creationId xmlns:a16="http://schemas.microsoft.com/office/drawing/2014/main" id="{D8607AA4-EF57-4DBA-9D35-C8C6C9D94785}"/>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52" name="ZoneTexte 2651">
          <a:extLst>
            <a:ext uri="{FF2B5EF4-FFF2-40B4-BE49-F238E27FC236}">
              <a16:creationId xmlns:a16="http://schemas.microsoft.com/office/drawing/2014/main" id="{E31937F8-9352-4824-BC25-DA4C86718497}"/>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53" name="ZoneTexte 2652">
          <a:extLst>
            <a:ext uri="{FF2B5EF4-FFF2-40B4-BE49-F238E27FC236}">
              <a16:creationId xmlns:a16="http://schemas.microsoft.com/office/drawing/2014/main" id="{E92B2B46-27F1-4222-8C0D-89559799426E}"/>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54" name="ZoneTexte 2653">
          <a:extLst>
            <a:ext uri="{FF2B5EF4-FFF2-40B4-BE49-F238E27FC236}">
              <a16:creationId xmlns:a16="http://schemas.microsoft.com/office/drawing/2014/main" id="{382C294E-FBE8-4DA9-B37D-A05C864790F5}"/>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55" name="ZoneTexte 2654">
          <a:extLst>
            <a:ext uri="{FF2B5EF4-FFF2-40B4-BE49-F238E27FC236}">
              <a16:creationId xmlns:a16="http://schemas.microsoft.com/office/drawing/2014/main" id="{07DBBE88-64DB-4F1A-8942-4D4975888A91}"/>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56" name="ZoneTexte 2655">
          <a:extLst>
            <a:ext uri="{FF2B5EF4-FFF2-40B4-BE49-F238E27FC236}">
              <a16:creationId xmlns:a16="http://schemas.microsoft.com/office/drawing/2014/main" id="{CD8A1066-7B73-4798-9D75-033C9550EA9D}"/>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57" name="ZoneTexte 2656">
          <a:extLst>
            <a:ext uri="{FF2B5EF4-FFF2-40B4-BE49-F238E27FC236}">
              <a16:creationId xmlns:a16="http://schemas.microsoft.com/office/drawing/2014/main" id="{8AA79CE6-6F97-4293-8AE1-3597709B06C6}"/>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58" name="ZoneTexte 2657">
          <a:extLst>
            <a:ext uri="{FF2B5EF4-FFF2-40B4-BE49-F238E27FC236}">
              <a16:creationId xmlns:a16="http://schemas.microsoft.com/office/drawing/2014/main" id="{6FB2391F-968A-4D90-B9DB-87365D3DC66A}"/>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59" name="ZoneTexte 2658">
          <a:extLst>
            <a:ext uri="{FF2B5EF4-FFF2-40B4-BE49-F238E27FC236}">
              <a16:creationId xmlns:a16="http://schemas.microsoft.com/office/drawing/2014/main" id="{B66B8F64-409F-459A-941E-0142AC6D32F8}"/>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60" name="ZoneTexte 2659">
          <a:extLst>
            <a:ext uri="{FF2B5EF4-FFF2-40B4-BE49-F238E27FC236}">
              <a16:creationId xmlns:a16="http://schemas.microsoft.com/office/drawing/2014/main" id="{2DAC85D7-E38F-4CE1-8255-8FA5294BB2CD}"/>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61" name="ZoneTexte 2660">
          <a:extLst>
            <a:ext uri="{FF2B5EF4-FFF2-40B4-BE49-F238E27FC236}">
              <a16:creationId xmlns:a16="http://schemas.microsoft.com/office/drawing/2014/main" id="{E6EBD740-B76D-4753-A175-27241FB11DAB}"/>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62" name="ZoneTexte 2661">
          <a:extLst>
            <a:ext uri="{FF2B5EF4-FFF2-40B4-BE49-F238E27FC236}">
              <a16:creationId xmlns:a16="http://schemas.microsoft.com/office/drawing/2014/main" id="{DD88711F-E5C1-4BDC-9085-932E5D2AC4AD}"/>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63" name="ZoneTexte 2662">
          <a:extLst>
            <a:ext uri="{FF2B5EF4-FFF2-40B4-BE49-F238E27FC236}">
              <a16:creationId xmlns:a16="http://schemas.microsoft.com/office/drawing/2014/main" id="{3CECFAD7-6783-44F9-B482-DFA6EECB2C38}"/>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664" name="ZoneTexte 2663">
          <a:extLst>
            <a:ext uri="{FF2B5EF4-FFF2-40B4-BE49-F238E27FC236}">
              <a16:creationId xmlns:a16="http://schemas.microsoft.com/office/drawing/2014/main" id="{5240ABE6-8034-4EF4-B0F0-6196FD13D25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65" name="ZoneTexte 2664">
          <a:extLst>
            <a:ext uri="{FF2B5EF4-FFF2-40B4-BE49-F238E27FC236}">
              <a16:creationId xmlns:a16="http://schemas.microsoft.com/office/drawing/2014/main" id="{F6635568-BF63-44F7-A221-ABADEDB264F5}"/>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66" name="ZoneTexte 2665">
          <a:extLst>
            <a:ext uri="{FF2B5EF4-FFF2-40B4-BE49-F238E27FC236}">
              <a16:creationId xmlns:a16="http://schemas.microsoft.com/office/drawing/2014/main" id="{9271A588-B884-4970-B3BF-0CF96092D3C3}"/>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67" name="ZoneTexte 2666">
          <a:extLst>
            <a:ext uri="{FF2B5EF4-FFF2-40B4-BE49-F238E27FC236}">
              <a16:creationId xmlns:a16="http://schemas.microsoft.com/office/drawing/2014/main" id="{6A01BD34-06C4-43E3-85B0-0DF0DBA5979F}"/>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68" name="ZoneTexte 2667">
          <a:extLst>
            <a:ext uri="{FF2B5EF4-FFF2-40B4-BE49-F238E27FC236}">
              <a16:creationId xmlns:a16="http://schemas.microsoft.com/office/drawing/2014/main" id="{788FBBA4-C6A2-496D-8E9A-59F09D375099}"/>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69" name="ZoneTexte 2668">
          <a:extLst>
            <a:ext uri="{FF2B5EF4-FFF2-40B4-BE49-F238E27FC236}">
              <a16:creationId xmlns:a16="http://schemas.microsoft.com/office/drawing/2014/main" id="{C439B8FE-5D33-4C87-B38F-846BE6204329}"/>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70" name="ZoneTexte 2669">
          <a:extLst>
            <a:ext uri="{FF2B5EF4-FFF2-40B4-BE49-F238E27FC236}">
              <a16:creationId xmlns:a16="http://schemas.microsoft.com/office/drawing/2014/main" id="{F15D389B-F6E8-49C4-923E-EB1F1E5D7FBF}"/>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71" name="ZoneTexte 2670">
          <a:extLst>
            <a:ext uri="{FF2B5EF4-FFF2-40B4-BE49-F238E27FC236}">
              <a16:creationId xmlns:a16="http://schemas.microsoft.com/office/drawing/2014/main" id="{45A87901-F3B5-4D82-B6E4-B9893DD3348E}"/>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672" name="ZoneTexte 2671">
          <a:extLst>
            <a:ext uri="{FF2B5EF4-FFF2-40B4-BE49-F238E27FC236}">
              <a16:creationId xmlns:a16="http://schemas.microsoft.com/office/drawing/2014/main" id="{A3D36200-A06B-4918-AF1A-2567A7181606}"/>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673" name="ZoneTexte 2672">
          <a:extLst>
            <a:ext uri="{FF2B5EF4-FFF2-40B4-BE49-F238E27FC236}">
              <a16:creationId xmlns:a16="http://schemas.microsoft.com/office/drawing/2014/main" id="{ACF930EB-3ACC-4E62-ACB3-37686657857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674" name="ZoneTexte 2673">
          <a:extLst>
            <a:ext uri="{FF2B5EF4-FFF2-40B4-BE49-F238E27FC236}">
              <a16:creationId xmlns:a16="http://schemas.microsoft.com/office/drawing/2014/main" id="{2CDE1339-DA79-42B9-85CA-D61F202F5276}"/>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675" name="ZoneTexte 2674">
          <a:extLst>
            <a:ext uri="{FF2B5EF4-FFF2-40B4-BE49-F238E27FC236}">
              <a16:creationId xmlns:a16="http://schemas.microsoft.com/office/drawing/2014/main" id="{85F9AB32-495E-439D-8880-00D712C85E0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676" name="ZoneTexte 2675">
          <a:extLst>
            <a:ext uri="{FF2B5EF4-FFF2-40B4-BE49-F238E27FC236}">
              <a16:creationId xmlns:a16="http://schemas.microsoft.com/office/drawing/2014/main" id="{CCF10213-0B73-41B8-878D-4BD48FE7981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677" name="ZoneTexte 2676">
          <a:extLst>
            <a:ext uri="{FF2B5EF4-FFF2-40B4-BE49-F238E27FC236}">
              <a16:creationId xmlns:a16="http://schemas.microsoft.com/office/drawing/2014/main" id="{C655AA57-74F1-4C9A-910D-7A6FB2343806}"/>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678" name="ZoneTexte 2677">
          <a:extLst>
            <a:ext uri="{FF2B5EF4-FFF2-40B4-BE49-F238E27FC236}">
              <a16:creationId xmlns:a16="http://schemas.microsoft.com/office/drawing/2014/main" id="{62C20068-A04F-458C-B81E-99BD38E6A35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679" name="ZoneTexte 2678">
          <a:extLst>
            <a:ext uri="{FF2B5EF4-FFF2-40B4-BE49-F238E27FC236}">
              <a16:creationId xmlns:a16="http://schemas.microsoft.com/office/drawing/2014/main" id="{A80C51F7-F100-462C-9EB9-649D4CBED10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680" name="ZoneTexte 2679">
          <a:extLst>
            <a:ext uri="{FF2B5EF4-FFF2-40B4-BE49-F238E27FC236}">
              <a16:creationId xmlns:a16="http://schemas.microsoft.com/office/drawing/2014/main" id="{1F25AAD1-008A-4D24-8BDA-5CD7C3CA869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681" name="ZoneTexte 2680">
          <a:extLst>
            <a:ext uri="{FF2B5EF4-FFF2-40B4-BE49-F238E27FC236}">
              <a16:creationId xmlns:a16="http://schemas.microsoft.com/office/drawing/2014/main" id="{53BAD197-BA8B-4E24-92F3-29DEE602C4E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682" name="ZoneTexte 2681">
          <a:extLst>
            <a:ext uri="{FF2B5EF4-FFF2-40B4-BE49-F238E27FC236}">
              <a16:creationId xmlns:a16="http://schemas.microsoft.com/office/drawing/2014/main" id="{D163811B-AEF5-4E3D-8B7E-54A403AF41F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683" name="ZoneTexte 2682">
          <a:extLst>
            <a:ext uri="{FF2B5EF4-FFF2-40B4-BE49-F238E27FC236}">
              <a16:creationId xmlns:a16="http://schemas.microsoft.com/office/drawing/2014/main" id="{2D15D5E6-6DBC-4638-BC88-2B6C75134211}"/>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684" name="ZoneTexte 2683">
          <a:extLst>
            <a:ext uri="{FF2B5EF4-FFF2-40B4-BE49-F238E27FC236}">
              <a16:creationId xmlns:a16="http://schemas.microsoft.com/office/drawing/2014/main" id="{DC809B92-22B2-41AF-9C07-C1B9C03EC658}"/>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685" name="ZoneTexte 2684">
          <a:extLst>
            <a:ext uri="{FF2B5EF4-FFF2-40B4-BE49-F238E27FC236}">
              <a16:creationId xmlns:a16="http://schemas.microsoft.com/office/drawing/2014/main" id="{8DBDAB3D-CEDE-4446-BDB0-9E78C2BC235D}"/>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686" name="ZoneTexte 2685">
          <a:extLst>
            <a:ext uri="{FF2B5EF4-FFF2-40B4-BE49-F238E27FC236}">
              <a16:creationId xmlns:a16="http://schemas.microsoft.com/office/drawing/2014/main" id="{0128CA80-05BC-41CB-AB6A-33DEC0216EB6}"/>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687" name="ZoneTexte 2686">
          <a:extLst>
            <a:ext uri="{FF2B5EF4-FFF2-40B4-BE49-F238E27FC236}">
              <a16:creationId xmlns:a16="http://schemas.microsoft.com/office/drawing/2014/main" id="{084A9AFE-0364-47D5-B74D-17A53D8FBB1E}"/>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688" name="ZoneTexte 2687">
          <a:extLst>
            <a:ext uri="{FF2B5EF4-FFF2-40B4-BE49-F238E27FC236}">
              <a16:creationId xmlns:a16="http://schemas.microsoft.com/office/drawing/2014/main" id="{250EC127-97D5-480A-98AF-73515A29255B}"/>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689" name="ZoneTexte 2688">
          <a:extLst>
            <a:ext uri="{FF2B5EF4-FFF2-40B4-BE49-F238E27FC236}">
              <a16:creationId xmlns:a16="http://schemas.microsoft.com/office/drawing/2014/main" id="{2B5B2884-F092-4894-812C-99EF20C60874}"/>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690" name="ZoneTexte 2689">
          <a:extLst>
            <a:ext uri="{FF2B5EF4-FFF2-40B4-BE49-F238E27FC236}">
              <a16:creationId xmlns:a16="http://schemas.microsoft.com/office/drawing/2014/main" id="{DF21BD2B-E5AF-4A0C-ABA1-7271AB56E2E7}"/>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691" name="ZoneTexte 2690">
          <a:extLst>
            <a:ext uri="{FF2B5EF4-FFF2-40B4-BE49-F238E27FC236}">
              <a16:creationId xmlns:a16="http://schemas.microsoft.com/office/drawing/2014/main" id="{F4E792F9-25C0-4D8F-93BE-12D93759277D}"/>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692" name="ZoneTexte 2691">
          <a:extLst>
            <a:ext uri="{FF2B5EF4-FFF2-40B4-BE49-F238E27FC236}">
              <a16:creationId xmlns:a16="http://schemas.microsoft.com/office/drawing/2014/main" id="{F5F1D3ED-9E37-4B74-92A4-6ADB4DE362E0}"/>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693" name="ZoneTexte 2692">
          <a:extLst>
            <a:ext uri="{FF2B5EF4-FFF2-40B4-BE49-F238E27FC236}">
              <a16:creationId xmlns:a16="http://schemas.microsoft.com/office/drawing/2014/main" id="{08780DBA-0A55-4EF4-8D4E-CAF7020383B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694" name="ZoneTexte 2693">
          <a:extLst>
            <a:ext uri="{FF2B5EF4-FFF2-40B4-BE49-F238E27FC236}">
              <a16:creationId xmlns:a16="http://schemas.microsoft.com/office/drawing/2014/main" id="{0BC62B67-B180-49BC-8C22-AD38F8BAB07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695" name="ZoneTexte 2694">
          <a:extLst>
            <a:ext uri="{FF2B5EF4-FFF2-40B4-BE49-F238E27FC236}">
              <a16:creationId xmlns:a16="http://schemas.microsoft.com/office/drawing/2014/main" id="{0AB1506E-E993-429A-BFEA-FC15482943C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696" name="ZoneTexte 2695">
          <a:extLst>
            <a:ext uri="{FF2B5EF4-FFF2-40B4-BE49-F238E27FC236}">
              <a16:creationId xmlns:a16="http://schemas.microsoft.com/office/drawing/2014/main" id="{605DEFF0-4A15-4D66-A57E-9E7345D203C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697" name="ZoneTexte 2696">
          <a:extLst>
            <a:ext uri="{FF2B5EF4-FFF2-40B4-BE49-F238E27FC236}">
              <a16:creationId xmlns:a16="http://schemas.microsoft.com/office/drawing/2014/main" id="{DD7F4B75-E9DB-4150-87B6-FC55B61A84A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698" name="ZoneTexte 2697">
          <a:extLst>
            <a:ext uri="{FF2B5EF4-FFF2-40B4-BE49-F238E27FC236}">
              <a16:creationId xmlns:a16="http://schemas.microsoft.com/office/drawing/2014/main" id="{C772250F-A9A6-4D58-AB6B-B86CCC1EEB2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699" name="ZoneTexte 2698">
          <a:extLst>
            <a:ext uri="{FF2B5EF4-FFF2-40B4-BE49-F238E27FC236}">
              <a16:creationId xmlns:a16="http://schemas.microsoft.com/office/drawing/2014/main" id="{0F48B651-C232-40E1-B50A-ACA68113896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700" name="ZoneTexte 2699">
          <a:extLst>
            <a:ext uri="{FF2B5EF4-FFF2-40B4-BE49-F238E27FC236}">
              <a16:creationId xmlns:a16="http://schemas.microsoft.com/office/drawing/2014/main" id="{3F124FF4-FA50-4FCC-995E-BE9CF69AA9E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701" name="ZoneTexte 2700">
          <a:extLst>
            <a:ext uri="{FF2B5EF4-FFF2-40B4-BE49-F238E27FC236}">
              <a16:creationId xmlns:a16="http://schemas.microsoft.com/office/drawing/2014/main" id="{113C83C7-0511-4BB8-96D7-BE29F7925B7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702" name="ZoneTexte 2701">
          <a:extLst>
            <a:ext uri="{FF2B5EF4-FFF2-40B4-BE49-F238E27FC236}">
              <a16:creationId xmlns:a16="http://schemas.microsoft.com/office/drawing/2014/main" id="{FFFA062C-B1CF-44C5-B289-2D527B1E723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03" name="ZoneTexte 2702">
          <a:extLst>
            <a:ext uri="{FF2B5EF4-FFF2-40B4-BE49-F238E27FC236}">
              <a16:creationId xmlns:a16="http://schemas.microsoft.com/office/drawing/2014/main" id="{CBD60FCA-8AD2-4323-9892-7255FB8E000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04" name="ZoneTexte 2703">
          <a:extLst>
            <a:ext uri="{FF2B5EF4-FFF2-40B4-BE49-F238E27FC236}">
              <a16:creationId xmlns:a16="http://schemas.microsoft.com/office/drawing/2014/main" id="{080F04D6-7EA4-4577-AF64-82007A98887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05" name="ZoneTexte 2704">
          <a:extLst>
            <a:ext uri="{FF2B5EF4-FFF2-40B4-BE49-F238E27FC236}">
              <a16:creationId xmlns:a16="http://schemas.microsoft.com/office/drawing/2014/main" id="{8647EA80-CB94-493E-9A7E-AF3E35CCAAF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06" name="ZoneTexte 2705">
          <a:extLst>
            <a:ext uri="{FF2B5EF4-FFF2-40B4-BE49-F238E27FC236}">
              <a16:creationId xmlns:a16="http://schemas.microsoft.com/office/drawing/2014/main" id="{BC74CF65-97FF-46C0-9C9D-9F5BD8A8673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07" name="ZoneTexte 2706">
          <a:extLst>
            <a:ext uri="{FF2B5EF4-FFF2-40B4-BE49-F238E27FC236}">
              <a16:creationId xmlns:a16="http://schemas.microsoft.com/office/drawing/2014/main" id="{2F3C044F-05E3-40C9-8882-8808124B0D05}"/>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08" name="ZoneTexte 2707">
          <a:extLst>
            <a:ext uri="{FF2B5EF4-FFF2-40B4-BE49-F238E27FC236}">
              <a16:creationId xmlns:a16="http://schemas.microsoft.com/office/drawing/2014/main" id="{0D6337D4-51EE-4372-B2D9-3BE0ABDB25E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09" name="ZoneTexte 2708">
          <a:extLst>
            <a:ext uri="{FF2B5EF4-FFF2-40B4-BE49-F238E27FC236}">
              <a16:creationId xmlns:a16="http://schemas.microsoft.com/office/drawing/2014/main" id="{FDAB4990-65FD-42A7-99B4-E8BDBA51E21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10" name="ZoneTexte 2709">
          <a:extLst>
            <a:ext uri="{FF2B5EF4-FFF2-40B4-BE49-F238E27FC236}">
              <a16:creationId xmlns:a16="http://schemas.microsoft.com/office/drawing/2014/main" id="{3698B1A9-AF9A-405E-81B3-059964027DE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11" name="ZoneTexte 2710">
          <a:extLst>
            <a:ext uri="{FF2B5EF4-FFF2-40B4-BE49-F238E27FC236}">
              <a16:creationId xmlns:a16="http://schemas.microsoft.com/office/drawing/2014/main" id="{9314F677-FF2F-4732-8D73-1E45B8BA98B5}"/>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12" name="ZoneTexte 2711">
          <a:extLst>
            <a:ext uri="{FF2B5EF4-FFF2-40B4-BE49-F238E27FC236}">
              <a16:creationId xmlns:a16="http://schemas.microsoft.com/office/drawing/2014/main" id="{1C925A40-3D09-4B27-BD5D-7A5E5102E30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713" name="ZoneTexte 2712">
          <a:extLst>
            <a:ext uri="{FF2B5EF4-FFF2-40B4-BE49-F238E27FC236}">
              <a16:creationId xmlns:a16="http://schemas.microsoft.com/office/drawing/2014/main" id="{EB91A975-DE73-406C-965F-0EE3CDDE905A}"/>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714" name="ZoneTexte 2713">
          <a:extLst>
            <a:ext uri="{FF2B5EF4-FFF2-40B4-BE49-F238E27FC236}">
              <a16:creationId xmlns:a16="http://schemas.microsoft.com/office/drawing/2014/main" id="{C01C1B7A-72DA-40FA-A20D-F75AC14362AF}"/>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715" name="ZoneTexte 2714">
          <a:extLst>
            <a:ext uri="{FF2B5EF4-FFF2-40B4-BE49-F238E27FC236}">
              <a16:creationId xmlns:a16="http://schemas.microsoft.com/office/drawing/2014/main" id="{19B16D16-3085-44A0-B525-9E08A392C695}"/>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716" name="ZoneTexte 2715">
          <a:extLst>
            <a:ext uri="{FF2B5EF4-FFF2-40B4-BE49-F238E27FC236}">
              <a16:creationId xmlns:a16="http://schemas.microsoft.com/office/drawing/2014/main" id="{3D3E165F-5E95-4A9D-BDA2-5E7E520000B7}"/>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717" name="ZoneTexte 2716">
          <a:extLst>
            <a:ext uri="{FF2B5EF4-FFF2-40B4-BE49-F238E27FC236}">
              <a16:creationId xmlns:a16="http://schemas.microsoft.com/office/drawing/2014/main" id="{13CF7605-4C70-424C-940D-56A7B1765840}"/>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718" name="ZoneTexte 2717">
          <a:extLst>
            <a:ext uri="{FF2B5EF4-FFF2-40B4-BE49-F238E27FC236}">
              <a16:creationId xmlns:a16="http://schemas.microsoft.com/office/drawing/2014/main" id="{1358EB98-F5D0-4981-810D-0476ACA986B1}"/>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719" name="ZoneTexte 2718">
          <a:extLst>
            <a:ext uri="{FF2B5EF4-FFF2-40B4-BE49-F238E27FC236}">
              <a16:creationId xmlns:a16="http://schemas.microsoft.com/office/drawing/2014/main" id="{937F98D4-1F0A-4AB8-A7D0-2A53A3AB43A5}"/>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720" name="ZoneTexte 2719">
          <a:extLst>
            <a:ext uri="{FF2B5EF4-FFF2-40B4-BE49-F238E27FC236}">
              <a16:creationId xmlns:a16="http://schemas.microsoft.com/office/drawing/2014/main" id="{EE9DA3D5-6543-4961-A417-50346B71ABBB}"/>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721" name="ZoneTexte 2720">
          <a:extLst>
            <a:ext uri="{FF2B5EF4-FFF2-40B4-BE49-F238E27FC236}">
              <a16:creationId xmlns:a16="http://schemas.microsoft.com/office/drawing/2014/main" id="{54DCB42F-F84E-44DD-94E9-DCED4A079933}"/>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722" name="ZoneTexte 2721">
          <a:extLst>
            <a:ext uri="{FF2B5EF4-FFF2-40B4-BE49-F238E27FC236}">
              <a16:creationId xmlns:a16="http://schemas.microsoft.com/office/drawing/2014/main" id="{372AFC20-4C91-4316-96CD-AB720CC56BF7}"/>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23" name="ZoneTexte 2722">
          <a:extLst>
            <a:ext uri="{FF2B5EF4-FFF2-40B4-BE49-F238E27FC236}">
              <a16:creationId xmlns:a16="http://schemas.microsoft.com/office/drawing/2014/main" id="{86DB6A7C-1890-4468-8707-7AFCD1664415}"/>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24" name="ZoneTexte 2723">
          <a:extLst>
            <a:ext uri="{FF2B5EF4-FFF2-40B4-BE49-F238E27FC236}">
              <a16:creationId xmlns:a16="http://schemas.microsoft.com/office/drawing/2014/main" id="{80FC8EAA-25DF-4682-95F4-EAFBCCF88EE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25" name="ZoneTexte 2724">
          <a:extLst>
            <a:ext uri="{FF2B5EF4-FFF2-40B4-BE49-F238E27FC236}">
              <a16:creationId xmlns:a16="http://schemas.microsoft.com/office/drawing/2014/main" id="{3F7B6125-4B83-4C7B-B42D-2C8AD8ECCE0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26" name="ZoneTexte 2725">
          <a:extLst>
            <a:ext uri="{FF2B5EF4-FFF2-40B4-BE49-F238E27FC236}">
              <a16:creationId xmlns:a16="http://schemas.microsoft.com/office/drawing/2014/main" id="{32A42B2B-A439-4238-8CAD-E6ACFAD4003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27" name="ZoneTexte 2726">
          <a:extLst>
            <a:ext uri="{FF2B5EF4-FFF2-40B4-BE49-F238E27FC236}">
              <a16:creationId xmlns:a16="http://schemas.microsoft.com/office/drawing/2014/main" id="{2E062BF1-947F-4FE4-924D-4BDCC78BD7F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28" name="ZoneTexte 2727">
          <a:extLst>
            <a:ext uri="{FF2B5EF4-FFF2-40B4-BE49-F238E27FC236}">
              <a16:creationId xmlns:a16="http://schemas.microsoft.com/office/drawing/2014/main" id="{065C986C-685B-4CE3-9CA3-B40F87E6EB6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29" name="ZoneTexte 2728">
          <a:extLst>
            <a:ext uri="{FF2B5EF4-FFF2-40B4-BE49-F238E27FC236}">
              <a16:creationId xmlns:a16="http://schemas.microsoft.com/office/drawing/2014/main" id="{78D44BB7-DF17-4492-BF3D-B00DDC3B5B96}"/>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30" name="ZoneTexte 2729">
          <a:extLst>
            <a:ext uri="{FF2B5EF4-FFF2-40B4-BE49-F238E27FC236}">
              <a16:creationId xmlns:a16="http://schemas.microsoft.com/office/drawing/2014/main" id="{DD64B799-7ED1-4C84-B3FC-2E00DC88816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31" name="ZoneTexte 2730">
          <a:extLst>
            <a:ext uri="{FF2B5EF4-FFF2-40B4-BE49-F238E27FC236}">
              <a16:creationId xmlns:a16="http://schemas.microsoft.com/office/drawing/2014/main" id="{E0F117EE-9042-45CB-817B-67C4C3E0CB4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732" name="ZoneTexte 2731">
          <a:extLst>
            <a:ext uri="{FF2B5EF4-FFF2-40B4-BE49-F238E27FC236}">
              <a16:creationId xmlns:a16="http://schemas.microsoft.com/office/drawing/2014/main" id="{31DDCAC0-95C3-4D71-9622-F25DE7D26EA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33" name="ZoneTexte 2732">
          <a:extLst>
            <a:ext uri="{FF2B5EF4-FFF2-40B4-BE49-F238E27FC236}">
              <a16:creationId xmlns:a16="http://schemas.microsoft.com/office/drawing/2014/main" id="{3CE2789D-8F02-4023-B032-14637B0E196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34" name="ZoneTexte 2733">
          <a:extLst>
            <a:ext uri="{FF2B5EF4-FFF2-40B4-BE49-F238E27FC236}">
              <a16:creationId xmlns:a16="http://schemas.microsoft.com/office/drawing/2014/main" id="{B79DE49C-82B2-45A6-9345-3493BC5B13F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35" name="ZoneTexte 2734">
          <a:extLst>
            <a:ext uri="{FF2B5EF4-FFF2-40B4-BE49-F238E27FC236}">
              <a16:creationId xmlns:a16="http://schemas.microsoft.com/office/drawing/2014/main" id="{04B345C1-F0EC-44C1-91F5-F4161283226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36" name="ZoneTexte 2735">
          <a:extLst>
            <a:ext uri="{FF2B5EF4-FFF2-40B4-BE49-F238E27FC236}">
              <a16:creationId xmlns:a16="http://schemas.microsoft.com/office/drawing/2014/main" id="{E84E7E89-64BD-4A54-B3A5-9B59C5BF55D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37" name="ZoneTexte 2736">
          <a:extLst>
            <a:ext uri="{FF2B5EF4-FFF2-40B4-BE49-F238E27FC236}">
              <a16:creationId xmlns:a16="http://schemas.microsoft.com/office/drawing/2014/main" id="{3260A3DC-1188-4831-9DDF-B1DDED022E7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38" name="ZoneTexte 2737">
          <a:extLst>
            <a:ext uri="{FF2B5EF4-FFF2-40B4-BE49-F238E27FC236}">
              <a16:creationId xmlns:a16="http://schemas.microsoft.com/office/drawing/2014/main" id="{1EF246C4-AB60-45BC-896F-24189F5A4E6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39" name="ZoneTexte 2738">
          <a:extLst>
            <a:ext uri="{FF2B5EF4-FFF2-40B4-BE49-F238E27FC236}">
              <a16:creationId xmlns:a16="http://schemas.microsoft.com/office/drawing/2014/main" id="{4BB9019A-F96B-4615-973F-AD56024D388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40" name="ZoneTexte 2739">
          <a:extLst>
            <a:ext uri="{FF2B5EF4-FFF2-40B4-BE49-F238E27FC236}">
              <a16:creationId xmlns:a16="http://schemas.microsoft.com/office/drawing/2014/main" id="{B865809D-F0CB-47C0-8237-5F0946C3D9C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41" name="ZoneTexte 2740">
          <a:extLst>
            <a:ext uri="{FF2B5EF4-FFF2-40B4-BE49-F238E27FC236}">
              <a16:creationId xmlns:a16="http://schemas.microsoft.com/office/drawing/2014/main" id="{E83DF2C3-6740-4874-A7FC-0992A5A7879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42" name="ZoneTexte 2741">
          <a:extLst>
            <a:ext uri="{FF2B5EF4-FFF2-40B4-BE49-F238E27FC236}">
              <a16:creationId xmlns:a16="http://schemas.microsoft.com/office/drawing/2014/main" id="{09B8011D-8803-4F54-B753-EC12D36ED30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743" name="ZoneTexte 2742">
          <a:extLst>
            <a:ext uri="{FF2B5EF4-FFF2-40B4-BE49-F238E27FC236}">
              <a16:creationId xmlns:a16="http://schemas.microsoft.com/office/drawing/2014/main" id="{8374D0FF-AA19-4056-B02F-3D576E111DA9}"/>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744" name="ZoneTexte 2743">
          <a:extLst>
            <a:ext uri="{FF2B5EF4-FFF2-40B4-BE49-F238E27FC236}">
              <a16:creationId xmlns:a16="http://schemas.microsoft.com/office/drawing/2014/main" id="{93EFFB85-7EF8-4088-9E00-75E912E5920A}"/>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745" name="ZoneTexte 2744">
          <a:extLst>
            <a:ext uri="{FF2B5EF4-FFF2-40B4-BE49-F238E27FC236}">
              <a16:creationId xmlns:a16="http://schemas.microsoft.com/office/drawing/2014/main" id="{D89BD2BE-34C4-4367-8CA9-0805DFF65FB1}"/>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746" name="ZoneTexte 2745">
          <a:extLst>
            <a:ext uri="{FF2B5EF4-FFF2-40B4-BE49-F238E27FC236}">
              <a16:creationId xmlns:a16="http://schemas.microsoft.com/office/drawing/2014/main" id="{A1BE01FA-BC7E-4B69-A487-775F85768225}"/>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747" name="ZoneTexte 2746">
          <a:extLst>
            <a:ext uri="{FF2B5EF4-FFF2-40B4-BE49-F238E27FC236}">
              <a16:creationId xmlns:a16="http://schemas.microsoft.com/office/drawing/2014/main" id="{AD9F5A06-8411-4750-A941-65FCE8344BD6}"/>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748" name="ZoneTexte 2747">
          <a:extLst>
            <a:ext uri="{FF2B5EF4-FFF2-40B4-BE49-F238E27FC236}">
              <a16:creationId xmlns:a16="http://schemas.microsoft.com/office/drawing/2014/main" id="{FE2F0B0F-4048-467E-88BC-9DA4B3342F05}"/>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749" name="ZoneTexte 2748">
          <a:extLst>
            <a:ext uri="{FF2B5EF4-FFF2-40B4-BE49-F238E27FC236}">
              <a16:creationId xmlns:a16="http://schemas.microsoft.com/office/drawing/2014/main" id="{7EFD5E46-C405-4ABE-9CD8-D9FCD896C1E1}"/>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750" name="ZoneTexte 2749">
          <a:extLst>
            <a:ext uri="{FF2B5EF4-FFF2-40B4-BE49-F238E27FC236}">
              <a16:creationId xmlns:a16="http://schemas.microsoft.com/office/drawing/2014/main" id="{5F0A00B8-3142-4725-B57B-5E86F0406570}"/>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751" name="ZoneTexte 2750">
          <a:extLst>
            <a:ext uri="{FF2B5EF4-FFF2-40B4-BE49-F238E27FC236}">
              <a16:creationId xmlns:a16="http://schemas.microsoft.com/office/drawing/2014/main" id="{D3438B49-D2A3-44EE-9372-1EF44E557782}"/>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752" name="ZoneTexte 2751">
          <a:extLst>
            <a:ext uri="{FF2B5EF4-FFF2-40B4-BE49-F238E27FC236}">
              <a16:creationId xmlns:a16="http://schemas.microsoft.com/office/drawing/2014/main" id="{876FD133-0481-4537-AD6D-EE46E8AFE04D}"/>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53" name="ZoneTexte 2752">
          <a:extLst>
            <a:ext uri="{FF2B5EF4-FFF2-40B4-BE49-F238E27FC236}">
              <a16:creationId xmlns:a16="http://schemas.microsoft.com/office/drawing/2014/main" id="{D7BE05AE-DD2A-42E0-8C85-1A13FC3F8CC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54" name="ZoneTexte 2753">
          <a:extLst>
            <a:ext uri="{FF2B5EF4-FFF2-40B4-BE49-F238E27FC236}">
              <a16:creationId xmlns:a16="http://schemas.microsoft.com/office/drawing/2014/main" id="{8BF981F2-A0E8-4CAC-B767-04EE7256DBE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55" name="ZoneTexte 2754">
          <a:extLst>
            <a:ext uri="{FF2B5EF4-FFF2-40B4-BE49-F238E27FC236}">
              <a16:creationId xmlns:a16="http://schemas.microsoft.com/office/drawing/2014/main" id="{F2EBCE47-722B-446A-95B5-C0C5BB2B7085}"/>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56" name="ZoneTexte 2755">
          <a:extLst>
            <a:ext uri="{FF2B5EF4-FFF2-40B4-BE49-F238E27FC236}">
              <a16:creationId xmlns:a16="http://schemas.microsoft.com/office/drawing/2014/main" id="{C34AC99D-B32C-4FF1-A522-36D734CA23F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57" name="ZoneTexte 2756">
          <a:extLst>
            <a:ext uri="{FF2B5EF4-FFF2-40B4-BE49-F238E27FC236}">
              <a16:creationId xmlns:a16="http://schemas.microsoft.com/office/drawing/2014/main" id="{79F6AB0F-7EA5-4D06-98F5-4FC079DA584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58" name="ZoneTexte 2757">
          <a:extLst>
            <a:ext uri="{FF2B5EF4-FFF2-40B4-BE49-F238E27FC236}">
              <a16:creationId xmlns:a16="http://schemas.microsoft.com/office/drawing/2014/main" id="{7B8F0AB1-097F-4969-AED2-F4A44BA8BA5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59" name="ZoneTexte 2758">
          <a:extLst>
            <a:ext uri="{FF2B5EF4-FFF2-40B4-BE49-F238E27FC236}">
              <a16:creationId xmlns:a16="http://schemas.microsoft.com/office/drawing/2014/main" id="{C55AF4A1-4A38-491E-AB8F-CFA64409740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60" name="ZoneTexte 2759">
          <a:extLst>
            <a:ext uri="{FF2B5EF4-FFF2-40B4-BE49-F238E27FC236}">
              <a16:creationId xmlns:a16="http://schemas.microsoft.com/office/drawing/2014/main" id="{5E725895-3782-42C2-B358-0AF6E743570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61" name="ZoneTexte 2760">
          <a:extLst>
            <a:ext uri="{FF2B5EF4-FFF2-40B4-BE49-F238E27FC236}">
              <a16:creationId xmlns:a16="http://schemas.microsoft.com/office/drawing/2014/main" id="{BC396AFA-2092-45A6-B03D-45316603EB3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762" name="ZoneTexte 2761">
          <a:extLst>
            <a:ext uri="{FF2B5EF4-FFF2-40B4-BE49-F238E27FC236}">
              <a16:creationId xmlns:a16="http://schemas.microsoft.com/office/drawing/2014/main" id="{F880DFB5-DE55-4221-9C7F-12AC6BAC47D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63" name="ZoneTexte 2762">
          <a:extLst>
            <a:ext uri="{FF2B5EF4-FFF2-40B4-BE49-F238E27FC236}">
              <a16:creationId xmlns:a16="http://schemas.microsoft.com/office/drawing/2014/main" id="{48B0DDC5-5740-4688-A79F-A9ADB6A6190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64" name="ZoneTexte 2763">
          <a:extLst>
            <a:ext uri="{FF2B5EF4-FFF2-40B4-BE49-F238E27FC236}">
              <a16:creationId xmlns:a16="http://schemas.microsoft.com/office/drawing/2014/main" id="{CC7C5AC4-ED78-42AA-94C0-F08C58B15CD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65" name="ZoneTexte 2764">
          <a:extLst>
            <a:ext uri="{FF2B5EF4-FFF2-40B4-BE49-F238E27FC236}">
              <a16:creationId xmlns:a16="http://schemas.microsoft.com/office/drawing/2014/main" id="{79E18F2C-28D0-42BC-AF36-739E5A419B9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66" name="ZoneTexte 2765">
          <a:extLst>
            <a:ext uri="{FF2B5EF4-FFF2-40B4-BE49-F238E27FC236}">
              <a16:creationId xmlns:a16="http://schemas.microsoft.com/office/drawing/2014/main" id="{C6542CC1-392A-48EA-A80B-F168B222434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67" name="ZoneTexte 2766">
          <a:extLst>
            <a:ext uri="{FF2B5EF4-FFF2-40B4-BE49-F238E27FC236}">
              <a16:creationId xmlns:a16="http://schemas.microsoft.com/office/drawing/2014/main" id="{9240B6E4-5FEB-421C-8340-0828D7E172E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68" name="ZoneTexte 2767">
          <a:extLst>
            <a:ext uri="{FF2B5EF4-FFF2-40B4-BE49-F238E27FC236}">
              <a16:creationId xmlns:a16="http://schemas.microsoft.com/office/drawing/2014/main" id="{A004D3F8-0FBB-4D66-B2DC-18E20CCBB0C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69" name="ZoneTexte 2768">
          <a:extLst>
            <a:ext uri="{FF2B5EF4-FFF2-40B4-BE49-F238E27FC236}">
              <a16:creationId xmlns:a16="http://schemas.microsoft.com/office/drawing/2014/main" id="{63A5D42C-3FB5-48ED-85DC-EC63652CA84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70" name="ZoneTexte 2769">
          <a:extLst>
            <a:ext uri="{FF2B5EF4-FFF2-40B4-BE49-F238E27FC236}">
              <a16:creationId xmlns:a16="http://schemas.microsoft.com/office/drawing/2014/main" id="{A312F8EE-FFD2-408F-A5ED-8FACEA25C44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71" name="ZoneTexte 2770">
          <a:extLst>
            <a:ext uri="{FF2B5EF4-FFF2-40B4-BE49-F238E27FC236}">
              <a16:creationId xmlns:a16="http://schemas.microsoft.com/office/drawing/2014/main" id="{7FF5E4AD-80AF-495F-AEB8-5BB64FE2E74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72" name="ZoneTexte 2771">
          <a:extLst>
            <a:ext uri="{FF2B5EF4-FFF2-40B4-BE49-F238E27FC236}">
              <a16:creationId xmlns:a16="http://schemas.microsoft.com/office/drawing/2014/main" id="{9C82A3FF-7C54-41C9-A547-EF073511485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773" name="ZoneTexte 2772">
          <a:extLst>
            <a:ext uri="{FF2B5EF4-FFF2-40B4-BE49-F238E27FC236}">
              <a16:creationId xmlns:a16="http://schemas.microsoft.com/office/drawing/2014/main" id="{640A01F8-52AA-4314-9FC1-789E360720B2}"/>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774" name="ZoneTexte 2773">
          <a:extLst>
            <a:ext uri="{FF2B5EF4-FFF2-40B4-BE49-F238E27FC236}">
              <a16:creationId xmlns:a16="http://schemas.microsoft.com/office/drawing/2014/main" id="{E1AFF148-EFD5-4A4A-9852-AB5096605A90}"/>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775" name="ZoneTexte 2774">
          <a:extLst>
            <a:ext uri="{FF2B5EF4-FFF2-40B4-BE49-F238E27FC236}">
              <a16:creationId xmlns:a16="http://schemas.microsoft.com/office/drawing/2014/main" id="{650E967E-67A3-4743-A4A5-BA31F82A6524}"/>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776" name="ZoneTexte 2775">
          <a:extLst>
            <a:ext uri="{FF2B5EF4-FFF2-40B4-BE49-F238E27FC236}">
              <a16:creationId xmlns:a16="http://schemas.microsoft.com/office/drawing/2014/main" id="{DA6DA675-F4B7-463C-9EA1-AF1FB11661A2}"/>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777" name="ZoneTexte 2776">
          <a:extLst>
            <a:ext uri="{FF2B5EF4-FFF2-40B4-BE49-F238E27FC236}">
              <a16:creationId xmlns:a16="http://schemas.microsoft.com/office/drawing/2014/main" id="{567DA655-6407-473E-B97C-D7A9F23F8FF2}"/>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778" name="ZoneTexte 2777">
          <a:extLst>
            <a:ext uri="{FF2B5EF4-FFF2-40B4-BE49-F238E27FC236}">
              <a16:creationId xmlns:a16="http://schemas.microsoft.com/office/drawing/2014/main" id="{BC4D6555-AE28-4956-88BE-890E8D7110F3}"/>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779" name="ZoneTexte 2778">
          <a:extLst>
            <a:ext uri="{FF2B5EF4-FFF2-40B4-BE49-F238E27FC236}">
              <a16:creationId xmlns:a16="http://schemas.microsoft.com/office/drawing/2014/main" id="{8758FC45-D313-4CBF-BC78-D8A4AA7F679E}"/>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780" name="ZoneTexte 2779">
          <a:extLst>
            <a:ext uri="{FF2B5EF4-FFF2-40B4-BE49-F238E27FC236}">
              <a16:creationId xmlns:a16="http://schemas.microsoft.com/office/drawing/2014/main" id="{63CA1844-2B52-40FA-AAC3-806059D89141}"/>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781" name="ZoneTexte 2780">
          <a:extLst>
            <a:ext uri="{FF2B5EF4-FFF2-40B4-BE49-F238E27FC236}">
              <a16:creationId xmlns:a16="http://schemas.microsoft.com/office/drawing/2014/main" id="{CF1BA380-0EEE-4843-A753-3D467F1DEF22}"/>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782" name="ZoneTexte 2781">
          <a:extLst>
            <a:ext uri="{FF2B5EF4-FFF2-40B4-BE49-F238E27FC236}">
              <a16:creationId xmlns:a16="http://schemas.microsoft.com/office/drawing/2014/main" id="{3751C5B2-71E8-4987-B0A6-C45063A08FAC}"/>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83" name="ZoneTexte 2782">
          <a:extLst>
            <a:ext uri="{FF2B5EF4-FFF2-40B4-BE49-F238E27FC236}">
              <a16:creationId xmlns:a16="http://schemas.microsoft.com/office/drawing/2014/main" id="{C5293034-2375-4682-8EE3-50F70DCABE1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84" name="ZoneTexte 2783">
          <a:extLst>
            <a:ext uri="{FF2B5EF4-FFF2-40B4-BE49-F238E27FC236}">
              <a16:creationId xmlns:a16="http://schemas.microsoft.com/office/drawing/2014/main" id="{CC7E8C37-A325-4145-BA1B-4B80D7310F0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85" name="ZoneTexte 2784">
          <a:extLst>
            <a:ext uri="{FF2B5EF4-FFF2-40B4-BE49-F238E27FC236}">
              <a16:creationId xmlns:a16="http://schemas.microsoft.com/office/drawing/2014/main" id="{CBA4C4AD-835C-4467-8300-2575F04E7B6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86" name="ZoneTexte 2785">
          <a:extLst>
            <a:ext uri="{FF2B5EF4-FFF2-40B4-BE49-F238E27FC236}">
              <a16:creationId xmlns:a16="http://schemas.microsoft.com/office/drawing/2014/main" id="{D2E80060-AB5C-44E9-9930-86FF8B0F806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87" name="ZoneTexte 2786">
          <a:extLst>
            <a:ext uri="{FF2B5EF4-FFF2-40B4-BE49-F238E27FC236}">
              <a16:creationId xmlns:a16="http://schemas.microsoft.com/office/drawing/2014/main" id="{86349F75-DA97-41BF-A63D-F8BE01B092E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88" name="ZoneTexte 2787">
          <a:extLst>
            <a:ext uri="{FF2B5EF4-FFF2-40B4-BE49-F238E27FC236}">
              <a16:creationId xmlns:a16="http://schemas.microsoft.com/office/drawing/2014/main" id="{868C8588-6570-470D-B928-EF58DEEE03F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89" name="ZoneTexte 2788">
          <a:extLst>
            <a:ext uri="{FF2B5EF4-FFF2-40B4-BE49-F238E27FC236}">
              <a16:creationId xmlns:a16="http://schemas.microsoft.com/office/drawing/2014/main" id="{38C8422D-F82C-4AE2-8420-DEFF48201AD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90" name="ZoneTexte 2789">
          <a:extLst>
            <a:ext uri="{FF2B5EF4-FFF2-40B4-BE49-F238E27FC236}">
              <a16:creationId xmlns:a16="http://schemas.microsoft.com/office/drawing/2014/main" id="{6BEEE874-B10D-46AA-BF69-39CD4671440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91" name="ZoneTexte 2790">
          <a:extLst>
            <a:ext uri="{FF2B5EF4-FFF2-40B4-BE49-F238E27FC236}">
              <a16:creationId xmlns:a16="http://schemas.microsoft.com/office/drawing/2014/main" id="{F97D2CAA-E85A-4877-B3DE-D78C766C42B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792" name="ZoneTexte 2791">
          <a:extLst>
            <a:ext uri="{FF2B5EF4-FFF2-40B4-BE49-F238E27FC236}">
              <a16:creationId xmlns:a16="http://schemas.microsoft.com/office/drawing/2014/main" id="{7CBDC8EA-FE1E-4317-AEF4-944FCB1F921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793" name="ZoneTexte 2792">
          <a:extLst>
            <a:ext uri="{FF2B5EF4-FFF2-40B4-BE49-F238E27FC236}">
              <a16:creationId xmlns:a16="http://schemas.microsoft.com/office/drawing/2014/main" id="{CB215080-1DD0-44E2-90D8-3DE4C6087986}"/>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794" name="ZoneTexte 2793">
          <a:extLst>
            <a:ext uri="{FF2B5EF4-FFF2-40B4-BE49-F238E27FC236}">
              <a16:creationId xmlns:a16="http://schemas.microsoft.com/office/drawing/2014/main" id="{79CB1843-4C50-4640-BE0B-AC3CFA03CF1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795" name="ZoneTexte 2794">
          <a:extLst>
            <a:ext uri="{FF2B5EF4-FFF2-40B4-BE49-F238E27FC236}">
              <a16:creationId xmlns:a16="http://schemas.microsoft.com/office/drawing/2014/main" id="{BC27BC7E-07F3-45D6-9E06-862DB42A6F7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796" name="ZoneTexte 2795">
          <a:extLst>
            <a:ext uri="{FF2B5EF4-FFF2-40B4-BE49-F238E27FC236}">
              <a16:creationId xmlns:a16="http://schemas.microsoft.com/office/drawing/2014/main" id="{74E0CE7D-AF5C-4C04-B24C-35CA12C5CE2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797" name="ZoneTexte 2796">
          <a:extLst>
            <a:ext uri="{FF2B5EF4-FFF2-40B4-BE49-F238E27FC236}">
              <a16:creationId xmlns:a16="http://schemas.microsoft.com/office/drawing/2014/main" id="{D6BE5873-CF3F-4F15-A560-171B3E85AC7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798" name="ZoneTexte 2797">
          <a:extLst>
            <a:ext uri="{FF2B5EF4-FFF2-40B4-BE49-F238E27FC236}">
              <a16:creationId xmlns:a16="http://schemas.microsoft.com/office/drawing/2014/main" id="{74C6A37E-5AB7-4E74-90DD-9740D1FBE04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799" name="ZoneTexte 2798">
          <a:extLst>
            <a:ext uri="{FF2B5EF4-FFF2-40B4-BE49-F238E27FC236}">
              <a16:creationId xmlns:a16="http://schemas.microsoft.com/office/drawing/2014/main" id="{4856BE3E-E5F6-428A-990B-F95C237ABFB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800" name="ZoneTexte 2799">
          <a:extLst>
            <a:ext uri="{FF2B5EF4-FFF2-40B4-BE49-F238E27FC236}">
              <a16:creationId xmlns:a16="http://schemas.microsoft.com/office/drawing/2014/main" id="{FA52A692-31F0-499D-B01B-58F01F1B172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801" name="ZoneTexte 2800">
          <a:extLst>
            <a:ext uri="{FF2B5EF4-FFF2-40B4-BE49-F238E27FC236}">
              <a16:creationId xmlns:a16="http://schemas.microsoft.com/office/drawing/2014/main" id="{8FB67A92-5202-424A-B298-44592DE63E8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802" name="ZoneTexte 2801">
          <a:extLst>
            <a:ext uri="{FF2B5EF4-FFF2-40B4-BE49-F238E27FC236}">
              <a16:creationId xmlns:a16="http://schemas.microsoft.com/office/drawing/2014/main" id="{19A8C85C-9ABD-4C46-929A-6A592EC635D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803" name="ZoneTexte 2802">
          <a:extLst>
            <a:ext uri="{FF2B5EF4-FFF2-40B4-BE49-F238E27FC236}">
              <a16:creationId xmlns:a16="http://schemas.microsoft.com/office/drawing/2014/main" id="{7FAA6FD3-BE29-4BF2-85D1-1BE60B2C09B9}"/>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804" name="ZoneTexte 2803">
          <a:extLst>
            <a:ext uri="{FF2B5EF4-FFF2-40B4-BE49-F238E27FC236}">
              <a16:creationId xmlns:a16="http://schemas.microsoft.com/office/drawing/2014/main" id="{24862024-362E-4907-A648-7826158AD6F4}"/>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805" name="ZoneTexte 2804">
          <a:extLst>
            <a:ext uri="{FF2B5EF4-FFF2-40B4-BE49-F238E27FC236}">
              <a16:creationId xmlns:a16="http://schemas.microsoft.com/office/drawing/2014/main" id="{D0543065-D265-4E1F-86D4-AD3C3A85C22D}"/>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806" name="ZoneTexte 2805">
          <a:extLst>
            <a:ext uri="{FF2B5EF4-FFF2-40B4-BE49-F238E27FC236}">
              <a16:creationId xmlns:a16="http://schemas.microsoft.com/office/drawing/2014/main" id="{125DB1BD-6D36-4E21-AE7E-218FE1B24196}"/>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807" name="ZoneTexte 2806">
          <a:extLst>
            <a:ext uri="{FF2B5EF4-FFF2-40B4-BE49-F238E27FC236}">
              <a16:creationId xmlns:a16="http://schemas.microsoft.com/office/drawing/2014/main" id="{27D73401-86C3-4DC4-A662-98D0C2F6A2B8}"/>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808" name="ZoneTexte 2807">
          <a:extLst>
            <a:ext uri="{FF2B5EF4-FFF2-40B4-BE49-F238E27FC236}">
              <a16:creationId xmlns:a16="http://schemas.microsoft.com/office/drawing/2014/main" id="{366DBBA8-6018-444A-86E7-9DCC9704B24A}"/>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809" name="ZoneTexte 2808">
          <a:extLst>
            <a:ext uri="{FF2B5EF4-FFF2-40B4-BE49-F238E27FC236}">
              <a16:creationId xmlns:a16="http://schemas.microsoft.com/office/drawing/2014/main" id="{A975D00D-0320-485C-A128-4102B3235B0C}"/>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810" name="ZoneTexte 2809">
          <a:extLst>
            <a:ext uri="{FF2B5EF4-FFF2-40B4-BE49-F238E27FC236}">
              <a16:creationId xmlns:a16="http://schemas.microsoft.com/office/drawing/2014/main" id="{E6A4B98A-EF30-4364-901A-086B7F3D8129}"/>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811" name="ZoneTexte 2810">
          <a:extLst>
            <a:ext uri="{FF2B5EF4-FFF2-40B4-BE49-F238E27FC236}">
              <a16:creationId xmlns:a16="http://schemas.microsoft.com/office/drawing/2014/main" id="{18C33809-616F-426F-848C-8A73B88DA46C}"/>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812" name="ZoneTexte 2811">
          <a:extLst>
            <a:ext uri="{FF2B5EF4-FFF2-40B4-BE49-F238E27FC236}">
              <a16:creationId xmlns:a16="http://schemas.microsoft.com/office/drawing/2014/main" id="{780C9BF4-8739-4A29-AE68-B4F91BEB3D0B}"/>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813" name="ZoneTexte 2812">
          <a:extLst>
            <a:ext uri="{FF2B5EF4-FFF2-40B4-BE49-F238E27FC236}">
              <a16:creationId xmlns:a16="http://schemas.microsoft.com/office/drawing/2014/main" id="{BC2964B5-27E3-4128-8CCA-D10E6F5B90D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814" name="ZoneTexte 2813">
          <a:extLst>
            <a:ext uri="{FF2B5EF4-FFF2-40B4-BE49-F238E27FC236}">
              <a16:creationId xmlns:a16="http://schemas.microsoft.com/office/drawing/2014/main" id="{F18B3A24-97C6-4C2C-8ED3-E3879656D5C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815" name="ZoneTexte 2814">
          <a:extLst>
            <a:ext uri="{FF2B5EF4-FFF2-40B4-BE49-F238E27FC236}">
              <a16:creationId xmlns:a16="http://schemas.microsoft.com/office/drawing/2014/main" id="{6213D2B5-0606-4E7E-9962-FA6FB1A59EC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816" name="ZoneTexte 2815">
          <a:extLst>
            <a:ext uri="{FF2B5EF4-FFF2-40B4-BE49-F238E27FC236}">
              <a16:creationId xmlns:a16="http://schemas.microsoft.com/office/drawing/2014/main" id="{7FCC6E28-C800-4B63-9086-F14E9844425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817" name="ZoneTexte 2816">
          <a:extLst>
            <a:ext uri="{FF2B5EF4-FFF2-40B4-BE49-F238E27FC236}">
              <a16:creationId xmlns:a16="http://schemas.microsoft.com/office/drawing/2014/main" id="{864CEE48-1764-441D-9328-BA76BC745E7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818" name="ZoneTexte 2817">
          <a:extLst>
            <a:ext uri="{FF2B5EF4-FFF2-40B4-BE49-F238E27FC236}">
              <a16:creationId xmlns:a16="http://schemas.microsoft.com/office/drawing/2014/main" id="{13B15359-1C07-4871-A3F5-6ECE584D538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819" name="ZoneTexte 2818">
          <a:extLst>
            <a:ext uri="{FF2B5EF4-FFF2-40B4-BE49-F238E27FC236}">
              <a16:creationId xmlns:a16="http://schemas.microsoft.com/office/drawing/2014/main" id="{9AE2C811-1372-4C3C-BFCF-BE5721695AA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820" name="ZoneTexte 2819">
          <a:extLst>
            <a:ext uri="{FF2B5EF4-FFF2-40B4-BE49-F238E27FC236}">
              <a16:creationId xmlns:a16="http://schemas.microsoft.com/office/drawing/2014/main" id="{913AE5AD-0B98-4FAC-A479-727E214FD47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821" name="ZoneTexte 2820">
          <a:extLst>
            <a:ext uri="{FF2B5EF4-FFF2-40B4-BE49-F238E27FC236}">
              <a16:creationId xmlns:a16="http://schemas.microsoft.com/office/drawing/2014/main" id="{1308E35D-7566-4F44-BC6C-78404FFC206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822" name="ZoneTexte 2821">
          <a:extLst>
            <a:ext uri="{FF2B5EF4-FFF2-40B4-BE49-F238E27FC236}">
              <a16:creationId xmlns:a16="http://schemas.microsoft.com/office/drawing/2014/main" id="{449E29D6-A9CA-4BDA-B11A-5E016317B33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23" name="ZoneTexte 2822">
          <a:extLst>
            <a:ext uri="{FF2B5EF4-FFF2-40B4-BE49-F238E27FC236}">
              <a16:creationId xmlns:a16="http://schemas.microsoft.com/office/drawing/2014/main" id="{559C0784-DAF8-4E15-9AC7-1F92AE816CB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24" name="ZoneTexte 2823">
          <a:extLst>
            <a:ext uri="{FF2B5EF4-FFF2-40B4-BE49-F238E27FC236}">
              <a16:creationId xmlns:a16="http://schemas.microsoft.com/office/drawing/2014/main" id="{A0F29B8F-B536-4EFE-989B-40557DF0AB0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25" name="ZoneTexte 2824">
          <a:extLst>
            <a:ext uri="{FF2B5EF4-FFF2-40B4-BE49-F238E27FC236}">
              <a16:creationId xmlns:a16="http://schemas.microsoft.com/office/drawing/2014/main" id="{067A255E-1F6E-4C4B-A686-ADE9478F953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26" name="ZoneTexte 2825">
          <a:extLst>
            <a:ext uri="{FF2B5EF4-FFF2-40B4-BE49-F238E27FC236}">
              <a16:creationId xmlns:a16="http://schemas.microsoft.com/office/drawing/2014/main" id="{F0851B4D-B24A-44A0-9F9C-2FAC074A39C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27" name="ZoneTexte 2826">
          <a:extLst>
            <a:ext uri="{FF2B5EF4-FFF2-40B4-BE49-F238E27FC236}">
              <a16:creationId xmlns:a16="http://schemas.microsoft.com/office/drawing/2014/main" id="{9B301266-840A-4D92-B214-E206FE9053B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28" name="ZoneTexte 2827">
          <a:extLst>
            <a:ext uri="{FF2B5EF4-FFF2-40B4-BE49-F238E27FC236}">
              <a16:creationId xmlns:a16="http://schemas.microsoft.com/office/drawing/2014/main" id="{1AA5102E-8F72-4A03-A661-55B19231A92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29" name="ZoneTexte 2828">
          <a:extLst>
            <a:ext uri="{FF2B5EF4-FFF2-40B4-BE49-F238E27FC236}">
              <a16:creationId xmlns:a16="http://schemas.microsoft.com/office/drawing/2014/main" id="{3D180689-F624-4682-8266-1BC932489B3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30" name="ZoneTexte 2829">
          <a:extLst>
            <a:ext uri="{FF2B5EF4-FFF2-40B4-BE49-F238E27FC236}">
              <a16:creationId xmlns:a16="http://schemas.microsoft.com/office/drawing/2014/main" id="{5AE5D018-DD82-4FD3-B358-A04423E70736}"/>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31" name="ZoneTexte 2830">
          <a:extLst>
            <a:ext uri="{FF2B5EF4-FFF2-40B4-BE49-F238E27FC236}">
              <a16:creationId xmlns:a16="http://schemas.microsoft.com/office/drawing/2014/main" id="{DED1BDCD-8EE1-4B1C-B406-6C10B6E220D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32" name="ZoneTexte 2831">
          <a:extLst>
            <a:ext uri="{FF2B5EF4-FFF2-40B4-BE49-F238E27FC236}">
              <a16:creationId xmlns:a16="http://schemas.microsoft.com/office/drawing/2014/main" id="{3920E509-61FB-468C-BDB3-76616A48284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833" name="ZoneTexte 2832">
          <a:extLst>
            <a:ext uri="{FF2B5EF4-FFF2-40B4-BE49-F238E27FC236}">
              <a16:creationId xmlns:a16="http://schemas.microsoft.com/office/drawing/2014/main" id="{55D9086D-4C33-4FAF-A314-659DE73DEF27}"/>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834" name="ZoneTexte 2833">
          <a:extLst>
            <a:ext uri="{FF2B5EF4-FFF2-40B4-BE49-F238E27FC236}">
              <a16:creationId xmlns:a16="http://schemas.microsoft.com/office/drawing/2014/main" id="{322B9B26-D44F-41D5-B9E3-2B722345A6EC}"/>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835" name="ZoneTexte 2834">
          <a:extLst>
            <a:ext uri="{FF2B5EF4-FFF2-40B4-BE49-F238E27FC236}">
              <a16:creationId xmlns:a16="http://schemas.microsoft.com/office/drawing/2014/main" id="{ECDDB863-A363-4D0D-8C2E-9E9F7DCDD3B1}"/>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836" name="ZoneTexte 2835">
          <a:extLst>
            <a:ext uri="{FF2B5EF4-FFF2-40B4-BE49-F238E27FC236}">
              <a16:creationId xmlns:a16="http://schemas.microsoft.com/office/drawing/2014/main" id="{DAC783DD-15D6-4689-969C-B77F5B358926}"/>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837" name="ZoneTexte 2836">
          <a:extLst>
            <a:ext uri="{FF2B5EF4-FFF2-40B4-BE49-F238E27FC236}">
              <a16:creationId xmlns:a16="http://schemas.microsoft.com/office/drawing/2014/main" id="{86383564-F972-4B63-8855-D8ED90A5C7CE}"/>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838" name="ZoneTexte 2837">
          <a:extLst>
            <a:ext uri="{FF2B5EF4-FFF2-40B4-BE49-F238E27FC236}">
              <a16:creationId xmlns:a16="http://schemas.microsoft.com/office/drawing/2014/main" id="{AF8B2272-799B-46AB-BB26-9ECB8AB862DF}"/>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839" name="ZoneTexte 2838">
          <a:extLst>
            <a:ext uri="{FF2B5EF4-FFF2-40B4-BE49-F238E27FC236}">
              <a16:creationId xmlns:a16="http://schemas.microsoft.com/office/drawing/2014/main" id="{3E558985-E5DC-4A32-A110-C672EE00F7A6}"/>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840" name="ZoneTexte 2839">
          <a:extLst>
            <a:ext uri="{FF2B5EF4-FFF2-40B4-BE49-F238E27FC236}">
              <a16:creationId xmlns:a16="http://schemas.microsoft.com/office/drawing/2014/main" id="{2A6F8269-4285-442B-9102-7B1CE9C38385}"/>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841" name="ZoneTexte 2840">
          <a:extLst>
            <a:ext uri="{FF2B5EF4-FFF2-40B4-BE49-F238E27FC236}">
              <a16:creationId xmlns:a16="http://schemas.microsoft.com/office/drawing/2014/main" id="{82DCEAD8-550C-4EC0-BD52-3CD19FE83883}"/>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842" name="ZoneTexte 2841">
          <a:extLst>
            <a:ext uri="{FF2B5EF4-FFF2-40B4-BE49-F238E27FC236}">
              <a16:creationId xmlns:a16="http://schemas.microsoft.com/office/drawing/2014/main" id="{5BC4427C-A04F-4DD3-8FA6-5C874E4E301D}"/>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43" name="ZoneTexte 2842">
          <a:extLst>
            <a:ext uri="{FF2B5EF4-FFF2-40B4-BE49-F238E27FC236}">
              <a16:creationId xmlns:a16="http://schemas.microsoft.com/office/drawing/2014/main" id="{9972EF73-470D-4D90-AA9E-38C46C93BD7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44" name="ZoneTexte 2843">
          <a:extLst>
            <a:ext uri="{FF2B5EF4-FFF2-40B4-BE49-F238E27FC236}">
              <a16:creationId xmlns:a16="http://schemas.microsoft.com/office/drawing/2014/main" id="{09AC16B3-30E1-4737-946C-E9E764F6274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45" name="ZoneTexte 2844">
          <a:extLst>
            <a:ext uri="{FF2B5EF4-FFF2-40B4-BE49-F238E27FC236}">
              <a16:creationId xmlns:a16="http://schemas.microsoft.com/office/drawing/2014/main" id="{0C9E16AD-434C-4C84-8C33-1318B4E1345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46" name="ZoneTexte 2845">
          <a:extLst>
            <a:ext uri="{FF2B5EF4-FFF2-40B4-BE49-F238E27FC236}">
              <a16:creationId xmlns:a16="http://schemas.microsoft.com/office/drawing/2014/main" id="{345A5252-6C28-49B4-894C-C0DD6D20F65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47" name="ZoneTexte 2846">
          <a:extLst>
            <a:ext uri="{FF2B5EF4-FFF2-40B4-BE49-F238E27FC236}">
              <a16:creationId xmlns:a16="http://schemas.microsoft.com/office/drawing/2014/main" id="{0627C54A-C779-42CC-9D69-A83F0ADBAC4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48" name="ZoneTexte 2847">
          <a:extLst>
            <a:ext uri="{FF2B5EF4-FFF2-40B4-BE49-F238E27FC236}">
              <a16:creationId xmlns:a16="http://schemas.microsoft.com/office/drawing/2014/main" id="{4CC237DD-72E6-4D00-9BC9-F4A7AA42E816}"/>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49" name="ZoneTexte 2848">
          <a:extLst>
            <a:ext uri="{FF2B5EF4-FFF2-40B4-BE49-F238E27FC236}">
              <a16:creationId xmlns:a16="http://schemas.microsoft.com/office/drawing/2014/main" id="{B84BD6F9-D43F-4A53-BC39-8750B146D8A6}"/>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50" name="ZoneTexte 2849">
          <a:extLst>
            <a:ext uri="{FF2B5EF4-FFF2-40B4-BE49-F238E27FC236}">
              <a16:creationId xmlns:a16="http://schemas.microsoft.com/office/drawing/2014/main" id="{54A22C9B-7AFB-4F6E-B0B5-66E88248F7E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51" name="ZoneTexte 2850">
          <a:extLst>
            <a:ext uri="{FF2B5EF4-FFF2-40B4-BE49-F238E27FC236}">
              <a16:creationId xmlns:a16="http://schemas.microsoft.com/office/drawing/2014/main" id="{5FE78F9C-CD07-4478-9945-B41476059A8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852" name="ZoneTexte 2851">
          <a:extLst>
            <a:ext uri="{FF2B5EF4-FFF2-40B4-BE49-F238E27FC236}">
              <a16:creationId xmlns:a16="http://schemas.microsoft.com/office/drawing/2014/main" id="{FFA64CD2-8F8F-411B-8798-78FD92B8A7E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53" name="ZoneTexte 2852">
          <a:extLst>
            <a:ext uri="{FF2B5EF4-FFF2-40B4-BE49-F238E27FC236}">
              <a16:creationId xmlns:a16="http://schemas.microsoft.com/office/drawing/2014/main" id="{A3142FC5-4D0D-424A-A491-4B18AEB0AA4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54" name="ZoneTexte 2853">
          <a:extLst>
            <a:ext uri="{FF2B5EF4-FFF2-40B4-BE49-F238E27FC236}">
              <a16:creationId xmlns:a16="http://schemas.microsoft.com/office/drawing/2014/main" id="{6A3E2400-9988-41C8-86BD-0EAA8761454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55" name="ZoneTexte 2854">
          <a:extLst>
            <a:ext uri="{FF2B5EF4-FFF2-40B4-BE49-F238E27FC236}">
              <a16:creationId xmlns:a16="http://schemas.microsoft.com/office/drawing/2014/main" id="{16BF635F-A953-4883-9687-C7F1D81A5B7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56" name="ZoneTexte 2855">
          <a:extLst>
            <a:ext uri="{FF2B5EF4-FFF2-40B4-BE49-F238E27FC236}">
              <a16:creationId xmlns:a16="http://schemas.microsoft.com/office/drawing/2014/main" id="{C55EE592-33AC-4F83-8AC9-C5F06DB816B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57" name="ZoneTexte 2856">
          <a:extLst>
            <a:ext uri="{FF2B5EF4-FFF2-40B4-BE49-F238E27FC236}">
              <a16:creationId xmlns:a16="http://schemas.microsoft.com/office/drawing/2014/main" id="{B5CC5A43-043E-4B3A-9C93-13C12ADE8BF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58" name="ZoneTexte 2857">
          <a:extLst>
            <a:ext uri="{FF2B5EF4-FFF2-40B4-BE49-F238E27FC236}">
              <a16:creationId xmlns:a16="http://schemas.microsoft.com/office/drawing/2014/main" id="{B2E70620-635F-4869-81B7-5CA33CD910D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59" name="ZoneTexte 2858">
          <a:extLst>
            <a:ext uri="{FF2B5EF4-FFF2-40B4-BE49-F238E27FC236}">
              <a16:creationId xmlns:a16="http://schemas.microsoft.com/office/drawing/2014/main" id="{F5D3CBAE-EACB-4A9D-A6E9-F82332265C9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60" name="ZoneTexte 2859">
          <a:extLst>
            <a:ext uri="{FF2B5EF4-FFF2-40B4-BE49-F238E27FC236}">
              <a16:creationId xmlns:a16="http://schemas.microsoft.com/office/drawing/2014/main" id="{D59F7F50-E09C-4172-A016-5724D9CBFAC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61" name="ZoneTexte 2860">
          <a:extLst>
            <a:ext uri="{FF2B5EF4-FFF2-40B4-BE49-F238E27FC236}">
              <a16:creationId xmlns:a16="http://schemas.microsoft.com/office/drawing/2014/main" id="{7752D34D-30CC-4FD1-9A1B-17ACE4B4491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62" name="ZoneTexte 2861">
          <a:extLst>
            <a:ext uri="{FF2B5EF4-FFF2-40B4-BE49-F238E27FC236}">
              <a16:creationId xmlns:a16="http://schemas.microsoft.com/office/drawing/2014/main" id="{1D27CE33-9DBB-4D7B-AAAE-E5DC6E456AE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863" name="ZoneTexte 2862">
          <a:extLst>
            <a:ext uri="{FF2B5EF4-FFF2-40B4-BE49-F238E27FC236}">
              <a16:creationId xmlns:a16="http://schemas.microsoft.com/office/drawing/2014/main" id="{662896D7-D78A-411D-9A78-E1B745E71425}"/>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864" name="ZoneTexte 2863">
          <a:extLst>
            <a:ext uri="{FF2B5EF4-FFF2-40B4-BE49-F238E27FC236}">
              <a16:creationId xmlns:a16="http://schemas.microsoft.com/office/drawing/2014/main" id="{6DAC26BB-870F-46C9-9109-79E638EF7F68}"/>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865" name="ZoneTexte 2864">
          <a:extLst>
            <a:ext uri="{FF2B5EF4-FFF2-40B4-BE49-F238E27FC236}">
              <a16:creationId xmlns:a16="http://schemas.microsoft.com/office/drawing/2014/main" id="{8EAAEACC-1346-4901-94A0-F85B24121D14}"/>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866" name="ZoneTexte 2865">
          <a:extLst>
            <a:ext uri="{FF2B5EF4-FFF2-40B4-BE49-F238E27FC236}">
              <a16:creationId xmlns:a16="http://schemas.microsoft.com/office/drawing/2014/main" id="{B39DB431-8DFA-4554-B269-987311104B88}"/>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867" name="ZoneTexte 2866">
          <a:extLst>
            <a:ext uri="{FF2B5EF4-FFF2-40B4-BE49-F238E27FC236}">
              <a16:creationId xmlns:a16="http://schemas.microsoft.com/office/drawing/2014/main" id="{EBF4EFD5-B556-401A-BBC2-74538AE9E529}"/>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868" name="ZoneTexte 2867">
          <a:extLst>
            <a:ext uri="{FF2B5EF4-FFF2-40B4-BE49-F238E27FC236}">
              <a16:creationId xmlns:a16="http://schemas.microsoft.com/office/drawing/2014/main" id="{6D21F418-7B91-43DF-ADAE-79C5A41E9728}"/>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869" name="ZoneTexte 2868">
          <a:extLst>
            <a:ext uri="{FF2B5EF4-FFF2-40B4-BE49-F238E27FC236}">
              <a16:creationId xmlns:a16="http://schemas.microsoft.com/office/drawing/2014/main" id="{1B27DEBF-BE68-43BC-9F1D-E009F357EBDB}"/>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870" name="ZoneTexte 2869">
          <a:extLst>
            <a:ext uri="{FF2B5EF4-FFF2-40B4-BE49-F238E27FC236}">
              <a16:creationId xmlns:a16="http://schemas.microsoft.com/office/drawing/2014/main" id="{2FE3A437-5BDF-4996-9787-8202746461D1}"/>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871" name="ZoneTexte 2870">
          <a:extLst>
            <a:ext uri="{FF2B5EF4-FFF2-40B4-BE49-F238E27FC236}">
              <a16:creationId xmlns:a16="http://schemas.microsoft.com/office/drawing/2014/main" id="{E92F5825-C69F-4C7C-A465-B179771AD2AF}"/>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872" name="ZoneTexte 2871">
          <a:extLst>
            <a:ext uri="{FF2B5EF4-FFF2-40B4-BE49-F238E27FC236}">
              <a16:creationId xmlns:a16="http://schemas.microsoft.com/office/drawing/2014/main" id="{77FBA12D-169C-4BCA-8858-43B546F474CE}"/>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73" name="ZoneTexte 2872">
          <a:extLst>
            <a:ext uri="{FF2B5EF4-FFF2-40B4-BE49-F238E27FC236}">
              <a16:creationId xmlns:a16="http://schemas.microsoft.com/office/drawing/2014/main" id="{D8B43DF3-0F72-4334-BF13-31A460B390C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74" name="ZoneTexte 2873">
          <a:extLst>
            <a:ext uri="{FF2B5EF4-FFF2-40B4-BE49-F238E27FC236}">
              <a16:creationId xmlns:a16="http://schemas.microsoft.com/office/drawing/2014/main" id="{C7EA7EE1-04F1-4130-81CF-6CD127BD7C3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75" name="ZoneTexte 2874">
          <a:extLst>
            <a:ext uri="{FF2B5EF4-FFF2-40B4-BE49-F238E27FC236}">
              <a16:creationId xmlns:a16="http://schemas.microsoft.com/office/drawing/2014/main" id="{67BF66C6-2402-4F61-A788-30FFC7B0CC0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76" name="ZoneTexte 2875">
          <a:extLst>
            <a:ext uri="{FF2B5EF4-FFF2-40B4-BE49-F238E27FC236}">
              <a16:creationId xmlns:a16="http://schemas.microsoft.com/office/drawing/2014/main" id="{222E6B1B-AA19-438F-A163-7689A344D75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77" name="ZoneTexte 2876">
          <a:extLst>
            <a:ext uri="{FF2B5EF4-FFF2-40B4-BE49-F238E27FC236}">
              <a16:creationId xmlns:a16="http://schemas.microsoft.com/office/drawing/2014/main" id="{B8D5E732-1556-4523-A71E-37512A8955B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78" name="ZoneTexte 2877">
          <a:extLst>
            <a:ext uri="{FF2B5EF4-FFF2-40B4-BE49-F238E27FC236}">
              <a16:creationId xmlns:a16="http://schemas.microsoft.com/office/drawing/2014/main" id="{36B2056B-E893-4830-B9DB-3718A66C58C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79" name="ZoneTexte 2878">
          <a:extLst>
            <a:ext uri="{FF2B5EF4-FFF2-40B4-BE49-F238E27FC236}">
              <a16:creationId xmlns:a16="http://schemas.microsoft.com/office/drawing/2014/main" id="{A2B1EF18-878F-4225-814A-D62AA7B565C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80" name="ZoneTexte 2879">
          <a:extLst>
            <a:ext uri="{FF2B5EF4-FFF2-40B4-BE49-F238E27FC236}">
              <a16:creationId xmlns:a16="http://schemas.microsoft.com/office/drawing/2014/main" id="{F224F1B8-556A-4111-8750-1299BD8007C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81" name="ZoneTexte 2880">
          <a:extLst>
            <a:ext uri="{FF2B5EF4-FFF2-40B4-BE49-F238E27FC236}">
              <a16:creationId xmlns:a16="http://schemas.microsoft.com/office/drawing/2014/main" id="{8120BF4F-7888-4015-903A-77E28381D26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882" name="ZoneTexte 2881">
          <a:extLst>
            <a:ext uri="{FF2B5EF4-FFF2-40B4-BE49-F238E27FC236}">
              <a16:creationId xmlns:a16="http://schemas.microsoft.com/office/drawing/2014/main" id="{C7801365-4D47-4ABA-A894-F7CC8A50E70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883" name="ZoneTexte 2882">
          <a:extLst>
            <a:ext uri="{FF2B5EF4-FFF2-40B4-BE49-F238E27FC236}">
              <a16:creationId xmlns:a16="http://schemas.microsoft.com/office/drawing/2014/main" id="{07872D54-6E0B-4EFE-B1B6-631D0815B76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884" name="ZoneTexte 2883">
          <a:extLst>
            <a:ext uri="{FF2B5EF4-FFF2-40B4-BE49-F238E27FC236}">
              <a16:creationId xmlns:a16="http://schemas.microsoft.com/office/drawing/2014/main" id="{0124BB31-224F-477D-983A-A48EA17738F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885" name="ZoneTexte 2884">
          <a:extLst>
            <a:ext uri="{FF2B5EF4-FFF2-40B4-BE49-F238E27FC236}">
              <a16:creationId xmlns:a16="http://schemas.microsoft.com/office/drawing/2014/main" id="{D114043A-AAC4-4CBC-842D-BF085447958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886" name="ZoneTexte 2885">
          <a:extLst>
            <a:ext uri="{FF2B5EF4-FFF2-40B4-BE49-F238E27FC236}">
              <a16:creationId xmlns:a16="http://schemas.microsoft.com/office/drawing/2014/main" id="{F5820674-FD22-4544-9FD3-A39BF0FAD16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887" name="ZoneTexte 2886">
          <a:extLst>
            <a:ext uri="{FF2B5EF4-FFF2-40B4-BE49-F238E27FC236}">
              <a16:creationId xmlns:a16="http://schemas.microsoft.com/office/drawing/2014/main" id="{D8977D1F-DC39-47BB-A23B-E6CD4834F2F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888" name="ZoneTexte 2887">
          <a:extLst>
            <a:ext uri="{FF2B5EF4-FFF2-40B4-BE49-F238E27FC236}">
              <a16:creationId xmlns:a16="http://schemas.microsoft.com/office/drawing/2014/main" id="{19C50D5B-E84A-4C47-9951-DF84F53CEEB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889" name="ZoneTexte 2888">
          <a:extLst>
            <a:ext uri="{FF2B5EF4-FFF2-40B4-BE49-F238E27FC236}">
              <a16:creationId xmlns:a16="http://schemas.microsoft.com/office/drawing/2014/main" id="{1FC46603-FC4E-49AE-B28E-E0C3010FDEA6}"/>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890" name="ZoneTexte 2889">
          <a:extLst>
            <a:ext uri="{FF2B5EF4-FFF2-40B4-BE49-F238E27FC236}">
              <a16:creationId xmlns:a16="http://schemas.microsoft.com/office/drawing/2014/main" id="{C668BF30-909E-48D7-8B6F-250E5DBE85F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891" name="ZoneTexte 2890">
          <a:extLst>
            <a:ext uri="{FF2B5EF4-FFF2-40B4-BE49-F238E27FC236}">
              <a16:creationId xmlns:a16="http://schemas.microsoft.com/office/drawing/2014/main" id="{41F56334-081F-4885-98F9-64DBA5D8AA6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892" name="ZoneTexte 2891">
          <a:extLst>
            <a:ext uri="{FF2B5EF4-FFF2-40B4-BE49-F238E27FC236}">
              <a16:creationId xmlns:a16="http://schemas.microsoft.com/office/drawing/2014/main" id="{BD0329AF-C695-4195-A0E9-D57059680C5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893" name="ZoneTexte 2892">
          <a:extLst>
            <a:ext uri="{FF2B5EF4-FFF2-40B4-BE49-F238E27FC236}">
              <a16:creationId xmlns:a16="http://schemas.microsoft.com/office/drawing/2014/main" id="{3BD8C107-04DA-4D52-BF1F-FC1766AC3465}"/>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894" name="ZoneTexte 2893">
          <a:extLst>
            <a:ext uri="{FF2B5EF4-FFF2-40B4-BE49-F238E27FC236}">
              <a16:creationId xmlns:a16="http://schemas.microsoft.com/office/drawing/2014/main" id="{FE942658-C2A9-44E6-8808-00BA352BDAD2}"/>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895" name="ZoneTexte 2894">
          <a:extLst>
            <a:ext uri="{FF2B5EF4-FFF2-40B4-BE49-F238E27FC236}">
              <a16:creationId xmlns:a16="http://schemas.microsoft.com/office/drawing/2014/main" id="{C7EDB579-1B2B-424D-B5AF-8EA19CBCDA7A}"/>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896" name="ZoneTexte 2895">
          <a:extLst>
            <a:ext uri="{FF2B5EF4-FFF2-40B4-BE49-F238E27FC236}">
              <a16:creationId xmlns:a16="http://schemas.microsoft.com/office/drawing/2014/main" id="{0B2C2603-F84D-4DAB-8BDD-C0F51E589131}"/>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897" name="ZoneTexte 2896">
          <a:extLst>
            <a:ext uri="{FF2B5EF4-FFF2-40B4-BE49-F238E27FC236}">
              <a16:creationId xmlns:a16="http://schemas.microsoft.com/office/drawing/2014/main" id="{E095A228-F21C-4CC2-9C9A-80EB0006CEBF}"/>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898" name="ZoneTexte 2897">
          <a:extLst>
            <a:ext uri="{FF2B5EF4-FFF2-40B4-BE49-F238E27FC236}">
              <a16:creationId xmlns:a16="http://schemas.microsoft.com/office/drawing/2014/main" id="{47DCA8B1-3D3E-4685-ABCD-5CE264CB918C}"/>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899" name="ZoneTexte 2898">
          <a:extLst>
            <a:ext uri="{FF2B5EF4-FFF2-40B4-BE49-F238E27FC236}">
              <a16:creationId xmlns:a16="http://schemas.microsoft.com/office/drawing/2014/main" id="{8382220B-2078-4913-974A-A72CA126DE82}"/>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900" name="ZoneTexte 2899">
          <a:extLst>
            <a:ext uri="{FF2B5EF4-FFF2-40B4-BE49-F238E27FC236}">
              <a16:creationId xmlns:a16="http://schemas.microsoft.com/office/drawing/2014/main" id="{601602C4-8352-4C30-A994-B7B4C14C8CD8}"/>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901" name="ZoneTexte 2900">
          <a:extLst>
            <a:ext uri="{FF2B5EF4-FFF2-40B4-BE49-F238E27FC236}">
              <a16:creationId xmlns:a16="http://schemas.microsoft.com/office/drawing/2014/main" id="{130565BA-8DBB-4774-9D64-62884C4345DB}"/>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902" name="ZoneTexte 2901">
          <a:extLst>
            <a:ext uri="{FF2B5EF4-FFF2-40B4-BE49-F238E27FC236}">
              <a16:creationId xmlns:a16="http://schemas.microsoft.com/office/drawing/2014/main" id="{C5EB5CD9-0E9C-4507-9C43-AA27B55A7933}"/>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903" name="ZoneTexte 2902">
          <a:extLst>
            <a:ext uri="{FF2B5EF4-FFF2-40B4-BE49-F238E27FC236}">
              <a16:creationId xmlns:a16="http://schemas.microsoft.com/office/drawing/2014/main" id="{33691D25-0D7F-40DD-92A9-4E708E7B17F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904" name="ZoneTexte 2903">
          <a:extLst>
            <a:ext uri="{FF2B5EF4-FFF2-40B4-BE49-F238E27FC236}">
              <a16:creationId xmlns:a16="http://schemas.microsoft.com/office/drawing/2014/main" id="{21D02ADB-F1D5-4513-9DFC-8C2DDACE094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905" name="ZoneTexte 2904">
          <a:extLst>
            <a:ext uri="{FF2B5EF4-FFF2-40B4-BE49-F238E27FC236}">
              <a16:creationId xmlns:a16="http://schemas.microsoft.com/office/drawing/2014/main" id="{55EBF524-31A0-4DA0-BBC9-4C77552910E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906" name="ZoneTexte 2905">
          <a:extLst>
            <a:ext uri="{FF2B5EF4-FFF2-40B4-BE49-F238E27FC236}">
              <a16:creationId xmlns:a16="http://schemas.microsoft.com/office/drawing/2014/main" id="{58BB988B-0174-4FDB-AFBA-DF0E58B8EBA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907" name="ZoneTexte 2906">
          <a:extLst>
            <a:ext uri="{FF2B5EF4-FFF2-40B4-BE49-F238E27FC236}">
              <a16:creationId xmlns:a16="http://schemas.microsoft.com/office/drawing/2014/main" id="{C1BA0451-5FAA-4F82-BE1F-50F11EB3E88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908" name="ZoneTexte 2907">
          <a:extLst>
            <a:ext uri="{FF2B5EF4-FFF2-40B4-BE49-F238E27FC236}">
              <a16:creationId xmlns:a16="http://schemas.microsoft.com/office/drawing/2014/main" id="{9FDC047D-8898-4755-9C9A-2FDCEA8A923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909" name="ZoneTexte 2908">
          <a:extLst>
            <a:ext uri="{FF2B5EF4-FFF2-40B4-BE49-F238E27FC236}">
              <a16:creationId xmlns:a16="http://schemas.microsoft.com/office/drawing/2014/main" id="{F677E023-3906-430A-A728-38E1376884C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910" name="ZoneTexte 2909">
          <a:extLst>
            <a:ext uri="{FF2B5EF4-FFF2-40B4-BE49-F238E27FC236}">
              <a16:creationId xmlns:a16="http://schemas.microsoft.com/office/drawing/2014/main" id="{E284F840-4CA2-4AC2-BCD3-3CEB7FD54C2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911" name="ZoneTexte 2910">
          <a:extLst>
            <a:ext uri="{FF2B5EF4-FFF2-40B4-BE49-F238E27FC236}">
              <a16:creationId xmlns:a16="http://schemas.microsoft.com/office/drawing/2014/main" id="{9099B591-9049-4BD3-B46D-06308A9C08F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912" name="ZoneTexte 2911">
          <a:extLst>
            <a:ext uri="{FF2B5EF4-FFF2-40B4-BE49-F238E27FC236}">
              <a16:creationId xmlns:a16="http://schemas.microsoft.com/office/drawing/2014/main" id="{DCE041A6-A019-4579-8CEC-9F85AAF20DD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13" name="ZoneTexte 2912">
          <a:extLst>
            <a:ext uri="{FF2B5EF4-FFF2-40B4-BE49-F238E27FC236}">
              <a16:creationId xmlns:a16="http://schemas.microsoft.com/office/drawing/2014/main" id="{C9F09CE4-F4EA-48F3-A7F8-8A91D21EFB8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14" name="ZoneTexte 2913">
          <a:extLst>
            <a:ext uri="{FF2B5EF4-FFF2-40B4-BE49-F238E27FC236}">
              <a16:creationId xmlns:a16="http://schemas.microsoft.com/office/drawing/2014/main" id="{C08D14F4-4464-457D-9C05-5746F3FF454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15" name="ZoneTexte 2914">
          <a:extLst>
            <a:ext uri="{FF2B5EF4-FFF2-40B4-BE49-F238E27FC236}">
              <a16:creationId xmlns:a16="http://schemas.microsoft.com/office/drawing/2014/main" id="{DED0FA76-EC97-40A9-BF58-EBC9BD0D807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16" name="ZoneTexte 2915">
          <a:extLst>
            <a:ext uri="{FF2B5EF4-FFF2-40B4-BE49-F238E27FC236}">
              <a16:creationId xmlns:a16="http://schemas.microsoft.com/office/drawing/2014/main" id="{AF70AAD3-C586-48E2-B033-A4807135518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17" name="ZoneTexte 2916">
          <a:extLst>
            <a:ext uri="{FF2B5EF4-FFF2-40B4-BE49-F238E27FC236}">
              <a16:creationId xmlns:a16="http://schemas.microsoft.com/office/drawing/2014/main" id="{8C52DF55-06AD-47A1-86B9-C55F8F2ECA1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18" name="ZoneTexte 2917">
          <a:extLst>
            <a:ext uri="{FF2B5EF4-FFF2-40B4-BE49-F238E27FC236}">
              <a16:creationId xmlns:a16="http://schemas.microsoft.com/office/drawing/2014/main" id="{86576C14-E1CE-42D2-AEBF-DAB8886F414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19" name="ZoneTexte 2918">
          <a:extLst>
            <a:ext uri="{FF2B5EF4-FFF2-40B4-BE49-F238E27FC236}">
              <a16:creationId xmlns:a16="http://schemas.microsoft.com/office/drawing/2014/main" id="{B582AAAB-78E5-49E6-B347-9EAE8396A36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20" name="ZoneTexte 2919">
          <a:extLst>
            <a:ext uri="{FF2B5EF4-FFF2-40B4-BE49-F238E27FC236}">
              <a16:creationId xmlns:a16="http://schemas.microsoft.com/office/drawing/2014/main" id="{CE6828AA-07DA-4561-AABE-F80E9C27D07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21" name="ZoneTexte 2920">
          <a:extLst>
            <a:ext uri="{FF2B5EF4-FFF2-40B4-BE49-F238E27FC236}">
              <a16:creationId xmlns:a16="http://schemas.microsoft.com/office/drawing/2014/main" id="{153FA9C1-7480-485B-9C68-53E5020D795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22" name="ZoneTexte 2921">
          <a:extLst>
            <a:ext uri="{FF2B5EF4-FFF2-40B4-BE49-F238E27FC236}">
              <a16:creationId xmlns:a16="http://schemas.microsoft.com/office/drawing/2014/main" id="{929EB104-DE04-484D-932A-38247BDB52C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923" name="ZoneTexte 2922">
          <a:extLst>
            <a:ext uri="{FF2B5EF4-FFF2-40B4-BE49-F238E27FC236}">
              <a16:creationId xmlns:a16="http://schemas.microsoft.com/office/drawing/2014/main" id="{093F14FD-774F-4580-BE28-DA4407D6D5C9}"/>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924" name="ZoneTexte 2923">
          <a:extLst>
            <a:ext uri="{FF2B5EF4-FFF2-40B4-BE49-F238E27FC236}">
              <a16:creationId xmlns:a16="http://schemas.microsoft.com/office/drawing/2014/main" id="{67FF3564-A3E0-4F8D-AE26-DB934C32BFF8}"/>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925" name="ZoneTexte 2924">
          <a:extLst>
            <a:ext uri="{FF2B5EF4-FFF2-40B4-BE49-F238E27FC236}">
              <a16:creationId xmlns:a16="http://schemas.microsoft.com/office/drawing/2014/main" id="{817E7C03-5F15-4D4C-BB68-3C4EB53CA7F0}"/>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926" name="ZoneTexte 2925">
          <a:extLst>
            <a:ext uri="{FF2B5EF4-FFF2-40B4-BE49-F238E27FC236}">
              <a16:creationId xmlns:a16="http://schemas.microsoft.com/office/drawing/2014/main" id="{DC4899C6-5BBD-4D1C-9297-5919D2E8B2D9}"/>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927" name="ZoneTexte 2926">
          <a:extLst>
            <a:ext uri="{FF2B5EF4-FFF2-40B4-BE49-F238E27FC236}">
              <a16:creationId xmlns:a16="http://schemas.microsoft.com/office/drawing/2014/main" id="{57987EFD-8126-45F7-8945-FA70A4EC0F39}"/>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928" name="ZoneTexte 2927">
          <a:extLst>
            <a:ext uri="{FF2B5EF4-FFF2-40B4-BE49-F238E27FC236}">
              <a16:creationId xmlns:a16="http://schemas.microsoft.com/office/drawing/2014/main" id="{D06EB1BF-3C53-42B3-A937-52F041792487}"/>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929" name="ZoneTexte 2928">
          <a:extLst>
            <a:ext uri="{FF2B5EF4-FFF2-40B4-BE49-F238E27FC236}">
              <a16:creationId xmlns:a16="http://schemas.microsoft.com/office/drawing/2014/main" id="{B57F9DE0-9F8A-4B9A-93DE-A4E81B7E0E99}"/>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930" name="ZoneTexte 2929">
          <a:extLst>
            <a:ext uri="{FF2B5EF4-FFF2-40B4-BE49-F238E27FC236}">
              <a16:creationId xmlns:a16="http://schemas.microsoft.com/office/drawing/2014/main" id="{CD7E973A-099B-4AFF-A254-2F4268081141}"/>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931" name="ZoneTexte 2930">
          <a:extLst>
            <a:ext uri="{FF2B5EF4-FFF2-40B4-BE49-F238E27FC236}">
              <a16:creationId xmlns:a16="http://schemas.microsoft.com/office/drawing/2014/main" id="{0B284E4B-F9F2-4847-9AF0-DBD5F8467BF1}"/>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932" name="ZoneTexte 2931">
          <a:extLst>
            <a:ext uri="{FF2B5EF4-FFF2-40B4-BE49-F238E27FC236}">
              <a16:creationId xmlns:a16="http://schemas.microsoft.com/office/drawing/2014/main" id="{0B742284-680D-46EC-86D1-9588C99C8818}"/>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33" name="ZoneTexte 2932">
          <a:extLst>
            <a:ext uri="{FF2B5EF4-FFF2-40B4-BE49-F238E27FC236}">
              <a16:creationId xmlns:a16="http://schemas.microsoft.com/office/drawing/2014/main" id="{62A3008C-6FA5-49FB-AC71-5721E11A63E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34" name="ZoneTexte 2933">
          <a:extLst>
            <a:ext uri="{FF2B5EF4-FFF2-40B4-BE49-F238E27FC236}">
              <a16:creationId xmlns:a16="http://schemas.microsoft.com/office/drawing/2014/main" id="{7362688E-3EF1-466D-99A5-D141C54FE52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35" name="ZoneTexte 2934">
          <a:extLst>
            <a:ext uri="{FF2B5EF4-FFF2-40B4-BE49-F238E27FC236}">
              <a16:creationId xmlns:a16="http://schemas.microsoft.com/office/drawing/2014/main" id="{7DF33DD5-EF9E-43AB-884A-808E0B67055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36" name="ZoneTexte 2935">
          <a:extLst>
            <a:ext uri="{FF2B5EF4-FFF2-40B4-BE49-F238E27FC236}">
              <a16:creationId xmlns:a16="http://schemas.microsoft.com/office/drawing/2014/main" id="{42215274-A084-496B-B6F2-540364F7D78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37" name="ZoneTexte 2936">
          <a:extLst>
            <a:ext uri="{FF2B5EF4-FFF2-40B4-BE49-F238E27FC236}">
              <a16:creationId xmlns:a16="http://schemas.microsoft.com/office/drawing/2014/main" id="{794C6CB1-8FB0-44CA-B189-56F8731125C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38" name="ZoneTexte 2937">
          <a:extLst>
            <a:ext uri="{FF2B5EF4-FFF2-40B4-BE49-F238E27FC236}">
              <a16:creationId xmlns:a16="http://schemas.microsoft.com/office/drawing/2014/main" id="{DFC4C364-DB6C-4E92-9282-0C3260C2DE3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39" name="ZoneTexte 2938">
          <a:extLst>
            <a:ext uri="{FF2B5EF4-FFF2-40B4-BE49-F238E27FC236}">
              <a16:creationId xmlns:a16="http://schemas.microsoft.com/office/drawing/2014/main" id="{DA3529D1-8B34-46DB-816F-FBC946C928D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40" name="ZoneTexte 2939">
          <a:extLst>
            <a:ext uri="{FF2B5EF4-FFF2-40B4-BE49-F238E27FC236}">
              <a16:creationId xmlns:a16="http://schemas.microsoft.com/office/drawing/2014/main" id="{9C878CE6-56F0-4F51-A0DD-5DB6E7FD253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41" name="ZoneTexte 2940">
          <a:extLst>
            <a:ext uri="{FF2B5EF4-FFF2-40B4-BE49-F238E27FC236}">
              <a16:creationId xmlns:a16="http://schemas.microsoft.com/office/drawing/2014/main" id="{048AAE8F-BE7E-4C28-96E7-9D25379B251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942" name="ZoneTexte 2941">
          <a:extLst>
            <a:ext uri="{FF2B5EF4-FFF2-40B4-BE49-F238E27FC236}">
              <a16:creationId xmlns:a16="http://schemas.microsoft.com/office/drawing/2014/main" id="{2925242D-3349-42DA-9725-53D234415D0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43" name="ZoneTexte 2942">
          <a:extLst>
            <a:ext uri="{FF2B5EF4-FFF2-40B4-BE49-F238E27FC236}">
              <a16:creationId xmlns:a16="http://schemas.microsoft.com/office/drawing/2014/main" id="{CDF632AF-A7D4-4D9D-99F1-349F3105D35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44" name="ZoneTexte 2943">
          <a:extLst>
            <a:ext uri="{FF2B5EF4-FFF2-40B4-BE49-F238E27FC236}">
              <a16:creationId xmlns:a16="http://schemas.microsoft.com/office/drawing/2014/main" id="{32C23CD4-6406-493B-B99F-35076A56714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45" name="ZoneTexte 2944">
          <a:extLst>
            <a:ext uri="{FF2B5EF4-FFF2-40B4-BE49-F238E27FC236}">
              <a16:creationId xmlns:a16="http://schemas.microsoft.com/office/drawing/2014/main" id="{A6936EA4-094E-40F6-952B-262EFBF1F26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46" name="ZoneTexte 2945">
          <a:extLst>
            <a:ext uri="{FF2B5EF4-FFF2-40B4-BE49-F238E27FC236}">
              <a16:creationId xmlns:a16="http://schemas.microsoft.com/office/drawing/2014/main" id="{0F4D049F-09D4-4E3E-84A7-4FB28FF1589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47" name="ZoneTexte 2946">
          <a:extLst>
            <a:ext uri="{FF2B5EF4-FFF2-40B4-BE49-F238E27FC236}">
              <a16:creationId xmlns:a16="http://schemas.microsoft.com/office/drawing/2014/main" id="{1AD4F978-663C-4F57-81A0-BCFF508735B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48" name="ZoneTexte 2947">
          <a:extLst>
            <a:ext uri="{FF2B5EF4-FFF2-40B4-BE49-F238E27FC236}">
              <a16:creationId xmlns:a16="http://schemas.microsoft.com/office/drawing/2014/main" id="{4FF601C5-3CC2-4310-A4EB-9A8FDDCE1CA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49" name="ZoneTexte 2948">
          <a:extLst>
            <a:ext uri="{FF2B5EF4-FFF2-40B4-BE49-F238E27FC236}">
              <a16:creationId xmlns:a16="http://schemas.microsoft.com/office/drawing/2014/main" id="{C2508013-9ACC-4E34-A366-4F33757A9FA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50" name="ZoneTexte 2949">
          <a:extLst>
            <a:ext uri="{FF2B5EF4-FFF2-40B4-BE49-F238E27FC236}">
              <a16:creationId xmlns:a16="http://schemas.microsoft.com/office/drawing/2014/main" id="{8C4DBC6E-293D-47C3-A90D-9FB9CF5B0A2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51" name="ZoneTexte 2950">
          <a:extLst>
            <a:ext uri="{FF2B5EF4-FFF2-40B4-BE49-F238E27FC236}">
              <a16:creationId xmlns:a16="http://schemas.microsoft.com/office/drawing/2014/main" id="{81AC8B12-108B-4CFE-9F98-9D16535B955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52" name="ZoneTexte 2951">
          <a:extLst>
            <a:ext uri="{FF2B5EF4-FFF2-40B4-BE49-F238E27FC236}">
              <a16:creationId xmlns:a16="http://schemas.microsoft.com/office/drawing/2014/main" id="{BAA00F7D-4483-46FA-AC72-8E4DF37DC95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953" name="ZoneTexte 2952">
          <a:extLst>
            <a:ext uri="{FF2B5EF4-FFF2-40B4-BE49-F238E27FC236}">
              <a16:creationId xmlns:a16="http://schemas.microsoft.com/office/drawing/2014/main" id="{136A9AF4-7C83-49EF-9649-86F73A59194F}"/>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954" name="ZoneTexte 2953">
          <a:extLst>
            <a:ext uri="{FF2B5EF4-FFF2-40B4-BE49-F238E27FC236}">
              <a16:creationId xmlns:a16="http://schemas.microsoft.com/office/drawing/2014/main" id="{69C1BD29-CA6F-4B6D-9179-F00B83DBA0C3}"/>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955" name="ZoneTexte 2954">
          <a:extLst>
            <a:ext uri="{FF2B5EF4-FFF2-40B4-BE49-F238E27FC236}">
              <a16:creationId xmlns:a16="http://schemas.microsoft.com/office/drawing/2014/main" id="{0ABEAA34-FE28-4306-9487-F6B846F6347E}"/>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956" name="ZoneTexte 2955">
          <a:extLst>
            <a:ext uri="{FF2B5EF4-FFF2-40B4-BE49-F238E27FC236}">
              <a16:creationId xmlns:a16="http://schemas.microsoft.com/office/drawing/2014/main" id="{22B5A69C-9580-4947-AD67-5005B967907A}"/>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957" name="ZoneTexte 2956">
          <a:extLst>
            <a:ext uri="{FF2B5EF4-FFF2-40B4-BE49-F238E27FC236}">
              <a16:creationId xmlns:a16="http://schemas.microsoft.com/office/drawing/2014/main" id="{E06B2D27-6048-455B-8356-B618F76500A2}"/>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958" name="ZoneTexte 2957">
          <a:extLst>
            <a:ext uri="{FF2B5EF4-FFF2-40B4-BE49-F238E27FC236}">
              <a16:creationId xmlns:a16="http://schemas.microsoft.com/office/drawing/2014/main" id="{F16B57CF-D075-479E-9D39-8438E3332B29}"/>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959" name="ZoneTexte 2958">
          <a:extLst>
            <a:ext uri="{FF2B5EF4-FFF2-40B4-BE49-F238E27FC236}">
              <a16:creationId xmlns:a16="http://schemas.microsoft.com/office/drawing/2014/main" id="{2439E881-53BE-45A5-9378-94504CFCE7CF}"/>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960" name="ZoneTexte 2959">
          <a:extLst>
            <a:ext uri="{FF2B5EF4-FFF2-40B4-BE49-F238E27FC236}">
              <a16:creationId xmlns:a16="http://schemas.microsoft.com/office/drawing/2014/main" id="{0A0596A9-46BA-43F5-AEFC-E3E339A71961}"/>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961" name="ZoneTexte 2960">
          <a:extLst>
            <a:ext uri="{FF2B5EF4-FFF2-40B4-BE49-F238E27FC236}">
              <a16:creationId xmlns:a16="http://schemas.microsoft.com/office/drawing/2014/main" id="{6F5BA3BF-C90B-46DD-A53A-E54AFAF5ADD9}"/>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962" name="ZoneTexte 2961">
          <a:extLst>
            <a:ext uri="{FF2B5EF4-FFF2-40B4-BE49-F238E27FC236}">
              <a16:creationId xmlns:a16="http://schemas.microsoft.com/office/drawing/2014/main" id="{CF883493-2BD6-4F38-AAC5-1ECC621AFEBA}"/>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63" name="ZoneTexte 2962">
          <a:extLst>
            <a:ext uri="{FF2B5EF4-FFF2-40B4-BE49-F238E27FC236}">
              <a16:creationId xmlns:a16="http://schemas.microsoft.com/office/drawing/2014/main" id="{E92CEFF1-E255-481D-81E6-A3ADC3B670C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64" name="ZoneTexte 2963">
          <a:extLst>
            <a:ext uri="{FF2B5EF4-FFF2-40B4-BE49-F238E27FC236}">
              <a16:creationId xmlns:a16="http://schemas.microsoft.com/office/drawing/2014/main" id="{CADEEBBD-EE08-4305-AF7B-896D34DE1CF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65" name="ZoneTexte 2964">
          <a:extLst>
            <a:ext uri="{FF2B5EF4-FFF2-40B4-BE49-F238E27FC236}">
              <a16:creationId xmlns:a16="http://schemas.microsoft.com/office/drawing/2014/main" id="{748A369E-7F86-45EC-AE7F-83430A63BC85}"/>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66" name="ZoneTexte 2965">
          <a:extLst>
            <a:ext uri="{FF2B5EF4-FFF2-40B4-BE49-F238E27FC236}">
              <a16:creationId xmlns:a16="http://schemas.microsoft.com/office/drawing/2014/main" id="{C6152C52-BB5A-41D8-B841-FA10AF0DC0D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67" name="ZoneTexte 2966">
          <a:extLst>
            <a:ext uri="{FF2B5EF4-FFF2-40B4-BE49-F238E27FC236}">
              <a16:creationId xmlns:a16="http://schemas.microsoft.com/office/drawing/2014/main" id="{0B5FE295-7593-4892-8A7F-5D68404D4755}"/>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68" name="ZoneTexte 2967">
          <a:extLst>
            <a:ext uri="{FF2B5EF4-FFF2-40B4-BE49-F238E27FC236}">
              <a16:creationId xmlns:a16="http://schemas.microsoft.com/office/drawing/2014/main" id="{E57F610C-4B6B-4A15-AD23-4FA040C8E1C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69" name="ZoneTexte 2968">
          <a:extLst>
            <a:ext uri="{FF2B5EF4-FFF2-40B4-BE49-F238E27FC236}">
              <a16:creationId xmlns:a16="http://schemas.microsoft.com/office/drawing/2014/main" id="{57F85DF9-C64E-463E-9116-C08CB4455C75}"/>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70" name="ZoneTexte 2969">
          <a:extLst>
            <a:ext uri="{FF2B5EF4-FFF2-40B4-BE49-F238E27FC236}">
              <a16:creationId xmlns:a16="http://schemas.microsoft.com/office/drawing/2014/main" id="{634549E3-55FE-47DD-8A22-812468CCB6C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71" name="ZoneTexte 2970">
          <a:extLst>
            <a:ext uri="{FF2B5EF4-FFF2-40B4-BE49-F238E27FC236}">
              <a16:creationId xmlns:a16="http://schemas.microsoft.com/office/drawing/2014/main" id="{EE1CC40F-C15E-4469-84E5-1DD662FC06A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972" name="ZoneTexte 2971">
          <a:extLst>
            <a:ext uri="{FF2B5EF4-FFF2-40B4-BE49-F238E27FC236}">
              <a16:creationId xmlns:a16="http://schemas.microsoft.com/office/drawing/2014/main" id="{6C9BE3B1-C51A-426C-899F-027004153A7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973" name="ZoneTexte 2972">
          <a:extLst>
            <a:ext uri="{FF2B5EF4-FFF2-40B4-BE49-F238E27FC236}">
              <a16:creationId xmlns:a16="http://schemas.microsoft.com/office/drawing/2014/main" id="{3D522A50-1A8B-4D2A-8C02-2BB753A0822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974" name="ZoneTexte 2973">
          <a:extLst>
            <a:ext uri="{FF2B5EF4-FFF2-40B4-BE49-F238E27FC236}">
              <a16:creationId xmlns:a16="http://schemas.microsoft.com/office/drawing/2014/main" id="{87DED97A-DE8A-4DE3-ACE7-55EABC502A56}"/>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975" name="ZoneTexte 2974">
          <a:extLst>
            <a:ext uri="{FF2B5EF4-FFF2-40B4-BE49-F238E27FC236}">
              <a16:creationId xmlns:a16="http://schemas.microsoft.com/office/drawing/2014/main" id="{657265B8-1FA9-4C1A-B94D-A2B39E1D6DE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976" name="ZoneTexte 2975">
          <a:extLst>
            <a:ext uri="{FF2B5EF4-FFF2-40B4-BE49-F238E27FC236}">
              <a16:creationId xmlns:a16="http://schemas.microsoft.com/office/drawing/2014/main" id="{2B31A50B-7AC1-429F-813C-E6664205B91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977" name="ZoneTexte 2976">
          <a:extLst>
            <a:ext uri="{FF2B5EF4-FFF2-40B4-BE49-F238E27FC236}">
              <a16:creationId xmlns:a16="http://schemas.microsoft.com/office/drawing/2014/main" id="{3B858647-8145-4E68-95BF-5C01BC0DD88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978" name="ZoneTexte 2977">
          <a:extLst>
            <a:ext uri="{FF2B5EF4-FFF2-40B4-BE49-F238E27FC236}">
              <a16:creationId xmlns:a16="http://schemas.microsoft.com/office/drawing/2014/main" id="{F71B81BD-57DA-40C9-81BF-D0B2F14FDC2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979" name="ZoneTexte 2978">
          <a:extLst>
            <a:ext uri="{FF2B5EF4-FFF2-40B4-BE49-F238E27FC236}">
              <a16:creationId xmlns:a16="http://schemas.microsoft.com/office/drawing/2014/main" id="{11099BC3-9DB6-4C29-851D-69F05C86874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980" name="ZoneTexte 2979">
          <a:extLst>
            <a:ext uri="{FF2B5EF4-FFF2-40B4-BE49-F238E27FC236}">
              <a16:creationId xmlns:a16="http://schemas.microsoft.com/office/drawing/2014/main" id="{E0AAFC59-F879-4F9C-A073-466ED71192E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981" name="ZoneTexte 2980">
          <a:extLst>
            <a:ext uri="{FF2B5EF4-FFF2-40B4-BE49-F238E27FC236}">
              <a16:creationId xmlns:a16="http://schemas.microsoft.com/office/drawing/2014/main" id="{6C81042F-1B65-4777-A485-856A5AAA638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982" name="ZoneTexte 2981">
          <a:extLst>
            <a:ext uri="{FF2B5EF4-FFF2-40B4-BE49-F238E27FC236}">
              <a16:creationId xmlns:a16="http://schemas.microsoft.com/office/drawing/2014/main" id="{EBDD72E2-D00D-4042-AA29-206C8A3B71B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983" name="ZoneTexte 2982">
          <a:extLst>
            <a:ext uri="{FF2B5EF4-FFF2-40B4-BE49-F238E27FC236}">
              <a16:creationId xmlns:a16="http://schemas.microsoft.com/office/drawing/2014/main" id="{5D5FDBDD-149B-45E3-B4CD-3838DC435CBA}"/>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984" name="ZoneTexte 2983">
          <a:extLst>
            <a:ext uri="{FF2B5EF4-FFF2-40B4-BE49-F238E27FC236}">
              <a16:creationId xmlns:a16="http://schemas.microsoft.com/office/drawing/2014/main" id="{D2F2950A-3F14-41E1-96CE-E649D3EA6C44}"/>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985" name="ZoneTexte 2984">
          <a:extLst>
            <a:ext uri="{FF2B5EF4-FFF2-40B4-BE49-F238E27FC236}">
              <a16:creationId xmlns:a16="http://schemas.microsoft.com/office/drawing/2014/main" id="{908AA079-F708-4B5A-9F07-78C96AAF31A5}"/>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986" name="ZoneTexte 2985">
          <a:extLst>
            <a:ext uri="{FF2B5EF4-FFF2-40B4-BE49-F238E27FC236}">
              <a16:creationId xmlns:a16="http://schemas.microsoft.com/office/drawing/2014/main" id="{3EA71006-DF46-4C42-9F5E-A85C4E3BAC5A}"/>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987" name="ZoneTexte 2986">
          <a:extLst>
            <a:ext uri="{FF2B5EF4-FFF2-40B4-BE49-F238E27FC236}">
              <a16:creationId xmlns:a16="http://schemas.microsoft.com/office/drawing/2014/main" id="{B26F4AAE-5F22-4F39-BB49-2DD7D7E76B83}"/>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988" name="ZoneTexte 2987">
          <a:extLst>
            <a:ext uri="{FF2B5EF4-FFF2-40B4-BE49-F238E27FC236}">
              <a16:creationId xmlns:a16="http://schemas.microsoft.com/office/drawing/2014/main" id="{558D2ABB-9F61-4DEC-82F3-880EE4662396}"/>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989" name="ZoneTexte 2988">
          <a:extLst>
            <a:ext uri="{FF2B5EF4-FFF2-40B4-BE49-F238E27FC236}">
              <a16:creationId xmlns:a16="http://schemas.microsoft.com/office/drawing/2014/main" id="{FCAE1D2A-E916-4726-9869-2321DEA903AD}"/>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990" name="ZoneTexte 2989">
          <a:extLst>
            <a:ext uri="{FF2B5EF4-FFF2-40B4-BE49-F238E27FC236}">
              <a16:creationId xmlns:a16="http://schemas.microsoft.com/office/drawing/2014/main" id="{AD12BD60-658A-4389-A698-30B704FC2F09}"/>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991" name="ZoneTexte 2990">
          <a:extLst>
            <a:ext uri="{FF2B5EF4-FFF2-40B4-BE49-F238E27FC236}">
              <a16:creationId xmlns:a16="http://schemas.microsoft.com/office/drawing/2014/main" id="{FDD75906-B844-40A2-94ED-1E86A3F62D68}"/>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992" name="ZoneTexte 2991">
          <a:extLst>
            <a:ext uri="{FF2B5EF4-FFF2-40B4-BE49-F238E27FC236}">
              <a16:creationId xmlns:a16="http://schemas.microsoft.com/office/drawing/2014/main" id="{AC00E072-0556-4689-BC9B-EC645F6541BC}"/>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993" name="ZoneTexte 2992">
          <a:extLst>
            <a:ext uri="{FF2B5EF4-FFF2-40B4-BE49-F238E27FC236}">
              <a16:creationId xmlns:a16="http://schemas.microsoft.com/office/drawing/2014/main" id="{63FAB9C0-E5FA-4DF9-BF80-EE2E7971500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994" name="ZoneTexte 2993">
          <a:extLst>
            <a:ext uri="{FF2B5EF4-FFF2-40B4-BE49-F238E27FC236}">
              <a16:creationId xmlns:a16="http://schemas.microsoft.com/office/drawing/2014/main" id="{1D173461-3394-4CC1-9C22-4FC80AFC1EA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995" name="ZoneTexte 2994">
          <a:extLst>
            <a:ext uri="{FF2B5EF4-FFF2-40B4-BE49-F238E27FC236}">
              <a16:creationId xmlns:a16="http://schemas.microsoft.com/office/drawing/2014/main" id="{2043D372-07D8-4B10-9AD2-AF3049D887E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996" name="ZoneTexte 2995">
          <a:extLst>
            <a:ext uri="{FF2B5EF4-FFF2-40B4-BE49-F238E27FC236}">
              <a16:creationId xmlns:a16="http://schemas.microsoft.com/office/drawing/2014/main" id="{A49F179C-265F-4BC6-B599-3071D0A1E44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997" name="ZoneTexte 2996">
          <a:extLst>
            <a:ext uri="{FF2B5EF4-FFF2-40B4-BE49-F238E27FC236}">
              <a16:creationId xmlns:a16="http://schemas.microsoft.com/office/drawing/2014/main" id="{02B01087-7B01-40F9-95B2-69F9EDF13DD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998" name="ZoneTexte 2997">
          <a:extLst>
            <a:ext uri="{FF2B5EF4-FFF2-40B4-BE49-F238E27FC236}">
              <a16:creationId xmlns:a16="http://schemas.microsoft.com/office/drawing/2014/main" id="{EDAED8FE-6413-4413-8D98-939E0BEEFCF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999" name="ZoneTexte 2998">
          <a:extLst>
            <a:ext uri="{FF2B5EF4-FFF2-40B4-BE49-F238E27FC236}">
              <a16:creationId xmlns:a16="http://schemas.microsoft.com/office/drawing/2014/main" id="{B53719C9-1DE4-43DD-8970-9750BCFEE42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3000" name="ZoneTexte 2999">
          <a:extLst>
            <a:ext uri="{FF2B5EF4-FFF2-40B4-BE49-F238E27FC236}">
              <a16:creationId xmlns:a16="http://schemas.microsoft.com/office/drawing/2014/main" id="{7228EC94-674F-4F81-A29D-7C0A34D262D6}"/>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3001" name="ZoneTexte 3000">
          <a:extLst>
            <a:ext uri="{FF2B5EF4-FFF2-40B4-BE49-F238E27FC236}">
              <a16:creationId xmlns:a16="http://schemas.microsoft.com/office/drawing/2014/main" id="{4B74D83D-603A-490C-BD5A-28619F2A03A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3002" name="ZoneTexte 3001">
          <a:extLst>
            <a:ext uri="{FF2B5EF4-FFF2-40B4-BE49-F238E27FC236}">
              <a16:creationId xmlns:a16="http://schemas.microsoft.com/office/drawing/2014/main" id="{033E68B4-9569-45EF-AC19-6F1E9CA2FA3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03" name="ZoneTexte 3002">
          <a:extLst>
            <a:ext uri="{FF2B5EF4-FFF2-40B4-BE49-F238E27FC236}">
              <a16:creationId xmlns:a16="http://schemas.microsoft.com/office/drawing/2014/main" id="{1D7C9A03-9E21-47D7-A571-B864B765FAE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04" name="ZoneTexte 3003">
          <a:extLst>
            <a:ext uri="{FF2B5EF4-FFF2-40B4-BE49-F238E27FC236}">
              <a16:creationId xmlns:a16="http://schemas.microsoft.com/office/drawing/2014/main" id="{584A3857-EAA8-4A9F-A524-0166CE1C877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05" name="ZoneTexte 3004">
          <a:extLst>
            <a:ext uri="{FF2B5EF4-FFF2-40B4-BE49-F238E27FC236}">
              <a16:creationId xmlns:a16="http://schemas.microsoft.com/office/drawing/2014/main" id="{09E00120-1BEE-495F-BD5E-B4C57DF0E46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06" name="ZoneTexte 3005">
          <a:extLst>
            <a:ext uri="{FF2B5EF4-FFF2-40B4-BE49-F238E27FC236}">
              <a16:creationId xmlns:a16="http://schemas.microsoft.com/office/drawing/2014/main" id="{E844D782-1874-403F-BB8E-3E1CA16A5EB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07" name="ZoneTexte 3006">
          <a:extLst>
            <a:ext uri="{FF2B5EF4-FFF2-40B4-BE49-F238E27FC236}">
              <a16:creationId xmlns:a16="http://schemas.microsoft.com/office/drawing/2014/main" id="{A3DE1060-657A-429F-8BB1-2FA4A30349A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08" name="ZoneTexte 3007">
          <a:extLst>
            <a:ext uri="{FF2B5EF4-FFF2-40B4-BE49-F238E27FC236}">
              <a16:creationId xmlns:a16="http://schemas.microsoft.com/office/drawing/2014/main" id="{DF818FE1-A1AD-41C7-BFB2-AD224C67C71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09" name="ZoneTexte 3008">
          <a:extLst>
            <a:ext uri="{FF2B5EF4-FFF2-40B4-BE49-F238E27FC236}">
              <a16:creationId xmlns:a16="http://schemas.microsoft.com/office/drawing/2014/main" id="{F70ED22A-6315-479F-A436-4614C2D70CE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10" name="ZoneTexte 3009">
          <a:extLst>
            <a:ext uri="{FF2B5EF4-FFF2-40B4-BE49-F238E27FC236}">
              <a16:creationId xmlns:a16="http://schemas.microsoft.com/office/drawing/2014/main" id="{85B35622-6A41-403F-B77C-0A6B2AA6803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11" name="ZoneTexte 3010">
          <a:extLst>
            <a:ext uri="{FF2B5EF4-FFF2-40B4-BE49-F238E27FC236}">
              <a16:creationId xmlns:a16="http://schemas.microsoft.com/office/drawing/2014/main" id="{729C21D4-D69C-4A32-B64C-D1D76EC837C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12" name="ZoneTexte 3011">
          <a:extLst>
            <a:ext uri="{FF2B5EF4-FFF2-40B4-BE49-F238E27FC236}">
              <a16:creationId xmlns:a16="http://schemas.microsoft.com/office/drawing/2014/main" id="{BD2CF4AF-1339-4050-858B-A33B96E960C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3013" name="ZoneTexte 3012">
          <a:extLst>
            <a:ext uri="{FF2B5EF4-FFF2-40B4-BE49-F238E27FC236}">
              <a16:creationId xmlns:a16="http://schemas.microsoft.com/office/drawing/2014/main" id="{C742E080-58E0-447B-AA08-2791950799F1}"/>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3014" name="ZoneTexte 3013">
          <a:extLst>
            <a:ext uri="{FF2B5EF4-FFF2-40B4-BE49-F238E27FC236}">
              <a16:creationId xmlns:a16="http://schemas.microsoft.com/office/drawing/2014/main" id="{DF6C68F4-C023-4F9E-A63F-BCDC687E74A5}"/>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3015" name="ZoneTexte 3014">
          <a:extLst>
            <a:ext uri="{FF2B5EF4-FFF2-40B4-BE49-F238E27FC236}">
              <a16:creationId xmlns:a16="http://schemas.microsoft.com/office/drawing/2014/main" id="{F6EBE02D-FAE9-4619-ACC6-5BF5A3D1FC86}"/>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3016" name="ZoneTexte 3015">
          <a:extLst>
            <a:ext uri="{FF2B5EF4-FFF2-40B4-BE49-F238E27FC236}">
              <a16:creationId xmlns:a16="http://schemas.microsoft.com/office/drawing/2014/main" id="{9E636C89-922E-45DA-98CF-40B727E5B3B3}"/>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3017" name="ZoneTexte 3016">
          <a:extLst>
            <a:ext uri="{FF2B5EF4-FFF2-40B4-BE49-F238E27FC236}">
              <a16:creationId xmlns:a16="http://schemas.microsoft.com/office/drawing/2014/main" id="{9742AB98-EF41-4731-BAC0-ACAC8E2B38AE}"/>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3018" name="ZoneTexte 3017">
          <a:extLst>
            <a:ext uri="{FF2B5EF4-FFF2-40B4-BE49-F238E27FC236}">
              <a16:creationId xmlns:a16="http://schemas.microsoft.com/office/drawing/2014/main" id="{65DF5786-F638-4E85-8A91-6EE44A3001FB}"/>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3019" name="ZoneTexte 3018">
          <a:extLst>
            <a:ext uri="{FF2B5EF4-FFF2-40B4-BE49-F238E27FC236}">
              <a16:creationId xmlns:a16="http://schemas.microsoft.com/office/drawing/2014/main" id="{AA081B96-5AD6-4384-925A-58CD8C992E68}"/>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3020" name="ZoneTexte 3019">
          <a:extLst>
            <a:ext uri="{FF2B5EF4-FFF2-40B4-BE49-F238E27FC236}">
              <a16:creationId xmlns:a16="http://schemas.microsoft.com/office/drawing/2014/main" id="{754C9F59-F4A5-4B53-8CC2-D53E917DFE79}"/>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3021" name="ZoneTexte 3020">
          <a:extLst>
            <a:ext uri="{FF2B5EF4-FFF2-40B4-BE49-F238E27FC236}">
              <a16:creationId xmlns:a16="http://schemas.microsoft.com/office/drawing/2014/main" id="{D2638413-1865-46EF-AEBA-C107793433F0}"/>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3022" name="ZoneTexte 3021">
          <a:extLst>
            <a:ext uri="{FF2B5EF4-FFF2-40B4-BE49-F238E27FC236}">
              <a16:creationId xmlns:a16="http://schemas.microsoft.com/office/drawing/2014/main" id="{D461A272-65C6-458F-B385-5552C237C923}"/>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23" name="ZoneTexte 3022">
          <a:extLst>
            <a:ext uri="{FF2B5EF4-FFF2-40B4-BE49-F238E27FC236}">
              <a16:creationId xmlns:a16="http://schemas.microsoft.com/office/drawing/2014/main" id="{E3B1EC6E-17B7-47DC-B1EA-27A799EBB02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24" name="ZoneTexte 3023">
          <a:extLst>
            <a:ext uri="{FF2B5EF4-FFF2-40B4-BE49-F238E27FC236}">
              <a16:creationId xmlns:a16="http://schemas.microsoft.com/office/drawing/2014/main" id="{C081053E-C571-4B23-9D9C-6707DAFFD44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25" name="ZoneTexte 3024">
          <a:extLst>
            <a:ext uri="{FF2B5EF4-FFF2-40B4-BE49-F238E27FC236}">
              <a16:creationId xmlns:a16="http://schemas.microsoft.com/office/drawing/2014/main" id="{D495A1E2-7B24-4616-AB44-B2D955F91F2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26" name="ZoneTexte 3025">
          <a:extLst>
            <a:ext uri="{FF2B5EF4-FFF2-40B4-BE49-F238E27FC236}">
              <a16:creationId xmlns:a16="http://schemas.microsoft.com/office/drawing/2014/main" id="{9B87897E-FD3B-4E8F-AC47-C8FFFF0CB575}"/>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27" name="ZoneTexte 3026">
          <a:extLst>
            <a:ext uri="{FF2B5EF4-FFF2-40B4-BE49-F238E27FC236}">
              <a16:creationId xmlns:a16="http://schemas.microsoft.com/office/drawing/2014/main" id="{C7B2E6BC-3CED-477B-8BAA-0CB53C331C1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28" name="ZoneTexte 3027">
          <a:extLst>
            <a:ext uri="{FF2B5EF4-FFF2-40B4-BE49-F238E27FC236}">
              <a16:creationId xmlns:a16="http://schemas.microsoft.com/office/drawing/2014/main" id="{AF126D1C-08AD-469B-836C-175CB087EF9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29" name="ZoneTexte 3028">
          <a:extLst>
            <a:ext uri="{FF2B5EF4-FFF2-40B4-BE49-F238E27FC236}">
              <a16:creationId xmlns:a16="http://schemas.microsoft.com/office/drawing/2014/main" id="{E5A8E94B-1329-478D-9E53-EC53B28C0DF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30" name="ZoneTexte 3029">
          <a:extLst>
            <a:ext uri="{FF2B5EF4-FFF2-40B4-BE49-F238E27FC236}">
              <a16:creationId xmlns:a16="http://schemas.microsoft.com/office/drawing/2014/main" id="{4B102C0A-EC53-46FF-B37A-53B2A2BCEE2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31" name="ZoneTexte 3030">
          <a:extLst>
            <a:ext uri="{FF2B5EF4-FFF2-40B4-BE49-F238E27FC236}">
              <a16:creationId xmlns:a16="http://schemas.microsoft.com/office/drawing/2014/main" id="{51765484-6AE2-43E4-90B9-A0C2B142CBA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3032" name="ZoneTexte 3031">
          <a:extLst>
            <a:ext uri="{FF2B5EF4-FFF2-40B4-BE49-F238E27FC236}">
              <a16:creationId xmlns:a16="http://schemas.microsoft.com/office/drawing/2014/main" id="{1B93DC12-6D92-4C9A-9207-7B0A3EA6DA1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33" name="ZoneTexte 3032">
          <a:extLst>
            <a:ext uri="{FF2B5EF4-FFF2-40B4-BE49-F238E27FC236}">
              <a16:creationId xmlns:a16="http://schemas.microsoft.com/office/drawing/2014/main" id="{E4662BB2-167B-458F-9D93-730407A3D30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34" name="ZoneTexte 3033">
          <a:extLst>
            <a:ext uri="{FF2B5EF4-FFF2-40B4-BE49-F238E27FC236}">
              <a16:creationId xmlns:a16="http://schemas.microsoft.com/office/drawing/2014/main" id="{2A36B2D2-0780-4AFB-9256-50A19AFD5C9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35" name="ZoneTexte 3034">
          <a:extLst>
            <a:ext uri="{FF2B5EF4-FFF2-40B4-BE49-F238E27FC236}">
              <a16:creationId xmlns:a16="http://schemas.microsoft.com/office/drawing/2014/main" id="{B02FDD6D-D527-45AC-9CEA-48878BD6961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36" name="ZoneTexte 3035">
          <a:extLst>
            <a:ext uri="{FF2B5EF4-FFF2-40B4-BE49-F238E27FC236}">
              <a16:creationId xmlns:a16="http://schemas.microsoft.com/office/drawing/2014/main" id="{B7DFF686-9CBC-44EF-BF12-904DA61ADCE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37" name="ZoneTexte 3036">
          <a:extLst>
            <a:ext uri="{FF2B5EF4-FFF2-40B4-BE49-F238E27FC236}">
              <a16:creationId xmlns:a16="http://schemas.microsoft.com/office/drawing/2014/main" id="{3EADA07F-9F85-49BC-8107-0D1CECF5896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38" name="ZoneTexte 3037">
          <a:extLst>
            <a:ext uri="{FF2B5EF4-FFF2-40B4-BE49-F238E27FC236}">
              <a16:creationId xmlns:a16="http://schemas.microsoft.com/office/drawing/2014/main" id="{45CFC3DC-E859-498D-B41C-A78A272FFDE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39" name="ZoneTexte 3038">
          <a:extLst>
            <a:ext uri="{FF2B5EF4-FFF2-40B4-BE49-F238E27FC236}">
              <a16:creationId xmlns:a16="http://schemas.microsoft.com/office/drawing/2014/main" id="{BD76E13E-A344-496A-B2DC-F695B525DBE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40" name="ZoneTexte 3039">
          <a:extLst>
            <a:ext uri="{FF2B5EF4-FFF2-40B4-BE49-F238E27FC236}">
              <a16:creationId xmlns:a16="http://schemas.microsoft.com/office/drawing/2014/main" id="{5E5476A4-AAA4-49C3-A894-9D4A131FFC7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41" name="ZoneTexte 3040">
          <a:extLst>
            <a:ext uri="{FF2B5EF4-FFF2-40B4-BE49-F238E27FC236}">
              <a16:creationId xmlns:a16="http://schemas.microsoft.com/office/drawing/2014/main" id="{2A43C1B8-8073-4C70-83DD-D45BB61D82D6}"/>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42" name="ZoneTexte 3041">
          <a:extLst>
            <a:ext uri="{FF2B5EF4-FFF2-40B4-BE49-F238E27FC236}">
              <a16:creationId xmlns:a16="http://schemas.microsoft.com/office/drawing/2014/main" id="{33A57F6D-5842-4B5C-AE54-B65B791A583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3043" name="ZoneTexte 3042">
          <a:extLst>
            <a:ext uri="{FF2B5EF4-FFF2-40B4-BE49-F238E27FC236}">
              <a16:creationId xmlns:a16="http://schemas.microsoft.com/office/drawing/2014/main" id="{5286741B-5579-43F9-BA55-2CFDDDA70845}"/>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3044" name="ZoneTexte 3043">
          <a:extLst>
            <a:ext uri="{FF2B5EF4-FFF2-40B4-BE49-F238E27FC236}">
              <a16:creationId xmlns:a16="http://schemas.microsoft.com/office/drawing/2014/main" id="{D6E2A1E1-D097-4473-BE23-1DDC9B4615C0}"/>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3045" name="ZoneTexte 3044">
          <a:extLst>
            <a:ext uri="{FF2B5EF4-FFF2-40B4-BE49-F238E27FC236}">
              <a16:creationId xmlns:a16="http://schemas.microsoft.com/office/drawing/2014/main" id="{05709E24-126F-4680-81D2-A5E309B5E47C}"/>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3046" name="ZoneTexte 3045">
          <a:extLst>
            <a:ext uri="{FF2B5EF4-FFF2-40B4-BE49-F238E27FC236}">
              <a16:creationId xmlns:a16="http://schemas.microsoft.com/office/drawing/2014/main" id="{51A87EC0-0F4E-40C1-B9F5-E56A23ADE047}"/>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3047" name="ZoneTexte 3046">
          <a:extLst>
            <a:ext uri="{FF2B5EF4-FFF2-40B4-BE49-F238E27FC236}">
              <a16:creationId xmlns:a16="http://schemas.microsoft.com/office/drawing/2014/main" id="{DC389B7E-0BAD-4E37-9F45-0DB6BF8E02AB}"/>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3048" name="ZoneTexte 3047">
          <a:extLst>
            <a:ext uri="{FF2B5EF4-FFF2-40B4-BE49-F238E27FC236}">
              <a16:creationId xmlns:a16="http://schemas.microsoft.com/office/drawing/2014/main" id="{6460A793-12BF-4178-AD68-9BBBC8CDE753}"/>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3049" name="ZoneTexte 3048">
          <a:extLst>
            <a:ext uri="{FF2B5EF4-FFF2-40B4-BE49-F238E27FC236}">
              <a16:creationId xmlns:a16="http://schemas.microsoft.com/office/drawing/2014/main" id="{56C038DC-1384-4894-98A8-E04F1333EB61}"/>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3050" name="ZoneTexte 3049">
          <a:extLst>
            <a:ext uri="{FF2B5EF4-FFF2-40B4-BE49-F238E27FC236}">
              <a16:creationId xmlns:a16="http://schemas.microsoft.com/office/drawing/2014/main" id="{6FA02047-A481-4B29-96B8-AE7FC0E2FF3E}"/>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3051" name="ZoneTexte 3050">
          <a:extLst>
            <a:ext uri="{FF2B5EF4-FFF2-40B4-BE49-F238E27FC236}">
              <a16:creationId xmlns:a16="http://schemas.microsoft.com/office/drawing/2014/main" id="{33990CFF-2B56-4F7E-90BC-B438955912B3}"/>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3052" name="ZoneTexte 3051">
          <a:extLst>
            <a:ext uri="{FF2B5EF4-FFF2-40B4-BE49-F238E27FC236}">
              <a16:creationId xmlns:a16="http://schemas.microsoft.com/office/drawing/2014/main" id="{98F3C1E5-0961-4FA1-91A8-CC3172A521C8}"/>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53" name="ZoneTexte 3052">
          <a:extLst>
            <a:ext uri="{FF2B5EF4-FFF2-40B4-BE49-F238E27FC236}">
              <a16:creationId xmlns:a16="http://schemas.microsoft.com/office/drawing/2014/main" id="{27753EF1-EF5A-44D5-ACEF-9042C3832D4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54" name="ZoneTexte 3053">
          <a:extLst>
            <a:ext uri="{FF2B5EF4-FFF2-40B4-BE49-F238E27FC236}">
              <a16:creationId xmlns:a16="http://schemas.microsoft.com/office/drawing/2014/main" id="{E4DC1956-3E3E-4E85-9676-CAE82B3A3D7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55" name="ZoneTexte 3054">
          <a:extLst>
            <a:ext uri="{FF2B5EF4-FFF2-40B4-BE49-F238E27FC236}">
              <a16:creationId xmlns:a16="http://schemas.microsoft.com/office/drawing/2014/main" id="{65CFEE35-ADC4-4A63-926D-E41729C1F285}"/>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56" name="ZoneTexte 3055">
          <a:extLst>
            <a:ext uri="{FF2B5EF4-FFF2-40B4-BE49-F238E27FC236}">
              <a16:creationId xmlns:a16="http://schemas.microsoft.com/office/drawing/2014/main" id="{3DF6B07D-BED0-4071-98D8-9D56AFF981C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57" name="ZoneTexte 3056">
          <a:extLst>
            <a:ext uri="{FF2B5EF4-FFF2-40B4-BE49-F238E27FC236}">
              <a16:creationId xmlns:a16="http://schemas.microsoft.com/office/drawing/2014/main" id="{E3FD21EB-3B59-475A-A706-90A04E05B5D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58" name="ZoneTexte 3057">
          <a:extLst>
            <a:ext uri="{FF2B5EF4-FFF2-40B4-BE49-F238E27FC236}">
              <a16:creationId xmlns:a16="http://schemas.microsoft.com/office/drawing/2014/main" id="{22326B5F-5140-41D8-A62A-2E354792B1D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59" name="ZoneTexte 3058">
          <a:extLst>
            <a:ext uri="{FF2B5EF4-FFF2-40B4-BE49-F238E27FC236}">
              <a16:creationId xmlns:a16="http://schemas.microsoft.com/office/drawing/2014/main" id="{33EF6118-3F87-44EF-9DC5-34EF89BE19D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60" name="ZoneTexte 3059">
          <a:extLst>
            <a:ext uri="{FF2B5EF4-FFF2-40B4-BE49-F238E27FC236}">
              <a16:creationId xmlns:a16="http://schemas.microsoft.com/office/drawing/2014/main" id="{4BA27EFB-01A2-4761-99E0-B38AB4C8753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61" name="ZoneTexte 3060">
          <a:extLst>
            <a:ext uri="{FF2B5EF4-FFF2-40B4-BE49-F238E27FC236}">
              <a16:creationId xmlns:a16="http://schemas.microsoft.com/office/drawing/2014/main" id="{7FA2F4C2-B303-42FE-87BE-30340A34B95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3062" name="ZoneTexte 3061">
          <a:extLst>
            <a:ext uri="{FF2B5EF4-FFF2-40B4-BE49-F238E27FC236}">
              <a16:creationId xmlns:a16="http://schemas.microsoft.com/office/drawing/2014/main" id="{D827F761-E2FE-46E8-9A2B-6C2838A482E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63" name="ZoneTexte 3062">
          <a:extLst>
            <a:ext uri="{FF2B5EF4-FFF2-40B4-BE49-F238E27FC236}">
              <a16:creationId xmlns:a16="http://schemas.microsoft.com/office/drawing/2014/main" id="{62A8B3E9-88DB-4A20-827C-83E2C92EC40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64" name="ZoneTexte 3063">
          <a:extLst>
            <a:ext uri="{FF2B5EF4-FFF2-40B4-BE49-F238E27FC236}">
              <a16:creationId xmlns:a16="http://schemas.microsoft.com/office/drawing/2014/main" id="{66E2C9B3-8D03-43EA-A0B9-ECEB2D12F2A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65" name="ZoneTexte 3064">
          <a:extLst>
            <a:ext uri="{FF2B5EF4-FFF2-40B4-BE49-F238E27FC236}">
              <a16:creationId xmlns:a16="http://schemas.microsoft.com/office/drawing/2014/main" id="{F014A58A-A945-44D1-B2B5-3BF9546D04C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66" name="ZoneTexte 3065">
          <a:extLst>
            <a:ext uri="{FF2B5EF4-FFF2-40B4-BE49-F238E27FC236}">
              <a16:creationId xmlns:a16="http://schemas.microsoft.com/office/drawing/2014/main" id="{D49E5BF1-6146-41A2-8400-34C34A0F8C9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67" name="ZoneTexte 3066">
          <a:extLst>
            <a:ext uri="{FF2B5EF4-FFF2-40B4-BE49-F238E27FC236}">
              <a16:creationId xmlns:a16="http://schemas.microsoft.com/office/drawing/2014/main" id="{88BAA921-AB5E-45B3-9F5F-1D1C26E4EBE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68" name="ZoneTexte 3067">
          <a:extLst>
            <a:ext uri="{FF2B5EF4-FFF2-40B4-BE49-F238E27FC236}">
              <a16:creationId xmlns:a16="http://schemas.microsoft.com/office/drawing/2014/main" id="{0012E9DC-EC7E-4BD3-9461-1750FA77AC95}"/>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69" name="ZoneTexte 3068">
          <a:extLst>
            <a:ext uri="{FF2B5EF4-FFF2-40B4-BE49-F238E27FC236}">
              <a16:creationId xmlns:a16="http://schemas.microsoft.com/office/drawing/2014/main" id="{4CD0C0A0-1178-405A-B198-9C0C69F28F8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70" name="ZoneTexte 3069">
          <a:extLst>
            <a:ext uri="{FF2B5EF4-FFF2-40B4-BE49-F238E27FC236}">
              <a16:creationId xmlns:a16="http://schemas.microsoft.com/office/drawing/2014/main" id="{0DEE954A-439D-46FC-9D73-5499F9F5EE2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71" name="ZoneTexte 3070">
          <a:extLst>
            <a:ext uri="{FF2B5EF4-FFF2-40B4-BE49-F238E27FC236}">
              <a16:creationId xmlns:a16="http://schemas.microsoft.com/office/drawing/2014/main" id="{9A7765B9-AC2C-46F2-BEE1-5BF1B97643D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72" name="ZoneTexte 3071">
          <a:extLst>
            <a:ext uri="{FF2B5EF4-FFF2-40B4-BE49-F238E27FC236}">
              <a16:creationId xmlns:a16="http://schemas.microsoft.com/office/drawing/2014/main" id="{0FB6582C-BB79-4011-9A93-CCFA450B3E2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3073" name="ZoneTexte 3072">
          <a:extLst>
            <a:ext uri="{FF2B5EF4-FFF2-40B4-BE49-F238E27FC236}">
              <a16:creationId xmlns:a16="http://schemas.microsoft.com/office/drawing/2014/main" id="{8F324BC9-77DA-4CCC-A55E-E0280DA38678}"/>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3074" name="ZoneTexte 3073">
          <a:extLst>
            <a:ext uri="{FF2B5EF4-FFF2-40B4-BE49-F238E27FC236}">
              <a16:creationId xmlns:a16="http://schemas.microsoft.com/office/drawing/2014/main" id="{D01FA481-C782-4BB9-BBC3-08A03DE2F6B2}"/>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3075" name="ZoneTexte 3074">
          <a:extLst>
            <a:ext uri="{FF2B5EF4-FFF2-40B4-BE49-F238E27FC236}">
              <a16:creationId xmlns:a16="http://schemas.microsoft.com/office/drawing/2014/main" id="{CF908823-9BAE-4CC6-B72C-A4E01CECABB2}"/>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3076" name="ZoneTexte 3075">
          <a:extLst>
            <a:ext uri="{FF2B5EF4-FFF2-40B4-BE49-F238E27FC236}">
              <a16:creationId xmlns:a16="http://schemas.microsoft.com/office/drawing/2014/main" id="{30D1E399-F9B0-4B22-BF83-815C31DF35E4}"/>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3077" name="ZoneTexte 3076">
          <a:extLst>
            <a:ext uri="{FF2B5EF4-FFF2-40B4-BE49-F238E27FC236}">
              <a16:creationId xmlns:a16="http://schemas.microsoft.com/office/drawing/2014/main" id="{6A998338-E00C-48A6-B9E5-64E53C068A50}"/>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3078" name="ZoneTexte 3077">
          <a:extLst>
            <a:ext uri="{FF2B5EF4-FFF2-40B4-BE49-F238E27FC236}">
              <a16:creationId xmlns:a16="http://schemas.microsoft.com/office/drawing/2014/main" id="{D7484B26-2ADC-483C-A2DC-CF8EB515854A}"/>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3079" name="ZoneTexte 3078">
          <a:extLst>
            <a:ext uri="{FF2B5EF4-FFF2-40B4-BE49-F238E27FC236}">
              <a16:creationId xmlns:a16="http://schemas.microsoft.com/office/drawing/2014/main" id="{741D3E11-2AD0-4D0D-BE71-3B822902EA8F}"/>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3080" name="ZoneTexte 3079">
          <a:extLst>
            <a:ext uri="{FF2B5EF4-FFF2-40B4-BE49-F238E27FC236}">
              <a16:creationId xmlns:a16="http://schemas.microsoft.com/office/drawing/2014/main" id="{CF17B01D-8108-4180-884F-0935D651FEB8}"/>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3081" name="ZoneTexte 3080">
          <a:extLst>
            <a:ext uri="{FF2B5EF4-FFF2-40B4-BE49-F238E27FC236}">
              <a16:creationId xmlns:a16="http://schemas.microsoft.com/office/drawing/2014/main" id="{5B78969D-7899-4F33-86AC-138813F9FD00}"/>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3082" name="ZoneTexte 3081">
          <a:extLst>
            <a:ext uri="{FF2B5EF4-FFF2-40B4-BE49-F238E27FC236}">
              <a16:creationId xmlns:a16="http://schemas.microsoft.com/office/drawing/2014/main" id="{DDF0EF94-040E-4C92-B07F-5DA058E1F555}"/>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83" name="ZoneTexte 3082">
          <a:extLst>
            <a:ext uri="{FF2B5EF4-FFF2-40B4-BE49-F238E27FC236}">
              <a16:creationId xmlns:a16="http://schemas.microsoft.com/office/drawing/2014/main" id="{D773EEB6-2A5E-414D-9CB0-9CBB1FF233E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84" name="ZoneTexte 3083">
          <a:extLst>
            <a:ext uri="{FF2B5EF4-FFF2-40B4-BE49-F238E27FC236}">
              <a16:creationId xmlns:a16="http://schemas.microsoft.com/office/drawing/2014/main" id="{4989C975-9481-4A9C-B4C9-C9148F63C9E5}"/>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85" name="ZoneTexte 3084">
          <a:extLst>
            <a:ext uri="{FF2B5EF4-FFF2-40B4-BE49-F238E27FC236}">
              <a16:creationId xmlns:a16="http://schemas.microsoft.com/office/drawing/2014/main" id="{2506048D-AB6C-46C1-9698-EC0A0188985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86" name="ZoneTexte 3085">
          <a:extLst>
            <a:ext uri="{FF2B5EF4-FFF2-40B4-BE49-F238E27FC236}">
              <a16:creationId xmlns:a16="http://schemas.microsoft.com/office/drawing/2014/main" id="{09D0C3BF-FCE1-45D8-AAE1-E90BA3857D6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87" name="ZoneTexte 3086">
          <a:extLst>
            <a:ext uri="{FF2B5EF4-FFF2-40B4-BE49-F238E27FC236}">
              <a16:creationId xmlns:a16="http://schemas.microsoft.com/office/drawing/2014/main" id="{98F2B781-CDA6-4F1F-9587-B7AE952DC08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88" name="ZoneTexte 3087">
          <a:extLst>
            <a:ext uri="{FF2B5EF4-FFF2-40B4-BE49-F238E27FC236}">
              <a16:creationId xmlns:a16="http://schemas.microsoft.com/office/drawing/2014/main" id="{52FACE80-C016-45AC-B1B8-3AD77A50DE4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89" name="ZoneTexte 3088">
          <a:extLst>
            <a:ext uri="{FF2B5EF4-FFF2-40B4-BE49-F238E27FC236}">
              <a16:creationId xmlns:a16="http://schemas.microsoft.com/office/drawing/2014/main" id="{893C5A50-2C41-427A-8985-A14099D2DB8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90" name="ZoneTexte 3089">
          <a:extLst>
            <a:ext uri="{FF2B5EF4-FFF2-40B4-BE49-F238E27FC236}">
              <a16:creationId xmlns:a16="http://schemas.microsoft.com/office/drawing/2014/main" id="{F626A1FC-9CBB-443F-B870-351ABAD234D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91" name="ZoneTexte 3090">
          <a:extLst>
            <a:ext uri="{FF2B5EF4-FFF2-40B4-BE49-F238E27FC236}">
              <a16:creationId xmlns:a16="http://schemas.microsoft.com/office/drawing/2014/main" id="{03E39736-38BD-4A32-9A28-D9A348DB51E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3092" name="ZoneTexte 3091">
          <a:extLst>
            <a:ext uri="{FF2B5EF4-FFF2-40B4-BE49-F238E27FC236}">
              <a16:creationId xmlns:a16="http://schemas.microsoft.com/office/drawing/2014/main" id="{9A5B2512-6D0D-431E-9C3C-B9355C4DE57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093" name="ZoneTexte 3092">
          <a:extLst>
            <a:ext uri="{FF2B5EF4-FFF2-40B4-BE49-F238E27FC236}">
              <a16:creationId xmlns:a16="http://schemas.microsoft.com/office/drawing/2014/main" id="{19AA863A-8B2B-4E79-8D57-4313902C585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094" name="ZoneTexte 3093">
          <a:extLst>
            <a:ext uri="{FF2B5EF4-FFF2-40B4-BE49-F238E27FC236}">
              <a16:creationId xmlns:a16="http://schemas.microsoft.com/office/drawing/2014/main" id="{81954B65-8BD9-46B2-90A1-F603D7D617D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095" name="ZoneTexte 3094">
          <a:extLst>
            <a:ext uri="{FF2B5EF4-FFF2-40B4-BE49-F238E27FC236}">
              <a16:creationId xmlns:a16="http://schemas.microsoft.com/office/drawing/2014/main" id="{8F3B8BA4-E19C-4A76-B6E6-5E3B8026C6D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096" name="ZoneTexte 3095">
          <a:extLst>
            <a:ext uri="{FF2B5EF4-FFF2-40B4-BE49-F238E27FC236}">
              <a16:creationId xmlns:a16="http://schemas.microsoft.com/office/drawing/2014/main" id="{DE0A3055-E769-457E-826D-B67F598C29F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097" name="ZoneTexte 3096">
          <a:extLst>
            <a:ext uri="{FF2B5EF4-FFF2-40B4-BE49-F238E27FC236}">
              <a16:creationId xmlns:a16="http://schemas.microsoft.com/office/drawing/2014/main" id="{CAD91567-FC44-4E1E-B05C-064A8954C25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098" name="ZoneTexte 3097">
          <a:extLst>
            <a:ext uri="{FF2B5EF4-FFF2-40B4-BE49-F238E27FC236}">
              <a16:creationId xmlns:a16="http://schemas.microsoft.com/office/drawing/2014/main" id="{30F8EA8D-E5A6-4D8B-A855-0EBEAD45CF75}"/>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099" name="ZoneTexte 3098">
          <a:extLst>
            <a:ext uri="{FF2B5EF4-FFF2-40B4-BE49-F238E27FC236}">
              <a16:creationId xmlns:a16="http://schemas.microsoft.com/office/drawing/2014/main" id="{EEC3886C-1523-455E-BC7C-0B892F6172E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100" name="ZoneTexte 3099">
          <a:extLst>
            <a:ext uri="{FF2B5EF4-FFF2-40B4-BE49-F238E27FC236}">
              <a16:creationId xmlns:a16="http://schemas.microsoft.com/office/drawing/2014/main" id="{46883837-B901-4638-BB2F-1BEE9709FAF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101" name="ZoneTexte 3100">
          <a:extLst>
            <a:ext uri="{FF2B5EF4-FFF2-40B4-BE49-F238E27FC236}">
              <a16:creationId xmlns:a16="http://schemas.microsoft.com/office/drawing/2014/main" id="{ACEC7B90-3F6B-42A2-A79E-4A24F9445AD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102" name="ZoneTexte 3101">
          <a:extLst>
            <a:ext uri="{FF2B5EF4-FFF2-40B4-BE49-F238E27FC236}">
              <a16:creationId xmlns:a16="http://schemas.microsoft.com/office/drawing/2014/main" id="{E48C33CC-3753-4D14-A173-67518645EFA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3103" name="ZoneTexte 3102">
          <a:extLst>
            <a:ext uri="{FF2B5EF4-FFF2-40B4-BE49-F238E27FC236}">
              <a16:creationId xmlns:a16="http://schemas.microsoft.com/office/drawing/2014/main" id="{3914C92B-70CA-4A14-A7BB-0EE5518ED661}"/>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3104" name="ZoneTexte 3103">
          <a:extLst>
            <a:ext uri="{FF2B5EF4-FFF2-40B4-BE49-F238E27FC236}">
              <a16:creationId xmlns:a16="http://schemas.microsoft.com/office/drawing/2014/main" id="{BB563D52-F137-4703-BFCF-3B8C733FE64F}"/>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3105" name="ZoneTexte 3104">
          <a:extLst>
            <a:ext uri="{FF2B5EF4-FFF2-40B4-BE49-F238E27FC236}">
              <a16:creationId xmlns:a16="http://schemas.microsoft.com/office/drawing/2014/main" id="{B4A6D7E0-FEFC-45AC-A22C-52FBB1FC2488}"/>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3106" name="ZoneTexte 3105">
          <a:extLst>
            <a:ext uri="{FF2B5EF4-FFF2-40B4-BE49-F238E27FC236}">
              <a16:creationId xmlns:a16="http://schemas.microsoft.com/office/drawing/2014/main" id="{4178ED1D-CBB9-40DA-9C2D-5AE122FAA272}"/>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3107" name="ZoneTexte 3106">
          <a:extLst>
            <a:ext uri="{FF2B5EF4-FFF2-40B4-BE49-F238E27FC236}">
              <a16:creationId xmlns:a16="http://schemas.microsoft.com/office/drawing/2014/main" id="{F10C462E-6288-4EE2-B799-84C5E3C4FB3D}"/>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3108" name="ZoneTexte 3107">
          <a:extLst>
            <a:ext uri="{FF2B5EF4-FFF2-40B4-BE49-F238E27FC236}">
              <a16:creationId xmlns:a16="http://schemas.microsoft.com/office/drawing/2014/main" id="{6D0FE215-343C-4C0A-B93A-CD2F48C6BFF7}"/>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3109" name="ZoneTexte 3108">
          <a:extLst>
            <a:ext uri="{FF2B5EF4-FFF2-40B4-BE49-F238E27FC236}">
              <a16:creationId xmlns:a16="http://schemas.microsoft.com/office/drawing/2014/main" id="{0A5DA7DE-F61D-495A-8324-6020187B2A00}"/>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3110" name="ZoneTexte 3109">
          <a:extLst>
            <a:ext uri="{FF2B5EF4-FFF2-40B4-BE49-F238E27FC236}">
              <a16:creationId xmlns:a16="http://schemas.microsoft.com/office/drawing/2014/main" id="{484F5B78-F2C3-4749-969E-75B9E5A93DAA}"/>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3111" name="ZoneTexte 3110">
          <a:extLst>
            <a:ext uri="{FF2B5EF4-FFF2-40B4-BE49-F238E27FC236}">
              <a16:creationId xmlns:a16="http://schemas.microsoft.com/office/drawing/2014/main" id="{5AF90CF4-3C35-479E-B62A-E85D1701F6D8}"/>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3112" name="ZoneTexte 3111">
          <a:extLst>
            <a:ext uri="{FF2B5EF4-FFF2-40B4-BE49-F238E27FC236}">
              <a16:creationId xmlns:a16="http://schemas.microsoft.com/office/drawing/2014/main" id="{18B181D6-E46A-4129-B336-896F56E203D0}"/>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113" name="ZoneTexte 3112">
          <a:extLst>
            <a:ext uri="{FF2B5EF4-FFF2-40B4-BE49-F238E27FC236}">
              <a16:creationId xmlns:a16="http://schemas.microsoft.com/office/drawing/2014/main" id="{6BEEA69E-BCCB-4F3A-8870-AA85B5CD985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114" name="ZoneTexte 3113">
          <a:extLst>
            <a:ext uri="{FF2B5EF4-FFF2-40B4-BE49-F238E27FC236}">
              <a16:creationId xmlns:a16="http://schemas.microsoft.com/office/drawing/2014/main" id="{DAC7E563-175B-4143-9301-1FF68EFBBEB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115" name="ZoneTexte 3114">
          <a:extLst>
            <a:ext uri="{FF2B5EF4-FFF2-40B4-BE49-F238E27FC236}">
              <a16:creationId xmlns:a16="http://schemas.microsoft.com/office/drawing/2014/main" id="{17A2BD7B-5B59-48F6-8E28-53495BB3E8A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116" name="ZoneTexte 3115">
          <a:extLst>
            <a:ext uri="{FF2B5EF4-FFF2-40B4-BE49-F238E27FC236}">
              <a16:creationId xmlns:a16="http://schemas.microsoft.com/office/drawing/2014/main" id="{C3A84D1D-5C50-449D-A3B2-31D0B3C7C4C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117" name="ZoneTexte 3116">
          <a:extLst>
            <a:ext uri="{FF2B5EF4-FFF2-40B4-BE49-F238E27FC236}">
              <a16:creationId xmlns:a16="http://schemas.microsoft.com/office/drawing/2014/main" id="{796E527C-8F56-4BF0-B985-DAB250DFAFA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118" name="ZoneTexte 3117">
          <a:extLst>
            <a:ext uri="{FF2B5EF4-FFF2-40B4-BE49-F238E27FC236}">
              <a16:creationId xmlns:a16="http://schemas.microsoft.com/office/drawing/2014/main" id="{A8EE0116-AEDF-4B6A-8741-B71FC1A57CD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119" name="ZoneTexte 3118">
          <a:extLst>
            <a:ext uri="{FF2B5EF4-FFF2-40B4-BE49-F238E27FC236}">
              <a16:creationId xmlns:a16="http://schemas.microsoft.com/office/drawing/2014/main" id="{EBD1BF0A-C803-41D4-B27A-0951347BF29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120" name="ZoneTexte 3119">
          <a:extLst>
            <a:ext uri="{FF2B5EF4-FFF2-40B4-BE49-F238E27FC236}">
              <a16:creationId xmlns:a16="http://schemas.microsoft.com/office/drawing/2014/main" id="{9F666EF1-A7E0-4269-9352-C5A1576D418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121" name="ZoneTexte 3120">
          <a:extLst>
            <a:ext uri="{FF2B5EF4-FFF2-40B4-BE49-F238E27FC236}">
              <a16:creationId xmlns:a16="http://schemas.microsoft.com/office/drawing/2014/main" id="{409C67F8-192A-4718-831B-CD58C204B84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3122" name="ZoneTexte 3121">
          <a:extLst>
            <a:ext uri="{FF2B5EF4-FFF2-40B4-BE49-F238E27FC236}">
              <a16:creationId xmlns:a16="http://schemas.microsoft.com/office/drawing/2014/main" id="{4A42886F-0B5D-4D52-B85C-3A23F420F8D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23" name="ZoneTexte 3122">
          <a:extLst>
            <a:ext uri="{FF2B5EF4-FFF2-40B4-BE49-F238E27FC236}">
              <a16:creationId xmlns:a16="http://schemas.microsoft.com/office/drawing/2014/main" id="{285F2359-F9B3-4A01-BFED-DD0B7784D9F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24" name="ZoneTexte 3123">
          <a:extLst>
            <a:ext uri="{FF2B5EF4-FFF2-40B4-BE49-F238E27FC236}">
              <a16:creationId xmlns:a16="http://schemas.microsoft.com/office/drawing/2014/main" id="{4DB12B9F-42F1-4A2B-BB9F-02CCF50681F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25" name="ZoneTexte 3124">
          <a:extLst>
            <a:ext uri="{FF2B5EF4-FFF2-40B4-BE49-F238E27FC236}">
              <a16:creationId xmlns:a16="http://schemas.microsoft.com/office/drawing/2014/main" id="{3CA70645-D244-416B-B42F-F4BE122B406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26" name="ZoneTexte 3125">
          <a:extLst>
            <a:ext uri="{FF2B5EF4-FFF2-40B4-BE49-F238E27FC236}">
              <a16:creationId xmlns:a16="http://schemas.microsoft.com/office/drawing/2014/main" id="{B24C2660-DE6B-41A2-9DC9-4CA94927E29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27" name="ZoneTexte 3126">
          <a:extLst>
            <a:ext uri="{FF2B5EF4-FFF2-40B4-BE49-F238E27FC236}">
              <a16:creationId xmlns:a16="http://schemas.microsoft.com/office/drawing/2014/main" id="{4F2EF250-2427-4FD8-830F-065E6748D05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28" name="ZoneTexte 3127">
          <a:extLst>
            <a:ext uri="{FF2B5EF4-FFF2-40B4-BE49-F238E27FC236}">
              <a16:creationId xmlns:a16="http://schemas.microsoft.com/office/drawing/2014/main" id="{A596C0AE-55B1-436A-8BF5-FF240BBE604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29" name="ZoneTexte 3128">
          <a:extLst>
            <a:ext uri="{FF2B5EF4-FFF2-40B4-BE49-F238E27FC236}">
              <a16:creationId xmlns:a16="http://schemas.microsoft.com/office/drawing/2014/main" id="{F49D96CB-6BFF-4F78-A50C-AEA2629DCD7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30" name="ZoneTexte 3129">
          <a:extLst>
            <a:ext uri="{FF2B5EF4-FFF2-40B4-BE49-F238E27FC236}">
              <a16:creationId xmlns:a16="http://schemas.microsoft.com/office/drawing/2014/main" id="{D2EE1F1B-F4B3-4E03-A094-2D3C4E258C1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31" name="ZoneTexte 3130">
          <a:extLst>
            <a:ext uri="{FF2B5EF4-FFF2-40B4-BE49-F238E27FC236}">
              <a16:creationId xmlns:a16="http://schemas.microsoft.com/office/drawing/2014/main" id="{2BF14036-E7CD-48A5-BEA5-F408DAF5AB45}"/>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32" name="ZoneTexte 3131">
          <a:extLst>
            <a:ext uri="{FF2B5EF4-FFF2-40B4-BE49-F238E27FC236}">
              <a16:creationId xmlns:a16="http://schemas.microsoft.com/office/drawing/2014/main" id="{D18E4196-92BD-40E7-8BAC-83A8885A860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3133" name="ZoneTexte 3132">
          <a:extLst>
            <a:ext uri="{FF2B5EF4-FFF2-40B4-BE49-F238E27FC236}">
              <a16:creationId xmlns:a16="http://schemas.microsoft.com/office/drawing/2014/main" id="{8027BA34-8FE6-4A9E-A0A7-93D989285815}"/>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3134" name="ZoneTexte 3133">
          <a:extLst>
            <a:ext uri="{FF2B5EF4-FFF2-40B4-BE49-F238E27FC236}">
              <a16:creationId xmlns:a16="http://schemas.microsoft.com/office/drawing/2014/main" id="{6460DDE3-2F2A-4D6D-80AE-74A90179E4F3}"/>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3135" name="ZoneTexte 3134">
          <a:extLst>
            <a:ext uri="{FF2B5EF4-FFF2-40B4-BE49-F238E27FC236}">
              <a16:creationId xmlns:a16="http://schemas.microsoft.com/office/drawing/2014/main" id="{29C291C1-1332-4130-8201-25D29FA67FC6}"/>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3136" name="ZoneTexte 3135">
          <a:extLst>
            <a:ext uri="{FF2B5EF4-FFF2-40B4-BE49-F238E27FC236}">
              <a16:creationId xmlns:a16="http://schemas.microsoft.com/office/drawing/2014/main" id="{4F4967F2-CC36-443F-BEA3-0CB01D881C1A}"/>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3137" name="ZoneTexte 3136">
          <a:extLst>
            <a:ext uri="{FF2B5EF4-FFF2-40B4-BE49-F238E27FC236}">
              <a16:creationId xmlns:a16="http://schemas.microsoft.com/office/drawing/2014/main" id="{1F54506D-E7E0-4EBB-8F83-10E3BB89BFAB}"/>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3138" name="ZoneTexte 3137">
          <a:extLst>
            <a:ext uri="{FF2B5EF4-FFF2-40B4-BE49-F238E27FC236}">
              <a16:creationId xmlns:a16="http://schemas.microsoft.com/office/drawing/2014/main" id="{13064B29-F904-4A05-84E0-C42F81B39A05}"/>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3139" name="ZoneTexte 3138">
          <a:extLst>
            <a:ext uri="{FF2B5EF4-FFF2-40B4-BE49-F238E27FC236}">
              <a16:creationId xmlns:a16="http://schemas.microsoft.com/office/drawing/2014/main" id="{DBDA8F5E-A986-4A26-BBC3-A427C5898B92}"/>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3140" name="ZoneTexte 3139">
          <a:extLst>
            <a:ext uri="{FF2B5EF4-FFF2-40B4-BE49-F238E27FC236}">
              <a16:creationId xmlns:a16="http://schemas.microsoft.com/office/drawing/2014/main" id="{D86DD63D-10A4-48D4-B015-3E955B186077}"/>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3141" name="ZoneTexte 3140">
          <a:extLst>
            <a:ext uri="{FF2B5EF4-FFF2-40B4-BE49-F238E27FC236}">
              <a16:creationId xmlns:a16="http://schemas.microsoft.com/office/drawing/2014/main" id="{1B9208DE-3990-4227-BCB1-7EDBEF583A3C}"/>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3142" name="ZoneTexte 3141">
          <a:extLst>
            <a:ext uri="{FF2B5EF4-FFF2-40B4-BE49-F238E27FC236}">
              <a16:creationId xmlns:a16="http://schemas.microsoft.com/office/drawing/2014/main" id="{3E872454-6369-4D5B-AD77-C95CA14D7C09}"/>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43" name="ZoneTexte 3142">
          <a:extLst>
            <a:ext uri="{FF2B5EF4-FFF2-40B4-BE49-F238E27FC236}">
              <a16:creationId xmlns:a16="http://schemas.microsoft.com/office/drawing/2014/main" id="{8DDB7323-9D0B-48E9-A8F5-420D2506FE5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44" name="ZoneTexte 3143">
          <a:extLst>
            <a:ext uri="{FF2B5EF4-FFF2-40B4-BE49-F238E27FC236}">
              <a16:creationId xmlns:a16="http://schemas.microsoft.com/office/drawing/2014/main" id="{66A1A9B2-8D26-4367-8086-3CDCAEB3A3C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45" name="ZoneTexte 3144">
          <a:extLst>
            <a:ext uri="{FF2B5EF4-FFF2-40B4-BE49-F238E27FC236}">
              <a16:creationId xmlns:a16="http://schemas.microsoft.com/office/drawing/2014/main" id="{90819FCB-D08C-4FED-ADB6-4048275FCB5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46" name="ZoneTexte 3145">
          <a:extLst>
            <a:ext uri="{FF2B5EF4-FFF2-40B4-BE49-F238E27FC236}">
              <a16:creationId xmlns:a16="http://schemas.microsoft.com/office/drawing/2014/main" id="{E8F2E5A0-A82A-4BD0-A390-519F9AE25BF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47" name="ZoneTexte 3146">
          <a:extLst>
            <a:ext uri="{FF2B5EF4-FFF2-40B4-BE49-F238E27FC236}">
              <a16:creationId xmlns:a16="http://schemas.microsoft.com/office/drawing/2014/main" id="{C4C299B2-7376-4ED0-9547-19F62AE0FFF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48" name="ZoneTexte 3147">
          <a:extLst>
            <a:ext uri="{FF2B5EF4-FFF2-40B4-BE49-F238E27FC236}">
              <a16:creationId xmlns:a16="http://schemas.microsoft.com/office/drawing/2014/main" id="{1B0276F9-FD68-46D9-9F16-D17B5EE3A7C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49" name="ZoneTexte 3148">
          <a:extLst>
            <a:ext uri="{FF2B5EF4-FFF2-40B4-BE49-F238E27FC236}">
              <a16:creationId xmlns:a16="http://schemas.microsoft.com/office/drawing/2014/main" id="{1B1E367D-B392-46FF-A597-B3980217201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50" name="ZoneTexte 3149">
          <a:extLst>
            <a:ext uri="{FF2B5EF4-FFF2-40B4-BE49-F238E27FC236}">
              <a16:creationId xmlns:a16="http://schemas.microsoft.com/office/drawing/2014/main" id="{4CEE3A50-6CB9-4EAD-B2B9-E0FD1621B84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51" name="ZoneTexte 3150">
          <a:extLst>
            <a:ext uri="{FF2B5EF4-FFF2-40B4-BE49-F238E27FC236}">
              <a16:creationId xmlns:a16="http://schemas.microsoft.com/office/drawing/2014/main" id="{F0F84522-82A5-43B2-8F3B-FAD35392EE5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3152" name="ZoneTexte 3151">
          <a:extLst>
            <a:ext uri="{FF2B5EF4-FFF2-40B4-BE49-F238E27FC236}">
              <a16:creationId xmlns:a16="http://schemas.microsoft.com/office/drawing/2014/main" id="{5ABA3061-2B5A-4141-94E1-19796A0B26E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53" name="ZoneTexte 3152">
          <a:extLst>
            <a:ext uri="{FF2B5EF4-FFF2-40B4-BE49-F238E27FC236}">
              <a16:creationId xmlns:a16="http://schemas.microsoft.com/office/drawing/2014/main" id="{CF79A5E9-977B-4BFF-B758-E5D99975009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54" name="ZoneTexte 3153">
          <a:extLst>
            <a:ext uri="{FF2B5EF4-FFF2-40B4-BE49-F238E27FC236}">
              <a16:creationId xmlns:a16="http://schemas.microsoft.com/office/drawing/2014/main" id="{B1654677-C57A-40AE-97B9-CC5D3F41197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55" name="ZoneTexte 3154">
          <a:extLst>
            <a:ext uri="{FF2B5EF4-FFF2-40B4-BE49-F238E27FC236}">
              <a16:creationId xmlns:a16="http://schemas.microsoft.com/office/drawing/2014/main" id="{1B262447-F1B5-4511-BF87-9D10FF806B6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56" name="ZoneTexte 3155">
          <a:extLst>
            <a:ext uri="{FF2B5EF4-FFF2-40B4-BE49-F238E27FC236}">
              <a16:creationId xmlns:a16="http://schemas.microsoft.com/office/drawing/2014/main" id="{69641CF1-D2B6-41E6-9119-930ED5A1AEC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57" name="ZoneTexte 3156">
          <a:extLst>
            <a:ext uri="{FF2B5EF4-FFF2-40B4-BE49-F238E27FC236}">
              <a16:creationId xmlns:a16="http://schemas.microsoft.com/office/drawing/2014/main" id="{31B181A5-5955-4606-8E43-068997F2A98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58" name="ZoneTexte 3157">
          <a:extLst>
            <a:ext uri="{FF2B5EF4-FFF2-40B4-BE49-F238E27FC236}">
              <a16:creationId xmlns:a16="http://schemas.microsoft.com/office/drawing/2014/main" id="{734AB779-A9C1-4CF0-BA75-30BC64A07836}"/>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59" name="ZoneTexte 3158">
          <a:extLst>
            <a:ext uri="{FF2B5EF4-FFF2-40B4-BE49-F238E27FC236}">
              <a16:creationId xmlns:a16="http://schemas.microsoft.com/office/drawing/2014/main" id="{47D23C5C-39DD-468D-ADEA-B2725D324D1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60" name="ZoneTexte 3159">
          <a:extLst>
            <a:ext uri="{FF2B5EF4-FFF2-40B4-BE49-F238E27FC236}">
              <a16:creationId xmlns:a16="http://schemas.microsoft.com/office/drawing/2014/main" id="{A9BA62FC-F221-4C88-BE78-C65BCF73FD4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61" name="ZoneTexte 3160">
          <a:extLst>
            <a:ext uri="{FF2B5EF4-FFF2-40B4-BE49-F238E27FC236}">
              <a16:creationId xmlns:a16="http://schemas.microsoft.com/office/drawing/2014/main" id="{7B0E61E4-D861-4BA9-A2CA-DCEB9F8F596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62" name="ZoneTexte 3161">
          <a:extLst>
            <a:ext uri="{FF2B5EF4-FFF2-40B4-BE49-F238E27FC236}">
              <a16:creationId xmlns:a16="http://schemas.microsoft.com/office/drawing/2014/main" id="{3D284876-C35D-4CDA-9671-C5D955CE60B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3163" name="ZoneTexte 3162">
          <a:extLst>
            <a:ext uri="{FF2B5EF4-FFF2-40B4-BE49-F238E27FC236}">
              <a16:creationId xmlns:a16="http://schemas.microsoft.com/office/drawing/2014/main" id="{BD26BF33-8E69-4477-A891-7FC89E6197CB}"/>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3164" name="ZoneTexte 3163">
          <a:extLst>
            <a:ext uri="{FF2B5EF4-FFF2-40B4-BE49-F238E27FC236}">
              <a16:creationId xmlns:a16="http://schemas.microsoft.com/office/drawing/2014/main" id="{998E91E6-FA5F-4736-B383-C9BF2EAFA05F}"/>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3165" name="ZoneTexte 3164">
          <a:extLst>
            <a:ext uri="{FF2B5EF4-FFF2-40B4-BE49-F238E27FC236}">
              <a16:creationId xmlns:a16="http://schemas.microsoft.com/office/drawing/2014/main" id="{B74D5BBE-1373-4AF7-93CD-D040E6B2A46A}"/>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3166" name="ZoneTexte 3165">
          <a:extLst>
            <a:ext uri="{FF2B5EF4-FFF2-40B4-BE49-F238E27FC236}">
              <a16:creationId xmlns:a16="http://schemas.microsoft.com/office/drawing/2014/main" id="{D267A337-8485-414E-87B9-A5F9A222B128}"/>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3167" name="ZoneTexte 3166">
          <a:extLst>
            <a:ext uri="{FF2B5EF4-FFF2-40B4-BE49-F238E27FC236}">
              <a16:creationId xmlns:a16="http://schemas.microsoft.com/office/drawing/2014/main" id="{F9959E93-2FE4-435B-84DA-8CADA3267DB0}"/>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3168" name="ZoneTexte 3167">
          <a:extLst>
            <a:ext uri="{FF2B5EF4-FFF2-40B4-BE49-F238E27FC236}">
              <a16:creationId xmlns:a16="http://schemas.microsoft.com/office/drawing/2014/main" id="{67874E7F-67D6-40BE-A6FA-9815B48D36BE}"/>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3169" name="ZoneTexte 3168">
          <a:extLst>
            <a:ext uri="{FF2B5EF4-FFF2-40B4-BE49-F238E27FC236}">
              <a16:creationId xmlns:a16="http://schemas.microsoft.com/office/drawing/2014/main" id="{8E0D7E4C-8428-4900-88D6-0487ED6C7A00}"/>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3170" name="ZoneTexte 3169">
          <a:extLst>
            <a:ext uri="{FF2B5EF4-FFF2-40B4-BE49-F238E27FC236}">
              <a16:creationId xmlns:a16="http://schemas.microsoft.com/office/drawing/2014/main" id="{04739957-B438-4276-8F62-3719BC256952}"/>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3171" name="ZoneTexte 3170">
          <a:extLst>
            <a:ext uri="{FF2B5EF4-FFF2-40B4-BE49-F238E27FC236}">
              <a16:creationId xmlns:a16="http://schemas.microsoft.com/office/drawing/2014/main" id="{7CACE4EE-935C-4963-AEF8-8633103CD703}"/>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3172" name="ZoneTexte 3171">
          <a:extLst>
            <a:ext uri="{FF2B5EF4-FFF2-40B4-BE49-F238E27FC236}">
              <a16:creationId xmlns:a16="http://schemas.microsoft.com/office/drawing/2014/main" id="{9192153E-E40E-44BA-8D0E-72DAFA3C3C01}"/>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73" name="ZoneTexte 3172">
          <a:extLst>
            <a:ext uri="{FF2B5EF4-FFF2-40B4-BE49-F238E27FC236}">
              <a16:creationId xmlns:a16="http://schemas.microsoft.com/office/drawing/2014/main" id="{8B40C08B-1D9B-47D0-BA1C-95CC7EAA9D3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74" name="ZoneTexte 3173">
          <a:extLst>
            <a:ext uri="{FF2B5EF4-FFF2-40B4-BE49-F238E27FC236}">
              <a16:creationId xmlns:a16="http://schemas.microsoft.com/office/drawing/2014/main" id="{EDB7FE0E-5235-4D6E-9E32-B49F50A1B08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75" name="ZoneTexte 3174">
          <a:extLst>
            <a:ext uri="{FF2B5EF4-FFF2-40B4-BE49-F238E27FC236}">
              <a16:creationId xmlns:a16="http://schemas.microsoft.com/office/drawing/2014/main" id="{3ED80269-A9EA-48A0-BAF0-B53DFE7B405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76" name="ZoneTexte 3175">
          <a:extLst>
            <a:ext uri="{FF2B5EF4-FFF2-40B4-BE49-F238E27FC236}">
              <a16:creationId xmlns:a16="http://schemas.microsoft.com/office/drawing/2014/main" id="{9107C8EC-10A3-4AE9-B06F-2A1D15A96AA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77" name="ZoneTexte 3176">
          <a:extLst>
            <a:ext uri="{FF2B5EF4-FFF2-40B4-BE49-F238E27FC236}">
              <a16:creationId xmlns:a16="http://schemas.microsoft.com/office/drawing/2014/main" id="{E4887D52-6E76-4B6B-864C-A2E8D89671E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78" name="ZoneTexte 3177">
          <a:extLst>
            <a:ext uri="{FF2B5EF4-FFF2-40B4-BE49-F238E27FC236}">
              <a16:creationId xmlns:a16="http://schemas.microsoft.com/office/drawing/2014/main" id="{8F67A9C8-C9F4-47A5-BFC0-11485A34A23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79" name="ZoneTexte 3178">
          <a:extLst>
            <a:ext uri="{FF2B5EF4-FFF2-40B4-BE49-F238E27FC236}">
              <a16:creationId xmlns:a16="http://schemas.microsoft.com/office/drawing/2014/main" id="{00E47048-B532-430A-B28B-17C3A9350B2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80" name="ZoneTexte 3179">
          <a:extLst>
            <a:ext uri="{FF2B5EF4-FFF2-40B4-BE49-F238E27FC236}">
              <a16:creationId xmlns:a16="http://schemas.microsoft.com/office/drawing/2014/main" id="{94D401FC-A406-4994-8C95-1A277718882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81" name="ZoneTexte 3180">
          <a:extLst>
            <a:ext uri="{FF2B5EF4-FFF2-40B4-BE49-F238E27FC236}">
              <a16:creationId xmlns:a16="http://schemas.microsoft.com/office/drawing/2014/main" id="{116F65E6-CE43-4ED0-B192-F0B713295FD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3182" name="ZoneTexte 3181">
          <a:extLst>
            <a:ext uri="{FF2B5EF4-FFF2-40B4-BE49-F238E27FC236}">
              <a16:creationId xmlns:a16="http://schemas.microsoft.com/office/drawing/2014/main" id="{1122D9DE-AD1B-4930-ACC1-3DBF5ED2D76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183" name="ZoneTexte 3182">
          <a:extLst>
            <a:ext uri="{FF2B5EF4-FFF2-40B4-BE49-F238E27FC236}">
              <a16:creationId xmlns:a16="http://schemas.microsoft.com/office/drawing/2014/main" id="{146DE536-FE81-437B-BBDE-EF0A7A30F6A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184" name="ZoneTexte 3183">
          <a:extLst>
            <a:ext uri="{FF2B5EF4-FFF2-40B4-BE49-F238E27FC236}">
              <a16:creationId xmlns:a16="http://schemas.microsoft.com/office/drawing/2014/main" id="{B8F18471-1BFF-4076-997A-74FE0C6F2F9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185" name="ZoneTexte 3184">
          <a:extLst>
            <a:ext uri="{FF2B5EF4-FFF2-40B4-BE49-F238E27FC236}">
              <a16:creationId xmlns:a16="http://schemas.microsoft.com/office/drawing/2014/main" id="{599C8CE9-2A14-47E4-9CF5-6DBE5FC956C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186" name="ZoneTexte 3185">
          <a:extLst>
            <a:ext uri="{FF2B5EF4-FFF2-40B4-BE49-F238E27FC236}">
              <a16:creationId xmlns:a16="http://schemas.microsoft.com/office/drawing/2014/main" id="{88429B8A-F202-416F-88FD-BDC04E974C1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187" name="ZoneTexte 3186">
          <a:extLst>
            <a:ext uri="{FF2B5EF4-FFF2-40B4-BE49-F238E27FC236}">
              <a16:creationId xmlns:a16="http://schemas.microsoft.com/office/drawing/2014/main" id="{347A529A-DA35-4273-82A3-787BFC619836}"/>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188" name="ZoneTexte 3187">
          <a:extLst>
            <a:ext uri="{FF2B5EF4-FFF2-40B4-BE49-F238E27FC236}">
              <a16:creationId xmlns:a16="http://schemas.microsoft.com/office/drawing/2014/main" id="{5FA6E6F2-4508-41F1-85CE-F2C34703BD6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189" name="ZoneTexte 3188">
          <a:extLst>
            <a:ext uri="{FF2B5EF4-FFF2-40B4-BE49-F238E27FC236}">
              <a16:creationId xmlns:a16="http://schemas.microsoft.com/office/drawing/2014/main" id="{B149E92E-4FEE-483B-9633-B50AE1E98E4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190" name="ZoneTexte 3189">
          <a:extLst>
            <a:ext uri="{FF2B5EF4-FFF2-40B4-BE49-F238E27FC236}">
              <a16:creationId xmlns:a16="http://schemas.microsoft.com/office/drawing/2014/main" id="{DD89FC0C-A771-4B96-AC3F-60F28D21E4B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191" name="ZoneTexte 3190">
          <a:extLst>
            <a:ext uri="{FF2B5EF4-FFF2-40B4-BE49-F238E27FC236}">
              <a16:creationId xmlns:a16="http://schemas.microsoft.com/office/drawing/2014/main" id="{5A9EE37D-A408-40BB-946B-24F5AAE945B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192" name="ZoneTexte 3191">
          <a:extLst>
            <a:ext uri="{FF2B5EF4-FFF2-40B4-BE49-F238E27FC236}">
              <a16:creationId xmlns:a16="http://schemas.microsoft.com/office/drawing/2014/main" id="{B408C5B6-1FDC-43D7-83A1-0B517D49F1E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3193" name="ZoneTexte 3192">
          <a:extLst>
            <a:ext uri="{FF2B5EF4-FFF2-40B4-BE49-F238E27FC236}">
              <a16:creationId xmlns:a16="http://schemas.microsoft.com/office/drawing/2014/main" id="{850448F7-6FAC-4574-8737-CE6A579EA12B}"/>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3194" name="ZoneTexte 3193">
          <a:extLst>
            <a:ext uri="{FF2B5EF4-FFF2-40B4-BE49-F238E27FC236}">
              <a16:creationId xmlns:a16="http://schemas.microsoft.com/office/drawing/2014/main" id="{88412502-98FA-4AD0-9BFD-BB840BB3CB1E}"/>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3195" name="ZoneTexte 3194">
          <a:extLst>
            <a:ext uri="{FF2B5EF4-FFF2-40B4-BE49-F238E27FC236}">
              <a16:creationId xmlns:a16="http://schemas.microsoft.com/office/drawing/2014/main" id="{16267467-361C-4B29-8269-B9B53EA80E06}"/>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3196" name="ZoneTexte 3195">
          <a:extLst>
            <a:ext uri="{FF2B5EF4-FFF2-40B4-BE49-F238E27FC236}">
              <a16:creationId xmlns:a16="http://schemas.microsoft.com/office/drawing/2014/main" id="{130B6101-B6B0-4026-BCB1-6FCE45A1D12D}"/>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3197" name="ZoneTexte 3196">
          <a:extLst>
            <a:ext uri="{FF2B5EF4-FFF2-40B4-BE49-F238E27FC236}">
              <a16:creationId xmlns:a16="http://schemas.microsoft.com/office/drawing/2014/main" id="{333D4D10-2745-42AC-AD12-EF18D582130B}"/>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3198" name="ZoneTexte 3197">
          <a:extLst>
            <a:ext uri="{FF2B5EF4-FFF2-40B4-BE49-F238E27FC236}">
              <a16:creationId xmlns:a16="http://schemas.microsoft.com/office/drawing/2014/main" id="{92CD885D-D37A-41FD-AE4B-1061E9ED6A46}"/>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3199" name="ZoneTexte 3198">
          <a:extLst>
            <a:ext uri="{FF2B5EF4-FFF2-40B4-BE49-F238E27FC236}">
              <a16:creationId xmlns:a16="http://schemas.microsoft.com/office/drawing/2014/main" id="{E0A44359-323A-4D77-94EF-99F0F40591E1}"/>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3200" name="ZoneTexte 3199">
          <a:extLst>
            <a:ext uri="{FF2B5EF4-FFF2-40B4-BE49-F238E27FC236}">
              <a16:creationId xmlns:a16="http://schemas.microsoft.com/office/drawing/2014/main" id="{7003017F-1306-4154-BA47-88DF9583864F}"/>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3201" name="ZoneTexte 3200">
          <a:extLst>
            <a:ext uri="{FF2B5EF4-FFF2-40B4-BE49-F238E27FC236}">
              <a16:creationId xmlns:a16="http://schemas.microsoft.com/office/drawing/2014/main" id="{E8953280-AF0A-4103-A7B9-3BB3D5D20A3C}"/>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3202" name="ZoneTexte 3201">
          <a:extLst>
            <a:ext uri="{FF2B5EF4-FFF2-40B4-BE49-F238E27FC236}">
              <a16:creationId xmlns:a16="http://schemas.microsoft.com/office/drawing/2014/main" id="{2809C081-72B0-4F0D-A9E7-2B989C29B153}"/>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203" name="ZoneTexte 3202">
          <a:extLst>
            <a:ext uri="{FF2B5EF4-FFF2-40B4-BE49-F238E27FC236}">
              <a16:creationId xmlns:a16="http://schemas.microsoft.com/office/drawing/2014/main" id="{EEAD5BB7-B5B1-4B8E-930E-253B3885D7D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204" name="ZoneTexte 3203">
          <a:extLst>
            <a:ext uri="{FF2B5EF4-FFF2-40B4-BE49-F238E27FC236}">
              <a16:creationId xmlns:a16="http://schemas.microsoft.com/office/drawing/2014/main" id="{B67D7874-5620-48F1-9645-58BF45BE64A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205" name="ZoneTexte 3204">
          <a:extLst>
            <a:ext uri="{FF2B5EF4-FFF2-40B4-BE49-F238E27FC236}">
              <a16:creationId xmlns:a16="http://schemas.microsoft.com/office/drawing/2014/main" id="{35EDB584-8AFD-4FEE-B1EB-EC6A27B90BA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206" name="ZoneTexte 3205">
          <a:extLst>
            <a:ext uri="{FF2B5EF4-FFF2-40B4-BE49-F238E27FC236}">
              <a16:creationId xmlns:a16="http://schemas.microsoft.com/office/drawing/2014/main" id="{2FCD51A2-7A02-4361-B963-8DBE4AA4FAB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207" name="ZoneTexte 3206">
          <a:extLst>
            <a:ext uri="{FF2B5EF4-FFF2-40B4-BE49-F238E27FC236}">
              <a16:creationId xmlns:a16="http://schemas.microsoft.com/office/drawing/2014/main" id="{71A1DD36-295C-4EA7-ADD8-AEE547C152A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208" name="ZoneTexte 3207">
          <a:extLst>
            <a:ext uri="{FF2B5EF4-FFF2-40B4-BE49-F238E27FC236}">
              <a16:creationId xmlns:a16="http://schemas.microsoft.com/office/drawing/2014/main" id="{989B0DBE-D2D1-494A-B956-CDC3093BEBD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209" name="ZoneTexte 3208">
          <a:extLst>
            <a:ext uri="{FF2B5EF4-FFF2-40B4-BE49-F238E27FC236}">
              <a16:creationId xmlns:a16="http://schemas.microsoft.com/office/drawing/2014/main" id="{DAF8149B-0CC1-4226-84B0-16BD0EC3878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210" name="ZoneTexte 3209">
          <a:extLst>
            <a:ext uri="{FF2B5EF4-FFF2-40B4-BE49-F238E27FC236}">
              <a16:creationId xmlns:a16="http://schemas.microsoft.com/office/drawing/2014/main" id="{77F7E3B3-6981-412E-802B-6BE2E7A1EC5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211" name="ZoneTexte 3210">
          <a:extLst>
            <a:ext uri="{FF2B5EF4-FFF2-40B4-BE49-F238E27FC236}">
              <a16:creationId xmlns:a16="http://schemas.microsoft.com/office/drawing/2014/main" id="{25D05F50-5727-4827-8032-3F0B2695BE9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3212" name="ZoneTexte 3211">
          <a:extLst>
            <a:ext uri="{FF2B5EF4-FFF2-40B4-BE49-F238E27FC236}">
              <a16:creationId xmlns:a16="http://schemas.microsoft.com/office/drawing/2014/main" id="{3978A05C-46B9-438F-A61E-D9BB00C69CD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13" name="ZoneTexte 3212">
          <a:extLst>
            <a:ext uri="{FF2B5EF4-FFF2-40B4-BE49-F238E27FC236}">
              <a16:creationId xmlns:a16="http://schemas.microsoft.com/office/drawing/2014/main" id="{EC08DD06-D7E8-4F50-ACBA-BCA3F524C90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14" name="ZoneTexte 3213">
          <a:extLst>
            <a:ext uri="{FF2B5EF4-FFF2-40B4-BE49-F238E27FC236}">
              <a16:creationId xmlns:a16="http://schemas.microsoft.com/office/drawing/2014/main" id="{DB3A589A-EF28-4BD5-81D5-1B89A8AA83E6}"/>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15" name="ZoneTexte 3214">
          <a:extLst>
            <a:ext uri="{FF2B5EF4-FFF2-40B4-BE49-F238E27FC236}">
              <a16:creationId xmlns:a16="http://schemas.microsoft.com/office/drawing/2014/main" id="{5CEF56B2-8791-4247-9586-4C2EE187FE1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16" name="ZoneTexte 3215">
          <a:extLst>
            <a:ext uri="{FF2B5EF4-FFF2-40B4-BE49-F238E27FC236}">
              <a16:creationId xmlns:a16="http://schemas.microsoft.com/office/drawing/2014/main" id="{B553747C-B60C-4BB5-AAA0-D2EB5D9D2B05}"/>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17" name="ZoneTexte 3216">
          <a:extLst>
            <a:ext uri="{FF2B5EF4-FFF2-40B4-BE49-F238E27FC236}">
              <a16:creationId xmlns:a16="http://schemas.microsoft.com/office/drawing/2014/main" id="{3BC61B8A-99E4-46A1-A2BD-95509B6185E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18" name="ZoneTexte 3217">
          <a:extLst>
            <a:ext uri="{FF2B5EF4-FFF2-40B4-BE49-F238E27FC236}">
              <a16:creationId xmlns:a16="http://schemas.microsoft.com/office/drawing/2014/main" id="{8EFDE9A8-B22C-4A8C-AFFF-C8FA7091F31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19" name="ZoneTexte 3218">
          <a:extLst>
            <a:ext uri="{FF2B5EF4-FFF2-40B4-BE49-F238E27FC236}">
              <a16:creationId xmlns:a16="http://schemas.microsoft.com/office/drawing/2014/main" id="{CF2C752F-94B9-4A8C-AB89-D5FF576A8E3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20" name="ZoneTexte 3219">
          <a:extLst>
            <a:ext uri="{FF2B5EF4-FFF2-40B4-BE49-F238E27FC236}">
              <a16:creationId xmlns:a16="http://schemas.microsoft.com/office/drawing/2014/main" id="{9E277CF5-CBAE-45B1-93EB-7DE36AFD439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21" name="ZoneTexte 3220">
          <a:extLst>
            <a:ext uri="{FF2B5EF4-FFF2-40B4-BE49-F238E27FC236}">
              <a16:creationId xmlns:a16="http://schemas.microsoft.com/office/drawing/2014/main" id="{B8FC8BD4-24B1-458F-8F91-A70D0EEC84A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22" name="ZoneTexte 3221">
          <a:extLst>
            <a:ext uri="{FF2B5EF4-FFF2-40B4-BE49-F238E27FC236}">
              <a16:creationId xmlns:a16="http://schemas.microsoft.com/office/drawing/2014/main" id="{E640A70F-E5A2-4686-898D-7C5D950905C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3223" name="ZoneTexte 3222">
          <a:extLst>
            <a:ext uri="{FF2B5EF4-FFF2-40B4-BE49-F238E27FC236}">
              <a16:creationId xmlns:a16="http://schemas.microsoft.com/office/drawing/2014/main" id="{31E16040-DA9D-4DC7-8E30-A905BB8ADEA5}"/>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3224" name="ZoneTexte 3223">
          <a:extLst>
            <a:ext uri="{FF2B5EF4-FFF2-40B4-BE49-F238E27FC236}">
              <a16:creationId xmlns:a16="http://schemas.microsoft.com/office/drawing/2014/main" id="{0A1690A1-E452-4B73-ACB9-19372A4EB22F}"/>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3225" name="ZoneTexte 3224">
          <a:extLst>
            <a:ext uri="{FF2B5EF4-FFF2-40B4-BE49-F238E27FC236}">
              <a16:creationId xmlns:a16="http://schemas.microsoft.com/office/drawing/2014/main" id="{8CFE54DD-C466-48C6-93B3-F1BA03EC0271}"/>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3226" name="ZoneTexte 3225">
          <a:extLst>
            <a:ext uri="{FF2B5EF4-FFF2-40B4-BE49-F238E27FC236}">
              <a16:creationId xmlns:a16="http://schemas.microsoft.com/office/drawing/2014/main" id="{E0CE2602-C2C3-49F7-9EEB-17A1C2176BC3}"/>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3227" name="ZoneTexte 3226">
          <a:extLst>
            <a:ext uri="{FF2B5EF4-FFF2-40B4-BE49-F238E27FC236}">
              <a16:creationId xmlns:a16="http://schemas.microsoft.com/office/drawing/2014/main" id="{042CE2C1-22FE-4C2E-A3E4-86C70E276604}"/>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3228" name="ZoneTexte 3227">
          <a:extLst>
            <a:ext uri="{FF2B5EF4-FFF2-40B4-BE49-F238E27FC236}">
              <a16:creationId xmlns:a16="http://schemas.microsoft.com/office/drawing/2014/main" id="{F1FB5247-0B27-464C-B01B-EE574AE7C3C7}"/>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3229" name="ZoneTexte 3228">
          <a:extLst>
            <a:ext uri="{FF2B5EF4-FFF2-40B4-BE49-F238E27FC236}">
              <a16:creationId xmlns:a16="http://schemas.microsoft.com/office/drawing/2014/main" id="{8CF83967-020A-4A8E-A4A2-44CDEE3932FB}"/>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3230" name="ZoneTexte 3229">
          <a:extLst>
            <a:ext uri="{FF2B5EF4-FFF2-40B4-BE49-F238E27FC236}">
              <a16:creationId xmlns:a16="http://schemas.microsoft.com/office/drawing/2014/main" id="{45E1E14C-54B8-4BF4-95CF-F61F97D2D310}"/>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3231" name="ZoneTexte 3230">
          <a:extLst>
            <a:ext uri="{FF2B5EF4-FFF2-40B4-BE49-F238E27FC236}">
              <a16:creationId xmlns:a16="http://schemas.microsoft.com/office/drawing/2014/main" id="{65C80ACD-3587-477A-84B5-272E5A687ABC}"/>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3232" name="ZoneTexte 3231">
          <a:extLst>
            <a:ext uri="{FF2B5EF4-FFF2-40B4-BE49-F238E27FC236}">
              <a16:creationId xmlns:a16="http://schemas.microsoft.com/office/drawing/2014/main" id="{3389FD71-8585-4527-8714-758057688D5C}"/>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33" name="ZoneTexte 3232">
          <a:extLst>
            <a:ext uri="{FF2B5EF4-FFF2-40B4-BE49-F238E27FC236}">
              <a16:creationId xmlns:a16="http://schemas.microsoft.com/office/drawing/2014/main" id="{A177DEA0-F156-402F-8E84-CB13CCCBA28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34" name="ZoneTexte 3233">
          <a:extLst>
            <a:ext uri="{FF2B5EF4-FFF2-40B4-BE49-F238E27FC236}">
              <a16:creationId xmlns:a16="http://schemas.microsoft.com/office/drawing/2014/main" id="{778B19B1-A0D6-4007-A319-B8C7CA54EB2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35" name="ZoneTexte 3234">
          <a:extLst>
            <a:ext uri="{FF2B5EF4-FFF2-40B4-BE49-F238E27FC236}">
              <a16:creationId xmlns:a16="http://schemas.microsoft.com/office/drawing/2014/main" id="{712DB286-5CC7-468C-A1D0-D69C8350D56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36" name="ZoneTexte 3235">
          <a:extLst>
            <a:ext uri="{FF2B5EF4-FFF2-40B4-BE49-F238E27FC236}">
              <a16:creationId xmlns:a16="http://schemas.microsoft.com/office/drawing/2014/main" id="{72B20A44-D32B-47C0-979E-2D40BE3CACB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37" name="ZoneTexte 3236">
          <a:extLst>
            <a:ext uri="{FF2B5EF4-FFF2-40B4-BE49-F238E27FC236}">
              <a16:creationId xmlns:a16="http://schemas.microsoft.com/office/drawing/2014/main" id="{BBD34759-328C-444C-B754-751E108C13E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38" name="ZoneTexte 3237">
          <a:extLst>
            <a:ext uri="{FF2B5EF4-FFF2-40B4-BE49-F238E27FC236}">
              <a16:creationId xmlns:a16="http://schemas.microsoft.com/office/drawing/2014/main" id="{B5FAD76A-BD08-46D9-B5BD-D7BBCE5B0D8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39" name="ZoneTexte 3238">
          <a:extLst>
            <a:ext uri="{FF2B5EF4-FFF2-40B4-BE49-F238E27FC236}">
              <a16:creationId xmlns:a16="http://schemas.microsoft.com/office/drawing/2014/main" id="{1099AAD1-B0E8-48BD-89C2-5B5696D39CA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40" name="ZoneTexte 3239">
          <a:extLst>
            <a:ext uri="{FF2B5EF4-FFF2-40B4-BE49-F238E27FC236}">
              <a16:creationId xmlns:a16="http://schemas.microsoft.com/office/drawing/2014/main" id="{BD480878-55F0-467A-B143-7124227D87F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41" name="ZoneTexte 3240">
          <a:extLst>
            <a:ext uri="{FF2B5EF4-FFF2-40B4-BE49-F238E27FC236}">
              <a16:creationId xmlns:a16="http://schemas.microsoft.com/office/drawing/2014/main" id="{F14D44B1-3422-4A05-930C-239626281E82}"/>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3242" name="ZoneTexte 3241">
          <a:extLst>
            <a:ext uri="{FF2B5EF4-FFF2-40B4-BE49-F238E27FC236}">
              <a16:creationId xmlns:a16="http://schemas.microsoft.com/office/drawing/2014/main" id="{15D99EF4-493D-4147-8154-2B9E197F80A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43" name="ZoneTexte 3242">
          <a:extLst>
            <a:ext uri="{FF2B5EF4-FFF2-40B4-BE49-F238E27FC236}">
              <a16:creationId xmlns:a16="http://schemas.microsoft.com/office/drawing/2014/main" id="{6C7C8DF4-9442-4769-A80F-38439931769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44" name="ZoneTexte 3243">
          <a:extLst>
            <a:ext uri="{FF2B5EF4-FFF2-40B4-BE49-F238E27FC236}">
              <a16:creationId xmlns:a16="http://schemas.microsoft.com/office/drawing/2014/main" id="{ABF4642B-F864-4EC9-B232-27784937590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45" name="ZoneTexte 3244">
          <a:extLst>
            <a:ext uri="{FF2B5EF4-FFF2-40B4-BE49-F238E27FC236}">
              <a16:creationId xmlns:a16="http://schemas.microsoft.com/office/drawing/2014/main" id="{8EF548F3-CA4A-46BA-BEF9-02948A86698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46" name="ZoneTexte 3245">
          <a:extLst>
            <a:ext uri="{FF2B5EF4-FFF2-40B4-BE49-F238E27FC236}">
              <a16:creationId xmlns:a16="http://schemas.microsoft.com/office/drawing/2014/main" id="{135A1C5A-A2CE-421F-9775-24B28E845E2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47" name="ZoneTexte 3246">
          <a:extLst>
            <a:ext uri="{FF2B5EF4-FFF2-40B4-BE49-F238E27FC236}">
              <a16:creationId xmlns:a16="http://schemas.microsoft.com/office/drawing/2014/main" id="{83D6895C-D15D-4DE3-95FE-2137C29BE02E}"/>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48" name="ZoneTexte 3247">
          <a:extLst>
            <a:ext uri="{FF2B5EF4-FFF2-40B4-BE49-F238E27FC236}">
              <a16:creationId xmlns:a16="http://schemas.microsoft.com/office/drawing/2014/main" id="{8CC899F0-5070-43C6-BA67-CAE0DD56C365}"/>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49" name="ZoneTexte 3248">
          <a:extLst>
            <a:ext uri="{FF2B5EF4-FFF2-40B4-BE49-F238E27FC236}">
              <a16:creationId xmlns:a16="http://schemas.microsoft.com/office/drawing/2014/main" id="{65041A3F-5E44-4FC3-A6D9-716A065895F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50" name="ZoneTexte 3249">
          <a:extLst>
            <a:ext uri="{FF2B5EF4-FFF2-40B4-BE49-F238E27FC236}">
              <a16:creationId xmlns:a16="http://schemas.microsoft.com/office/drawing/2014/main" id="{1369609D-AE31-40B1-AC91-D6D23E1C101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51" name="ZoneTexte 3250">
          <a:extLst>
            <a:ext uri="{FF2B5EF4-FFF2-40B4-BE49-F238E27FC236}">
              <a16:creationId xmlns:a16="http://schemas.microsoft.com/office/drawing/2014/main" id="{3BEC9E48-CD44-44F1-897C-A5D997CC17C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52" name="ZoneTexte 3251">
          <a:extLst>
            <a:ext uri="{FF2B5EF4-FFF2-40B4-BE49-F238E27FC236}">
              <a16:creationId xmlns:a16="http://schemas.microsoft.com/office/drawing/2014/main" id="{5884D513-7F9F-42F3-A127-023F5A330CE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3253" name="ZoneTexte 3252">
          <a:extLst>
            <a:ext uri="{FF2B5EF4-FFF2-40B4-BE49-F238E27FC236}">
              <a16:creationId xmlns:a16="http://schemas.microsoft.com/office/drawing/2014/main" id="{2CDD2B02-5138-4104-8FF0-0F93092FB614}"/>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3254" name="ZoneTexte 3253">
          <a:extLst>
            <a:ext uri="{FF2B5EF4-FFF2-40B4-BE49-F238E27FC236}">
              <a16:creationId xmlns:a16="http://schemas.microsoft.com/office/drawing/2014/main" id="{79BB9EC9-5A36-42B3-9293-5F1038A03101}"/>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3255" name="ZoneTexte 3254">
          <a:extLst>
            <a:ext uri="{FF2B5EF4-FFF2-40B4-BE49-F238E27FC236}">
              <a16:creationId xmlns:a16="http://schemas.microsoft.com/office/drawing/2014/main" id="{345FC458-3344-428A-9266-12956083A8B4}"/>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3256" name="ZoneTexte 3255">
          <a:extLst>
            <a:ext uri="{FF2B5EF4-FFF2-40B4-BE49-F238E27FC236}">
              <a16:creationId xmlns:a16="http://schemas.microsoft.com/office/drawing/2014/main" id="{07EA8EE6-C102-47B0-BD3B-50241B418877}"/>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3257" name="ZoneTexte 3256">
          <a:extLst>
            <a:ext uri="{FF2B5EF4-FFF2-40B4-BE49-F238E27FC236}">
              <a16:creationId xmlns:a16="http://schemas.microsoft.com/office/drawing/2014/main" id="{304E3E7B-346F-44CC-840B-913627BF3743}"/>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3258" name="ZoneTexte 3257">
          <a:extLst>
            <a:ext uri="{FF2B5EF4-FFF2-40B4-BE49-F238E27FC236}">
              <a16:creationId xmlns:a16="http://schemas.microsoft.com/office/drawing/2014/main" id="{8C411A54-69E3-424F-924B-C8F85A1C3B41}"/>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3259" name="ZoneTexte 3258">
          <a:extLst>
            <a:ext uri="{FF2B5EF4-FFF2-40B4-BE49-F238E27FC236}">
              <a16:creationId xmlns:a16="http://schemas.microsoft.com/office/drawing/2014/main" id="{9DD745C6-C298-49A8-A0B6-FA3B26B2874D}"/>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3260" name="ZoneTexte 3259">
          <a:extLst>
            <a:ext uri="{FF2B5EF4-FFF2-40B4-BE49-F238E27FC236}">
              <a16:creationId xmlns:a16="http://schemas.microsoft.com/office/drawing/2014/main" id="{A16FCA01-0EB9-422E-9C5D-4E01EE32C134}"/>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3261" name="ZoneTexte 3260">
          <a:extLst>
            <a:ext uri="{FF2B5EF4-FFF2-40B4-BE49-F238E27FC236}">
              <a16:creationId xmlns:a16="http://schemas.microsoft.com/office/drawing/2014/main" id="{F90AF4C8-22B7-42F6-9E06-49B57979EC3E}"/>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3262" name="ZoneTexte 3261">
          <a:extLst>
            <a:ext uri="{FF2B5EF4-FFF2-40B4-BE49-F238E27FC236}">
              <a16:creationId xmlns:a16="http://schemas.microsoft.com/office/drawing/2014/main" id="{2BBE6CE5-7F77-4290-9882-F42639CC884C}"/>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63" name="ZoneTexte 3262">
          <a:extLst>
            <a:ext uri="{FF2B5EF4-FFF2-40B4-BE49-F238E27FC236}">
              <a16:creationId xmlns:a16="http://schemas.microsoft.com/office/drawing/2014/main" id="{CDEDB6A6-EBAD-44E9-9D0A-B1318AEF8DB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64" name="ZoneTexte 3263">
          <a:extLst>
            <a:ext uri="{FF2B5EF4-FFF2-40B4-BE49-F238E27FC236}">
              <a16:creationId xmlns:a16="http://schemas.microsoft.com/office/drawing/2014/main" id="{55055CB9-774E-4ECB-A928-C7FDC270502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65" name="ZoneTexte 3264">
          <a:extLst>
            <a:ext uri="{FF2B5EF4-FFF2-40B4-BE49-F238E27FC236}">
              <a16:creationId xmlns:a16="http://schemas.microsoft.com/office/drawing/2014/main" id="{A756AEBE-5F85-419E-85DE-869FAA2DBA1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66" name="ZoneTexte 3265">
          <a:extLst>
            <a:ext uri="{FF2B5EF4-FFF2-40B4-BE49-F238E27FC236}">
              <a16:creationId xmlns:a16="http://schemas.microsoft.com/office/drawing/2014/main" id="{D3F3D279-770B-48F9-98DA-C4AA648BED25}"/>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67" name="ZoneTexte 3266">
          <a:extLst>
            <a:ext uri="{FF2B5EF4-FFF2-40B4-BE49-F238E27FC236}">
              <a16:creationId xmlns:a16="http://schemas.microsoft.com/office/drawing/2014/main" id="{5E3AB4BC-3D1E-4519-BCDD-BDB5ED539255}"/>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68" name="ZoneTexte 3267">
          <a:extLst>
            <a:ext uri="{FF2B5EF4-FFF2-40B4-BE49-F238E27FC236}">
              <a16:creationId xmlns:a16="http://schemas.microsoft.com/office/drawing/2014/main" id="{42A9FB7A-F6A5-4DAD-8A5A-FBF277F8BA3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69" name="ZoneTexte 3268">
          <a:extLst>
            <a:ext uri="{FF2B5EF4-FFF2-40B4-BE49-F238E27FC236}">
              <a16:creationId xmlns:a16="http://schemas.microsoft.com/office/drawing/2014/main" id="{2B326B7D-8C95-4971-9841-8BF9027F18E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70" name="ZoneTexte 3269">
          <a:extLst>
            <a:ext uri="{FF2B5EF4-FFF2-40B4-BE49-F238E27FC236}">
              <a16:creationId xmlns:a16="http://schemas.microsoft.com/office/drawing/2014/main" id="{3459E355-FC63-4296-A935-CEEDFFE0948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71" name="ZoneTexte 3270">
          <a:extLst>
            <a:ext uri="{FF2B5EF4-FFF2-40B4-BE49-F238E27FC236}">
              <a16:creationId xmlns:a16="http://schemas.microsoft.com/office/drawing/2014/main" id="{46AB341B-C78B-4C93-A9E6-6F780B75818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3272" name="ZoneTexte 3271">
          <a:extLst>
            <a:ext uri="{FF2B5EF4-FFF2-40B4-BE49-F238E27FC236}">
              <a16:creationId xmlns:a16="http://schemas.microsoft.com/office/drawing/2014/main" id="{4F1D0380-EF58-4687-8AF5-72017F44E4F7}"/>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273" name="ZoneTexte 3272">
          <a:extLst>
            <a:ext uri="{FF2B5EF4-FFF2-40B4-BE49-F238E27FC236}">
              <a16:creationId xmlns:a16="http://schemas.microsoft.com/office/drawing/2014/main" id="{55188EDE-1993-49CB-BE84-9B5EF0DDE56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274" name="ZoneTexte 3273">
          <a:extLst>
            <a:ext uri="{FF2B5EF4-FFF2-40B4-BE49-F238E27FC236}">
              <a16:creationId xmlns:a16="http://schemas.microsoft.com/office/drawing/2014/main" id="{9013F3D7-3872-48DA-8D69-422236509DD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275" name="ZoneTexte 3274">
          <a:extLst>
            <a:ext uri="{FF2B5EF4-FFF2-40B4-BE49-F238E27FC236}">
              <a16:creationId xmlns:a16="http://schemas.microsoft.com/office/drawing/2014/main" id="{540D912F-5C2F-4697-A3E7-FAF42F4F604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276" name="ZoneTexte 3275">
          <a:extLst>
            <a:ext uri="{FF2B5EF4-FFF2-40B4-BE49-F238E27FC236}">
              <a16:creationId xmlns:a16="http://schemas.microsoft.com/office/drawing/2014/main" id="{4E7EDD1A-FFC8-4994-A919-0C12FC218F1B}"/>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277" name="ZoneTexte 3276">
          <a:extLst>
            <a:ext uri="{FF2B5EF4-FFF2-40B4-BE49-F238E27FC236}">
              <a16:creationId xmlns:a16="http://schemas.microsoft.com/office/drawing/2014/main" id="{07B440DE-2E91-4E0B-B8B7-CED8AF5F57A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278" name="ZoneTexte 3277">
          <a:extLst>
            <a:ext uri="{FF2B5EF4-FFF2-40B4-BE49-F238E27FC236}">
              <a16:creationId xmlns:a16="http://schemas.microsoft.com/office/drawing/2014/main" id="{A5B8BD11-9AA9-40FE-A93C-D789AC43494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279" name="ZoneTexte 3278">
          <a:extLst>
            <a:ext uri="{FF2B5EF4-FFF2-40B4-BE49-F238E27FC236}">
              <a16:creationId xmlns:a16="http://schemas.microsoft.com/office/drawing/2014/main" id="{2E7A7188-0072-43A8-9FD2-2008872E9FD0}"/>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280" name="ZoneTexte 3279">
          <a:extLst>
            <a:ext uri="{FF2B5EF4-FFF2-40B4-BE49-F238E27FC236}">
              <a16:creationId xmlns:a16="http://schemas.microsoft.com/office/drawing/2014/main" id="{1A8E56E4-2449-4AFE-BED5-185A7F6973D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281" name="ZoneTexte 3280">
          <a:extLst>
            <a:ext uri="{FF2B5EF4-FFF2-40B4-BE49-F238E27FC236}">
              <a16:creationId xmlns:a16="http://schemas.microsoft.com/office/drawing/2014/main" id="{18C059E6-0B67-47EE-B645-AA26C36AD4C8}"/>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282" name="ZoneTexte 3281">
          <a:extLst>
            <a:ext uri="{FF2B5EF4-FFF2-40B4-BE49-F238E27FC236}">
              <a16:creationId xmlns:a16="http://schemas.microsoft.com/office/drawing/2014/main" id="{68552AE8-53F8-416F-B1B2-1E206DD6153F}"/>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3283" name="ZoneTexte 3282">
          <a:extLst>
            <a:ext uri="{FF2B5EF4-FFF2-40B4-BE49-F238E27FC236}">
              <a16:creationId xmlns:a16="http://schemas.microsoft.com/office/drawing/2014/main" id="{55988883-EF8C-447A-BC4C-66A62C92F5DC}"/>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3284" name="ZoneTexte 3283">
          <a:extLst>
            <a:ext uri="{FF2B5EF4-FFF2-40B4-BE49-F238E27FC236}">
              <a16:creationId xmlns:a16="http://schemas.microsoft.com/office/drawing/2014/main" id="{4DF76F2D-9017-41A6-B76A-0B8CCA872DA5}"/>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3285" name="ZoneTexte 3284">
          <a:extLst>
            <a:ext uri="{FF2B5EF4-FFF2-40B4-BE49-F238E27FC236}">
              <a16:creationId xmlns:a16="http://schemas.microsoft.com/office/drawing/2014/main" id="{C87CD141-A8C7-46C9-8C41-F78BB0E38430}"/>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3286" name="ZoneTexte 3285">
          <a:extLst>
            <a:ext uri="{FF2B5EF4-FFF2-40B4-BE49-F238E27FC236}">
              <a16:creationId xmlns:a16="http://schemas.microsoft.com/office/drawing/2014/main" id="{9F2C403A-2C33-4A9F-9764-BE7F37774616}"/>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3287" name="ZoneTexte 3286">
          <a:extLst>
            <a:ext uri="{FF2B5EF4-FFF2-40B4-BE49-F238E27FC236}">
              <a16:creationId xmlns:a16="http://schemas.microsoft.com/office/drawing/2014/main" id="{BBE3484C-A6F1-4CAA-AEF7-80D18528B70A}"/>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3288" name="ZoneTexte 3287">
          <a:extLst>
            <a:ext uri="{FF2B5EF4-FFF2-40B4-BE49-F238E27FC236}">
              <a16:creationId xmlns:a16="http://schemas.microsoft.com/office/drawing/2014/main" id="{7C54C8E0-21B2-438F-9331-6FB6126F247A}"/>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3289" name="ZoneTexte 3288">
          <a:extLst>
            <a:ext uri="{FF2B5EF4-FFF2-40B4-BE49-F238E27FC236}">
              <a16:creationId xmlns:a16="http://schemas.microsoft.com/office/drawing/2014/main" id="{0D491A5C-96CD-4607-9DE9-EBF63354CF6B}"/>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3290" name="ZoneTexte 3289">
          <a:extLst>
            <a:ext uri="{FF2B5EF4-FFF2-40B4-BE49-F238E27FC236}">
              <a16:creationId xmlns:a16="http://schemas.microsoft.com/office/drawing/2014/main" id="{784C6989-D29A-4F59-A9DB-018A5F9C6CE0}"/>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3291" name="ZoneTexte 3290">
          <a:extLst>
            <a:ext uri="{FF2B5EF4-FFF2-40B4-BE49-F238E27FC236}">
              <a16:creationId xmlns:a16="http://schemas.microsoft.com/office/drawing/2014/main" id="{FF21FAB8-4A0B-4F8C-B897-21A4AB811A4A}"/>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3292" name="ZoneTexte 3291">
          <a:extLst>
            <a:ext uri="{FF2B5EF4-FFF2-40B4-BE49-F238E27FC236}">
              <a16:creationId xmlns:a16="http://schemas.microsoft.com/office/drawing/2014/main" id="{9D1E28F8-0E60-482C-825C-E13F97F27A9C}"/>
            </a:ext>
          </a:extLst>
        </xdr:cNvPr>
        <xdr:cNvSpPr txBox="1"/>
      </xdr:nvSpPr>
      <xdr:spPr>
        <a:xfrm>
          <a:off x="273558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293" name="ZoneTexte 3292">
          <a:extLst>
            <a:ext uri="{FF2B5EF4-FFF2-40B4-BE49-F238E27FC236}">
              <a16:creationId xmlns:a16="http://schemas.microsoft.com/office/drawing/2014/main" id="{A7EDE213-CFA2-46A3-946E-22810A86597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294" name="ZoneTexte 3293">
          <a:extLst>
            <a:ext uri="{FF2B5EF4-FFF2-40B4-BE49-F238E27FC236}">
              <a16:creationId xmlns:a16="http://schemas.microsoft.com/office/drawing/2014/main" id="{AEEE2EA2-72F2-4610-ADA8-0C08BF5D97E5}"/>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295" name="ZoneTexte 3294">
          <a:extLst>
            <a:ext uri="{FF2B5EF4-FFF2-40B4-BE49-F238E27FC236}">
              <a16:creationId xmlns:a16="http://schemas.microsoft.com/office/drawing/2014/main" id="{B8ECECA9-F459-489D-9CCB-2AD876EBA581}"/>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296" name="ZoneTexte 3295">
          <a:extLst>
            <a:ext uri="{FF2B5EF4-FFF2-40B4-BE49-F238E27FC236}">
              <a16:creationId xmlns:a16="http://schemas.microsoft.com/office/drawing/2014/main" id="{B3BAAE01-2E88-493F-BF38-C9A498A5300C}"/>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297" name="ZoneTexte 3296">
          <a:extLst>
            <a:ext uri="{FF2B5EF4-FFF2-40B4-BE49-F238E27FC236}">
              <a16:creationId xmlns:a16="http://schemas.microsoft.com/office/drawing/2014/main" id="{439DC809-9D0F-42A9-8D3B-D2835753A28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298" name="ZoneTexte 3297">
          <a:extLst>
            <a:ext uri="{FF2B5EF4-FFF2-40B4-BE49-F238E27FC236}">
              <a16:creationId xmlns:a16="http://schemas.microsoft.com/office/drawing/2014/main" id="{B925129D-2C2C-4838-97DA-68F84382E2BA}"/>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299" name="ZoneTexte 3298">
          <a:extLst>
            <a:ext uri="{FF2B5EF4-FFF2-40B4-BE49-F238E27FC236}">
              <a16:creationId xmlns:a16="http://schemas.microsoft.com/office/drawing/2014/main" id="{78DCFBCC-054F-4590-B954-440C09EC50CD}"/>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300" name="ZoneTexte 3299">
          <a:extLst>
            <a:ext uri="{FF2B5EF4-FFF2-40B4-BE49-F238E27FC236}">
              <a16:creationId xmlns:a16="http://schemas.microsoft.com/office/drawing/2014/main" id="{0992A43C-65D2-4E83-8CCF-8F507C365204}"/>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301" name="ZoneTexte 3300">
          <a:extLst>
            <a:ext uri="{FF2B5EF4-FFF2-40B4-BE49-F238E27FC236}">
              <a16:creationId xmlns:a16="http://schemas.microsoft.com/office/drawing/2014/main" id="{36901378-6FFD-4338-9579-2AA186602D13}"/>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3302" name="ZoneTexte 3301">
          <a:extLst>
            <a:ext uri="{FF2B5EF4-FFF2-40B4-BE49-F238E27FC236}">
              <a16:creationId xmlns:a16="http://schemas.microsoft.com/office/drawing/2014/main" id="{8D08B05F-9A51-4D13-BB66-0B3C929D19D9}"/>
            </a:ext>
          </a:extLst>
        </xdr:cNvPr>
        <xdr:cNvSpPr txBox="1"/>
      </xdr:nvSpPr>
      <xdr:spPr>
        <a:xfrm>
          <a:off x="290512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3361" name="ZoneTexte 3360">
          <a:extLst>
            <a:ext uri="{FF2B5EF4-FFF2-40B4-BE49-F238E27FC236}">
              <a16:creationId xmlns:a16="http://schemas.microsoft.com/office/drawing/2014/main" id="{B90C92C1-5643-4A99-A992-F5BC608274FF}"/>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3362" name="ZoneTexte 3361">
          <a:extLst>
            <a:ext uri="{FF2B5EF4-FFF2-40B4-BE49-F238E27FC236}">
              <a16:creationId xmlns:a16="http://schemas.microsoft.com/office/drawing/2014/main" id="{33FF6958-1A63-4F14-8F67-5D9FB083A0B2}"/>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3363" name="ZoneTexte 3362">
          <a:extLst>
            <a:ext uri="{FF2B5EF4-FFF2-40B4-BE49-F238E27FC236}">
              <a16:creationId xmlns:a16="http://schemas.microsoft.com/office/drawing/2014/main" id="{BB1A4A2E-F669-49A3-A716-604F209D59C1}"/>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3364" name="ZoneTexte 3363">
          <a:extLst>
            <a:ext uri="{FF2B5EF4-FFF2-40B4-BE49-F238E27FC236}">
              <a16:creationId xmlns:a16="http://schemas.microsoft.com/office/drawing/2014/main" id="{21CAE1A5-DF20-4FE3-9E54-C39F7142F1BF}"/>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3365" name="ZoneTexte 3364">
          <a:extLst>
            <a:ext uri="{FF2B5EF4-FFF2-40B4-BE49-F238E27FC236}">
              <a16:creationId xmlns:a16="http://schemas.microsoft.com/office/drawing/2014/main" id="{FFCE9113-F817-41BA-A0EA-9D446B0435A6}"/>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3366" name="ZoneTexte 3365">
          <a:extLst>
            <a:ext uri="{FF2B5EF4-FFF2-40B4-BE49-F238E27FC236}">
              <a16:creationId xmlns:a16="http://schemas.microsoft.com/office/drawing/2014/main" id="{18721B4A-9A37-41C0-AEB0-6711D06E09A6}"/>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3367" name="ZoneTexte 3366">
          <a:extLst>
            <a:ext uri="{FF2B5EF4-FFF2-40B4-BE49-F238E27FC236}">
              <a16:creationId xmlns:a16="http://schemas.microsoft.com/office/drawing/2014/main" id="{E32288DB-389D-44CB-9DB3-DCC14D39877B}"/>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3368" name="ZoneTexte 3367">
          <a:extLst>
            <a:ext uri="{FF2B5EF4-FFF2-40B4-BE49-F238E27FC236}">
              <a16:creationId xmlns:a16="http://schemas.microsoft.com/office/drawing/2014/main" id="{6DE36D47-96D9-4312-BA34-71A9176CED69}"/>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3369" name="ZoneTexte 3368">
          <a:extLst>
            <a:ext uri="{FF2B5EF4-FFF2-40B4-BE49-F238E27FC236}">
              <a16:creationId xmlns:a16="http://schemas.microsoft.com/office/drawing/2014/main" id="{81AA394E-FDB3-4DB3-A742-80AB78C44ECC}"/>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3370" name="ZoneTexte 3369">
          <a:extLst>
            <a:ext uri="{FF2B5EF4-FFF2-40B4-BE49-F238E27FC236}">
              <a16:creationId xmlns:a16="http://schemas.microsoft.com/office/drawing/2014/main" id="{4573BA0E-2626-4A99-A8C8-6FC10C62CA03}"/>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3371" name="ZoneTexte 3370">
          <a:extLst>
            <a:ext uri="{FF2B5EF4-FFF2-40B4-BE49-F238E27FC236}">
              <a16:creationId xmlns:a16="http://schemas.microsoft.com/office/drawing/2014/main" id="{6CBB0195-51EE-40CE-BC6F-7E2B8C5013D7}"/>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3372" name="ZoneTexte 3371">
          <a:extLst>
            <a:ext uri="{FF2B5EF4-FFF2-40B4-BE49-F238E27FC236}">
              <a16:creationId xmlns:a16="http://schemas.microsoft.com/office/drawing/2014/main" id="{5286A90B-FB4A-4C29-9BD8-F6C17D7A2D9B}"/>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3373" name="ZoneTexte 3372">
          <a:extLst>
            <a:ext uri="{FF2B5EF4-FFF2-40B4-BE49-F238E27FC236}">
              <a16:creationId xmlns:a16="http://schemas.microsoft.com/office/drawing/2014/main" id="{BE5F6CC4-2426-44BD-99C9-BD1D38E781AA}"/>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3374" name="ZoneTexte 3373">
          <a:extLst>
            <a:ext uri="{FF2B5EF4-FFF2-40B4-BE49-F238E27FC236}">
              <a16:creationId xmlns:a16="http://schemas.microsoft.com/office/drawing/2014/main" id="{11905C05-0916-4DE6-8B79-153C4113C081}"/>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3375" name="ZoneTexte 3374">
          <a:extLst>
            <a:ext uri="{FF2B5EF4-FFF2-40B4-BE49-F238E27FC236}">
              <a16:creationId xmlns:a16="http://schemas.microsoft.com/office/drawing/2014/main" id="{45FAD73A-F03C-4E32-9674-7F289D842789}"/>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3376" name="ZoneTexte 3375">
          <a:extLst>
            <a:ext uri="{FF2B5EF4-FFF2-40B4-BE49-F238E27FC236}">
              <a16:creationId xmlns:a16="http://schemas.microsoft.com/office/drawing/2014/main" id="{39787D8E-3F5B-413B-8C10-5BE596913E29}"/>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3377" name="ZoneTexte 3376">
          <a:extLst>
            <a:ext uri="{FF2B5EF4-FFF2-40B4-BE49-F238E27FC236}">
              <a16:creationId xmlns:a16="http://schemas.microsoft.com/office/drawing/2014/main" id="{6FFBE860-0B32-4D65-B98D-618A79933EF1}"/>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3378" name="ZoneTexte 3377">
          <a:extLst>
            <a:ext uri="{FF2B5EF4-FFF2-40B4-BE49-F238E27FC236}">
              <a16:creationId xmlns:a16="http://schemas.microsoft.com/office/drawing/2014/main" id="{726F6ECC-3022-45A4-A7AC-774C94354ED1}"/>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3379" name="ZoneTexte 3378">
          <a:extLst>
            <a:ext uri="{FF2B5EF4-FFF2-40B4-BE49-F238E27FC236}">
              <a16:creationId xmlns:a16="http://schemas.microsoft.com/office/drawing/2014/main" id="{A46C3E3C-DFEE-43CF-A20A-85CEBD9F013E}"/>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3380" name="ZoneTexte 3379">
          <a:extLst>
            <a:ext uri="{FF2B5EF4-FFF2-40B4-BE49-F238E27FC236}">
              <a16:creationId xmlns:a16="http://schemas.microsoft.com/office/drawing/2014/main" id="{68F881D5-0A41-47F4-9EDC-5447F0A38BF4}"/>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3381" name="ZoneTexte 3380">
          <a:extLst>
            <a:ext uri="{FF2B5EF4-FFF2-40B4-BE49-F238E27FC236}">
              <a16:creationId xmlns:a16="http://schemas.microsoft.com/office/drawing/2014/main" id="{0EFAE629-66F4-4F20-B26E-DBF0C9027DD1}"/>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3382" name="ZoneTexte 3381">
          <a:extLst>
            <a:ext uri="{FF2B5EF4-FFF2-40B4-BE49-F238E27FC236}">
              <a16:creationId xmlns:a16="http://schemas.microsoft.com/office/drawing/2014/main" id="{874F2E7D-9119-4CB6-9904-6F7EDB815409}"/>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383" name="ZoneTexte 3382">
          <a:extLst>
            <a:ext uri="{FF2B5EF4-FFF2-40B4-BE49-F238E27FC236}">
              <a16:creationId xmlns:a16="http://schemas.microsoft.com/office/drawing/2014/main" id="{21EBD590-EB9E-4E98-A67E-834B33C7242B}"/>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384" name="ZoneTexte 3383">
          <a:extLst>
            <a:ext uri="{FF2B5EF4-FFF2-40B4-BE49-F238E27FC236}">
              <a16:creationId xmlns:a16="http://schemas.microsoft.com/office/drawing/2014/main" id="{F0EA58D9-C0A7-4FD0-8B99-28E5C43861C1}"/>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385" name="ZoneTexte 3384">
          <a:extLst>
            <a:ext uri="{FF2B5EF4-FFF2-40B4-BE49-F238E27FC236}">
              <a16:creationId xmlns:a16="http://schemas.microsoft.com/office/drawing/2014/main" id="{D6F98E24-6BB5-4607-A56D-95BE4BF984B9}"/>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386" name="ZoneTexte 3385">
          <a:extLst>
            <a:ext uri="{FF2B5EF4-FFF2-40B4-BE49-F238E27FC236}">
              <a16:creationId xmlns:a16="http://schemas.microsoft.com/office/drawing/2014/main" id="{7045B473-26D1-4844-A6B3-0E516A2C760F}"/>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387" name="ZoneTexte 3386">
          <a:extLst>
            <a:ext uri="{FF2B5EF4-FFF2-40B4-BE49-F238E27FC236}">
              <a16:creationId xmlns:a16="http://schemas.microsoft.com/office/drawing/2014/main" id="{FCF5BD80-C8C0-43B8-96FE-2CA5234CD7CC}"/>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388" name="ZoneTexte 3387">
          <a:extLst>
            <a:ext uri="{FF2B5EF4-FFF2-40B4-BE49-F238E27FC236}">
              <a16:creationId xmlns:a16="http://schemas.microsoft.com/office/drawing/2014/main" id="{8F81245D-7E71-4AB0-AD5E-7BD00FAFDECF}"/>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389" name="ZoneTexte 3388">
          <a:extLst>
            <a:ext uri="{FF2B5EF4-FFF2-40B4-BE49-F238E27FC236}">
              <a16:creationId xmlns:a16="http://schemas.microsoft.com/office/drawing/2014/main" id="{A3C278C9-B572-40E3-8826-387352F09E58}"/>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390" name="ZoneTexte 3389">
          <a:extLst>
            <a:ext uri="{FF2B5EF4-FFF2-40B4-BE49-F238E27FC236}">
              <a16:creationId xmlns:a16="http://schemas.microsoft.com/office/drawing/2014/main" id="{0531FF90-4B60-426A-868E-9834B65166E5}"/>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391" name="ZoneTexte 3390">
          <a:extLst>
            <a:ext uri="{FF2B5EF4-FFF2-40B4-BE49-F238E27FC236}">
              <a16:creationId xmlns:a16="http://schemas.microsoft.com/office/drawing/2014/main" id="{89BA20E1-E1F2-4A1E-A830-B686EF795CB3}"/>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392" name="ZoneTexte 3391">
          <a:extLst>
            <a:ext uri="{FF2B5EF4-FFF2-40B4-BE49-F238E27FC236}">
              <a16:creationId xmlns:a16="http://schemas.microsoft.com/office/drawing/2014/main" id="{044E9048-4E2F-4D33-8FFF-C20F41300CAC}"/>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393" name="ZoneTexte 3392">
          <a:extLst>
            <a:ext uri="{FF2B5EF4-FFF2-40B4-BE49-F238E27FC236}">
              <a16:creationId xmlns:a16="http://schemas.microsoft.com/office/drawing/2014/main" id="{ADBB1738-BD86-4A93-B3A8-21D666C4EEF1}"/>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394" name="ZoneTexte 3393">
          <a:extLst>
            <a:ext uri="{FF2B5EF4-FFF2-40B4-BE49-F238E27FC236}">
              <a16:creationId xmlns:a16="http://schemas.microsoft.com/office/drawing/2014/main" id="{4D044F41-B6FD-493A-9C6F-CD4162FCD2C5}"/>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3395" name="ZoneTexte 3394">
          <a:extLst>
            <a:ext uri="{FF2B5EF4-FFF2-40B4-BE49-F238E27FC236}">
              <a16:creationId xmlns:a16="http://schemas.microsoft.com/office/drawing/2014/main" id="{57859DD2-4F41-4772-932B-947D035E7BC6}"/>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3396" name="ZoneTexte 3395">
          <a:extLst>
            <a:ext uri="{FF2B5EF4-FFF2-40B4-BE49-F238E27FC236}">
              <a16:creationId xmlns:a16="http://schemas.microsoft.com/office/drawing/2014/main" id="{B5433C2E-10F3-422E-8A62-14610964EA8F}"/>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397" name="ZoneTexte 3396">
          <a:extLst>
            <a:ext uri="{FF2B5EF4-FFF2-40B4-BE49-F238E27FC236}">
              <a16:creationId xmlns:a16="http://schemas.microsoft.com/office/drawing/2014/main" id="{4EC623CF-5B92-4891-A852-CB883355B176}"/>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398" name="ZoneTexte 3397">
          <a:extLst>
            <a:ext uri="{FF2B5EF4-FFF2-40B4-BE49-F238E27FC236}">
              <a16:creationId xmlns:a16="http://schemas.microsoft.com/office/drawing/2014/main" id="{5161B067-3860-44B2-8FD5-EA61C296D410}"/>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399" name="ZoneTexte 3398">
          <a:extLst>
            <a:ext uri="{FF2B5EF4-FFF2-40B4-BE49-F238E27FC236}">
              <a16:creationId xmlns:a16="http://schemas.microsoft.com/office/drawing/2014/main" id="{451BDD4A-F266-41AA-A194-F5998F473FCD}"/>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400" name="ZoneTexte 3399">
          <a:extLst>
            <a:ext uri="{FF2B5EF4-FFF2-40B4-BE49-F238E27FC236}">
              <a16:creationId xmlns:a16="http://schemas.microsoft.com/office/drawing/2014/main" id="{487340DF-7A97-423A-B423-B8C059AD2081}"/>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401" name="ZoneTexte 3400">
          <a:extLst>
            <a:ext uri="{FF2B5EF4-FFF2-40B4-BE49-F238E27FC236}">
              <a16:creationId xmlns:a16="http://schemas.microsoft.com/office/drawing/2014/main" id="{5C858537-0D13-4E84-B1D5-F4F4AE439B03}"/>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402" name="ZoneTexte 3401">
          <a:extLst>
            <a:ext uri="{FF2B5EF4-FFF2-40B4-BE49-F238E27FC236}">
              <a16:creationId xmlns:a16="http://schemas.microsoft.com/office/drawing/2014/main" id="{309C844F-1247-4756-9B15-946AD538111E}"/>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403" name="ZoneTexte 3402">
          <a:extLst>
            <a:ext uri="{FF2B5EF4-FFF2-40B4-BE49-F238E27FC236}">
              <a16:creationId xmlns:a16="http://schemas.microsoft.com/office/drawing/2014/main" id="{33736A37-50F6-4993-8CF1-8B7453034B23}"/>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404" name="ZoneTexte 3403">
          <a:extLst>
            <a:ext uri="{FF2B5EF4-FFF2-40B4-BE49-F238E27FC236}">
              <a16:creationId xmlns:a16="http://schemas.microsoft.com/office/drawing/2014/main" id="{B244F9A0-2EA0-478C-80C9-DB973A280C12}"/>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405" name="ZoneTexte 3404">
          <a:extLst>
            <a:ext uri="{FF2B5EF4-FFF2-40B4-BE49-F238E27FC236}">
              <a16:creationId xmlns:a16="http://schemas.microsoft.com/office/drawing/2014/main" id="{9C72BEB6-2357-49DA-B7C9-9B298493C1C0}"/>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406" name="ZoneTexte 3405">
          <a:extLst>
            <a:ext uri="{FF2B5EF4-FFF2-40B4-BE49-F238E27FC236}">
              <a16:creationId xmlns:a16="http://schemas.microsoft.com/office/drawing/2014/main" id="{E5B28ED7-CEDF-4935-899C-520321BE42C6}"/>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407" name="ZoneTexte 3406">
          <a:extLst>
            <a:ext uri="{FF2B5EF4-FFF2-40B4-BE49-F238E27FC236}">
              <a16:creationId xmlns:a16="http://schemas.microsoft.com/office/drawing/2014/main" id="{9DEF3F44-53AE-47E5-9B35-5A0FDF067EFA}"/>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408" name="ZoneTexte 3407">
          <a:extLst>
            <a:ext uri="{FF2B5EF4-FFF2-40B4-BE49-F238E27FC236}">
              <a16:creationId xmlns:a16="http://schemas.microsoft.com/office/drawing/2014/main" id="{661DCA88-41CD-4F33-90B7-C01C0E9CEF44}"/>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409" name="ZoneTexte 3408">
          <a:extLst>
            <a:ext uri="{FF2B5EF4-FFF2-40B4-BE49-F238E27FC236}">
              <a16:creationId xmlns:a16="http://schemas.microsoft.com/office/drawing/2014/main" id="{166C2ED0-C1AA-4FC3-A750-17DEB71C23EE}"/>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410" name="ZoneTexte 3409">
          <a:extLst>
            <a:ext uri="{FF2B5EF4-FFF2-40B4-BE49-F238E27FC236}">
              <a16:creationId xmlns:a16="http://schemas.microsoft.com/office/drawing/2014/main" id="{B64B3990-EDCB-4752-8498-C3C348106C08}"/>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411" name="ZoneTexte 3410">
          <a:extLst>
            <a:ext uri="{FF2B5EF4-FFF2-40B4-BE49-F238E27FC236}">
              <a16:creationId xmlns:a16="http://schemas.microsoft.com/office/drawing/2014/main" id="{F1A3894D-D750-4762-BFE7-E9CE5C3D86AD}"/>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412" name="ZoneTexte 3411">
          <a:extLst>
            <a:ext uri="{FF2B5EF4-FFF2-40B4-BE49-F238E27FC236}">
              <a16:creationId xmlns:a16="http://schemas.microsoft.com/office/drawing/2014/main" id="{02CB4527-791D-44AC-92E3-BD612C187BD5}"/>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413" name="ZoneTexte 3412">
          <a:extLst>
            <a:ext uri="{FF2B5EF4-FFF2-40B4-BE49-F238E27FC236}">
              <a16:creationId xmlns:a16="http://schemas.microsoft.com/office/drawing/2014/main" id="{DCB372CC-230E-4E4A-969A-9DD2CC74574B}"/>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414" name="ZoneTexte 3413">
          <a:extLst>
            <a:ext uri="{FF2B5EF4-FFF2-40B4-BE49-F238E27FC236}">
              <a16:creationId xmlns:a16="http://schemas.microsoft.com/office/drawing/2014/main" id="{E916D0DC-78C2-4A83-8DE7-681C976C6D2F}"/>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415" name="ZoneTexte 3414">
          <a:extLst>
            <a:ext uri="{FF2B5EF4-FFF2-40B4-BE49-F238E27FC236}">
              <a16:creationId xmlns:a16="http://schemas.microsoft.com/office/drawing/2014/main" id="{C0B2EDA5-3722-4A67-BFCE-3F5E5863CDD5}"/>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416" name="ZoneTexte 3415">
          <a:extLst>
            <a:ext uri="{FF2B5EF4-FFF2-40B4-BE49-F238E27FC236}">
              <a16:creationId xmlns:a16="http://schemas.microsoft.com/office/drawing/2014/main" id="{193BDF58-0C1E-4E8D-9A42-6E5FC1AD59F7}"/>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417" name="ZoneTexte 3416">
          <a:extLst>
            <a:ext uri="{FF2B5EF4-FFF2-40B4-BE49-F238E27FC236}">
              <a16:creationId xmlns:a16="http://schemas.microsoft.com/office/drawing/2014/main" id="{CD1FB8A3-BB6A-4468-8095-48FDD42B1007}"/>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418" name="ZoneTexte 3417">
          <a:extLst>
            <a:ext uri="{FF2B5EF4-FFF2-40B4-BE49-F238E27FC236}">
              <a16:creationId xmlns:a16="http://schemas.microsoft.com/office/drawing/2014/main" id="{6013A24A-8BA4-4873-BE60-968861DB44C0}"/>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44</xdr:col>
      <xdr:colOff>0</xdr:colOff>
      <xdr:row>36</xdr:row>
      <xdr:rowOff>0</xdr:rowOff>
    </xdr:from>
    <xdr:ext cx="0" cy="172227"/>
    <xdr:sp macro="" textlink="">
      <xdr:nvSpPr>
        <xdr:cNvPr id="2" name="ZoneTexte 1">
          <a:extLst>
            <a:ext uri="{FF2B5EF4-FFF2-40B4-BE49-F238E27FC236}">
              <a16:creationId xmlns:a16="http://schemas.microsoft.com/office/drawing/2014/main" id="{506A2855-5CD5-459C-9BBF-35954C09EBA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 name="ZoneTexte 2">
          <a:extLst>
            <a:ext uri="{FF2B5EF4-FFF2-40B4-BE49-F238E27FC236}">
              <a16:creationId xmlns:a16="http://schemas.microsoft.com/office/drawing/2014/main" id="{BCC62F46-AB03-4EAF-B7A1-70E2839B092D}"/>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 name="ZoneTexte 3">
          <a:extLst>
            <a:ext uri="{FF2B5EF4-FFF2-40B4-BE49-F238E27FC236}">
              <a16:creationId xmlns:a16="http://schemas.microsoft.com/office/drawing/2014/main" id="{294F138B-D8D1-48D6-991F-3388BC6BA28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 name="ZoneTexte 4">
          <a:extLst>
            <a:ext uri="{FF2B5EF4-FFF2-40B4-BE49-F238E27FC236}">
              <a16:creationId xmlns:a16="http://schemas.microsoft.com/office/drawing/2014/main" id="{C049A618-1ACD-464E-8952-DC6805B1A95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6" name="ZoneTexte 5">
          <a:extLst>
            <a:ext uri="{FF2B5EF4-FFF2-40B4-BE49-F238E27FC236}">
              <a16:creationId xmlns:a16="http://schemas.microsoft.com/office/drawing/2014/main" id="{68536132-D316-45AD-AB42-EB69B49C297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7" name="ZoneTexte 6">
          <a:extLst>
            <a:ext uri="{FF2B5EF4-FFF2-40B4-BE49-F238E27FC236}">
              <a16:creationId xmlns:a16="http://schemas.microsoft.com/office/drawing/2014/main" id="{89128B0D-318A-4F7D-A213-FABABFE0336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8" name="ZoneTexte 7">
          <a:extLst>
            <a:ext uri="{FF2B5EF4-FFF2-40B4-BE49-F238E27FC236}">
              <a16:creationId xmlns:a16="http://schemas.microsoft.com/office/drawing/2014/main" id="{E1B64542-7020-4DA4-8DF1-2099F4C1C02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9" name="ZoneTexte 8">
          <a:extLst>
            <a:ext uri="{FF2B5EF4-FFF2-40B4-BE49-F238E27FC236}">
              <a16:creationId xmlns:a16="http://schemas.microsoft.com/office/drawing/2014/main" id="{E0DFFE70-FA58-4C0B-850C-C63DD610374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0" name="ZoneTexte 9">
          <a:extLst>
            <a:ext uri="{FF2B5EF4-FFF2-40B4-BE49-F238E27FC236}">
              <a16:creationId xmlns:a16="http://schemas.microsoft.com/office/drawing/2014/main" id="{30F09B53-3FD3-44F3-894A-A467CC6D954C}"/>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1" name="ZoneTexte 10">
          <a:extLst>
            <a:ext uri="{FF2B5EF4-FFF2-40B4-BE49-F238E27FC236}">
              <a16:creationId xmlns:a16="http://schemas.microsoft.com/office/drawing/2014/main" id="{39C3A481-230D-4AA2-8E40-2C370EE60A9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2" name="ZoneTexte 11">
          <a:extLst>
            <a:ext uri="{FF2B5EF4-FFF2-40B4-BE49-F238E27FC236}">
              <a16:creationId xmlns:a16="http://schemas.microsoft.com/office/drawing/2014/main" id="{1F830348-E6DB-4237-93AA-2AEE8F92CE1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3" name="ZoneTexte 12">
          <a:extLst>
            <a:ext uri="{FF2B5EF4-FFF2-40B4-BE49-F238E27FC236}">
              <a16:creationId xmlns:a16="http://schemas.microsoft.com/office/drawing/2014/main" id="{3C9574A8-4702-45CE-A0F3-00975B1BD7F2}"/>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4" name="ZoneTexte 13">
          <a:extLst>
            <a:ext uri="{FF2B5EF4-FFF2-40B4-BE49-F238E27FC236}">
              <a16:creationId xmlns:a16="http://schemas.microsoft.com/office/drawing/2014/main" id="{E2ECC692-6A22-4894-87A5-053EAE712C4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5" name="ZoneTexte 14">
          <a:extLst>
            <a:ext uri="{FF2B5EF4-FFF2-40B4-BE49-F238E27FC236}">
              <a16:creationId xmlns:a16="http://schemas.microsoft.com/office/drawing/2014/main" id="{B8B10A8C-9807-45B8-A983-501F9CCBA811}"/>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6" name="ZoneTexte 15">
          <a:extLst>
            <a:ext uri="{FF2B5EF4-FFF2-40B4-BE49-F238E27FC236}">
              <a16:creationId xmlns:a16="http://schemas.microsoft.com/office/drawing/2014/main" id="{F3C5EBAC-FFC1-4B8E-8BF9-3F89E4D5C42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7" name="ZoneTexte 16">
          <a:extLst>
            <a:ext uri="{FF2B5EF4-FFF2-40B4-BE49-F238E27FC236}">
              <a16:creationId xmlns:a16="http://schemas.microsoft.com/office/drawing/2014/main" id="{B85F9B16-5C5A-4100-A99F-9946423BEE8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8" name="ZoneTexte 17">
          <a:extLst>
            <a:ext uri="{FF2B5EF4-FFF2-40B4-BE49-F238E27FC236}">
              <a16:creationId xmlns:a16="http://schemas.microsoft.com/office/drawing/2014/main" id="{D508F594-F050-447E-9368-D5701719A98F}"/>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19" name="ZoneTexte 18">
          <a:extLst>
            <a:ext uri="{FF2B5EF4-FFF2-40B4-BE49-F238E27FC236}">
              <a16:creationId xmlns:a16="http://schemas.microsoft.com/office/drawing/2014/main" id="{8CED94ED-A3F9-4793-9BA0-CADD9F4FDBB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0" name="ZoneTexte 19">
          <a:extLst>
            <a:ext uri="{FF2B5EF4-FFF2-40B4-BE49-F238E27FC236}">
              <a16:creationId xmlns:a16="http://schemas.microsoft.com/office/drawing/2014/main" id="{56C38F55-BB2D-4A55-B4EB-375A65C4C63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1" name="ZoneTexte 20">
          <a:extLst>
            <a:ext uri="{FF2B5EF4-FFF2-40B4-BE49-F238E27FC236}">
              <a16:creationId xmlns:a16="http://schemas.microsoft.com/office/drawing/2014/main" id="{F6E7A669-3D9B-4A54-B8D4-78C4F5C1A4C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2" name="ZoneTexte 21">
          <a:extLst>
            <a:ext uri="{FF2B5EF4-FFF2-40B4-BE49-F238E27FC236}">
              <a16:creationId xmlns:a16="http://schemas.microsoft.com/office/drawing/2014/main" id="{13A66799-9E1D-48A2-B278-242438AA5D2B}"/>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3" name="ZoneTexte 22">
          <a:extLst>
            <a:ext uri="{FF2B5EF4-FFF2-40B4-BE49-F238E27FC236}">
              <a16:creationId xmlns:a16="http://schemas.microsoft.com/office/drawing/2014/main" id="{060BBD68-B2C8-45CF-92B3-F1675CC00C4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4" name="ZoneTexte 23">
          <a:extLst>
            <a:ext uri="{FF2B5EF4-FFF2-40B4-BE49-F238E27FC236}">
              <a16:creationId xmlns:a16="http://schemas.microsoft.com/office/drawing/2014/main" id="{7F556B9C-9921-4C3B-BEFB-9B0235B44CA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5" name="ZoneTexte 24">
          <a:extLst>
            <a:ext uri="{FF2B5EF4-FFF2-40B4-BE49-F238E27FC236}">
              <a16:creationId xmlns:a16="http://schemas.microsoft.com/office/drawing/2014/main" id="{5B71F6BC-5C6F-4838-A3F9-CCB2AC6E1E5B}"/>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6" name="ZoneTexte 25">
          <a:extLst>
            <a:ext uri="{FF2B5EF4-FFF2-40B4-BE49-F238E27FC236}">
              <a16:creationId xmlns:a16="http://schemas.microsoft.com/office/drawing/2014/main" id="{B0CB8196-4552-4665-B7DD-796942F7AEE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7" name="ZoneTexte 26">
          <a:extLst>
            <a:ext uri="{FF2B5EF4-FFF2-40B4-BE49-F238E27FC236}">
              <a16:creationId xmlns:a16="http://schemas.microsoft.com/office/drawing/2014/main" id="{0F26BAB0-14B1-4966-889F-E639605AA5DE}"/>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8" name="ZoneTexte 27">
          <a:extLst>
            <a:ext uri="{FF2B5EF4-FFF2-40B4-BE49-F238E27FC236}">
              <a16:creationId xmlns:a16="http://schemas.microsoft.com/office/drawing/2014/main" id="{29A3A774-5357-4477-B77E-699DDA921BC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29" name="ZoneTexte 28">
          <a:extLst>
            <a:ext uri="{FF2B5EF4-FFF2-40B4-BE49-F238E27FC236}">
              <a16:creationId xmlns:a16="http://schemas.microsoft.com/office/drawing/2014/main" id="{497037BE-BA9A-423A-B412-BEFEA080CEAB}"/>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0" name="ZoneTexte 29">
          <a:extLst>
            <a:ext uri="{FF2B5EF4-FFF2-40B4-BE49-F238E27FC236}">
              <a16:creationId xmlns:a16="http://schemas.microsoft.com/office/drawing/2014/main" id="{DA66D8DE-38DE-4853-BBD9-9A2CBA18CFD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1" name="ZoneTexte 30">
          <a:extLst>
            <a:ext uri="{FF2B5EF4-FFF2-40B4-BE49-F238E27FC236}">
              <a16:creationId xmlns:a16="http://schemas.microsoft.com/office/drawing/2014/main" id="{9DE81E53-4B11-46E6-9AC0-C0AA7EF162A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2" name="ZoneTexte 31">
          <a:extLst>
            <a:ext uri="{FF2B5EF4-FFF2-40B4-BE49-F238E27FC236}">
              <a16:creationId xmlns:a16="http://schemas.microsoft.com/office/drawing/2014/main" id="{47BA62C3-0B15-42C1-AC57-763CF514CC47}"/>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3" name="ZoneTexte 32">
          <a:extLst>
            <a:ext uri="{FF2B5EF4-FFF2-40B4-BE49-F238E27FC236}">
              <a16:creationId xmlns:a16="http://schemas.microsoft.com/office/drawing/2014/main" id="{A308AEA1-E5ED-4117-B801-7DB7639B314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4" name="ZoneTexte 33">
          <a:extLst>
            <a:ext uri="{FF2B5EF4-FFF2-40B4-BE49-F238E27FC236}">
              <a16:creationId xmlns:a16="http://schemas.microsoft.com/office/drawing/2014/main" id="{AD1A1B98-0598-4E8C-9A46-9DAE137A348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5" name="ZoneTexte 34">
          <a:extLst>
            <a:ext uri="{FF2B5EF4-FFF2-40B4-BE49-F238E27FC236}">
              <a16:creationId xmlns:a16="http://schemas.microsoft.com/office/drawing/2014/main" id="{5C86EA1A-027F-4107-AE81-97F6511D649D}"/>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6" name="ZoneTexte 35">
          <a:extLst>
            <a:ext uri="{FF2B5EF4-FFF2-40B4-BE49-F238E27FC236}">
              <a16:creationId xmlns:a16="http://schemas.microsoft.com/office/drawing/2014/main" id="{E1E0A4B9-2206-4BA9-B537-7966A92A8FEE}"/>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7" name="ZoneTexte 36">
          <a:extLst>
            <a:ext uri="{FF2B5EF4-FFF2-40B4-BE49-F238E27FC236}">
              <a16:creationId xmlns:a16="http://schemas.microsoft.com/office/drawing/2014/main" id="{630778FA-E185-41DF-A6BD-D7A7339311DD}"/>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8" name="ZoneTexte 37">
          <a:extLst>
            <a:ext uri="{FF2B5EF4-FFF2-40B4-BE49-F238E27FC236}">
              <a16:creationId xmlns:a16="http://schemas.microsoft.com/office/drawing/2014/main" id="{4F4855C1-C4BC-49FE-91E6-62843844B24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39" name="ZoneTexte 38">
          <a:extLst>
            <a:ext uri="{FF2B5EF4-FFF2-40B4-BE49-F238E27FC236}">
              <a16:creationId xmlns:a16="http://schemas.microsoft.com/office/drawing/2014/main" id="{84C8F3A1-3030-4C0E-BCB2-8BB2408657C1}"/>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0" name="ZoneTexte 39">
          <a:extLst>
            <a:ext uri="{FF2B5EF4-FFF2-40B4-BE49-F238E27FC236}">
              <a16:creationId xmlns:a16="http://schemas.microsoft.com/office/drawing/2014/main" id="{DFC6215A-CC0A-4FD3-835C-D3782F81452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1" name="ZoneTexte 40">
          <a:extLst>
            <a:ext uri="{FF2B5EF4-FFF2-40B4-BE49-F238E27FC236}">
              <a16:creationId xmlns:a16="http://schemas.microsoft.com/office/drawing/2014/main" id="{928E7294-4C8A-4E5E-BF28-F08877321A1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2" name="ZoneTexte 41">
          <a:extLst>
            <a:ext uri="{FF2B5EF4-FFF2-40B4-BE49-F238E27FC236}">
              <a16:creationId xmlns:a16="http://schemas.microsoft.com/office/drawing/2014/main" id="{B977872C-47F4-4E45-BE32-345A731D06FE}"/>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3" name="ZoneTexte 42">
          <a:extLst>
            <a:ext uri="{FF2B5EF4-FFF2-40B4-BE49-F238E27FC236}">
              <a16:creationId xmlns:a16="http://schemas.microsoft.com/office/drawing/2014/main" id="{9784F6C4-6417-4579-958A-2E873F30032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4" name="ZoneTexte 43">
          <a:extLst>
            <a:ext uri="{FF2B5EF4-FFF2-40B4-BE49-F238E27FC236}">
              <a16:creationId xmlns:a16="http://schemas.microsoft.com/office/drawing/2014/main" id="{18DBF57C-A1D6-4BED-A30E-795DE642397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5" name="ZoneTexte 44">
          <a:extLst>
            <a:ext uri="{FF2B5EF4-FFF2-40B4-BE49-F238E27FC236}">
              <a16:creationId xmlns:a16="http://schemas.microsoft.com/office/drawing/2014/main" id="{45E4ED7F-CBF0-4B2B-BB6E-0A202B5CE184}"/>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6" name="ZoneTexte 45">
          <a:extLst>
            <a:ext uri="{FF2B5EF4-FFF2-40B4-BE49-F238E27FC236}">
              <a16:creationId xmlns:a16="http://schemas.microsoft.com/office/drawing/2014/main" id="{831E5C61-2C32-4F5B-8457-E41D8BE92EF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7" name="ZoneTexte 46">
          <a:extLst>
            <a:ext uri="{FF2B5EF4-FFF2-40B4-BE49-F238E27FC236}">
              <a16:creationId xmlns:a16="http://schemas.microsoft.com/office/drawing/2014/main" id="{A9BC6F13-CC5B-40A7-A115-F5641162D1A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8" name="ZoneTexte 47">
          <a:extLst>
            <a:ext uri="{FF2B5EF4-FFF2-40B4-BE49-F238E27FC236}">
              <a16:creationId xmlns:a16="http://schemas.microsoft.com/office/drawing/2014/main" id="{A2D2F5CC-C314-4A31-A9DC-308B7319A1A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49" name="ZoneTexte 48">
          <a:extLst>
            <a:ext uri="{FF2B5EF4-FFF2-40B4-BE49-F238E27FC236}">
              <a16:creationId xmlns:a16="http://schemas.microsoft.com/office/drawing/2014/main" id="{3D61520A-B271-450B-AE80-DC2096A0576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0" name="ZoneTexte 49">
          <a:extLst>
            <a:ext uri="{FF2B5EF4-FFF2-40B4-BE49-F238E27FC236}">
              <a16:creationId xmlns:a16="http://schemas.microsoft.com/office/drawing/2014/main" id="{F65212BB-7B06-443C-89B2-229466F47F82}"/>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1" name="ZoneTexte 50">
          <a:extLst>
            <a:ext uri="{FF2B5EF4-FFF2-40B4-BE49-F238E27FC236}">
              <a16:creationId xmlns:a16="http://schemas.microsoft.com/office/drawing/2014/main" id="{2F2AA377-962E-4729-8C76-C6D8010B0A9C}"/>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2" name="ZoneTexte 51">
          <a:extLst>
            <a:ext uri="{FF2B5EF4-FFF2-40B4-BE49-F238E27FC236}">
              <a16:creationId xmlns:a16="http://schemas.microsoft.com/office/drawing/2014/main" id="{0B463408-0FB7-4DB2-891D-9E26EDD44CF4}"/>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3" name="ZoneTexte 52">
          <a:extLst>
            <a:ext uri="{FF2B5EF4-FFF2-40B4-BE49-F238E27FC236}">
              <a16:creationId xmlns:a16="http://schemas.microsoft.com/office/drawing/2014/main" id="{3B466A34-1B26-4F9C-B1C8-ABEBD6F331DF}"/>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4" name="ZoneTexte 53">
          <a:extLst>
            <a:ext uri="{FF2B5EF4-FFF2-40B4-BE49-F238E27FC236}">
              <a16:creationId xmlns:a16="http://schemas.microsoft.com/office/drawing/2014/main" id="{90466D87-6E06-4012-8F0A-07B9464E6101}"/>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5" name="ZoneTexte 54">
          <a:extLst>
            <a:ext uri="{FF2B5EF4-FFF2-40B4-BE49-F238E27FC236}">
              <a16:creationId xmlns:a16="http://schemas.microsoft.com/office/drawing/2014/main" id="{17F3C494-EBD3-4A8F-9792-DE901DCD161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6" name="ZoneTexte 55">
          <a:extLst>
            <a:ext uri="{FF2B5EF4-FFF2-40B4-BE49-F238E27FC236}">
              <a16:creationId xmlns:a16="http://schemas.microsoft.com/office/drawing/2014/main" id="{0FA0BA44-37D5-4594-93E0-0A28E4901F4C}"/>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7" name="ZoneTexte 56">
          <a:extLst>
            <a:ext uri="{FF2B5EF4-FFF2-40B4-BE49-F238E27FC236}">
              <a16:creationId xmlns:a16="http://schemas.microsoft.com/office/drawing/2014/main" id="{ACB6B8D0-F121-4301-AD00-D8649DCB97F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8" name="ZoneTexte 57">
          <a:extLst>
            <a:ext uri="{FF2B5EF4-FFF2-40B4-BE49-F238E27FC236}">
              <a16:creationId xmlns:a16="http://schemas.microsoft.com/office/drawing/2014/main" id="{59E15215-D18B-4128-B5A4-DABAF940515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59" name="ZoneTexte 58">
          <a:extLst>
            <a:ext uri="{FF2B5EF4-FFF2-40B4-BE49-F238E27FC236}">
              <a16:creationId xmlns:a16="http://schemas.microsoft.com/office/drawing/2014/main" id="{F32B40CC-032F-42B6-86C5-32594B2851EC}"/>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60" name="ZoneTexte 59">
          <a:extLst>
            <a:ext uri="{FF2B5EF4-FFF2-40B4-BE49-F238E27FC236}">
              <a16:creationId xmlns:a16="http://schemas.microsoft.com/office/drawing/2014/main" id="{9F7F79BA-8643-49A6-A423-91CCBB95E71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61" name="ZoneTexte 60">
          <a:extLst>
            <a:ext uri="{FF2B5EF4-FFF2-40B4-BE49-F238E27FC236}">
              <a16:creationId xmlns:a16="http://schemas.microsoft.com/office/drawing/2014/main" id="{2ACD39EC-847E-4AEC-B386-A200234B209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36</xdr:row>
      <xdr:rowOff>0</xdr:rowOff>
    </xdr:from>
    <xdr:ext cx="0" cy="172227"/>
    <xdr:sp macro="" textlink="">
      <xdr:nvSpPr>
        <xdr:cNvPr id="62" name="ZoneTexte 61">
          <a:extLst>
            <a:ext uri="{FF2B5EF4-FFF2-40B4-BE49-F238E27FC236}">
              <a16:creationId xmlns:a16="http://schemas.microsoft.com/office/drawing/2014/main" id="{CF77250F-6FCF-45F5-9090-9D710219BE3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63" name="ZoneTexte 62">
          <a:extLst>
            <a:ext uri="{FF2B5EF4-FFF2-40B4-BE49-F238E27FC236}">
              <a16:creationId xmlns:a16="http://schemas.microsoft.com/office/drawing/2014/main" id="{86745676-88DD-4DFD-9421-9E2F8A966196}"/>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64" name="ZoneTexte 63">
          <a:extLst>
            <a:ext uri="{FF2B5EF4-FFF2-40B4-BE49-F238E27FC236}">
              <a16:creationId xmlns:a16="http://schemas.microsoft.com/office/drawing/2014/main" id="{9A58597F-5F67-490C-A81C-0FA8775BB2D4}"/>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65" name="ZoneTexte 64">
          <a:extLst>
            <a:ext uri="{FF2B5EF4-FFF2-40B4-BE49-F238E27FC236}">
              <a16:creationId xmlns:a16="http://schemas.microsoft.com/office/drawing/2014/main" id="{67D89AA5-9C43-49D6-B33A-57828C88661B}"/>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66" name="ZoneTexte 65">
          <a:extLst>
            <a:ext uri="{FF2B5EF4-FFF2-40B4-BE49-F238E27FC236}">
              <a16:creationId xmlns:a16="http://schemas.microsoft.com/office/drawing/2014/main" id="{112A870B-F8A3-4855-ACCB-A5F1138BCBF9}"/>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67" name="ZoneTexte 66">
          <a:extLst>
            <a:ext uri="{FF2B5EF4-FFF2-40B4-BE49-F238E27FC236}">
              <a16:creationId xmlns:a16="http://schemas.microsoft.com/office/drawing/2014/main" id="{A3544628-8672-4938-B5B2-B4800E2B3FD1}"/>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68" name="ZoneTexte 67">
          <a:extLst>
            <a:ext uri="{FF2B5EF4-FFF2-40B4-BE49-F238E27FC236}">
              <a16:creationId xmlns:a16="http://schemas.microsoft.com/office/drawing/2014/main" id="{5B13C2CD-E152-416F-87A9-A133AD890081}"/>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69" name="ZoneTexte 68">
          <a:extLst>
            <a:ext uri="{FF2B5EF4-FFF2-40B4-BE49-F238E27FC236}">
              <a16:creationId xmlns:a16="http://schemas.microsoft.com/office/drawing/2014/main" id="{E31918D7-7F9E-42EF-8E0E-35938A633A39}"/>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70" name="ZoneTexte 69">
          <a:extLst>
            <a:ext uri="{FF2B5EF4-FFF2-40B4-BE49-F238E27FC236}">
              <a16:creationId xmlns:a16="http://schemas.microsoft.com/office/drawing/2014/main" id="{333FE070-4DED-4558-87CC-FB79D6F6E2B2}"/>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71" name="ZoneTexte 70">
          <a:extLst>
            <a:ext uri="{FF2B5EF4-FFF2-40B4-BE49-F238E27FC236}">
              <a16:creationId xmlns:a16="http://schemas.microsoft.com/office/drawing/2014/main" id="{7D5F621D-4C0A-44A6-A10D-DF3A2C039F45}"/>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72" name="ZoneTexte 71">
          <a:extLst>
            <a:ext uri="{FF2B5EF4-FFF2-40B4-BE49-F238E27FC236}">
              <a16:creationId xmlns:a16="http://schemas.microsoft.com/office/drawing/2014/main" id="{C1473FCB-922C-4865-A260-3756B96E4773}"/>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73" name="ZoneTexte 72">
          <a:extLst>
            <a:ext uri="{FF2B5EF4-FFF2-40B4-BE49-F238E27FC236}">
              <a16:creationId xmlns:a16="http://schemas.microsoft.com/office/drawing/2014/main" id="{F95A5B93-35EC-4B4A-8996-3C43B4137E4B}"/>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74" name="ZoneTexte 73">
          <a:extLst>
            <a:ext uri="{FF2B5EF4-FFF2-40B4-BE49-F238E27FC236}">
              <a16:creationId xmlns:a16="http://schemas.microsoft.com/office/drawing/2014/main" id="{9CE23595-620B-495A-ADFB-74781C984B3C}"/>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75" name="ZoneTexte 74">
          <a:extLst>
            <a:ext uri="{FF2B5EF4-FFF2-40B4-BE49-F238E27FC236}">
              <a16:creationId xmlns:a16="http://schemas.microsoft.com/office/drawing/2014/main" id="{3B0E191F-8742-4FAD-9F29-068D1B3B11B5}"/>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76" name="ZoneTexte 75">
          <a:extLst>
            <a:ext uri="{FF2B5EF4-FFF2-40B4-BE49-F238E27FC236}">
              <a16:creationId xmlns:a16="http://schemas.microsoft.com/office/drawing/2014/main" id="{B558BDB3-532E-44C0-8002-A8C615103A00}"/>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77" name="ZoneTexte 76">
          <a:extLst>
            <a:ext uri="{FF2B5EF4-FFF2-40B4-BE49-F238E27FC236}">
              <a16:creationId xmlns:a16="http://schemas.microsoft.com/office/drawing/2014/main" id="{1A2A8252-B4D0-418D-9C8C-19714C6F6B23}"/>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78" name="ZoneTexte 77">
          <a:extLst>
            <a:ext uri="{FF2B5EF4-FFF2-40B4-BE49-F238E27FC236}">
              <a16:creationId xmlns:a16="http://schemas.microsoft.com/office/drawing/2014/main" id="{72B2ED9E-D7E8-4ECA-AA86-5D9FCB09AFE7}"/>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25</xdr:row>
      <xdr:rowOff>0</xdr:rowOff>
    </xdr:from>
    <xdr:ext cx="65" cy="172227"/>
    <xdr:sp macro="" textlink="">
      <xdr:nvSpPr>
        <xdr:cNvPr id="79" name="ZoneTexte 78">
          <a:extLst>
            <a:ext uri="{FF2B5EF4-FFF2-40B4-BE49-F238E27FC236}">
              <a16:creationId xmlns:a16="http://schemas.microsoft.com/office/drawing/2014/main" id="{C8100527-160E-49A5-A966-06FA8B0F37FA}"/>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25</xdr:row>
      <xdr:rowOff>0</xdr:rowOff>
    </xdr:from>
    <xdr:ext cx="65" cy="172227"/>
    <xdr:sp macro="" textlink="">
      <xdr:nvSpPr>
        <xdr:cNvPr id="80" name="ZoneTexte 79">
          <a:extLst>
            <a:ext uri="{FF2B5EF4-FFF2-40B4-BE49-F238E27FC236}">
              <a16:creationId xmlns:a16="http://schemas.microsoft.com/office/drawing/2014/main" id="{E22B55F4-855C-42B5-8311-F0FBAF76CD23}"/>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25</xdr:row>
      <xdr:rowOff>0</xdr:rowOff>
    </xdr:from>
    <xdr:ext cx="65" cy="172227"/>
    <xdr:sp macro="" textlink="">
      <xdr:nvSpPr>
        <xdr:cNvPr id="81" name="ZoneTexte 80">
          <a:extLst>
            <a:ext uri="{FF2B5EF4-FFF2-40B4-BE49-F238E27FC236}">
              <a16:creationId xmlns:a16="http://schemas.microsoft.com/office/drawing/2014/main" id="{9B2B50AB-93B6-4D2D-B48C-8262175B1652}"/>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82" name="ZoneTexte 81">
          <a:extLst>
            <a:ext uri="{FF2B5EF4-FFF2-40B4-BE49-F238E27FC236}">
              <a16:creationId xmlns:a16="http://schemas.microsoft.com/office/drawing/2014/main" id="{E2B7B3A3-8692-4DD7-AF9F-097ECAEEF397}"/>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83" name="ZoneTexte 82">
          <a:extLst>
            <a:ext uri="{FF2B5EF4-FFF2-40B4-BE49-F238E27FC236}">
              <a16:creationId xmlns:a16="http://schemas.microsoft.com/office/drawing/2014/main" id="{7C5D8A29-86B2-4675-9D89-4D32144AEFC4}"/>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84" name="ZoneTexte 83">
          <a:extLst>
            <a:ext uri="{FF2B5EF4-FFF2-40B4-BE49-F238E27FC236}">
              <a16:creationId xmlns:a16="http://schemas.microsoft.com/office/drawing/2014/main" id="{6419F834-E158-4E71-9D2E-C8217D022F44}"/>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85" name="ZoneTexte 84">
          <a:extLst>
            <a:ext uri="{FF2B5EF4-FFF2-40B4-BE49-F238E27FC236}">
              <a16:creationId xmlns:a16="http://schemas.microsoft.com/office/drawing/2014/main" id="{BEB3EB97-8CD1-4285-80FF-7BD5E2DD323F}"/>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86" name="ZoneTexte 85">
          <a:extLst>
            <a:ext uri="{FF2B5EF4-FFF2-40B4-BE49-F238E27FC236}">
              <a16:creationId xmlns:a16="http://schemas.microsoft.com/office/drawing/2014/main" id="{C90EE306-D629-4B60-9B0B-088D89D2A8F1}"/>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87" name="ZoneTexte 86">
          <a:extLst>
            <a:ext uri="{FF2B5EF4-FFF2-40B4-BE49-F238E27FC236}">
              <a16:creationId xmlns:a16="http://schemas.microsoft.com/office/drawing/2014/main" id="{87B715B0-6889-452A-B510-34BC35D728E9}"/>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88" name="ZoneTexte 87">
          <a:extLst>
            <a:ext uri="{FF2B5EF4-FFF2-40B4-BE49-F238E27FC236}">
              <a16:creationId xmlns:a16="http://schemas.microsoft.com/office/drawing/2014/main" id="{A4C0E390-497A-41B3-9645-91CC2FDD443C}"/>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89" name="ZoneTexte 88">
          <a:extLst>
            <a:ext uri="{FF2B5EF4-FFF2-40B4-BE49-F238E27FC236}">
              <a16:creationId xmlns:a16="http://schemas.microsoft.com/office/drawing/2014/main" id="{135CBE2D-FE60-4261-B3D5-C86BCEBB9781}"/>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90" name="ZoneTexte 89">
          <a:extLst>
            <a:ext uri="{FF2B5EF4-FFF2-40B4-BE49-F238E27FC236}">
              <a16:creationId xmlns:a16="http://schemas.microsoft.com/office/drawing/2014/main" id="{A200DC98-1888-4622-BE55-69CF6B685B7E}"/>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91" name="ZoneTexte 90">
          <a:extLst>
            <a:ext uri="{FF2B5EF4-FFF2-40B4-BE49-F238E27FC236}">
              <a16:creationId xmlns:a16="http://schemas.microsoft.com/office/drawing/2014/main" id="{B52962A7-2CA8-4205-9B28-FE6A9BB3D48F}"/>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92" name="ZoneTexte 91">
          <a:extLst>
            <a:ext uri="{FF2B5EF4-FFF2-40B4-BE49-F238E27FC236}">
              <a16:creationId xmlns:a16="http://schemas.microsoft.com/office/drawing/2014/main" id="{4B3804C2-5D28-489E-BF37-2D89F987D01B}"/>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93" name="ZoneTexte 92">
          <a:extLst>
            <a:ext uri="{FF2B5EF4-FFF2-40B4-BE49-F238E27FC236}">
              <a16:creationId xmlns:a16="http://schemas.microsoft.com/office/drawing/2014/main" id="{D205FDB7-066E-4AC6-B11F-8ABA0BB31CD1}"/>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94" name="ZoneTexte 93">
          <a:extLst>
            <a:ext uri="{FF2B5EF4-FFF2-40B4-BE49-F238E27FC236}">
              <a16:creationId xmlns:a16="http://schemas.microsoft.com/office/drawing/2014/main" id="{8472DA06-C17E-4C6A-8BA5-DF714E92A346}"/>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95" name="ZoneTexte 94">
          <a:extLst>
            <a:ext uri="{FF2B5EF4-FFF2-40B4-BE49-F238E27FC236}">
              <a16:creationId xmlns:a16="http://schemas.microsoft.com/office/drawing/2014/main" id="{C61A2132-0A79-418B-8034-0DFFB3B0ADB7}"/>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96" name="ZoneTexte 95">
          <a:extLst>
            <a:ext uri="{FF2B5EF4-FFF2-40B4-BE49-F238E27FC236}">
              <a16:creationId xmlns:a16="http://schemas.microsoft.com/office/drawing/2014/main" id="{5358FF9C-B17B-4ACA-B22A-44085A276062}"/>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97" name="ZoneTexte 96">
          <a:extLst>
            <a:ext uri="{FF2B5EF4-FFF2-40B4-BE49-F238E27FC236}">
              <a16:creationId xmlns:a16="http://schemas.microsoft.com/office/drawing/2014/main" id="{60BC10E0-EA68-405F-935F-6273AD530235}"/>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25</xdr:row>
      <xdr:rowOff>0</xdr:rowOff>
    </xdr:from>
    <xdr:ext cx="65" cy="172227"/>
    <xdr:sp macro="" textlink="">
      <xdr:nvSpPr>
        <xdr:cNvPr id="98" name="ZoneTexte 97">
          <a:extLst>
            <a:ext uri="{FF2B5EF4-FFF2-40B4-BE49-F238E27FC236}">
              <a16:creationId xmlns:a16="http://schemas.microsoft.com/office/drawing/2014/main" id="{ED330660-1D3F-4DBB-A907-8C8C8276B4E6}"/>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25</xdr:row>
      <xdr:rowOff>0</xdr:rowOff>
    </xdr:from>
    <xdr:ext cx="65" cy="172227"/>
    <xdr:sp macro="" textlink="">
      <xdr:nvSpPr>
        <xdr:cNvPr id="99" name="ZoneTexte 98">
          <a:extLst>
            <a:ext uri="{FF2B5EF4-FFF2-40B4-BE49-F238E27FC236}">
              <a16:creationId xmlns:a16="http://schemas.microsoft.com/office/drawing/2014/main" id="{9A01B61E-6142-48D2-8709-8942BE02ADAE}"/>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25</xdr:row>
      <xdr:rowOff>0</xdr:rowOff>
    </xdr:from>
    <xdr:ext cx="65" cy="172227"/>
    <xdr:sp macro="" textlink="">
      <xdr:nvSpPr>
        <xdr:cNvPr id="100" name="ZoneTexte 99">
          <a:extLst>
            <a:ext uri="{FF2B5EF4-FFF2-40B4-BE49-F238E27FC236}">
              <a16:creationId xmlns:a16="http://schemas.microsoft.com/office/drawing/2014/main" id="{7003FE84-6AA7-4F22-9097-89AF1F7B17A0}"/>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01" name="ZoneTexte 100">
          <a:extLst>
            <a:ext uri="{FF2B5EF4-FFF2-40B4-BE49-F238E27FC236}">
              <a16:creationId xmlns:a16="http://schemas.microsoft.com/office/drawing/2014/main" id="{B4E24A35-1139-4296-8DB9-27E3D781424D}"/>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02" name="ZoneTexte 101">
          <a:extLst>
            <a:ext uri="{FF2B5EF4-FFF2-40B4-BE49-F238E27FC236}">
              <a16:creationId xmlns:a16="http://schemas.microsoft.com/office/drawing/2014/main" id="{DBCE22E1-B102-4A95-A2FD-8A19BBAEEF65}"/>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03" name="ZoneTexte 102">
          <a:extLst>
            <a:ext uri="{FF2B5EF4-FFF2-40B4-BE49-F238E27FC236}">
              <a16:creationId xmlns:a16="http://schemas.microsoft.com/office/drawing/2014/main" id="{CE5723DF-7E9E-4DD8-B6D9-7532D7C08CF0}"/>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04" name="ZoneTexte 103">
          <a:extLst>
            <a:ext uri="{FF2B5EF4-FFF2-40B4-BE49-F238E27FC236}">
              <a16:creationId xmlns:a16="http://schemas.microsoft.com/office/drawing/2014/main" id="{9291AB0A-A83C-4904-A959-441E0C1804B5}"/>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05" name="ZoneTexte 104">
          <a:extLst>
            <a:ext uri="{FF2B5EF4-FFF2-40B4-BE49-F238E27FC236}">
              <a16:creationId xmlns:a16="http://schemas.microsoft.com/office/drawing/2014/main" id="{87E1244E-EA3B-461F-B24C-B04C1930D1D5}"/>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06" name="ZoneTexte 105">
          <a:extLst>
            <a:ext uri="{FF2B5EF4-FFF2-40B4-BE49-F238E27FC236}">
              <a16:creationId xmlns:a16="http://schemas.microsoft.com/office/drawing/2014/main" id="{F0C4B4D9-F66F-47EA-89FD-9368AE161800}"/>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07" name="ZoneTexte 106">
          <a:extLst>
            <a:ext uri="{FF2B5EF4-FFF2-40B4-BE49-F238E27FC236}">
              <a16:creationId xmlns:a16="http://schemas.microsoft.com/office/drawing/2014/main" id="{A0267E59-6BCC-4527-ABBC-FA73B2723847}"/>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08" name="ZoneTexte 107">
          <a:extLst>
            <a:ext uri="{FF2B5EF4-FFF2-40B4-BE49-F238E27FC236}">
              <a16:creationId xmlns:a16="http://schemas.microsoft.com/office/drawing/2014/main" id="{BB4155B2-3DB0-4DDE-9412-5501F61B59D4}"/>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09" name="ZoneTexte 108">
          <a:extLst>
            <a:ext uri="{FF2B5EF4-FFF2-40B4-BE49-F238E27FC236}">
              <a16:creationId xmlns:a16="http://schemas.microsoft.com/office/drawing/2014/main" id="{FBEEAFAA-A06B-43E6-8860-CF9056290D26}"/>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25</xdr:row>
      <xdr:rowOff>0</xdr:rowOff>
    </xdr:from>
    <xdr:ext cx="65" cy="172227"/>
    <xdr:sp macro="" textlink="">
      <xdr:nvSpPr>
        <xdr:cNvPr id="110" name="ZoneTexte 109">
          <a:extLst>
            <a:ext uri="{FF2B5EF4-FFF2-40B4-BE49-F238E27FC236}">
              <a16:creationId xmlns:a16="http://schemas.microsoft.com/office/drawing/2014/main" id="{67E43FC4-DA92-4397-92CD-C81BA92A9795}"/>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11" name="ZoneTexte 110">
          <a:extLst>
            <a:ext uri="{FF2B5EF4-FFF2-40B4-BE49-F238E27FC236}">
              <a16:creationId xmlns:a16="http://schemas.microsoft.com/office/drawing/2014/main" id="{80ACCD47-C5EC-493D-8CD5-29B8CEC71E18}"/>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12" name="ZoneTexte 111">
          <a:extLst>
            <a:ext uri="{FF2B5EF4-FFF2-40B4-BE49-F238E27FC236}">
              <a16:creationId xmlns:a16="http://schemas.microsoft.com/office/drawing/2014/main" id="{8CA8F258-8571-4BB4-AAE7-95A220EC9F0E}"/>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13" name="ZoneTexte 112">
          <a:extLst>
            <a:ext uri="{FF2B5EF4-FFF2-40B4-BE49-F238E27FC236}">
              <a16:creationId xmlns:a16="http://schemas.microsoft.com/office/drawing/2014/main" id="{34B47EEB-88EC-4E54-85B2-094E78664E42}"/>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14" name="ZoneTexte 113">
          <a:extLst>
            <a:ext uri="{FF2B5EF4-FFF2-40B4-BE49-F238E27FC236}">
              <a16:creationId xmlns:a16="http://schemas.microsoft.com/office/drawing/2014/main" id="{B36CF9ED-477D-4666-98C3-BA5747856015}"/>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15" name="ZoneTexte 114">
          <a:extLst>
            <a:ext uri="{FF2B5EF4-FFF2-40B4-BE49-F238E27FC236}">
              <a16:creationId xmlns:a16="http://schemas.microsoft.com/office/drawing/2014/main" id="{79437FE8-1605-4EAE-A72D-BB2F748CA183}"/>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16" name="ZoneTexte 115">
          <a:extLst>
            <a:ext uri="{FF2B5EF4-FFF2-40B4-BE49-F238E27FC236}">
              <a16:creationId xmlns:a16="http://schemas.microsoft.com/office/drawing/2014/main" id="{BADFB946-72D8-4EA0-8B8E-E62933C2862D}"/>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17" name="ZoneTexte 116">
          <a:extLst>
            <a:ext uri="{FF2B5EF4-FFF2-40B4-BE49-F238E27FC236}">
              <a16:creationId xmlns:a16="http://schemas.microsoft.com/office/drawing/2014/main" id="{D18F73AF-5862-42C6-BDA6-64607B601370}"/>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18" name="ZoneTexte 117">
          <a:extLst>
            <a:ext uri="{FF2B5EF4-FFF2-40B4-BE49-F238E27FC236}">
              <a16:creationId xmlns:a16="http://schemas.microsoft.com/office/drawing/2014/main" id="{5FB6C77A-5D82-48B6-B31F-696A65E45D61}"/>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19" name="ZoneTexte 118">
          <a:extLst>
            <a:ext uri="{FF2B5EF4-FFF2-40B4-BE49-F238E27FC236}">
              <a16:creationId xmlns:a16="http://schemas.microsoft.com/office/drawing/2014/main" id="{582975E6-56F9-45D6-A01E-AE674315622A}"/>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25</xdr:row>
      <xdr:rowOff>0</xdr:rowOff>
    </xdr:from>
    <xdr:ext cx="65" cy="172227"/>
    <xdr:sp macro="" textlink="">
      <xdr:nvSpPr>
        <xdr:cNvPr id="120" name="ZoneTexte 119">
          <a:extLst>
            <a:ext uri="{FF2B5EF4-FFF2-40B4-BE49-F238E27FC236}">
              <a16:creationId xmlns:a16="http://schemas.microsoft.com/office/drawing/2014/main" id="{6264C394-1F8F-4FD7-A792-C87A69554F2D}"/>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121" name="ZoneTexte 120">
          <a:extLst>
            <a:ext uri="{FF2B5EF4-FFF2-40B4-BE49-F238E27FC236}">
              <a16:creationId xmlns:a16="http://schemas.microsoft.com/office/drawing/2014/main" id="{A49C5923-5992-413D-90D3-AFC803E585BD}"/>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0</xdr:rowOff>
    </xdr:from>
    <xdr:ext cx="65" cy="172227"/>
    <xdr:sp macro="" textlink="">
      <xdr:nvSpPr>
        <xdr:cNvPr id="122" name="ZoneTexte 121">
          <a:extLst>
            <a:ext uri="{FF2B5EF4-FFF2-40B4-BE49-F238E27FC236}">
              <a16:creationId xmlns:a16="http://schemas.microsoft.com/office/drawing/2014/main" id="{2D8802FC-530E-460D-A257-3BE354A6F235}"/>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23" name="ZoneTexte 122">
          <a:extLst>
            <a:ext uri="{FF2B5EF4-FFF2-40B4-BE49-F238E27FC236}">
              <a16:creationId xmlns:a16="http://schemas.microsoft.com/office/drawing/2014/main" id="{C66D16AA-6E35-4BC0-BF2C-00DEB199719E}"/>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24" name="ZoneTexte 123">
          <a:extLst>
            <a:ext uri="{FF2B5EF4-FFF2-40B4-BE49-F238E27FC236}">
              <a16:creationId xmlns:a16="http://schemas.microsoft.com/office/drawing/2014/main" id="{87F1F3DF-15C2-4268-9840-86150FBB94E4}"/>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25" name="ZoneTexte 124">
          <a:extLst>
            <a:ext uri="{FF2B5EF4-FFF2-40B4-BE49-F238E27FC236}">
              <a16:creationId xmlns:a16="http://schemas.microsoft.com/office/drawing/2014/main" id="{2B79AA32-5C26-454C-9917-F5DA88D2BC03}"/>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26" name="ZoneTexte 125">
          <a:extLst>
            <a:ext uri="{FF2B5EF4-FFF2-40B4-BE49-F238E27FC236}">
              <a16:creationId xmlns:a16="http://schemas.microsoft.com/office/drawing/2014/main" id="{8DD682CA-F6B6-49BF-AC65-DC7EE0DC29F8}"/>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27" name="ZoneTexte 126">
          <a:extLst>
            <a:ext uri="{FF2B5EF4-FFF2-40B4-BE49-F238E27FC236}">
              <a16:creationId xmlns:a16="http://schemas.microsoft.com/office/drawing/2014/main" id="{309F257D-E733-40A5-837E-807E67E7E3A5}"/>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28" name="ZoneTexte 127">
          <a:extLst>
            <a:ext uri="{FF2B5EF4-FFF2-40B4-BE49-F238E27FC236}">
              <a16:creationId xmlns:a16="http://schemas.microsoft.com/office/drawing/2014/main" id="{7215B98F-A9E5-41EA-9540-0FBC0989EEE7}"/>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29" name="ZoneTexte 128">
          <a:extLst>
            <a:ext uri="{FF2B5EF4-FFF2-40B4-BE49-F238E27FC236}">
              <a16:creationId xmlns:a16="http://schemas.microsoft.com/office/drawing/2014/main" id="{BA39FB53-6C7D-4D38-8A3E-09C97196A57F}"/>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0" name="ZoneTexte 129">
          <a:extLst>
            <a:ext uri="{FF2B5EF4-FFF2-40B4-BE49-F238E27FC236}">
              <a16:creationId xmlns:a16="http://schemas.microsoft.com/office/drawing/2014/main" id="{4D52F6DC-8A94-4B58-8EC9-FB68E78E51A9}"/>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1" name="ZoneTexte 130">
          <a:extLst>
            <a:ext uri="{FF2B5EF4-FFF2-40B4-BE49-F238E27FC236}">
              <a16:creationId xmlns:a16="http://schemas.microsoft.com/office/drawing/2014/main" id="{11AAD189-0933-4E76-BE9D-86F86CCB4E1F}"/>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2" name="ZoneTexte 131">
          <a:extLst>
            <a:ext uri="{FF2B5EF4-FFF2-40B4-BE49-F238E27FC236}">
              <a16:creationId xmlns:a16="http://schemas.microsoft.com/office/drawing/2014/main" id="{F32C0FD1-10D9-4F2A-8D8D-3A4341E783D1}"/>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3" name="ZoneTexte 132">
          <a:extLst>
            <a:ext uri="{FF2B5EF4-FFF2-40B4-BE49-F238E27FC236}">
              <a16:creationId xmlns:a16="http://schemas.microsoft.com/office/drawing/2014/main" id="{3223E44E-E8C4-40D1-A66D-C4F8EA5D6B2D}"/>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25</xdr:row>
      <xdr:rowOff>0</xdr:rowOff>
    </xdr:from>
    <xdr:ext cx="65" cy="172227"/>
    <xdr:sp macro="" textlink="">
      <xdr:nvSpPr>
        <xdr:cNvPr id="134" name="ZoneTexte 133">
          <a:extLst>
            <a:ext uri="{FF2B5EF4-FFF2-40B4-BE49-F238E27FC236}">
              <a16:creationId xmlns:a16="http://schemas.microsoft.com/office/drawing/2014/main" id="{0994ADAA-CAA7-4047-BF32-F06ED346ECB8}"/>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25</xdr:row>
      <xdr:rowOff>0</xdr:rowOff>
    </xdr:from>
    <xdr:ext cx="65" cy="172227"/>
    <xdr:sp macro="" textlink="">
      <xdr:nvSpPr>
        <xdr:cNvPr id="135" name="ZoneTexte 134">
          <a:extLst>
            <a:ext uri="{FF2B5EF4-FFF2-40B4-BE49-F238E27FC236}">
              <a16:creationId xmlns:a16="http://schemas.microsoft.com/office/drawing/2014/main" id="{2C651290-E20D-4211-A107-C348DFD93200}"/>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25</xdr:row>
      <xdr:rowOff>0</xdr:rowOff>
    </xdr:from>
    <xdr:ext cx="65" cy="172227"/>
    <xdr:sp macro="" textlink="">
      <xdr:nvSpPr>
        <xdr:cNvPr id="136" name="ZoneTexte 135">
          <a:extLst>
            <a:ext uri="{FF2B5EF4-FFF2-40B4-BE49-F238E27FC236}">
              <a16:creationId xmlns:a16="http://schemas.microsoft.com/office/drawing/2014/main" id="{13B00BB6-21AC-44BC-98DE-712019EF1289}"/>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25</xdr:row>
      <xdr:rowOff>0</xdr:rowOff>
    </xdr:from>
    <xdr:ext cx="65" cy="172227"/>
    <xdr:sp macro="" textlink="">
      <xdr:nvSpPr>
        <xdr:cNvPr id="137" name="ZoneTexte 136">
          <a:extLst>
            <a:ext uri="{FF2B5EF4-FFF2-40B4-BE49-F238E27FC236}">
              <a16:creationId xmlns:a16="http://schemas.microsoft.com/office/drawing/2014/main" id="{57C115BF-3278-412B-98A4-51E3547D5542}"/>
            </a:ext>
          </a:extLst>
        </xdr:cNvPr>
        <xdr:cNvSpPr txBox="1"/>
      </xdr:nvSpPr>
      <xdr:spPr>
        <a:xfrm>
          <a:off x="43910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25</xdr:row>
      <xdr:rowOff>0</xdr:rowOff>
    </xdr:from>
    <xdr:ext cx="65" cy="172227"/>
    <xdr:sp macro="" textlink="">
      <xdr:nvSpPr>
        <xdr:cNvPr id="138" name="ZoneTexte 137">
          <a:extLst>
            <a:ext uri="{FF2B5EF4-FFF2-40B4-BE49-F238E27FC236}">
              <a16:creationId xmlns:a16="http://schemas.microsoft.com/office/drawing/2014/main" id="{02D02E0F-D5E0-4738-A15F-12B6DE199C08}"/>
            </a:ext>
          </a:extLst>
        </xdr:cNvPr>
        <xdr:cNvSpPr txBox="1"/>
      </xdr:nvSpPr>
      <xdr:spPr>
        <a:xfrm>
          <a:off x="43910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25</xdr:row>
      <xdr:rowOff>0</xdr:rowOff>
    </xdr:from>
    <xdr:ext cx="65" cy="172227"/>
    <xdr:sp macro="" textlink="">
      <xdr:nvSpPr>
        <xdr:cNvPr id="139" name="ZoneTexte 138">
          <a:extLst>
            <a:ext uri="{FF2B5EF4-FFF2-40B4-BE49-F238E27FC236}">
              <a16:creationId xmlns:a16="http://schemas.microsoft.com/office/drawing/2014/main" id="{6E74A048-2147-4FB2-B93A-4B533D95B76A}"/>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25</xdr:row>
      <xdr:rowOff>0</xdr:rowOff>
    </xdr:from>
    <xdr:ext cx="65" cy="172227"/>
    <xdr:sp macro="" textlink="">
      <xdr:nvSpPr>
        <xdr:cNvPr id="140" name="ZoneTexte 139">
          <a:extLst>
            <a:ext uri="{FF2B5EF4-FFF2-40B4-BE49-F238E27FC236}">
              <a16:creationId xmlns:a16="http://schemas.microsoft.com/office/drawing/2014/main" id="{3D0ABF54-0C2A-44CC-BFA2-62D0BCC57D62}"/>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1" name="ZoneTexte 140">
          <a:extLst>
            <a:ext uri="{FF2B5EF4-FFF2-40B4-BE49-F238E27FC236}">
              <a16:creationId xmlns:a16="http://schemas.microsoft.com/office/drawing/2014/main" id="{79D0AD5D-34CE-4E93-BB66-5045DB5BC7D9}"/>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2" name="ZoneTexte 141">
          <a:extLst>
            <a:ext uri="{FF2B5EF4-FFF2-40B4-BE49-F238E27FC236}">
              <a16:creationId xmlns:a16="http://schemas.microsoft.com/office/drawing/2014/main" id="{50FE4E34-2A3C-418F-AE7C-25807A8D047D}"/>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3" name="ZoneTexte 142">
          <a:extLst>
            <a:ext uri="{FF2B5EF4-FFF2-40B4-BE49-F238E27FC236}">
              <a16:creationId xmlns:a16="http://schemas.microsoft.com/office/drawing/2014/main" id="{D5F04754-0AF5-4203-8E28-3490154DCE90}"/>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4" name="ZoneTexte 143">
          <a:extLst>
            <a:ext uri="{FF2B5EF4-FFF2-40B4-BE49-F238E27FC236}">
              <a16:creationId xmlns:a16="http://schemas.microsoft.com/office/drawing/2014/main" id="{1DB91292-16A5-4160-A572-FB9A66B3DE8D}"/>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5" name="ZoneTexte 144">
          <a:extLst>
            <a:ext uri="{FF2B5EF4-FFF2-40B4-BE49-F238E27FC236}">
              <a16:creationId xmlns:a16="http://schemas.microsoft.com/office/drawing/2014/main" id="{59F62F41-79EA-4E1F-B66B-439D718594C1}"/>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6" name="ZoneTexte 145">
          <a:extLst>
            <a:ext uri="{FF2B5EF4-FFF2-40B4-BE49-F238E27FC236}">
              <a16:creationId xmlns:a16="http://schemas.microsoft.com/office/drawing/2014/main" id="{F4012A1A-E6CC-483A-A354-F304D62FE69D}"/>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7" name="ZoneTexte 146">
          <a:extLst>
            <a:ext uri="{FF2B5EF4-FFF2-40B4-BE49-F238E27FC236}">
              <a16:creationId xmlns:a16="http://schemas.microsoft.com/office/drawing/2014/main" id="{15E21A02-72EA-454D-882E-2E3AB3C0EC97}"/>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8" name="ZoneTexte 147">
          <a:extLst>
            <a:ext uri="{FF2B5EF4-FFF2-40B4-BE49-F238E27FC236}">
              <a16:creationId xmlns:a16="http://schemas.microsoft.com/office/drawing/2014/main" id="{EEA08E0E-E67A-4B06-8398-CFFC91610DB6}"/>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49" name="ZoneTexte 148">
          <a:extLst>
            <a:ext uri="{FF2B5EF4-FFF2-40B4-BE49-F238E27FC236}">
              <a16:creationId xmlns:a16="http://schemas.microsoft.com/office/drawing/2014/main" id="{EA536453-9294-4FDA-A4C0-606EAE453224}"/>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50" name="ZoneTexte 149">
          <a:extLst>
            <a:ext uri="{FF2B5EF4-FFF2-40B4-BE49-F238E27FC236}">
              <a16:creationId xmlns:a16="http://schemas.microsoft.com/office/drawing/2014/main" id="{CE543907-E17F-413A-A6AB-1318A30AB176}"/>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51" name="ZoneTexte 150">
          <a:extLst>
            <a:ext uri="{FF2B5EF4-FFF2-40B4-BE49-F238E27FC236}">
              <a16:creationId xmlns:a16="http://schemas.microsoft.com/office/drawing/2014/main" id="{EA4F5583-30C9-4465-93B9-7D97B0D2E60D}"/>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52" name="ZoneTexte 151">
          <a:extLst>
            <a:ext uri="{FF2B5EF4-FFF2-40B4-BE49-F238E27FC236}">
              <a16:creationId xmlns:a16="http://schemas.microsoft.com/office/drawing/2014/main" id="{02CEA9B4-34DD-4559-886F-137AAECC05EB}"/>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53" name="ZoneTexte 152">
          <a:extLst>
            <a:ext uri="{FF2B5EF4-FFF2-40B4-BE49-F238E27FC236}">
              <a16:creationId xmlns:a16="http://schemas.microsoft.com/office/drawing/2014/main" id="{4E5AF01A-7310-403B-B4E4-D7A79B7C11CE}"/>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54" name="ZoneTexte 153">
          <a:extLst>
            <a:ext uri="{FF2B5EF4-FFF2-40B4-BE49-F238E27FC236}">
              <a16:creationId xmlns:a16="http://schemas.microsoft.com/office/drawing/2014/main" id="{0E332E19-D750-416D-B656-9FB985786ACC}"/>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55" name="ZoneTexte 154">
          <a:extLst>
            <a:ext uri="{FF2B5EF4-FFF2-40B4-BE49-F238E27FC236}">
              <a16:creationId xmlns:a16="http://schemas.microsoft.com/office/drawing/2014/main" id="{BDF6E204-36F7-4480-8DA4-60CDDCFF7A53}"/>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56" name="ZoneTexte 155">
          <a:extLst>
            <a:ext uri="{FF2B5EF4-FFF2-40B4-BE49-F238E27FC236}">
              <a16:creationId xmlns:a16="http://schemas.microsoft.com/office/drawing/2014/main" id="{BAC60E5E-2B4C-4205-B129-B8D0BABB8168}"/>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57" name="ZoneTexte 156">
          <a:extLst>
            <a:ext uri="{FF2B5EF4-FFF2-40B4-BE49-F238E27FC236}">
              <a16:creationId xmlns:a16="http://schemas.microsoft.com/office/drawing/2014/main" id="{96D926AF-497B-4664-BA2D-EED03103DF40}"/>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58" name="ZoneTexte 157">
          <a:extLst>
            <a:ext uri="{FF2B5EF4-FFF2-40B4-BE49-F238E27FC236}">
              <a16:creationId xmlns:a16="http://schemas.microsoft.com/office/drawing/2014/main" id="{F5BEC863-ED3D-4664-AA3F-700EB80A0411}"/>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59" name="ZoneTexte 158">
          <a:extLst>
            <a:ext uri="{FF2B5EF4-FFF2-40B4-BE49-F238E27FC236}">
              <a16:creationId xmlns:a16="http://schemas.microsoft.com/office/drawing/2014/main" id="{62929378-D264-4719-97F2-C99B57930777}"/>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60" name="ZoneTexte 159">
          <a:extLst>
            <a:ext uri="{FF2B5EF4-FFF2-40B4-BE49-F238E27FC236}">
              <a16:creationId xmlns:a16="http://schemas.microsoft.com/office/drawing/2014/main" id="{05F13DED-D170-4DDF-9087-11E17EC3E0E2}"/>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61" name="ZoneTexte 160">
          <a:extLst>
            <a:ext uri="{FF2B5EF4-FFF2-40B4-BE49-F238E27FC236}">
              <a16:creationId xmlns:a16="http://schemas.microsoft.com/office/drawing/2014/main" id="{7E0667A2-E43F-4E85-BBA4-4155E43BEB51}"/>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62" name="ZoneTexte 161">
          <a:extLst>
            <a:ext uri="{FF2B5EF4-FFF2-40B4-BE49-F238E27FC236}">
              <a16:creationId xmlns:a16="http://schemas.microsoft.com/office/drawing/2014/main" id="{E4DC7BCE-82A9-43E1-90B2-8668FB0ECDDF}"/>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63" name="ZoneTexte 162">
          <a:extLst>
            <a:ext uri="{FF2B5EF4-FFF2-40B4-BE49-F238E27FC236}">
              <a16:creationId xmlns:a16="http://schemas.microsoft.com/office/drawing/2014/main" id="{3487813D-7634-4758-8F8D-6E23DEB61E30}"/>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64" name="ZoneTexte 163">
          <a:extLst>
            <a:ext uri="{FF2B5EF4-FFF2-40B4-BE49-F238E27FC236}">
              <a16:creationId xmlns:a16="http://schemas.microsoft.com/office/drawing/2014/main" id="{E63AEFE3-DE36-4208-969A-71CAE7277F95}"/>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65" name="ZoneTexte 164">
          <a:extLst>
            <a:ext uri="{FF2B5EF4-FFF2-40B4-BE49-F238E27FC236}">
              <a16:creationId xmlns:a16="http://schemas.microsoft.com/office/drawing/2014/main" id="{546F369B-C61B-4AB8-BD62-445C6F2DDEC5}"/>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66" name="ZoneTexte 165">
          <a:extLst>
            <a:ext uri="{FF2B5EF4-FFF2-40B4-BE49-F238E27FC236}">
              <a16:creationId xmlns:a16="http://schemas.microsoft.com/office/drawing/2014/main" id="{B6236A34-3D80-4741-A07B-0FC7661E1BE8}"/>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67" name="ZoneTexte 166">
          <a:extLst>
            <a:ext uri="{FF2B5EF4-FFF2-40B4-BE49-F238E27FC236}">
              <a16:creationId xmlns:a16="http://schemas.microsoft.com/office/drawing/2014/main" id="{300D2C66-46A4-4B38-869C-B54A95808018}"/>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68" name="ZoneTexte 167">
          <a:extLst>
            <a:ext uri="{FF2B5EF4-FFF2-40B4-BE49-F238E27FC236}">
              <a16:creationId xmlns:a16="http://schemas.microsoft.com/office/drawing/2014/main" id="{E2D87226-903D-401E-A0D5-4F9F75732566}"/>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69" name="ZoneTexte 168">
          <a:extLst>
            <a:ext uri="{FF2B5EF4-FFF2-40B4-BE49-F238E27FC236}">
              <a16:creationId xmlns:a16="http://schemas.microsoft.com/office/drawing/2014/main" id="{A4085192-3159-415F-A2E7-EDEB5977134F}"/>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70" name="ZoneTexte 169">
          <a:extLst>
            <a:ext uri="{FF2B5EF4-FFF2-40B4-BE49-F238E27FC236}">
              <a16:creationId xmlns:a16="http://schemas.microsoft.com/office/drawing/2014/main" id="{9E5A459E-ECA8-46B6-815A-C08128401401}"/>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71" name="ZoneTexte 170">
          <a:extLst>
            <a:ext uri="{FF2B5EF4-FFF2-40B4-BE49-F238E27FC236}">
              <a16:creationId xmlns:a16="http://schemas.microsoft.com/office/drawing/2014/main" id="{DF47B3E1-DE29-4F1A-9272-B81203493EAC}"/>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37</xdr:row>
      <xdr:rowOff>0</xdr:rowOff>
    </xdr:from>
    <xdr:ext cx="65" cy="172227"/>
    <xdr:sp macro="" textlink="">
      <xdr:nvSpPr>
        <xdr:cNvPr id="172" name="ZoneTexte 171">
          <a:extLst>
            <a:ext uri="{FF2B5EF4-FFF2-40B4-BE49-F238E27FC236}">
              <a16:creationId xmlns:a16="http://schemas.microsoft.com/office/drawing/2014/main" id="{E1C7B23D-2CDC-4B71-A6BA-79626F1732FC}"/>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73" name="ZoneTexte 172">
          <a:extLst>
            <a:ext uri="{FF2B5EF4-FFF2-40B4-BE49-F238E27FC236}">
              <a16:creationId xmlns:a16="http://schemas.microsoft.com/office/drawing/2014/main" id="{07E134A9-9127-49D0-ACCB-B5106FBF1537}"/>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74" name="ZoneTexte 173">
          <a:extLst>
            <a:ext uri="{FF2B5EF4-FFF2-40B4-BE49-F238E27FC236}">
              <a16:creationId xmlns:a16="http://schemas.microsoft.com/office/drawing/2014/main" id="{5BE7B91F-0185-494B-B35A-44B0C3D3612D}"/>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75" name="ZoneTexte 174">
          <a:extLst>
            <a:ext uri="{FF2B5EF4-FFF2-40B4-BE49-F238E27FC236}">
              <a16:creationId xmlns:a16="http://schemas.microsoft.com/office/drawing/2014/main" id="{C5799261-A7D0-4794-B0B3-9A85BFF358E7}"/>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76" name="ZoneTexte 175">
          <a:extLst>
            <a:ext uri="{FF2B5EF4-FFF2-40B4-BE49-F238E27FC236}">
              <a16:creationId xmlns:a16="http://schemas.microsoft.com/office/drawing/2014/main" id="{D194FDCA-324C-4D14-ADA4-4034D851D918}"/>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77" name="ZoneTexte 176">
          <a:extLst>
            <a:ext uri="{FF2B5EF4-FFF2-40B4-BE49-F238E27FC236}">
              <a16:creationId xmlns:a16="http://schemas.microsoft.com/office/drawing/2014/main" id="{FDFAFF96-D48F-4EDC-9C9A-63EFF92D1167}"/>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78" name="ZoneTexte 177">
          <a:extLst>
            <a:ext uri="{FF2B5EF4-FFF2-40B4-BE49-F238E27FC236}">
              <a16:creationId xmlns:a16="http://schemas.microsoft.com/office/drawing/2014/main" id="{6EA6B6DA-AF6A-415D-93F1-353DA9DD47D1}"/>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79" name="ZoneTexte 178">
          <a:extLst>
            <a:ext uri="{FF2B5EF4-FFF2-40B4-BE49-F238E27FC236}">
              <a16:creationId xmlns:a16="http://schemas.microsoft.com/office/drawing/2014/main" id="{31B8F636-41B1-4C56-B6C6-40DBFCC39907}"/>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37</xdr:row>
      <xdr:rowOff>0</xdr:rowOff>
    </xdr:from>
    <xdr:ext cx="65" cy="172227"/>
    <xdr:sp macro="" textlink="">
      <xdr:nvSpPr>
        <xdr:cNvPr id="180" name="ZoneTexte 179">
          <a:extLst>
            <a:ext uri="{FF2B5EF4-FFF2-40B4-BE49-F238E27FC236}">
              <a16:creationId xmlns:a16="http://schemas.microsoft.com/office/drawing/2014/main" id="{0AB918E4-D0A7-417A-9D6F-C449B602BAE3}"/>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81" name="ZoneTexte 180">
          <a:extLst>
            <a:ext uri="{FF2B5EF4-FFF2-40B4-BE49-F238E27FC236}">
              <a16:creationId xmlns:a16="http://schemas.microsoft.com/office/drawing/2014/main" id="{C3106A6F-3817-4E5A-99DD-EC7476FA2E51}"/>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82" name="ZoneTexte 181">
          <a:extLst>
            <a:ext uri="{FF2B5EF4-FFF2-40B4-BE49-F238E27FC236}">
              <a16:creationId xmlns:a16="http://schemas.microsoft.com/office/drawing/2014/main" id="{18B11D11-918B-4292-AA3C-E4D2E77D9642}"/>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83" name="ZoneTexte 182">
          <a:extLst>
            <a:ext uri="{FF2B5EF4-FFF2-40B4-BE49-F238E27FC236}">
              <a16:creationId xmlns:a16="http://schemas.microsoft.com/office/drawing/2014/main" id="{3028D0E4-3FFD-4082-8503-83BECCFC8D36}"/>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84" name="ZoneTexte 183">
          <a:extLst>
            <a:ext uri="{FF2B5EF4-FFF2-40B4-BE49-F238E27FC236}">
              <a16:creationId xmlns:a16="http://schemas.microsoft.com/office/drawing/2014/main" id="{A11AA135-3053-4C1B-A47C-870F60E7B663}"/>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85" name="ZoneTexte 184">
          <a:extLst>
            <a:ext uri="{FF2B5EF4-FFF2-40B4-BE49-F238E27FC236}">
              <a16:creationId xmlns:a16="http://schemas.microsoft.com/office/drawing/2014/main" id="{838F9FCD-6912-4C16-A859-05D725DF8896}"/>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86" name="ZoneTexte 185">
          <a:extLst>
            <a:ext uri="{FF2B5EF4-FFF2-40B4-BE49-F238E27FC236}">
              <a16:creationId xmlns:a16="http://schemas.microsoft.com/office/drawing/2014/main" id="{770941A9-53CD-4ABC-9F3C-2AFEE5B023A6}"/>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87" name="ZoneTexte 186">
          <a:extLst>
            <a:ext uri="{FF2B5EF4-FFF2-40B4-BE49-F238E27FC236}">
              <a16:creationId xmlns:a16="http://schemas.microsoft.com/office/drawing/2014/main" id="{2EEA55A8-211B-400B-A815-BA5068FFC1BA}"/>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88" name="ZoneTexte 187">
          <a:extLst>
            <a:ext uri="{FF2B5EF4-FFF2-40B4-BE49-F238E27FC236}">
              <a16:creationId xmlns:a16="http://schemas.microsoft.com/office/drawing/2014/main" id="{4DB20580-CA89-4F15-90C1-F30749FAE42D}"/>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89" name="ZoneTexte 188">
          <a:extLst>
            <a:ext uri="{FF2B5EF4-FFF2-40B4-BE49-F238E27FC236}">
              <a16:creationId xmlns:a16="http://schemas.microsoft.com/office/drawing/2014/main" id="{8C252523-0384-4461-88A9-52414A285740}"/>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90" name="ZoneTexte 189">
          <a:extLst>
            <a:ext uri="{FF2B5EF4-FFF2-40B4-BE49-F238E27FC236}">
              <a16:creationId xmlns:a16="http://schemas.microsoft.com/office/drawing/2014/main" id="{E896F5E4-B3B0-4332-A11B-57D7F92B5256}"/>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91" name="ZoneTexte 190">
          <a:extLst>
            <a:ext uri="{FF2B5EF4-FFF2-40B4-BE49-F238E27FC236}">
              <a16:creationId xmlns:a16="http://schemas.microsoft.com/office/drawing/2014/main" id="{C98E538A-31D1-40B2-873F-09048C2DB091}"/>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0</xdr:rowOff>
    </xdr:from>
    <xdr:ext cx="65" cy="172227"/>
    <xdr:sp macro="" textlink="">
      <xdr:nvSpPr>
        <xdr:cNvPr id="192" name="ZoneTexte 191">
          <a:extLst>
            <a:ext uri="{FF2B5EF4-FFF2-40B4-BE49-F238E27FC236}">
              <a16:creationId xmlns:a16="http://schemas.microsoft.com/office/drawing/2014/main" id="{CA62C0E1-604D-48C6-A711-A50BE4817E88}"/>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271" name="ZoneTexte 270">
          <a:extLst>
            <a:ext uri="{FF2B5EF4-FFF2-40B4-BE49-F238E27FC236}">
              <a16:creationId xmlns:a16="http://schemas.microsoft.com/office/drawing/2014/main" id="{B8EAEDA7-1B2E-4738-A16D-C351F9F0522E}"/>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272" name="ZoneTexte 271">
          <a:extLst>
            <a:ext uri="{FF2B5EF4-FFF2-40B4-BE49-F238E27FC236}">
              <a16:creationId xmlns:a16="http://schemas.microsoft.com/office/drawing/2014/main" id="{97A39B9F-04A7-4C48-865C-D5EED6E081B2}"/>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273" name="ZoneTexte 272">
          <a:extLst>
            <a:ext uri="{FF2B5EF4-FFF2-40B4-BE49-F238E27FC236}">
              <a16:creationId xmlns:a16="http://schemas.microsoft.com/office/drawing/2014/main" id="{B5279BDA-B406-4181-8D2B-84FA746E4E7E}"/>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274" name="ZoneTexte 273">
          <a:extLst>
            <a:ext uri="{FF2B5EF4-FFF2-40B4-BE49-F238E27FC236}">
              <a16:creationId xmlns:a16="http://schemas.microsoft.com/office/drawing/2014/main" id="{9D85F645-545E-4451-B1D8-892975B77B15}"/>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275" name="ZoneTexte 274">
          <a:extLst>
            <a:ext uri="{FF2B5EF4-FFF2-40B4-BE49-F238E27FC236}">
              <a16:creationId xmlns:a16="http://schemas.microsoft.com/office/drawing/2014/main" id="{5DA99237-D56B-49F2-949B-ADE2B2AA7461}"/>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276" name="ZoneTexte 275">
          <a:extLst>
            <a:ext uri="{FF2B5EF4-FFF2-40B4-BE49-F238E27FC236}">
              <a16:creationId xmlns:a16="http://schemas.microsoft.com/office/drawing/2014/main" id="{13993DB6-FF10-44DE-84B2-9C12AC344D0B}"/>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277" name="ZoneTexte 276">
          <a:extLst>
            <a:ext uri="{FF2B5EF4-FFF2-40B4-BE49-F238E27FC236}">
              <a16:creationId xmlns:a16="http://schemas.microsoft.com/office/drawing/2014/main" id="{DA4E924C-BBE6-4018-9F4D-CD1A598CAA3E}"/>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278" name="ZoneTexte 277">
          <a:extLst>
            <a:ext uri="{FF2B5EF4-FFF2-40B4-BE49-F238E27FC236}">
              <a16:creationId xmlns:a16="http://schemas.microsoft.com/office/drawing/2014/main" id="{1AD326D4-A6C6-4D5C-9812-1BE27C2E2B20}"/>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279" name="ZoneTexte 278">
          <a:extLst>
            <a:ext uri="{FF2B5EF4-FFF2-40B4-BE49-F238E27FC236}">
              <a16:creationId xmlns:a16="http://schemas.microsoft.com/office/drawing/2014/main" id="{05876A85-4113-4E19-BF75-8AFF59BCD5A1}"/>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280" name="ZoneTexte 279">
          <a:extLst>
            <a:ext uri="{FF2B5EF4-FFF2-40B4-BE49-F238E27FC236}">
              <a16:creationId xmlns:a16="http://schemas.microsoft.com/office/drawing/2014/main" id="{DF6ABD4A-AEF4-4AC0-9896-936735845683}"/>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281" name="ZoneTexte 280">
          <a:extLst>
            <a:ext uri="{FF2B5EF4-FFF2-40B4-BE49-F238E27FC236}">
              <a16:creationId xmlns:a16="http://schemas.microsoft.com/office/drawing/2014/main" id="{2C95A3A3-E4CE-447C-B32E-F3327FF46B57}"/>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282" name="ZoneTexte 281">
          <a:extLst>
            <a:ext uri="{FF2B5EF4-FFF2-40B4-BE49-F238E27FC236}">
              <a16:creationId xmlns:a16="http://schemas.microsoft.com/office/drawing/2014/main" id="{CA1182A9-9E78-45CE-B5C0-2B56A0216F8D}"/>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283" name="ZoneTexte 282">
          <a:extLst>
            <a:ext uri="{FF2B5EF4-FFF2-40B4-BE49-F238E27FC236}">
              <a16:creationId xmlns:a16="http://schemas.microsoft.com/office/drawing/2014/main" id="{AC635B6D-3BB4-494E-B345-0D3E82BD2ABE}"/>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284" name="ZoneTexte 283">
          <a:extLst>
            <a:ext uri="{FF2B5EF4-FFF2-40B4-BE49-F238E27FC236}">
              <a16:creationId xmlns:a16="http://schemas.microsoft.com/office/drawing/2014/main" id="{8D5E87E9-2C22-4CE5-826A-8520D1F8DA63}"/>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285" name="ZoneTexte 284">
          <a:extLst>
            <a:ext uri="{FF2B5EF4-FFF2-40B4-BE49-F238E27FC236}">
              <a16:creationId xmlns:a16="http://schemas.microsoft.com/office/drawing/2014/main" id="{D72B83C2-07AD-467A-A952-0EFF8C92FCC5}"/>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286" name="ZoneTexte 285">
          <a:extLst>
            <a:ext uri="{FF2B5EF4-FFF2-40B4-BE49-F238E27FC236}">
              <a16:creationId xmlns:a16="http://schemas.microsoft.com/office/drawing/2014/main" id="{FD829C50-8F20-45F7-B2EE-A8250911AB4D}"/>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25</xdr:row>
      <xdr:rowOff>0</xdr:rowOff>
    </xdr:from>
    <xdr:ext cx="65" cy="172227"/>
    <xdr:sp macro="" textlink="">
      <xdr:nvSpPr>
        <xdr:cNvPr id="287" name="ZoneTexte 286">
          <a:extLst>
            <a:ext uri="{FF2B5EF4-FFF2-40B4-BE49-F238E27FC236}">
              <a16:creationId xmlns:a16="http://schemas.microsoft.com/office/drawing/2014/main" id="{FF0DF9F7-4597-48E3-8D6A-99BB41D6F08F}"/>
            </a:ext>
          </a:extLst>
        </xdr:cNvPr>
        <xdr:cNvSpPr txBox="1"/>
      </xdr:nvSpPr>
      <xdr:spPr>
        <a:xfrm>
          <a:off x="110775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25</xdr:row>
      <xdr:rowOff>0</xdr:rowOff>
    </xdr:from>
    <xdr:ext cx="65" cy="172227"/>
    <xdr:sp macro="" textlink="">
      <xdr:nvSpPr>
        <xdr:cNvPr id="288" name="ZoneTexte 287">
          <a:extLst>
            <a:ext uri="{FF2B5EF4-FFF2-40B4-BE49-F238E27FC236}">
              <a16:creationId xmlns:a16="http://schemas.microsoft.com/office/drawing/2014/main" id="{50D6247B-FBD4-41C9-9E4D-81B625D0DBCE}"/>
            </a:ext>
          </a:extLst>
        </xdr:cNvPr>
        <xdr:cNvSpPr txBox="1"/>
      </xdr:nvSpPr>
      <xdr:spPr>
        <a:xfrm>
          <a:off x="125063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25</xdr:row>
      <xdr:rowOff>0</xdr:rowOff>
    </xdr:from>
    <xdr:ext cx="65" cy="172227"/>
    <xdr:sp macro="" textlink="">
      <xdr:nvSpPr>
        <xdr:cNvPr id="289" name="ZoneTexte 288">
          <a:extLst>
            <a:ext uri="{FF2B5EF4-FFF2-40B4-BE49-F238E27FC236}">
              <a16:creationId xmlns:a16="http://schemas.microsoft.com/office/drawing/2014/main" id="{26F668A5-06D8-407D-ADE7-64BF8E6775CF}"/>
            </a:ext>
          </a:extLst>
        </xdr:cNvPr>
        <xdr:cNvSpPr txBox="1"/>
      </xdr:nvSpPr>
      <xdr:spPr>
        <a:xfrm>
          <a:off x="125063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290" name="ZoneTexte 289">
          <a:extLst>
            <a:ext uri="{FF2B5EF4-FFF2-40B4-BE49-F238E27FC236}">
              <a16:creationId xmlns:a16="http://schemas.microsoft.com/office/drawing/2014/main" id="{CE341F64-2AB3-463A-A7A2-3652A8C68427}"/>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291" name="ZoneTexte 290">
          <a:extLst>
            <a:ext uri="{FF2B5EF4-FFF2-40B4-BE49-F238E27FC236}">
              <a16:creationId xmlns:a16="http://schemas.microsoft.com/office/drawing/2014/main" id="{8F9D17BE-5BF4-44CE-B8AF-AA39A1948341}"/>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292" name="ZoneTexte 291">
          <a:extLst>
            <a:ext uri="{FF2B5EF4-FFF2-40B4-BE49-F238E27FC236}">
              <a16:creationId xmlns:a16="http://schemas.microsoft.com/office/drawing/2014/main" id="{2B88E753-207B-40AF-A3F7-F5998C451F94}"/>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293" name="ZoneTexte 292">
          <a:extLst>
            <a:ext uri="{FF2B5EF4-FFF2-40B4-BE49-F238E27FC236}">
              <a16:creationId xmlns:a16="http://schemas.microsoft.com/office/drawing/2014/main" id="{8ED7E630-658A-457A-82BA-15BF68C91AEF}"/>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294" name="ZoneTexte 293">
          <a:extLst>
            <a:ext uri="{FF2B5EF4-FFF2-40B4-BE49-F238E27FC236}">
              <a16:creationId xmlns:a16="http://schemas.microsoft.com/office/drawing/2014/main" id="{A4F31B46-B700-4AB9-BA29-20B034924097}"/>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295" name="ZoneTexte 294">
          <a:extLst>
            <a:ext uri="{FF2B5EF4-FFF2-40B4-BE49-F238E27FC236}">
              <a16:creationId xmlns:a16="http://schemas.microsoft.com/office/drawing/2014/main" id="{7BE96765-531C-412F-AE08-864E7DC2ED93}"/>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296" name="ZoneTexte 295">
          <a:extLst>
            <a:ext uri="{FF2B5EF4-FFF2-40B4-BE49-F238E27FC236}">
              <a16:creationId xmlns:a16="http://schemas.microsoft.com/office/drawing/2014/main" id="{C7FBC970-1B7D-4DD6-9C3B-814867478FA7}"/>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297" name="ZoneTexte 296">
          <a:extLst>
            <a:ext uri="{FF2B5EF4-FFF2-40B4-BE49-F238E27FC236}">
              <a16:creationId xmlns:a16="http://schemas.microsoft.com/office/drawing/2014/main" id="{6CAB9396-7584-4BB6-81FB-6C609690806D}"/>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298" name="ZoneTexte 297">
          <a:extLst>
            <a:ext uri="{FF2B5EF4-FFF2-40B4-BE49-F238E27FC236}">
              <a16:creationId xmlns:a16="http://schemas.microsoft.com/office/drawing/2014/main" id="{B307FA32-92BA-42C7-BA42-5E14E0C641C2}"/>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299" name="ZoneTexte 298">
          <a:extLst>
            <a:ext uri="{FF2B5EF4-FFF2-40B4-BE49-F238E27FC236}">
              <a16:creationId xmlns:a16="http://schemas.microsoft.com/office/drawing/2014/main" id="{32C96D18-DBEF-498D-90C5-0887486ED313}"/>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300" name="ZoneTexte 299">
          <a:extLst>
            <a:ext uri="{FF2B5EF4-FFF2-40B4-BE49-F238E27FC236}">
              <a16:creationId xmlns:a16="http://schemas.microsoft.com/office/drawing/2014/main" id="{671B2DC4-3AA1-4843-940A-BF3B340DEC2E}"/>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301" name="ZoneTexte 300">
          <a:extLst>
            <a:ext uri="{FF2B5EF4-FFF2-40B4-BE49-F238E27FC236}">
              <a16:creationId xmlns:a16="http://schemas.microsoft.com/office/drawing/2014/main" id="{2C8459A7-F164-4D15-BAC4-48B9995D4EDE}"/>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302" name="ZoneTexte 301">
          <a:extLst>
            <a:ext uri="{FF2B5EF4-FFF2-40B4-BE49-F238E27FC236}">
              <a16:creationId xmlns:a16="http://schemas.microsoft.com/office/drawing/2014/main" id="{38E6A060-FE3A-45EB-AF71-6AE11462EB6C}"/>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303" name="ZoneTexte 302">
          <a:extLst>
            <a:ext uri="{FF2B5EF4-FFF2-40B4-BE49-F238E27FC236}">
              <a16:creationId xmlns:a16="http://schemas.microsoft.com/office/drawing/2014/main" id="{E1226A89-F696-44A3-9863-C22B20FD7BD6}"/>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304" name="ZoneTexte 303">
          <a:extLst>
            <a:ext uri="{FF2B5EF4-FFF2-40B4-BE49-F238E27FC236}">
              <a16:creationId xmlns:a16="http://schemas.microsoft.com/office/drawing/2014/main" id="{DAAD114E-AFB9-4AAD-B3BF-AC0EA9D5CDAD}"/>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305" name="ZoneTexte 304">
          <a:extLst>
            <a:ext uri="{FF2B5EF4-FFF2-40B4-BE49-F238E27FC236}">
              <a16:creationId xmlns:a16="http://schemas.microsoft.com/office/drawing/2014/main" id="{BA1692E6-5832-4EEC-8CBD-493639378ACD}"/>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25</xdr:row>
      <xdr:rowOff>0</xdr:rowOff>
    </xdr:from>
    <xdr:ext cx="65" cy="172227"/>
    <xdr:sp macro="" textlink="">
      <xdr:nvSpPr>
        <xdr:cNvPr id="306" name="ZoneTexte 305">
          <a:extLst>
            <a:ext uri="{FF2B5EF4-FFF2-40B4-BE49-F238E27FC236}">
              <a16:creationId xmlns:a16="http://schemas.microsoft.com/office/drawing/2014/main" id="{CED1CFA1-6891-41B8-B2C1-F5694DCA9CC8}"/>
            </a:ext>
          </a:extLst>
        </xdr:cNvPr>
        <xdr:cNvSpPr txBox="1"/>
      </xdr:nvSpPr>
      <xdr:spPr>
        <a:xfrm>
          <a:off x="110775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25</xdr:row>
      <xdr:rowOff>0</xdr:rowOff>
    </xdr:from>
    <xdr:ext cx="65" cy="172227"/>
    <xdr:sp macro="" textlink="">
      <xdr:nvSpPr>
        <xdr:cNvPr id="307" name="ZoneTexte 306">
          <a:extLst>
            <a:ext uri="{FF2B5EF4-FFF2-40B4-BE49-F238E27FC236}">
              <a16:creationId xmlns:a16="http://schemas.microsoft.com/office/drawing/2014/main" id="{92AD9B36-E5D6-4355-ACD2-F1F32ABEFA12}"/>
            </a:ext>
          </a:extLst>
        </xdr:cNvPr>
        <xdr:cNvSpPr txBox="1"/>
      </xdr:nvSpPr>
      <xdr:spPr>
        <a:xfrm>
          <a:off x="125063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25</xdr:row>
      <xdr:rowOff>0</xdr:rowOff>
    </xdr:from>
    <xdr:ext cx="65" cy="172227"/>
    <xdr:sp macro="" textlink="">
      <xdr:nvSpPr>
        <xdr:cNvPr id="308" name="ZoneTexte 307">
          <a:extLst>
            <a:ext uri="{FF2B5EF4-FFF2-40B4-BE49-F238E27FC236}">
              <a16:creationId xmlns:a16="http://schemas.microsoft.com/office/drawing/2014/main" id="{99780FC2-AC31-42E5-A737-B783963EC05A}"/>
            </a:ext>
          </a:extLst>
        </xdr:cNvPr>
        <xdr:cNvSpPr txBox="1"/>
      </xdr:nvSpPr>
      <xdr:spPr>
        <a:xfrm>
          <a:off x="125063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309" name="ZoneTexte 308">
          <a:extLst>
            <a:ext uri="{FF2B5EF4-FFF2-40B4-BE49-F238E27FC236}">
              <a16:creationId xmlns:a16="http://schemas.microsoft.com/office/drawing/2014/main" id="{D9D273E9-6F44-4C46-9871-5E8031F8DB42}"/>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310" name="ZoneTexte 309">
          <a:extLst>
            <a:ext uri="{FF2B5EF4-FFF2-40B4-BE49-F238E27FC236}">
              <a16:creationId xmlns:a16="http://schemas.microsoft.com/office/drawing/2014/main" id="{E257D413-871E-4914-8077-C789EA6B74E7}"/>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311" name="ZoneTexte 310">
          <a:extLst>
            <a:ext uri="{FF2B5EF4-FFF2-40B4-BE49-F238E27FC236}">
              <a16:creationId xmlns:a16="http://schemas.microsoft.com/office/drawing/2014/main" id="{DD9579BE-2B16-4F73-96F0-E57710E81571}"/>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312" name="ZoneTexte 311">
          <a:extLst>
            <a:ext uri="{FF2B5EF4-FFF2-40B4-BE49-F238E27FC236}">
              <a16:creationId xmlns:a16="http://schemas.microsoft.com/office/drawing/2014/main" id="{A7EFD4B9-B58F-42D8-86B2-15B32C20B482}"/>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313" name="ZoneTexte 312">
          <a:extLst>
            <a:ext uri="{FF2B5EF4-FFF2-40B4-BE49-F238E27FC236}">
              <a16:creationId xmlns:a16="http://schemas.microsoft.com/office/drawing/2014/main" id="{A76EB044-51A0-42CE-B75E-E49C4DA8989A}"/>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314" name="ZoneTexte 313">
          <a:extLst>
            <a:ext uri="{FF2B5EF4-FFF2-40B4-BE49-F238E27FC236}">
              <a16:creationId xmlns:a16="http://schemas.microsoft.com/office/drawing/2014/main" id="{EBFCAA47-2B11-49A4-B16A-C7E59F395281}"/>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315" name="ZoneTexte 314">
          <a:extLst>
            <a:ext uri="{FF2B5EF4-FFF2-40B4-BE49-F238E27FC236}">
              <a16:creationId xmlns:a16="http://schemas.microsoft.com/office/drawing/2014/main" id="{10D03794-5121-441F-86EF-58CB19FCE8B1}"/>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316" name="ZoneTexte 315">
          <a:extLst>
            <a:ext uri="{FF2B5EF4-FFF2-40B4-BE49-F238E27FC236}">
              <a16:creationId xmlns:a16="http://schemas.microsoft.com/office/drawing/2014/main" id="{601CFE50-91AF-453C-82EC-61A548226CCD}"/>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317" name="ZoneTexte 316">
          <a:extLst>
            <a:ext uri="{FF2B5EF4-FFF2-40B4-BE49-F238E27FC236}">
              <a16:creationId xmlns:a16="http://schemas.microsoft.com/office/drawing/2014/main" id="{3819B355-8F75-432E-8177-5786F4F756D0}"/>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25</xdr:row>
      <xdr:rowOff>0</xdr:rowOff>
    </xdr:from>
    <xdr:ext cx="65" cy="172227"/>
    <xdr:sp macro="" textlink="">
      <xdr:nvSpPr>
        <xdr:cNvPr id="318" name="ZoneTexte 317">
          <a:extLst>
            <a:ext uri="{FF2B5EF4-FFF2-40B4-BE49-F238E27FC236}">
              <a16:creationId xmlns:a16="http://schemas.microsoft.com/office/drawing/2014/main" id="{39779E75-D224-4AD8-BD6E-4C874A5C4C93}"/>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319" name="ZoneTexte 318">
          <a:extLst>
            <a:ext uri="{FF2B5EF4-FFF2-40B4-BE49-F238E27FC236}">
              <a16:creationId xmlns:a16="http://schemas.microsoft.com/office/drawing/2014/main" id="{6B6934AA-4D65-4514-9158-DD6490074BFF}"/>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320" name="ZoneTexte 319">
          <a:extLst>
            <a:ext uri="{FF2B5EF4-FFF2-40B4-BE49-F238E27FC236}">
              <a16:creationId xmlns:a16="http://schemas.microsoft.com/office/drawing/2014/main" id="{0A2C33DB-871B-402A-AE9B-6E41244F43C9}"/>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321" name="ZoneTexte 320">
          <a:extLst>
            <a:ext uri="{FF2B5EF4-FFF2-40B4-BE49-F238E27FC236}">
              <a16:creationId xmlns:a16="http://schemas.microsoft.com/office/drawing/2014/main" id="{7333A564-5B29-4531-930C-B73B5534A4D2}"/>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322" name="ZoneTexte 321">
          <a:extLst>
            <a:ext uri="{FF2B5EF4-FFF2-40B4-BE49-F238E27FC236}">
              <a16:creationId xmlns:a16="http://schemas.microsoft.com/office/drawing/2014/main" id="{6A729B1D-A348-44E6-A633-98A42909F3CC}"/>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323" name="ZoneTexte 322">
          <a:extLst>
            <a:ext uri="{FF2B5EF4-FFF2-40B4-BE49-F238E27FC236}">
              <a16:creationId xmlns:a16="http://schemas.microsoft.com/office/drawing/2014/main" id="{06462055-9DF7-4FA0-945B-8668BD706787}"/>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324" name="ZoneTexte 323">
          <a:extLst>
            <a:ext uri="{FF2B5EF4-FFF2-40B4-BE49-F238E27FC236}">
              <a16:creationId xmlns:a16="http://schemas.microsoft.com/office/drawing/2014/main" id="{C5BC38E2-CD89-4E8C-B862-547FB7C455FB}"/>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325" name="ZoneTexte 324">
          <a:extLst>
            <a:ext uri="{FF2B5EF4-FFF2-40B4-BE49-F238E27FC236}">
              <a16:creationId xmlns:a16="http://schemas.microsoft.com/office/drawing/2014/main" id="{3013DA1E-025D-4197-9634-80176C9417BE}"/>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326" name="ZoneTexte 325">
          <a:extLst>
            <a:ext uri="{FF2B5EF4-FFF2-40B4-BE49-F238E27FC236}">
              <a16:creationId xmlns:a16="http://schemas.microsoft.com/office/drawing/2014/main" id="{3BAB9B4B-E45E-47B3-BEC5-3A1731259129}"/>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327" name="ZoneTexte 326">
          <a:extLst>
            <a:ext uri="{FF2B5EF4-FFF2-40B4-BE49-F238E27FC236}">
              <a16:creationId xmlns:a16="http://schemas.microsoft.com/office/drawing/2014/main" id="{119FFD47-810B-465E-9B70-B06B66A5A3E1}"/>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0</xdr:rowOff>
    </xdr:from>
    <xdr:ext cx="65" cy="172227"/>
    <xdr:sp macro="" textlink="">
      <xdr:nvSpPr>
        <xdr:cNvPr id="328" name="ZoneTexte 327">
          <a:extLst>
            <a:ext uri="{FF2B5EF4-FFF2-40B4-BE49-F238E27FC236}">
              <a16:creationId xmlns:a16="http://schemas.microsoft.com/office/drawing/2014/main" id="{F4C45983-F383-4E90-84D9-4B316F6EBC25}"/>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329" name="ZoneTexte 328">
          <a:extLst>
            <a:ext uri="{FF2B5EF4-FFF2-40B4-BE49-F238E27FC236}">
              <a16:creationId xmlns:a16="http://schemas.microsoft.com/office/drawing/2014/main" id="{8916C827-F86F-4B50-B179-C70CD7453F2E}"/>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25</xdr:row>
      <xdr:rowOff>0</xdr:rowOff>
    </xdr:from>
    <xdr:ext cx="65" cy="172227"/>
    <xdr:sp macro="" textlink="">
      <xdr:nvSpPr>
        <xdr:cNvPr id="330" name="ZoneTexte 329">
          <a:extLst>
            <a:ext uri="{FF2B5EF4-FFF2-40B4-BE49-F238E27FC236}">
              <a16:creationId xmlns:a16="http://schemas.microsoft.com/office/drawing/2014/main" id="{A9DD4491-BB29-4C0C-868F-2E6B42E15B0A}"/>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331" name="ZoneTexte 330">
          <a:extLst>
            <a:ext uri="{FF2B5EF4-FFF2-40B4-BE49-F238E27FC236}">
              <a16:creationId xmlns:a16="http://schemas.microsoft.com/office/drawing/2014/main" id="{8E831DA3-8A69-4EDF-AF8A-AAD305AC8C76}"/>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332" name="ZoneTexte 331">
          <a:extLst>
            <a:ext uri="{FF2B5EF4-FFF2-40B4-BE49-F238E27FC236}">
              <a16:creationId xmlns:a16="http://schemas.microsoft.com/office/drawing/2014/main" id="{4DC3ACCE-D3E2-49A2-85EB-8DD3EB12126B}"/>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333" name="ZoneTexte 332">
          <a:extLst>
            <a:ext uri="{FF2B5EF4-FFF2-40B4-BE49-F238E27FC236}">
              <a16:creationId xmlns:a16="http://schemas.microsoft.com/office/drawing/2014/main" id="{85AD1021-1C90-4238-A377-EDC482398F2B}"/>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334" name="ZoneTexte 333">
          <a:extLst>
            <a:ext uri="{FF2B5EF4-FFF2-40B4-BE49-F238E27FC236}">
              <a16:creationId xmlns:a16="http://schemas.microsoft.com/office/drawing/2014/main" id="{589E1635-9408-4812-8442-47A31D88C107}"/>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335" name="ZoneTexte 334">
          <a:extLst>
            <a:ext uri="{FF2B5EF4-FFF2-40B4-BE49-F238E27FC236}">
              <a16:creationId xmlns:a16="http://schemas.microsoft.com/office/drawing/2014/main" id="{73BEFA29-567C-4B1D-BA65-0AF2C8BF2EBA}"/>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336" name="ZoneTexte 335">
          <a:extLst>
            <a:ext uri="{FF2B5EF4-FFF2-40B4-BE49-F238E27FC236}">
              <a16:creationId xmlns:a16="http://schemas.microsoft.com/office/drawing/2014/main" id="{93ECEBD2-3C70-41A5-BC0D-A48A9A39E54B}"/>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337" name="ZoneTexte 336">
          <a:extLst>
            <a:ext uri="{FF2B5EF4-FFF2-40B4-BE49-F238E27FC236}">
              <a16:creationId xmlns:a16="http://schemas.microsoft.com/office/drawing/2014/main" id="{1FB06056-3317-4150-9800-8CBA4F90A842}"/>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338" name="ZoneTexte 337">
          <a:extLst>
            <a:ext uri="{FF2B5EF4-FFF2-40B4-BE49-F238E27FC236}">
              <a16:creationId xmlns:a16="http://schemas.microsoft.com/office/drawing/2014/main" id="{1C643C3F-1E3A-4568-AA82-9D029F8F9EA4}"/>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339" name="ZoneTexte 338">
          <a:extLst>
            <a:ext uri="{FF2B5EF4-FFF2-40B4-BE49-F238E27FC236}">
              <a16:creationId xmlns:a16="http://schemas.microsoft.com/office/drawing/2014/main" id="{06E60DB0-D694-48D7-A406-04A0F09C8E9D}"/>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340" name="ZoneTexte 339">
          <a:extLst>
            <a:ext uri="{FF2B5EF4-FFF2-40B4-BE49-F238E27FC236}">
              <a16:creationId xmlns:a16="http://schemas.microsoft.com/office/drawing/2014/main" id="{A0951573-5F68-4565-B574-9FFE66FD72BE}"/>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341" name="ZoneTexte 340">
          <a:extLst>
            <a:ext uri="{FF2B5EF4-FFF2-40B4-BE49-F238E27FC236}">
              <a16:creationId xmlns:a16="http://schemas.microsoft.com/office/drawing/2014/main" id="{D6B9042C-8975-41E1-A587-1795D0E95AF7}"/>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25</xdr:row>
      <xdr:rowOff>0</xdr:rowOff>
    </xdr:from>
    <xdr:ext cx="65" cy="172227"/>
    <xdr:sp macro="" textlink="">
      <xdr:nvSpPr>
        <xdr:cNvPr id="342" name="ZoneTexte 341">
          <a:extLst>
            <a:ext uri="{FF2B5EF4-FFF2-40B4-BE49-F238E27FC236}">
              <a16:creationId xmlns:a16="http://schemas.microsoft.com/office/drawing/2014/main" id="{1D950DC4-9FD9-4D41-A0C2-6C83AD6FC5EA}"/>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25</xdr:row>
      <xdr:rowOff>0</xdr:rowOff>
    </xdr:from>
    <xdr:ext cx="65" cy="172227"/>
    <xdr:sp macro="" textlink="">
      <xdr:nvSpPr>
        <xdr:cNvPr id="343" name="ZoneTexte 342">
          <a:extLst>
            <a:ext uri="{FF2B5EF4-FFF2-40B4-BE49-F238E27FC236}">
              <a16:creationId xmlns:a16="http://schemas.microsoft.com/office/drawing/2014/main" id="{6AD38C84-4A9F-4BBB-8907-4587E2C8E653}"/>
            </a:ext>
          </a:extLst>
        </xdr:cNvPr>
        <xdr:cNvSpPr txBox="1"/>
      </xdr:nvSpPr>
      <xdr:spPr>
        <a:xfrm>
          <a:off x="110775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25</xdr:row>
      <xdr:rowOff>0</xdr:rowOff>
    </xdr:from>
    <xdr:ext cx="65" cy="172227"/>
    <xdr:sp macro="" textlink="">
      <xdr:nvSpPr>
        <xdr:cNvPr id="344" name="ZoneTexte 343">
          <a:extLst>
            <a:ext uri="{FF2B5EF4-FFF2-40B4-BE49-F238E27FC236}">
              <a16:creationId xmlns:a16="http://schemas.microsoft.com/office/drawing/2014/main" id="{251F5886-2AED-4401-9AE2-80B7D45C96E4}"/>
            </a:ext>
          </a:extLst>
        </xdr:cNvPr>
        <xdr:cNvSpPr txBox="1"/>
      </xdr:nvSpPr>
      <xdr:spPr>
        <a:xfrm>
          <a:off x="110775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25</xdr:row>
      <xdr:rowOff>0</xdr:rowOff>
    </xdr:from>
    <xdr:ext cx="65" cy="172227"/>
    <xdr:sp macro="" textlink="">
      <xdr:nvSpPr>
        <xdr:cNvPr id="345" name="ZoneTexte 344">
          <a:extLst>
            <a:ext uri="{FF2B5EF4-FFF2-40B4-BE49-F238E27FC236}">
              <a16:creationId xmlns:a16="http://schemas.microsoft.com/office/drawing/2014/main" id="{75305EAE-1B22-4E0C-9F15-76ED6150C4FC}"/>
            </a:ext>
          </a:extLst>
        </xdr:cNvPr>
        <xdr:cNvSpPr txBox="1"/>
      </xdr:nvSpPr>
      <xdr:spPr>
        <a:xfrm>
          <a:off x="11791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25</xdr:row>
      <xdr:rowOff>0</xdr:rowOff>
    </xdr:from>
    <xdr:ext cx="65" cy="172227"/>
    <xdr:sp macro="" textlink="">
      <xdr:nvSpPr>
        <xdr:cNvPr id="346" name="ZoneTexte 345">
          <a:extLst>
            <a:ext uri="{FF2B5EF4-FFF2-40B4-BE49-F238E27FC236}">
              <a16:creationId xmlns:a16="http://schemas.microsoft.com/office/drawing/2014/main" id="{460FD9CD-104D-43A5-8903-5DCCE71160AA}"/>
            </a:ext>
          </a:extLst>
        </xdr:cNvPr>
        <xdr:cNvSpPr txBox="1"/>
      </xdr:nvSpPr>
      <xdr:spPr>
        <a:xfrm>
          <a:off x="11791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25</xdr:row>
      <xdr:rowOff>0</xdr:rowOff>
    </xdr:from>
    <xdr:ext cx="65" cy="172227"/>
    <xdr:sp macro="" textlink="">
      <xdr:nvSpPr>
        <xdr:cNvPr id="347" name="ZoneTexte 346">
          <a:extLst>
            <a:ext uri="{FF2B5EF4-FFF2-40B4-BE49-F238E27FC236}">
              <a16:creationId xmlns:a16="http://schemas.microsoft.com/office/drawing/2014/main" id="{27454905-FB98-42CE-8ABB-0D21B84C826B}"/>
            </a:ext>
          </a:extLst>
        </xdr:cNvPr>
        <xdr:cNvSpPr txBox="1"/>
      </xdr:nvSpPr>
      <xdr:spPr>
        <a:xfrm>
          <a:off x="125063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25</xdr:row>
      <xdr:rowOff>0</xdr:rowOff>
    </xdr:from>
    <xdr:ext cx="65" cy="172227"/>
    <xdr:sp macro="" textlink="">
      <xdr:nvSpPr>
        <xdr:cNvPr id="348" name="ZoneTexte 347">
          <a:extLst>
            <a:ext uri="{FF2B5EF4-FFF2-40B4-BE49-F238E27FC236}">
              <a16:creationId xmlns:a16="http://schemas.microsoft.com/office/drawing/2014/main" id="{4A53BE6A-BCDD-410A-A521-7024B065E3E8}"/>
            </a:ext>
          </a:extLst>
        </xdr:cNvPr>
        <xdr:cNvSpPr txBox="1"/>
      </xdr:nvSpPr>
      <xdr:spPr>
        <a:xfrm>
          <a:off x="125063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49" name="ZoneTexte 348">
          <a:extLst>
            <a:ext uri="{FF2B5EF4-FFF2-40B4-BE49-F238E27FC236}">
              <a16:creationId xmlns:a16="http://schemas.microsoft.com/office/drawing/2014/main" id="{1C6761C6-E7D7-4195-A97E-16F6EC0F4C18}"/>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50" name="ZoneTexte 349">
          <a:extLst>
            <a:ext uri="{FF2B5EF4-FFF2-40B4-BE49-F238E27FC236}">
              <a16:creationId xmlns:a16="http://schemas.microsoft.com/office/drawing/2014/main" id="{89B5A6A8-A63C-42B0-A3C4-2F9F8F92C3E7}"/>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51" name="ZoneTexte 350">
          <a:extLst>
            <a:ext uri="{FF2B5EF4-FFF2-40B4-BE49-F238E27FC236}">
              <a16:creationId xmlns:a16="http://schemas.microsoft.com/office/drawing/2014/main" id="{12DC77F1-E68B-4095-BA08-88736E546538}"/>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52" name="ZoneTexte 351">
          <a:extLst>
            <a:ext uri="{FF2B5EF4-FFF2-40B4-BE49-F238E27FC236}">
              <a16:creationId xmlns:a16="http://schemas.microsoft.com/office/drawing/2014/main" id="{F54509D9-B1D8-469B-A9CF-B218DD90EE74}"/>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53" name="ZoneTexte 352">
          <a:extLst>
            <a:ext uri="{FF2B5EF4-FFF2-40B4-BE49-F238E27FC236}">
              <a16:creationId xmlns:a16="http://schemas.microsoft.com/office/drawing/2014/main" id="{2E179BDC-0976-4EDC-9379-3400B3751984}"/>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54" name="ZoneTexte 353">
          <a:extLst>
            <a:ext uri="{FF2B5EF4-FFF2-40B4-BE49-F238E27FC236}">
              <a16:creationId xmlns:a16="http://schemas.microsoft.com/office/drawing/2014/main" id="{B87007C6-7F9B-45E2-BBB9-6C549F1DA4D7}"/>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55" name="ZoneTexte 354">
          <a:extLst>
            <a:ext uri="{FF2B5EF4-FFF2-40B4-BE49-F238E27FC236}">
              <a16:creationId xmlns:a16="http://schemas.microsoft.com/office/drawing/2014/main" id="{23F0E54A-49C5-4437-BFEB-8D92F0206336}"/>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56" name="ZoneTexte 355">
          <a:extLst>
            <a:ext uri="{FF2B5EF4-FFF2-40B4-BE49-F238E27FC236}">
              <a16:creationId xmlns:a16="http://schemas.microsoft.com/office/drawing/2014/main" id="{2904889C-13BF-48BF-9074-B1EEBFBA595A}"/>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57" name="ZoneTexte 356">
          <a:extLst>
            <a:ext uri="{FF2B5EF4-FFF2-40B4-BE49-F238E27FC236}">
              <a16:creationId xmlns:a16="http://schemas.microsoft.com/office/drawing/2014/main" id="{7BD2512C-C0BB-4F0F-8626-3D331DCB76C5}"/>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58" name="ZoneTexte 357">
          <a:extLst>
            <a:ext uri="{FF2B5EF4-FFF2-40B4-BE49-F238E27FC236}">
              <a16:creationId xmlns:a16="http://schemas.microsoft.com/office/drawing/2014/main" id="{D773CAF3-4B6E-4BB9-9A32-1A37A43D8427}"/>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59" name="ZoneTexte 358">
          <a:extLst>
            <a:ext uri="{FF2B5EF4-FFF2-40B4-BE49-F238E27FC236}">
              <a16:creationId xmlns:a16="http://schemas.microsoft.com/office/drawing/2014/main" id="{527C6DEC-C429-4A82-952F-26CD7397C45E}"/>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60" name="ZoneTexte 359">
          <a:extLst>
            <a:ext uri="{FF2B5EF4-FFF2-40B4-BE49-F238E27FC236}">
              <a16:creationId xmlns:a16="http://schemas.microsoft.com/office/drawing/2014/main" id="{BCC4B010-FC59-4B0D-A14D-C2F79A809443}"/>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361" name="ZoneTexte 360">
          <a:extLst>
            <a:ext uri="{FF2B5EF4-FFF2-40B4-BE49-F238E27FC236}">
              <a16:creationId xmlns:a16="http://schemas.microsoft.com/office/drawing/2014/main" id="{6606877D-AEB9-4FF8-A180-889C4A202698}"/>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362" name="ZoneTexte 361">
          <a:extLst>
            <a:ext uri="{FF2B5EF4-FFF2-40B4-BE49-F238E27FC236}">
              <a16:creationId xmlns:a16="http://schemas.microsoft.com/office/drawing/2014/main" id="{5AD55BAA-8A4E-4E8A-9B86-78EFD83591C8}"/>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363" name="ZoneTexte 362">
          <a:extLst>
            <a:ext uri="{FF2B5EF4-FFF2-40B4-BE49-F238E27FC236}">
              <a16:creationId xmlns:a16="http://schemas.microsoft.com/office/drawing/2014/main" id="{7AE8D564-1ADA-4F4D-B0AA-91D933932730}"/>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364" name="ZoneTexte 363">
          <a:extLst>
            <a:ext uri="{FF2B5EF4-FFF2-40B4-BE49-F238E27FC236}">
              <a16:creationId xmlns:a16="http://schemas.microsoft.com/office/drawing/2014/main" id="{A6924F69-7C1C-4B48-B943-55AA6B9DAB12}"/>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365" name="ZoneTexte 364">
          <a:extLst>
            <a:ext uri="{FF2B5EF4-FFF2-40B4-BE49-F238E27FC236}">
              <a16:creationId xmlns:a16="http://schemas.microsoft.com/office/drawing/2014/main" id="{23B2CC0D-637C-4013-9DF7-02104174E0E2}"/>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366" name="ZoneTexte 365">
          <a:extLst>
            <a:ext uri="{FF2B5EF4-FFF2-40B4-BE49-F238E27FC236}">
              <a16:creationId xmlns:a16="http://schemas.microsoft.com/office/drawing/2014/main" id="{3C4D42A2-1717-42FB-A55C-AE1D4FE8F79C}"/>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367" name="ZoneTexte 366">
          <a:extLst>
            <a:ext uri="{FF2B5EF4-FFF2-40B4-BE49-F238E27FC236}">
              <a16:creationId xmlns:a16="http://schemas.microsoft.com/office/drawing/2014/main" id="{C49F541D-9882-462B-AD16-A44BE9705015}"/>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368" name="ZoneTexte 367">
          <a:extLst>
            <a:ext uri="{FF2B5EF4-FFF2-40B4-BE49-F238E27FC236}">
              <a16:creationId xmlns:a16="http://schemas.microsoft.com/office/drawing/2014/main" id="{2036AD4D-59F8-4139-83CB-0EDEA5788C7E}"/>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69" name="ZoneTexte 368">
          <a:extLst>
            <a:ext uri="{FF2B5EF4-FFF2-40B4-BE49-F238E27FC236}">
              <a16:creationId xmlns:a16="http://schemas.microsoft.com/office/drawing/2014/main" id="{87CED493-AA43-438C-B508-6BB8412CBBAB}"/>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70" name="ZoneTexte 369">
          <a:extLst>
            <a:ext uri="{FF2B5EF4-FFF2-40B4-BE49-F238E27FC236}">
              <a16:creationId xmlns:a16="http://schemas.microsoft.com/office/drawing/2014/main" id="{702C284F-816D-48E1-BD62-BA8FEAD587E3}"/>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71" name="ZoneTexte 370">
          <a:extLst>
            <a:ext uri="{FF2B5EF4-FFF2-40B4-BE49-F238E27FC236}">
              <a16:creationId xmlns:a16="http://schemas.microsoft.com/office/drawing/2014/main" id="{076C4799-1D14-4B42-8E5D-D6F687151770}"/>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72" name="ZoneTexte 371">
          <a:extLst>
            <a:ext uri="{FF2B5EF4-FFF2-40B4-BE49-F238E27FC236}">
              <a16:creationId xmlns:a16="http://schemas.microsoft.com/office/drawing/2014/main" id="{2592247D-F7FF-4993-92F3-4BFB3E4701B7}"/>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73" name="ZoneTexte 372">
          <a:extLst>
            <a:ext uri="{FF2B5EF4-FFF2-40B4-BE49-F238E27FC236}">
              <a16:creationId xmlns:a16="http://schemas.microsoft.com/office/drawing/2014/main" id="{D58F3F8E-934E-45F0-8875-024A1C5E57E7}"/>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74" name="ZoneTexte 373">
          <a:extLst>
            <a:ext uri="{FF2B5EF4-FFF2-40B4-BE49-F238E27FC236}">
              <a16:creationId xmlns:a16="http://schemas.microsoft.com/office/drawing/2014/main" id="{C6AB4D64-CC0F-4405-9BDD-8AD988570A96}"/>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75" name="ZoneTexte 374">
          <a:extLst>
            <a:ext uri="{FF2B5EF4-FFF2-40B4-BE49-F238E27FC236}">
              <a16:creationId xmlns:a16="http://schemas.microsoft.com/office/drawing/2014/main" id="{21E3F69D-EAB5-4E5B-8366-57D374082976}"/>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76" name="ZoneTexte 375">
          <a:extLst>
            <a:ext uri="{FF2B5EF4-FFF2-40B4-BE49-F238E27FC236}">
              <a16:creationId xmlns:a16="http://schemas.microsoft.com/office/drawing/2014/main" id="{6D5DCCAE-6FA0-48E2-AC19-5C89490A1044}"/>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77" name="ZoneTexte 376">
          <a:extLst>
            <a:ext uri="{FF2B5EF4-FFF2-40B4-BE49-F238E27FC236}">
              <a16:creationId xmlns:a16="http://schemas.microsoft.com/office/drawing/2014/main" id="{DFEC63D7-C56C-49A7-A78B-B4F881519CCD}"/>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78" name="ZoneTexte 377">
          <a:extLst>
            <a:ext uri="{FF2B5EF4-FFF2-40B4-BE49-F238E27FC236}">
              <a16:creationId xmlns:a16="http://schemas.microsoft.com/office/drawing/2014/main" id="{26DCDB04-B2AE-4E8D-9FB5-918A195AC02E}"/>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79" name="ZoneTexte 378">
          <a:extLst>
            <a:ext uri="{FF2B5EF4-FFF2-40B4-BE49-F238E27FC236}">
              <a16:creationId xmlns:a16="http://schemas.microsoft.com/office/drawing/2014/main" id="{553D40C3-AA4D-4B27-A268-01D3A7C2CD65}"/>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37</xdr:row>
      <xdr:rowOff>0</xdr:rowOff>
    </xdr:from>
    <xdr:ext cx="65" cy="172227"/>
    <xdr:sp macro="" textlink="">
      <xdr:nvSpPr>
        <xdr:cNvPr id="380" name="ZoneTexte 379">
          <a:extLst>
            <a:ext uri="{FF2B5EF4-FFF2-40B4-BE49-F238E27FC236}">
              <a16:creationId xmlns:a16="http://schemas.microsoft.com/office/drawing/2014/main" id="{5E809EAE-FC83-4543-9670-29424D10692E}"/>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381" name="ZoneTexte 380">
          <a:extLst>
            <a:ext uri="{FF2B5EF4-FFF2-40B4-BE49-F238E27FC236}">
              <a16:creationId xmlns:a16="http://schemas.microsoft.com/office/drawing/2014/main" id="{B2A01F75-30E6-4D13-BC6F-F6F59E675D39}"/>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382" name="ZoneTexte 381">
          <a:extLst>
            <a:ext uri="{FF2B5EF4-FFF2-40B4-BE49-F238E27FC236}">
              <a16:creationId xmlns:a16="http://schemas.microsoft.com/office/drawing/2014/main" id="{C1B73F25-605E-4000-9672-A971903B316D}"/>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383" name="ZoneTexte 382">
          <a:extLst>
            <a:ext uri="{FF2B5EF4-FFF2-40B4-BE49-F238E27FC236}">
              <a16:creationId xmlns:a16="http://schemas.microsoft.com/office/drawing/2014/main" id="{FB8AD4D9-859A-4A4A-9CE7-E412AFF9120E}"/>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384" name="ZoneTexte 383">
          <a:extLst>
            <a:ext uri="{FF2B5EF4-FFF2-40B4-BE49-F238E27FC236}">
              <a16:creationId xmlns:a16="http://schemas.microsoft.com/office/drawing/2014/main" id="{1AC053D6-F9D1-4211-A226-0A1B3CE11203}"/>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385" name="ZoneTexte 384">
          <a:extLst>
            <a:ext uri="{FF2B5EF4-FFF2-40B4-BE49-F238E27FC236}">
              <a16:creationId xmlns:a16="http://schemas.microsoft.com/office/drawing/2014/main" id="{108162C6-B0A6-482B-8DE9-D4744C1D9719}"/>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386" name="ZoneTexte 385">
          <a:extLst>
            <a:ext uri="{FF2B5EF4-FFF2-40B4-BE49-F238E27FC236}">
              <a16:creationId xmlns:a16="http://schemas.microsoft.com/office/drawing/2014/main" id="{546960AB-B4AA-4AF8-81BF-7269D5FF0F82}"/>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387" name="ZoneTexte 386">
          <a:extLst>
            <a:ext uri="{FF2B5EF4-FFF2-40B4-BE49-F238E27FC236}">
              <a16:creationId xmlns:a16="http://schemas.microsoft.com/office/drawing/2014/main" id="{64D7CC85-D7CE-4607-BEBB-0AA167F80A7F}"/>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37</xdr:row>
      <xdr:rowOff>0</xdr:rowOff>
    </xdr:from>
    <xdr:ext cx="65" cy="172227"/>
    <xdr:sp macro="" textlink="">
      <xdr:nvSpPr>
        <xdr:cNvPr id="388" name="ZoneTexte 387">
          <a:extLst>
            <a:ext uri="{FF2B5EF4-FFF2-40B4-BE49-F238E27FC236}">
              <a16:creationId xmlns:a16="http://schemas.microsoft.com/office/drawing/2014/main" id="{7CAD235B-2810-4734-B8F2-F197848BFBB2}"/>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389" name="ZoneTexte 388">
          <a:extLst>
            <a:ext uri="{FF2B5EF4-FFF2-40B4-BE49-F238E27FC236}">
              <a16:creationId xmlns:a16="http://schemas.microsoft.com/office/drawing/2014/main" id="{6E73C0DB-911C-4CBB-AEDF-CBE059A110CD}"/>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390" name="ZoneTexte 389">
          <a:extLst>
            <a:ext uri="{FF2B5EF4-FFF2-40B4-BE49-F238E27FC236}">
              <a16:creationId xmlns:a16="http://schemas.microsoft.com/office/drawing/2014/main" id="{464C2844-2122-4167-BFB6-56749BB0802C}"/>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391" name="ZoneTexte 390">
          <a:extLst>
            <a:ext uri="{FF2B5EF4-FFF2-40B4-BE49-F238E27FC236}">
              <a16:creationId xmlns:a16="http://schemas.microsoft.com/office/drawing/2014/main" id="{934D3E1A-3E67-4496-AFEF-903DEF762069}"/>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392" name="ZoneTexte 391">
          <a:extLst>
            <a:ext uri="{FF2B5EF4-FFF2-40B4-BE49-F238E27FC236}">
              <a16:creationId xmlns:a16="http://schemas.microsoft.com/office/drawing/2014/main" id="{A16C3A2D-AE9C-42B2-812C-AE086BDE2483}"/>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393" name="ZoneTexte 392">
          <a:extLst>
            <a:ext uri="{FF2B5EF4-FFF2-40B4-BE49-F238E27FC236}">
              <a16:creationId xmlns:a16="http://schemas.microsoft.com/office/drawing/2014/main" id="{6122BC80-858B-47F2-8735-408B63D6B937}"/>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394" name="ZoneTexte 393">
          <a:extLst>
            <a:ext uri="{FF2B5EF4-FFF2-40B4-BE49-F238E27FC236}">
              <a16:creationId xmlns:a16="http://schemas.microsoft.com/office/drawing/2014/main" id="{5B706496-D694-4B21-980E-F9F67AA57C12}"/>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395" name="ZoneTexte 394">
          <a:extLst>
            <a:ext uri="{FF2B5EF4-FFF2-40B4-BE49-F238E27FC236}">
              <a16:creationId xmlns:a16="http://schemas.microsoft.com/office/drawing/2014/main" id="{8D53F00C-D5CF-49A1-BD67-3E598265B50B}"/>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396" name="ZoneTexte 395">
          <a:extLst>
            <a:ext uri="{FF2B5EF4-FFF2-40B4-BE49-F238E27FC236}">
              <a16:creationId xmlns:a16="http://schemas.microsoft.com/office/drawing/2014/main" id="{01A75653-3FBC-4C5D-95B2-34C4A80A277A}"/>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397" name="ZoneTexte 396">
          <a:extLst>
            <a:ext uri="{FF2B5EF4-FFF2-40B4-BE49-F238E27FC236}">
              <a16:creationId xmlns:a16="http://schemas.microsoft.com/office/drawing/2014/main" id="{40BA5015-41C1-4BEE-A9CF-F59E6DFBF731}"/>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398" name="ZoneTexte 397">
          <a:extLst>
            <a:ext uri="{FF2B5EF4-FFF2-40B4-BE49-F238E27FC236}">
              <a16:creationId xmlns:a16="http://schemas.microsoft.com/office/drawing/2014/main" id="{58DD2FAE-ED6C-4639-9F62-6D7602854E8F}"/>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399" name="ZoneTexte 398">
          <a:extLst>
            <a:ext uri="{FF2B5EF4-FFF2-40B4-BE49-F238E27FC236}">
              <a16:creationId xmlns:a16="http://schemas.microsoft.com/office/drawing/2014/main" id="{A9744961-A3DC-4AAD-BC2A-AA8ADFBAADD6}"/>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37</xdr:row>
      <xdr:rowOff>0</xdr:rowOff>
    </xdr:from>
    <xdr:ext cx="65" cy="172227"/>
    <xdr:sp macro="" textlink="">
      <xdr:nvSpPr>
        <xdr:cNvPr id="400" name="ZoneTexte 399">
          <a:extLst>
            <a:ext uri="{FF2B5EF4-FFF2-40B4-BE49-F238E27FC236}">
              <a16:creationId xmlns:a16="http://schemas.microsoft.com/office/drawing/2014/main" id="{D965F5D4-0F78-4766-AF0D-3565A7DD6D22}"/>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25</xdr:row>
      <xdr:rowOff>0</xdr:rowOff>
    </xdr:from>
    <xdr:ext cx="65" cy="172227"/>
    <xdr:sp macro="" textlink="">
      <xdr:nvSpPr>
        <xdr:cNvPr id="401" name="ZoneTexte 400">
          <a:extLst>
            <a:ext uri="{FF2B5EF4-FFF2-40B4-BE49-F238E27FC236}">
              <a16:creationId xmlns:a16="http://schemas.microsoft.com/office/drawing/2014/main" id="{E0754228-1E68-400C-A1C0-A7E7B4924D43}"/>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25</xdr:row>
      <xdr:rowOff>0</xdr:rowOff>
    </xdr:from>
    <xdr:ext cx="65" cy="172227"/>
    <xdr:sp macro="" textlink="">
      <xdr:nvSpPr>
        <xdr:cNvPr id="402" name="ZoneTexte 401">
          <a:extLst>
            <a:ext uri="{FF2B5EF4-FFF2-40B4-BE49-F238E27FC236}">
              <a16:creationId xmlns:a16="http://schemas.microsoft.com/office/drawing/2014/main" id="{0624ED6E-A89B-4B21-B451-6BFDDC4CA05C}"/>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25</xdr:row>
      <xdr:rowOff>0</xdr:rowOff>
    </xdr:from>
    <xdr:ext cx="65" cy="172227"/>
    <xdr:sp macro="" textlink="">
      <xdr:nvSpPr>
        <xdr:cNvPr id="403" name="ZoneTexte 402">
          <a:extLst>
            <a:ext uri="{FF2B5EF4-FFF2-40B4-BE49-F238E27FC236}">
              <a16:creationId xmlns:a16="http://schemas.microsoft.com/office/drawing/2014/main" id="{19E2CC03-2F08-429E-894C-DA4E790DEAB3}"/>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25</xdr:row>
      <xdr:rowOff>0</xdr:rowOff>
    </xdr:from>
    <xdr:ext cx="65" cy="172227"/>
    <xdr:sp macro="" textlink="">
      <xdr:nvSpPr>
        <xdr:cNvPr id="404" name="ZoneTexte 403">
          <a:extLst>
            <a:ext uri="{FF2B5EF4-FFF2-40B4-BE49-F238E27FC236}">
              <a16:creationId xmlns:a16="http://schemas.microsoft.com/office/drawing/2014/main" id="{6A8F5E26-F412-44A1-9C74-2371A74BC2B7}"/>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05" name="ZoneTexte 404">
          <a:extLst>
            <a:ext uri="{FF2B5EF4-FFF2-40B4-BE49-F238E27FC236}">
              <a16:creationId xmlns:a16="http://schemas.microsoft.com/office/drawing/2014/main" id="{F47AB3A0-E936-48B1-AF66-F2C1E9634915}"/>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06" name="ZoneTexte 405">
          <a:extLst>
            <a:ext uri="{FF2B5EF4-FFF2-40B4-BE49-F238E27FC236}">
              <a16:creationId xmlns:a16="http://schemas.microsoft.com/office/drawing/2014/main" id="{9C23A251-4EB6-4A7D-B344-B91028F48B10}"/>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07" name="ZoneTexte 406">
          <a:extLst>
            <a:ext uri="{FF2B5EF4-FFF2-40B4-BE49-F238E27FC236}">
              <a16:creationId xmlns:a16="http://schemas.microsoft.com/office/drawing/2014/main" id="{D2069210-9D56-430E-BAFC-11124809B338}"/>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08" name="ZoneTexte 407">
          <a:extLst>
            <a:ext uri="{FF2B5EF4-FFF2-40B4-BE49-F238E27FC236}">
              <a16:creationId xmlns:a16="http://schemas.microsoft.com/office/drawing/2014/main" id="{B0341C50-9169-46D0-9333-10B78BE3A217}"/>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09" name="ZoneTexte 408">
          <a:extLst>
            <a:ext uri="{FF2B5EF4-FFF2-40B4-BE49-F238E27FC236}">
              <a16:creationId xmlns:a16="http://schemas.microsoft.com/office/drawing/2014/main" id="{0890204C-B7D1-4A2C-B3C7-C4AB9B00FBED}"/>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10" name="ZoneTexte 409">
          <a:extLst>
            <a:ext uri="{FF2B5EF4-FFF2-40B4-BE49-F238E27FC236}">
              <a16:creationId xmlns:a16="http://schemas.microsoft.com/office/drawing/2014/main" id="{F28EDC1C-DAED-4207-AA92-25B3A5330921}"/>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11" name="ZoneTexte 410">
          <a:extLst>
            <a:ext uri="{FF2B5EF4-FFF2-40B4-BE49-F238E27FC236}">
              <a16:creationId xmlns:a16="http://schemas.microsoft.com/office/drawing/2014/main" id="{083E1115-79AA-4097-8874-5DE4764242D7}"/>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12" name="ZoneTexte 411">
          <a:extLst>
            <a:ext uri="{FF2B5EF4-FFF2-40B4-BE49-F238E27FC236}">
              <a16:creationId xmlns:a16="http://schemas.microsoft.com/office/drawing/2014/main" id="{BD98C440-3039-45AA-8010-0C949F0E8026}"/>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25</xdr:row>
      <xdr:rowOff>0</xdr:rowOff>
    </xdr:from>
    <xdr:ext cx="65" cy="172227"/>
    <xdr:sp macro="" textlink="">
      <xdr:nvSpPr>
        <xdr:cNvPr id="413" name="ZoneTexte 412">
          <a:extLst>
            <a:ext uri="{FF2B5EF4-FFF2-40B4-BE49-F238E27FC236}">
              <a16:creationId xmlns:a16="http://schemas.microsoft.com/office/drawing/2014/main" id="{E1AE07D0-D4B2-4733-AE9C-5817B9823E95}"/>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14" name="ZoneTexte 413">
          <a:extLst>
            <a:ext uri="{FF2B5EF4-FFF2-40B4-BE49-F238E27FC236}">
              <a16:creationId xmlns:a16="http://schemas.microsoft.com/office/drawing/2014/main" id="{B19E9803-66F9-458B-B270-A8D1C33C9C42}"/>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15" name="ZoneTexte 414">
          <a:extLst>
            <a:ext uri="{FF2B5EF4-FFF2-40B4-BE49-F238E27FC236}">
              <a16:creationId xmlns:a16="http://schemas.microsoft.com/office/drawing/2014/main" id="{39154CC0-8EBB-4664-9A32-A9DDC320C5B4}"/>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16" name="ZoneTexte 415">
          <a:extLst>
            <a:ext uri="{FF2B5EF4-FFF2-40B4-BE49-F238E27FC236}">
              <a16:creationId xmlns:a16="http://schemas.microsoft.com/office/drawing/2014/main" id="{307A541D-2F7F-4E20-9C56-18E60EA8067B}"/>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25</xdr:row>
      <xdr:rowOff>0</xdr:rowOff>
    </xdr:from>
    <xdr:ext cx="65" cy="172227"/>
    <xdr:sp macro="" textlink="">
      <xdr:nvSpPr>
        <xdr:cNvPr id="417" name="ZoneTexte 416">
          <a:extLst>
            <a:ext uri="{FF2B5EF4-FFF2-40B4-BE49-F238E27FC236}">
              <a16:creationId xmlns:a16="http://schemas.microsoft.com/office/drawing/2014/main" id="{24CEE314-F8D6-4573-AB23-04FB2236E7F4}"/>
            </a:ext>
          </a:extLst>
        </xdr:cNvPr>
        <xdr:cNvSpPr txBox="1"/>
      </xdr:nvSpPr>
      <xdr:spPr>
        <a:xfrm>
          <a:off x="110775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25</xdr:row>
      <xdr:rowOff>0</xdr:rowOff>
    </xdr:from>
    <xdr:ext cx="65" cy="172227"/>
    <xdr:sp macro="" textlink="">
      <xdr:nvSpPr>
        <xdr:cNvPr id="418" name="ZoneTexte 417">
          <a:extLst>
            <a:ext uri="{FF2B5EF4-FFF2-40B4-BE49-F238E27FC236}">
              <a16:creationId xmlns:a16="http://schemas.microsoft.com/office/drawing/2014/main" id="{E6F6F73B-A9C7-4F26-8271-EE10E8BEC278}"/>
            </a:ext>
          </a:extLst>
        </xdr:cNvPr>
        <xdr:cNvSpPr txBox="1"/>
      </xdr:nvSpPr>
      <xdr:spPr>
        <a:xfrm>
          <a:off x="125063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25</xdr:row>
      <xdr:rowOff>0</xdr:rowOff>
    </xdr:from>
    <xdr:ext cx="65" cy="172227"/>
    <xdr:sp macro="" textlink="">
      <xdr:nvSpPr>
        <xdr:cNvPr id="419" name="ZoneTexte 418">
          <a:extLst>
            <a:ext uri="{FF2B5EF4-FFF2-40B4-BE49-F238E27FC236}">
              <a16:creationId xmlns:a16="http://schemas.microsoft.com/office/drawing/2014/main" id="{76FDE36F-C068-46AE-A0B1-5666D0A0E53B}"/>
            </a:ext>
          </a:extLst>
        </xdr:cNvPr>
        <xdr:cNvSpPr txBox="1"/>
      </xdr:nvSpPr>
      <xdr:spPr>
        <a:xfrm>
          <a:off x="125063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25</xdr:row>
      <xdr:rowOff>0</xdr:rowOff>
    </xdr:from>
    <xdr:ext cx="65" cy="172227"/>
    <xdr:sp macro="" textlink="">
      <xdr:nvSpPr>
        <xdr:cNvPr id="420" name="ZoneTexte 419">
          <a:extLst>
            <a:ext uri="{FF2B5EF4-FFF2-40B4-BE49-F238E27FC236}">
              <a16:creationId xmlns:a16="http://schemas.microsoft.com/office/drawing/2014/main" id="{05D6DF52-3B2F-47C4-B75A-096DB884D81C}"/>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25</xdr:row>
      <xdr:rowOff>0</xdr:rowOff>
    </xdr:from>
    <xdr:ext cx="65" cy="172227"/>
    <xdr:sp macro="" textlink="">
      <xdr:nvSpPr>
        <xdr:cNvPr id="421" name="ZoneTexte 420">
          <a:extLst>
            <a:ext uri="{FF2B5EF4-FFF2-40B4-BE49-F238E27FC236}">
              <a16:creationId xmlns:a16="http://schemas.microsoft.com/office/drawing/2014/main" id="{399F37D1-370A-4E93-84DE-328201026C52}"/>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25</xdr:row>
      <xdr:rowOff>0</xdr:rowOff>
    </xdr:from>
    <xdr:ext cx="65" cy="172227"/>
    <xdr:sp macro="" textlink="">
      <xdr:nvSpPr>
        <xdr:cNvPr id="422" name="ZoneTexte 421">
          <a:extLst>
            <a:ext uri="{FF2B5EF4-FFF2-40B4-BE49-F238E27FC236}">
              <a16:creationId xmlns:a16="http://schemas.microsoft.com/office/drawing/2014/main" id="{F6595F2E-89E7-490C-8A2D-78FD4FD40B81}"/>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25</xdr:row>
      <xdr:rowOff>0</xdr:rowOff>
    </xdr:from>
    <xdr:ext cx="65" cy="172227"/>
    <xdr:sp macro="" textlink="">
      <xdr:nvSpPr>
        <xdr:cNvPr id="423" name="ZoneTexte 422">
          <a:extLst>
            <a:ext uri="{FF2B5EF4-FFF2-40B4-BE49-F238E27FC236}">
              <a16:creationId xmlns:a16="http://schemas.microsoft.com/office/drawing/2014/main" id="{8E179550-99A3-4AD2-AAE8-84A999164A5E}"/>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24" name="ZoneTexte 423">
          <a:extLst>
            <a:ext uri="{FF2B5EF4-FFF2-40B4-BE49-F238E27FC236}">
              <a16:creationId xmlns:a16="http://schemas.microsoft.com/office/drawing/2014/main" id="{FD8B9A06-5722-4F55-97E2-55121CC37371}"/>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25" name="ZoneTexte 424">
          <a:extLst>
            <a:ext uri="{FF2B5EF4-FFF2-40B4-BE49-F238E27FC236}">
              <a16:creationId xmlns:a16="http://schemas.microsoft.com/office/drawing/2014/main" id="{45EFD1FC-39F6-4381-9A7F-C9C8A69C67D1}"/>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26" name="ZoneTexte 425">
          <a:extLst>
            <a:ext uri="{FF2B5EF4-FFF2-40B4-BE49-F238E27FC236}">
              <a16:creationId xmlns:a16="http://schemas.microsoft.com/office/drawing/2014/main" id="{6AC726C3-7BA8-4C55-B835-2A87866C9D59}"/>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27" name="ZoneTexte 426">
          <a:extLst>
            <a:ext uri="{FF2B5EF4-FFF2-40B4-BE49-F238E27FC236}">
              <a16:creationId xmlns:a16="http://schemas.microsoft.com/office/drawing/2014/main" id="{B23D7BEA-C293-40E7-8BF6-BA9B27336834}"/>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28" name="ZoneTexte 427">
          <a:extLst>
            <a:ext uri="{FF2B5EF4-FFF2-40B4-BE49-F238E27FC236}">
              <a16:creationId xmlns:a16="http://schemas.microsoft.com/office/drawing/2014/main" id="{36BF8CCC-2A0E-4D3F-A722-DFEAF4CC3DF0}"/>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29" name="ZoneTexte 428">
          <a:extLst>
            <a:ext uri="{FF2B5EF4-FFF2-40B4-BE49-F238E27FC236}">
              <a16:creationId xmlns:a16="http://schemas.microsoft.com/office/drawing/2014/main" id="{4A50ADEE-18A2-4B14-83AA-0B85C63CDAEA}"/>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30" name="ZoneTexte 429">
          <a:extLst>
            <a:ext uri="{FF2B5EF4-FFF2-40B4-BE49-F238E27FC236}">
              <a16:creationId xmlns:a16="http://schemas.microsoft.com/office/drawing/2014/main" id="{DBD2E8DD-5B8D-468C-BA5D-93B0CEEE20E1}"/>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31" name="ZoneTexte 430">
          <a:extLst>
            <a:ext uri="{FF2B5EF4-FFF2-40B4-BE49-F238E27FC236}">
              <a16:creationId xmlns:a16="http://schemas.microsoft.com/office/drawing/2014/main" id="{82221262-ADDB-48CC-99FD-0D14B50DCA24}"/>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25</xdr:row>
      <xdr:rowOff>0</xdr:rowOff>
    </xdr:from>
    <xdr:ext cx="65" cy="172227"/>
    <xdr:sp macro="" textlink="">
      <xdr:nvSpPr>
        <xdr:cNvPr id="432" name="ZoneTexte 431">
          <a:extLst>
            <a:ext uri="{FF2B5EF4-FFF2-40B4-BE49-F238E27FC236}">
              <a16:creationId xmlns:a16="http://schemas.microsoft.com/office/drawing/2014/main" id="{AC75B888-3491-4B08-8503-7E6088859B5C}"/>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33" name="ZoneTexte 432">
          <a:extLst>
            <a:ext uri="{FF2B5EF4-FFF2-40B4-BE49-F238E27FC236}">
              <a16:creationId xmlns:a16="http://schemas.microsoft.com/office/drawing/2014/main" id="{205C9F4B-E56A-42E5-A92F-E25220E2AC93}"/>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34" name="ZoneTexte 433">
          <a:extLst>
            <a:ext uri="{FF2B5EF4-FFF2-40B4-BE49-F238E27FC236}">
              <a16:creationId xmlns:a16="http://schemas.microsoft.com/office/drawing/2014/main" id="{53FDE2A8-88A4-4993-BA1D-6236139F62F3}"/>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35" name="ZoneTexte 434">
          <a:extLst>
            <a:ext uri="{FF2B5EF4-FFF2-40B4-BE49-F238E27FC236}">
              <a16:creationId xmlns:a16="http://schemas.microsoft.com/office/drawing/2014/main" id="{EBA63450-FC6D-476C-857F-052242CC3550}"/>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25</xdr:row>
      <xdr:rowOff>0</xdr:rowOff>
    </xdr:from>
    <xdr:ext cx="65" cy="172227"/>
    <xdr:sp macro="" textlink="">
      <xdr:nvSpPr>
        <xdr:cNvPr id="436" name="ZoneTexte 435">
          <a:extLst>
            <a:ext uri="{FF2B5EF4-FFF2-40B4-BE49-F238E27FC236}">
              <a16:creationId xmlns:a16="http://schemas.microsoft.com/office/drawing/2014/main" id="{1586D224-7A59-476D-90F8-866A2AB6E95F}"/>
            </a:ext>
          </a:extLst>
        </xdr:cNvPr>
        <xdr:cNvSpPr txBox="1"/>
      </xdr:nvSpPr>
      <xdr:spPr>
        <a:xfrm>
          <a:off x="110775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25</xdr:row>
      <xdr:rowOff>0</xdr:rowOff>
    </xdr:from>
    <xdr:ext cx="65" cy="172227"/>
    <xdr:sp macro="" textlink="">
      <xdr:nvSpPr>
        <xdr:cNvPr id="437" name="ZoneTexte 436">
          <a:extLst>
            <a:ext uri="{FF2B5EF4-FFF2-40B4-BE49-F238E27FC236}">
              <a16:creationId xmlns:a16="http://schemas.microsoft.com/office/drawing/2014/main" id="{B9155755-5E1B-4BB3-8A51-8116AFF7269C}"/>
            </a:ext>
          </a:extLst>
        </xdr:cNvPr>
        <xdr:cNvSpPr txBox="1"/>
      </xdr:nvSpPr>
      <xdr:spPr>
        <a:xfrm>
          <a:off x="125063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25</xdr:row>
      <xdr:rowOff>0</xdr:rowOff>
    </xdr:from>
    <xdr:ext cx="65" cy="172227"/>
    <xdr:sp macro="" textlink="">
      <xdr:nvSpPr>
        <xdr:cNvPr id="438" name="ZoneTexte 437">
          <a:extLst>
            <a:ext uri="{FF2B5EF4-FFF2-40B4-BE49-F238E27FC236}">
              <a16:creationId xmlns:a16="http://schemas.microsoft.com/office/drawing/2014/main" id="{31D6595F-00B3-48AE-BFD7-768D36BB827A}"/>
            </a:ext>
          </a:extLst>
        </xdr:cNvPr>
        <xdr:cNvSpPr txBox="1"/>
      </xdr:nvSpPr>
      <xdr:spPr>
        <a:xfrm>
          <a:off x="125063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25</xdr:row>
      <xdr:rowOff>0</xdr:rowOff>
    </xdr:from>
    <xdr:ext cx="65" cy="172227"/>
    <xdr:sp macro="" textlink="">
      <xdr:nvSpPr>
        <xdr:cNvPr id="439" name="ZoneTexte 438">
          <a:extLst>
            <a:ext uri="{FF2B5EF4-FFF2-40B4-BE49-F238E27FC236}">
              <a16:creationId xmlns:a16="http://schemas.microsoft.com/office/drawing/2014/main" id="{E8FAA8D4-9494-43A1-ACEB-0B923A522830}"/>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25</xdr:row>
      <xdr:rowOff>0</xdr:rowOff>
    </xdr:from>
    <xdr:ext cx="65" cy="172227"/>
    <xdr:sp macro="" textlink="">
      <xdr:nvSpPr>
        <xdr:cNvPr id="440" name="ZoneTexte 439">
          <a:extLst>
            <a:ext uri="{FF2B5EF4-FFF2-40B4-BE49-F238E27FC236}">
              <a16:creationId xmlns:a16="http://schemas.microsoft.com/office/drawing/2014/main" id="{4628B1D7-1FF4-4A59-9DC5-23AE90941089}"/>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25</xdr:row>
      <xdr:rowOff>0</xdr:rowOff>
    </xdr:from>
    <xdr:ext cx="65" cy="172227"/>
    <xdr:sp macro="" textlink="">
      <xdr:nvSpPr>
        <xdr:cNvPr id="441" name="ZoneTexte 440">
          <a:extLst>
            <a:ext uri="{FF2B5EF4-FFF2-40B4-BE49-F238E27FC236}">
              <a16:creationId xmlns:a16="http://schemas.microsoft.com/office/drawing/2014/main" id="{38C1E26B-8CBF-4986-88AE-C2BC759278C2}"/>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25</xdr:row>
      <xdr:rowOff>0</xdr:rowOff>
    </xdr:from>
    <xdr:ext cx="65" cy="172227"/>
    <xdr:sp macro="" textlink="">
      <xdr:nvSpPr>
        <xdr:cNvPr id="442" name="ZoneTexte 441">
          <a:extLst>
            <a:ext uri="{FF2B5EF4-FFF2-40B4-BE49-F238E27FC236}">
              <a16:creationId xmlns:a16="http://schemas.microsoft.com/office/drawing/2014/main" id="{9EA0699D-CBD4-44C8-8498-E1A0DE804A7D}"/>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25</xdr:row>
      <xdr:rowOff>0</xdr:rowOff>
    </xdr:from>
    <xdr:ext cx="65" cy="172227"/>
    <xdr:sp macro="" textlink="">
      <xdr:nvSpPr>
        <xdr:cNvPr id="443" name="ZoneTexte 442">
          <a:extLst>
            <a:ext uri="{FF2B5EF4-FFF2-40B4-BE49-F238E27FC236}">
              <a16:creationId xmlns:a16="http://schemas.microsoft.com/office/drawing/2014/main" id="{60441086-5765-4520-A8FB-7C0A6192DEC9}"/>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25</xdr:row>
      <xdr:rowOff>0</xdr:rowOff>
    </xdr:from>
    <xdr:ext cx="65" cy="172227"/>
    <xdr:sp macro="" textlink="">
      <xdr:nvSpPr>
        <xdr:cNvPr id="444" name="ZoneTexte 443">
          <a:extLst>
            <a:ext uri="{FF2B5EF4-FFF2-40B4-BE49-F238E27FC236}">
              <a16:creationId xmlns:a16="http://schemas.microsoft.com/office/drawing/2014/main" id="{6CEDBA2D-20F5-4BDA-9168-1E55AE89C837}"/>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25</xdr:row>
      <xdr:rowOff>0</xdr:rowOff>
    </xdr:from>
    <xdr:ext cx="65" cy="172227"/>
    <xdr:sp macro="" textlink="">
      <xdr:nvSpPr>
        <xdr:cNvPr id="445" name="ZoneTexte 444">
          <a:extLst>
            <a:ext uri="{FF2B5EF4-FFF2-40B4-BE49-F238E27FC236}">
              <a16:creationId xmlns:a16="http://schemas.microsoft.com/office/drawing/2014/main" id="{40CCBBD0-CFE0-4465-B25D-9089EEBEB43A}"/>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25</xdr:row>
      <xdr:rowOff>0</xdr:rowOff>
    </xdr:from>
    <xdr:ext cx="65" cy="172227"/>
    <xdr:sp macro="" textlink="">
      <xdr:nvSpPr>
        <xdr:cNvPr id="446" name="ZoneTexte 445">
          <a:extLst>
            <a:ext uri="{FF2B5EF4-FFF2-40B4-BE49-F238E27FC236}">
              <a16:creationId xmlns:a16="http://schemas.microsoft.com/office/drawing/2014/main" id="{4738B132-4CF3-4C74-80C1-A788CC31E2A4}"/>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25</xdr:row>
      <xdr:rowOff>0</xdr:rowOff>
    </xdr:from>
    <xdr:ext cx="65" cy="172227"/>
    <xdr:sp macro="" textlink="">
      <xdr:nvSpPr>
        <xdr:cNvPr id="447" name="ZoneTexte 446">
          <a:extLst>
            <a:ext uri="{FF2B5EF4-FFF2-40B4-BE49-F238E27FC236}">
              <a16:creationId xmlns:a16="http://schemas.microsoft.com/office/drawing/2014/main" id="{FB4ABA80-5437-479E-9332-9633116FD54B}"/>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25</xdr:row>
      <xdr:rowOff>0</xdr:rowOff>
    </xdr:from>
    <xdr:ext cx="65" cy="172227"/>
    <xdr:sp macro="" textlink="">
      <xdr:nvSpPr>
        <xdr:cNvPr id="448" name="ZoneTexte 447">
          <a:extLst>
            <a:ext uri="{FF2B5EF4-FFF2-40B4-BE49-F238E27FC236}">
              <a16:creationId xmlns:a16="http://schemas.microsoft.com/office/drawing/2014/main" id="{890E22B4-8615-434F-8D93-1E8B3BF3B4DD}"/>
            </a:ext>
          </a:extLst>
        </xdr:cNvPr>
        <xdr:cNvSpPr txBox="1"/>
      </xdr:nvSpPr>
      <xdr:spPr>
        <a:xfrm>
          <a:off x="81438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49" name="ZoneTexte 448">
          <a:extLst>
            <a:ext uri="{FF2B5EF4-FFF2-40B4-BE49-F238E27FC236}">
              <a16:creationId xmlns:a16="http://schemas.microsoft.com/office/drawing/2014/main" id="{6303AFEB-CD36-4BC7-AB53-649324D21570}"/>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50" name="ZoneTexte 449">
          <a:extLst>
            <a:ext uri="{FF2B5EF4-FFF2-40B4-BE49-F238E27FC236}">
              <a16:creationId xmlns:a16="http://schemas.microsoft.com/office/drawing/2014/main" id="{B74C6937-4CC4-470A-8075-AD0FD027DF41}"/>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51" name="ZoneTexte 450">
          <a:extLst>
            <a:ext uri="{FF2B5EF4-FFF2-40B4-BE49-F238E27FC236}">
              <a16:creationId xmlns:a16="http://schemas.microsoft.com/office/drawing/2014/main" id="{EF9E376B-652A-4337-B838-4792C674B788}"/>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52" name="ZoneTexte 451">
          <a:extLst>
            <a:ext uri="{FF2B5EF4-FFF2-40B4-BE49-F238E27FC236}">
              <a16:creationId xmlns:a16="http://schemas.microsoft.com/office/drawing/2014/main" id="{CA5FB44A-A647-415B-B357-9E85332CDFA4}"/>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53" name="ZoneTexte 452">
          <a:extLst>
            <a:ext uri="{FF2B5EF4-FFF2-40B4-BE49-F238E27FC236}">
              <a16:creationId xmlns:a16="http://schemas.microsoft.com/office/drawing/2014/main" id="{74D84ED7-B9F1-44A8-9F75-0F3B2365B15D}"/>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54" name="ZoneTexte 453">
          <a:extLst>
            <a:ext uri="{FF2B5EF4-FFF2-40B4-BE49-F238E27FC236}">
              <a16:creationId xmlns:a16="http://schemas.microsoft.com/office/drawing/2014/main" id="{934D6E9C-7F58-4B8B-B5FB-A0D42B712304}"/>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55" name="ZoneTexte 454">
          <a:extLst>
            <a:ext uri="{FF2B5EF4-FFF2-40B4-BE49-F238E27FC236}">
              <a16:creationId xmlns:a16="http://schemas.microsoft.com/office/drawing/2014/main" id="{4D68A232-2BF1-4DB5-87B1-98B90EA5BD31}"/>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56" name="ZoneTexte 455">
          <a:extLst>
            <a:ext uri="{FF2B5EF4-FFF2-40B4-BE49-F238E27FC236}">
              <a16:creationId xmlns:a16="http://schemas.microsoft.com/office/drawing/2014/main" id="{44B3D4B2-E049-49FA-A26D-B08884F4FA9F}"/>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57" name="ZoneTexte 456">
          <a:extLst>
            <a:ext uri="{FF2B5EF4-FFF2-40B4-BE49-F238E27FC236}">
              <a16:creationId xmlns:a16="http://schemas.microsoft.com/office/drawing/2014/main" id="{F7F0D0E3-943C-46F2-BB9B-99DD6AC899DF}"/>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25</xdr:row>
      <xdr:rowOff>0</xdr:rowOff>
    </xdr:from>
    <xdr:ext cx="65" cy="172227"/>
    <xdr:sp macro="" textlink="">
      <xdr:nvSpPr>
        <xdr:cNvPr id="458" name="ZoneTexte 457">
          <a:extLst>
            <a:ext uri="{FF2B5EF4-FFF2-40B4-BE49-F238E27FC236}">
              <a16:creationId xmlns:a16="http://schemas.microsoft.com/office/drawing/2014/main" id="{588BA28B-D81C-436F-944F-9E995CAD0C08}"/>
            </a:ext>
          </a:extLst>
        </xdr:cNvPr>
        <xdr:cNvSpPr txBox="1"/>
      </xdr:nvSpPr>
      <xdr:spPr>
        <a:xfrm>
          <a:off x="76295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25</xdr:row>
      <xdr:rowOff>0</xdr:rowOff>
    </xdr:from>
    <xdr:ext cx="65" cy="172227"/>
    <xdr:sp macro="" textlink="">
      <xdr:nvSpPr>
        <xdr:cNvPr id="459" name="ZoneTexte 458">
          <a:extLst>
            <a:ext uri="{FF2B5EF4-FFF2-40B4-BE49-F238E27FC236}">
              <a16:creationId xmlns:a16="http://schemas.microsoft.com/office/drawing/2014/main" id="{4D7F40FC-0219-4604-846D-5CC3DE62D4CE}"/>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25</xdr:row>
      <xdr:rowOff>0</xdr:rowOff>
    </xdr:from>
    <xdr:ext cx="65" cy="172227"/>
    <xdr:sp macro="" textlink="">
      <xdr:nvSpPr>
        <xdr:cNvPr id="460" name="ZoneTexte 459">
          <a:extLst>
            <a:ext uri="{FF2B5EF4-FFF2-40B4-BE49-F238E27FC236}">
              <a16:creationId xmlns:a16="http://schemas.microsoft.com/office/drawing/2014/main" id="{5D95712B-E6D8-45F1-9D6E-EBAE9CB3724C}"/>
            </a:ext>
          </a:extLst>
        </xdr:cNvPr>
        <xdr:cNvSpPr txBox="1"/>
      </xdr:nvSpPr>
      <xdr:spPr>
        <a:xfrm>
          <a:off x="10182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61" name="ZoneTexte 460">
          <a:extLst>
            <a:ext uri="{FF2B5EF4-FFF2-40B4-BE49-F238E27FC236}">
              <a16:creationId xmlns:a16="http://schemas.microsoft.com/office/drawing/2014/main" id="{E7A95C35-5A78-4968-A227-6CA94CDE5847}"/>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62" name="ZoneTexte 461">
          <a:extLst>
            <a:ext uri="{FF2B5EF4-FFF2-40B4-BE49-F238E27FC236}">
              <a16:creationId xmlns:a16="http://schemas.microsoft.com/office/drawing/2014/main" id="{1E962A29-CC1E-400F-93D2-1D70D96BE73C}"/>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63" name="ZoneTexte 462">
          <a:extLst>
            <a:ext uri="{FF2B5EF4-FFF2-40B4-BE49-F238E27FC236}">
              <a16:creationId xmlns:a16="http://schemas.microsoft.com/office/drawing/2014/main" id="{9E78216B-4213-4D1B-96BA-44EDEE971F1C}"/>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64" name="ZoneTexte 463">
          <a:extLst>
            <a:ext uri="{FF2B5EF4-FFF2-40B4-BE49-F238E27FC236}">
              <a16:creationId xmlns:a16="http://schemas.microsoft.com/office/drawing/2014/main" id="{4504DDCA-4E63-4ACF-978A-1FE4E1F3ADF1}"/>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65" name="ZoneTexte 464">
          <a:extLst>
            <a:ext uri="{FF2B5EF4-FFF2-40B4-BE49-F238E27FC236}">
              <a16:creationId xmlns:a16="http://schemas.microsoft.com/office/drawing/2014/main" id="{93084ECF-0C1F-4E4C-B4E5-CDD89E8F017B}"/>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66" name="ZoneTexte 465">
          <a:extLst>
            <a:ext uri="{FF2B5EF4-FFF2-40B4-BE49-F238E27FC236}">
              <a16:creationId xmlns:a16="http://schemas.microsoft.com/office/drawing/2014/main" id="{E695CB0B-4DD4-4816-8AD3-8CAA50DCA683}"/>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67" name="ZoneTexte 466">
          <a:extLst>
            <a:ext uri="{FF2B5EF4-FFF2-40B4-BE49-F238E27FC236}">
              <a16:creationId xmlns:a16="http://schemas.microsoft.com/office/drawing/2014/main" id="{28570C83-312D-497E-B71A-F07002D4CBCD}"/>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68" name="ZoneTexte 467">
          <a:extLst>
            <a:ext uri="{FF2B5EF4-FFF2-40B4-BE49-F238E27FC236}">
              <a16:creationId xmlns:a16="http://schemas.microsoft.com/office/drawing/2014/main" id="{D8019977-45F4-4DF9-9D6A-7A1EE81CC752}"/>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69" name="ZoneTexte 468">
          <a:extLst>
            <a:ext uri="{FF2B5EF4-FFF2-40B4-BE49-F238E27FC236}">
              <a16:creationId xmlns:a16="http://schemas.microsoft.com/office/drawing/2014/main" id="{086D3064-92C2-4CBD-A361-ABBDE8C66430}"/>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70" name="ZoneTexte 469">
          <a:extLst>
            <a:ext uri="{FF2B5EF4-FFF2-40B4-BE49-F238E27FC236}">
              <a16:creationId xmlns:a16="http://schemas.microsoft.com/office/drawing/2014/main" id="{BAF8BF08-0D58-4242-9CC4-35A0AE8C2C03}"/>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71" name="ZoneTexte 470">
          <a:extLst>
            <a:ext uri="{FF2B5EF4-FFF2-40B4-BE49-F238E27FC236}">
              <a16:creationId xmlns:a16="http://schemas.microsoft.com/office/drawing/2014/main" id="{221DAEF2-05EF-4231-868C-8A789ADBDDD6}"/>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25</xdr:row>
      <xdr:rowOff>0</xdr:rowOff>
    </xdr:from>
    <xdr:ext cx="65" cy="172227"/>
    <xdr:sp macro="" textlink="">
      <xdr:nvSpPr>
        <xdr:cNvPr id="472" name="ZoneTexte 471">
          <a:extLst>
            <a:ext uri="{FF2B5EF4-FFF2-40B4-BE49-F238E27FC236}">
              <a16:creationId xmlns:a16="http://schemas.microsoft.com/office/drawing/2014/main" id="{F3D1395C-098C-4F9E-995F-A46CCB6DAA1C}"/>
            </a:ext>
          </a:extLst>
        </xdr:cNvPr>
        <xdr:cNvSpPr txBox="1"/>
      </xdr:nvSpPr>
      <xdr:spPr>
        <a:xfrm>
          <a:off x="105632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25</xdr:row>
      <xdr:rowOff>0</xdr:rowOff>
    </xdr:from>
    <xdr:ext cx="65" cy="172227"/>
    <xdr:sp macro="" textlink="">
      <xdr:nvSpPr>
        <xdr:cNvPr id="473" name="ZoneTexte 472">
          <a:extLst>
            <a:ext uri="{FF2B5EF4-FFF2-40B4-BE49-F238E27FC236}">
              <a16:creationId xmlns:a16="http://schemas.microsoft.com/office/drawing/2014/main" id="{7244AA5E-6A10-4469-825D-F33B3E02FBC8}"/>
            </a:ext>
          </a:extLst>
        </xdr:cNvPr>
        <xdr:cNvSpPr txBox="1"/>
      </xdr:nvSpPr>
      <xdr:spPr>
        <a:xfrm>
          <a:off x="110775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25</xdr:row>
      <xdr:rowOff>0</xdr:rowOff>
    </xdr:from>
    <xdr:ext cx="65" cy="172227"/>
    <xdr:sp macro="" textlink="">
      <xdr:nvSpPr>
        <xdr:cNvPr id="474" name="ZoneTexte 473">
          <a:extLst>
            <a:ext uri="{FF2B5EF4-FFF2-40B4-BE49-F238E27FC236}">
              <a16:creationId xmlns:a16="http://schemas.microsoft.com/office/drawing/2014/main" id="{36709FA0-BE03-46F9-83BF-808A11CE804D}"/>
            </a:ext>
          </a:extLst>
        </xdr:cNvPr>
        <xdr:cNvSpPr txBox="1"/>
      </xdr:nvSpPr>
      <xdr:spPr>
        <a:xfrm>
          <a:off x="1107757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25</xdr:row>
      <xdr:rowOff>0</xdr:rowOff>
    </xdr:from>
    <xdr:ext cx="65" cy="172227"/>
    <xdr:sp macro="" textlink="">
      <xdr:nvSpPr>
        <xdr:cNvPr id="475" name="ZoneTexte 474">
          <a:extLst>
            <a:ext uri="{FF2B5EF4-FFF2-40B4-BE49-F238E27FC236}">
              <a16:creationId xmlns:a16="http://schemas.microsoft.com/office/drawing/2014/main" id="{660B1FF0-E5D9-4DD7-AB44-36E9A4E4E14E}"/>
            </a:ext>
          </a:extLst>
        </xdr:cNvPr>
        <xdr:cNvSpPr txBox="1"/>
      </xdr:nvSpPr>
      <xdr:spPr>
        <a:xfrm>
          <a:off x="11791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25</xdr:row>
      <xdr:rowOff>0</xdr:rowOff>
    </xdr:from>
    <xdr:ext cx="65" cy="172227"/>
    <xdr:sp macro="" textlink="">
      <xdr:nvSpPr>
        <xdr:cNvPr id="476" name="ZoneTexte 475">
          <a:extLst>
            <a:ext uri="{FF2B5EF4-FFF2-40B4-BE49-F238E27FC236}">
              <a16:creationId xmlns:a16="http://schemas.microsoft.com/office/drawing/2014/main" id="{B64810EF-6A39-4A02-9612-0834D9695BFC}"/>
            </a:ext>
          </a:extLst>
        </xdr:cNvPr>
        <xdr:cNvSpPr txBox="1"/>
      </xdr:nvSpPr>
      <xdr:spPr>
        <a:xfrm>
          <a:off x="11791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25</xdr:row>
      <xdr:rowOff>0</xdr:rowOff>
    </xdr:from>
    <xdr:ext cx="65" cy="172227"/>
    <xdr:sp macro="" textlink="">
      <xdr:nvSpPr>
        <xdr:cNvPr id="477" name="ZoneTexte 476">
          <a:extLst>
            <a:ext uri="{FF2B5EF4-FFF2-40B4-BE49-F238E27FC236}">
              <a16:creationId xmlns:a16="http://schemas.microsoft.com/office/drawing/2014/main" id="{3FD3029A-50A5-4540-AD40-6D60A112A9D8}"/>
            </a:ext>
          </a:extLst>
        </xdr:cNvPr>
        <xdr:cNvSpPr txBox="1"/>
      </xdr:nvSpPr>
      <xdr:spPr>
        <a:xfrm>
          <a:off x="125063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25</xdr:row>
      <xdr:rowOff>0</xdr:rowOff>
    </xdr:from>
    <xdr:ext cx="65" cy="172227"/>
    <xdr:sp macro="" textlink="">
      <xdr:nvSpPr>
        <xdr:cNvPr id="478" name="ZoneTexte 477">
          <a:extLst>
            <a:ext uri="{FF2B5EF4-FFF2-40B4-BE49-F238E27FC236}">
              <a16:creationId xmlns:a16="http://schemas.microsoft.com/office/drawing/2014/main" id="{C7904AE8-80DD-4827-A72C-D7716066EA45}"/>
            </a:ext>
          </a:extLst>
        </xdr:cNvPr>
        <xdr:cNvSpPr txBox="1"/>
      </xdr:nvSpPr>
      <xdr:spPr>
        <a:xfrm>
          <a:off x="125063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479" name="ZoneTexte 478">
          <a:extLst>
            <a:ext uri="{FF2B5EF4-FFF2-40B4-BE49-F238E27FC236}">
              <a16:creationId xmlns:a16="http://schemas.microsoft.com/office/drawing/2014/main" id="{5606D4F4-1CD5-4854-8EE5-16C751E30AD7}"/>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480" name="ZoneTexte 479">
          <a:extLst>
            <a:ext uri="{FF2B5EF4-FFF2-40B4-BE49-F238E27FC236}">
              <a16:creationId xmlns:a16="http://schemas.microsoft.com/office/drawing/2014/main" id="{B2FB076B-1100-4A47-8E2C-064A71BBCC9C}"/>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481" name="ZoneTexte 480">
          <a:extLst>
            <a:ext uri="{FF2B5EF4-FFF2-40B4-BE49-F238E27FC236}">
              <a16:creationId xmlns:a16="http://schemas.microsoft.com/office/drawing/2014/main" id="{9293746D-5123-4A7B-A2F6-D6FCE2D0D4D7}"/>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482" name="ZoneTexte 481">
          <a:extLst>
            <a:ext uri="{FF2B5EF4-FFF2-40B4-BE49-F238E27FC236}">
              <a16:creationId xmlns:a16="http://schemas.microsoft.com/office/drawing/2014/main" id="{0C6DC0C7-629A-40E0-B2E4-4EEFFEC3023D}"/>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483" name="ZoneTexte 482">
          <a:extLst>
            <a:ext uri="{FF2B5EF4-FFF2-40B4-BE49-F238E27FC236}">
              <a16:creationId xmlns:a16="http://schemas.microsoft.com/office/drawing/2014/main" id="{8129C129-B12E-4032-8AA2-E94047FEEB85}"/>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484" name="ZoneTexte 483">
          <a:extLst>
            <a:ext uri="{FF2B5EF4-FFF2-40B4-BE49-F238E27FC236}">
              <a16:creationId xmlns:a16="http://schemas.microsoft.com/office/drawing/2014/main" id="{3876B6CC-B18D-456E-81ED-BFEC6B904FEF}"/>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485" name="ZoneTexte 484">
          <a:extLst>
            <a:ext uri="{FF2B5EF4-FFF2-40B4-BE49-F238E27FC236}">
              <a16:creationId xmlns:a16="http://schemas.microsoft.com/office/drawing/2014/main" id="{C6B0CE28-77CE-4B24-A9ED-E3B3BCCDBD6C}"/>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486" name="ZoneTexte 485">
          <a:extLst>
            <a:ext uri="{FF2B5EF4-FFF2-40B4-BE49-F238E27FC236}">
              <a16:creationId xmlns:a16="http://schemas.microsoft.com/office/drawing/2014/main" id="{68EDD57F-B0FD-4221-923D-286C31B927B4}"/>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487" name="ZoneTexte 486">
          <a:extLst>
            <a:ext uri="{FF2B5EF4-FFF2-40B4-BE49-F238E27FC236}">
              <a16:creationId xmlns:a16="http://schemas.microsoft.com/office/drawing/2014/main" id="{F8CBD7ED-3A34-4D40-A323-E36449799813}"/>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488" name="ZoneTexte 487">
          <a:extLst>
            <a:ext uri="{FF2B5EF4-FFF2-40B4-BE49-F238E27FC236}">
              <a16:creationId xmlns:a16="http://schemas.microsoft.com/office/drawing/2014/main" id="{0C3866C3-3247-4CF8-AEBB-B94F2F879A6E}"/>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489" name="ZoneTexte 488">
          <a:extLst>
            <a:ext uri="{FF2B5EF4-FFF2-40B4-BE49-F238E27FC236}">
              <a16:creationId xmlns:a16="http://schemas.microsoft.com/office/drawing/2014/main" id="{42449AA6-68D9-42B9-A729-EC9A5931E457}"/>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490" name="ZoneTexte 489">
          <a:extLst>
            <a:ext uri="{FF2B5EF4-FFF2-40B4-BE49-F238E27FC236}">
              <a16:creationId xmlns:a16="http://schemas.microsoft.com/office/drawing/2014/main" id="{A92E75B3-48BC-4837-A82A-B47C13FABCA3}"/>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491" name="ZoneTexte 490">
          <a:extLst>
            <a:ext uri="{FF2B5EF4-FFF2-40B4-BE49-F238E27FC236}">
              <a16:creationId xmlns:a16="http://schemas.microsoft.com/office/drawing/2014/main" id="{2AFD511A-1C43-42B2-9222-56CA884D36EF}"/>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492" name="ZoneTexte 491">
          <a:extLst>
            <a:ext uri="{FF2B5EF4-FFF2-40B4-BE49-F238E27FC236}">
              <a16:creationId xmlns:a16="http://schemas.microsoft.com/office/drawing/2014/main" id="{D31A378A-B3E9-4968-9FDE-999739EC5047}"/>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493" name="ZoneTexte 492">
          <a:extLst>
            <a:ext uri="{FF2B5EF4-FFF2-40B4-BE49-F238E27FC236}">
              <a16:creationId xmlns:a16="http://schemas.microsoft.com/office/drawing/2014/main" id="{29C08132-7ACD-4929-A527-AA6370C7A696}"/>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494" name="ZoneTexte 493">
          <a:extLst>
            <a:ext uri="{FF2B5EF4-FFF2-40B4-BE49-F238E27FC236}">
              <a16:creationId xmlns:a16="http://schemas.microsoft.com/office/drawing/2014/main" id="{88B09F7F-787E-435F-9C5F-AD14185103A7}"/>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495" name="ZoneTexte 494">
          <a:extLst>
            <a:ext uri="{FF2B5EF4-FFF2-40B4-BE49-F238E27FC236}">
              <a16:creationId xmlns:a16="http://schemas.microsoft.com/office/drawing/2014/main" id="{80313227-95E7-42BC-AAFB-B8CF7E151E89}"/>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496" name="ZoneTexte 495">
          <a:extLst>
            <a:ext uri="{FF2B5EF4-FFF2-40B4-BE49-F238E27FC236}">
              <a16:creationId xmlns:a16="http://schemas.microsoft.com/office/drawing/2014/main" id="{7B9626CC-921B-4463-9C3C-9D8517D224C4}"/>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497" name="ZoneTexte 496">
          <a:extLst>
            <a:ext uri="{FF2B5EF4-FFF2-40B4-BE49-F238E27FC236}">
              <a16:creationId xmlns:a16="http://schemas.microsoft.com/office/drawing/2014/main" id="{32791F7E-A6FE-4056-AEB0-3881B2E18E75}"/>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498" name="ZoneTexte 497">
          <a:extLst>
            <a:ext uri="{FF2B5EF4-FFF2-40B4-BE49-F238E27FC236}">
              <a16:creationId xmlns:a16="http://schemas.microsoft.com/office/drawing/2014/main" id="{EBEDBE86-D2DB-4E83-97D5-3796B80190C7}"/>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499" name="ZoneTexte 498">
          <a:extLst>
            <a:ext uri="{FF2B5EF4-FFF2-40B4-BE49-F238E27FC236}">
              <a16:creationId xmlns:a16="http://schemas.microsoft.com/office/drawing/2014/main" id="{CF8DEA64-46AF-420D-8512-FAE080EFE378}"/>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500" name="ZoneTexte 499">
          <a:extLst>
            <a:ext uri="{FF2B5EF4-FFF2-40B4-BE49-F238E27FC236}">
              <a16:creationId xmlns:a16="http://schemas.microsoft.com/office/drawing/2014/main" id="{0CD22B77-619A-4769-81E2-D568C3EA16F9}"/>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501" name="ZoneTexte 500">
          <a:extLst>
            <a:ext uri="{FF2B5EF4-FFF2-40B4-BE49-F238E27FC236}">
              <a16:creationId xmlns:a16="http://schemas.microsoft.com/office/drawing/2014/main" id="{15DB74D9-EB98-4BA4-BAE2-89EDBF65320E}"/>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502" name="ZoneTexte 501">
          <a:extLst>
            <a:ext uri="{FF2B5EF4-FFF2-40B4-BE49-F238E27FC236}">
              <a16:creationId xmlns:a16="http://schemas.microsoft.com/office/drawing/2014/main" id="{9B2D5CAE-024E-4B9F-B4A7-F5D8D3930214}"/>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503" name="ZoneTexte 502">
          <a:extLst>
            <a:ext uri="{FF2B5EF4-FFF2-40B4-BE49-F238E27FC236}">
              <a16:creationId xmlns:a16="http://schemas.microsoft.com/office/drawing/2014/main" id="{87AC8338-D964-405D-81DF-E7A6A91A48F8}"/>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504" name="ZoneTexte 503">
          <a:extLst>
            <a:ext uri="{FF2B5EF4-FFF2-40B4-BE49-F238E27FC236}">
              <a16:creationId xmlns:a16="http://schemas.microsoft.com/office/drawing/2014/main" id="{DA5FCCD7-AEFC-451C-8933-82751330B73F}"/>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505" name="ZoneTexte 504">
          <a:extLst>
            <a:ext uri="{FF2B5EF4-FFF2-40B4-BE49-F238E27FC236}">
              <a16:creationId xmlns:a16="http://schemas.microsoft.com/office/drawing/2014/main" id="{D66B8010-882C-4602-91B4-CA73395A1823}"/>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506" name="ZoneTexte 505">
          <a:extLst>
            <a:ext uri="{FF2B5EF4-FFF2-40B4-BE49-F238E27FC236}">
              <a16:creationId xmlns:a16="http://schemas.microsoft.com/office/drawing/2014/main" id="{747D1F09-5D0C-4D5C-BF9C-052AB64FFCDA}"/>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507" name="ZoneTexte 506">
          <a:extLst>
            <a:ext uri="{FF2B5EF4-FFF2-40B4-BE49-F238E27FC236}">
              <a16:creationId xmlns:a16="http://schemas.microsoft.com/office/drawing/2014/main" id="{41CEBC69-C7D6-49CC-8CF8-0333B03D98C0}"/>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508" name="ZoneTexte 507">
          <a:extLst>
            <a:ext uri="{FF2B5EF4-FFF2-40B4-BE49-F238E27FC236}">
              <a16:creationId xmlns:a16="http://schemas.microsoft.com/office/drawing/2014/main" id="{D47B0370-CD9F-4148-940F-D92E2AE3FF08}"/>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509" name="ZoneTexte 508">
          <a:extLst>
            <a:ext uri="{FF2B5EF4-FFF2-40B4-BE49-F238E27FC236}">
              <a16:creationId xmlns:a16="http://schemas.microsoft.com/office/drawing/2014/main" id="{D83624BA-CBF3-426E-8DA1-AC0D5B0441B7}"/>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37</xdr:row>
      <xdr:rowOff>0</xdr:rowOff>
    </xdr:from>
    <xdr:ext cx="65" cy="172227"/>
    <xdr:sp macro="" textlink="">
      <xdr:nvSpPr>
        <xdr:cNvPr id="510" name="ZoneTexte 509">
          <a:extLst>
            <a:ext uri="{FF2B5EF4-FFF2-40B4-BE49-F238E27FC236}">
              <a16:creationId xmlns:a16="http://schemas.microsoft.com/office/drawing/2014/main" id="{A58C321D-119B-4CBD-8E16-75A80C3DE693}"/>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511" name="ZoneTexte 510">
          <a:extLst>
            <a:ext uri="{FF2B5EF4-FFF2-40B4-BE49-F238E27FC236}">
              <a16:creationId xmlns:a16="http://schemas.microsoft.com/office/drawing/2014/main" id="{DC5980E3-4880-4BE3-A37F-479BAC1D5A5C}"/>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512" name="ZoneTexte 511">
          <a:extLst>
            <a:ext uri="{FF2B5EF4-FFF2-40B4-BE49-F238E27FC236}">
              <a16:creationId xmlns:a16="http://schemas.microsoft.com/office/drawing/2014/main" id="{3670FB47-6D51-4CED-AF34-1C0EF8073C71}"/>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513" name="ZoneTexte 512">
          <a:extLst>
            <a:ext uri="{FF2B5EF4-FFF2-40B4-BE49-F238E27FC236}">
              <a16:creationId xmlns:a16="http://schemas.microsoft.com/office/drawing/2014/main" id="{E04ABAB5-DE79-4358-BFD5-B84938CB67F2}"/>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514" name="ZoneTexte 513">
          <a:extLst>
            <a:ext uri="{FF2B5EF4-FFF2-40B4-BE49-F238E27FC236}">
              <a16:creationId xmlns:a16="http://schemas.microsoft.com/office/drawing/2014/main" id="{10E08F4B-8854-49C9-A3D0-B2F9D6E512FF}"/>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515" name="ZoneTexte 514">
          <a:extLst>
            <a:ext uri="{FF2B5EF4-FFF2-40B4-BE49-F238E27FC236}">
              <a16:creationId xmlns:a16="http://schemas.microsoft.com/office/drawing/2014/main" id="{C56BE575-4D87-4A22-9C19-DB56CA1F390F}"/>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516" name="ZoneTexte 515">
          <a:extLst>
            <a:ext uri="{FF2B5EF4-FFF2-40B4-BE49-F238E27FC236}">
              <a16:creationId xmlns:a16="http://schemas.microsoft.com/office/drawing/2014/main" id="{C73433FF-AC34-49FF-9A03-10ED33C9300B}"/>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517" name="ZoneTexte 516">
          <a:extLst>
            <a:ext uri="{FF2B5EF4-FFF2-40B4-BE49-F238E27FC236}">
              <a16:creationId xmlns:a16="http://schemas.microsoft.com/office/drawing/2014/main" id="{FCA95F70-C93F-4AA2-8FCE-FDD2B64BFA72}"/>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37</xdr:row>
      <xdr:rowOff>0</xdr:rowOff>
    </xdr:from>
    <xdr:ext cx="65" cy="172227"/>
    <xdr:sp macro="" textlink="">
      <xdr:nvSpPr>
        <xdr:cNvPr id="518" name="ZoneTexte 517">
          <a:extLst>
            <a:ext uri="{FF2B5EF4-FFF2-40B4-BE49-F238E27FC236}">
              <a16:creationId xmlns:a16="http://schemas.microsoft.com/office/drawing/2014/main" id="{7423110D-A975-4609-9AAF-EB574CAAA5AB}"/>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519" name="ZoneTexte 518">
          <a:extLst>
            <a:ext uri="{FF2B5EF4-FFF2-40B4-BE49-F238E27FC236}">
              <a16:creationId xmlns:a16="http://schemas.microsoft.com/office/drawing/2014/main" id="{4C392209-02CC-4E68-9BBE-6F1830537638}"/>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520" name="ZoneTexte 519">
          <a:extLst>
            <a:ext uri="{FF2B5EF4-FFF2-40B4-BE49-F238E27FC236}">
              <a16:creationId xmlns:a16="http://schemas.microsoft.com/office/drawing/2014/main" id="{34E29CC2-D8F0-4956-864D-8849A1256E71}"/>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521" name="ZoneTexte 520">
          <a:extLst>
            <a:ext uri="{FF2B5EF4-FFF2-40B4-BE49-F238E27FC236}">
              <a16:creationId xmlns:a16="http://schemas.microsoft.com/office/drawing/2014/main" id="{767D1A4C-CE0B-4CAD-9D73-044EFE3C565B}"/>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522" name="ZoneTexte 521">
          <a:extLst>
            <a:ext uri="{FF2B5EF4-FFF2-40B4-BE49-F238E27FC236}">
              <a16:creationId xmlns:a16="http://schemas.microsoft.com/office/drawing/2014/main" id="{6A47D77F-0738-44DF-9497-2138E2FB5171}"/>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523" name="ZoneTexte 522">
          <a:extLst>
            <a:ext uri="{FF2B5EF4-FFF2-40B4-BE49-F238E27FC236}">
              <a16:creationId xmlns:a16="http://schemas.microsoft.com/office/drawing/2014/main" id="{7F6252C0-2CB7-4119-870B-B486F816D102}"/>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524" name="ZoneTexte 523">
          <a:extLst>
            <a:ext uri="{FF2B5EF4-FFF2-40B4-BE49-F238E27FC236}">
              <a16:creationId xmlns:a16="http://schemas.microsoft.com/office/drawing/2014/main" id="{44081AF1-6DD4-479D-9339-8D5C226F93FC}"/>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525" name="ZoneTexte 524">
          <a:extLst>
            <a:ext uri="{FF2B5EF4-FFF2-40B4-BE49-F238E27FC236}">
              <a16:creationId xmlns:a16="http://schemas.microsoft.com/office/drawing/2014/main" id="{6D97007E-DB50-4209-8B6A-7B7B2AED46C6}"/>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526" name="ZoneTexte 525">
          <a:extLst>
            <a:ext uri="{FF2B5EF4-FFF2-40B4-BE49-F238E27FC236}">
              <a16:creationId xmlns:a16="http://schemas.microsoft.com/office/drawing/2014/main" id="{EC799581-72E5-4C01-B6D3-0427B92E73A8}"/>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527" name="ZoneTexte 526">
          <a:extLst>
            <a:ext uri="{FF2B5EF4-FFF2-40B4-BE49-F238E27FC236}">
              <a16:creationId xmlns:a16="http://schemas.microsoft.com/office/drawing/2014/main" id="{8C980717-A407-41AA-8FDA-A131817D869E}"/>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528" name="ZoneTexte 527">
          <a:extLst>
            <a:ext uri="{FF2B5EF4-FFF2-40B4-BE49-F238E27FC236}">
              <a16:creationId xmlns:a16="http://schemas.microsoft.com/office/drawing/2014/main" id="{B11BAB8F-EBD4-40EF-A115-AD122AC4847E}"/>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529" name="ZoneTexte 528">
          <a:extLst>
            <a:ext uri="{FF2B5EF4-FFF2-40B4-BE49-F238E27FC236}">
              <a16:creationId xmlns:a16="http://schemas.microsoft.com/office/drawing/2014/main" id="{90FE1F22-47F9-4DEA-B2F5-65C88A905456}"/>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37</xdr:row>
      <xdr:rowOff>0</xdr:rowOff>
    </xdr:from>
    <xdr:ext cx="65" cy="172227"/>
    <xdr:sp macro="" textlink="">
      <xdr:nvSpPr>
        <xdr:cNvPr id="530" name="ZoneTexte 529">
          <a:extLst>
            <a:ext uri="{FF2B5EF4-FFF2-40B4-BE49-F238E27FC236}">
              <a16:creationId xmlns:a16="http://schemas.microsoft.com/office/drawing/2014/main" id="{876FB4E6-9000-4FAF-8FC0-EAEE1B12B585}"/>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609" name="ZoneTexte 608">
          <a:extLst>
            <a:ext uri="{FF2B5EF4-FFF2-40B4-BE49-F238E27FC236}">
              <a16:creationId xmlns:a16="http://schemas.microsoft.com/office/drawing/2014/main" id="{1570E7E1-C0F8-4CFE-901B-5A6D132B838A}"/>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610" name="ZoneTexte 609">
          <a:extLst>
            <a:ext uri="{FF2B5EF4-FFF2-40B4-BE49-F238E27FC236}">
              <a16:creationId xmlns:a16="http://schemas.microsoft.com/office/drawing/2014/main" id="{5A689BB8-BFDB-44CF-8E2C-E37193E4AB6E}"/>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611" name="ZoneTexte 610">
          <a:extLst>
            <a:ext uri="{FF2B5EF4-FFF2-40B4-BE49-F238E27FC236}">
              <a16:creationId xmlns:a16="http://schemas.microsoft.com/office/drawing/2014/main" id="{45393C85-6B3C-4E8F-9BB6-3FB512BFA05B}"/>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612" name="ZoneTexte 611">
          <a:extLst>
            <a:ext uri="{FF2B5EF4-FFF2-40B4-BE49-F238E27FC236}">
              <a16:creationId xmlns:a16="http://schemas.microsoft.com/office/drawing/2014/main" id="{0FCFC6D6-BCB7-4E2A-87C1-6A57706FE873}"/>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13" name="ZoneTexte 612">
          <a:extLst>
            <a:ext uri="{FF2B5EF4-FFF2-40B4-BE49-F238E27FC236}">
              <a16:creationId xmlns:a16="http://schemas.microsoft.com/office/drawing/2014/main" id="{D72C9DAE-0733-476A-823A-15AF52643571}"/>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14" name="ZoneTexte 613">
          <a:extLst>
            <a:ext uri="{FF2B5EF4-FFF2-40B4-BE49-F238E27FC236}">
              <a16:creationId xmlns:a16="http://schemas.microsoft.com/office/drawing/2014/main" id="{89628862-F2C4-4C93-8B90-6D1EE2937963}"/>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15" name="ZoneTexte 614">
          <a:extLst>
            <a:ext uri="{FF2B5EF4-FFF2-40B4-BE49-F238E27FC236}">
              <a16:creationId xmlns:a16="http://schemas.microsoft.com/office/drawing/2014/main" id="{A81D88CD-BF8B-40D8-AEC6-5CBBFD5DF15B}"/>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16" name="ZoneTexte 615">
          <a:extLst>
            <a:ext uri="{FF2B5EF4-FFF2-40B4-BE49-F238E27FC236}">
              <a16:creationId xmlns:a16="http://schemas.microsoft.com/office/drawing/2014/main" id="{2C5CABA2-BDCB-4D11-963E-2B9A8802C183}"/>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17" name="ZoneTexte 616">
          <a:extLst>
            <a:ext uri="{FF2B5EF4-FFF2-40B4-BE49-F238E27FC236}">
              <a16:creationId xmlns:a16="http://schemas.microsoft.com/office/drawing/2014/main" id="{4E8C56EE-BA90-4B52-AE4A-70B4605DCE14}"/>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18" name="ZoneTexte 617">
          <a:extLst>
            <a:ext uri="{FF2B5EF4-FFF2-40B4-BE49-F238E27FC236}">
              <a16:creationId xmlns:a16="http://schemas.microsoft.com/office/drawing/2014/main" id="{C49C121E-CBF2-4E87-9978-7165FE03E5D3}"/>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19" name="ZoneTexte 618">
          <a:extLst>
            <a:ext uri="{FF2B5EF4-FFF2-40B4-BE49-F238E27FC236}">
              <a16:creationId xmlns:a16="http://schemas.microsoft.com/office/drawing/2014/main" id="{1B28CA0C-518B-419E-93F3-117961013DC9}"/>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20" name="ZoneTexte 619">
          <a:extLst>
            <a:ext uri="{FF2B5EF4-FFF2-40B4-BE49-F238E27FC236}">
              <a16:creationId xmlns:a16="http://schemas.microsoft.com/office/drawing/2014/main" id="{6A396F8C-F284-4199-839E-0471B3AAF41E}"/>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621" name="ZoneTexte 620">
          <a:extLst>
            <a:ext uri="{FF2B5EF4-FFF2-40B4-BE49-F238E27FC236}">
              <a16:creationId xmlns:a16="http://schemas.microsoft.com/office/drawing/2014/main" id="{639FD01E-C928-452D-BE9D-9E68144407E9}"/>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22" name="ZoneTexte 621">
          <a:extLst>
            <a:ext uri="{FF2B5EF4-FFF2-40B4-BE49-F238E27FC236}">
              <a16:creationId xmlns:a16="http://schemas.microsoft.com/office/drawing/2014/main" id="{0F4A298A-2FF0-446B-8476-37A95BEFC6CF}"/>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23" name="ZoneTexte 622">
          <a:extLst>
            <a:ext uri="{FF2B5EF4-FFF2-40B4-BE49-F238E27FC236}">
              <a16:creationId xmlns:a16="http://schemas.microsoft.com/office/drawing/2014/main" id="{77C64AEB-B57D-4A6D-AF8F-97E76840B90E}"/>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24" name="ZoneTexte 623">
          <a:extLst>
            <a:ext uri="{FF2B5EF4-FFF2-40B4-BE49-F238E27FC236}">
              <a16:creationId xmlns:a16="http://schemas.microsoft.com/office/drawing/2014/main" id="{3F9FA8AB-E761-4B36-BE42-61877213B5F5}"/>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62</xdr:row>
      <xdr:rowOff>0</xdr:rowOff>
    </xdr:from>
    <xdr:ext cx="65" cy="172227"/>
    <xdr:sp macro="" textlink="">
      <xdr:nvSpPr>
        <xdr:cNvPr id="625" name="ZoneTexte 624">
          <a:extLst>
            <a:ext uri="{FF2B5EF4-FFF2-40B4-BE49-F238E27FC236}">
              <a16:creationId xmlns:a16="http://schemas.microsoft.com/office/drawing/2014/main" id="{F0636CFE-F565-4A4B-909D-63E04F74F56C}"/>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62</xdr:row>
      <xdr:rowOff>0</xdr:rowOff>
    </xdr:from>
    <xdr:ext cx="65" cy="172227"/>
    <xdr:sp macro="" textlink="">
      <xdr:nvSpPr>
        <xdr:cNvPr id="626" name="ZoneTexte 625">
          <a:extLst>
            <a:ext uri="{FF2B5EF4-FFF2-40B4-BE49-F238E27FC236}">
              <a16:creationId xmlns:a16="http://schemas.microsoft.com/office/drawing/2014/main" id="{E2DD5216-ADD7-4128-997D-D4F21122BE7E}"/>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62</xdr:row>
      <xdr:rowOff>0</xdr:rowOff>
    </xdr:from>
    <xdr:ext cx="65" cy="172227"/>
    <xdr:sp macro="" textlink="">
      <xdr:nvSpPr>
        <xdr:cNvPr id="627" name="ZoneTexte 626">
          <a:extLst>
            <a:ext uri="{FF2B5EF4-FFF2-40B4-BE49-F238E27FC236}">
              <a16:creationId xmlns:a16="http://schemas.microsoft.com/office/drawing/2014/main" id="{7D6D8618-C533-41B3-A3F8-04B436B20F4E}"/>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628" name="ZoneTexte 627">
          <a:extLst>
            <a:ext uri="{FF2B5EF4-FFF2-40B4-BE49-F238E27FC236}">
              <a16:creationId xmlns:a16="http://schemas.microsoft.com/office/drawing/2014/main" id="{1181751A-0CC2-44FF-B294-9FC0A9BAF713}"/>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629" name="ZoneTexte 628">
          <a:extLst>
            <a:ext uri="{FF2B5EF4-FFF2-40B4-BE49-F238E27FC236}">
              <a16:creationId xmlns:a16="http://schemas.microsoft.com/office/drawing/2014/main" id="{ABFE0866-09BB-4429-A314-74C0D5B352A2}"/>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630" name="ZoneTexte 629">
          <a:extLst>
            <a:ext uri="{FF2B5EF4-FFF2-40B4-BE49-F238E27FC236}">
              <a16:creationId xmlns:a16="http://schemas.microsoft.com/office/drawing/2014/main" id="{AD69CDB3-4DA5-49B4-9518-777255119E23}"/>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631" name="ZoneTexte 630">
          <a:extLst>
            <a:ext uri="{FF2B5EF4-FFF2-40B4-BE49-F238E27FC236}">
              <a16:creationId xmlns:a16="http://schemas.microsoft.com/office/drawing/2014/main" id="{F5AD9BC1-5E03-41D7-AE0B-B51B37FBDC2A}"/>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32" name="ZoneTexte 631">
          <a:extLst>
            <a:ext uri="{FF2B5EF4-FFF2-40B4-BE49-F238E27FC236}">
              <a16:creationId xmlns:a16="http://schemas.microsoft.com/office/drawing/2014/main" id="{80160D1E-E998-4B94-BDA9-76DC1B3A52AC}"/>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33" name="ZoneTexte 632">
          <a:extLst>
            <a:ext uri="{FF2B5EF4-FFF2-40B4-BE49-F238E27FC236}">
              <a16:creationId xmlns:a16="http://schemas.microsoft.com/office/drawing/2014/main" id="{E30349D5-6529-458C-B5A1-CF2CD4E222A3}"/>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34" name="ZoneTexte 633">
          <a:extLst>
            <a:ext uri="{FF2B5EF4-FFF2-40B4-BE49-F238E27FC236}">
              <a16:creationId xmlns:a16="http://schemas.microsoft.com/office/drawing/2014/main" id="{46FAF811-F644-465E-A0F3-FBE4FE6E4CCF}"/>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35" name="ZoneTexte 634">
          <a:extLst>
            <a:ext uri="{FF2B5EF4-FFF2-40B4-BE49-F238E27FC236}">
              <a16:creationId xmlns:a16="http://schemas.microsoft.com/office/drawing/2014/main" id="{0ECEEC2F-4E50-43C8-9971-D3AB8E38A686}"/>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36" name="ZoneTexte 635">
          <a:extLst>
            <a:ext uri="{FF2B5EF4-FFF2-40B4-BE49-F238E27FC236}">
              <a16:creationId xmlns:a16="http://schemas.microsoft.com/office/drawing/2014/main" id="{A2785533-6333-4457-86B1-3DF28FDB6B22}"/>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37" name="ZoneTexte 636">
          <a:extLst>
            <a:ext uri="{FF2B5EF4-FFF2-40B4-BE49-F238E27FC236}">
              <a16:creationId xmlns:a16="http://schemas.microsoft.com/office/drawing/2014/main" id="{854E0159-835B-4F44-B951-68B67B27582A}"/>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38" name="ZoneTexte 637">
          <a:extLst>
            <a:ext uri="{FF2B5EF4-FFF2-40B4-BE49-F238E27FC236}">
              <a16:creationId xmlns:a16="http://schemas.microsoft.com/office/drawing/2014/main" id="{5DD72C83-F269-4BDD-AE6D-6DCD552E80AF}"/>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39" name="ZoneTexte 638">
          <a:extLst>
            <a:ext uri="{FF2B5EF4-FFF2-40B4-BE49-F238E27FC236}">
              <a16:creationId xmlns:a16="http://schemas.microsoft.com/office/drawing/2014/main" id="{886D5F8C-1751-47F9-8A5F-BED410ECF3B0}"/>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640" name="ZoneTexte 639">
          <a:extLst>
            <a:ext uri="{FF2B5EF4-FFF2-40B4-BE49-F238E27FC236}">
              <a16:creationId xmlns:a16="http://schemas.microsoft.com/office/drawing/2014/main" id="{57889760-F532-4BEA-A3A1-5102012B4A71}"/>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41" name="ZoneTexte 640">
          <a:extLst>
            <a:ext uri="{FF2B5EF4-FFF2-40B4-BE49-F238E27FC236}">
              <a16:creationId xmlns:a16="http://schemas.microsoft.com/office/drawing/2014/main" id="{56BE2267-0645-42E0-8025-5281810B0863}"/>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42" name="ZoneTexte 641">
          <a:extLst>
            <a:ext uri="{FF2B5EF4-FFF2-40B4-BE49-F238E27FC236}">
              <a16:creationId xmlns:a16="http://schemas.microsoft.com/office/drawing/2014/main" id="{862753AB-D4D7-486E-B10C-6227AF43A9AE}"/>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43" name="ZoneTexte 642">
          <a:extLst>
            <a:ext uri="{FF2B5EF4-FFF2-40B4-BE49-F238E27FC236}">
              <a16:creationId xmlns:a16="http://schemas.microsoft.com/office/drawing/2014/main" id="{ED759888-971F-44AD-9EC5-DABF5A79404B}"/>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62</xdr:row>
      <xdr:rowOff>0</xdr:rowOff>
    </xdr:from>
    <xdr:ext cx="65" cy="172227"/>
    <xdr:sp macro="" textlink="">
      <xdr:nvSpPr>
        <xdr:cNvPr id="644" name="ZoneTexte 643">
          <a:extLst>
            <a:ext uri="{FF2B5EF4-FFF2-40B4-BE49-F238E27FC236}">
              <a16:creationId xmlns:a16="http://schemas.microsoft.com/office/drawing/2014/main" id="{967D212A-DC5C-4975-9AE6-834C662EB0F4}"/>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62</xdr:row>
      <xdr:rowOff>0</xdr:rowOff>
    </xdr:from>
    <xdr:ext cx="65" cy="172227"/>
    <xdr:sp macro="" textlink="">
      <xdr:nvSpPr>
        <xdr:cNvPr id="645" name="ZoneTexte 644">
          <a:extLst>
            <a:ext uri="{FF2B5EF4-FFF2-40B4-BE49-F238E27FC236}">
              <a16:creationId xmlns:a16="http://schemas.microsoft.com/office/drawing/2014/main" id="{36E6588A-6567-445A-8266-84D2F8D324E8}"/>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62</xdr:row>
      <xdr:rowOff>0</xdr:rowOff>
    </xdr:from>
    <xdr:ext cx="65" cy="172227"/>
    <xdr:sp macro="" textlink="">
      <xdr:nvSpPr>
        <xdr:cNvPr id="646" name="ZoneTexte 645">
          <a:extLst>
            <a:ext uri="{FF2B5EF4-FFF2-40B4-BE49-F238E27FC236}">
              <a16:creationId xmlns:a16="http://schemas.microsoft.com/office/drawing/2014/main" id="{A3F865CC-9026-4124-B61D-D8FFB8690C28}"/>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647" name="ZoneTexte 646">
          <a:extLst>
            <a:ext uri="{FF2B5EF4-FFF2-40B4-BE49-F238E27FC236}">
              <a16:creationId xmlns:a16="http://schemas.microsoft.com/office/drawing/2014/main" id="{DBDBA711-8A5F-45BD-B1D0-2C36D21139E7}"/>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648" name="ZoneTexte 647">
          <a:extLst>
            <a:ext uri="{FF2B5EF4-FFF2-40B4-BE49-F238E27FC236}">
              <a16:creationId xmlns:a16="http://schemas.microsoft.com/office/drawing/2014/main" id="{CD317F75-F13B-4E9F-8230-1A5A7A69AD79}"/>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649" name="ZoneTexte 648">
          <a:extLst>
            <a:ext uri="{FF2B5EF4-FFF2-40B4-BE49-F238E27FC236}">
              <a16:creationId xmlns:a16="http://schemas.microsoft.com/office/drawing/2014/main" id="{C9985A48-DDA7-44D9-9411-B6B295C43E59}"/>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650" name="ZoneTexte 649">
          <a:extLst>
            <a:ext uri="{FF2B5EF4-FFF2-40B4-BE49-F238E27FC236}">
              <a16:creationId xmlns:a16="http://schemas.microsoft.com/office/drawing/2014/main" id="{FE825092-7FBE-4DAD-BC8A-B968676D493B}"/>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651" name="ZoneTexte 650">
          <a:extLst>
            <a:ext uri="{FF2B5EF4-FFF2-40B4-BE49-F238E27FC236}">
              <a16:creationId xmlns:a16="http://schemas.microsoft.com/office/drawing/2014/main" id="{558CE940-4A48-49BF-8816-7E7D146337BD}"/>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652" name="ZoneTexte 651">
          <a:extLst>
            <a:ext uri="{FF2B5EF4-FFF2-40B4-BE49-F238E27FC236}">
              <a16:creationId xmlns:a16="http://schemas.microsoft.com/office/drawing/2014/main" id="{38A24593-1C65-4B68-BE45-310D27074572}"/>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653" name="ZoneTexte 652">
          <a:extLst>
            <a:ext uri="{FF2B5EF4-FFF2-40B4-BE49-F238E27FC236}">
              <a16:creationId xmlns:a16="http://schemas.microsoft.com/office/drawing/2014/main" id="{967986E0-6520-4FB1-A7D2-5F9250B87489}"/>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654" name="ZoneTexte 653">
          <a:extLst>
            <a:ext uri="{FF2B5EF4-FFF2-40B4-BE49-F238E27FC236}">
              <a16:creationId xmlns:a16="http://schemas.microsoft.com/office/drawing/2014/main" id="{2FF0244B-0B70-49A1-AC73-04769E829957}"/>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655" name="ZoneTexte 654">
          <a:extLst>
            <a:ext uri="{FF2B5EF4-FFF2-40B4-BE49-F238E27FC236}">
              <a16:creationId xmlns:a16="http://schemas.microsoft.com/office/drawing/2014/main" id="{04746812-B33E-4B47-A56E-CFD545A8E573}"/>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62</xdr:row>
      <xdr:rowOff>0</xdr:rowOff>
    </xdr:from>
    <xdr:ext cx="65" cy="172227"/>
    <xdr:sp macro="" textlink="">
      <xdr:nvSpPr>
        <xdr:cNvPr id="656" name="ZoneTexte 655">
          <a:extLst>
            <a:ext uri="{FF2B5EF4-FFF2-40B4-BE49-F238E27FC236}">
              <a16:creationId xmlns:a16="http://schemas.microsoft.com/office/drawing/2014/main" id="{128A0A7C-CABB-4861-8D9A-E558E643E027}"/>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57" name="ZoneTexte 656">
          <a:extLst>
            <a:ext uri="{FF2B5EF4-FFF2-40B4-BE49-F238E27FC236}">
              <a16:creationId xmlns:a16="http://schemas.microsoft.com/office/drawing/2014/main" id="{0A0627AF-1272-4EEA-AE00-DECC0027F63A}"/>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58" name="ZoneTexte 657">
          <a:extLst>
            <a:ext uri="{FF2B5EF4-FFF2-40B4-BE49-F238E27FC236}">
              <a16:creationId xmlns:a16="http://schemas.microsoft.com/office/drawing/2014/main" id="{4E7AA599-7ABE-4B26-BB66-8D9B30666215}"/>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59" name="ZoneTexte 658">
          <a:extLst>
            <a:ext uri="{FF2B5EF4-FFF2-40B4-BE49-F238E27FC236}">
              <a16:creationId xmlns:a16="http://schemas.microsoft.com/office/drawing/2014/main" id="{8BE60D6A-AFB4-4FF9-8539-6ED7ADA502D8}"/>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60" name="ZoneTexte 659">
          <a:extLst>
            <a:ext uri="{FF2B5EF4-FFF2-40B4-BE49-F238E27FC236}">
              <a16:creationId xmlns:a16="http://schemas.microsoft.com/office/drawing/2014/main" id="{56D43EC3-FB4B-4D2F-ADE3-97E40D80EC7E}"/>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61" name="ZoneTexte 660">
          <a:extLst>
            <a:ext uri="{FF2B5EF4-FFF2-40B4-BE49-F238E27FC236}">
              <a16:creationId xmlns:a16="http://schemas.microsoft.com/office/drawing/2014/main" id="{0CD5D180-1B1D-4B79-B795-67C8F4444EDB}"/>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62" name="ZoneTexte 661">
          <a:extLst>
            <a:ext uri="{FF2B5EF4-FFF2-40B4-BE49-F238E27FC236}">
              <a16:creationId xmlns:a16="http://schemas.microsoft.com/office/drawing/2014/main" id="{2DB728C2-57DD-4E76-BA4F-221172022151}"/>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63" name="ZoneTexte 662">
          <a:extLst>
            <a:ext uri="{FF2B5EF4-FFF2-40B4-BE49-F238E27FC236}">
              <a16:creationId xmlns:a16="http://schemas.microsoft.com/office/drawing/2014/main" id="{E0B68198-4F90-4316-80B2-2252A2549A8C}"/>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64" name="ZoneTexte 663">
          <a:extLst>
            <a:ext uri="{FF2B5EF4-FFF2-40B4-BE49-F238E27FC236}">
              <a16:creationId xmlns:a16="http://schemas.microsoft.com/office/drawing/2014/main" id="{2782747F-D086-44BC-93D9-930FC10D16FF}"/>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65" name="ZoneTexte 664">
          <a:extLst>
            <a:ext uri="{FF2B5EF4-FFF2-40B4-BE49-F238E27FC236}">
              <a16:creationId xmlns:a16="http://schemas.microsoft.com/office/drawing/2014/main" id="{A2555327-5934-4058-88D9-FA72834CDE06}"/>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62</xdr:row>
      <xdr:rowOff>0</xdr:rowOff>
    </xdr:from>
    <xdr:ext cx="65" cy="172227"/>
    <xdr:sp macro="" textlink="">
      <xdr:nvSpPr>
        <xdr:cNvPr id="666" name="ZoneTexte 665">
          <a:extLst>
            <a:ext uri="{FF2B5EF4-FFF2-40B4-BE49-F238E27FC236}">
              <a16:creationId xmlns:a16="http://schemas.microsoft.com/office/drawing/2014/main" id="{ADD1BDF2-CA24-43A1-AAC8-381E3219CEE8}"/>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667" name="ZoneTexte 666">
          <a:extLst>
            <a:ext uri="{FF2B5EF4-FFF2-40B4-BE49-F238E27FC236}">
              <a16:creationId xmlns:a16="http://schemas.microsoft.com/office/drawing/2014/main" id="{D0D08A9A-3B3F-4943-A075-2DEF74877F46}"/>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62</xdr:row>
      <xdr:rowOff>0</xdr:rowOff>
    </xdr:from>
    <xdr:ext cx="65" cy="172227"/>
    <xdr:sp macro="" textlink="">
      <xdr:nvSpPr>
        <xdr:cNvPr id="668" name="ZoneTexte 667">
          <a:extLst>
            <a:ext uri="{FF2B5EF4-FFF2-40B4-BE49-F238E27FC236}">
              <a16:creationId xmlns:a16="http://schemas.microsoft.com/office/drawing/2014/main" id="{5B5E9AAA-D22F-49E3-8CBD-6165BFD5A258}"/>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69" name="ZoneTexte 668">
          <a:extLst>
            <a:ext uri="{FF2B5EF4-FFF2-40B4-BE49-F238E27FC236}">
              <a16:creationId xmlns:a16="http://schemas.microsoft.com/office/drawing/2014/main" id="{9B145B74-209C-4123-B75C-1FAC55895307}"/>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70" name="ZoneTexte 669">
          <a:extLst>
            <a:ext uri="{FF2B5EF4-FFF2-40B4-BE49-F238E27FC236}">
              <a16:creationId xmlns:a16="http://schemas.microsoft.com/office/drawing/2014/main" id="{9ED60B27-89BB-4AC5-A2F3-30466B1F1BDD}"/>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71" name="ZoneTexte 670">
          <a:extLst>
            <a:ext uri="{FF2B5EF4-FFF2-40B4-BE49-F238E27FC236}">
              <a16:creationId xmlns:a16="http://schemas.microsoft.com/office/drawing/2014/main" id="{77767950-0CCC-4C5B-A5FE-B1BF38E4DC16}"/>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72" name="ZoneTexte 671">
          <a:extLst>
            <a:ext uri="{FF2B5EF4-FFF2-40B4-BE49-F238E27FC236}">
              <a16:creationId xmlns:a16="http://schemas.microsoft.com/office/drawing/2014/main" id="{62845657-4917-43BD-84D7-38A39A951FAE}"/>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73" name="ZoneTexte 672">
          <a:extLst>
            <a:ext uri="{FF2B5EF4-FFF2-40B4-BE49-F238E27FC236}">
              <a16:creationId xmlns:a16="http://schemas.microsoft.com/office/drawing/2014/main" id="{13F0ADF4-317F-4369-90DD-6DBAEAA6DCE8}"/>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74" name="ZoneTexte 673">
          <a:extLst>
            <a:ext uri="{FF2B5EF4-FFF2-40B4-BE49-F238E27FC236}">
              <a16:creationId xmlns:a16="http://schemas.microsoft.com/office/drawing/2014/main" id="{84BA39DF-D970-4F0A-9358-F939241EEFBC}"/>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75" name="ZoneTexte 674">
          <a:extLst>
            <a:ext uri="{FF2B5EF4-FFF2-40B4-BE49-F238E27FC236}">
              <a16:creationId xmlns:a16="http://schemas.microsoft.com/office/drawing/2014/main" id="{2882351D-A6FD-44B5-B145-F41FDC776C8B}"/>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76" name="ZoneTexte 675">
          <a:extLst>
            <a:ext uri="{FF2B5EF4-FFF2-40B4-BE49-F238E27FC236}">
              <a16:creationId xmlns:a16="http://schemas.microsoft.com/office/drawing/2014/main" id="{16CCD6E3-6C05-473C-AD8C-70721693755F}"/>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77" name="ZoneTexte 676">
          <a:extLst>
            <a:ext uri="{FF2B5EF4-FFF2-40B4-BE49-F238E27FC236}">
              <a16:creationId xmlns:a16="http://schemas.microsoft.com/office/drawing/2014/main" id="{E5B916BD-4F7E-4167-9467-575006B62B6B}"/>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78" name="ZoneTexte 677">
          <a:extLst>
            <a:ext uri="{FF2B5EF4-FFF2-40B4-BE49-F238E27FC236}">
              <a16:creationId xmlns:a16="http://schemas.microsoft.com/office/drawing/2014/main" id="{F4EDAF9C-8229-4126-A8E8-E0E47AC66401}"/>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79" name="ZoneTexte 678">
          <a:extLst>
            <a:ext uri="{FF2B5EF4-FFF2-40B4-BE49-F238E27FC236}">
              <a16:creationId xmlns:a16="http://schemas.microsoft.com/office/drawing/2014/main" id="{D3BED519-BC5A-4AC7-8E74-463ADF40589F}"/>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62</xdr:row>
      <xdr:rowOff>0</xdr:rowOff>
    </xdr:from>
    <xdr:ext cx="65" cy="172227"/>
    <xdr:sp macro="" textlink="">
      <xdr:nvSpPr>
        <xdr:cNvPr id="680" name="ZoneTexte 679">
          <a:extLst>
            <a:ext uri="{FF2B5EF4-FFF2-40B4-BE49-F238E27FC236}">
              <a16:creationId xmlns:a16="http://schemas.microsoft.com/office/drawing/2014/main" id="{BF10EBFA-749C-49B9-9FE1-EE94C0130050}"/>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62</xdr:row>
      <xdr:rowOff>0</xdr:rowOff>
    </xdr:from>
    <xdr:ext cx="65" cy="172227"/>
    <xdr:sp macro="" textlink="">
      <xdr:nvSpPr>
        <xdr:cNvPr id="681" name="ZoneTexte 680">
          <a:extLst>
            <a:ext uri="{FF2B5EF4-FFF2-40B4-BE49-F238E27FC236}">
              <a16:creationId xmlns:a16="http://schemas.microsoft.com/office/drawing/2014/main" id="{3CA94A3F-5109-4A2C-8761-AA0494C60D1A}"/>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62</xdr:row>
      <xdr:rowOff>0</xdr:rowOff>
    </xdr:from>
    <xdr:ext cx="65" cy="172227"/>
    <xdr:sp macro="" textlink="">
      <xdr:nvSpPr>
        <xdr:cNvPr id="682" name="ZoneTexte 681">
          <a:extLst>
            <a:ext uri="{FF2B5EF4-FFF2-40B4-BE49-F238E27FC236}">
              <a16:creationId xmlns:a16="http://schemas.microsoft.com/office/drawing/2014/main" id="{A4C875F8-C9E5-49BD-8F91-E9153685C399}"/>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62</xdr:row>
      <xdr:rowOff>0</xdr:rowOff>
    </xdr:from>
    <xdr:ext cx="65" cy="172227"/>
    <xdr:sp macro="" textlink="">
      <xdr:nvSpPr>
        <xdr:cNvPr id="683" name="ZoneTexte 682">
          <a:extLst>
            <a:ext uri="{FF2B5EF4-FFF2-40B4-BE49-F238E27FC236}">
              <a16:creationId xmlns:a16="http://schemas.microsoft.com/office/drawing/2014/main" id="{19079492-FC4F-4E1D-9328-E729E8CA84D1}"/>
            </a:ext>
          </a:extLst>
        </xdr:cNvPr>
        <xdr:cNvSpPr txBox="1"/>
      </xdr:nvSpPr>
      <xdr:spPr>
        <a:xfrm>
          <a:off x="43910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62</xdr:row>
      <xdr:rowOff>0</xdr:rowOff>
    </xdr:from>
    <xdr:ext cx="65" cy="172227"/>
    <xdr:sp macro="" textlink="">
      <xdr:nvSpPr>
        <xdr:cNvPr id="684" name="ZoneTexte 683">
          <a:extLst>
            <a:ext uri="{FF2B5EF4-FFF2-40B4-BE49-F238E27FC236}">
              <a16:creationId xmlns:a16="http://schemas.microsoft.com/office/drawing/2014/main" id="{79C23D96-EA87-4399-A310-BAD7F1DF645F}"/>
            </a:ext>
          </a:extLst>
        </xdr:cNvPr>
        <xdr:cNvSpPr txBox="1"/>
      </xdr:nvSpPr>
      <xdr:spPr>
        <a:xfrm>
          <a:off x="43910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62</xdr:row>
      <xdr:rowOff>0</xdr:rowOff>
    </xdr:from>
    <xdr:ext cx="65" cy="172227"/>
    <xdr:sp macro="" textlink="">
      <xdr:nvSpPr>
        <xdr:cNvPr id="685" name="ZoneTexte 684">
          <a:extLst>
            <a:ext uri="{FF2B5EF4-FFF2-40B4-BE49-F238E27FC236}">
              <a16:creationId xmlns:a16="http://schemas.microsoft.com/office/drawing/2014/main" id="{E6ED5855-9313-406A-AF66-4887F953B825}"/>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62</xdr:row>
      <xdr:rowOff>0</xdr:rowOff>
    </xdr:from>
    <xdr:ext cx="65" cy="172227"/>
    <xdr:sp macro="" textlink="">
      <xdr:nvSpPr>
        <xdr:cNvPr id="686" name="ZoneTexte 685">
          <a:extLst>
            <a:ext uri="{FF2B5EF4-FFF2-40B4-BE49-F238E27FC236}">
              <a16:creationId xmlns:a16="http://schemas.microsoft.com/office/drawing/2014/main" id="{AA55B8C5-86AF-41A4-AE46-3B98DAFC7CFD}"/>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687" name="ZoneTexte 686">
          <a:extLst>
            <a:ext uri="{FF2B5EF4-FFF2-40B4-BE49-F238E27FC236}">
              <a16:creationId xmlns:a16="http://schemas.microsoft.com/office/drawing/2014/main" id="{946F47A7-750B-4318-8DEB-088BA08D0330}"/>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688" name="ZoneTexte 687">
          <a:extLst>
            <a:ext uri="{FF2B5EF4-FFF2-40B4-BE49-F238E27FC236}">
              <a16:creationId xmlns:a16="http://schemas.microsoft.com/office/drawing/2014/main" id="{6493FF8C-7490-445C-8E39-0ED7BF17E9DB}"/>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689" name="ZoneTexte 688">
          <a:extLst>
            <a:ext uri="{FF2B5EF4-FFF2-40B4-BE49-F238E27FC236}">
              <a16:creationId xmlns:a16="http://schemas.microsoft.com/office/drawing/2014/main" id="{C55BCFE5-7183-4CFD-AF47-F802E8756727}"/>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690" name="ZoneTexte 689">
          <a:extLst>
            <a:ext uri="{FF2B5EF4-FFF2-40B4-BE49-F238E27FC236}">
              <a16:creationId xmlns:a16="http://schemas.microsoft.com/office/drawing/2014/main" id="{5B08BA70-6D4C-4BCE-B0E6-593726317FA5}"/>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691" name="ZoneTexte 690">
          <a:extLst>
            <a:ext uri="{FF2B5EF4-FFF2-40B4-BE49-F238E27FC236}">
              <a16:creationId xmlns:a16="http://schemas.microsoft.com/office/drawing/2014/main" id="{5F5D6BB5-4D63-4507-9939-7B596B167940}"/>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692" name="ZoneTexte 691">
          <a:extLst>
            <a:ext uri="{FF2B5EF4-FFF2-40B4-BE49-F238E27FC236}">
              <a16:creationId xmlns:a16="http://schemas.microsoft.com/office/drawing/2014/main" id="{B0590A42-9C94-4B2F-B2D3-292B970E46E1}"/>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693" name="ZoneTexte 692">
          <a:extLst>
            <a:ext uri="{FF2B5EF4-FFF2-40B4-BE49-F238E27FC236}">
              <a16:creationId xmlns:a16="http://schemas.microsoft.com/office/drawing/2014/main" id="{C868123F-D064-4896-9AE2-F8DDADB6AC0C}"/>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694" name="ZoneTexte 693">
          <a:extLst>
            <a:ext uri="{FF2B5EF4-FFF2-40B4-BE49-F238E27FC236}">
              <a16:creationId xmlns:a16="http://schemas.microsoft.com/office/drawing/2014/main" id="{9E905CEF-8834-4CA5-9C99-E990C099C7E7}"/>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695" name="ZoneTexte 694">
          <a:extLst>
            <a:ext uri="{FF2B5EF4-FFF2-40B4-BE49-F238E27FC236}">
              <a16:creationId xmlns:a16="http://schemas.microsoft.com/office/drawing/2014/main" id="{A7B0FCE0-D6A9-4BFF-A47F-025F294EEEBA}"/>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696" name="ZoneTexte 695">
          <a:extLst>
            <a:ext uri="{FF2B5EF4-FFF2-40B4-BE49-F238E27FC236}">
              <a16:creationId xmlns:a16="http://schemas.microsoft.com/office/drawing/2014/main" id="{F61B7552-EF99-4BFE-A4A7-AD52EAD5BCDB}"/>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697" name="ZoneTexte 696">
          <a:extLst>
            <a:ext uri="{FF2B5EF4-FFF2-40B4-BE49-F238E27FC236}">
              <a16:creationId xmlns:a16="http://schemas.microsoft.com/office/drawing/2014/main" id="{10165D17-2120-45B6-8BD0-A959181629FD}"/>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698" name="ZoneTexte 697">
          <a:extLst>
            <a:ext uri="{FF2B5EF4-FFF2-40B4-BE49-F238E27FC236}">
              <a16:creationId xmlns:a16="http://schemas.microsoft.com/office/drawing/2014/main" id="{0D40CE20-5BDD-4AB9-B9AC-6DB73D4E282E}"/>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699" name="ZoneTexte 698">
          <a:extLst>
            <a:ext uri="{FF2B5EF4-FFF2-40B4-BE49-F238E27FC236}">
              <a16:creationId xmlns:a16="http://schemas.microsoft.com/office/drawing/2014/main" id="{CB640153-4119-486F-8A19-314900E3B52F}"/>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700" name="ZoneTexte 699">
          <a:extLst>
            <a:ext uri="{FF2B5EF4-FFF2-40B4-BE49-F238E27FC236}">
              <a16:creationId xmlns:a16="http://schemas.microsoft.com/office/drawing/2014/main" id="{1AC4B3F6-7187-42AF-A749-F5F3BD7CC0A8}"/>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701" name="ZoneTexte 700">
          <a:extLst>
            <a:ext uri="{FF2B5EF4-FFF2-40B4-BE49-F238E27FC236}">
              <a16:creationId xmlns:a16="http://schemas.microsoft.com/office/drawing/2014/main" id="{4A2FC43A-10EB-4CC8-8644-91F17B3FBCC2}"/>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702" name="ZoneTexte 701">
          <a:extLst>
            <a:ext uri="{FF2B5EF4-FFF2-40B4-BE49-F238E27FC236}">
              <a16:creationId xmlns:a16="http://schemas.microsoft.com/office/drawing/2014/main" id="{9AFCBB8D-F35E-48D9-ACC5-057D99C0DCEC}"/>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703" name="ZoneTexte 702">
          <a:extLst>
            <a:ext uri="{FF2B5EF4-FFF2-40B4-BE49-F238E27FC236}">
              <a16:creationId xmlns:a16="http://schemas.microsoft.com/office/drawing/2014/main" id="{6ED523AD-3A39-4C2F-8AC8-501837B24019}"/>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704" name="ZoneTexte 703">
          <a:extLst>
            <a:ext uri="{FF2B5EF4-FFF2-40B4-BE49-F238E27FC236}">
              <a16:creationId xmlns:a16="http://schemas.microsoft.com/office/drawing/2014/main" id="{5E6604AC-ED0D-45FA-AACD-426D4B57EA37}"/>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705" name="ZoneTexte 704">
          <a:extLst>
            <a:ext uri="{FF2B5EF4-FFF2-40B4-BE49-F238E27FC236}">
              <a16:creationId xmlns:a16="http://schemas.microsoft.com/office/drawing/2014/main" id="{88088A55-320E-4041-AA1E-F09E474E6137}"/>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706" name="ZoneTexte 705">
          <a:extLst>
            <a:ext uri="{FF2B5EF4-FFF2-40B4-BE49-F238E27FC236}">
              <a16:creationId xmlns:a16="http://schemas.microsoft.com/office/drawing/2014/main" id="{EF91C7EC-AA33-4036-8AF6-706EA10CE84D}"/>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707" name="ZoneTexte 706">
          <a:extLst>
            <a:ext uri="{FF2B5EF4-FFF2-40B4-BE49-F238E27FC236}">
              <a16:creationId xmlns:a16="http://schemas.microsoft.com/office/drawing/2014/main" id="{E64FC35E-14B4-4D79-9C27-F44BC66E018F}"/>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708" name="ZoneTexte 707">
          <a:extLst>
            <a:ext uri="{FF2B5EF4-FFF2-40B4-BE49-F238E27FC236}">
              <a16:creationId xmlns:a16="http://schemas.microsoft.com/office/drawing/2014/main" id="{486F7A9B-4C32-4B69-9E00-1FBE9E4CC940}"/>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709" name="ZoneTexte 708">
          <a:extLst>
            <a:ext uri="{FF2B5EF4-FFF2-40B4-BE49-F238E27FC236}">
              <a16:creationId xmlns:a16="http://schemas.microsoft.com/office/drawing/2014/main" id="{80C5B4B2-E518-432B-9ED2-B088288DABF9}"/>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710" name="ZoneTexte 709">
          <a:extLst>
            <a:ext uri="{FF2B5EF4-FFF2-40B4-BE49-F238E27FC236}">
              <a16:creationId xmlns:a16="http://schemas.microsoft.com/office/drawing/2014/main" id="{07A8EA92-048B-41E9-A9C2-FC9392751DBB}"/>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711" name="ZoneTexte 710">
          <a:extLst>
            <a:ext uri="{FF2B5EF4-FFF2-40B4-BE49-F238E27FC236}">
              <a16:creationId xmlns:a16="http://schemas.microsoft.com/office/drawing/2014/main" id="{1AFFC075-8BFA-4F38-9DD7-C44E26AD2563}"/>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712" name="ZoneTexte 711">
          <a:extLst>
            <a:ext uri="{FF2B5EF4-FFF2-40B4-BE49-F238E27FC236}">
              <a16:creationId xmlns:a16="http://schemas.microsoft.com/office/drawing/2014/main" id="{5D6C7B09-4C5F-485D-98E5-77CD1CF36A59}"/>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713" name="ZoneTexte 712">
          <a:extLst>
            <a:ext uri="{FF2B5EF4-FFF2-40B4-BE49-F238E27FC236}">
              <a16:creationId xmlns:a16="http://schemas.microsoft.com/office/drawing/2014/main" id="{2548E8AC-8986-43E7-B192-4F65CA8ACDD0}"/>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714" name="ZoneTexte 713">
          <a:extLst>
            <a:ext uri="{FF2B5EF4-FFF2-40B4-BE49-F238E27FC236}">
              <a16:creationId xmlns:a16="http://schemas.microsoft.com/office/drawing/2014/main" id="{DD3F44F4-910F-458D-B911-A168921495DA}"/>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715" name="ZoneTexte 714">
          <a:extLst>
            <a:ext uri="{FF2B5EF4-FFF2-40B4-BE49-F238E27FC236}">
              <a16:creationId xmlns:a16="http://schemas.microsoft.com/office/drawing/2014/main" id="{34AE5152-B1D6-48E4-9481-0B6A9B9BA9CC}"/>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716" name="ZoneTexte 715">
          <a:extLst>
            <a:ext uri="{FF2B5EF4-FFF2-40B4-BE49-F238E27FC236}">
              <a16:creationId xmlns:a16="http://schemas.microsoft.com/office/drawing/2014/main" id="{7AE70385-A4F4-489A-AE9E-91843F703EFB}"/>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717" name="ZoneTexte 716">
          <a:extLst>
            <a:ext uri="{FF2B5EF4-FFF2-40B4-BE49-F238E27FC236}">
              <a16:creationId xmlns:a16="http://schemas.microsoft.com/office/drawing/2014/main" id="{46E57E39-9277-4261-B6F3-0FFA7927D63F}"/>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74</xdr:row>
      <xdr:rowOff>0</xdr:rowOff>
    </xdr:from>
    <xdr:ext cx="65" cy="172227"/>
    <xdr:sp macro="" textlink="">
      <xdr:nvSpPr>
        <xdr:cNvPr id="718" name="ZoneTexte 717">
          <a:extLst>
            <a:ext uri="{FF2B5EF4-FFF2-40B4-BE49-F238E27FC236}">
              <a16:creationId xmlns:a16="http://schemas.microsoft.com/office/drawing/2014/main" id="{2FD43C48-34A7-4FED-9D52-C3EF211855C5}"/>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719" name="ZoneTexte 718">
          <a:extLst>
            <a:ext uri="{FF2B5EF4-FFF2-40B4-BE49-F238E27FC236}">
              <a16:creationId xmlns:a16="http://schemas.microsoft.com/office/drawing/2014/main" id="{AE841961-409C-47F6-8BD5-280E49D6BAD3}"/>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720" name="ZoneTexte 719">
          <a:extLst>
            <a:ext uri="{FF2B5EF4-FFF2-40B4-BE49-F238E27FC236}">
              <a16:creationId xmlns:a16="http://schemas.microsoft.com/office/drawing/2014/main" id="{1CAAE369-BF5F-4845-B5CE-37B0FA1728A5}"/>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721" name="ZoneTexte 720">
          <a:extLst>
            <a:ext uri="{FF2B5EF4-FFF2-40B4-BE49-F238E27FC236}">
              <a16:creationId xmlns:a16="http://schemas.microsoft.com/office/drawing/2014/main" id="{C9890D90-177C-4F72-8EAA-586C0D24C5A7}"/>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722" name="ZoneTexte 721">
          <a:extLst>
            <a:ext uri="{FF2B5EF4-FFF2-40B4-BE49-F238E27FC236}">
              <a16:creationId xmlns:a16="http://schemas.microsoft.com/office/drawing/2014/main" id="{FF293B19-82E8-493A-94F2-0CA2A81DF14B}"/>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723" name="ZoneTexte 722">
          <a:extLst>
            <a:ext uri="{FF2B5EF4-FFF2-40B4-BE49-F238E27FC236}">
              <a16:creationId xmlns:a16="http://schemas.microsoft.com/office/drawing/2014/main" id="{B9834F95-415C-4A07-A508-4FCE1DE92A7A}"/>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724" name="ZoneTexte 723">
          <a:extLst>
            <a:ext uri="{FF2B5EF4-FFF2-40B4-BE49-F238E27FC236}">
              <a16:creationId xmlns:a16="http://schemas.microsoft.com/office/drawing/2014/main" id="{332F197D-4397-4990-B013-A19252DF8FC0}"/>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725" name="ZoneTexte 724">
          <a:extLst>
            <a:ext uri="{FF2B5EF4-FFF2-40B4-BE49-F238E27FC236}">
              <a16:creationId xmlns:a16="http://schemas.microsoft.com/office/drawing/2014/main" id="{E0E77022-EAF3-4A1A-BCDF-759E05A14548}"/>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74</xdr:row>
      <xdr:rowOff>0</xdr:rowOff>
    </xdr:from>
    <xdr:ext cx="65" cy="172227"/>
    <xdr:sp macro="" textlink="">
      <xdr:nvSpPr>
        <xdr:cNvPr id="726" name="ZoneTexte 725">
          <a:extLst>
            <a:ext uri="{FF2B5EF4-FFF2-40B4-BE49-F238E27FC236}">
              <a16:creationId xmlns:a16="http://schemas.microsoft.com/office/drawing/2014/main" id="{2BC80794-E8B8-482D-B2A7-A6CB02A65B13}"/>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727" name="ZoneTexte 726">
          <a:extLst>
            <a:ext uri="{FF2B5EF4-FFF2-40B4-BE49-F238E27FC236}">
              <a16:creationId xmlns:a16="http://schemas.microsoft.com/office/drawing/2014/main" id="{B7FEB9B9-384B-4BFB-94AB-D7AA1A35B935}"/>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728" name="ZoneTexte 727">
          <a:extLst>
            <a:ext uri="{FF2B5EF4-FFF2-40B4-BE49-F238E27FC236}">
              <a16:creationId xmlns:a16="http://schemas.microsoft.com/office/drawing/2014/main" id="{F9A53494-82D3-4C04-8CD7-AEE4D4B8F64D}"/>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729" name="ZoneTexte 728">
          <a:extLst>
            <a:ext uri="{FF2B5EF4-FFF2-40B4-BE49-F238E27FC236}">
              <a16:creationId xmlns:a16="http://schemas.microsoft.com/office/drawing/2014/main" id="{77978E12-5651-4615-A5DD-B21C3FF3710B}"/>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730" name="ZoneTexte 729">
          <a:extLst>
            <a:ext uri="{FF2B5EF4-FFF2-40B4-BE49-F238E27FC236}">
              <a16:creationId xmlns:a16="http://schemas.microsoft.com/office/drawing/2014/main" id="{DA8A249E-92AE-47FF-9242-9A22669040C0}"/>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731" name="ZoneTexte 730">
          <a:extLst>
            <a:ext uri="{FF2B5EF4-FFF2-40B4-BE49-F238E27FC236}">
              <a16:creationId xmlns:a16="http://schemas.microsoft.com/office/drawing/2014/main" id="{DC7E4FCE-3175-4067-A410-FE55281B1C52}"/>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732" name="ZoneTexte 731">
          <a:extLst>
            <a:ext uri="{FF2B5EF4-FFF2-40B4-BE49-F238E27FC236}">
              <a16:creationId xmlns:a16="http://schemas.microsoft.com/office/drawing/2014/main" id="{9E6244C8-3219-44BF-B628-CB75FDE96D72}"/>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733" name="ZoneTexte 732">
          <a:extLst>
            <a:ext uri="{FF2B5EF4-FFF2-40B4-BE49-F238E27FC236}">
              <a16:creationId xmlns:a16="http://schemas.microsoft.com/office/drawing/2014/main" id="{B8D295DA-5107-4B4A-915B-4A8138D2F6D7}"/>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734" name="ZoneTexte 733">
          <a:extLst>
            <a:ext uri="{FF2B5EF4-FFF2-40B4-BE49-F238E27FC236}">
              <a16:creationId xmlns:a16="http://schemas.microsoft.com/office/drawing/2014/main" id="{2B0C5F91-A21B-4F54-B7AE-FB7F8408E9DF}"/>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735" name="ZoneTexte 734">
          <a:extLst>
            <a:ext uri="{FF2B5EF4-FFF2-40B4-BE49-F238E27FC236}">
              <a16:creationId xmlns:a16="http://schemas.microsoft.com/office/drawing/2014/main" id="{F2DDBA4B-1176-4897-B1FC-AFCC237B33FF}"/>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736" name="ZoneTexte 735">
          <a:extLst>
            <a:ext uri="{FF2B5EF4-FFF2-40B4-BE49-F238E27FC236}">
              <a16:creationId xmlns:a16="http://schemas.microsoft.com/office/drawing/2014/main" id="{37EA0779-3BD3-4207-BE99-DC0C7FC1B895}"/>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737" name="ZoneTexte 736">
          <a:extLst>
            <a:ext uri="{FF2B5EF4-FFF2-40B4-BE49-F238E27FC236}">
              <a16:creationId xmlns:a16="http://schemas.microsoft.com/office/drawing/2014/main" id="{1B3EAAFB-B180-4321-91E0-EB22CD5F5DCC}"/>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74</xdr:row>
      <xdr:rowOff>0</xdr:rowOff>
    </xdr:from>
    <xdr:ext cx="65" cy="172227"/>
    <xdr:sp macro="" textlink="">
      <xdr:nvSpPr>
        <xdr:cNvPr id="738" name="ZoneTexte 737">
          <a:extLst>
            <a:ext uri="{FF2B5EF4-FFF2-40B4-BE49-F238E27FC236}">
              <a16:creationId xmlns:a16="http://schemas.microsoft.com/office/drawing/2014/main" id="{5F081D3F-7EDC-4817-AD4E-50D32C04A42D}"/>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739" name="ZoneTexte 738">
          <a:extLst>
            <a:ext uri="{FF2B5EF4-FFF2-40B4-BE49-F238E27FC236}">
              <a16:creationId xmlns:a16="http://schemas.microsoft.com/office/drawing/2014/main" id="{3CFF3A74-05D9-4655-85E0-8F1F234C6F1E}"/>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740" name="ZoneTexte 739">
          <a:extLst>
            <a:ext uri="{FF2B5EF4-FFF2-40B4-BE49-F238E27FC236}">
              <a16:creationId xmlns:a16="http://schemas.microsoft.com/office/drawing/2014/main" id="{47E588AE-1F9F-4856-B335-FC5C9F88F23F}"/>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741" name="ZoneTexte 740">
          <a:extLst>
            <a:ext uri="{FF2B5EF4-FFF2-40B4-BE49-F238E27FC236}">
              <a16:creationId xmlns:a16="http://schemas.microsoft.com/office/drawing/2014/main" id="{34CD22C4-E1E7-4767-8B03-D5A063B74E7B}"/>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742" name="ZoneTexte 741">
          <a:extLst>
            <a:ext uri="{FF2B5EF4-FFF2-40B4-BE49-F238E27FC236}">
              <a16:creationId xmlns:a16="http://schemas.microsoft.com/office/drawing/2014/main" id="{79A0B49C-0319-4F12-8F4F-5C2206D7F779}"/>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43" name="ZoneTexte 742">
          <a:extLst>
            <a:ext uri="{FF2B5EF4-FFF2-40B4-BE49-F238E27FC236}">
              <a16:creationId xmlns:a16="http://schemas.microsoft.com/office/drawing/2014/main" id="{35CB97A9-E48C-4BF2-ABD3-547A931DF27C}"/>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44" name="ZoneTexte 743">
          <a:extLst>
            <a:ext uri="{FF2B5EF4-FFF2-40B4-BE49-F238E27FC236}">
              <a16:creationId xmlns:a16="http://schemas.microsoft.com/office/drawing/2014/main" id="{C417DC3A-1769-4669-B812-EC39484C1EFC}"/>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45" name="ZoneTexte 744">
          <a:extLst>
            <a:ext uri="{FF2B5EF4-FFF2-40B4-BE49-F238E27FC236}">
              <a16:creationId xmlns:a16="http://schemas.microsoft.com/office/drawing/2014/main" id="{0ACDCFAE-F104-4694-9A2E-C27367455BB2}"/>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46" name="ZoneTexte 745">
          <a:extLst>
            <a:ext uri="{FF2B5EF4-FFF2-40B4-BE49-F238E27FC236}">
              <a16:creationId xmlns:a16="http://schemas.microsoft.com/office/drawing/2014/main" id="{DF02D8C9-C589-49AE-B5DD-BB79FE9DA928}"/>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747" name="ZoneTexte 746">
          <a:extLst>
            <a:ext uri="{FF2B5EF4-FFF2-40B4-BE49-F238E27FC236}">
              <a16:creationId xmlns:a16="http://schemas.microsoft.com/office/drawing/2014/main" id="{E2649B81-AAFE-497E-ABC1-DE4DBAD45ACE}"/>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748" name="ZoneTexte 747">
          <a:extLst>
            <a:ext uri="{FF2B5EF4-FFF2-40B4-BE49-F238E27FC236}">
              <a16:creationId xmlns:a16="http://schemas.microsoft.com/office/drawing/2014/main" id="{E17A99D1-B3E5-4A84-A9D0-D44C7343915A}"/>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749" name="ZoneTexte 748">
          <a:extLst>
            <a:ext uri="{FF2B5EF4-FFF2-40B4-BE49-F238E27FC236}">
              <a16:creationId xmlns:a16="http://schemas.microsoft.com/office/drawing/2014/main" id="{28DF7D25-25F4-4AF8-A4A9-5B22CB30DF2E}"/>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750" name="ZoneTexte 749">
          <a:extLst>
            <a:ext uri="{FF2B5EF4-FFF2-40B4-BE49-F238E27FC236}">
              <a16:creationId xmlns:a16="http://schemas.microsoft.com/office/drawing/2014/main" id="{1E6844F9-FC07-4F74-9A6B-AB28444A381A}"/>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751" name="ZoneTexte 750">
          <a:extLst>
            <a:ext uri="{FF2B5EF4-FFF2-40B4-BE49-F238E27FC236}">
              <a16:creationId xmlns:a16="http://schemas.microsoft.com/office/drawing/2014/main" id="{8F2E6E4A-E698-4480-BF11-6823144D8B97}"/>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52" name="ZoneTexte 751">
          <a:extLst>
            <a:ext uri="{FF2B5EF4-FFF2-40B4-BE49-F238E27FC236}">
              <a16:creationId xmlns:a16="http://schemas.microsoft.com/office/drawing/2014/main" id="{A20F0364-5918-41BF-A94D-ECAF6EA5C3FF}"/>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753" name="ZoneTexte 752">
          <a:extLst>
            <a:ext uri="{FF2B5EF4-FFF2-40B4-BE49-F238E27FC236}">
              <a16:creationId xmlns:a16="http://schemas.microsoft.com/office/drawing/2014/main" id="{EB7B903A-2E65-4A44-B3E0-07FDC8DE57CE}"/>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754" name="ZoneTexte 753">
          <a:extLst>
            <a:ext uri="{FF2B5EF4-FFF2-40B4-BE49-F238E27FC236}">
              <a16:creationId xmlns:a16="http://schemas.microsoft.com/office/drawing/2014/main" id="{8F0620EF-2AFB-4E7B-8462-5EF9BBF3ED99}"/>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62</xdr:row>
      <xdr:rowOff>0</xdr:rowOff>
    </xdr:from>
    <xdr:ext cx="65" cy="172227"/>
    <xdr:sp macro="" textlink="">
      <xdr:nvSpPr>
        <xdr:cNvPr id="755" name="ZoneTexte 754">
          <a:extLst>
            <a:ext uri="{FF2B5EF4-FFF2-40B4-BE49-F238E27FC236}">
              <a16:creationId xmlns:a16="http://schemas.microsoft.com/office/drawing/2014/main" id="{00B8D0EA-F81D-45B8-AAFC-B17F78209664}"/>
            </a:ext>
          </a:extLst>
        </xdr:cNvPr>
        <xdr:cNvSpPr txBox="1"/>
      </xdr:nvSpPr>
      <xdr:spPr>
        <a:xfrm>
          <a:off x="36766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62</xdr:row>
      <xdr:rowOff>0</xdr:rowOff>
    </xdr:from>
    <xdr:ext cx="65" cy="172227"/>
    <xdr:sp macro="" textlink="">
      <xdr:nvSpPr>
        <xdr:cNvPr id="756" name="ZoneTexte 755">
          <a:extLst>
            <a:ext uri="{FF2B5EF4-FFF2-40B4-BE49-F238E27FC236}">
              <a16:creationId xmlns:a16="http://schemas.microsoft.com/office/drawing/2014/main" id="{E5A3A6A3-1650-4FB8-B7E2-DC3BA9CC7FD4}"/>
            </a:ext>
          </a:extLst>
        </xdr:cNvPr>
        <xdr:cNvSpPr txBox="1"/>
      </xdr:nvSpPr>
      <xdr:spPr>
        <a:xfrm>
          <a:off x="51054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62</xdr:row>
      <xdr:rowOff>0</xdr:rowOff>
    </xdr:from>
    <xdr:ext cx="65" cy="172227"/>
    <xdr:sp macro="" textlink="">
      <xdr:nvSpPr>
        <xdr:cNvPr id="757" name="ZoneTexte 756">
          <a:extLst>
            <a:ext uri="{FF2B5EF4-FFF2-40B4-BE49-F238E27FC236}">
              <a16:creationId xmlns:a16="http://schemas.microsoft.com/office/drawing/2014/main" id="{1833A529-CE69-4123-B1F6-F4A2AA21EF7F}"/>
            </a:ext>
          </a:extLst>
        </xdr:cNvPr>
        <xdr:cNvSpPr txBox="1"/>
      </xdr:nvSpPr>
      <xdr:spPr>
        <a:xfrm>
          <a:off x="51054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758" name="ZoneTexte 757">
          <a:extLst>
            <a:ext uri="{FF2B5EF4-FFF2-40B4-BE49-F238E27FC236}">
              <a16:creationId xmlns:a16="http://schemas.microsoft.com/office/drawing/2014/main" id="{C91664E3-F7EF-4C4F-BD01-067D1DCA18F4}"/>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759" name="ZoneTexte 758">
          <a:extLst>
            <a:ext uri="{FF2B5EF4-FFF2-40B4-BE49-F238E27FC236}">
              <a16:creationId xmlns:a16="http://schemas.microsoft.com/office/drawing/2014/main" id="{97759F39-707F-40E9-ACFB-3B5CD6A87568}"/>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760" name="ZoneTexte 759">
          <a:extLst>
            <a:ext uri="{FF2B5EF4-FFF2-40B4-BE49-F238E27FC236}">
              <a16:creationId xmlns:a16="http://schemas.microsoft.com/office/drawing/2014/main" id="{F3B7C8A5-5FB7-43C9-B071-EB66B625F648}"/>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761" name="ZoneTexte 760">
          <a:extLst>
            <a:ext uri="{FF2B5EF4-FFF2-40B4-BE49-F238E27FC236}">
              <a16:creationId xmlns:a16="http://schemas.microsoft.com/office/drawing/2014/main" id="{5D7A554B-4249-457E-9E2C-540AE7235D6C}"/>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62" name="ZoneTexte 761">
          <a:extLst>
            <a:ext uri="{FF2B5EF4-FFF2-40B4-BE49-F238E27FC236}">
              <a16:creationId xmlns:a16="http://schemas.microsoft.com/office/drawing/2014/main" id="{903BE992-DF7B-4C56-AC86-D0B67F02BD22}"/>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63" name="ZoneTexte 762">
          <a:extLst>
            <a:ext uri="{FF2B5EF4-FFF2-40B4-BE49-F238E27FC236}">
              <a16:creationId xmlns:a16="http://schemas.microsoft.com/office/drawing/2014/main" id="{824A05F5-3552-41EA-B51C-0C675CEB13BD}"/>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64" name="ZoneTexte 763">
          <a:extLst>
            <a:ext uri="{FF2B5EF4-FFF2-40B4-BE49-F238E27FC236}">
              <a16:creationId xmlns:a16="http://schemas.microsoft.com/office/drawing/2014/main" id="{6A48745B-B257-4543-B654-360B29822AB0}"/>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65" name="ZoneTexte 764">
          <a:extLst>
            <a:ext uri="{FF2B5EF4-FFF2-40B4-BE49-F238E27FC236}">
              <a16:creationId xmlns:a16="http://schemas.microsoft.com/office/drawing/2014/main" id="{DE5E2FE0-BE37-4F77-83DB-AA393CE91786}"/>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766" name="ZoneTexte 765">
          <a:extLst>
            <a:ext uri="{FF2B5EF4-FFF2-40B4-BE49-F238E27FC236}">
              <a16:creationId xmlns:a16="http://schemas.microsoft.com/office/drawing/2014/main" id="{0C864329-4F5D-41A0-A9F4-93DD9F6EED91}"/>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767" name="ZoneTexte 766">
          <a:extLst>
            <a:ext uri="{FF2B5EF4-FFF2-40B4-BE49-F238E27FC236}">
              <a16:creationId xmlns:a16="http://schemas.microsoft.com/office/drawing/2014/main" id="{AF7EDE9C-C251-4C17-B9B7-40BC13DC5E1B}"/>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768" name="ZoneTexte 767">
          <a:extLst>
            <a:ext uri="{FF2B5EF4-FFF2-40B4-BE49-F238E27FC236}">
              <a16:creationId xmlns:a16="http://schemas.microsoft.com/office/drawing/2014/main" id="{089E7753-2B23-43AC-B46D-2B1045E5191D}"/>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769" name="ZoneTexte 768">
          <a:extLst>
            <a:ext uri="{FF2B5EF4-FFF2-40B4-BE49-F238E27FC236}">
              <a16:creationId xmlns:a16="http://schemas.microsoft.com/office/drawing/2014/main" id="{BB7720FE-E9ED-46A1-B7F1-FD2F4C92D48A}"/>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770" name="ZoneTexte 769">
          <a:extLst>
            <a:ext uri="{FF2B5EF4-FFF2-40B4-BE49-F238E27FC236}">
              <a16:creationId xmlns:a16="http://schemas.microsoft.com/office/drawing/2014/main" id="{054BFCF8-48D5-4C75-AC97-8602E411430B}"/>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71" name="ZoneTexte 770">
          <a:extLst>
            <a:ext uri="{FF2B5EF4-FFF2-40B4-BE49-F238E27FC236}">
              <a16:creationId xmlns:a16="http://schemas.microsoft.com/office/drawing/2014/main" id="{083632F2-CE3D-4939-9EF8-D3C907786C16}"/>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772" name="ZoneTexte 771">
          <a:extLst>
            <a:ext uri="{FF2B5EF4-FFF2-40B4-BE49-F238E27FC236}">
              <a16:creationId xmlns:a16="http://schemas.microsoft.com/office/drawing/2014/main" id="{8CC87AF1-54C6-4985-B0AB-46AFBAA2082F}"/>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773" name="ZoneTexte 772">
          <a:extLst>
            <a:ext uri="{FF2B5EF4-FFF2-40B4-BE49-F238E27FC236}">
              <a16:creationId xmlns:a16="http://schemas.microsoft.com/office/drawing/2014/main" id="{98ACE08C-72C1-4567-841A-D1467E42D7D7}"/>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62</xdr:row>
      <xdr:rowOff>0</xdr:rowOff>
    </xdr:from>
    <xdr:ext cx="65" cy="172227"/>
    <xdr:sp macro="" textlink="">
      <xdr:nvSpPr>
        <xdr:cNvPr id="774" name="ZoneTexte 773">
          <a:extLst>
            <a:ext uri="{FF2B5EF4-FFF2-40B4-BE49-F238E27FC236}">
              <a16:creationId xmlns:a16="http://schemas.microsoft.com/office/drawing/2014/main" id="{F8106FD2-8326-416A-BE8B-DC4AFF7A950C}"/>
            </a:ext>
          </a:extLst>
        </xdr:cNvPr>
        <xdr:cNvSpPr txBox="1"/>
      </xdr:nvSpPr>
      <xdr:spPr>
        <a:xfrm>
          <a:off x="36766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62</xdr:row>
      <xdr:rowOff>0</xdr:rowOff>
    </xdr:from>
    <xdr:ext cx="65" cy="172227"/>
    <xdr:sp macro="" textlink="">
      <xdr:nvSpPr>
        <xdr:cNvPr id="775" name="ZoneTexte 774">
          <a:extLst>
            <a:ext uri="{FF2B5EF4-FFF2-40B4-BE49-F238E27FC236}">
              <a16:creationId xmlns:a16="http://schemas.microsoft.com/office/drawing/2014/main" id="{48022169-179C-454A-A9C9-697A6E7E3E7E}"/>
            </a:ext>
          </a:extLst>
        </xdr:cNvPr>
        <xdr:cNvSpPr txBox="1"/>
      </xdr:nvSpPr>
      <xdr:spPr>
        <a:xfrm>
          <a:off x="51054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62</xdr:row>
      <xdr:rowOff>0</xdr:rowOff>
    </xdr:from>
    <xdr:ext cx="65" cy="172227"/>
    <xdr:sp macro="" textlink="">
      <xdr:nvSpPr>
        <xdr:cNvPr id="776" name="ZoneTexte 775">
          <a:extLst>
            <a:ext uri="{FF2B5EF4-FFF2-40B4-BE49-F238E27FC236}">
              <a16:creationId xmlns:a16="http://schemas.microsoft.com/office/drawing/2014/main" id="{83CE464C-5DCA-4FC7-A237-10D389544B38}"/>
            </a:ext>
          </a:extLst>
        </xdr:cNvPr>
        <xdr:cNvSpPr txBox="1"/>
      </xdr:nvSpPr>
      <xdr:spPr>
        <a:xfrm>
          <a:off x="51054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777" name="ZoneTexte 776">
          <a:extLst>
            <a:ext uri="{FF2B5EF4-FFF2-40B4-BE49-F238E27FC236}">
              <a16:creationId xmlns:a16="http://schemas.microsoft.com/office/drawing/2014/main" id="{6FF6D206-F0A5-4011-8F22-E4E4B5AD5145}"/>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778" name="ZoneTexte 777">
          <a:extLst>
            <a:ext uri="{FF2B5EF4-FFF2-40B4-BE49-F238E27FC236}">
              <a16:creationId xmlns:a16="http://schemas.microsoft.com/office/drawing/2014/main" id="{22F822AF-6FB6-40DB-B630-6D4D3A03248F}"/>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779" name="ZoneTexte 778">
          <a:extLst>
            <a:ext uri="{FF2B5EF4-FFF2-40B4-BE49-F238E27FC236}">
              <a16:creationId xmlns:a16="http://schemas.microsoft.com/office/drawing/2014/main" id="{5D1BC0DE-4C33-43D5-93FD-3C979D7A53DD}"/>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780" name="ZoneTexte 779">
          <a:extLst>
            <a:ext uri="{FF2B5EF4-FFF2-40B4-BE49-F238E27FC236}">
              <a16:creationId xmlns:a16="http://schemas.microsoft.com/office/drawing/2014/main" id="{4F92E9A0-7CDC-405B-B903-7919AC3B8214}"/>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781" name="ZoneTexte 780">
          <a:extLst>
            <a:ext uri="{FF2B5EF4-FFF2-40B4-BE49-F238E27FC236}">
              <a16:creationId xmlns:a16="http://schemas.microsoft.com/office/drawing/2014/main" id="{E5708649-3DF5-4418-B1F8-A806ACA7C74C}"/>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782" name="ZoneTexte 781">
          <a:extLst>
            <a:ext uri="{FF2B5EF4-FFF2-40B4-BE49-F238E27FC236}">
              <a16:creationId xmlns:a16="http://schemas.microsoft.com/office/drawing/2014/main" id="{0C1BAD5F-8367-485A-94B5-413ABFF8FCF8}"/>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783" name="ZoneTexte 782">
          <a:extLst>
            <a:ext uri="{FF2B5EF4-FFF2-40B4-BE49-F238E27FC236}">
              <a16:creationId xmlns:a16="http://schemas.microsoft.com/office/drawing/2014/main" id="{D56358F4-A09D-4384-9048-56AB5858B370}"/>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784" name="ZoneTexte 783">
          <a:extLst>
            <a:ext uri="{FF2B5EF4-FFF2-40B4-BE49-F238E27FC236}">
              <a16:creationId xmlns:a16="http://schemas.microsoft.com/office/drawing/2014/main" id="{1D66EE6B-C79F-4D56-B378-DB2659E78E00}"/>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785" name="ZoneTexte 784">
          <a:extLst>
            <a:ext uri="{FF2B5EF4-FFF2-40B4-BE49-F238E27FC236}">
              <a16:creationId xmlns:a16="http://schemas.microsoft.com/office/drawing/2014/main" id="{C561AED8-0465-45FF-A158-0A66CBD90FE2}"/>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62</xdr:row>
      <xdr:rowOff>0</xdr:rowOff>
    </xdr:from>
    <xdr:ext cx="65" cy="172227"/>
    <xdr:sp macro="" textlink="">
      <xdr:nvSpPr>
        <xdr:cNvPr id="786" name="ZoneTexte 785">
          <a:extLst>
            <a:ext uri="{FF2B5EF4-FFF2-40B4-BE49-F238E27FC236}">
              <a16:creationId xmlns:a16="http://schemas.microsoft.com/office/drawing/2014/main" id="{3E9351CA-97F9-45CC-9413-D662BEC2D766}"/>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87" name="ZoneTexte 786">
          <a:extLst>
            <a:ext uri="{FF2B5EF4-FFF2-40B4-BE49-F238E27FC236}">
              <a16:creationId xmlns:a16="http://schemas.microsoft.com/office/drawing/2014/main" id="{EA0D5CE1-AF77-4A42-81F5-40DC0511192A}"/>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88" name="ZoneTexte 787">
          <a:extLst>
            <a:ext uri="{FF2B5EF4-FFF2-40B4-BE49-F238E27FC236}">
              <a16:creationId xmlns:a16="http://schemas.microsoft.com/office/drawing/2014/main" id="{D49B4D3C-56B4-41AA-A2F5-031B0D8B36BA}"/>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89" name="ZoneTexte 788">
          <a:extLst>
            <a:ext uri="{FF2B5EF4-FFF2-40B4-BE49-F238E27FC236}">
              <a16:creationId xmlns:a16="http://schemas.microsoft.com/office/drawing/2014/main" id="{1BEC6CB8-4DFA-4D5D-B570-B18CAA284E59}"/>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90" name="ZoneTexte 789">
          <a:extLst>
            <a:ext uri="{FF2B5EF4-FFF2-40B4-BE49-F238E27FC236}">
              <a16:creationId xmlns:a16="http://schemas.microsoft.com/office/drawing/2014/main" id="{8BFA2A16-3E23-48AF-B331-7852A6A5F09C}"/>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91" name="ZoneTexte 790">
          <a:extLst>
            <a:ext uri="{FF2B5EF4-FFF2-40B4-BE49-F238E27FC236}">
              <a16:creationId xmlns:a16="http://schemas.microsoft.com/office/drawing/2014/main" id="{F992ECC2-E7A8-466A-9B8A-2CA5977D8EC4}"/>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92" name="ZoneTexte 791">
          <a:extLst>
            <a:ext uri="{FF2B5EF4-FFF2-40B4-BE49-F238E27FC236}">
              <a16:creationId xmlns:a16="http://schemas.microsoft.com/office/drawing/2014/main" id="{7A160D23-4940-4F2D-A106-94FD710D6B28}"/>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93" name="ZoneTexte 792">
          <a:extLst>
            <a:ext uri="{FF2B5EF4-FFF2-40B4-BE49-F238E27FC236}">
              <a16:creationId xmlns:a16="http://schemas.microsoft.com/office/drawing/2014/main" id="{19E7CD08-BDE4-4DD3-8415-16E8D8AA5BF6}"/>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94" name="ZoneTexte 793">
          <a:extLst>
            <a:ext uri="{FF2B5EF4-FFF2-40B4-BE49-F238E27FC236}">
              <a16:creationId xmlns:a16="http://schemas.microsoft.com/office/drawing/2014/main" id="{E35549C9-9034-4BF8-9E86-BE1E456E3EB6}"/>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95" name="ZoneTexte 794">
          <a:extLst>
            <a:ext uri="{FF2B5EF4-FFF2-40B4-BE49-F238E27FC236}">
              <a16:creationId xmlns:a16="http://schemas.microsoft.com/office/drawing/2014/main" id="{1EA7E6B8-0D68-4CE9-B8A4-51CED5E43FBF}"/>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62</xdr:row>
      <xdr:rowOff>0</xdr:rowOff>
    </xdr:from>
    <xdr:ext cx="65" cy="172227"/>
    <xdr:sp macro="" textlink="">
      <xdr:nvSpPr>
        <xdr:cNvPr id="796" name="ZoneTexte 795">
          <a:extLst>
            <a:ext uri="{FF2B5EF4-FFF2-40B4-BE49-F238E27FC236}">
              <a16:creationId xmlns:a16="http://schemas.microsoft.com/office/drawing/2014/main" id="{13176EBD-9687-445B-9DF1-31872BCFBBE3}"/>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797" name="ZoneTexte 796">
          <a:extLst>
            <a:ext uri="{FF2B5EF4-FFF2-40B4-BE49-F238E27FC236}">
              <a16:creationId xmlns:a16="http://schemas.microsoft.com/office/drawing/2014/main" id="{AECC4CD7-5860-488A-86AE-1800D78B088C}"/>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0</xdr:rowOff>
    </xdr:from>
    <xdr:ext cx="65" cy="172227"/>
    <xdr:sp macro="" textlink="">
      <xdr:nvSpPr>
        <xdr:cNvPr id="798" name="ZoneTexte 797">
          <a:extLst>
            <a:ext uri="{FF2B5EF4-FFF2-40B4-BE49-F238E27FC236}">
              <a16:creationId xmlns:a16="http://schemas.microsoft.com/office/drawing/2014/main" id="{77DCEDA0-4678-4573-86F5-65B149BBED82}"/>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799" name="ZoneTexte 798">
          <a:extLst>
            <a:ext uri="{FF2B5EF4-FFF2-40B4-BE49-F238E27FC236}">
              <a16:creationId xmlns:a16="http://schemas.microsoft.com/office/drawing/2014/main" id="{2AE30528-51BE-4B27-8FAD-14549DFCD33B}"/>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00" name="ZoneTexte 799">
          <a:extLst>
            <a:ext uri="{FF2B5EF4-FFF2-40B4-BE49-F238E27FC236}">
              <a16:creationId xmlns:a16="http://schemas.microsoft.com/office/drawing/2014/main" id="{CF29D288-D0CF-4E5E-9444-FD7CADC59AED}"/>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01" name="ZoneTexte 800">
          <a:extLst>
            <a:ext uri="{FF2B5EF4-FFF2-40B4-BE49-F238E27FC236}">
              <a16:creationId xmlns:a16="http://schemas.microsoft.com/office/drawing/2014/main" id="{E991C7D2-8BE8-4962-9DFC-F89FA82811BC}"/>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02" name="ZoneTexte 801">
          <a:extLst>
            <a:ext uri="{FF2B5EF4-FFF2-40B4-BE49-F238E27FC236}">
              <a16:creationId xmlns:a16="http://schemas.microsoft.com/office/drawing/2014/main" id="{33A81952-175B-4503-B92C-727FCDB6DA43}"/>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03" name="ZoneTexte 802">
          <a:extLst>
            <a:ext uri="{FF2B5EF4-FFF2-40B4-BE49-F238E27FC236}">
              <a16:creationId xmlns:a16="http://schemas.microsoft.com/office/drawing/2014/main" id="{28D222CC-F8CD-47CA-905B-870CC9C534E1}"/>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04" name="ZoneTexte 803">
          <a:extLst>
            <a:ext uri="{FF2B5EF4-FFF2-40B4-BE49-F238E27FC236}">
              <a16:creationId xmlns:a16="http://schemas.microsoft.com/office/drawing/2014/main" id="{C19F9162-CC71-4100-BE05-3BE8D0F2921C}"/>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05" name="ZoneTexte 804">
          <a:extLst>
            <a:ext uri="{FF2B5EF4-FFF2-40B4-BE49-F238E27FC236}">
              <a16:creationId xmlns:a16="http://schemas.microsoft.com/office/drawing/2014/main" id="{256BD4EA-58B7-4779-9147-E4FF32E8D1D7}"/>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06" name="ZoneTexte 805">
          <a:extLst>
            <a:ext uri="{FF2B5EF4-FFF2-40B4-BE49-F238E27FC236}">
              <a16:creationId xmlns:a16="http://schemas.microsoft.com/office/drawing/2014/main" id="{53634566-2874-4587-A9F2-E3F8E687086D}"/>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07" name="ZoneTexte 806">
          <a:extLst>
            <a:ext uri="{FF2B5EF4-FFF2-40B4-BE49-F238E27FC236}">
              <a16:creationId xmlns:a16="http://schemas.microsoft.com/office/drawing/2014/main" id="{4318F6E6-B8BB-4420-8745-339CC8843EC3}"/>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08" name="ZoneTexte 807">
          <a:extLst>
            <a:ext uri="{FF2B5EF4-FFF2-40B4-BE49-F238E27FC236}">
              <a16:creationId xmlns:a16="http://schemas.microsoft.com/office/drawing/2014/main" id="{4EF9DC0C-F80A-4A67-88BB-EF4718DBC153}"/>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09" name="ZoneTexte 808">
          <a:extLst>
            <a:ext uri="{FF2B5EF4-FFF2-40B4-BE49-F238E27FC236}">
              <a16:creationId xmlns:a16="http://schemas.microsoft.com/office/drawing/2014/main" id="{9C320135-A670-4FF3-9A64-02864DA3300C}"/>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62</xdr:row>
      <xdr:rowOff>0</xdr:rowOff>
    </xdr:from>
    <xdr:ext cx="65" cy="172227"/>
    <xdr:sp macro="" textlink="">
      <xdr:nvSpPr>
        <xdr:cNvPr id="810" name="ZoneTexte 809">
          <a:extLst>
            <a:ext uri="{FF2B5EF4-FFF2-40B4-BE49-F238E27FC236}">
              <a16:creationId xmlns:a16="http://schemas.microsoft.com/office/drawing/2014/main" id="{783559B0-63F9-460E-BCFF-047C0AAA48D8}"/>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62</xdr:row>
      <xdr:rowOff>0</xdr:rowOff>
    </xdr:from>
    <xdr:ext cx="65" cy="172227"/>
    <xdr:sp macro="" textlink="">
      <xdr:nvSpPr>
        <xdr:cNvPr id="811" name="ZoneTexte 810">
          <a:extLst>
            <a:ext uri="{FF2B5EF4-FFF2-40B4-BE49-F238E27FC236}">
              <a16:creationId xmlns:a16="http://schemas.microsoft.com/office/drawing/2014/main" id="{FF1B8C87-ED55-4C0C-9210-10A7E1E5BEBC}"/>
            </a:ext>
          </a:extLst>
        </xdr:cNvPr>
        <xdr:cNvSpPr txBox="1"/>
      </xdr:nvSpPr>
      <xdr:spPr>
        <a:xfrm>
          <a:off x="36766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62</xdr:row>
      <xdr:rowOff>0</xdr:rowOff>
    </xdr:from>
    <xdr:ext cx="65" cy="172227"/>
    <xdr:sp macro="" textlink="">
      <xdr:nvSpPr>
        <xdr:cNvPr id="812" name="ZoneTexte 811">
          <a:extLst>
            <a:ext uri="{FF2B5EF4-FFF2-40B4-BE49-F238E27FC236}">
              <a16:creationId xmlns:a16="http://schemas.microsoft.com/office/drawing/2014/main" id="{7C5911F8-D2CB-4B34-BFA0-67904E3A5615}"/>
            </a:ext>
          </a:extLst>
        </xdr:cNvPr>
        <xdr:cNvSpPr txBox="1"/>
      </xdr:nvSpPr>
      <xdr:spPr>
        <a:xfrm>
          <a:off x="36766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62</xdr:row>
      <xdr:rowOff>0</xdr:rowOff>
    </xdr:from>
    <xdr:ext cx="65" cy="172227"/>
    <xdr:sp macro="" textlink="">
      <xdr:nvSpPr>
        <xdr:cNvPr id="813" name="ZoneTexte 812">
          <a:extLst>
            <a:ext uri="{FF2B5EF4-FFF2-40B4-BE49-F238E27FC236}">
              <a16:creationId xmlns:a16="http://schemas.microsoft.com/office/drawing/2014/main" id="{5F6CBB67-FDB4-4F92-A83A-6B5E3E70C90F}"/>
            </a:ext>
          </a:extLst>
        </xdr:cNvPr>
        <xdr:cNvSpPr txBox="1"/>
      </xdr:nvSpPr>
      <xdr:spPr>
        <a:xfrm>
          <a:off x="43910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62</xdr:row>
      <xdr:rowOff>0</xdr:rowOff>
    </xdr:from>
    <xdr:ext cx="65" cy="172227"/>
    <xdr:sp macro="" textlink="">
      <xdr:nvSpPr>
        <xdr:cNvPr id="814" name="ZoneTexte 813">
          <a:extLst>
            <a:ext uri="{FF2B5EF4-FFF2-40B4-BE49-F238E27FC236}">
              <a16:creationId xmlns:a16="http://schemas.microsoft.com/office/drawing/2014/main" id="{6DD50EC8-2080-4B3F-BC0B-3419F210299D}"/>
            </a:ext>
          </a:extLst>
        </xdr:cNvPr>
        <xdr:cNvSpPr txBox="1"/>
      </xdr:nvSpPr>
      <xdr:spPr>
        <a:xfrm>
          <a:off x="43910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62</xdr:row>
      <xdr:rowOff>0</xdr:rowOff>
    </xdr:from>
    <xdr:ext cx="65" cy="172227"/>
    <xdr:sp macro="" textlink="">
      <xdr:nvSpPr>
        <xdr:cNvPr id="815" name="ZoneTexte 814">
          <a:extLst>
            <a:ext uri="{FF2B5EF4-FFF2-40B4-BE49-F238E27FC236}">
              <a16:creationId xmlns:a16="http://schemas.microsoft.com/office/drawing/2014/main" id="{21FF83A2-C402-47EA-9109-18E5EF0CB718}"/>
            </a:ext>
          </a:extLst>
        </xdr:cNvPr>
        <xdr:cNvSpPr txBox="1"/>
      </xdr:nvSpPr>
      <xdr:spPr>
        <a:xfrm>
          <a:off x="51054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62</xdr:row>
      <xdr:rowOff>0</xdr:rowOff>
    </xdr:from>
    <xdr:ext cx="65" cy="172227"/>
    <xdr:sp macro="" textlink="">
      <xdr:nvSpPr>
        <xdr:cNvPr id="816" name="ZoneTexte 815">
          <a:extLst>
            <a:ext uri="{FF2B5EF4-FFF2-40B4-BE49-F238E27FC236}">
              <a16:creationId xmlns:a16="http://schemas.microsoft.com/office/drawing/2014/main" id="{A62D7323-3405-40EF-BFD0-04037D3E797F}"/>
            </a:ext>
          </a:extLst>
        </xdr:cNvPr>
        <xdr:cNvSpPr txBox="1"/>
      </xdr:nvSpPr>
      <xdr:spPr>
        <a:xfrm>
          <a:off x="51054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17" name="ZoneTexte 816">
          <a:extLst>
            <a:ext uri="{FF2B5EF4-FFF2-40B4-BE49-F238E27FC236}">
              <a16:creationId xmlns:a16="http://schemas.microsoft.com/office/drawing/2014/main" id="{090DC981-86D7-49C9-808F-D6B319BF55FB}"/>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18" name="ZoneTexte 817">
          <a:extLst>
            <a:ext uri="{FF2B5EF4-FFF2-40B4-BE49-F238E27FC236}">
              <a16:creationId xmlns:a16="http://schemas.microsoft.com/office/drawing/2014/main" id="{229E34DF-FE83-4180-B8E5-5E0F25B76C41}"/>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19" name="ZoneTexte 818">
          <a:extLst>
            <a:ext uri="{FF2B5EF4-FFF2-40B4-BE49-F238E27FC236}">
              <a16:creationId xmlns:a16="http://schemas.microsoft.com/office/drawing/2014/main" id="{5FDE4C2C-7DE5-44AC-A4F3-585F778EBE6A}"/>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20" name="ZoneTexte 819">
          <a:extLst>
            <a:ext uri="{FF2B5EF4-FFF2-40B4-BE49-F238E27FC236}">
              <a16:creationId xmlns:a16="http://schemas.microsoft.com/office/drawing/2014/main" id="{46B8BA6E-CECF-4BDF-8117-3534D8C1B37F}"/>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21" name="ZoneTexte 820">
          <a:extLst>
            <a:ext uri="{FF2B5EF4-FFF2-40B4-BE49-F238E27FC236}">
              <a16:creationId xmlns:a16="http://schemas.microsoft.com/office/drawing/2014/main" id="{24A60C43-764F-46E9-8626-8B67A79AA112}"/>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22" name="ZoneTexte 821">
          <a:extLst>
            <a:ext uri="{FF2B5EF4-FFF2-40B4-BE49-F238E27FC236}">
              <a16:creationId xmlns:a16="http://schemas.microsoft.com/office/drawing/2014/main" id="{613D47C2-44E6-436F-A904-A100AA21F1AB}"/>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23" name="ZoneTexte 822">
          <a:extLst>
            <a:ext uri="{FF2B5EF4-FFF2-40B4-BE49-F238E27FC236}">
              <a16:creationId xmlns:a16="http://schemas.microsoft.com/office/drawing/2014/main" id="{C6DEFE7B-9870-493D-BA19-3DAF45B9EF87}"/>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24" name="ZoneTexte 823">
          <a:extLst>
            <a:ext uri="{FF2B5EF4-FFF2-40B4-BE49-F238E27FC236}">
              <a16:creationId xmlns:a16="http://schemas.microsoft.com/office/drawing/2014/main" id="{078F8634-02F2-4A32-B1A4-7E0C0679FB2C}"/>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25" name="ZoneTexte 824">
          <a:extLst>
            <a:ext uri="{FF2B5EF4-FFF2-40B4-BE49-F238E27FC236}">
              <a16:creationId xmlns:a16="http://schemas.microsoft.com/office/drawing/2014/main" id="{D3229B44-5BEF-41BA-9211-D0F0CCA4051A}"/>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26" name="ZoneTexte 825">
          <a:extLst>
            <a:ext uri="{FF2B5EF4-FFF2-40B4-BE49-F238E27FC236}">
              <a16:creationId xmlns:a16="http://schemas.microsoft.com/office/drawing/2014/main" id="{B8944D27-205A-4FED-B83E-6165DEF82700}"/>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27" name="ZoneTexte 826">
          <a:extLst>
            <a:ext uri="{FF2B5EF4-FFF2-40B4-BE49-F238E27FC236}">
              <a16:creationId xmlns:a16="http://schemas.microsoft.com/office/drawing/2014/main" id="{1E8819FF-ADCE-43DC-945A-A2DAB7800C3A}"/>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28" name="ZoneTexte 827">
          <a:extLst>
            <a:ext uri="{FF2B5EF4-FFF2-40B4-BE49-F238E27FC236}">
              <a16:creationId xmlns:a16="http://schemas.microsoft.com/office/drawing/2014/main" id="{3889326C-F223-45B0-AAE7-8D27B55F8061}"/>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29" name="ZoneTexte 828">
          <a:extLst>
            <a:ext uri="{FF2B5EF4-FFF2-40B4-BE49-F238E27FC236}">
              <a16:creationId xmlns:a16="http://schemas.microsoft.com/office/drawing/2014/main" id="{42C9E9B9-2997-4774-85D7-9E4A6FBCA64E}"/>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30" name="ZoneTexte 829">
          <a:extLst>
            <a:ext uri="{FF2B5EF4-FFF2-40B4-BE49-F238E27FC236}">
              <a16:creationId xmlns:a16="http://schemas.microsoft.com/office/drawing/2014/main" id="{5252CB04-2386-4F22-B572-3098AD95A7E4}"/>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31" name="ZoneTexte 830">
          <a:extLst>
            <a:ext uri="{FF2B5EF4-FFF2-40B4-BE49-F238E27FC236}">
              <a16:creationId xmlns:a16="http://schemas.microsoft.com/office/drawing/2014/main" id="{7181953B-B597-44AF-A176-8CAFC6AD485D}"/>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32" name="ZoneTexte 831">
          <a:extLst>
            <a:ext uri="{FF2B5EF4-FFF2-40B4-BE49-F238E27FC236}">
              <a16:creationId xmlns:a16="http://schemas.microsoft.com/office/drawing/2014/main" id="{4D555277-A178-4B02-BBCD-96D1E84EECB3}"/>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33" name="ZoneTexte 832">
          <a:extLst>
            <a:ext uri="{FF2B5EF4-FFF2-40B4-BE49-F238E27FC236}">
              <a16:creationId xmlns:a16="http://schemas.microsoft.com/office/drawing/2014/main" id="{B299CB17-62DF-4AE4-8DCB-1F1C420A35BD}"/>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34" name="ZoneTexte 833">
          <a:extLst>
            <a:ext uri="{FF2B5EF4-FFF2-40B4-BE49-F238E27FC236}">
              <a16:creationId xmlns:a16="http://schemas.microsoft.com/office/drawing/2014/main" id="{2A7A4333-60BF-466C-B100-649D54DDA4D5}"/>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35" name="ZoneTexte 834">
          <a:extLst>
            <a:ext uri="{FF2B5EF4-FFF2-40B4-BE49-F238E27FC236}">
              <a16:creationId xmlns:a16="http://schemas.microsoft.com/office/drawing/2014/main" id="{A8A517B5-039A-4D2E-85A5-C1881CE1E362}"/>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36" name="ZoneTexte 835">
          <a:extLst>
            <a:ext uri="{FF2B5EF4-FFF2-40B4-BE49-F238E27FC236}">
              <a16:creationId xmlns:a16="http://schemas.microsoft.com/office/drawing/2014/main" id="{ACD9F364-8086-4A50-ACE9-DFA6E3615BC5}"/>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37" name="ZoneTexte 836">
          <a:extLst>
            <a:ext uri="{FF2B5EF4-FFF2-40B4-BE49-F238E27FC236}">
              <a16:creationId xmlns:a16="http://schemas.microsoft.com/office/drawing/2014/main" id="{AEF0A9F0-21AB-48D1-9DD8-23E44D615803}"/>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38" name="ZoneTexte 837">
          <a:extLst>
            <a:ext uri="{FF2B5EF4-FFF2-40B4-BE49-F238E27FC236}">
              <a16:creationId xmlns:a16="http://schemas.microsoft.com/office/drawing/2014/main" id="{12DC2754-0F78-4A58-AE90-D431ABE559F3}"/>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39" name="ZoneTexte 838">
          <a:extLst>
            <a:ext uri="{FF2B5EF4-FFF2-40B4-BE49-F238E27FC236}">
              <a16:creationId xmlns:a16="http://schemas.microsoft.com/office/drawing/2014/main" id="{E351CDBB-08F2-4643-9519-2369B3FA2FCB}"/>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40" name="ZoneTexte 839">
          <a:extLst>
            <a:ext uri="{FF2B5EF4-FFF2-40B4-BE49-F238E27FC236}">
              <a16:creationId xmlns:a16="http://schemas.microsoft.com/office/drawing/2014/main" id="{F7861506-50C0-4422-988C-BD93A48C4D5D}"/>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41" name="ZoneTexte 840">
          <a:extLst>
            <a:ext uri="{FF2B5EF4-FFF2-40B4-BE49-F238E27FC236}">
              <a16:creationId xmlns:a16="http://schemas.microsoft.com/office/drawing/2014/main" id="{6E1BF532-5388-42BF-B7AF-52D00E82C015}"/>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42" name="ZoneTexte 841">
          <a:extLst>
            <a:ext uri="{FF2B5EF4-FFF2-40B4-BE49-F238E27FC236}">
              <a16:creationId xmlns:a16="http://schemas.microsoft.com/office/drawing/2014/main" id="{04F88B9F-AB27-42A4-805C-B570C3871E0A}"/>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43" name="ZoneTexte 842">
          <a:extLst>
            <a:ext uri="{FF2B5EF4-FFF2-40B4-BE49-F238E27FC236}">
              <a16:creationId xmlns:a16="http://schemas.microsoft.com/office/drawing/2014/main" id="{0D5FC59C-99D6-4496-B497-BA65D6100A3A}"/>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44" name="ZoneTexte 843">
          <a:extLst>
            <a:ext uri="{FF2B5EF4-FFF2-40B4-BE49-F238E27FC236}">
              <a16:creationId xmlns:a16="http://schemas.microsoft.com/office/drawing/2014/main" id="{0C51EBC9-86BE-43AB-BD8E-23703A160EA4}"/>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45" name="ZoneTexte 844">
          <a:extLst>
            <a:ext uri="{FF2B5EF4-FFF2-40B4-BE49-F238E27FC236}">
              <a16:creationId xmlns:a16="http://schemas.microsoft.com/office/drawing/2014/main" id="{592F28CA-2416-44C1-9BCE-85E7DD478E01}"/>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46" name="ZoneTexte 845">
          <a:extLst>
            <a:ext uri="{FF2B5EF4-FFF2-40B4-BE49-F238E27FC236}">
              <a16:creationId xmlns:a16="http://schemas.microsoft.com/office/drawing/2014/main" id="{6FFE625A-60C6-4131-9517-7EBC77267D2F}"/>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47" name="ZoneTexte 846">
          <a:extLst>
            <a:ext uri="{FF2B5EF4-FFF2-40B4-BE49-F238E27FC236}">
              <a16:creationId xmlns:a16="http://schemas.microsoft.com/office/drawing/2014/main" id="{74DEB3F3-B37D-4584-85F5-F5709CE75414}"/>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74</xdr:row>
      <xdr:rowOff>0</xdr:rowOff>
    </xdr:from>
    <xdr:ext cx="65" cy="172227"/>
    <xdr:sp macro="" textlink="">
      <xdr:nvSpPr>
        <xdr:cNvPr id="848" name="ZoneTexte 847">
          <a:extLst>
            <a:ext uri="{FF2B5EF4-FFF2-40B4-BE49-F238E27FC236}">
              <a16:creationId xmlns:a16="http://schemas.microsoft.com/office/drawing/2014/main" id="{084B122B-D96D-4089-8A5F-35DC849021C3}"/>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49" name="ZoneTexte 848">
          <a:extLst>
            <a:ext uri="{FF2B5EF4-FFF2-40B4-BE49-F238E27FC236}">
              <a16:creationId xmlns:a16="http://schemas.microsoft.com/office/drawing/2014/main" id="{1B434C4A-C78C-49E0-8403-688B262BC517}"/>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50" name="ZoneTexte 849">
          <a:extLst>
            <a:ext uri="{FF2B5EF4-FFF2-40B4-BE49-F238E27FC236}">
              <a16:creationId xmlns:a16="http://schemas.microsoft.com/office/drawing/2014/main" id="{B9146CEC-BD88-4555-B9EE-3BF01E3DE871}"/>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51" name="ZoneTexte 850">
          <a:extLst>
            <a:ext uri="{FF2B5EF4-FFF2-40B4-BE49-F238E27FC236}">
              <a16:creationId xmlns:a16="http://schemas.microsoft.com/office/drawing/2014/main" id="{04FB4E94-0CB2-4EE8-BB81-3ED0ECDBA26F}"/>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52" name="ZoneTexte 851">
          <a:extLst>
            <a:ext uri="{FF2B5EF4-FFF2-40B4-BE49-F238E27FC236}">
              <a16:creationId xmlns:a16="http://schemas.microsoft.com/office/drawing/2014/main" id="{0F0BD035-7DFA-4AA1-A7C6-7E95A4D63AE5}"/>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53" name="ZoneTexte 852">
          <a:extLst>
            <a:ext uri="{FF2B5EF4-FFF2-40B4-BE49-F238E27FC236}">
              <a16:creationId xmlns:a16="http://schemas.microsoft.com/office/drawing/2014/main" id="{45B52463-1607-4FA5-B714-69E7AB57E7F6}"/>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54" name="ZoneTexte 853">
          <a:extLst>
            <a:ext uri="{FF2B5EF4-FFF2-40B4-BE49-F238E27FC236}">
              <a16:creationId xmlns:a16="http://schemas.microsoft.com/office/drawing/2014/main" id="{DC58AA07-EACB-431E-864F-BA227239AD4A}"/>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55" name="ZoneTexte 854">
          <a:extLst>
            <a:ext uri="{FF2B5EF4-FFF2-40B4-BE49-F238E27FC236}">
              <a16:creationId xmlns:a16="http://schemas.microsoft.com/office/drawing/2014/main" id="{0DE7A342-816D-43C8-9099-259D561D215D}"/>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74</xdr:row>
      <xdr:rowOff>0</xdr:rowOff>
    </xdr:from>
    <xdr:ext cx="65" cy="172227"/>
    <xdr:sp macro="" textlink="">
      <xdr:nvSpPr>
        <xdr:cNvPr id="856" name="ZoneTexte 855">
          <a:extLst>
            <a:ext uri="{FF2B5EF4-FFF2-40B4-BE49-F238E27FC236}">
              <a16:creationId xmlns:a16="http://schemas.microsoft.com/office/drawing/2014/main" id="{AD287DC8-7BCB-4693-8095-F83BEC74B797}"/>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857" name="ZoneTexte 856">
          <a:extLst>
            <a:ext uri="{FF2B5EF4-FFF2-40B4-BE49-F238E27FC236}">
              <a16:creationId xmlns:a16="http://schemas.microsoft.com/office/drawing/2014/main" id="{F95E5DCB-682E-4081-A088-3C7D22750967}"/>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858" name="ZoneTexte 857">
          <a:extLst>
            <a:ext uri="{FF2B5EF4-FFF2-40B4-BE49-F238E27FC236}">
              <a16:creationId xmlns:a16="http://schemas.microsoft.com/office/drawing/2014/main" id="{7A5AF02E-7EA8-4A52-9866-9F0CB883B8F1}"/>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859" name="ZoneTexte 858">
          <a:extLst>
            <a:ext uri="{FF2B5EF4-FFF2-40B4-BE49-F238E27FC236}">
              <a16:creationId xmlns:a16="http://schemas.microsoft.com/office/drawing/2014/main" id="{F1494D8C-8799-47D7-ADF6-56E89F3ADE1E}"/>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860" name="ZoneTexte 859">
          <a:extLst>
            <a:ext uri="{FF2B5EF4-FFF2-40B4-BE49-F238E27FC236}">
              <a16:creationId xmlns:a16="http://schemas.microsoft.com/office/drawing/2014/main" id="{8E83B383-197E-4F91-947E-B605400AB652}"/>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861" name="ZoneTexte 860">
          <a:extLst>
            <a:ext uri="{FF2B5EF4-FFF2-40B4-BE49-F238E27FC236}">
              <a16:creationId xmlns:a16="http://schemas.microsoft.com/office/drawing/2014/main" id="{4CACD4B7-45EA-4246-BAC5-179E2FBD22ED}"/>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862" name="ZoneTexte 861">
          <a:extLst>
            <a:ext uri="{FF2B5EF4-FFF2-40B4-BE49-F238E27FC236}">
              <a16:creationId xmlns:a16="http://schemas.microsoft.com/office/drawing/2014/main" id="{0FCF404F-E5F1-41B3-8AB0-ACAD0B09374D}"/>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863" name="ZoneTexte 862">
          <a:extLst>
            <a:ext uri="{FF2B5EF4-FFF2-40B4-BE49-F238E27FC236}">
              <a16:creationId xmlns:a16="http://schemas.microsoft.com/office/drawing/2014/main" id="{D72280D9-874A-4401-AE39-7507E3EFEF07}"/>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864" name="ZoneTexte 863">
          <a:extLst>
            <a:ext uri="{FF2B5EF4-FFF2-40B4-BE49-F238E27FC236}">
              <a16:creationId xmlns:a16="http://schemas.microsoft.com/office/drawing/2014/main" id="{4C953E0D-85D3-471F-90D4-B1310C6588D9}"/>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865" name="ZoneTexte 864">
          <a:extLst>
            <a:ext uri="{FF2B5EF4-FFF2-40B4-BE49-F238E27FC236}">
              <a16:creationId xmlns:a16="http://schemas.microsoft.com/office/drawing/2014/main" id="{83A7BE98-0A78-428C-8378-1D3DC669CC6E}"/>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866" name="ZoneTexte 865">
          <a:extLst>
            <a:ext uri="{FF2B5EF4-FFF2-40B4-BE49-F238E27FC236}">
              <a16:creationId xmlns:a16="http://schemas.microsoft.com/office/drawing/2014/main" id="{2384F53B-9271-477A-93AB-0862E7F733D3}"/>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867" name="ZoneTexte 866">
          <a:extLst>
            <a:ext uri="{FF2B5EF4-FFF2-40B4-BE49-F238E27FC236}">
              <a16:creationId xmlns:a16="http://schemas.microsoft.com/office/drawing/2014/main" id="{CBB4AF39-295B-45E7-A135-E28EA4F69630}"/>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74</xdr:row>
      <xdr:rowOff>0</xdr:rowOff>
    </xdr:from>
    <xdr:ext cx="65" cy="172227"/>
    <xdr:sp macro="" textlink="">
      <xdr:nvSpPr>
        <xdr:cNvPr id="868" name="ZoneTexte 867">
          <a:extLst>
            <a:ext uri="{FF2B5EF4-FFF2-40B4-BE49-F238E27FC236}">
              <a16:creationId xmlns:a16="http://schemas.microsoft.com/office/drawing/2014/main" id="{6B478D4D-C76D-47A1-8638-BC24C5F5BD24}"/>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62</xdr:row>
      <xdr:rowOff>0</xdr:rowOff>
    </xdr:from>
    <xdr:ext cx="65" cy="172227"/>
    <xdr:sp macro="" textlink="">
      <xdr:nvSpPr>
        <xdr:cNvPr id="947" name="ZoneTexte 946">
          <a:extLst>
            <a:ext uri="{FF2B5EF4-FFF2-40B4-BE49-F238E27FC236}">
              <a16:creationId xmlns:a16="http://schemas.microsoft.com/office/drawing/2014/main" id="{2F85E1FE-F6AF-4CE4-BD17-014E162EFD4A}"/>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62</xdr:row>
      <xdr:rowOff>0</xdr:rowOff>
    </xdr:from>
    <xdr:ext cx="65" cy="172227"/>
    <xdr:sp macro="" textlink="">
      <xdr:nvSpPr>
        <xdr:cNvPr id="948" name="ZoneTexte 947">
          <a:extLst>
            <a:ext uri="{FF2B5EF4-FFF2-40B4-BE49-F238E27FC236}">
              <a16:creationId xmlns:a16="http://schemas.microsoft.com/office/drawing/2014/main" id="{F93F5D5D-D764-4121-ADDA-83B654F29984}"/>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62</xdr:row>
      <xdr:rowOff>0</xdr:rowOff>
    </xdr:from>
    <xdr:ext cx="65" cy="172227"/>
    <xdr:sp macro="" textlink="">
      <xdr:nvSpPr>
        <xdr:cNvPr id="949" name="ZoneTexte 948">
          <a:extLst>
            <a:ext uri="{FF2B5EF4-FFF2-40B4-BE49-F238E27FC236}">
              <a16:creationId xmlns:a16="http://schemas.microsoft.com/office/drawing/2014/main" id="{31BBE4AD-B379-4908-B252-2A7D6FA79BB9}"/>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62</xdr:row>
      <xdr:rowOff>0</xdr:rowOff>
    </xdr:from>
    <xdr:ext cx="65" cy="172227"/>
    <xdr:sp macro="" textlink="">
      <xdr:nvSpPr>
        <xdr:cNvPr id="950" name="ZoneTexte 949">
          <a:extLst>
            <a:ext uri="{FF2B5EF4-FFF2-40B4-BE49-F238E27FC236}">
              <a16:creationId xmlns:a16="http://schemas.microsoft.com/office/drawing/2014/main" id="{05D7877A-C24A-44C9-8459-9EE9E010FB2F}"/>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951" name="ZoneTexte 950">
          <a:extLst>
            <a:ext uri="{FF2B5EF4-FFF2-40B4-BE49-F238E27FC236}">
              <a16:creationId xmlns:a16="http://schemas.microsoft.com/office/drawing/2014/main" id="{D44D9EB2-4E20-4EEB-93A8-11B3DCE7760D}"/>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952" name="ZoneTexte 951">
          <a:extLst>
            <a:ext uri="{FF2B5EF4-FFF2-40B4-BE49-F238E27FC236}">
              <a16:creationId xmlns:a16="http://schemas.microsoft.com/office/drawing/2014/main" id="{FF729C92-F504-4BD6-BA33-9885ABF47FF8}"/>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953" name="ZoneTexte 952">
          <a:extLst>
            <a:ext uri="{FF2B5EF4-FFF2-40B4-BE49-F238E27FC236}">
              <a16:creationId xmlns:a16="http://schemas.microsoft.com/office/drawing/2014/main" id="{F66287C7-723D-4848-95FC-2B5453F914D3}"/>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954" name="ZoneTexte 953">
          <a:extLst>
            <a:ext uri="{FF2B5EF4-FFF2-40B4-BE49-F238E27FC236}">
              <a16:creationId xmlns:a16="http://schemas.microsoft.com/office/drawing/2014/main" id="{9391058A-BA95-44F4-B42C-90DCD97CD012}"/>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955" name="ZoneTexte 954">
          <a:extLst>
            <a:ext uri="{FF2B5EF4-FFF2-40B4-BE49-F238E27FC236}">
              <a16:creationId xmlns:a16="http://schemas.microsoft.com/office/drawing/2014/main" id="{BE3F125E-86D3-40EC-99E3-086BDBCC0648}"/>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956" name="ZoneTexte 955">
          <a:extLst>
            <a:ext uri="{FF2B5EF4-FFF2-40B4-BE49-F238E27FC236}">
              <a16:creationId xmlns:a16="http://schemas.microsoft.com/office/drawing/2014/main" id="{6B8EB57E-28CC-471B-B0D0-BC76D7CE11F0}"/>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957" name="ZoneTexte 956">
          <a:extLst>
            <a:ext uri="{FF2B5EF4-FFF2-40B4-BE49-F238E27FC236}">
              <a16:creationId xmlns:a16="http://schemas.microsoft.com/office/drawing/2014/main" id="{970AD748-9F96-4850-B033-819FACFB32BC}"/>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958" name="ZoneTexte 957">
          <a:extLst>
            <a:ext uri="{FF2B5EF4-FFF2-40B4-BE49-F238E27FC236}">
              <a16:creationId xmlns:a16="http://schemas.microsoft.com/office/drawing/2014/main" id="{DCFDC58E-8EA5-4D74-9A15-6BC051D2491A}"/>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62</xdr:row>
      <xdr:rowOff>0</xdr:rowOff>
    </xdr:from>
    <xdr:ext cx="65" cy="172227"/>
    <xdr:sp macro="" textlink="">
      <xdr:nvSpPr>
        <xdr:cNvPr id="959" name="ZoneTexte 958">
          <a:extLst>
            <a:ext uri="{FF2B5EF4-FFF2-40B4-BE49-F238E27FC236}">
              <a16:creationId xmlns:a16="http://schemas.microsoft.com/office/drawing/2014/main" id="{6311ADB6-A657-4130-93A9-2A952659CD79}"/>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960" name="ZoneTexte 959">
          <a:extLst>
            <a:ext uri="{FF2B5EF4-FFF2-40B4-BE49-F238E27FC236}">
              <a16:creationId xmlns:a16="http://schemas.microsoft.com/office/drawing/2014/main" id="{26191B34-6EE7-4A9D-9352-8D6162102FB2}"/>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961" name="ZoneTexte 960">
          <a:extLst>
            <a:ext uri="{FF2B5EF4-FFF2-40B4-BE49-F238E27FC236}">
              <a16:creationId xmlns:a16="http://schemas.microsoft.com/office/drawing/2014/main" id="{FCE5E7A0-A33C-4D02-AEBB-9C124E8F3B08}"/>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962" name="ZoneTexte 961">
          <a:extLst>
            <a:ext uri="{FF2B5EF4-FFF2-40B4-BE49-F238E27FC236}">
              <a16:creationId xmlns:a16="http://schemas.microsoft.com/office/drawing/2014/main" id="{D39F0DC6-A28A-409C-B3B1-6390C57BD682}"/>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62</xdr:row>
      <xdr:rowOff>0</xdr:rowOff>
    </xdr:from>
    <xdr:ext cx="65" cy="172227"/>
    <xdr:sp macro="" textlink="">
      <xdr:nvSpPr>
        <xdr:cNvPr id="963" name="ZoneTexte 962">
          <a:extLst>
            <a:ext uri="{FF2B5EF4-FFF2-40B4-BE49-F238E27FC236}">
              <a16:creationId xmlns:a16="http://schemas.microsoft.com/office/drawing/2014/main" id="{975B6015-8410-4D49-9126-4B963230E562}"/>
            </a:ext>
          </a:extLst>
        </xdr:cNvPr>
        <xdr:cNvSpPr txBox="1"/>
      </xdr:nvSpPr>
      <xdr:spPr>
        <a:xfrm>
          <a:off x="110775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62</xdr:row>
      <xdr:rowOff>0</xdr:rowOff>
    </xdr:from>
    <xdr:ext cx="65" cy="172227"/>
    <xdr:sp macro="" textlink="">
      <xdr:nvSpPr>
        <xdr:cNvPr id="964" name="ZoneTexte 963">
          <a:extLst>
            <a:ext uri="{FF2B5EF4-FFF2-40B4-BE49-F238E27FC236}">
              <a16:creationId xmlns:a16="http://schemas.microsoft.com/office/drawing/2014/main" id="{011E0335-DC5D-42EF-A7C9-1A21C768BDDF}"/>
            </a:ext>
          </a:extLst>
        </xdr:cNvPr>
        <xdr:cNvSpPr txBox="1"/>
      </xdr:nvSpPr>
      <xdr:spPr>
        <a:xfrm>
          <a:off x="125063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62</xdr:row>
      <xdr:rowOff>0</xdr:rowOff>
    </xdr:from>
    <xdr:ext cx="65" cy="172227"/>
    <xdr:sp macro="" textlink="">
      <xdr:nvSpPr>
        <xdr:cNvPr id="965" name="ZoneTexte 964">
          <a:extLst>
            <a:ext uri="{FF2B5EF4-FFF2-40B4-BE49-F238E27FC236}">
              <a16:creationId xmlns:a16="http://schemas.microsoft.com/office/drawing/2014/main" id="{721EA9F1-265F-4533-BAC1-49931C7871FB}"/>
            </a:ext>
          </a:extLst>
        </xdr:cNvPr>
        <xdr:cNvSpPr txBox="1"/>
      </xdr:nvSpPr>
      <xdr:spPr>
        <a:xfrm>
          <a:off x="125063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62</xdr:row>
      <xdr:rowOff>0</xdr:rowOff>
    </xdr:from>
    <xdr:ext cx="65" cy="172227"/>
    <xdr:sp macro="" textlink="">
      <xdr:nvSpPr>
        <xdr:cNvPr id="966" name="ZoneTexte 965">
          <a:extLst>
            <a:ext uri="{FF2B5EF4-FFF2-40B4-BE49-F238E27FC236}">
              <a16:creationId xmlns:a16="http://schemas.microsoft.com/office/drawing/2014/main" id="{48D21E0E-644C-49AF-8B01-3A28DF06DC4B}"/>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62</xdr:row>
      <xdr:rowOff>0</xdr:rowOff>
    </xdr:from>
    <xdr:ext cx="65" cy="172227"/>
    <xdr:sp macro="" textlink="">
      <xdr:nvSpPr>
        <xdr:cNvPr id="967" name="ZoneTexte 966">
          <a:extLst>
            <a:ext uri="{FF2B5EF4-FFF2-40B4-BE49-F238E27FC236}">
              <a16:creationId xmlns:a16="http://schemas.microsoft.com/office/drawing/2014/main" id="{28D1AD13-0182-4B8C-8A28-1FA408C87D27}"/>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62</xdr:row>
      <xdr:rowOff>0</xdr:rowOff>
    </xdr:from>
    <xdr:ext cx="65" cy="172227"/>
    <xdr:sp macro="" textlink="">
      <xdr:nvSpPr>
        <xdr:cNvPr id="968" name="ZoneTexte 967">
          <a:extLst>
            <a:ext uri="{FF2B5EF4-FFF2-40B4-BE49-F238E27FC236}">
              <a16:creationId xmlns:a16="http://schemas.microsoft.com/office/drawing/2014/main" id="{A883BEAE-019D-490D-B22D-B9776B97D4DE}"/>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62</xdr:row>
      <xdr:rowOff>0</xdr:rowOff>
    </xdr:from>
    <xdr:ext cx="65" cy="172227"/>
    <xdr:sp macro="" textlink="">
      <xdr:nvSpPr>
        <xdr:cNvPr id="969" name="ZoneTexte 968">
          <a:extLst>
            <a:ext uri="{FF2B5EF4-FFF2-40B4-BE49-F238E27FC236}">
              <a16:creationId xmlns:a16="http://schemas.microsoft.com/office/drawing/2014/main" id="{20216F49-16AE-49BF-AAF9-21D8E398F90F}"/>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970" name="ZoneTexte 969">
          <a:extLst>
            <a:ext uri="{FF2B5EF4-FFF2-40B4-BE49-F238E27FC236}">
              <a16:creationId xmlns:a16="http://schemas.microsoft.com/office/drawing/2014/main" id="{ED983651-07CA-4197-8DA5-4AE5E6F72D82}"/>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971" name="ZoneTexte 970">
          <a:extLst>
            <a:ext uri="{FF2B5EF4-FFF2-40B4-BE49-F238E27FC236}">
              <a16:creationId xmlns:a16="http://schemas.microsoft.com/office/drawing/2014/main" id="{B3945540-DC06-4A07-8B35-EC0B1BD523CE}"/>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972" name="ZoneTexte 971">
          <a:extLst>
            <a:ext uri="{FF2B5EF4-FFF2-40B4-BE49-F238E27FC236}">
              <a16:creationId xmlns:a16="http://schemas.microsoft.com/office/drawing/2014/main" id="{14F28868-B96B-4A36-BA66-A281CD135C45}"/>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973" name="ZoneTexte 972">
          <a:extLst>
            <a:ext uri="{FF2B5EF4-FFF2-40B4-BE49-F238E27FC236}">
              <a16:creationId xmlns:a16="http://schemas.microsoft.com/office/drawing/2014/main" id="{7C9F3A16-B275-489A-AB37-79401FDA153C}"/>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974" name="ZoneTexte 973">
          <a:extLst>
            <a:ext uri="{FF2B5EF4-FFF2-40B4-BE49-F238E27FC236}">
              <a16:creationId xmlns:a16="http://schemas.microsoft.com/office/drawing/2014/main" id="{7DFD8A87-1312-4CD0-8F13-5D282B3DE8FB}"/>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975" name="ZoneTexte 974">
          <a:extLst>
            <a:ext uri="{FF2B5EF4-FFF2-40B4-BE49-F238E27FC236}">
              <a16:creationId xmlns:a16="http://schemas.microsoft.com/office/drawing/2014/main" id="{D060424A-7CF7-43D7-A149-34E73A6FE3D7}"/>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976" name="ZoneTexte 975">
          <a:extLst>
            <a:ext uri="{FF2B5EF4-FFF2-40B4-BE49-F238E27FC236}">
              <a16:creationId xmlns:a16="http://schemas.microsoft.com/office/drawing/2014/main" id="{7E3979F8-C96E-4C2A-8B7B-D8B549E19215}"/>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977" name="ZoneTexte 976">
          <a:extLst>
            <a:ext uri="{FF2B5EF4-FFF2-40B4-BE49-F238E27FC236}">
              <a16:creationId xmlns:a16="http://schemas.microsoft.com/office/drawing/2014/main" id="{4D5F192E-0728-475F-8814-1E522D247B05}"/>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62</xdr:row>
      <xdr:rowOff>0</xdr:rowOff>
    </xdr:from>
    <xdr:ext cx="65" cy="172227"/>
    <xdr:sp macro="" textlink="">
      <xdr:nvSpPr>
        <xdr:cNvPr id="978" name="ZoneTexte 977">
          <a:extLst>
            <a:ext uri="{FF2B5EF4-FFF2-40B4-BE49-F238E27FC236}">
              <a16:creationId xmlns:a16="http://schemas.microsoft.com/office/drawing/2014/main" id="{8BB2CD41-1EE5-47AF-B5D2-F099FE95D6FD}"/>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979" name="ZoneTexte 978">
          <a:extLst>
            <a:ext uri="{FF2B5EF4-FFF2-40B4-BE49-F238E27FC236}">
              <a16:creationId xmlns:a16="http://schemas.microsoft.com/office/drawing/2014/main" id="{C4D4C23B-80F1-4795-9143-C15F5DFD0F65}"/>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980" name="ZoneTexte 979">
          <a:extLst>
            <a:ext uri="{FF2B5EF4-FFF2-40B4-BE49-F238E27FC236}">
              <a16:creationId xmlns:a16="http://schemas.microsoft.com/office/drawing/2014/main" id="{6D721D62-61B3-4D63-A1A7-8F71109C58E7}"/>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981" name="ZoneTexte 980">
          <a:extLst>
            <a:ext uri="{FF2B5EF4-FFF2-40B4-BE49-F238E27FC236}">
              <a16:creationId xmlns:a16="http://schemas.microsoft.com/office/drawing/2014/main" id="{13734366-E10A-46C0-B62B-AB2E9ED1D795}"/>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62</xdr:row>
      <xdr:rowOff>0</xdr:rowOff>
    </xdr:from>
    <xdr:ext cx="65" cy="172227"/>
    <xdr:sp macro="" textlink="">
      <xdr:nvSpPr>
        <xdr:cNvPr id="982" name="ZoneTexte 981">
          <a:extLst>
            <a:ext uri="{FF2B5EF4-FFF2-40B4-BE49-F238E27FC236}">
              <a16:creationId xmlns:a16="http://schemas.microsoft.com/office/drawing/2014/main" id="{E81B3B62-4FB6-4350-A864-880ED81A479E}"/>
            </a:ext>
          </a:extLst>
        </xdr:cNvPr>
        <xdr:cNvSpPr txBox="1"/>
      </xdr:nvSpPr>
      <xdr:spPr>
        <a:xfrm>
          <a:off x="110775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62</xdr:row>
      <xdr:rowOff>0</xdr:rowOff>
    </xdr:from>
    <xdr:ext cx="65" cy="172227"/>
    <xdr:sp macro="" textlink="">
      <xdr:nvSpPr>
        <xdr:cNvPr id="983" name="ZoneTexte 982">
          <a:extLst>
            <a:ext uri="{FF2B5EF4-FFF2-40B4-BE49-F238E27FC236}">
              <a16:creationId xmlns:a16="http://schemas.microsoft.com/office/drawing/2014/main" id="{6AB27BF3-E916-47CC-9B82-0681B15B0F66}"/>
            </a:ext>
          </a:extLst>
        </xdr:cNvPr>
        <xdr:cNvSpPr txBox="1"/>
      </xdr:nvSpPr>
      <xdr:spPr>
        <a:xfrm>
          <a:off x="125063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62</xdr:row>
      <xdr:rowOff>0</xdr:rowOff>
    </xdr:from>
    <xdr:ext cx="65" cy="172227"/>
    <xdr:sp macro="" textlink="">
      <xdr:nvSpPr>
        <xdr:cNvPr id="984" name="ZoneTexte 983">
          <a:extLst>
            <a:ext uri="{FF2B5EF4-FFF2-40B4-BE49-F238E27FC236}">
              <a16:creationId xmlns:a16="http://schemas.microsoft.com/office/drawing/2014/main" id="{CF6A9566-2D0A-45F0-B5FE-18189389A9BA}"/>
            </a:ext>
          </a:extLst>
        </xdr:cNvPr>
        <xdr:cNvSpPr txBox="1"/>
      </xdr:nvSpPr>
      <xdr:spPr>
        <a:xfrm>
          <a:off x="125063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62</xdr:row>
      <xdr:rowOff>0</xdr:rowOff>
    </xdr:from>
    <xdr:ext cx="65" cy="172227"/>
    <xdr:sp macro="" textlink="">
      <xdr:nvSpPr>
        <xdr:cNvPr id="985" name="ZoneTexte 984">
          <a:extLst>
            <a:ext uri="{FF2B5EF4-FFF2-40B4-BE49-F238E27FC236}">
              <a16:creationId xmlns:a16="http://schemas.microsoft.com/office/drawing/2014/main" id="{8C73D56A-8445-464A-B96B-2909924939D6}"/>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62</xdr:row>
      <xdr:rowOff>0</xdr:rowOff>
    </xdr:from>
    <xdr:ext cx="65" cy="172227"/>
    <xdr:sp macro="" textlink="">
      <xdr:nvSpPr>
        <xdr:cNvPr id="986" name="ZoneTexte 985">
          <a:extLst>
            <a:ext uri="{FF2B5EF4-FFF2-40B4-BE49-F238E27FC236}">
              <a16:creationId xmlns:a16="http://schemas.microsoft.com/office/drawing/2014/main" id="{36C762D4-0F8A-4E27-AD25-AA5351550AE3}"/>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62</xdr:row>
      <xdr:rowOff>0</xdr:rowOff>
    </xdr:from>
    <xdr:ext cx="65" cy="172227"/>
    <xdr:sp macro="" textlink="">
      <xdr:nvSpPr>
        <xdr:cNvPr id="987" name="ZoneTexte 986">
          <a:extLst>
            <a:ext uri="{FF2B5EF4-FFF2-40B4-BE49-F238E27FC236}">
              <a16:creationId xmlns:a16="http://schemas.microsoft.com/office/drawing/2014/main" id="{60237DED-A214-48CA-B899-851FF34B71D1}"/>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62</xdr:row>
      <xdr:rowOff>0</xdr:rowOff>
    </xdr:from>
    <xdr:ext cx="65" cy="172227"/>
    <xdr:sp macro="" textlink="">
      <xdr:nvSpPr>
        <xdr:cNvPr id="988" name="ZoneTexte 987">
          <a:extLst>
            <a:ext uri="{FF2B5EF4-FFF2-40B4-BE49-F238E27FC236}">
              <a16:creationId xmlns:a16="http://schemas.microsoft.com/office/drawing/2014/main" id="{BBD165E4-F546-4DE3-B44B-27EA0E451CD8}"/>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62</xdr:row>
      <xdr:rowOff>0</xdr:rowOff>
    </xdr:from>
    <xdr:ext cx="65" cy="172227"/>
    <xdr:sp macro="" textlink="">
      <xdr:nvSpPr>
        <xdr:cNvPr id="989" name="ZoneTexte 988">
          <a:extLst>
            <a:ext uri="{FF2B5EF4-FFF2-40B4-BE49-F238E27FC236}">
              <a16:creationId xmlns:a16="http://schemas.microsoft.com/office/drawing/2014/main" id="{F26AB1F8-18EC-4AC5-9EA5-3BB60BE4A91A}"/>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62</xdr:row>
      <xdr:rowOff>0</xdr:rowOff>
    </xdr:from>
    <xdr:ext cx="65" cy="172227"/>
    <xdr:sp macro="" textlink="">
      <xdr:nvSpPr>
        <xdr:cNvPr id="990" name="ZoneTexte 989">
          <a:extLst>
            <a:ext uri="{FF2B5EF4-FFF2-40B4-BE49-F238E27FC236}">
              <a16:creationId xmlns:a16="http://schemas.microsoft.com/office/drawing/2014/main" id="{8ED818E5-3E99-4638-964E-75531084308E}"/>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62</xdr:row>
      <xdr:rowOff>0</xdr:rowOff>
    </xdr:from>
    <xdr:ext cx="65" cy="172227"/>
    <xdr:sp macro="" textlink="">
      <xdr:nvSpPr>
        <xdr:cNvPr id="991" name="ZoneTexte 990">
          <a:extLst>
            <a:ext uri="{FF2B5EF4-FFF2-40B4-BE49-F238E27FC236}">
              <a16:creationId xmlns:a16="http://schemas.microsoft.com/office/drawing/2014/main" id="{5F3F59F1-4C28-453C-8741-9AFA619EC251}"/>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62</xdr:row>
      <xdr:rowOff>0</xdr:rowOff>
    </xdr:from>
    <xdr:ext cx="65" cy="172227"/>
    <xdr:sp macro="" textlink="">
      <xdr:nvSpPr>
        <xdr:cNvPr id="992" name="ZoneTexte 991">
          <a:extLst>
            <a:ext uri="{FF2B5EF4-FFF2-40B4-BE49-F238E27FC236}">
              <a16:creationId xmlns:a16="http://schemas.microsoft.com/office/drawing/2014/main" id="{71BAE9BB-F84B-4409-9338-4FF51BF7833F}"/>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62</xdr:row>
      <xdr:rowOff>0</xdr:rowOff>
    </xdr:from>
    <xdr:ext cx="65" cy="172227"/>
    <xdr:sp macro="" textlink="">
      <xdr:nvSpPr>
        <xdr:cNvPr id="993" name="ZoneTexte 992">
          <a:extLst>
            <a:ext uri="{FF2B5EF4-FFF2-40B4-BE49-F238E27FC236}">
              <a16:creationId xmlns:a16="http://schemas.microsoft.com/office/drawing/2014/main" id="{0E420C86-C4C4-48AD-80D6-38DD6C82E114}"/>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62</xdr:row>
      <xdr:rowOff>0</xdr:rowOff>
    </xdr:from>
    <xdr:ext cx="65" cy="172227"/>
    <xdr:sp macro="" textlink="">
      <xdr:nvSpPr>
        <xdr:cNvPr id="994" name="ZoneTexte 993">
          <a:extLst>
            <a:ext uri="{FF2B5EF4-FFF2-40B4-BE49-F238E27FC236}">
              <a16:creationId xmlns:a16="http://schemas.microsoft.com/office/drawing/2014/main" id="{44D43A49-A49A-461E-8907-62AC467D4B76}"/>
            </a:ext>
          </a:extLst>
        </xdr:cNvPr>
        <xdr:cNvSpPr txBox="1"/>
      </xdr:nvSpPr>
      <xdr:spPr>
        <a:xfrm>
          <a:off x="81438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995" name="ZoneTexte 994">
          <a:extLst>
            <a:ext uri="{FF2B5EF4-FFF2-40B4-BE49-F238E27FC236}">
              <a16:creationId xmlns:a16="http://schemas.microsoft.com/office/drawing/2014/main" id="{0D8BF4EC-7A58-48EE-A712-DD9C5AE5467F}"/>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996" name="ZoneTexte 995">
          <a:extLst>
            <a:ext uri="{FF2B5EF4-FFF2-40B4-BE49-F238E27FC236}">
              <a16:creationId xmlns:a16="http://schemas.microsoft.com/office/drawing/2014/main" id="{4875121C-D607-46B8-918B-B86F4FA44545}"/>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997" name="ZoneTexte 996">
          <a:extLst>
            <a:ext uri="{FF2B5EF4-FFF2-40B4-BE49-F238E27FC236}">
              <a16:creationId xmlns:a16="http://schemas.microsoft.com/office/drawing/2014/main" id="{430BA697-8BB5-4124-BCAA-E7EA85A6CC59}"/>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998" name="ZoneTexte 997">
          <a:extLst>
            <a:ext uri="{FF2B5EF4-FFF2-40B4-BE49-F238E27FC236}">
              <a16:creationId xmlns:a16="http://schemas.microsoft.com/office/drawing/2014/main" id="{297EC4BC-EB5D-4296-9745-7385D552CDB7}"/>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999" name="ZoneTexte 998">
          <a:extLst>
            <a:ext uri="{FF2B5EF4-FFF2-40B4-BE49-F238E27FC236}">
              <a16:creationId xmlns:a16="http://schemas.microsoft.com/office/drawing/2014/main" id="{F1629448-DABF-40C0-846D-08F9BC647AC2}"/>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1000" name="ZoneTexte 999">
          <a:extLst>
            <a:ext uri="{FF2B5EF4-FFF2-40B4-BE49-F238E27FC236}">
              <a16:creationId xmlns:a16="http://schemas.microsoft.com/office/drawing/2014/main" id="{178E54D4-56AA-41B8-B2C3-BACA182629EF}"/>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1001" name="ZoneTexte 1000">
          <a:extLst>
            <a:ext uri="{FF2B5EF4-FFF2-40B4-BE49-F238E27FC236}">
              <a16:creationId xmlns:a16="http://schemas.microsoft.com/office/drawing/2014/main" id="{3CE10792-3955-4E6C-B865-937CE187E38F}"/>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1002" name="ZoneTexte 1001">
          <a:extLst>
            <a:ext uri="{FF2B5EF4-FFF2-40B4-BE49-F238E27FC236}">
              <a16:creationId xmlns:a16="http://schemas.microsoft.com/office/drawing/2014/main" id="{1D0FD316-827A-4507-BD02-68CCA79FA451}"/>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1003" name="ZoneTexte 1002">
          <a:extLst>
            <a:ext uri="{FF2B5EF4-FFF2-40B4-BE49-F238E27FC236}">
              <a16:creationId xmlns:a16="http://schemas.microsoft.com/office/drawing/2014/main" id="{669F0A45-400F-4134-AA2F-8C1AA0A9F8B7}"/>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62</xdr:row>
      <xdr:rowOff>0</xdr:rowOff>
    </xdr:from>
    <xdr:ext cx="65" cy="172227"/>
    <xdr:sp macro="" textlink="">
      <xdr:nvSpPr>
        <xdr:cNvPr id="1004" name="ZoneTexte 1003">
          <a:extLst>
            <a:ext uri="{FF2B5EF4-FFF2-40B4-BE49-F238E27FC236}">
              <a16:creationId xmlns:a16="http://schemas.microsoft.com/office/drawing/2014/main" id="{665D5D75-3F86-4FF1-9643-17FBE770B16C}"/>
            </a:ext>
          </a:extLst>
        </xdr:cNvPr>
        <xdr:cNvSpPr txBox="1"/>
      </xdr:nvSpPr>
      <xdr:spPr>
        <a:xfrm>
          <a:off x="76295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62</xdr:row>
      <xdr:rowOff>0</xdr:rowOff>
    </xdr:from>
    <xdr:ext cx="65" cy="172227"/>
    <xdr:sp macro="" textlink="">
      <xdr:nvSpPr>
        <xdr:cNvPr id="1005" name="ZoneTexte 1004">
          <a:extLst>
            <a:ext uri="{FF2B5EF4-FFF2-40B4-BE49-F238E27FC236}">
              <a16:creationId xmlns:a16="http://schemas.microsoft.com/office/drawing/2014/main" id="{4D199863-116D-4185-BFC3-A367B30D0728}"/>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62</xdr:row>
      <xdr:rowOff>0</xdr:rowOff>
    </xdr:from>
    <xdr:ext cx="65" cy="172227"/>
    <xdr:sp macro="" textlink="">
      <xdr:nvSpPr>
        <xdr:cNvPr id="1006" name="ZoneTexte 1005">
          <a:extLst>
            <a:ext uri="{FF2B5EF4-FFF2-40B4-BE49-F238E27FC236}">
              <a16:creationId xmlns:a16="http://schemas.microsoft.com/office/drawing/2014/main" id="{57D1E017-EF1D-4586-8F92-BC0FD89685F2}"/>
            </a:ext>
          </a:extLst>
        </xdr:cNvPr>
        <xdr:cNvSpPr txBox="1"/>
      </xdr:nvSpPr>
      <xdr:spPr>
        <a:xfrm>
          <a:off x="10182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1007" name="ZoneTexte 1006">
          <a:extLst>
            <a:ext uri="{FF2B5EF4-FFF2-40B4-BE49-F238E27FC236}">
              <a16:creationId xmlns:a16="http://schemas.microsoft.com/office/drawing/2014/main" id="{C731E94E-01BB-4BE6-99CF-408128EC0739}"/>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1008" name="ZoneTexte 1007">
          <a:extLst>
            <a:ext uri="{FF2B5EF4-FFF2-40B4-BE49-F238E27FC236}">
              <a16:creationId xmlns:a16="http://schemas.microsoft.com/office/drawing/2014/main" id="{0108CCD9-8BAD-4A70-83FD-8B444BB54BEB}"/>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1009" name="ZoneTexte 1008">
          <a:extLst>
            <a:ext uri="{FF2B5EF4-FFF2-40B4-BE49-F238E27FC236}">
              <a16:creationId xmlns:a16="http://schemas.microsoft.com/office/drawing/2014/main" id="{D78C8BE2-6811-4B27-8E33-EC7CB0EB33BC}"/>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1010" name="ZoneTexte 1009">
          <a:extLst>
            <a:ext uri="{FF2B5EF4-FFF2-40B4-BE49-F238E27FC236}">
              <a16:creationId xmlns:a16="http://schemas.microsoft.com/office/drawing/2014/main" id="{D460B886-3384-4A07-BD91-16A6997CE7A1}"/>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1011" name="ZoneTexte 1010">
          <a:extLst>
            <a:ext uri="{FF2B5EF4-FFF2-40B4-BE49-F238E27FC236}">
              <a16:creationId xmlns:a16="http://schemas.microsoft.com/office/drawing/2014/main" id="{86A9B6C5-A6E2-475B-BFD6-3D48A02B4AD0}"/>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1012" name="ZoneTexte 1011">
          <a:extLst>
            <a:ext uri="{FF2B5EF4-FFF2-40B4-BE49-F238E27FC236}">
              <a16:creationId xmlns:a16="http://schemas.microsoft.com/office/drawing/2014/main" id="{59FF794D-5745-487A-BC5C-3060D08B62EB}"/>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1013" name="ZoneTexte 1012">
          <a:extLst>
            <a:ext uri="{FF2B5EF4-FFF2-40B4-BE49-F238E27FC236}">
              <a16:creationId xmlns:a16="http://schemas.microsoft.com/office/drawing/2014/main" id="{A72057EE-109A-411E-AC25-8E4220C989F7}"/>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1014" name="ZoneTexte 1013">
          <a:extLst>
            <a:ext uri="{FF2B5EF4-FFF2-40B4-BE49-F238E27FC236}">
              <a16:creationId xmlns:a16="http://schemas.microsoft.com/office/drawing/2014/main" id="{4DAD05A4-2B15-4F89-B9E7-EBF1A4A9E824}"/>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1015" name="ZoneTexte 1014">
          <a:extLst>
            <a:ext uri="{FF2B5EF4-FFF2-40B4-BE49-F238E27FC236}">
              <a16:creationId xmlns:a16="http://schemas.microsoft.com/office/drawing/2014/main" id="{F1522A15-1661-4750-BFD9-FDA302F1780E}"/>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1016" name="ZoneTexte 1015">
          <a:extLst>
            <a:ext uri="{FF2B5EF4-FFF2-40B4-BE49-F238E27FC236}">
              <a16:creationId xmlns:a16="http://schemas.microsoft.com/office/drawing/2014/main" id="{0C89C642-430A-4401-84CF-925F0D3C1A7C}"/>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1017" name="ZoneTexte 1016">
          <a:extLst>
            <a:ext uri="{FF2B5EF4-FFF2-40B4-BE49-F238E27FC236}">
              <a16:creationId xmlns:a16="http://schemas.microsoft.com/office/drawing/2014/main" id="{EEE076FF-504E-4FA0-8E5F-043B0D505043}"/>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62</xdr:row>
      <xdr:rowOff>0</xdr:rowOff>
    </xdr:from>
    <xdr:ext cx="65" cy="172227"/>
    <xdr:sp macro="" textlink="">
      <xdr:nvSpPr>
        <xdr:cNvPr id="1018" name="ZoneTexte 1017">
          <a:extLst>
            <a:ext uri="{FF2B5EF4-FFF2-40B4-BE49-F238E27FC236}">
              <a16:creationId xmlns:a16="http://schemas.microsoft.com/office/drawing/2014/main" id="{68782797-7E44-488C-A7A7-A077CD4D122A}"/>
            </a:ext>
          </a:extLst>
        </xdr:cNvPr>
        <xdr:cNvSpPr txBox="1"/>
      </xdr:nvSpPr>
      <xdr:spPr>
        <a:xfrm>
          <a:off x="105632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62</xdr:row>
      <xdr:rowOff>0</xdr:rowOff>
    </xdr:from>
    <xdr:ext cx="65" cy="172227"/>
    <xdr:sp macro="" textlink="">
      <xdr:nvSpPr>
        <xdr:cNvPr id="1019" name="ZoneTexte 1018">
          <a:extLst>
            <a:ext uri="{FF2B5EF4-FFF2-40B4-BE49-F238E27FC236}">
              <a16:creationId xmlns:a16="http://schemas.microsoft.com/office/drawing/2014/main" id="{DF412B5D-66FA-4B1E-87B2-6A77C14BF2A3}"/>
            </a:ext>
          </a:extLst>
        </xdr:cNvPr>
        <xdr:cNvSpPr txBox="1"/>
      </xdr:nvSpPr>
      <xdr:spPr>
        <a:xfrm>
          <a:off x="110775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62</xdr:row>
      <xdr:rowOff>0</xdr:rowOff>
    </xdr:from>
    <xdr:ext cx="65" cy="172227"/>
    <xdr:sp macro="" textlink="">
      <xdr:nvSpPr>
        <xdr:cNvPr id="1020" name="ZoneTexte 1019">
          <a:extLst>
            <a:ext uri="{FF2B5EF4-FFF2-40B4-BE49-F238E27FC236}">
              <a16:creationId xmlns:a16="http://schemas.microsoft.com/office/drawing/2014/main" id="{5B710C1F-66C7-495E-9E51-6DAB53888083}"/>
            </a:ext>
          </a:extLst>
        </xdr:cNvPr>
        <xdr:cNvSpPr txBox="1"/>
      </xdr:nvSpPr>
      <xdr:spPr>
        <a:xfrm>
          <a:off x="110775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62</xdr:row>
      <xdr:rowOff>0</xdr:rowOff>
    </xdr:from>
    <xdr:ext cx="65" cy="172227"/>
    <xdr:sp macro="" textlink="">
      <xdr:nvSpPr>
        <xdr:cNvPr id="1021" name="ZoneTexte 1020">
          <a:extLst>
            <a:ext uri="{FF2B5EF4-FFF2-40B4-BE49-F238E27FC236}">
              <a16:creationId xmlns:a16="http://schemas.microsoft.com/office/drawing/2014/main" id="{FF1967F1-D741-4262-8B26-C1E770600243}"/>
            </a:ext>
          </a:extLst>
        </xdr:cNvPr>
        <xdr:cNvSpPr txBox="1"/>
      </xdr:nvSpPr>
      <xdr:spPr>
        <a:xfrm>
          <a:off x="11791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62</xdr:row>
      <xdr:rowOff>0</xdr:rowOff>
    </xdr:from>
    <xdr:ext cx="65" cy="172227"/>
    <xdr:sp macro="" textlink="">
      <xdr:nvSpPr>
        <xdr:cNvPr id="1022" name="ZoneTexte 1021">
          <a:extLst>
            <a:ext uri="{FF2B5EF4-FFF2-40B4-BE49-F238E27FC236}">
              <a16:creationId xmlns:a16="http://schemas.microsoft.com/office/drawing/2014/main" id="{B6D2F608-68B0-4FC5-B337-4DEFB8DD3718}"/>
            </a:ext>
          </a:extLst>
        </xdr:cNvPr>
        <xdr:cNvSpPr txBox="1"/>
      </xdr:nvSpPr>
      <xdr:spPr>
        <a:xfrm>
          <a:off x="11791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62</xdr:row>
      <xdr:rowOff>0</xdr:rowOff>
    </xdr:from>
    <xdr:ext cx="65" cy="172227"/>
    <xdr:sp macro="" textlink="">
      <xdr:nvSpPr>
        <xdr:cNvPr id="1023" name="ZoneTexte 1022">
          <a:extLst>
            <a:ext uri="{FF2B5EF4-FFF2-40B4-BE49-F238E27FC236}">
              <a16:creationId xmlns:a16="http://schemas.microsoft.com/office/drawing/2014/main" id="{CFF5C3F0-9514-4E06-B8ED-6D51E6230924}"/>
            </a:ext>
          </a:extLst>
        </xdr:cNvPr>
        <xdr:cNvSpPr txBox="1"/>
      </xdr:nvSpPr>
      <xdr:spPr>
        <a:xfrm>
          <a:off x="125063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62</xdr:row>
      <xdr:rowOff>0</xdr:rowOff>
    </xdr:from>
    <xdr:ext cx="65" cy="172227"/>
    <xdr:sp macro="" textlink="">
      <xdr:nvSpPr>
        <xdr:cNvPr id="1024" name="ZoneTexte 1023">
          <a:extLst>
            <a:ext uri="{FF2B5EF4-FFF2-40B4-BE49-F238E27FC236}">
              <a16:creationId xmlns:a16="http://schemas.microsoft.com/office/drawing/2014/main" id="{D71AC143-4804-4907-8B7E-DD996C4E1880}"/>
            </a:ext>
          </a:extLst>
        </xdr:cNvPr>
        <xdr:cNvSpPr txBox="1"/>
      </xdr:nvSpPr>
      <xdr:spPr>
        <a:xfrm>
          <a:off x="125063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25" name="ZoneTexte 1024">
          <a:extLst>
            <a:ext uri="{FF2B5EF4-FFF2-40B4-BE49-F238E27FC236}">
              <a16:creationId xmlns:a16="http://schemas.microsoft.com/office/drawing/2014/main" id="{7224F5D0-2740-4D7E-B4AA-FE94AA51FB8D}"/>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26" name="ZoneTexte 1025">
          <a:extLst>
            <a:ext uri="{FF2B5EF4-FFF2-40B4-BE49-F238E27FC236}">
              <a16:creationId xmlns:a16="http://schemas.microsoft.com/office/drawing/2014/main" id="{26083ED2-D34B-4683-ACE9-AAF8B6F6CA15}"/>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27" name="ZoneTexte 1026">
          <a:extLst>
            <a:ext uri="{FF2B5EF4-FFF2-40B4-BE49-F238E27FC236}">
              <a16:creationId xmlns:a16="http://schemas.microsoft.com/office/drawing/2014/main" id="{F9B52E9D-8A76-46EF-9CC0-9A2022D9EBB2}"/>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28" name="ZoneTexte 1027">
          <a:extLst>
            <a:ext uri="{FF2B5EF4-FFF2-40B4-BE49-F238E27FC236}">
              <a16:creationId xmlns:a16="http://schemas.microsoft.com/office/drawing/2014/main" id="{F1574FD6-4714-489A-9074-37A4B8C0A0A3}"/>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29" name="ZoneTexte 1028">
          <a:extLst>
            <a:ext uri="{FF2B5EF4-FFF2-40B4-BE49-F238E27FC236}">
              <a16:creationId xmlns:a16="http://schemas.microsoft.com/office/drawing/2014/main" id="{649A20DA-3AD8-4F51-92C1-7656C18B2C0B}"/>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30" name="ZoneTexte 1029">
          <a:extLst>
            <a:ext uri="{FF2B5EF4-FFF2-40B4-BE49-F238E27FC236}">
              <a16:creationId xmlns:a16="http://schemas.microsoft.com/office/drawing/2014/main" id="{4F7B9586-54D1-4D31-B5FF-CACA9102BBED}"/>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31" name="ZoneTexte 1030">
          <a:extLst>
            <a:ext uri="{FF2B5EF4-FFF2-40B4-BE49-F238E27FC236}">
              <a16:creationId xmlns:a16="http://schemas.microsoft.com/office/drawing/2014/main" id="{84008BCB-3A47-462D-8AE1-374FD984F7F7}"/>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32" name="ZoneTexte 1031">
          <a:extLst>
            <a:ext uri="{FF2B5EF4-FFF2-40B4-BE49-F238E27FC236}">
              <a16:creationId xmlns:a16="http://schemas.microsoft.com/office/drawing/2014/main" id="{7E2A5821-1301-44AD-A822-819ED89D79BF}"/>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33" name="ZoneTexte 1032">
          <a:extLst>
            <a:ext uri="{FF2B5EF4-FFF2-40B4-BE49-F238E27FC236}">
              <a16:creationId xmlns:a16="http://schemas.microsoft.com/office/drawing/2014/main" id="{7C724176-0FCA-4B54-9E7F-17ABE5784FED}"/>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34" name="ZoneTexte 1033">
          <a:extLst>
            <a:ext uri="{FF2B5EF4-FFF2-40B4-BE49-F238E27FC236}">
              <a16:creationId xmlns:a16="http://schemas.microsoft.com/office/drawing/2014/main" id="{AEE43F4C-76DD-4349-91AA-26006ECF09A3}"/>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35" name="ZoneTexte 1034">
          <a:extLst>
            <a:ext uri="{FF2B5EF4-FFF2-40B4-BE49-F238E27FC236}">
              <a16:creationId xmlns:a16="http://schemas.microsoft.com/office/drawing/2014/main" id="{872EFD70-2ECB-4D31-AB43-3AC0C3EEBC54}"/>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36" name="ZoneTexte 1035">
          <a:extLst>
            <a:ext uri="{FF2B5EF4-FFF2-40B4-BE49-F238E27FC236}">
              <a16:creationId xmlns:a16="http://schemas.microsoft.com/office/drawing/2014/main" id="{909F0218-C092-4464-898E-23944B237E58}"/>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1037" name="ZoneTexte 1036">
          <a:extLst>
            <a:ext uri="{FF2B5EF4-FFF2-40B4-BE49-F238E27FC236}">
              <a16:creationId xmlns:a16="http://schemas.microsoft.com/office/drawing/2014/main" id="{395C5DB8-D542-4359-9DBD-2C83709E2CFE}"/>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1038" name="ZoneTexte 1037">
          <a:extLst>
            <a:ext uri="{FF2B5EF4-FFF2-40B4-BE49-F238E27FC236}">
              <a16:creationId xmlns:a16="http://schemas.microsoft.com/office/drawing/2014/main" id="{F438438D-0BF0-403A-AC5B-28A39DF5A5FC}"/>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1039" name="ZoneTexte 1038">
          <a:extLst>
            <a:ext uri="{FF2B5EF4-FFF2-40B4-BE49-F238E27FC236}">
              <a16:creationId xmlns:a16="http://schemas.microsoft.com/office/drawing/2014/main" id="{C54C2105-A633-41B7-831F-E3275B75837B}"/>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1040" name="ZoneTexte 1039">
          <a:extLst>
            <a:ext uri="{FF2B5EF4-FFF2-40B4-BE49-F238E27FC236}">
              <a16:creationId xmlns:a16="http://schemas.microsoft.com/office/drawing/2014/main" id="{EC3C9952-EC7E-4DA1-9D37-005C1D0D73F4}"/>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1041" name="ZoneTexte 1040">
          <a:extLst>
            <a:ext uri="{FF2B5EF4-FFF2-40B4-BE49-F238E27FC236}">
              <a16:creationId xmlns:a16="http://schemas.microsoft.com/office/drawing/2014/main" id="{5D64350E-8156-4E8B-B983-EEA9BFBB70AC}"/>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1042" name="ZoneTexte 1041">
          <a:extLst>
            <a:ext uri="{FF2B5EF4-FFF2-40B4-BE49-F238E27FC236}">
              <a16:creationId xmlns:a16="http://schemas.microsoft.com/office/drawing/2014/main" id="{2EFFEF8A-845D-45C4-87F3-C9704EE93AE2}"/>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1043" name="ZoneTexte 1042">
          <a:extLst>
            <a:ext uri="{FF2B5EF4-FFF2-40B4-BE49-F238E27FC236}">
              <a16:creationId xmlns:a16="http://schemas.microsoft.com/office/drawing/2014/main" id="{26520D78-1CF0-4F84-A0EE-C38ECD5EA113}"/>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1044" name="ZoneTexte 1043">
          <a:extLst>
            <a:ext uri="{FF2B5EF4-FFF2-40B4-BE49-F238E27FC236}">
              <a16:creationId xmlns:a16="http://schemas.microsoft.com/office/drawing/2014/main" id="{0F1B8805-CBFE-4F98-836B-9972899BAE86}"/>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45" name="ZoneTexte 1044">
          <a:extLst>
            <a:ext uri="{FF2B5EF4-FFF2-40B4-BE49-F238E27FC236}">
              <a16:creationId xmlns:a16="http://schemas.microsoft.com/office/drawing/2014/main" id="{A6EAAE27-323A-447D-829A-666AEF2267F2}"/>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46" name="ZoneTexte 1045">
          <a:extLst>
            <a:ext uri="{FF2B5EF4-FFF2-40B4-BE49-F238E27FC236}">
              <a16:creationId xmlns:a16="http://schemas.microsoft.com/office/drawing/2014/main" id="{BAED7FEE-0471-4A99-B85B-B149E95BCA12}"/>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47" name="ZoneTexte 1046">
          <a:extLst>
            <a:ext uri="{FF2B5EF4-FFF2-40B4-BE49-F238E27FC236}">
              <a16:creationId xmlns:a16="http://schemas.microsoft.com/office/drawing/2014/main" id="{0B26F0BF-993A-44A5-B831-A720FD66504C}"/>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48" name="ZoneTexte 1047">
          <a:extLst>
            <a:ext uri="{FF2B5EF4-FFF2-40B4-BE49-F238E27FC236}">
              <a16:creationId xmlns:a16="http://schemas.microsoft.com/office/drawing/2014/main" id="{738F2825-A005-4A3E-96CB-88099E25E929}"/>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49" name="ZoneTexte 1048">
          <a:extLst>
            <a:ext uri="{FF2B5EF4-FFF2-40B4-BE49-F238E27FC236}">
              <a16:creationId xmlns:a16="http://schemas.microsoft.com/office/drawing/2014/main" id="{3E90149B-065B-4F5B-8930-5D3CC95EDE97}"/>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50" name="ZoneTexte 1049">
          <a:extLst>
            <a:ext uri="{FF2B5EF4-FFF2-40B4-BE49-F238E27FC236}">
              <a16:creationId xmlns:a16="http://schemas.microsoft.com/office/drawing/2014/main" id="{A67575CE-74D6-402F-8CCC-0F730904EACE}"/>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51" name="ZoneTexte 1050">
          <a:extLst>
            <a:ext uri="{FF2B5EF4-FFF2-40B4-BE49-F238E27FC236}">
              <a16:creationId xmlns:a16="http://schemas.microsoft.com/office/drawing/2014/main" id="{4C7F93AB-A9A9-481B-AA7B-0D5EA7614282}"/>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52" name="ZoneTexte 1051">
          <a:extLst>
            <a:ext uri="{FF2B5EF4-FFF2-40B4-BE49-F238E27FC236}">
              <a16:creationId xmlns:a16="http://schemas.microsoft.com/office/drawing/2014/main" id="{EC0CC5E6-6794-4971-AE60-D390D0FD586D}"/>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53" name="ZoneTexte 1052">
          <a:extLst>
            <a:ext uri="{FF2B5EF4-FFF2-40B4-BE49-F238E27FC236}">
              <a16:creationId xmlns:a16="http://schemas.microsoft.com/office/drawing/2014/main" id="{4F88D9DE-B364-4864-82A1-3295C9C3E8A2}"/>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54" name="ZoneTexte 1053">
          <a:extLst>
            <a:ext uri="{FF2B5EF4-FFF2-40B4-BE49-F238E27FC236}">
              <a16:creationId xmlns:a16="http://schemas.microsoft.com/office/drawing/2014/main" id="{D02B9EA1-DA9F-40C9-85B9-6FC55E369FD0}"/>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55" name="ZoneTexte 1054">
          <a:extLst>
            <a:ext uri="{FF2B5EF4-FFF2-40B4-BE49-F238E27FC236}">
              <a16:creationId xmlns:a16="http://schemas.microsoft.com/office/drawing/2014/main" id="{9D980CBA-595D-4CA8-BC80-DFEC19839A92}"/>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74</xdr:row>
      <xdr:rowOff>0</xdr:rowOff>
    </xdr:from>
    <xdr:ext cx="65" cy="172227"/>
    <xdr:sp macro="" textlink="">
      <xdr:nvSpPr>
        <xdr:cNvPr id="1056" name="ZoneTexte 1055">
          <a:extLst>
            <a:ext uri="{FF2B5EF4-FFF2-40B4-BE49-F238E27FC236}">
              <a16:creationId xmlns:a16="http://schemas.microsoft.com/office/drawing/2014/main" id="{645EDCA6-3E3C-450D-8649-4572E79F9F87}"/>
            </a:ext>
          </a:extLst>
        </xdr:cNvPr>
        <xdr:cNvSpPr txBox="1"/>
      </xdr:nvSpPr>
      <xdr:spPr>
        <a:xfrm>
          <a:off x="10563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1057" name="ZoneTexte 1056">
          <a:extLst>
            <a:ext uri="{FF2B5EF4-FFF2-40B4-BE49-F238E27FC236}">
              <a16:creationId xmlns:a16="http://schemas.microsoft.com/office/drawing/2014/main" id="{3BDE4DBB-EDD8-48E1-8A7B-4287D4A04683}"/>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1058" name="ZoneTexte 1057">
          <a:extLst>
            <a:ext uri="{FF2B5EF4-FFF2-40B4-BE49-F238E27FC236}">
              <a16:creationId xmlns:a16="http://schemas.microsoft.com/office/drawing/2014/main" id="{DD205DF2-8582-4CDD-99C1-F1A66B2668E0}"/>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1059" name="ZoneTexte 1058">
          <a:extLst>
            <a:ext uri="{FF2B5EF4-FFF2-40B4-BE49-F238E27FC236}">
              <a16:creationId xmlns:a16="http://schemas.microsoft.com/office/drawing/2014/main" id="{6B992768-4FF2-4597-8B53-12C4977F7D5B}"/>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1060" name="ZoneTexte 1059">
          <a:extLst>
            <a:ext uri="{FF2B5EF4-FFF2-40B4-BE49-F238E27FC236}">
              <a16:creationId xmlns:a16="http://schemas.microsoft.com/office/drawing/2014/main" id="{9632DAC2-5269-4840-9FAB-842C0AC37112}"/>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1061" name="ZoneTexte 1060">
          <a:extLst>
            <a:ext uri="{FF2B5EF4-FFF2-40B4-BE49-F238E27FC236}">
              <a16:creationId xmlns:a16="http://schemas.microsoft.com/office/drawing/2014/main" id="{06F59680-ABF7-4EDB-985B-CACD050FEE7B}"/>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1062" name="ZoneTexte 1061">
          <a:extLst>
            <a:ext uri="{FF2B5EF4-FFF2-40B4-BE49-F238E27FC236}">
              <a16:creationId xmlns:a16="http://schemas.microsoft.com/office/drawing/2014/main" id="{495EF56A-5DD1-4403-A896-D100388684F1}"/>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1063" name="ZoneTexte 1062">
          <a:extLst>
            <a:ext uri="{FF2B5EF4-FFF2-40B4-BE49-F238E27FC236}">
              <a16:creationId xmlns:a16="http://schemas.microsoft.com/office/drawing/2014/main" id="{7A3E67A9-B210-40F2-A87D-E93269F8225E}"/>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74</xdr:row>
      <xdr:rowOff>0</xdr:rowOff>
    </xdr:from>
    <xdr:ext cx="65" cy="172227"/>
    <xdr:sp macro="" textlink="">
      <xdr:nvSpPr>
        <xdr:cNvPr id="1064" name="ZoneTexte 1063">
          <a:extLst>
            <a:ext uri="{FF2B5EF4-FFF2-40B4-BE49-F238E27FC236}">
              <a16:creationId xmlns:a16="http://schemas.microsoft.com/office/drawing/2014/main" id="{615B853E-B937-4AFD-BF3A-5C7C3C5ADD19}"/>
            </a:ext>
          </a:extLst>
        </xdr:cNvPr>
        <xdr:cNvSpPr txBox="1"/>
      </xdr:nvSpPr>
      <xdr:spPr>
        <a:xfrm>
          <a:off x="1179195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1065" name="ZoneTexte 1064">
          <a:extLst>
            <a:ext uri="{FF2B5EF4-FFF2-40B4-BE49-F238E27FC236}">
              <a16:creationId xmlns:a16="http://schemas.microsoft.com/office/drawing/2014/main" id="{19D40ECA-FDE5-447F-B165-63AD2FDF665B}"/>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1066" name="ZoneTexte 1065">
          <a:extLst>
            <a:ext uri="{FF2B5EF4-FFF2-40B4-BE49-F238E27FC236}">
              <a16:creationId xmlns:a16="http://schemas.microsoft.com/office/drawing/2014/main" id="{45A84452-12B8-49CD-B76D-AF822BA3F163}"/>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1067" name="ZoneTexte 1066">
          <a:extLst>
            <a:ext uri="{FF2B5EF4-FFF2-40B4-BE49-F238E27FC236}">
              <a16:creationId xmlns:a16="http://schemas.microsoft.com/office/drawing/2014/main" id="{99640991-C7F5-499C-8690-E7DE1348334E}"/>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1068" name="ZoneTexte 1067">
          <a:extLst>
            <a:ext uri="{FF2B5EF4-FFF2-40B4-BE49-F238E27FC236}">
              <a16:creationId xmlns:a16="http://schemas.microsoft.com/office/drawing/2014/main" id="{CC1D1690-3F22-40B6-98B3-34AFBA4CEEA2}"/>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1069" name="ZoneTexte 1068">
          <a:extLst>
            <a:ext uri="{FF2B5EF4-FFF2-40B4-BE49-F238E27FC236}">
              <a16:creationId xmlns:a16="http://schemas.microsoft.com/office/drawing/2014/main" id="{DCCB4D02-9042-405B-892C-AAF1B8A8FC9C}"/>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1070" name="ZoneTexte 1069">
          <a:extLst>
            <a:ext uri="{FF2B5EF4-FFF2-40B4-BE49-F238E27FC236}">
              <a16:creationId xmlns:a16="http://schemas.microsoft.com/office/drawing/2014/main" id="{717D2679-830C-4D45-8792-291C359D4CE7}"/>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1071" name="ZoneTexte 1070">
          <a:extLst>
            <a:ext uri="{FF2B5EF4-FFF2-40B4-BE49-F238E27FC236}">
              <a16:creationId xmlns:a16="http://schemas.microsoft.com/office/drawing/2014/main" id="{CC2A534F-6DF3-464C-8214-9252EEFB02A1}"/>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1072" name="ZoneTexte 1071">
          <a:extLst>
            <a:ext uri="{FF2B5EF4-FFF2-40B4-BE49-F238E27FC236}">
              <a16:creationId xmlns:a16="http://schemas.microsoft.com/office/drawing/2014/main" id="{C92FCE98-3329-4C15-A3E2-515B16B69AD4}"/>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1073" name="ZoneTexte 1072">
          <a:extLst>
            <a:ext uri="{FF2B5EF4-FFF2-40B4-BE49-F238E27FC236}">
              <a16:creationId xmlns:a16="http://schemas.microsoft.com/office/drawing/2014/main" id="{F52199E5-1E1B-4655-B847-30B8F63A9370}"/>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1074" name="ZoneTexte 1073">
          <a:extLst>
            <a:ext uri="{FF2B5EF4-FFF2-40B4-BE49-F238E27FC236}">
              <a16:creationId xmlns:a16="http://schemas.microsoft.com/office/drawing/2014/main" id="{3AB0FC7B-1D91-4A60-B2A4-F797C862FAE9}"/>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1075" name="ZoneTexte 1074">
          <a:extLst>
            <a:ext uri="{FF2B5EF4-FFF2-40B4-BE49-F238E27FC236}">
              <a16:creationId xmlns:a16="http://schemas.microsoft.com/office/drawing/2014/main" id="{5BC7E6A5-2F5C-4514-B8C6-914B9CEE847E}"/>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74</xdr:row>
      <xdr:rowOff>0</xdr:rowOff>
    </xdr:from>
    <xdr:ext cx="65" cy="172227"/>
    <xdr:sp macro="" textlink="">
      <xdr:nvSpPr>
        <xdr:cNvPr id="1076" name="ZoneTexte 1075">
          <a:extLst>
            <a:ext uri="{FF2B5EF4-FFF2-40B4-BE49-F238E27FC236}">
              <a16:creationId xmlns:a16="http://schemas.microsoft.com/office/drawing/2014/main" id="{3E0C1016-BF16-443C-BECB-D0236BC3841D}"/>
            </a:ext>
          </a:extLst>
        </xdr:cNvPr>
        <xdr:cNvSpPr txBox="1"/>
      </xdr:nvSpPr>
      <xdr:spPr>
        <a:xfrm>
          <a:off x="101822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99</xdr:row>
      <xdr:rowOff>0</xdr:rowOff>
    </xdr:from>
    <xdr:ext cx="65" cy="172227"/>
    <xdr:sp macro="" textlink="">
      <xdr:nvSpPr>
        <xdr:cNvPr id="1155" name="ZoneTexte 1154">
          <a:extLst>
            <a:ext uri="{FF2B5EF4-FFF2-40B4-BE49-F238E27FC236}">
              <a16:creationId xmlns:a16="http://schemas.microsoft.com/office/drawing/2014/main" id="{ABDA0E6D-23CE-46D6-A002-0291445D8C71}"/>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99</xdr:row>
      <xdr:rowOff>0</xdr:rowOff>
    </xdr:from>
    <xdr:ext cx="65" cy="172227"/>
    <xdr:sp macro="" textlink="">
      <xdr:nvSpPr>
        <xdr:cNvPr id="1156" name="ZoneTexte 1155">
          <a:extLst>
            <a:ext uri="{FF2B5EF4-FFF2-40B4-BE49-F238E27FC236}">
              <a16:creationId xmlns:a16="http://schemas.microsoft.com/office/drawing/2014/main" id="{DA4A1E0E-88CA-4A02-8FEE-00F518C05A2C}"/>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99</xdr:row>
      <xdr:rowOff>0</xdr:rowOff>
    </xdr:from>
    <xdr:ext cx="65" cy="172227"/>
    <xdr:sp macro="" textlink="">
      <xdr:nvSpPr>
        <xdr:cNvPr id="1157" name="ZoneTexte 1156">
          <a:extLst>
            <a:ext uri="{FF2B5EF4-FFF2-40B4-BE49-F238E27FC236}">
              <a16:creationId xmlns:a16="http://schemas.microsoft.com/office/drawing/2014/main" id="{989629A2-C975-4668-A0C1-1B270A610F1A}"/>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99</xdr:row>
      <xdr:rowOff>0</xdr:rowOff>
    </xdr:from>
    <xdr:ext cx="65" cy="172227"/>
    <xdr:sp macro="" textlink="">
      <xdr:nvSpPr>
        <xdr:cNvPr id="1158" name="ZoneTexte 1157">
          <a:extLst>
            <a:ext uri="{FF2B5EF4-FFF2-40B4-BE49-F238E27FC236}">
              <a16:creationId xmlns:a16="http://schemas.microsoft.com/office/drawing/2014/main" id="{A778F3C5-119D-41A7-9134-F2AB9952A562}"/>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159" name="ZoneTexte 1158">
          <a:extLst>
            <a:ext uri="{FF2B5EF4-FFF2-40B4-BE49-F238E27FC236}">
              <a16:creationId xmlns:a16="http://schemas.microsoft.com/office/drawing/2014/main" id="{B649C086-D7A1-4021-9ABE-5E47024399FC}"/>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160" name="ZoneTexte 1159">
          <a:extLst>
            <a:ext uri="{FF2B5EF4-FFF2-40B4-BE49-F238E27FC236}">
              <a16:creationId xmlns:a16="http://schemas.microsoft.com/office/drawing/2014/main" id="{B315FAE9-81C1-4722-A49D-10B344ED33ED}"/>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161" name="ZoneTexte 1160">
          <a:extLst>
            <a:ext uri="{FF2B5EF4-FFF2-40B4-BE49-F238E27FC236}">
              <a16:creationId xmlns:a16="http://schemas.microsoft.com/office/drawing/2014/main" id="{F9381177-4314-4045-B44A-0EBF10E02053}"/>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162" name="ZoneTexte 1161">
          <a:extLst>
            <a:ext uri="{FF2B5EF4-FFF2-40B4-BE49-F238E27FC236}">
              <a16:creationId xmlns:a16="http://schemas.microsoft.com/office/drawing/2014/main" id="{9494D339-E02E-4231-874F-21DCCE864A04}"/>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163" name="ZoneTexte 1162">
          <a:extLst>
            <a:ext uri="{FF2B5EF4-FFF2-40B4-BE49-F238E27FC236}">
              <a16:creationId xmlns:a16="http://schemas.microsoft.com/office/drawing/2014/main" id="{09759C93-448A-4E5F-B2E6-9E249957F79B}"/>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164" name="ZoneTexte 1163">
          <a:extLst>
            <a:ext uri="{FF2B5EF4-FFF2-40B4-BE49-F238E27FC236}">
              <a16:creationId xmlns:a16="http://schemas.microsoft.com/office/drawing/2014/main" id="{0603C55A-448A-4909-8CB1-3FAD251F853E}"/>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165" name="ZoneTexte 1164">
          <a:extLst>
            <a:ext uri="{FF2B5EF4-FFF2-40B4-BE49-F238E27FC236}">
              <a16:creationId xmlns:a16="http://schemas.microsoft.com/office/drawing/2014/main" id="{E66DCA9F-59A4-4D37-BFD4-1425861639F3}"/>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166" name="ZoneTexte 1165">
          <a:extLst>
            <a:ext uri="{FF2B5EF4-FFF2-40B4-BE49-F238E27FC236}">
              <a16:creationId xmlns:a16="http://schemas.microsoft.com/office/drawing/2014/main" id="{BB68CEB2-2B12-4F24-901F-0BC12D151558}"/>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99</xdr:row>
      <xdr:rowOff>0</xdr:rowOff>
    </xdr:from>
    <xdr:ext cx="65" cy="172227"/>
    <xdr:sp macro="" textlink="">
      <xdr:nvSpPr>
        <xdr:cNvPr id="1167" name="ZoneTexte 1166">
          <a:extLst>
            <a:ext uri="{FF2B5EF4-FFF2-40B4-BE49-F238E27FC236}">
              <a16:creationId xmlns:a16="http://schemas.microsoft.com/office/drawing/2014/main" id="{55B6D8A7-5CB9-49A9-B2BA-2355AB4C58E9}"/>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168" name="ZoneTexte 1167">
          <a:extLst>
            <a:ext uri="{FF2B5EF4-FFF2-40B4-BE49-F238E27FC236}">
              <a16:creationId xmlns:a16="http://schemas.microsoft.com/office/drawing/2014/main" id="{486AD922-450E-4346-9EF8-4FDA838DB564}"/>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169" name="ZoneTexte 1168">
          <a:extLst>
            <a:ext uri="{FF2B5EF4-FFF2-40B4-BE49-F238E27FC236}">
              <a16:creationId xmlns:a16="http://schemas.microsoft.com/office/drawing/2014/main" id="{96FFC0CB-6110-45BE-8843-414878887F3D}"/>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170" name="ZoneTexte 1169">
          <a:extLst>
            <a:ext uri="{FF2B5EF4-FFF2-40B4-BE49-F238E27FC236}">
              <a16:creationId xmlns:a16="http://schemas.microsoft.com/office/drawing/2014/main" id="{AB31E673-EF09-40AD-8628-32D651B70B30}"/>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99</xdr:row>
      <xdr:rowOff>0</xdr:rowOff>
    </xdr:from>
    <xdr:ext cx="65" cy="172227"/>
    <xdr:sp macro="" textlink="">
      <xdr:nvSpPr>
        <xdr:cNvPr id="1171" name="ZoneTexte 1170">
          <a:extLst>
            <a:ext uri="{FF2B5EF4-FFF2-40B4-BE49-F238E27FC236}">
              <a16:creationId xmlns:a16="http://schemas.microsoft.com/office/drawing/2014/main" id="{4B3B775B-36D6-4841-92F2-C693496878DC}"/>
            </a:ext>
          </a:extLst>
        </xdr:cNvPr>
        <xdr:cNvSpPr txBox="1"/>
      </xdr:nvSpPr>
      <xdr:spPr>
        <a:xfrm>
          <a:off x="36766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99</xdr:row>
      <xdr:rowOff>0</xdr:rowOff>
    </xdr:from>
    <xdr:ext cx="65" cy="172227"/>
    <xdr:sp macro="" textlink="">
      <xdr:nvSpPr>
        <xdr:cNvPr id="1172" name="ZoneTexte 1171">
          <a:extLst>
            <a:ext uri="{FF2B5EF4-FFF2-40B4-BE49-F238E27FC236}">
              <a16:creationId xmlns:a16="http://schemas.microsoft.com/office/drawing/2014/main" id="{8695F68B-8A51-44FD-8256-281B97107EAD}"/>
            </a:ext>
          </a:extLst>
        </xdr:cNvPr>
        <xdr:cNvSpPr txBox="1"/>
      </xdr:nvSpPr>
      <xdr:spPr>
        <a:xfrm>
          <a:off x="51054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99</xdr:row>
      <xdr:rowOff>0</xdr:rowOff>
    </xdr:from>
    <xdr:ext cx="65" cy="172227"/>
    <xdr:sp macro="" textlink="">
      <xdr:nvSpPr>
        <xdr:cNvPr id="1173" name="ZoneTexte 1172">
          <a:extLst>
            <a:ext uri="{FF2B5EF4-FFF2-40B4-BE49-F238E27FC236}">
              <a16:creationId xmlns:a16="http://schemas.microsoft.com/office/drawing/2014/main" id="{191B7CA6-BB81-48BA-873F-B09E4C9CF7FE}"/>
            </a:ext>
          </a:extLst>
        </xdr:cNvPr>
        <xdr:cNvSpPr txBox="1"/>
      </xdr:nvSpPr>
      <xdr:spPr>
        <a:xfrm>
          <a:off x="51054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99</xdr:row>
      <xdr:rowOff>0</xdr:rowOff>
    </xdr:from>
    <xdr:ext cx="65" cy="172227"/>
    <xdr:sp macro="" textlink="">
      <xdr:nvSpPr>
        <xdr:cNvPr id="1174" name="ZoneTexte 1173">
          <a:extLst>
            <a:ext uri="{FF2B5EF4-FFF2-40B4-BE49-F238E27FC236}">
              <a16:creationId xmlns:a16="http://schemas.microsoft.com/office/drawing/2014/main" id="{810AC124-A5CA-47D7-8951-02D3794384DD}"/>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99</xdr:row>
      <xdr:rowOff>0</xdr:rowOff>
    </xdr:from>
    <xdr:ext cx="65" cy="172227"/>
    <xdr:sp macro="" textlink="">
      <xdr:nvSpPr>
        <xdr:cNvPr id="1175" name="ZoneTexte 1174">
          <a:extLst>
            <a:ext uri="{FF2B5EF4-FFF2-40B4-BE49-F238E27FC236}">
              <a16:creationId xmlns:a16="http://schemas.microsoft.com/office/drawing/2014/main" id="{287E2AA3-0045-49E7-B059-C967CB3DDE20}"/>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99</xdr:row>
      <xdr:rowOff>0</xdr:rowOff>
    </xdr:from>
    <xdr:ext cx="65" cy="172227"/>
    <xdr:sp macro="" textlink="">
      <xdr:nvSpPr>
        <xdr:cNvPr id="1176" name="ZoneTexte 1175">
          <a:extLst>
            <a:ext uri="{FF2B5EF4-FFF2-40B4-BE49-F238E27FC236}">
              <a16:creationId xmlns:a16="http://schemas.microsoft.com/office/drawing/2014/main" id="{C878F821-14E3-4998-8AA9-E5855949E450}"/>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99</xdr:row>
      <xdr:rowOff>0</xdr:rowOff>
    </xdr:from>
    <xdr:ext cx="65" cy="172227"/>
    <xdr:sp macro="" textlink="">
      <xdr:nvSpPr>
        <xdr:cNvPr id="1177" name="ZoneTexte 1176">
          <a:extLst>
            <a:ext uri="{FF2B5EF4-FFF2-40B4-BE49-F238E27FC236}">
              <a16:creationId xmlns:a16="http://schemas.microsoft.com/office/drawing/2014/main" id="{C0983C43-FC14-4E1A-A6BA-1B646FF96542}"/>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178" name="ZoneTexte 1177">
          <a:extLst>
            <a:ext uri="{FF2B5EF4-FFF2-40B4-BE49-F238E27FC236}">
              <a16:creationId xmlns:a16="http://schemas.microsoft.com/office/drawing/2014/main" id="{9CCC5837-0991-4FBE-BDFE-457BDE3378D9}"/>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179" name="ZoneTexte 1178">
          <a:extLst>
            <a:ext uri="{FF2B5EF4-FFF2-40B4-BE49-F238E27FC236}">
              <a16:creationId xmlns:a16="http://schemas.microsoft.com/office/drawing/2014/main" id="{88480BDC-8626-449F-9FF9-306EB7D49819}"/>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180" name="ZoneTexte 1179">
          <a:extLst>
            <a:ext uri="{FF2B5EF4-FFF2-40B4-BE49-F238E27FC236}">
              <a16:creationId xmlns:a16="http://schemas.microsoft.com/office/drawing/2014/main" id="{F7B74D4B-AF5F-446B-965D-015E92619C26}"/>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181" name="ZoneTexte 1180">
          <a:extLst>
            <a:ext uri="{FF2B5EF4-FFF2-40B4-BE49-F238E27FC236}">
              <a16:creationId xmlns:a16="http://schemas.microsoft.com/office/drawing/2014/main" id="{F28961BE-D5B7-4D89-8053-C1B79D843CB8}"/>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182" name="ZoneTexte 1181">
          <a:extLst>
            <a:ext uri="{FF2B5EF4-FFF2-40B4-BE49-F238E27FC236}">
              <a16:creationId xmlns:a16="http://schemas.microsoft.com/office/drawing/2014/main" id="{F97E8CD0-E2D4-42E2-B021-942F3D1044B6}"/>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183" name="ZoneTexte 1182">
          <a:extLst>
            <a:ext uri="{FF2B5EF4-FFF2-40B4-BE49-F238E27FC236}">
              <a16:creationId xmlns:a16="http://schemas.microsoft.com/office/drawing/2014/main" id="{0DA68403-4C24-45CE-A09C-4D0460B6855B}"/>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184" name="ZoneTexte 1183">
          <a:extLst>
            <a:ext uri="{FF2B5EF4-FFF2-40B4-BE49-F238E27FC236}">
              <a16:creationId xmlns:a16="http://schemas.microsoft.com/office/drawing/2014/main" id="{995EA49F-8782-432D-AF5A-4A5C72311DCE}"/>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185" name="ZoneTexte 1184">
          <a:extLst>
            <a:ext uri="{FF2B5EF4-FFF2-40B4-BE49-F238E27FC236}">
              <a16:creationId xmlns:a16="http://schemas.microsoft.com/office/drawing/2014/main" id="{31B7D3D6-7BBC-4556-9E69-45972C9C797C}"/>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99</xdr:row>
      <xdr:rowOff>0</xdr:rowOff>
    </xdr:from>
    <xdr:ext cx="65" cy="172227"/>
    <xdr:sp macro="" textlink="">
      <xdr:nvSpPr>
        <xdr:cNvPr id="1186" name="ZoneTexte 1185">
          <a:extLst>
            <a:ext uri="{FF2B5EF4-FFF2-40B4-BE49-F238E27FC236}">
              <a16:creationId xmlns:a16="http://schemas.microsoft.com/office/drawing/2014/main" id="{B1194827-0DB9-4509-B60A-5187E811EF63}"/>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187" name="ZoneTexte 1186">
          <a:extLst>
            <a:ext uri="{FF2B5EF4-FFF2-40B4-BE49-F238E27FC236}">
              <a16:creationId xmlns:a16="http://schemas.microsoft.com/office/drawing/2014/main" id="{479ADBA9-51F1-4BE7-B65D-8976EB3E82D5}"/>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188" name="ZoneTexte 1187">
          <a:extLst>
            <a:ext uri="{FF2B5EF4-FFF2-40B4-BE49-F238E27FC236}">
              <a16:creationId xmlns:a16="http://schemas.microsoft.com/office/drawing/2014/main" id="{8841B9A6-06FF-4037-95F4-7F60C8E25B09}"/>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189" name="ZoneTexte 1188">
          <a:extLst>
            <a:ext uri="{FF2B5EF4-FFF2-40B4-BE49-F238E27FC236}">
              <a16:creationId xmlns:a16="http://schemas.microsoft.com/office/drawing/2014/main" id="{C1D86E67-440F-4BC1-8009-8B0088622882}"/>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99</xdr:row>
      <xdr:rowOff>0</xdr:rowOff>
    </xdr:from>
    <xdr:ext cx="65" cy="172227"/>
    <xdr:sp macro="" textlink="">
      <xdr:nvSpPr>
        <xdr:cNvPr id="1190" name="ZoneTexte 1189">
          <a:extLst>
            <a:ext uri="{FF2B5EF4-FFF2-40B4-BE49-F238E27FC236}">
              <a16:creationId xmlns:a16="http://schemas.microsoft.com/office/drawing/2014/main" id="{5B018BBE-E320-41BE-8FA3-06149B7F4AB3}"/>
            </a:ext>
          </a:extLst>
        </xdr:cNvPr>
        <xdr:cNvSpPr txBox="1"/>
      </xdr:nvSpPr>
      <xdr:spPr>
        <a:xfrm>
          <a:off x="36766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99</xdr:row>
      <xdr:rowOff>0</xdr:rowOff>
    </xdr:from>
    <xdr:ext cx="65" cy="172227"/>
    <xdr:sp macro="" textlink="">
      <xdr:nvSpPr>
        <xdr:cNvPr id="1191" name="ZoneTexte 1190">
          <a:extLst>
            <a:ext uri="{FF2B5EF4-FFF2-40B4-BE49-F238E27FC236}">
              <a16:creationId xmlns:a16="http://schemas.microsoft.com/office/drawing/2014/main" id="{879A9D0C-BC33-46EC-AD95-23BDD2DC4FEB}"/>
            </a:ext>
          </a:extLst>
        </xdr:cNvPr>
        <xdr:cNvSpPr txBox="1"/>
      </xdr:nvSpPr>
      <xdr:spPr>
        <a:xfrm>
          <a:off x="51054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99</xdr:row>
      <xdr:rowOff>0</xdr:rowOff>
    </xdr:from>
    <xdr:ext cx="65" cy="172227"/>
    <xdr:sp macro="" textlink="">
      <xdr:nvSpPr>
        <xdr:cNvPr id="1192" name="ZoneTexte 1191">
          <a:extLst>
            <a:ext uri="{FF2B5EF4-FFF2-40B4-BE49-F238E27FC236}">
              <a16:creationId xmlns:a16="http://schemas.microsoft.com/office/drawing/2014/main" id="{7BE555FD-87BB-4BF3-864C-534EA87D1E13}"/>
            </a:ext>
          </a:extLst>
        </xdr:cNvPr>
        <xdr:cNvSpPr txBox="1"/>
      </xdr:nvSpPr>
      <xdr:spPr>
        <a:xfrm>
          <a:off x="51054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99</xdr:row>
      <xdr:rowOff>0</xdr:rowOff>
    </xdr:from>
    <xdr:ext cx="65" cy="172227"/>
    <xdr:sp macro="" textlink="">
      <xdr:nvSpPr>
        <xdr:cNvPr id="1193" name="ZoneTexte 1192">
          <a:extLst>
            <a:ext uri="{FF2B5EF4-FFF2-40B4-BE49-F238E27FC236}">
              <a16:creationId xmlns:a16="http://schemas.microsoft.com/office/drawing/2014/main" id="{B6598BFE-8463-4C57-99CC-84ECD16FAD33}"/>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99</xdr:row>
      <xdr:rowOff>0</xdr:rowOff>
    </xdr:from>
    <xdr:ext cx="65" cy="172227"/>
    <xdr:sp macro="" textlink="">
      <xdr:nvSpPr>
        <xdr:cNvPr id="1194" name="ZoneTexte 1193">
          <a:extLst>
            <a:ext uri="{FF2B5EF4-FFF2-40B4-BE49-F238E27FC236}">
              <a16:creationId xmlns:a16="http://schemas.microsoft.com/office/drawing/2014/main" id="{A0E2C5A3-ACF5-4113-BADF-F676C39ECCA3}"/>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99</xdr:row>
      <xdr:rowOff>0</xdr:rowOff>
    </xdr:from>
    <xdr:ext cx="65" cy="172227"/>
    <xdr:sp macro="" textlink="">
      <xdr:nvSpPr>
        <xdr:cNvPr id="1195" name="ZoneTexte 1194">
          <a:extLst>
            <a:ext uri="{FF2B5EF4-FFF2-40B4-BE49-F238E27FC236}">
              <a16:creationId xmlns:a16="http://schemas.microsoft.com/office/drawing/2014/main" id="{27F24D3E-61F8-409B-ACA2-AA2B88C594D6}"/>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99</xdr:row>
      <xdr:rowOff>0</xdr:rowOff>
    </xdr:from>
    <xdr:ext cx="65" cy="172227"/>
    <xdr:sp macro="" textlink="">
      <xdr:nvSpPr>
        <xdr:cNvPr id="1196" name="ZoneTexte 1195">
          <a:extLst>
            <a:ext uri="{FF2B5EF4-FFF2-40B4-BE49-F238E27FC236}">
              <a16:creationId xmlns:a16="http://schemas.microsoft.com/office/drawing/2014/main" id="{C77C630A-1DBA-46D3-8026-5AF6617F1557}"/>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99</xdr:row>
      <xdr:rowOff>0</xdr:rowOff>
    </xdr:from>
    <xdr:ext cx="65" cy="172227"/>
    <xdr:sp macro="" textlink="">
      <xdr:nvSpPr>
        <xdr:cNvPr id="1197" name="ZoneTexte 1196">
          <a:extLst>
            <a:ext uri="{FF2B5EF4-FFF2-40B4-BE49-F238E27FC236}">
              <a16:creationId xmlns:a16="http://schemas.microsoft.com/office/drawing/2014/main" id="{4AA3C5E8-B38B-47EC-8967-8E11920DFFFB}"/>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99</xdr:row>
      <xdr:rowOff>0</xdr:rowOff>
    </xdr:from>
    <xdr:ext cx="65" cy="172227"/>
    <xdr:sp macro="" textlink="">
      <xdr:nvSpPr>
        <xdr:cNvPr id="1198" name="ZoneTexte 1197">
          <a:extLst>
            <a:ext uri="{FF2B5EF4-FFF2-40B4-BE49-F238E27FC236}">
              <a16:creationId xmlns:a16="http://schemas.microsoft.com/office/drawing/2014/main" id="{7323B6D1-D5C9-4899-B1D2-C4074BE938CD}"/>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99</xdr:row>
      <xdr:rowOff>0</xdr:rowOff>
    </xdr:from>
    <xdr:ext cx="65" cy="172227"/>
    <xdr:sp macro="" textlink="">
      <xdr:nvSpPr>
        <xdr:cNvPr id="1199" name="ZoneTexte 1198">
          <a:extLst>
            <a:ext uri="{FF2B5EF4-FFF2-40B4-BE49-F238E27FC236}">
              <a16:creationId xmlns:a16="http://schemas.microsoft.com/office/drawing/2014/main" id="{B9DB0B13-3EEF-4D97-8250-9193362679D0}"/>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99</xdr:row>
      <xdr:rowOff>0</xdr:rowOff>
    </xdr:from>
    <xdr:ext cx="65" cy="172227"/>
    <xdr:sp macro="" textlink="">
      <xdr:nvSpPr>
        <xdr:cNvPr id="1200" name="ZoneTexte 1199">
          <a:extLst>
            <a:ext uri="{FF2B5EF4-FFF2-40B4-BE49-F238E27FC236}">
              <a16:creationId xmlns:a16="http://schemas.microsoft.com/office/drawing/2014/main" id="{270C8061-7C58-4FC3-9C28-D0137A39F5C8}"/>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99</xdr:row>
      <xdr:rowOff>0</xdr:rowOff>
    </xdr:from>
    <xdr:ext cx="65" cy="172227"/>
    <xdr:sp macro="" textlink="">
      <xdr:nvSpPr>
        <xdr:cNvPr id="1201" name="ZoneTexte 1200">
          <a:extLst>
            <a:ext uri="{FF2B5EF4-FFF2-40B4-BE49-F238E27FC236}">
              <a16:creationId xmlns:a16="http://schemas.microsoft.com/office/drawing/2014/main" id="{082BC18B-D194-4DFB-9898-C6A67576D025}"/>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99</xdr:row>
      <xdr:rowOff>0</xdr:rowOff>
    </xdr:from>
    <xdr:ext cx="65" cy="172227"/>
    <xdr:sp macro="" textlink="">
      <xdr:nvSpPr>
        <xdr:cNvPr id="1202" name="ZoneTexte 1201">
          <a:extLst>
            <a:ext uri="{FF2B5EF4-FFF2-40B4-BE49-F238E27FC236}">
              <a16:creationId xmlns:a16="http://schemas.microsoft.com/office/drawing/2014/main" id="{AD98523D-7112-419C-9F0E-38BBF0F41405}"/>
            </a:ext>
          </a:extLst>
        </xdr:cNvPr>
        <xdr:cNvSpPr txBox="1"/>
      </xdr:nvSpPr>
      <xdr:spPr>
        <a:xfrm>
          <a:off x="7429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203" name="ZoneTexte 1202">
          <a:extLst>
            <a:ext uri="{FF2B5EF4-FFF2-40B4-BE49-F238E27FC236}">
              <a16:creationId xmlns:a16="http://schemas.microsoft.com/office/drawing/2014/main" id="{73849482-2998-47EB-BB25-A4F60E7F94C5}"/>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204" name="ZoneTexte 1203">
          <a:extLst>
            <a:ext uri="{FF2B5EF4-FFF2-40B4-BE49-F238E27FC236}">
              <a16:creationId xmlns:a16="http://schemas.microsoft.com/office/drawing/2014/main" id="{6E7932F3-7458-4112-9DDA-FAE69EF931C7}"/>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205" name="ZoneTexte 1204">
          <a:extLst>
            <a:ext uri="{FF2B5EF4-FFF2-40B4-BE49-F238E27FC236}">
              <a16:creationId xmlns:a16="http://schemas.microsoft.com/office/drawing/2014/main" id="{D5C0AB36-D73C-461A-A6EE-42D05CBF636C}"/>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206" name="ZoneTexte 1205">
          <a:extLst>
            <a:ext uri="{FF2B5EF4-FFF2-40B4-BE49-F238E27FC236}">
              <a16:creationId xmlns:a16="http://schemas.microsoft.com/office/drawing/2014/main" id="{0F77A47A-E08C-436C-A2C8-7B8F2C7834FD}"/>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207" name="ZoneTexte 1206">
          <a:extLst>
            <a:ext uri="{FF2B5EF4-FFF2-40B4-BE49-F238E27FC236}">
              <a16:creationId xmlns:a16="http://schemas.microsoft.com/office/drawing/2014/main" id="{2742A4AF-8EF9-42BA-9F0B-A332C409E217}"/>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208" name="ZoneTexte 1207">
          <a:extLst>
            <a:ext uri="{FF2B5EF4-FFF2-40B4-BE49-F238E27FC236}">
              <a16:creationId xmlns:a16="http://schemas.microsoft.com/office/drawing/2014/main" id="{FD1DD880-71FA-4EFF-905B-DEF0D65A95BC}"/>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209" name="ZoneTexte 1208">
          <a:extLst>
            <a:ext uri="{FF2B5EF4-FFF2-40B4-BE49-F238E27FC236}">
              <a16:creationId xmlns:a16="http://schemas.microsoft.com/office/drawing/2014/main" id="{86E79C38-9845-44CE-89A9-8462C14FB5B0}"/>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210" name="ZoneTexte 1209">
          <a:extLst>
            <a:ext uri="{FF2B5EF4-FFF2-40B4-BE49-F238E27FC236}">
              <a16:creationId xmlns:a16="http://schemas.microsoft.com/office/drawing/2014/main" id="{196945C1-DD08-4171-BD8D-3D91E45F2F08}"/>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211" name="ZoneTexte 1210">
          <a:extLst>
            <a:ext uri="{FF2B5EF4-FFF2-40B4-BE49-F238E27FC236}">
              <a16:creationId xmlns:a16="http://schemas.microsoft.com/office/drawing/2014/main" id="{50AA2C3B-B6E1-4881-9F38-DE5FE2B8F825}"/>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99</xdr:row>
      <xdr:rowOff>0</xdr:rowOff>
    </xdr:from>
    <xdr:ext cx="65" cy="172227"/>
    <xdr:sp macro="" textlink="">
      <xdr:nvSpPr>
        <xdr:cNvPr id="1212" name="ZoneTexte 1211">
          <a:extLst>
            <a:ext uri="{FF2B5EF4-FFF2-40B4-BE49-F238E27FC236}">
              <a16:creationId xmlns:a16="http://schemas.microsoft.com/office/drawing/2014/main" id="{C6C2EFFA-A18B-4271-B8E8-D1B28B615759}"/>
            </a:ext>
          </a:extLst>
        </xdr:cNvPr>
        <xdr:cNvSpPr txBox="1"/>
      </xdr:nvSpPr>
      <xdr:spPr>
        <a:xfrm>
          <a:off x="2286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99</xdr:row>
      <xdr:rowOff>0</xdr:rowOff>
    </xdr:from>
    <xdr:ext cx="65" cy="172227"/>
    <xdr:sp macro="" textlink="">
      <xdr:nvSpPr>
        <xdr:cNvPr id="1213" name="ZoneTexte 1212">
          <a:extLst>
            <a:ext uri="{FF2B5EF4-FFF2-40B4-BE49-F238E27FC236}">
              <a16:creationId xmlns:a16="http://schemas.microsoft.com/office/drawing/2014/main" id="{C7F5F441-DBC7-44A6-97CD-A72EE1E705A3}"/>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99</xdr:row>
      <xdr:rowOff>0</xdr:rowOff>
    </xdr:from>
    <xdr:ext cx="65" cy="172227"/>
    <xdr:sp macro="" textlink="">
      <xdr:nvSpPr>
        <xdr:cNvPr id="1214" name="ZoneTexte 1213">
          <a:extLst>
            <a:ext uri="{FF2B5EF4-FFF2-40B4-BE49-F238E27FC236}">
              <a16:creationId xmlns:a16="http://schemas.microsoft.com/office/drawing/2014/main" id="{DA937E37-15F4-489C-BCB3-24EBFCB56933}"/>
            </a:ext>
          </a:extLst>
        </xdr:cNvPr>
        <xdr:cNvSpPr txBox="1"/>
      </xdr:nvSpPr>
      <xdr:spPr>
        <a:xfrm>
          <a:off x="2781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215" name="ZoneTexte 1214">
          <a:extLst>
            <a:ext uri="{FF2B5EF4-FFF2-40B4-BE49-F238E27FC236}">
              <a16:creationId xmlns:a16="http://schemas.microsoft.com/office/drawing/2014/main" id="{9961189E-D78F-490C-BD9C-26D43FE68E29}"/>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216" name="ZoneTexte 1215">
          <a:extLst>
            <a:ext uri="{FF2B5EF4-FFF2-40B4-BE49-F238E27FC236}">
              <a16:creationId xmlns:a16="http://schemas.microsoft.com/office/drawing/2014/main" id="{903BAE76-8434-4776-B18B-F9B3E23B8EB2}"/>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217" name="ZoneTexte 1216">
          <a:extLst>
            <a:ext uri="{FF2B5EF4-FFF2-40B4-BE49-F238E27FC236}">
              <a16:creationId xmlns:a16="http://schemas.microsoft.com/office/drawing/2014/main" id="{977600C7-0B47-4754-B472-78726CF6BA17}"/>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218" name="ZoneTexte 1217">
          <a:extLst>
            <a:ext uri="{FF2B5EF4-FFF2-40B4-BE49-F238E27FC236}">
              <a16:creationId xmlns:a16="http://schemas.microsoft.com/office/drawing/2014/main" id="{9BE3FBD1-D06E-4C46-9675-C87EF2709B6A}"/>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219" name="ZoneTexte 1218">
          <a:extLst>
            <a:ext uri="{FF2B5EF4-FFF2-40B4-BE49-F238E27FC236}">
              <a16:creationId xmlns:a16="http://schemas.microsoft.com/office/drawing/2014/main" id="{8876F98B-3A27-4FAD-9756-66203B6E8B68}"/>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220" name="ZoneTexte 1219">
          <a:extLst>
            <a:ext uri="{FF2B5EF4-FFF2-40B4-BE49-F238E27FC236}">
              <a16:creationId xmlns:a16="http://schemas.microsoft.com/office/drawing/2014/main" id="{CF82443D-0F0D-45E8-857C-14386513753F}"/>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221" name="ZoneTexte 1220">
          <a:extLst>
            <a:ext uri="{FF2B5EF4-FFF2-40B4-BE49-F238E27FC236}">
              <a16:creationId xmlns:a16="http://schemas.microsoft.com/office/drawing/2014/main" id="{EDA2C3B6-7C22-4604-8AF1-7EE7A649FB36}"/>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222" name="ZoneTexte 1221">
          <a:extLst>
            <a:ext uri="{FF2B5EF4-FFF2-40B4-BE49-F238E27FC236}">
              <a16:creationId xmlns:a16="http://schemas.microsoft.com/office/drawing/2014/main" id="{D7C0D945-2597-48DA-A380-BA033AB667D1}"/>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223" name="ZoneTexte 1222">
          <a:extLst>
            <a:ext uri="{FF2B5EF4-FFF2-40B4-BE49-F238E27FC236}">
              <a16:creationId xmlns:a16="http://schemas.microsoft.com/office/drawing/2014/main" id="{DB41DC15-E89A-4361-9A4B-AC1F8EF62B91}"/>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224" name="ZoneTexte 1223">
          <a:extLst>
            <a:ext uri="{FF2B5EF4-FFF2-40B4-BE49-F238E27FC236}">
              <a16:creationId xmlns:a16="http://schemas.microsoft.com/office/drawing/2014/main" id="{5D175F67-F986-4E6A-BB22-2693C04D0A9D}"/>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225" name="ZoneTexte 1224">
          <a:extLst>
            <a:ext uri="{FF2B5EF4-FFF2-40B4-BE49-F238E27FC236}">
              <a16:creationId xmlns:a16="http://schemas.microsoft.com/office/drawing/2014/main" id="{938CD4AD-9535-4BA1-AB98-D0F05BC9D999}"/>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99</xdr:row>
      <xdr:rowOff>0</xdr:rowOff>
    </xdr:from>
    <xdr:ext cx="65" cy="172227"/>
    <xdr:sp macro="" textlink="">
      <xdr:nvSpPr>
        <xdr:cNvPr id="1226" name="ZoneTexte 1225">
          <a:extLst>
            <a:ext uri="{FF2B5EF4-FFF2-40B4-BE49-F238E27FC236}">
              <a16:creationId xmlns:a16="http://schemas.microsoft.com/office/drawing/2014/main" id="{22B4696F-E7AF-4A5B-99B2-FE91CA548AE1}"/>
            </a:ext>
          </a:extLst>
        </xdr:cNvPr>
        <xdr:cNvSpPr txBox="1"/>
      </xdr:nvSpPr>
      <xdr:spPr>
        <a:xfrm>
          <a:off x="31623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99</xdr:row>
      <xdr:rowOff>0</xdr:rowOff>
    </xdr:from>
    <xdr:ext cx="65" cy="172227"/>
    <xdr:sp macro="" textlink="">
      <xdr:nvSpPr>
        <xdr:cNvPr id="1227" name="ZoneTexte 1226">
          <a:extLst>
            <a:ext uri="{FF2B5EF4-FFF2-40B4-BE49-F238E27FC236}">
              <a16:creationId xmlns:a16="http://schemas.microsoft.com/office/drawing/2014/main" id="{AD6439B9-A12F-43DE-A287-8BFBDF12DFD2}"/>
            </a:ext>
          </a:extLst>
        </xdr:cNvPr>
        <xdr:cNvSpPr txBox="1"/>
      </xdr:nvSpPr>
      <xdr:spPr>
        <a:xfrm>
          <a:off x="36766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99</xdr:row>
      <xdr:rowOff>0</xdr:rowOff>
    </xdr:from>
    <xdr:ext cx="65" cy="172227"/>
    <xdr:sp macro="" textlink="">
      <xdr:nvSpPr>
        <xdr:cNvPr id="1228" name="ZoneTexte 1227">
          <a:extLst>
            <a:ext uri="{FF2B5EF4-FFF2-40B4-BE49-F238E27FC236}">
              <a16:creationId xmlns:a16="http://schemas.microsoft.com/office/drawing/2014/main" id="{88DD798F-3822-40F6-86A3-D3E1C5109073}"/>
            </a:ext>
          </a:extLst>
        </xdr:cNvPr>
        <xdr:cNvSpPr txBox="1"/>
      </xdr:nvSpPr>
      <xdr:spPr>
        <a:xfrm>
          <a:off x="367665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99</xdr:row>
      <xdr:rowOff>0</xdr:rowOff>
    </xdr:from>
    <xdr:ext cx="65" cy="172227"/>
    <xdr:sp macro="" textlink="">
      <xdr:nvSpPr>
        <xdr:cNvPr id="1229" name="ZoneTexte 1228">
          <a:extLst>
            <a:ext uri="{FF2B5EF4-FFF2-40B4-BE49-F238E27FC236}">
              <a16:creationId xmlns:a16="http://schemas.microsoft.com/office/drawing/2014/main" id="{C7BB4241-4C8F-49DC-BD56-502BF6289C54}"/>
            </a:ext>
          </a:extLst>
        </xdr:cNvPr>
        <xdr:cNvSpPr txBox="1"/>
      </xdr:nvSpPr>
      <xdr:spPr>
        <a:xfrm>
          <a:off x="43910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99</xdr:row>
      <xdr:rowOff>0</xdr:rowOff>
    </xdr:from>
    <xdr:ext cx="65" cy="172227"/>
    <xdr:sp macro="" textlink="">
      <xdr:nvSpPr>
        <xdr:cNvPr id="1230" name="ZoneTexte 1229">
          <a:extLst>
            <a:ext uri="{FF2B5EF4-FFF2-40B4-BE49-F238E27FC236}">
              <a16:creationId xmlns:a16="http://schemas.microsoft.com/office/drawing/2014/main" id="{43FE7945-0AAA-4CF0-A289-5038BEECD414}"/>
            </a:ext>
          </a:extLst>
        </xdr:cNvPr>
        <xdr:cNvSpPr txBox="1"/>
      </xdr:nvSpPr>
      <xdr:spPr>
        <a:xfrm>
          <a:off x="439102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99</xdr:row>
      <xdr:rowOff>0</xdr:rowOff>
    </xdr:from>
    <xdr:ext cx="65" cy="172227"/>
    <xdr:sp macro="" textlink="">
      <xdr:nvSpPr>
        <xdr:cNvPr id="1231" name="ZoneTexte 1230">
          <a:extLst>
            <a:ext uri="{FF2B5EF4-FFF2-40B4-BE49-F238E27FC236}">
              <a16:creationId xmlns:a16="http://schemas.microsoft.com/office/drawing/2014/main" id="{826C5250-84B8-4F95-A62B-A52AC2BBA766}"/>
            </a:ext>
          </a:extLst>
        </xdr:cNvPr>
        <xdr:cNvSpPr txBox="1"/>
      </xdr:nvSpPr>
      <xdr:spPr>
        <a:xfrm>
          <a:off x="51054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99</xdr:row>
      <xdr:rowOff>0</xdr:rowOff>
    </xdr:from>
    <xdr:ext cx="65" cy="172227"/>
    <xdr:sp macro="" textlink="">
      <xdr:nvSpPr>
        <xdr:cNvPr id="1232" name="ZoneTexte 1231">
          <a:extLst>
            <a:ext uri="{FF2B5EF4-FFF2-40B4-BE49-F238E27FC236}">
              <a16:creationId xmlns:a16="http://schemas.microsoft.com/office/drawing/2014/main" id="{EC24B7F5-9E3C-4BF6-99CF-8AB7F51FCB74}"/>
            </a:ext>
          </a:extLst>
        </xdr:cNvPr>
        <xdr:cNvSpPr txBox="1"/>
      </xdr:nvSpPr>
      <xdr:spPr>
        <a:xfrm>
          <a:off x="5105400"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85" name="ZoneTexte 1284">
          <a:extLst>
            <a:ext uri="{FF2B5EF4-FFF2-40B4-BE49-F238E27FC236}">
              <a16:creationId xmlns:a16="http://schemas.microsoft.com/office/drawing/2014/main" id="{A6791E31-980F-4E71-907E-E3AAD6725E76}"/>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86" name="ZoneTexte 1285">
          <a:extLst>
            <a:ext uri="{FF2B5EF4-FFF2-40B4-BE49-F238E27FC236}">
              <a16:creationId xmlns:a16="http://schemas.microsoft.com/office/drawing/2014/main" id="{3501408F-50CF-42CC-9266-FE285DF4130A}"/>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87" name="ZoneTexte 1286">
          <a:extLst>
            <a:ext uri="{FF2B5EF4-FFF2-40B4-BE49-F238E27FC236}">
              <a16:creationId xmlns:a16="http://schemas.microsoft.com/office/drawing/2014/main" id="{95DFC3F6-8FB7-4DFE-BAED-8A09F0F11584}"/>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88" name="ZoneTexte 1287">
          <a:extLst>
            <a:ext uri="{FF2B5EF4-FFF2-40B4-BE49-F238E27FC236}">
              <a16:creationId xmlns:a16="http://schemas.microsoft.com/office/drawing/2014/main" id="{064C677F-3974-4FA0-AB92-CDB3596A4A83}"/>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89" name="ZoneTexte 1288">
          <a:extLst>
            <a:ext uri="{FF2B5EF4-FFF2-40B4-BE49-F238E27FC236}">
              <a16:creationId xmlns:a16="http://schemas.microsoft.com/office/drawing/2014/main" id="{48D16859-6D71-4D7E-824C-1E16E4618182}"/>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90" name="ZoneTexte 1289">
          <a:extLst>
            <a:ext uri="{FF2B5EF4-FFF2-40B4-BE49-F238E27FC236}">
              <a16:creationId xmlns:a16="http://schemas.microsoft.com/office/drawing/2014/main" id="{746DA435-F95A-4CB0-A425-BD4D5F2663FD}"/>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91" name="ZoneTexte 1290">
          <a:extLst>
            <a:ext uri="{FF2B5EF4-FFF2-40B4-BE49-F238E27FC236}">
              <a16:creationId xmlns:a16="http://schemas.microsoft.com/office/drawing/2014/main" id="{A6C86580-BD66-4A64-AA4C-E5A9C44337CA}"/>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92" name="ZoneTexte 1291">
          <a:extLst>
            <a:ext uri="{FF2B5EF4-FFF2-40B4-BE49-F238E27FC236}">
              <a16:creationId xmlns:a16="http://schemas.microsoft.com/office/drawing/2014/main" id="{0E016BCE-2C97-4787-B6AA-F7755217970E}"/>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93" name="ZoneTexte 1292">
          <a:extLst>
            <a:ext uri="{FF2B5EF4-FFF2-40B4-BE49-F238E27FC236}">
              <a16:creationId xmlns:a16="http://schemas.microsoft.com/office/drawing/2014/main" id="{C7D43C70-6D55-4208-92ED-D8E8166AB298}"/>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94" name="ZoneTexte 1293">
          <a:extLst>
            <a:ext uri="{FF2B5EF4-FFF2-40B4-BE49-F238E27FC236}">
              <a16:creationId xmlns:a16="http://schemas.microsoft.com/office/drawing/2014/main" id="{2FBBF8B0-D864-4F57-86C8-1A28956DFA7D}"/>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95" name="ZoneTexte 1294">
          <a:extLst>
            <a:ext uri="{FF2B5EF4-FFF2-40B4-BE49-F238E27FC236}">
              <a16:creationId xmlns:a16="http://schemas.microsoft.com/office/drawing/2014/main" id="{5126A37A-1FAF-41D6-90AB-FD96A87A5AD2}"/>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296" name="ZoneTexte 1295">
          <a:extLst>
            <a:ext uri="{FF2B5EF4-FFF2-40B4-BE49-F238E27FC236}">
              <a16:creationId xmlns:a16="http://schemas.microsoft.com/office/drawing/2014/main" id="{115DD319-69DA-4D8E-8C22-21A9A063E962}"/>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1297" name="ZoneTexte 1296">
          <a:extLst>
            <a:ext uri="{FF2B5EF4-FFF2-40B4-BE49-F238E27FC236}">
              <a16:creationId xmlns:a16="http://schemas.microsoft.com/office/drawing/2014/main" id="{58886B5F-3344-4998-B2CB-DF946C6A1ECA}"/>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1298" name="ZoneTexte 1297">
          <a:extLst>
            <a:ext uri="{FF2B5EF4-FFF2-40B4-BE49-F238E27FC236}">
              <a16:creationId xmlns:a16="http://schemas.microsoft.com/office/drawing/2014/main" id="{141851E8-9B15-452E-80A4-E2231C1AB2CA}"/>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1299" name="ZoneTexte 1298">
          <a:extLst>
            <a:ext uri="{FF2B5EF4-FFF2-40B4-BE49-F238E27FC236}">
              <a16:creationId xmlns:a16="http://schemas.microsoft.com/office/drawing/2014/main" id="{74AD46BC-1028-4926-BF97-83F386508455}"/>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1300" name="ZoneTexte 1299">
          <a:extLst>
            <a:ext uri="{FF2B5EF4-FFF2-40B4-BE49-F238E27FC236}">
              <a16:creationId xmlns:a16="http://schemas.microsoft.com/office/drawing/2014/main" id="{6BFE913D-92FC-4150-BAC1-4E36C66B81FF}"/>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1301" name="ZoneTexte 1300">
          <a:extLst>
            <a:ext uri="{FF2B5EF4-FFF2-40B4-BE49-F238E27FC236}">
              <a16:creationId xmlns:a16="http://schemas.microsoft.com/office/drawing/2014/main" id="{9185B5D4-3FCB-4BE4-8B15-DCAC172E791F}"/>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1302" name="ZoneTexte 1301">
          <a:extLst>
            <a:ext uri="{FF2B5EF4-FFF2-40B4-BE49-F238E27FC236}">
              <a16:creationId xmlns:a16="http://schemas.microsoft.com/office/drawing/2014/main" id="{36526558-A9BE-452F-85A5-455C32EEE764}"/>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1303" name="ZoneTexte 1302">
          <a:extLst>
            <a:ext uri="{FF2B5EF4-FFF2-40B4-BE49-F238E27FC236}">
              <a16:creationId xmlns:a16="http://schemas.microsoft.com/office/drawing/2014/main" id="{39ABA46D-F43F-4273-9AE9-1F2C005DBCED}"/>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1304" name="ZoneTexte 1303">
          <a:extLst>
            <a:ext uri="{FF2B5EF4-FFF2-40B4-BE49-F238E27FC236}">
              <a16:creationId xmlns:a16="http://schemas.microsoft.com/office/drawing/2014/main" id="{25EA25EA-EFAC-4181-ACB5-1A0726E9435B}"/>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05" name="ZoneTexte 1304">
          <a:extLst>
            <a:ext uri="{FF2B5EF4-FFF2-40B4-BE49-F238E27FC236}">
              <a16:creationId xmlns:a16="http://schemas.microsoft.com/office/drawing/2014/main" id="{B546A07C-3BD1-4263-8A38-033F1587D5E6}"/>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06" name="ZoneTexte 1305">
          <a:extLst>
            <a:ext uri="{FF2B5EF4-FFF2-40B4-BE49-F238E27FC236}">
              <a16:creationId xmlns:a16="http://schemas.microsoft.com/office/drawing/2014/main" id="{F374EB42-52B5-4FEF-978F-2A573E0E5E2E}"/>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07" name="ZoneTexte 1306">
          <a:extLst>
            <a:ext uri="{FF2B5EF4-FFF2-40B4-BE49-F238E27FC236}">
              <a16:creationId xmlns:a16="http://schemas.microsoft.com/office/drawing/2014/main" id="{ECCC6FD3-BC91-4C4B-8F1C-5BD5DCBBEC9C}"/>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08" name="ZoneTexte 1307">
          <a:extLst>
            <a:ext uri="{FF2B5EF4-FFF2-40B4-BE49-F238E27FC236}">
              <a16:creationId xmlns:a16="http://schemas.microsoft.com/office/drawing/2014/main" id="{9AFC4469-31C9-43DC-8089-1D58EFCAEDB9}"/>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09" name="ZoneTexte 1308">
          <a:extLst>
            <a:ext uri="{FF2B5EF4-FFF2-40B4-BE49-F238E27FC236}">
              <a16:creationId xmlns:a16="http://schemas.microsoft.com/office/drawing/2014/main" id="{2EDE2AC9-4335-4495-B004-4309AE9A9F27}"/>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10" name="ZoneTexte 1309">
          <a:extLst>
            <a:ext uri="{FF2B5EF4-FFF2-40B4-BE49-F238E27FC236}">
              <a16:creationId xmlns:a16="http://schemas.microsoft.com/office/drawing/2014/main" id="{EB56BF0B-C0FD-42D1-9893-E3B2AD75F0BA}"/>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11" name="ZoneTexte 1310">
          <a:extLst>
            <a:ext uri="{FF2B5EF4-FFF2-40B4-BE49-F238E27FC236}">
              <a16:creationId xmlns:a16="http://schemas.microsoft.com/office/drawing/2014/main" id="{A95FCD96-B603-43F6-8B6D-113C8CA4A875}"/>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12" name="ZoneTexte 1311">
          <a:extLst>
            <a:ext uri="{FF2B5EF4-FFF2-40B4-BE49-F238E27FC236}">
              <a16:creationId xmlns:a16="http://schemas.microsoft.com/office/drawing/2014/main" id="{08AD96F2-B959-42D6-AABD-447DDC468EFA}"/>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13" name="ZoneTexte 1312">
          <a:extLst>
            <a:ext uri="{FF2B5EF4-FFF2-40B4-BE49-F238E27FC236}">
              <a16:creationId xmlns:a16="http://schemas.microsoft.com/office/drawing/2014/main" id="{649B5698-6952-45A3-808C-DFEE8786BA49}"/>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14" name="ZoneTexte 1313">
          <a:extLst>
            <a:ext uri="{FF2B5EF4-FFF2-40B4-BE49-F238E27FC236}">
              <a16:creationId xmlns:a16="http://schemas.microsoft.com/office/drawing/2014/main" id="{C061D6BC-F8AE-4121-B5E0-42333DBF1EE9}"/>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15" name="ZoneTexte 1314">
          <a:extLst>
            <a:ext uri="{FF2B5EF4-FFF2-40B4-BE49-F238E27FC236}">
              <a16:creationId xmlns:a16="http://schemas.microsoft.com/office/drawing/2014/main" id="{28746929-67E7-4618-9A87-536984675909}"/>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111</xdr:row>
      <xdr:rowOff>0</xdr:rowOff>
    </xdr:from>
    <xdr:ext cx="65" cy="172227"/>
    <xdr:sp macro="" textlink="">
      <xdr:nvSpPr>
        <xdr:cNvPr id="1316" name="ZoneTexte 1315">
          <a:extLst>
            <a:ext uri="{FF2B5EF4-FFF2-40B4-BE49-F238E27FC236}">
              <a16:creationId xmlns:a16="http://schemas.microsoft.com/office/drawing/2014/main" id="{79F35F46-A775-4EEE-AB3E-10AE446F0A38}"/>
            </a:ext>
          </a:extLst>
        </xdr:cNvPr>
        <xdr:cNvSpPr txBox="1"/>
      </xdr:nvSpPr>
      <xdr:spPr>
        <a:xfrm>
          <a:off x="3162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1317" name="ZoneTexte 1316">
          <a:extLst>
            <a:ext uri="{FF2B5EF4-FFF2-40B4-BE49-F238E27FC236}">
              <a16:creationId xmlns:a16="http://schemas.microsoft.com/office/drawing/2014/main" id="{786BFD13-76F4-4B9B-9F69-EBA5FCF43279}"/>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1318" name="ZoneTexte 1317">
          <a:extLst>
            <a:ext uri="{FF2B5EF4-FFF2-40B4-BE49-F238E27FC236}">
              <a16:creationId xmlns:a16="http://schemas.microsoft.com/office/drawing/2014/main" id="{EA9F0459-864E-417E-BDA2-E779EC27FC23}"/>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1319" name="ZoneTexte 1318">
          <a:extLst>
            <a:ext uri="{FF2B5EF4-FFF2-40B4-BE49-F238E27FC236}">
              <a16:creationId xmlns:a16="http://schemas.microsoft.com/office/drawing/2014/main" id="{3CF5FED2-C818-4DD2-B3A2-B2228DE69707}"/>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1320" name="ZoneTexte 1319">
          <a:extLst>
            <a:ext uri="{FF2B5EF4-FFF2-40B4-BE49-F238E27FC236}">
              <a16:creationId xmlns:a16="http://schemas.microsoft.com/office/drawing/2014/main" id="{BD21651C-33CE-4094-8B7B-4563030FE27F}"/>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1321" name="ZoneTexte 1320">
          <a:extLst>
            <a:ext uri="{FF2B5EF4-FFF2-40B4-BE49-F238E27FC236}">
              <a16:creationId xmlns:a16="http://schemas.microsoft.com/office/drawing/2014/main" id="{79ABB7A0-E2E5-4C95-BE26-7F291E85E5AA}"/>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1322" name="ZoneTexte 1321">
          <a:extLst>
            <a:ext uri="{FF2B5EF4-FFF2-40B4-BE49-F238E27FC236}">
              <a16:creationId xmlns:a16="http://schemas.microsoft.com/office/drawing/2014/main" id="{B0AD399B-8109-49B9-9D91-4E324C450806}"/>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1323" name="ZoneTexte 1322">
          <a:extLst>
            <a:ext uri="{FF2B5EF4-FFF2-40B4-BE49-F238E27FC236}">
              <a16:creationId xmlns:a16="http://schemas.microsoft.com/office/drawing/2014/main" id="{922FCADB-3277-4931-91CC-61254107B0B0}"/>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111</xdr:row>
      <xdr:rowOff>0</xdr:rowOff>
    </xdr:from>
    <xdr:ext cx="65" cy="172227"/>
    <xdr:sp macro="" textlink="">
      <xdr:nvSpPr>
        <xdr:cNvPr id="1324" name="ZoneTexte 1323">
          <a:extLst>
            <a:ext uri="{FF2B5EF4-FFF2-40B4-BE49-F238E27FC236}">
              <a16:creationId xmlns:a16="http://schemas.microsoft.com/office/drawing/2014/main" id="{506806B3-60D0-43BF-916A-29DADF3E3ABF}"/>
            </a:ext>
          </a:extLst>
        </xdr:cNvPr>
        <xdr:cNvSpPr txBox="1"/>
      </xdr:nvSpPr>
      <xdr:spPr>
        <a:xfrm>
          <a:off x="4391025"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325" name="ZoneTexte 1324">
          <a:extLst>
            <a:ext uri="{FF2B5EF4-FFF2-40B4-BE49-F238E27FC236}">
              <a16:creationId xmlns:a16="http://schemas.microsoft.com/office/drawing/2014/main" id="{A0C9D3F7-F9A7-49EC-88A9-AED247592FC4}"/>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326" name="ZoneTexte 1325">
          <a:extLst>
            <a:ext uri="{FF2B5EF4-FFF2-40B4-BE49-F238E27FC236}">
              <a16:creationId xmlns:a16="http://schemas.microsoft.com/office/drawing/2014/main" id="{88E50453-07FA-4A39-868C-9E4F9F5F868F}"/>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327" name="ZoneTexte 1326">
          <a:extLst>
            <a:ext uri="{FF2B5EF4-FFF2-40B4-BE49-F238E27FC236}">
              <a16:creationId xmlns:a16="http://schemas.microsoft.com/office/drawing/2014/main" id="{002CA457-6A16-4703-B9BA-9DE086B7B009}"/>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328" name="ZoneTexte 1327">
          <a:extLst>
            <a:ext uri="{FF2B5EF4-FFF2-40B4-BE49-F238E27FC236}">
              <a16:creationId xmlns:a16="http://schemas.microsoft.com/office/drawing/2014/main" id="{20A84182-489C-4E4F-BA4F-F359BA00D765}"/>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329" name="ZoneTexte 1328">
          <a:extLst>
            <a:ext uri="{FF2B5EF4-FFF2-40B4-BE49-F238E27FC236}">
              <a16:creationId xmlns:a16="http://schemas.microsoft.com/office/drawing/2014/main" id="{59AE0967-692E-465B-BF9C-96789CB042DE}"/>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330" name="ZoneTexte 1329">
          <a:extLst>
            <a:ext uri="{FF2B5EF4-FFF2-40B4-BE49-F238E27FC236}">
              <a16:creationId xmlns:a16="http://schemas.microsoft.com/office/drawing/2014/main" id="{31B43BFA-C5A5-47BD-96D8-44061C5D0D05}"/>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331" name="ZoneTexte 1330">
          <a:extLst>
            <a:ext uri="{FF2B5EF4-FFF2-40B4-BE49-F238E27FC236}">
              <a16:creationId xmlns:a16="http://schemas.microsoft.com/office/drawing/2014/main" id="{F53DE728-8A76-4D65-9C54-5509304BBCA9}"/>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332" name="ZoneTexte 1331">
          <a:extLst>
            <a:ext uri="{FF2B5EF4-FFF2-40B4-BE49-F238E27FC236}">
              <a16:creationId xmlns:a16="http://schemas.microsoft.com/office/drawing/2014/main" id="{10AF3287-CAA6-4CC9-9358-3B9C2A549D4F}"/>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333" name="ZoneTexte 1332">
          <a:extLst>
            <a:ext uri="{FF2B5EF4-FFF2-40B4-BE49-F238E27FC236}">
              <a16:creationId xmlns:a16="http://schemas.microsoft.com/office/drawing/2014/main" id="{86B39C2A-8FEE-411C-829C-7B41DB080A00}"/>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334" name="ZoneTexte 1333">
          <a:extLst>
            <a:ext uri="{FF2B5EF4-FFF2-40B4-BE49-F238E27FC236}">
              <a16:creationId xmlns:a16="http://schemas.microsoft.com/office/drawing/2014/main" id="{7DCF41E0-012A-45FB-A50B-39D85254AD66}"/>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335" name="ZoneTexte 1334">
          <a:extLst>
            <a:ext uri="{FF2B5EF4-FFF2-40B4-BE49-F238E27FC236}">
              <a16:creationId xmlns:a16="http://schemas.microsoft.com/office/drawing/2014/main" id="{75D0830A-9100-4DFE-A094-7741763064E0}"/>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111</xdr:row>
      <xdr:rowOff>0</xdr:rowOff>
    </xdr:from>
    <xdr:ext cx="65" cy="172227"/>
    <xdr:sp macro="" textlink="">
      <xdr:nvSpPr>
        <xdr:cNvPr id="1336" name="ZoneTexte 1335">
          <a:extLst>
            <a:ext uri="{FF2B5EF4-FFF2-40B4-BE49-F238E27FC236}">
              <a16:creationId xmlns:a16="http://schemas.microsoft.com/office/drawing/2014/main" id="{FC4E4436-199C-4B82-8768-1895107C6385}"/>
            </a:ext>
          </a:extLst>
        </xdr:cNvPr>
        <xdr:cNvSpPr txBox="1"/>
      </xdr:nvSpPr>
      <xdr:spPr>
        <a:xfrm>
          <a:off x="2781300" y="14182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37" name="ZoneTexte 1336">
          <a:extLst>
            <a:ext uri="{FF2B5EF4-FFF2-40B4-BE49-F238E27FC236}">
              <a16:creationId xmlns:a16="http://schemas.microsoft.com/office/drawing/2014/main" id="{3BADBC49-2EF7-4B94-8D67-924D7059BCBA}"/>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38" name="ZoneTexte 1337">
          <a:extLst>
            <a:ext uri="{FF2B5EF4-FFF2-40B4-BE49-F238E27FC236}">
              <a16:creationId xmlns:a16="http://schemas.microsoft.com/office/drawing/2014/main" id="{879A8536-4EB0-4F6D-A4A1-C167522239C4}"/>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39" name="ZoneTexte 1338">
          <a:extLst>
            <a:ext uri="{FF2B5EF4-FFF2-40B4-BE49-F238E27FC236}">
              <a16:creationId xmlns:a16="http://schemas.microsoft.com/office/drawing/2014/main" id="{B7EF78AC-4476-4FF3-93A6-25D46F02C342}"/>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40" name="ZoneTexte 1339">
          <a:extLst>
            <a:ext uri="{FF2B5EF4-FFF2-40B4-BE49-F238E27FC236}">
              <a16:creationId xmlns:a16="http://schemas.microsoft.com/office/drawing/2014/main" id="{82C5A813-135D-47BF-B61B-A9F7DD04F4E4}"/>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41" name="ZoneTexte 1340">
          <a:extLst>
            <a:ext uri="{FF2B5EF4-FFF2-40B4-BE49-F238E27FC236}">
              <a16:creationId xmlns:a16="http://schemas.microsoft.com/office/drawing/2014/main" id="{EA155D7B-079D-4E88-AF59-86BEE4DC6466}"/>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42" name="ZoneTexte 1341">
          <a:extLst>
            <a:ext uri="{FF2B5EF4-FFF2-40B4-BE49-F238E27FC236}">
              <a16:creationId xmlns:a16="http://schemas.microsoft.com/office/drawing/2014/main" id="{C1881691-5779-4294-A137-451CBD509C10}"/>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43" name="ZoneTexte 1342">
          <a:extLst>
            <a:ext uri="{FF2B5EF4-FFF2-40B4-BE49-F238E27FC236}">
              <a16:creationId xmlns:a16="http://schemas.microsoft.com/office/drawing/2014/main" id="{FDFE522F-F068-4A17-982E-2B44EBC87063}"/>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44" name="ZoneTexte 1343">
          <a:extLst>
            <a:ext uri="{FF2B5EF4-FFF2-40B4-BE49-F238E27FC236}">
              <a16:creationId xmlns:a16="http://schemas.microsoft.com/office/drawing/2014/main" id="{AD330A08-63FC-497A-8373-ED16B6E40197}"/>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45" name="ZoneTexte 1344">
          <a:extLst>
            <a:ext uri="{FF2B5EF4-FFF2-40B4-BE49-F238E27FC236}">
              <a16:creationId xmlns:a16="http://schemas.microsoft.com/office/drawing/2014/main" id="{4E2394E4-057B-4BB9-9427-80487AFB77C8}"/>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46" name="ZoneTexte 1345">
          <a:extLst>
            <a:ext uri="{FF2B5EF4-FFF2-40B4-BE49-F238E27FC236}">
              <a16:creationId xmlns:a16="http://schemas.microsoft.com/office/drawing/2014/main" id="{BB979DF4-2E3D-4983-B9BC-8E6207F696F0}"/>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47" name="ZoneTexte 1346">
          <a:extLst>
            <a:ext uri="{FF2B5EF4-FFF2-40B4-BE49-F238E27FC236}">
              <a16:creationId xmlns:a16="http://schemas.microsoft.com/office/drawing/2014/main" id="{C6787863-F6EC-4094-9B77-A201914012B7}"/>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48" name="ZoneTexte 1347">
          <a:extLst>
            <a:ext uri="{FF2B5EF4-FFF2-40B4-BE49-F238E27FC236}">
              <a16:creationId xmlns:a16="http://schemas.microsoft.com/office/drawing/2014/main" id="{98835A1A-9018-43C7-9D06-C83C1656CD0C}"/>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49" name="ZoneTexte 1348">
          <a:extLst>
            <a:ext uri="{FF2B5EF4-FFF2-40B4-BE49-F238E27FC236}">
              <a16:creationId xmlns:a16="http://schemas.microsoft.com/office/drawing/2014/main" id="{73CB1BA7-18F1-40A9-AC99-6B878C3902FA}"/>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50" name="ZoneTexte 1349">
          <a:extLst>
            <a:ext uri="{FF2B5EF4-FFF2-40B4-BE49-F238E27FC236}">
              <a16:creationId xmlns:a16="http://schemas.microsoft.com/office/drawing/2014/main" id="{0645B06C-A8EC-403F-BD2F-62FF674A2A06}"/>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51" name="ZoneTexte 1350">
          <a:extLst>
            <a:ext uri="{FF2B5EF4-FFF2-40B4-BE49-F238E27FC236}">
              <a16:creationId xmlns:a16="http://schemas.microsoft.com/office/drawing/2014/main" id="{42D56466-2C7B-4AC2-B4AF-6ABD5FDB0EAF}"/>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52" name="ZoneTexte 1351">
          <a:extLst>
            <a:ext uri="{FF2B5EF4-FFF2-40B4-BE49-F238E27FC236}">
              <a16:creationId xmlns:a16="http://schemas.microsoft.com/office/drawing/2014/main" id="{32117267-66A4-460A-AD82-216D2AB75E68}"/>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53" name="ZoneTexte 1352">
          <a:extLst>
            <a:ext uri="{FF2B5EF4-FFF2-40B4-BE49-F238E27FC236}">
              <a16:creationId xmlns:a16="http://schemas.microsoft.com/office/drawing/2014/main" id="{B26721A3-1B38-4BB0-8D82-9907556B47E7}"/>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54" name="ZoneTexte 1353">
          <a:extLst>
            <a:ext uri="{FF2B5EF4-FFF2-40B4-BE49-F238E27FC236}">
              <a16:creationId xmlns:a16="http://schemas.microsoft.com/office/drawing/2014/main" id="{21CB54B3-91D0-4AA9-AD19-49AF752ABF2B}"/>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55" name="ZoneTexte 1354">
          <a:extLst>
            <a:ext uri="{FF2B5EF4-FFF2-40B4-BE49-F238E27FC236}">
              <a16:creationId xmlns:a16="http://schemas.microsoft.com/office/drawing/2014/main" id="{F12B412C-F31C-4FCF-AC87-875A49A77344}"/>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56" name="ZoneTexte 1355">
          <a:extLst>
            <a:ext uri="{FF2B5EF4-FFF2-40B4-BE49-F238E27FC236}">
              <a16:creationId xmlns:a16="http://schemas.microsoft.com/office/drawing/2014/main" id="{1B97E8BD-DE08-4BB4-A5A4-35A3695DB2A0}"/>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57" name="ZoneTexte 1356">
          <a:extLst>
            <a:ext uri="{FF2B5EF4-FFF2-40B4-BE49-F238E27FC236}">
              <a16:creationId xmlns:a16="http://schemas.microsoft.com/office/drawing/2014/main" id="{C2543AD8-BAA5-4FB5-BE32-E737198F0DB8}"/>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58" name="ZoneTexte 1357">
          <a:extLst>
            <a:ext uri="{FF2B5EF4-FFF2-40B4-BE49-F238E27FC236}">
              <a16:creationId xmlns:a16="http://schemas.microsoft.com/office/drawing/2014/main" id="{12A59813-8573-4F47-A3D3-87F63AB13782}"/>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59" name="ZoneTexte 1358">
          <a:extLst>
            <a:ext uri="{FF2B5EF4-FFF2-40B4-BE49-F238E27FC236}">
              <a16:creationId xmlns:a16="http://schemas.microsoft.com/office/drawing/2014/main" id="{3655C809-7D04-493A-8109-138940D7CBB6}"/>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60" name="ZoneTexte 1359">
          <a:extLst>
            <a:ext uri="{FF2B5EF4-FFF2-40B4-BE49-F238E27FC236}">
              <a16:creationId xmlns:a16="http://schemas.microsoft.com/office/drawing/2014/main" id="{940F4531-07BC-44FB-B8CB-5A41DF7EAF6E}"/>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61" name="ZoneTexte 1360">
          <a:extLst>
            <a:ext uri="{FF2B5EF4-FFF2-40B4-BE49-F238E27FC236}">
              <a16:creationId xmlns:a16="http://schemas.microsoft.com/office/drawing/2014/main" id="{5A855B94-57BD-45D7-BBEF-759CF63E4B9B}"/>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62" name="ZoneTexte 1361">
          <a:extLst>
            <a:ext uri="{FF2B5EF4-FFF2-40B4-BE49-F238E27FC236}">
              <a16:creationId xmlns:a16="http://schemas.microsoft.com/office/drawing/2014/main" id="{5B9E52F5-7693-45B6-8885-BF5ACAFFD299}"/>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63" name="ZoneTexte 1362">
          <a:extLst>
            <a:ext uri="{FF2B5EF4-FFF2-40B4-BE49-F238E27FC236}">
              <a16:creationId xmlns:a16="http://schemas.microsoft.com/office/drawing/2014/main" id="{5E724899-66DE-4F04-A543-A805769BE8BB}"/>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64" name="ZoneTexte 1363">
          <a:extLst>
            <a:ext uri="{FF2B5EF4-FFF2-40B4-BE49-F238E27FC236}">
              <a16:creationId xmlns:a16="http://schemas.microsoft.com/office/drawing/2014/main" id="{7EBE997A-CE29-43A9-A969-6F93859E8FE7}"/>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65" name="ZoneTexte 1364">
          <a:extLst>
            <a:ext uri="{FF2B5EF4-FFF2-40B4-BE49-F238E27FC236}">
              <a16:creationId xmlns:a16="http://schemas.microsoft.com/office/drawing/2014/main" id="{2782C896-7F63-4BEF-A677-811FD8F4D360}"/>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66" name="ZoneTexte 1365">
          <a:extLst>
            <a:ext uri="{FF2B5EF4-FFF2-40B4-BE49-F238E27FC236}">
              <a16:creationId xmlns:a16="http://schemas.microsoft.com/office/drawing/2014/main" id="{7A7A7D52-EE53-4948-95DC-60068FAD2FD1}"/>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67" name="ZoneTexte 1366">
          <a:extLst>
            <a:ext uri="{FF2B5EF4-FFF2-40B4-BE49-F238E27FC236}">
              <a16:creationId xmlns:a16="http://schemas.microsoft.com/office/drawing/2014/main" id="{28FF418B-6AF6-4F5D-83E4-105A2991F62D}"/>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68" name="ZoneTexte 1367">
          <a:extLst>
            <a:ext uri="{FF2B5EF4-FFF2-40B4-BE49-F238E27FC236}">
              <a16:creationId xmlns:a16="http://schemas.microsoft.com/office/drawing/2014/main" id="{5A47316F-00BD-407D-9059-6E5E9AA4C857}"/>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69" name="ZoneTexte 1368">
          <a:extLst>
            <a:ext uri="{FF2B5EF4-FFF2-40B4-BE49-F238E27FC236}">
              <a16:creationId xmlns:a16="http://schemas.microsoft.com/office/drawing/2014/main" id="{9E10D71E-2BCA-410B-9958-DD78694CEFB2}"/>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70" name="ZoneTexte 1369">
          <a:extLst>
            <a:ext uri="{FF2B5EF4-FFF2-40B4-BE49-F238E27FC236}">
              <a16:creationId xmlns:a16="http://schemas.microsoft.com/office/drawing/2014/main" id="{575C8E8A-5296-4B3F-AEAE-D29D08FC37A6}"/>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71" name="ZoneTexte 1370">
          <a:extLst>
            <a:ext uri="{FF2B5EF4-FFF2-40B4-BE49-F238E27FC236}">
              <a16:creationId xmlns:a16="http://schemas.microsoft.com/office/drawing/2014/main" id="{890BABD8-135B-4FD5-88B1-902B5D4307BB}"/>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72" name="ZoneTexte 1371">
          <a:extLst>
            <a:ext uri="{FF2B5EF4-FFF2-40B4-BE49-F238E27FC236}">
              <a16:creationId xmlns:a16="http://schemas.microsoft.com/office/drawing/2014/main" id="{B8C8C889-3CA9-4BFD-AE19-81F068039EDF}"/>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73" name="ZoneTexte 1372">
          <a:extLst>
            <a:ext uri="{FF2B5EF4-FFF2-40B4-BE49-F238E27FC236}">
              <a16:creationId xmlns:a16="http://schemas.microsoft.com/office/drawing/2014/main" id="{E5F2FEE6-C959-4565-A704-D315EB4B3299}"/>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74" name="ZoneTexte 1373">
          <a:extLst>
            <a:ext uri="{FF2B5EF4-FFF2-40B4-BE49-F238E27FC236}">
              <a16:creationId xmlns:a16="http://schemas.microsoft.com/office/drawing/2014/main" id="{9F2919CC-82BF-498F-9F71-3F2407741997}"/>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75" name="ZoneTexte 1374">
          <a:extLst>
            <a:ext uri="{FF2B5EF4-FFF2-40B4-BE49-F238E27FC236}">
              <a16:creationId xmlns:a16="http://schemas.microsoft.com/office/drawing/2014/main" id="{15F2336F-E962-4CF1-9346-ADC42C363957}"/>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76" name="ZoneTexte 1375">
          <a:extLst>
            <a:ext uri="{FF2B5EF4-FFF2-40B4-BE49-F238E27FC236}">
              <a16:creationId xmlns:a16="http://schemas.microsoft.com/office/drawing/2014/main" id="{8E661DF1-D565-4B8D-8E8E-B6986E56A7CC}"/>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77" name="ZoneTexte 1376">
          <a:extLst>
            <a:ext uri="{FF2B5EF4-FFF2-40B4-BE49-F238E27FC236}">
              <a16:creationId xmlns:a16="http://schemas.microsoft.com/office/drawing/2014/main" id="{2A865278-A96F-417E-A49B-295552C61043}"/>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78" name="ZoneTexte 1377">
          <a:extLst>
            <a:ext uri="{FF2B5EF4-FFF2-40B4-BE49-F238E27FC236}">
              <a16:creationId xmlns:a16="http://schemas.microsoft.com/office/drawing/2014/main" id="{B451F257-CAF6-4B88-BFA6-4CC572D9BE21}"/>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79" name="ZoneTexte 1378">
          <a:extLst>
            <a:ext uri="{FF2B5EF4-FFF2-40B4-BE49-F238E27FC236}">
              <a16:creationId xmlns:a16="http://schemas.microsoft.com/office/drawing/2014/main" id="{8CCEA694-3A9E-4C00-97FF-21F8E2CEFB71}"/>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80" name="ZoneTexte 1379">
          <a:extLst>
            <a:ext uri="{FF2B5EF4-FFF2-40B4-BE49-F238E27FC236}">
              <a16:creationId xmlns:a16="http://schemas.microsoft.com/office/drawing/2014/main" id="{24A354D4-7F6E-473A-BA2F-53502A6A86DC}"/>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81" name="ZoneTexte 1380">
          <a:extLst>
            <a:ext uri="{FF2B5EF4-FFF2-40B4-BE49-F238E27FC236}">
              <a16:creationId xmlns:a16="http://schemas.microsoft.com/office/drawing/2014/main" id="{37A57A82-C893-4B76-8A3E-596A96CD444F}"/>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82" name="ZoneTexte 1381">
          <a:extLst>
            <a:ext uri="{FF2B5EF4-FFF2-40B4-BE49-F238E27FC236}">
              <a16:creationId xmlns:a16="http://schemas.microsoft.com/office/drawing/2014/main" id="{13250EF4-C024-4B46-9840-A47078D48419}"/>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83" name="ZoneTexte 1382">
          <a:extLst>
            <a:ext uri="{FF2B5EF4-FFF2-40B4-BE49-F238E27FC236}">
              <a16:creationId xmlns:a16="http://schemas.microsoft.com/office/drawing/2014/main" id="{93F17ACB-788C-4454-A4E3-E3A1025DD06D}"/>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84" name="ZoneTexte 1383">
          <a:extLst>
            <a:ext uri="{FF2B5EF4-FFF2-40B4-BE49-F238E27FC236}">
              <a16:creationId xmlns:a16="http://schemas.microsoft.com/office/drawing/2014/main" id="{DF2183F8-C8CE-4661-983A-2799ADAA9CEA}"/>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85" name="ZoneTexte 1384">
          <a:extLst>
            <a:ext uri="{FF2B5EF4-FFF2-40B4-BE49-F238E27FC236}">
              <a16:creationId xmlns:a16="http://schemas.microsoft.com/office/drawing/2014/main" id="{BF9DC454-B7EC-4334-8411-AA444FED50BD}"/>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86" name="ZoneTexte 1385">
          <a:extLst>
            <a:ext uri="{FF2B5EF4-FFF2-40B4-BE49-F238E27FC236}">
              <a16:creationId xmlns:a16="http://schemas.microsoft.com/office/drawing/2014/main" id="{7F341B61-2F1A-480F-8C43-51F5CBDABB6D}"/>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87" name="ZoneTexte 1386">
          <a:extLst>
            <a:ext uri="{FF2B5EF4-FFF2-40B4-BE49-F238E27FC236}">
              <a16:creationId xmlns:a16="http://schemas.microsoft.com/office/drawing/2014/main" id="{3FE1CB15-9647-449E-AF90-EA6A52042A7D}"/>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88" name="ZoneTexte 1387">
          <a:extLst>
            <a:ext uri="{FF2B5EF4-FFF2-40B4-BE49-F238E27FC236}">
              <a16:creationId xmlns:a16="http://schemas.microsoft.com/office/drawing/2014/main" id="{63392564-BC29-43D4-B4C0-BC365D6B4FE4}"/>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89" name="ZoneTexte 1388">
          <a:extLst>
            <a:ext uri="{FF2B5EF4-FFF2-40B4-BE49-F238E27FC236}">
              <a16:creationId xmlns:a16="http://schemas.microsoft.com/office/drawing/2014/main" id="{B27E707D-6A1A-47AC-9018-A6FFB11992A9}"/>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90" name="ZoneTexte 1389">
          <a:extLst>
            <a:ext uri="{FF2B5EF4-FFF2-40B4-BE49-F238E27FC236}">
              <a16:creationId xmlns:a16="http://schemas.microsoft.com/office/drawing/2014/main" id="{B1776A69-E382-48C6-A551-F45CDBA9C7CA}"/>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91" name="ZoneTexte 1390">
          <a:extLst>
            <a:ext uri="{FF2B5EF4-FFF2-40B4-BE49-F238E27FC236}">
              <a16:creationId xmlns:a16="http://schemas.microsoft.com/office/drawing/2014/main" id="{7FEF5AD5-2E4D-465E-A591-E545650708F7}"/>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92" name="ZoneTexte 1391">
          <a:extLst>
            <a:ext uri="{FF2B5EF4-FFF2-40B4-BE49-F238E27FC236}">
              <a16:creationId xmlns:a16="http://schemas.microsoft.com/office/drawing/2014/main" id="{BF2C88F6-3758-4397-9E0D-C716EC353A99}"/>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93" name="ZoneTexte 1392">
          <a:extLst>
            <a:ext uri="{FF2B5EF4-FFF2-40B4-BE49-F238E27FC236}">
              <a16:creationId xmlns:a16="http://schemas.microsoft.com/office/drawing/2014/main" id="{99E124C1-9754-40C3-A12E-9A800B4E4277}"/>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94" name="ZoneTexte 1393">
          <a:extLst>
            <a:ext uri="{FF2B5EF4-FFF2-40B4-BE49-F238E27FC236}">
              <a16:creationId xmlns:a16="http://schemas.microsoft.com/office/drawing/2014/main" id="{69B0AF67-020B-4F02-9F31-5B5BE9BEDB4F}"/>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95" name="ZoneTexte 1394">
          <a:extLst>
            <a:ext uri="{FF2B5EF4-FFF2-40B4-BE49-F238E27FC236}">
              <a16:creationId xmlns:a16="http://schemas.microsoft.com/office/drawing/2014/main" id="{8F542071-98B0-43A9-9EC3-5F6872729377}"/>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96" name="ZoneTexte 1395">
          <a:extLst>
            <a:ext uri="{FF2B5EF4-FFF2-40B4-BE49-F238E27FC236}">
              <a16:creationId xmlns:a16="http://schemas.microsoft.com/office/drawing/2014/main" id="{CC9F2614-17D5-4342-A1E5-3B5310AAEC35}"/>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397" name="ZoneTexte 1396">
          <a:extLst>
            <a:ext uri="{FF2B5EF4-FFF2-40B4-BE49-F238E27FC236}">
              <a16:creationId xmlns:a16="http://schemas.microsoft.com/office/drawing/2014/main" id="{566025AA-A0F2-40D0-9BFC-14D2C0FEF3F9}"/>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1398" name="ZoneTexte 1397">
          <a:extLst>
            <a:ext uri="{FF2B5EF4-FFF2-40B4-BE49-F238E27FC236}">
              <a16:creationId xmlns:a16="http://schemas.microsoft.com/office/drawing/2014/main" id="{D76757CA-ED38-4F66-A2CC-9FB66524CF71}"/>
            </a:ext>
          </a:extLst>
        </xdr:cNvPr>
        <xdr:cNvSpPr txBox="1"/>
      </xdr:nvSpPr>
      <xdr:spPr>
        <a:xfrm>
          <a:off x="26231850" y="20112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128587</xdr:rowOff>
    </xdr:from>
    <xdr:ext cx="0" cy="172227"/>
    <xdr:sp macro="" textlink="">
      <xdr:nvSpPr>
        <xdr:cNvPr id="1399" name="ZoneTexte 1398">
          <a:extLst>
            <a:ext uri="{FF2B5EF4-FFF2-40B4-BE49-F238E27FC236}">
              <a16:creationId xmlns:a16="http://schemas.microsoft.com/office/drawing/2014/main" id="{44A1E4F7-4DB7-4F3C-9152-4B8138D3BF25}"/>
            </a:ext>
          </a:extLst>
        </xdr:cNvPr>
        <xdr:cNvSpPr txBox="1"/>
      </xdr:nvSpPr>
      <xdr:spPr>
        <a:xfrm>
          <a:off x="23774400" y="18588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103</xdr:row>
      <xdr:rowOff>128587</xdr:rowOff>
    </xdr:from>
    <xdr:ext cx="0" cy="172227"/>
    <xdr:sp macro="" textlink="">
      <xdr:nvSpPr>
        <xdr:cNvPr id="1400" name="ZoneTexte 1399">
          <a:extLst>
            <a:ext uri="{FF2B5EF4-FFF2-40B4-BE49-F238E27FC236}">
              <a16:creationId xmlns:a16="http://schemas.microsoft.com/office/drawing/2014/main" id="{6E1061EA-26E5-4BC5-9029-2DC455860585}"/>
            </a:ext>
          </a:extLst>
        </xdr:cNvPr>
        <xdr:cNvSpPr txBox="1"/>
      </xdr:nvSpPr>
      <xdr:spPr>
        <a:xfrm>
          <a:off x="26231850" y="19731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0" cy="172227"/>
    <xdr:sp macro="" textlink="">
      <xdr:nvSpPr>
        <xdr:cNvPr id="1401" name="ZoneTexte 1400">
          <a:extLst>
            <a:ext uri="{FF2B5EF4-FFF2-40B4-BE49-F238E27FC236}">
              <a16:creationId xmlns:a16="http://schemas.microsoft.com/office/drawing/2014/main" id="{F8FB0705-1DA6-4F3F-B48C-743A9F4AD4B3}"/>
            </a:ext>
          </a:extLst>
        </xdr:cNvPr>
        <xdr:cNvSpPr txBox="1"/>
      </xdr:nvSpPr>
      <xdr:spPr>
        <a:xfrm>
          <a:off x="23774400" y="1845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103</xdr:row>
      <xdr:rowOff>128587</xdr:rowOff>
    </xdr:from>
    <xdr:ext cx="0" cy="172227"/>
    <xdr:sp macro="" textlink="">
      <xdr:nvSpPr>
        <xdr:cNvPr id="1402" name="ZoneTexte 1401">
          <a:extLst>
            <a:ext uri="{FF2B5EF4-FFF2-40B4-BE49-F238E27FC236}">
              <a16:creationId xmlns:a16="http://schemas.microsoft.com/office/drawing/2014/main" id="{182CEC6F-4668-4978-8D60-81BE6AB5FDB8}"/>
            </a:ext>
          </a:extLst>
        </xdr:cNvPr>
        <xdr:cNvSpPr txBox="1"/>
      </xdr:nvSpPr>
      <xdr:spPr>
        <a:xfrm>
          <a:off x="26231850" y="19731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0" cy="172227"/>
    <xdr:sp macro="" textlink="">
      <xdr:nvSpPr>
        <xdr:cNvPr id="1403" name="ZoneTexte 1402">
          <a:extLst>
            <a:ext uri="{FF2B5EF4-FFF2-40B4-BE49-F238E27FC236}">
              <a16:creationId xmlns:a16="http://schemas.microsoft.com/office/drawing/2014/main" id="{360F971C-FA25-4C99-B5B0-D143281DC21C}"/>
            </a:ext>
          </a:extLst>
        </xdr:cNvPr>
        <xdr:cNvSpPr txBox="1"/>
      </xdr:nvSpPr>
      <xdr:spPr>
        <a:xfrm>
          <a:off x="23774400" y="1845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1404" name="ZoneTexte 1403">
          <a:extLst>
            <a:ext uri="{FF2B5EF4-FFF2-40B4-BE49-F238E27FC236}">
              <a16:creationId xmlns:a16="http://schemas.microsoft.com/office/drawing/2014/main" id="{36B98587-D701-4707-936B-9B7CC61C0A1A}"/>
            </a:ext>
          </a:extLst>
        </xdr:cNvPr>
        <xdr:cNvSpPr txBox="1"/>
      </xdr:nvSpPr>
      <xdr:spPr>
        <a:xfrm>
          <a:off x="26231850" y="20302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128587</xdr:rowOff>
    </xdr:from>
    <xdr:ext cx="0" cy="172227"/>
    <xdr:sp macro="" textlink="">
      <xdr:nvSpPr>
        <xdr:cNvPr id="1405" name="ZoneTexte 1404">
          <a:extLst>
            <a:ext uri="{FF2B5EF4-FFF2-40B4-BE49-F238E27FC236}">
              <a16:creationId xmlns:a16="http://schemas.microsoft.com/office/drawing/2014/main" id="{7876AE9A-4D9A-4728-B3AA-50BEA1C0E0F2}"/>
            </a:ext>
          </a:extLst>
        </xdr:cNvPr>
        <xdr:cNvSpPr txBox="1"/>
      </xdr:nvSpPr>
      <xdr:spPr>
        <a:xfrm>
          <a:off x="23774400" y="18778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104</xdr:row>
      <xdr:rowOff>128587</xdr:rowOff>
    </xdr:from>
    <xdr:ext cx="0" cy="172227"/>
    <xdr:sp macro="" textlink="">
      <xdr:nvSpPr>
        <xdr:cNvPr id="1406" name="ZoneTexte 1405">
          <a:extLst>
            <a:ext uri="{FF2B5EF4-FFF2-40B4-BE49-F238E27FC236}">
              <a16:creationId xmlns:a16="http://schemas.microsoft.com/office/drawing/2014/main" id="{C116BEA7-7CB8-4025-A0FA-9420229A76B9}"/>
            </a:ext>
          </a:extLst>
        </xdr:cNvPr>
        <xdr:cNvSpPr txBox="1"/>
      </xdr:nvSpPr>
      <xdr:spPr>
        <a:xfrm>
          <a:off x="26231850" y="19921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128587</xdr:rowOff>
    </xdr:from>
    <xdr:ext cx="0" cy="172227"/>
    <xdr:sp macro="" textlink="">
      <xdr:nvSpPr>
        <xdr:cNvPr id="1407" name="ZoneTexte 1406">
          <a:extLst>
            <a:ext uri="{FF2B5EF4-FFF2-40B4-BE49-F238E27FC236}">
              <a16:creationId xmlns:a16="http://schemas.microsoft.com/office/drawing/2014/main" id="{B319F3E2-0837-4FE8-A713-A7F59D4EB4CE}"/>
            </a:ext>
          </a:extLst>
        </xdr:cNvPr>
        <xdr:cNvSpPr txBox="1"/>
      </xdr:nvSpPr>
      <xdr:spPr>
        <a:xfrm>
          <a:off x="23774400" y="18588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104</xdr:row>
      <xdr:rowOff>128587</xdr:rowOff>
    </xdr:from>
    <xdr:ext cx="0" cy="172227"/>
    <xdr:sp macro="" textlink="">
      <xdr:nvSpPr>
        <xdr:cNvPr id="1408" name="ZoneTexte 1407">
          <a:extLst>
            <a:ext uri="{FF2B5EF4-FFF2-40B4-BE49-F238E27FC236}">
              <a16:creationId xmlns:a16="http://schemas.microsoft.com/office/drawing/2014/main" id="{58FAAC30-5FDC-4F1D-A925-9478DC05973D}"/>
            </a:ext>
          </a:extLst>
        </xdr:cNvPr>
        <xdr:cNvSpPr txBox="1"/>
      </xdr:nvSpPr>
      <xdr:spPr>
        <a:xfrm>
          <a:off x="26231850" y="19921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128587</xdr:rowOff>
    </xdr:from>
    <xdr:ext cx="0" cy="172227"/>
    <xdr:sp macro="" textlink="">
      <xdr:nvSpPr>
        <xdr:cNvPr id="1409" name="ZoneTexte 1408">
          <a:extLst>
            <a:ext uri="{FF2B5EF4-FFF2-40B4-BE49-F238E27FC236}">
              <a16:creationId xmlns:a16="http://schemas.microsoft.com/office/drawing/2014/main" id="{09DB54EF-656B-4B2C-AF47-A7A6FF7E2F91}"/>
            </a:ext>
          </a:extLst>
        </xdr:cNvPr>
        <xdr:cNvSpPr txBox="1"/>
      </xdr:nvSpPr>
      <xdr:spPr>
        <a:xfrm>
          <a:off x="23774400" y="18588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1410" name="ZoneTexte 1409">
          <a:extLst>
            <a:ext uri="{FF2B5EF4-FFF2-40B4-BE49-F238E27FC236}">
              <a16:creationId xmlns:a16="http://schemas.microsoft.com/office/drawing/2014/main" id="{0E68AD95-D002-4C67-962C-4BD5DCD0D715}"/>
            </a:ext>
          </a:extLst>
        </xdr:cNvPr>
        <xdr:cNvSpPr txBox="1"/>
      </xdr:nvSpPr>
      <xdr:spPr>
        <a:xfrm>
          <a:off x="26231850" y="20302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72</xdr:row>
      <xdr:rowOff>128587</xdr:rowOff>
    </xdr:from>
    <xdr:ext cx="0" cy="172227"/>
    <xdr:sp macro="" textlink="">
      <xdr:nvSpPr>
        <xdr:cNvPr id="1411" name="ZoneTexte 1410">
          <a:extLst>
            <a:ext uri="{FF2B5EF4-FFF2-40B4-BE49-F238E27FC236}">
              <a16:creationId xmlns:a16="http://schemas.microsoft.com/office/drawing/2014/main" id="{CA0C06C9-C9FE-465A-851F-706CA8B46E48}"/>
            </a:ext>
          </a:extLst>
        </xdr:cNvPr>
        <xdr:cNvSpPr txBox="1"/>
      </xdr:nvSpPr>
      <xdr:spPr>
        <a:xfrm>
          <a:off x="26231850" y="13825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82</xdr:row>
      <xdr:rowOff>128587</xdr:rowOff>
    </xdr:from>
    <xdr:ext cx="65" cy="172227"/>
    <xdr:sp macro="" textlink="">
      <xdr:nvSpPr>
        <xdr:cNvPr id="1412" name="ZoneTexte 1411">
          <a:extLst>
            <a:ext uri="{FF2B5EF4-FFF2-40B4-BE49-F238E27FC236}">
              <a16:creationId xmlns:a16="http://schemas.microsoft.com/office/drawing/2014/main" id="{8B15A344-964D-4F48-9F2E-6C2201D95525}"/>
            </a:ext>
          </a:extLst>
        </xdr:cNvPr>
        <xdr:cNvSpPr txBox="1"/>
      </xdr:nvSpPr>
      <xdr:spPr>
        <a:xfrm>
          <a:off x="25060275" y="15730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82</xdr:row>
      <xdr:rowOff>128587</xdr:rowOff>
    </xdr:from>
    <xdr:ext cx="65" cy="172227"/>
    <xdr:sp macro="" textlink="">
      <xdr:nvSpPr>
        <xdr:cNvPr id="1413" name="ZoneTexte 1412">
          <a:extLst>
            <a:ext uri="{FF2B5EF4-FFF2-40B4-BE49-F238E27FC236}">
              <a16:creationId xmlns:a16="http://schemas.microsoft.com/office/drawing/2014/main" id="{35FC07D6-46F6-490E-9484-E5DD243E7456}"/>
            </a:ext>
          </a:extLst>
        </xdr:cNvPr>
        <xdr:cNvSpPr txBox="1"/>
      </xdr:nvSpPr>
      <xdr:spPr>
        <a:xfrm>
          <a:off x="25908000" y="15730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82</xdr:row>
      <xdr:rowOff>128587</xdr:rowOff>
    </xdr:from>
    <xdr:ext cx="65" cy="172227"/>
    <xdr:sp macro="" textlink="">
      <xdr:nvSpPr>
        <xdr:cNvPr id="1414" name="ZoneTexte 1413">
          <a:extLst>
            <a:ext uri="{FF2B5EF4-FFF2-40B4-BE49-F238E27FC236}">
              <a16:creationId xmlns:a16="http://schemas.microsoft.com/office/drawing/2014/main" id="{B2757CC2-3FA1-4103-B00B-59F2F266A6B7}"/>
            </a:ext>
          </a:extLst>
        </xdr:cNvPr>
        <xdr:cNvSpPr txBox="1"/>
      </xdr:nvSpPr>
      <xdr:spPr>
        <a:xfrm>
          <a:off x="25908000" y="15730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82</xdr:row>
      <xdr:rowOff>128587</xdr:rowOff>
    </xdr:from>
    <xdr:ext cx="65" cy="172227"/>
    <xdr:sp macro="" textlink="">
      <xdr:nvSpPr>
        <xdr:cNvPr id="1415" name="ZoneTexte 1414">
          <a:extLst>
            <a:ext uri="{FF2B5EF4-FFF2-40B4-BE49-F238E27FC236}">
              <a16:creationId xmlns:a16="http://schemas.microsoft.com/office/drawing/2014/main" id="{3DCEDB40-5BC1-4AF9-BF30-1ADFF462AF3B}"/>
            </a:ext>
          </a:extLst>
        </xdr:cNvPr>
        <xdr:cNvSpPr txBox="1"/>
      </xdr:nvSpPr>
      <xdr:spPr>
        <a:xfrm>
          <a:off x="25060275" y="15730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83</xdr:row>
      <xdr:rowOff>128587</xdr:rowOff>
    </xdr:from>
    <xdr:ext cx="65" cy="172227"/>
    <xdr:sp macro="" textlink="">
      <xdr:nvSpPr>
        <xdr:cNvPr id="1416" name="ZoneTexte 1415">
          <a:extLst>
            <a:ext uri="{FF2B5EF4-FFF2-40B4-BE49-F238E27FC236}">
              <a16:creationId xmlns:a16="http://schemas.microsoft.com/office/drawing/2014/main" id="{043D88EC-1A21-4518-B6B0-ACBE4F6533A9}"/>
            </a:ext>
          </a:extLst>
        </xdr:cNvPr>
        <xdr:cNvSpPr txBox="1"/>
      </xdr:nvSpPr>
      <xdr:spPr>
        <a:xfrm>
          <a:off x="25060275" y="15921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82</xdr:row>
      <xdr:rowOff>128587</xdr:rowOff>
    </xdr:from>
    <xdr:ext cx="65" cy="172227"/>
    <xdr:sp macro="" textlink="">
      <xdr:nvSpPr>
        <xdr:cNvPr id="1417" name="ZoneTexte 1416">
          <a:extLst>
            <a:ext uri="{FF2B5EF4-FFF2-40B4-BE49-F238E27FC236}">
              <a16:creationId xmlns:a16="http://schemas.microsoft.com/office/drawing/2014/main" id="{C6A9B1F9-B85C-4EC5-AA37-555F82DC5AE3}"/>
            </a:ext>
          </a:extLst>
        </xdr:cNvPr>
        <xdr:cNvSpPr txBox="1"/>
      </xdr:nvSpPr>
      <xdr:spPr>
        <a:xfrm>
          <a:off x="25908000" y="15730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1418" name="ZoneTexte 1417">
          <a:extLst>
            <a:ext uri="{FF2B5EF4-FFF2-40B4-BE49-F238E27FC236}">
              <a16:creationId xmlns:a16="http://schemas.microsoft.com/office/drawing/2014/main" id="{B33A3F22-EEF4-4DEA-9AF6-616D9F2A1013}"/>
            </a:ext>
          </a:extLst>
        </xdr:cNvPr>
        <xdr:cNvSpPr txBox="1"/>
      </xdr:nvSpPr>
      <xdr:spPr>
        <a:xfrm>
          <a:off x="25908000" y="15921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82</xdr:row>
      <xdr:rowOff>128587</xdr:rowOff>
    </xdr:from>
    <xdr:ext cx="65" cy="172227"/>
    <xdr:sp macro="" textlink="">
      <xdr:nvSpPr>
        <xdr:cNvPr id="1419" name="ZoneTexte 1418">
          <a:extLst>
            <a:ext uri="{FF2B5EF4-FFF2-40B4-BE49-F238E27FC236}">
              <a16:creationId xmlns:a16="http://schemas.microsoft.com/office/drawing/2014/main" id="{385000B5-F395-432B-8309-E88FA383D8BA}"/>
            </a:ext>
          </a:extLst>
        </xdr:cNvPr>
        <xdr:cNvSpPr txBox="1"/>
      </xdr:nvSpPr>
      <xdr:spPr>
        <a:xfrm>
          <a:off x="25908000" y="15730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1420" name="ZoneTexte 1419">
          <a:extLst>
            <a:ext uri="{FF2B5EF4-FFF2-40B4-BE49-F238E27FC236}">
              <a16:creationId xmlns:a16="http://schemas.microsoft.com/office/drawing/2014/main" id="{0BFEA2BA-5A15-44CB-8476-2F40895CEFDD}"/>
            </a:ext>
          </a:extLst>
        </xdr:cNvPr>
        <xdr:cNvSpPr txBox="1"/>
      </xdr:nvSpPr>
      <xdr:spPr>
        <a:xfrm>
          <a:off x="25908000" y="15921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83</xdr:row>
      <xdr:rowOff>128587</xdr:rowOff>
    </xdr:from>
    <xdr:ext cx="65" cy="172227"/>
    <xdr:sp macro="" textlink="">
      <xdr:nvSpPr>
        <xdr:cNvPr id="1421" name="ZoneTexte 1420">
          <a:extLst>
            <a:ext uri="{FF2B5EF4-FFF2-40B4-BE49-F238E27FC236}">
              <a16:creationId xmlns:a16="http://schemas.microsoft.com/office/drawing/2014/main" id="{8F2EFF90-C2BD-4E60-804E-01A4E1444843}"/>
            </a:ext>
          </a:extLst>
        </xdr:cNvPr>
        <xdr:cNvSpPr txBox="1"/>
      </xdr:nvSpPr>
      <xdr:spPr>
        <a:xfrm>
          <a:off x="25060275" y="15921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1422" name="ZoneTexte 1421">
          <a:extLst>
            <a:ext uri="{FF2B5EF4-FFF2-40B4-BE49-F238E27FC236}">
              <a16:creationId xmlns:a16="http://schemas.microsoft.com/office/drawing/2014/main" id="{7154AF5C-D07A-446F-9BB2-A69102481BE2}"/>
            </a:ext>
          </a:extLst>
        </xdr:cNvPr>
        <xdr:cNvSpPr txBox="1"/>
      </xdr:nvSpPr>
      <xdr:spPr>
        <a:xfrm>
          <a:off x="25908000" y="15921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1423" name="ZoneTexte 1422">
          <a:extLst>
            <a:ext uri="{FF2B5EF4-FFF2-40B4-BE49-F238E27FC236}">
              <a16:creationId xmlns:a16="http://schemas.microsoft.com/office/drawing/2014/main" id="{77781368-43ED-4484-9158-BE9937DFCD50}"/>
            </a:ext>
          </a:extLst>
        </xdr:cNvPr>
        <xdr:cNvSpPr txBox="1"/>
      </xdr:nvSpPr>
      <xdr:spPr>
        <a:xfrm>
          <a:off x="25908000" y="15921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83</xdr:row>
      <xdr:rowOff>128587</xdr:rowOff>
    </xdr:from>
    <xdr:ext cx="65" cy="172227"/>
    <xdr:sp macro="" textlink="">
      <xdr:nvSpPr>
        <xdr:cNvPr id="1424" name="ZoneTexte 1423">
          <a:extLst>
            <a:ext uri="{FF2B5EF4-FFF2-40B4-BE49-F238E27FC236}">
              <a16:creationId xmlns:a16="http://schemas.microsoft.com/office/drawing/2014/main" id="{14881B59-34C9-46E6-98F6-5136B3140C91}"/>
            </a:ext>
          </a:extLst>
        </xdr:cNvPr>
        <xdr:cNvSpPr txBox="1"/>
      </xdr:nvSpPr>
      <xdr:spPr>
        <a:xfrm>
          <a:off x="25060275" y="15921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84</xdr:row>
      <xdr:rowOff>128587</xdr:rowOff>
    </xdr:from>
    <xdr:ext cx="65" cy="172227"/>
    <xdr:sp macro="" textlink="">
      <xdr:nvSpPr>
        <xdr:cNvPr id="1425" name="ZoneTexte 1424">
          <a:extLst>
            <a:ext uri="{FF2B5EF4-FFF2-40B4-BE49-F238E27FC236}">
              <a16:creationId xmlns:a16="http://schemas.microsoft.com/office/drawing/2014/main" id="{648D8DB9-83B3-4AEA-B7D5-332C0D64303A}"/>
            </a:ext>
          </a:extLst>
        </xdr:cNvPr>
        <xdr:cNvSpPr txBox="1"/>
      </xdr:nvSpPr>
      <xdr:spPr>
        <a:xfrm>
          <a:off x="25060275" y="16111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1426" name="ZoneTexte 1425">
          <a:extLst>
            <a:ext uri="{FF2B5EF4-FFF2-40B4-BE49-F238E27FC236}">
              <a16:creationId xmlns:a16="http://schemas.microsoft.com/office/drawing/2014/main" id="{4197C2F9-762A-4EE8-BBC4-91E9A6B38D69}"/>
            </a:ext>
          </a:extLst>
        </xdr:cNvPr>
        <xdr:cNvSpPr txBox="1"/>
      </xdr:nvSpPr>
      <xdr:spPr>
        <a:xfrm>
          <a:off x="25908000" y="15921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1427" name="ZoneTexte 1426">
          <a:extLst>
            <a:ext uri="{FF2B5EF4-FFF2-40B4-BE49-F238E27FC236}">
              <a16:creationId xmlns:a16="http://schemas.microsoft.com/office/drawing/2014/main" id="{2D007B38-E4F7-4E0A-BE3F-21BDA43B456E}"/>
            </a:ext>
          </a:extLst>
        </xdr:cNvPr>
        <xdr:cNvSpPr txBox="1"/>
      </xdr:nvSpPr>
      <xdr:spPr>
        <a:xfrm>
          <a:off x="25908000" y="16111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83</xdr:row>
      <xdr:rowOff>128587</xdr:rowOff>
    </xdr:from>
    <xdr:ext cx="65" cy="172227"/>
    <xdr:sp macro="" textlink="">
      <xdr:nvSpPr>
        <xdr:cNvPr id="1428" name="ZoneTexte 1427">
          <a:extLst>
            <a:ext uri="{FF2B5EF4-FFF2-40B4-BE49-F238E27FC236}">
              <a16:creationId xmlns:a16="http://schemas.microsoft.com/office/drawing/2014/main" id="{1F48E967-4657-4807-9F8F-80FDAB3C26F1}"/>
            </a:ext>
          </a:extLst>
        </xdr:cNvPr>
        <xdr:cNvSpPr txBox="1"/>
      </xdr:nvSpPr>
      <xdr:spPr>
        <a:xfrm>
          <a:off x="25908000" y="15921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1429" name="ZoneTexte 1428">
          <a:extLst>
            <a:ext uri="{FF2B5EF4-FFF2-40B4-BE49-F238E27FC236}">
              <a16:creationId xmlns:a16="http://schemas.microsoft.com/office/drawing/2014/main" id="{606E1617-19AC-471B-BAEA-9B6829F198FA}"/>
            </a:ext>
          </a:extLst>
        </xdr:cNvPr>
        <xdr:cNvSpPr txBox="1"/>
      </xdr:nvSpPr>
      <xdr:spPr>
        <a:xfrm>
          <a:off x="25908000" y="16111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84</xdr:row>
      <xdr:rowOff>128587</xdr:rowOff>
    </xdr:from>
    <xdr:ext cx="65" cy="172227"/>
    <xdr:sp macro="" textlink="">
      <xdr:nvSpPr>
        <xdr:cNvPr id="1430" name="ZoneTexte 1429">
          <a:extLst>
            <a:ext uri="{FF2B5EF4-FFF2-40B4-BE49-F238E27FC236}">
              <a16:creationId xmlns:a16="http://schemas.microsoft.com/office/drawing/2014/main" id="{120899B4-06FF-4156-A8B1-854FAF7E7D47}"/>
            </a:ext>
          </a:extLst>
        </xdr:cNvPr>
        <xdr:cNvSpPr txBox="1"/>
      </xdr:nvSpPr>
      <xdr:spPr>
        <a:xfrm>
          <a:off x="25060275" y="16111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1431" name="ZoneTexte 1430">
          <a:extLst>
            <a:ext uri="{FF2B5EF4-FFF2-40B4-BE49-F238E27FC236}">
              <a16:creationId xmlns:a16="http://schemas.microsoft.com/office/drawing/2014/main" id="{946EF071-E206-4899-8DAD-11F902960E09}"/>
            </a:ext>
          </a:extLst>
        </xdr:cNvPr>
        <xdr:cNvSpPr txBox="1"/>
      </xdr:nvSpPr>
      <xdr:spPr>
        <a:xfrm>
          <a:off x="25908000" y="16111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1432" name="ZoneTexte 1431">
          <a:extLst>
            <a:ext uri="{FF2B5EF4-FFF2-40B4-BE49-F238E27FC236}">
              <a16:creationId xmlns:a16="http://schemas.microsoft.com/office/drawing/2014/main" id="{7BB4FC42-71CD-435F-991C-C0FD16ADB9EC}"/>
            </a:ext>
          </a:extLst>
        </xdr:cNvPr>
        <xdr:cNvSpPr txBox="1"/>
      </xdr:nvSpPr>
      <xdr:spPr>
        <a:xfrm>
          <a:off x="25908000" y="16111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84</xdr:row>
      <xdr:rowOff>128587</xdr:rowOff>
    </xdr:from>
    <xdr:ext cx="65" cy="172227"/>
    <xdr:sp macro="" textlink="">
      <xdr:nvSpPr>
        <xdr:cNvPr id="1433" name="ZoneTexte 1432">
          <a:extLst>
            <a:ext uri="{FF2B5EF4-FFF2-40B4-BE49-F238E27FC236}">
              <a16:creationId xmlns:a16="http://schemas.microsoft.com/office/drawing/2014/main" id="{00F76E57-2830-4BDE-AC58-C54DD147935F}"/>
            </a:ext>
          </a:extLst>
        </xdr:cNvPr>
        <xdr:cNvSpPr txBox="1"/>
      </xdr:nvSpPr>
      <xdr:spPr>
        <a:xfrm>
          <a:off x="25060275" y="16111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85</xdr:row>
      <xdr:rowOff>128587</xdr:rowOff>
    </xdr:from>
    <xdr:ext cx="65" cy="172227"/>
    <xdr:sp macro="" textlink="">
      <xdr:nvSpPr>
        <xdr:cNvPr id="1434" name="ZoneTexte 1433">
          <a:extLst>
            <a:ext uri="{FF2B5EF4-FFF2-40B4-BE49-F238E27FC236}">
              <a16:creationId xmlns:a16="http://schemas.microsoft.com/office/drawing/2014/main" id="{3D68C494-B058-4893-A1C9-6B6C7C440943}"/>
            </a:ext>
          </a:extLst>
        </xdr:cNvPr>
        <xdr:cNvSpPr txBox="1"/>
      </xdr:nvSpPr>
      <xdr:spPr>
        <a:xfrm>
          <a:off x="25060275" y="16302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1435" name="ZoneTexte 1434">
          <a:extLst>
            <a:ext uri="{FF2B5EF4-FFF2-40B4-BE49-F238E27FC236}">
              <a16:creationId xmlns:a16="http://schemas.microsoft.com/office/drawing/2014/main" id="{2A2624BB-9642-41C8-8874-A2871787C17F}"/>
            </a:ext>
          </a:extLst>
        </xdr:cNvPr>
        <xdr:cNvSpPr txBox="1"/>
      </xdr:nvSpPr>
      <xdr:spPr>
        <a:xfrm>
          <a:off x="25908000" y="16111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436" name="ZoneTexte 1435">
          <a:extLst>
            <a:ext uri="{FF2B5EF4-FFF2-40B4-BE49-F238E27FC236}">
              <a16:creationId xmlns:a16="http://schemas.microsoft.com/office/drawing/2014/main" id="{1F3CDBEA-2DF2-4752-82B0-1D98AFEB7F3A}"/>
            </a:ext>
          </a:extLst>
        </xdr:cNvPr>
        <xdr:cNvSpPr txBox="1"/>
      </xdr:nvSpPr>
      <xdr:spPr>
        <a:xfrm>
          <a:off x="25908000" y="16302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84</xdr:row>
      <xdr:rowOff>128587</xdr:rowOff>
    </xdr:from>
    <xdr:ext cx="65" cy="172227"/>
    <xdr:sp macro="" textlink="">
      <xdr:nvSpPr>
        <xdr:cNvPr id="1437" name="ZoneTexte 1436">
          <a:extLst>
            <a:ext uri="{FF2B5EF4-FFF2-40B4-BE49-F238E27FC236}">
              <a16:creationId xmlns:a16="http://schemas.microsoft.com/office/drawing/2014/main" id="{6731AA78-8050-4BA2-B794-48C3D8A60476}"/>
            </a:ext>
          </a:extLst>
        </xdr:cNvPr>
        <xdr:cNvSpPr txBox="1"/>
      </xdr:nvSpPr>
      <xdr:spPr>
        <a:xfrm>
          <a:off x="25908000" y="16111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438" name="ZoneTexte 1437">
          <a:extLst>
            <a:ext uri="{FF2B5EF4-FFF2-40B4-BE49-F238E27FC236}">
              <a16:creationId xmlns:a16="http://schemas.microsoft.com/office/drawing/2014/main" id="{EDDE71AA-86CC-47EE-B1C0-7608D98B5AEE}"/>
            </a:ext>
          </a:extLst>
        </xdr:cNvPr>
        <xdr:cNvSpPr txBox="1"/>
      </xdr:nvSpPr>
      <xdr:spPr>
        <a:xfrm>
          <a:off x="25908000" y="16302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85</xdr:row>
      <xdr:rowOff>128587</xdr:rowOff>
    </xdr:from>
    <xdr:ext cx="65" cy="172227"/>
    <xdr:sp macro="" textlink="">
      <xdr:nvSpPr>
        <xdr:cNvPr id="1439" name="ZoneTexte 1438">
          <a:extLst>
            <a:ext uri="{FF2B5EF4-FFF2-40B4-BE49-F238E27FC236}">
              <a16:creationId xmlns:a16="http://schemas.microsoft.com/office/drawing/2014/main" id="{66553FE2-E7FC-4F44-AF8C-F61B7A589968}"/>
            </a:ext>
          </a:extLst>
        </xdr:cNvPr>
        <xdr:cNvSpPr txBox="1"/>
      </xdr:nvSpPr>
      <xdr:spPr>
        <a:xfrm>
          <a:off x="25060275" y="16302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440" name="ZoneTexte 1439">
          <a:extLst>
            <a:ext uri="{FF2B5EF4-FFF2-40B4-BE49-F238E27FC236}">
              <a16:creationId xmlns:a16="http://schemas.microsoft.com/office/drawing/2014/main" id="{00306602-99B3-4E7E-8E29-D211FA388739}"/>
            </a:ext>
          </a:extLst>
        </xdr:cNvPr>
        <xdr:cNvSpPr txBox="1"/>
      </xdr:nvSpPr>
      <xdr:spPr>
        <a:xfrm>
          <a:off x="25908000" y="16302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441" name="ZoneTexte 1440">
          <a:extLst>
            <a:ext uri="{FF2B5EF4-FFF2-40B4-BE49-F238E27FC236}">
              <a16:creationId xmlns:a16="http://schemas.microsoft.com/office/drawing/2014/main" id="{5D12842D-F546-4841-8F19-307573A5C0BB}"/>
            </a:ext>
          </a:extLst>
        </xdr:cNvPr>
        <xdr:cNvSpPr txBox="1"/>
      </xdr:nvSpPr>
      <xdr:spPr>
        <a:xfrm>
          <a:off x="25908000" y="16302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85</xdr:row>
      <xdr:rowOff>128587</xdr:rowOff>
    </xdr:from>
    <xdr:ext cx="65" cy="172227"/>
    <xdr:sp macro="" textlink="">
      <xdr:nvSpPr>
        <xdr:cNvPr id="1442" name="ZoneTexte 1441">
          <a:extLst>
            <a:ext uri="{FF2B5EF4-FFF2-40B4-BE49-F238E27FC236}">
              <a16:creationId xmlns:a16="http://schemas.microsoft.com/office/drawing/2014/main" id="{28EAD5E0-E5EE-4982-A8C6-C31522EB3DCF}"/>
            </a:ext>
          </a:extLst>
        </xdr:cNvPr>
        <xdr:cNvSpPr txBox="1"/>
      </xdr:nvSpPr>
      <xdr:spPr>
        <a:xfrm>
          <a:off x="25060275" y="16302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86</xdr:row>
      <xdr:rowOff>128587</xdr:rowOff>
    </xdr:from>
    <xdr:ext cx="65" cy="172227"/>
    <xdr:sp macro="" textlink="">
      <xdr:nvSpPr>
        <xdr:cNvPr id="1443" name="ZoneTexte 1442">
          <a:extLst>
            <a:ext uri="{FF2B5EF4-FFF2-40B4-BE49-F238E27FC236}">
              <a16:creationId xmlns:a16="http://schemas.microsoft.com/office/drawing/2014/main" id="{06A0D9C3-E42E-4A44-9C08-E603FF52EF0D}"/>
            </a:ext>
          </a:extLst>
        </xdr:cNvPr>
        <xdr:cNvSpPr txBox="1"/>
      </xdr:nvSpPr>
      <xdr:spPr>
        <a:xfrm>
          <a:off x="25060275" y="1649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444" name="ZoneTexte 1443">
          <a:extLst>
            <a:ext uri="{FF2B5EF4-FFF2-40B4-BE49-F238E27FC236}">
              <a16:creationId xmlns:a16="http://schemas.microsoft.com/office/drawing/2014/main" id="{78E3AD2C-563C-4569-9BA3-3CC995C3FB21}"/>
            </a:ext>
          </a:extLst>
        </xdr:cNvPr>
        <xdr:cNvSpPr txBox="1"/>
      </xdr:nvSpPr>
      <xdr:spPr>
        <a:xfrm>
          <a:off x="25908000" y="16302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445" name="ZoneTexte 1444">
          <a:extLst>
            <a:ext uri="{FF2B5EF4-FFF2-40B4-BE49-F238E27FC236}">
              <a16:creationId xmlns:a16="http://schemas.microsoft.com/office/drawing/2014/main" id="{5511668E-70C0-4794-AC3D-0CA8CE631EF3}"/>
            </a:ext>
          </a:extLst>
        </xdr:cNvPr>
        <xdr:cNvSpPr txBox="1"/>
      </xdr:nvSpPr>
      <xdr:spPr>
        <a:xfrm>
          <a:off x="25908000" y="1649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85</xdr:row>
      <xdr:rowOff>128587</xdr:rowOff>
    </xdr:from>
    <xdr:ext cx="65" cy="172227"/>
    <xdr:sp macro="" textlink="">
      <xdr:nvSpPr>
        <xdr:cNvPr id="1446" name="ZoneTexte 1445">
          <a:extLst>
            <a:ext uri="{FF2B5EF4-FFF2-40B4-BE49-F238E27FC236}">
              <a16:creationId xmlns:a16="http://schemas.microsoft.com/office/drawing/2014/main" id="{A55DF53B-5038-42B4-A762-6A4F5AD591C1}"/>
            </a:ext>
          </a:extLst>
        </xdr:cNvPr>
        <xdr:cNvSpPr txBox="1"/>
      </xdr:nvSpPr>
      <xdr:spPr>
        <a:xfrm>
          <a:off x="25908000" y="16302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447" name="ZoneTexte 1446">
          <a:extLst>
            <a:ext uri="{FF2B5EF4-FFF2-40B4-BE49-F238E27FC236}">
              <a16:creationId xmlns:a16="http://schemas.microsoft.com/office/drawing/2014/main" id="{C5C12D06-0401-43F7-9A22-1DDF0B1FBBE6}"/>
            </a:ext>
          </a:extLst>
        </xdr:cNvPr>
        <xdr:cNvSpPr txBox="1"/>
      </xdr:nvSpPr>
      <xdr:spPr>
        <a:xfrm>
          <a:off x="25908000" y="1649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86</xdr:row>
      <xdr:rowOff>128587</xdr:rowOff>
    </xdr:from>
    <xdr:ext cx="65" cy="172227"/>
    <xdr:sp macro="" textlink="">
      <xdr:nvSpPr>
        <xdr:cNvPr id="1448" name="ZoneTexte 1447">
          <a:extLst>
            <a:ext uri="{FF2B5EF4-FFF2-40B4-BE49-F238E27FC236}">
              <a16:creationId xmlns:a16="http://schemas.microsoft.com/office/drawing/2014/main" id="{7758B16F-F426-419B-936A-8E07003E626A}"/>
            </a:ext>
          </a:extLst>
        </xdr:cNvPr>
        <xdr:cNvSpPr txBox="1"/>
      </xdr:nvSpPr>
      <xdr:spPr>
        <a:xfrm>
          <a:off x="25060275" y="1649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449" name="ZoneTexte 1448">
          <a:extLst>
            <a:ext uri="{FF2B5EF4-FFF2-40B4-BE49-F238E27FC236}">
              <a16:creationId xmlns:a16="http://schemas.microsoft.com/office/drawing/2014/main" id="{15B59FC7-CF8B-4D6A-B819-C66D47652199}"/>
            </a:ext>
          </a:extLst>
        </xdr:cNvPr>
        <xdr:cNvSpPr txBox="1"/>
      </xdr:nvSpPr>
      <xdr:spPr>
        <a:xfrm>
          <a:off x="25908000" y="1649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450" name="ZoneTexte 1449">
          <a:extLst>
            <a:ext uri="{FF2B5EF4-FFF2-40B4-BE49-F238E27FC236}">
              <a16:creationId xmlns:a16="http://schemas.microsoft.com/office/drawing/2014/main" id="{1A341111-1230-4715-A605-48230F9B2257}"/>
            </a:ext>
          </a:extLst>
        </xdr:cNvPr>
        <xdr:cNvSpPr txBox="1"/>
      </xdr:nvSpPr>
      <xdr:spPr>
        <a:xfrm>
          <a:off x="25908000" y="1649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86</xdr:row>
      <xdr:rowOff>128587</xdr:rowOff>
    </xdr:from>
    <xdr:ext cx="65" cy="172227"/>
    <xdr:sp macro="" textlink="">
      <xdr:nvSpPr>
        <xdr:cNvPr id="1451" name="ZoneTexte 1450">
          <a:extLst>
            <a:ext uri="{FF2B5EF4-FFF2-40B4-BE49-F238E27FC236}">
              <a16:creationId xmlns:a16="http://schemas.microsoft.com/office/drawing/2014/main" id="{D03C3AEF-10E5-4B7B-9CCF-B5B9CC2892F5}"/>
            </a:ext>
          </a:extLst>
        </xdr:cNvPr>
        <xdr:cNvSpPr txBox="1"/>
      </xdr:nvSpPr>
      <xdr:spPr>
        <a:xfrm>
          <a:off x="25060275" y="1649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87</xdr:row>
      <xdr:rowOff>128587</xdr:rowOff>
    </xdr:from>
    <xdr:ext cx="65" cy="172227"/>
    <xdr:sp macro="" textlink="">
      <xdr:nvSpPr>
        <xdr:cNvPr id="1452" name="ZoneTexte 1451">
          <a:extLst>
            <a:ext uri="{FF2B5EF4-FFF2-40B4-BE49-F238E27FC236}">
              <a16:creationId xmlns:a16="http://schemas.microsoft.com/office/drawing/2014/main" id="{37F464CD-CD34-494F-B7B3-389E0C1626E3}"/>
            </a:ext>
          </a:extLst>
        </xdr:cNvPr>
        <xdr:cNvSpPr txBox="1"/>
      </xdr:nvSpPr>
      <xdr:spPr>
        <a:xfrm>
          <a:off x="25060275" y="1668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453" name="ZoneTexte 1452">
          <a:extLst>
            <a:ext uri="{FF2B5EF4-FFF2-40B4-BE49-F238E27FC236}">
              <a16:creationId xmlns:a16="http://schemas.microsoft.com/office/drawing/2014/main" id="{DEE24A5D-D214-4AEA-90C4-EE95364EE6D4}"/>
            </a:ext>
          </a:extLst>
        </xdr:cNvPr>
        <xdr:cNvSpPr txBox="1"/>
      </xdr:nvSpPr>
      <xdr:spPr>
        <a:xfrm>
          <a:off x="25908000" y="1649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454" name="ZoneTexte 1453">
          <a:extLst>
            <a:ext uri="{FF2B5EF4-FFF2-40B4-BE49-F238E27FC236}">
              <a16:creationId xmlns:a16="http://schemas.microsoft.com/office/drawing/2014/main" id="{C48C31DE-98F2-486C-9249-DD5BD6CE3329}"/>
            </a:ext>
          </a:extLst>
        </xdr:cNvPr>
        <xdr:cNvSpPr txBox="1"/>
      </xdr:nvSpPr>
      <xdr:spPr>
        <a:xfrm>
          <a:off x="25908000" y="1668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86</xdr:row>
      <xdr:rowOff>128587</xdr:rowOff>
    </xdr:from>
    <xdr:ext cx="65" cy="172227"/>
    <xdr:sp macro="" textlink="">
      <xdr:nvSpPr>
        <xdr:cNvPr id="1455" name="ZoneTexte 1454">
          <a:extLst>
            <a:ext uri="{FF2B5EF4-FFF2-40B4-BE49-F238E27FC236}">
              <a16:creationId xmlns:a16="http://schemas.microsoft.com/office/drawing/2014/main" id="{607D0446-72D7-48B1-8165-53E7121CEC94}"/>
            </a:ext>
          </a:extLst>
        </xdr:cNvPr>
        <xdr:cNvSpPr txBox="1"/>
      </xdr:nvSpPr>
      <xdr:spPr>
        <a:xfrm>
          <a:off x="25908000" y="1649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456" name="ZoneTexte 1455">
          <a:extLst>
            <a:ext uri="{FF2B5EF4-FFF2-40B4-BE49-F238E27FC236}">
              <a16:creationId xmlns:a16="http://schemas.microsoft.com/office/drawing/2014/main" id="{E146FAE6-E980-4CFF-907C-D72E792E5496}"/>
            </a:ext>
          </a:extLst>
        </xdr:cNvPr>
        <xdr:cNvSpPr txBox="1"/>
      </xdr:nvSpPr>
      <xdr:spPr>
        <a:xfrm>
          <a:off x="25908000" y="1668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87</xdr:row>
      <xdr:rowOff>128587</xdr:rowOff>
    </xdr:from>
    <xdr:ext cx="65" cy="172227"/>
    <xdr:sp macro="" textlink="">
      <xdr:nvSpPr>
        <xdr:cNvPr id="1457" name="ZoneTexte 1456">
          <a:extLst>
            <a:ext uri="{FF2B5EF4-FFF2-40B4-BE49-F238E27FC236}">
              <a16:creationId xmlns:a16="http://schemas.microsoft.com/office/drawing/2014/main" id="{65954F80-8540-4DDE-97B3-0973E7EF156B}"/>
            </a:ext>
          </a:extLst>
        </xdr:cNvPr>
        <xdr:cNvSpPr txBox="1"/>
      </xdr:nvSpPr>
      <xdr:spPr>
        <a:xfrm>
          <a:off x="25060275" y="1668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458" name="ZoneTexte 1457">
          <a:extLst>
            <a:ext uri="{FF2B5EF4-FFF2-40B4-BE49-F238E27FC236}">
              <a16:creationId xmlns:a16="http://schemas.microsoft.com/office/drawing/2014/main" id="{42573996-E2FC-4F84-BBA2-D625C2B8A018}"/>
            </a:ext>
          </a:extLst>
        </xdr:cNvPr>
        <xdr:cNvSpPr txBox="1"/>
      </xdr:nvSpPr>
      <xdr:spPr>
        <a:xfrm>
          <a:off x="25908000" y="1668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459" name="ZoneTexte 1458">
          <a:extLst>
            <a:ext uri="{FF2B5EF4-FFF2-40B4-BE49-F238E27FC236}">
              <a16:creationId xmlns:a16="http://schemas.microsoft.com/office/drawing/2014/main" id="{52B60770-E5A5-4246-BD7B-A0F66FBC748C}"/>
            </a:ext>
          </a:extLst>
        </xdr:cNvPr>
        <xdr:cNvSpPr txBox="1"/>
      </xdr:nvSpPr>
      <xdr:spPr>
        <a:xfrm>
          <a:off x="25908000" y="1668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87</xdr:row>
      <xdr:rowOff>128587</xdr:rowOff>
    </xdr:from>
    <xdr:ext cx="65" cy="172227"/>
    <xdr:sp macro="" textlink="">
      <xdr:nvSpPr>
        <xdr:cNvPr id="1460" name="ZoneTexte 1459">
          <a:extLst>
            <a:ext uri="{FF2B5EF4-FFF2-40B4-BE49-F238E27FC236}">
              <a16:creationId xmlns:a16="http://schemas.microsoft.com/office/drawing/2014/main" id="{8B17F973-6EB5-4D3E-A361-12090EFC8D20}"/>
            </a:ext>
          </a:extLst>
        </xdr:cNvPr>
        <xdr:cNvSpPr txBox="1"/>
      </xdr:nvSpPr>
      <xdr:spPr>
        <a:xfrm>
          <a:off x="25060275" y="1668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88</xdr:row>
      <xdr:rowOff>128587</xdr:rowOff>
    </xdr:from>
    <xdr:ext cx="65" cy="172227"/>
    <xdr:sp macro="" textlink="">
      <xdr:nvSpPr>
        <xdr:cNvPr id="1461" name="ZoneTexte 1460">
          <a:extLst>
            <a:ext uri="{FF2B5EF4-FFF2-40B4-BE49-F238E27FC236}">
              <a16:creationId xmlns:a16="http://schemas.microsoft.com/office/drawing/2014/main" id="{A52545DE-6AF4-47CB-ADEA-C8F3F634FF09}"/>
            </a:ext>
          </a:extLst>
        </xdr:cNvPr>
        <xdr:cNvSpPr txBox="1"/>
      </xdr:nvSpPr>
      <xdr:spPr>
        <a:xfrm>
          <a:off x="25060275" y="16873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462" name="ZoneTexte 1461">
          <a:extLst>
            <a:ext uri="{FF2B5EF4-FFF2-40B4-BE49-F238E27FC236}">
              <a16:creationId xmlns:a16="http://schemas.microsoft.com/office/drawing/2014/main" id="{EFE4DF3A-06F7-4170-A36F-E486B205F16C}"/>
            </a:ext>
          </a:extLst>
        </xdr:cNvPr>
        <xdr:cNvSpPr txBox="1"/>
      </xdr:nvSpPr>
      <xdr:spPr>
        <a:xfrm>
          <a:off x="25908000" y="1668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463" name="ZoneTexte 1462">
          <a:extLst>
            <a:ext uri="{FF2B5EF4-FFF2-40B4-BE49-F238E27FC236}">
              <a16:creationId xmlns:a16="http://schemas.microsoft.com/office/drawing/2014/main" id="{65DF4ABC-579C-4A8C-9689-6D548C7C9329}"/>
            </a:ext>
          </a:extLst>
        </xdr:cNvPr>
        <xdr:cNvSpPr txBox="1"/>
      </xdr:nvSpPr>
      <xdr:spPr>
        <a:xfrm>
          <a:off x="25908000" y="16873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87</xdr:row>
      <xdr:rowOff>128587</xdr:rowOff>
    </xdr:from>
    <xdr:ext cx="65" cy="172227"/>
    <xdr:sp macro="" textlink="">
      <xdr:nvSpPr>
        <xdr:cNvPr id="1464" name="ZoneTexte 1463">
          <a:extLst>
            <a:ext uri="{FF2B5EF4-FFF2-40B4-BE49-F238E27FC236}">
              <a16:creationId xmlns:a16="http://schemas.microsoft.com/office/drawing/2014/main" id="{AEBFE1D8-6F9E-4543-A499-E36E75B4DA0D}"/>
            </a:ext>
          </a:extLst>
        </xdr:cNvPr>
        <xdr:cNvSpPr txBox="1"/>
      </xdr:nvSpPr>
      <xdr:spPr>
        <a:xfrm>
          <a:off x="25908000" y="1668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465" name="ZoneTexte 1464">
          <a:extLst>
            <a:ext uri="{FF2B5EF4-FFF2-40B4-BE49-F238E27FC236}">
              <a16:creationId xmlns:a16="http://schemas.microsoft.com/office/drawing/2014/main" id="{E2FC4C19-7961-4B9A-8554-075B403AB2A0}"/>
            </a:ext>
          </a:extLst>
        </xdr:cNvPr>
        <xdr:cNvSpPr txBox="1"/>
      </xdr:nvSpPr>
      <xdr:spPr>
        <a:xfrm>
          <a:off x="25908000" y="16873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88</xdr:row>
      <xdr:rowOff>128587</xdr:rowOff>
    </xdr:from>
    <xdr:ext cx="65" cy="172227"/>
    <xdr:sp macro="" textlink="">
      <xdr:nvSpPr>
        <xdr:cNvPr id="1466" name="ZoneTexte 1465">
          <a:extLst>
            <a:ext uri="{FF2B5EF4-FFF2-40B4-BE49-F238E27FC236}">
              <a16:creationId xmlns:a16="http://schemas.microsoft.com/office/drawing/2014/main" id="{A246D828-039C-4127-ACAD-005FA8E0520B}"/>
            </a:ext>
          </a:extLst>
        </xdr:cNvPr>
        <xdr:cNvSpPr txBox="1"/>
      </xdr:nvSpPr>
      <xdr:spPr>
        <a:xfrm>
          <a:off x="25060275" y="16873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467" name="ZoneTexte 1466">
          <a:extLst>
            <a:ext uri="{FF2B5EF4-FFF2-40B4-BE49-F238E27FC236}">
              <a16:creationId xmlns:a16="http://schemas.microsoft.com/office/drawing/2014/main" id="{BA1423F0-F4E0-4243-AA59-F3FC9B484134}"/>
            </a:ext>
          </a:extLst>
        </xdr:cNvPr>
        <xdr:cNvSpPr txBox="1"/>
      </xdr:nvSpPr>
      <xdr:spPr>
        <a:xfrm>
          <a:off x="25908000" y="16873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468" name="ZoneTexte 1467">
          <a:extLst>
            <a:ext uri="{FF2B5EF4-FFF2-40B4-BE49-F238E27FC236}">
              <a16:creationId xmlns:a16="http://schemas.microsoft.com/office/drawing/2014/main" id="{BB65F8A8-0646-4281-ACE7-A906F3C536E4}"/>
            </a:ext>
          </a:extLst>
        </xdr:cNvPr>
        <xdr:cNvSpPr txBox="1"/>
      </xdr:nvSpPr>
      <xdr:spPr>
        <a:xfrm>
          <a:off x="25908000" y="16873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88</xdr:row>
      <xdr:rowOff>128587</xdr:rowOff>
    </xdr:from>
    <xdr:ext cx="65" cy="172227"/>
    <xdr:sp macro="" textlink="">
      <xdr:nvSpPr>
        <xdr:cNvPr id="1469" name="ZoneTexte 1468">
          <a:extLst>
            <a:ext uri="{FF2B5EF4-FFF2-40B4-BE49-F238E27FC236}">
              <a16:creationId xmlns:a16="http://schemas.microsoft.com/office/drawing/2014/main" id="{58588D60-3D70-4779-A68A-2C6DAF0EB21B}"/>
            </a:ext>
          </a:extLst>
        </xdr:cNvPr>
        <xdr:cNvSpPr txBox="1"/>
      </xdr:nvSpPr>
      <xdr:spPr>
        <a:xfrm>
          <a:off x="25060275" y="16873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89</xdr:row>
      <xdr:rowOff>128587</xdr:rowOff>
    </xdr:from>
    <xdr:ext cx="65" cy="172227"/>
    <xdr:sp macro="" textlink="">
      <xdr:nvSpPr>
        <xdr:cNvPr id="1470" name="ZoneTexte 1469">
          <a:extLst>
            <a:ext uri="{FF2B5EF4-FFF2-40B4-BE49-F238E27FC236}">
              <a16:creationId xmlns:a16="http://schemas.microsoft.com/office/drawing/2014/main" id="{437B81DD-90B1-496F-89F4-D6D7C994D481}"/>
            </a:ext>
          </a:extLst>
        </xdr:cNvPr>
        <xdr:cNvSpPr txBox="1"/>
      </xdr:nvSpPr>
      <xdr:spPr>
        <a:xfrm>
          <a:off x="25060275" y="17064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471" name="ZoneTexte 1470">
          <a:extLst>
            <a:ext uri="{FF2B5EF4-FFF2-40B4-BE49-F238E27FC236}">
              <a16:creationId xmlns:a16="http://schemas.microsoft.com/office/drawing/2014/main" id="{96C6CF7B-212E-4BBB-99FA-221644C3C8C2}"/>
            </a:ext>
          </a:extLst>
        </xdr:cNvPr>
        <xdr:cNvSpPr txBox="1"/>
      </xdr:nvSpPr>
      <xdr:spPr>
        <a:xfrm>
          <a:off x="25908000" y="16873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472" name="ZoneTexte 1471">
          <a:extLst>
            <a:ext uri="{FF2B5EF4-FFF2-40B4-BE49-F238E27FC236}">
              <a16:creationId xmlns:a16="http://schemas.microsoft.com/office/drawing/2014/main" id="{52A96CD7-FE49-4AED-AEDF-7EE8227B0699}"/>
            </a:ext>
          </a:extLst>
        </xdr:cNvPr>
        <xdr:cNvSpPr txBox="1"/>
      </xdr:nvSpPr>
      <xdr:spPr>
        <a:xfrm>
          <a:off x="25908000" y="17064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88</xdr:row>
      <xdr:rowOff>128587</xdr:rowOff>
    </xdr:from>
    <xdr:ext cx="65" cy="172227"/>
    <xdr:sp macro="" textlink="">
      <xdr:nvSpPr>
        <xdr:cNvPr id="1473" name="ZoneTexte 1472">
          <a:extLst>
            <a:ext uri="{FF2B5EF4-FFF2-40B4-BE49-F238E27FC236}">
              <a16:creationId xmlns:a16="http://schemas.microsoft.com/office/drawing/2014/main" id="{0DDCEE49-D5B9-4A0A-8C4F-399D4E61E829}"/>
            </a:ext>
          </a:extLst>
        </xdr:cNvPr>
        <xdr:cNvSpPr txBox="1"/>
      </xdr:nvSpPr>
      <xdr:spPr>
        <a:xfrm>
          <a:off x="25908000" y="16873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474" name="ZoneTexte 1473">
          <a:extLst>
            <a:ext uri="{FF2B5EF4-FFF2-40B4-BE49-F238E27FC236}">
              <a16:creationId xmlns:a16="http://schemas.microsoft.com/office/drawing/2014/main" id="{55E3C4B3-9604-4DCC-8698-C4B9FED4CBB9}"/>
            </a:ext>
          </a:extLst>
        </xdr:cNvPr>
        <xdr:cNvSpPr txBox="1"/>
      </xdr:nvSpPr>
      <xdr:spPr>
        <a:xfrm>
          <a:off x="25908000" y="17064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89</xdr:row>
      <xdr:rowOff>128587</xdr:rowOff>
    </xdr:from>
    <xdr:ext cx="65" cy="172227"/>
    <xdr:sp macro="" textlink="">
      <xdr:nvSpPr>
        <xdr:cNvPr id="1475" name="ZoneTexte 1474">
          <a:extLst>
            <a:ext uri="{FF2B5EF4-FFF2-40B4-BE49-F238E27FC236}">
              <a16:creationId xmlns:a16="http://schemas.microsoft.com/office/drawing/2014/main" id="{050F3796-F92B-440B-900C-326D0C916D83}"/>
            </a:ext>
          </a:extLst>
        </xdr:cNvPr>
        <xdr:cNvSpPr txBox="1"/>
      </xdr:nvSpPr>
      <xdr:spPr>
        <a:xfrm>
          <a:off x="25060275" y="17064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476" name="ZoneTexte 1475">
          <a:extLst>
            <a:ext uri="{FF2B5EF4-FFF2-40B4-BE49-F238E27FC236}">
              <a16:creationId xmlns:a16="http://schemas.microsoft.com/office/drawing/2014/main" id="{237FEEB2-1DF1-47DA-BDDC-34F4646E2922}"/>
            </a:ext>
          </a:extLst>
        </xdr:cNvPr>
        <xdr:cNvSpPr txBox="1"/>
      </xdr:nvSpPr>
      <xdr:spPr>
        <a:xfrm>
          <a:off x="25908000" y="17064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477" name="ZoneTexte 1476">
          <a:extLst>
            <a:ext uri="{FF2B5EF4-FFF2-40B4-BE49-F238E27FC236}">
              <a16:creationId xmlns:a16="http://schemas.microsoft.com/office/drawing/2014/main" id="{14E39A72-EF2F-47FE-A671-C9697FECBCC2}"/>
            </a:ext>
          </a:extLst>
        </xdr:cNvPr>
        <xdr:cNvSpPr txBox="1"/>
      </xdr:nvSpPr>
      <xdr:spPr>
        <a:xfrm>
          <a:off x="25908000" y="17064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89</xdr:row>
      <xdr:rowOff>128587</xdr:rowOff>
    </xdr:from>
    <xdr:ext cx="65" cy="172227"/>
    <xdr:sp macro="" textlink="">
      <xdr:nvSpPr>
        <xdr:cNvPr id="1478" name="ZoneTexte 1477">
          <a:extLst>
            <a:ext uri="{FF2B5EF4-FFF2-40B4-BE49-F238E27FC236}">
              <a16:creationId xmlns:a16="http://schemas.microsoft.com/office/drawing/2014/main" id="{0448322C-A034-47A4-AC1A-037DAE89FE08}"/>
            </a:ext>
          </a:extLst>
        </xdr:cNvPr>
        <xdr:cNvSpPr txBox="1"/>
      </xdr:nvSpPr>
      <xdr:spPr>
        <a:xfrm>
          <a:off x="25060275" y="17064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90</xdr:row>
      <xdr:rowOff>128587</xdr:rowOff>
    </xdr:from>
    <xdr:ext cx="65" cy="172227"/>
    <xdr:sp macro="" textlink="">
      <xdr:nvSpPr>
        <xdr:cNvPr id="1479" name="ZoneTexte 1478">
          <a:extLst>
            <a:ext uri="{FF2B5EF4-FFF2-40B4-BE49-F238E27FC236}">
              <a16:creationId xmlns:a16="http://schemas.microsoft.com/office/drawing/2014/main" id="{8066327F-F834-4C4B-97F2-A50BCE70C117}"/>
            </a:ext>
          </a:extLst>
        </xdr:cNvPr>
        <xdr:cNvSpPr txBox="1"/>
      </xdr:nvSpPr>
      <xdr:spPr>
        <a:xfrm>
          <a:off x="25060275" y="17254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480" name="ZoneTexte 1479">
          <a:extLst>
            <a:ext uri="{FF2B5EF4-FFF2-40B4-BE49-F238E27FC236}">
              <a16:creationId xmlns:a16="http://schemas.microsoft.com/office/drawing/2014/main" id="{8BD53C16-ACD7-455D-BD8E-091C6DF04689}"/>
            </a:ext>
          </a:extLst>
        </xdr:cNvPr>
        <xdr:cNvSpPr txBox="1"/>
      </xdr:nvSpPr>
      <xdr:spPr>
        <a:xfrm>
          <a:off x="25908000" y="17064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481" name="ZoneTexte 1480">
          <a:extLst>
            <a:ext uri="{FF2B5EF4-FFF2-40B4-BE49-F238E27FC236}">
              <a16:creationId xmlns:a16="http://schemas.microsoft.com/office/drawing/2014/main" id="{F57D43FD-3795-427F-91B6-84C68C05BAFC}"/>
            </a:ext>
          </a:extLst>
        </xdr:cNvPr>
        <xdr:cNvSpPr txBox="1"/>
      </xdr:nvSpPr>
      <xdr:spPr>
        <a:xfrm>
          <a:off x="25908000" y="17254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89</xdr:row>
      <xdr:rowOff>128587</xdr:rowOff>
    </xdr:from>
    <xdr:ext cx="65" cy="172227"/>
    <xdr:sp macro="" textlink="">
      <xdr:nvSpPr>
        <xdr:cNvPr id="1482" name="ZoneTexte 1481">
          <a:extLst>
            <a:ext uri="{FF2B5EF4-FFF2-40B4-BE49-F238E27FC236}">
              <a16:creationId xmlns:a16="http://schemas.microsoft.com/office/drawing/2014/main" id="{484DF2A3-6490-48EA-8AB7-BFDC5B899F1E}"/>
            </a:ext>
          </a:extLst>
        </xdr:cNvPr>
        <xdr:cNvSpPr txBox="1"/>
      </xdr:nvSpPr>
      <xdr:spPr>
        <a:xfrm>
          <a:off x="25908000" y="17064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483" name="ZoneTexte 1482">
          <a:extLst>
            <a:ext uri="{FF2B5EF4-FFF2-40B4-BE49-F238E27FC236}">
              <a16:creationId xmlns:a16="http://schemas.microsoft.com/office/drawing/2014/main" id="{1FCBF81F-C7A8-423D-BF80-0BBB0B2E2AB7}"/>
            </a:ext>
          </a:extLst>
        </xdr:cNvPr>
        <xdr:cNvSpPr txBox="1"/>
      </xdr:nvSpPr>
      <xdr:spPr>
        <a:xfrm>
          <a:off x="25908000" y="17254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90</xdr:row>
      <xdr:rowOff>128587</xdr:rowOff>
    </xdr:from>
    <xdr:ext cx="65" cy="172227"/>
    <xdr:sp macro="" textlink="">
      <xdr:nvSpPr>
        <xdr:cNvPr id="1484" name="ZoneTexte 1483">
          <a:extLst>
            <a:ext uri="{FF2B5EF4-FFF2-40B4-BE49-F238E27FC236}">
              <a16:creationId xmlns:a16="http://schemas.microsoft.com/office/drawing/2014/main" id="{E3172CFF-5364-4A5F-A717-50FCC57D4E5C}"/>
            </a:ext>
          </a:extLst>
        </xdr:cNvPr>
        <xdr:cNvSpPr txBox="1"/>
      </xdr:nvSpPr>
      <xdr:spPr>
        <a:xfrm>
          <a:off x="25060275" y="17254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485" name="ZoneTexte 1484">
          <a:extLst>
            <a:ext uri="{FF2B5EF4-FFF2-40B4-BE49-F238E27FC236}">
              <a16:creationId xmlns:a16="http://schemas.microsoft.com/office/drawing/2014/main" id="{003F0F25-243A-4C73-930D-918585FBB47A}"/>
            </a:ext>
          </a:extLst>
        </xdr:cNvPr>
        <xdr:cNvSpPr txBox="1"/>
      </xdr:nvSpPr>
      <xdr:spPr>
        <a:xfrm>
          <a:off x="25908000" y="17254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486" name="ZoneTexte 1485">
          <a:extLst>
            <a:ext uri="{FF2B5EF4-FFF2-40B4-BE49-F238E27FC236}">
              <a16:creationId xmlns:a16="http://schemas.microsoft.com/office/drawing/2014/main" id="{465FBD0D-CF18-4F80-A27D-273ABD116D0F}"/>
            </a:ext>
          </a:extLst>
        </xdr:cNvPr>
        <xdr:cNvSpPr txBox="1"/>
      </xdr:nvSpPr>
      <xdr:spPr>
        <a:xfrm>
          <a:off x="25908000" y="17254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90</xdr:row>
      <xdr:rowOff>128587</xdr:rowOff>
    </xdr:from>
    <xdr:ext cx="65" cy="172227"/>
    <xdr:sp macro="" textlink="">
      <xdr:nvSpPr>
        <xdr:cNvPr id="1487" name="ZoneTexte 1486">
          <a:extLst>
            <a:ext uri="{FF2B5EF4-FFF2-40B4-BE49-F238E27FC236}">
              <a16:creationId xmlns:a16="http://schemas.microsoft.com/office/drawing/2014/main" id="{62C59AE4-7330-4D21-BF59-9BB23BC609EB}"/>
            </a:ext>
          </a:extLst>
        </xdr:cNvPr>
        <xdr:cNvSpPr txBox="1"/>
      </xdr:nvSpPr>
      <xdr:spPr>
        <a:xfrm>
          <a:off x="25060275" y="17254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91</xdr:row>
      <xdr:rowOff>128587</xdr:rowOff>
    </xdr:from>
    <xdr:ext cx="65" cy="172227"/>
    <xdr:sp macro="" textlink="">
      <xdr:nvSpPr>
        <xdr:cNvPr id="1488" name="ZoneTexte 1487">
          <a:extLst>
            <a:ext uri="{FF2B5EF4-FFF2-40B4-BE49-F238E27FC236}">
              <a16:creationId xmlns:a16="http://schemas.microsoft.com/office/drawing/2014/main" id="{C515A812-9D3E-4AD8-A35E-2457503C3CFA}"/>
            </a:ext>
          </a:extLst>
        </xdr:cNvPr>
        <xdr:cNvSpPr txBox="1"/>
      </xdr:nvSpPr>
      <xdr:spPr>
        <a:xfrm>
          <a:off x="25060275" y="17445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489" name="ZoneTexte 1488">
          <a:extLst>
            <a:ext uri="{FF2B5EF4-FFF2-40B4-BE49-F238E27FC236}">
              <a16:creationId xmlns:a16="http://schemas.microsoft.com/office/drawing/2014/main" id="{40F24841-4370-44F0-8A96-757094EA534A}"/>
            </a:ext>
          </a:extLst>
        </xdr:cNvPr>
        <xdr:cNvSpPr txBox="1"/>
      </xdr:nvSpPr>
      <xdr:spPr>
        <a:xfrm>
          <a:off x="25908000" y="17254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490" name="ZoneTexte 1489">
          <a:extLst>
            <a:ext uri="{FF2B5EF4-FFF2-40B4-BE49-F238E27FC236}">
              <a16:creationId xmlns:a16="http://schemas.microsoft.com/office/drawing/2014/main" id="{B2F2D52A-F2D6-45E3-84B8-4B943FB4D256}"/>
            </a:ext>
          </a:extLst>
        </xdr:cNvPr>
        <xdr:cNvSpPr txBox="1"/>
      </xdr:nvSpPr>
      <xdr:spPr>
        <a:xfrm>
          <a:off x="25908000" y="17445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90</xdr:row>
      <xdr:rowOff>128587</xdr:rowOff>
    </xdr:from>
    <xdr:ext cx="65" cy="172227"/>
    <xdr:sp macro="" textlink="">
      <xdr:nvSpPr>
        <xdr:cNvPr id="1491" name="ZoneTexte 1490">
          <a:extLst>
            <a:ext uri="{FF2B5EF4-FFF2-40B4-BE49-F238E27FC236}">
              <a16:creationId xmlns:a16="http://schemas.microsoft.com/office/drawing/2014/main" id="{89B81FA4-1A57-4179-848D-C666BEA5457B}"/>
            </a:ext>
          </a:extLst>
        </xdr:cNvPr>
        <xdr:cNvSpPr txBox="1"/>
      </xdr:nvSpPr>
      <xdr:spPr>
        <a:xfrm>
          <a:off x="25908000" y="17254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492" name="ZoneTexte 1491">
          <a:extLst>
            <a:ext uri="{FF2B5EF4-FFF2-40B4-BE49-F238E27FC236}">
              <a16:creationId xmlns:a16="http://schemas.microsoft.com/office/drawing/2014/main" id="{0B6D0485-9BCA-4626-89E0-8A69B8E3E0C4}"/>
            </a:ext>
          </a:extLst>
        </xdr:cNvPr>
        <xdr:cNvSpPr txBox="1"/>
      </xdr:nvSpPr>
      <xdr:spPr>
        <a:xfrm>
          <a:off x="25908000" y="17445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91</xdr:row>
      <xdr:rowOff>128587</xdr:rowOff>
    </xdr:from>
    <xdr:ext cx="65" cy="172227"/>
    <xdr:sp macro="" textlink="">
      <xdr:nvSpPr>
        <xdr:cNvPr id="1493" name="ZoneTexte 1492">
          <a:extLst>
            <a:ext uri="{FF2B5EF4-FFF2-40B4-BE49-F238E27FC236}">
              <a16:creationId xmlns:a16="http://schemas.microsoft.com/office/drawing/2014/main" id="{96CF66B9-60E7-4B60-B72C-3EB4C58C4090}"/>
            </a:ext>
          </a:extLst>
        </xdr:cNvPr>
        <xdr:cNvSpPr txBox="1"/>
      </xdr:nvSpPr>
      <xdr:spPr>
        <a:xfrm>
          <a:off x="25060275" y="17445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494" name="ZoneTexte 1493">
          <a:extLst>
            <a:ext uri="{FF2B5EF4-FFF2-40B4-BE49-F238E27FC236}">
              <a16:creationId xmlns:a16="http://schemas.microsoft.com/office/drawing/2014/main" id="{73812AB3-049B-4B49-BF50-285798FD2335}"/>
            </a:ext>
          </a:extLst>
        </xdr:cNvPr>
        <xdr:cNvSpPr txBox="1"/>
      </xdr:nvSpPr>
      <xdr:spPr>
        <a:xfrm>
          <a:off x="25908000" y="17445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495" name="ZoneTexte 1494">
          <a:extLst>
            <a:ext uri="{FF2B5EF4-FFF2-40B4-BE49-F238E27FC236}">
              <a16:creationId xmlns:a16="http://schemas.microsoft.com/office/drawing/2014/main" id="{E74B7140-AFFB-404A-9E58-6114FE3869DD}"/>
            </a:ext>
          </a:extLst>
        </xdr:cNvPr>
        <xdr:cNvSpPr txBox="1"/>
      </xdr:nvSpPr>
      <xdr:spPr>
        <a:xfrm>
          <a:off x="25908000" y="17445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91</xdr:row>
      <xdr:rowOff>128587</xdr:rowOff>
    </xdr:from>
    <xdr:ext cx="65" cy="172227"/>
    <xdr:sp macro="" textlink="">
      <xdr:nvSpPr>
        <xdr:cNvPr id="1496" name="ZoneTexte 1495">
          <a:extLst>
            <a:ext uri="{FF2B5EF4-FFF2-40B4-BE49-F238E27FC236}">
              <a16:creationId xmlns:a16="http://schemas.microsoft.com/office/drawing/2014/main" id="{649B3F33-2E38-4630-B2C9-836417359E1D}"/>
            </a:ext>
          </a:extLst>
        </xdr:cNvPr>
        <xdr:cNvSpPr txBox="1"/>
      </xdr:nvSpPr>
      <xdr:spPr>
        <a:xfrm>
          <a:off x="25060275" y="17445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92</xdr:row>
      <xdr:rowOff>128587</xdr:rowOff>
    </xdr:from>
    <xdr:ext cx="65" cy="172227"/>
    <xdr:sp macro="" textlink="">
      <xdr:nvSpPr>
        <xdr:cNvPr id="1497" name="ZoneTexte 1496">
          <a:extLst>
            <a:ext uri="{FF2B5EF4-FFF2-40B4-BE49-F238E27FC236}">
              <a16:creationId xmlns:a16="http://schemas.microsoft.com/office/drawing/2014/main" id="{619F9D60-F6FD-4082-8EF7-3703AE160FA1}"/>
            </a:ext>
          </a:extLst>
        </xdr:cNvPr>
        <xdr:cNvSpPr txBox="1"/>
      </xdr:nvSpPr>
      <xdr:spPr>
        <a:xfrm>
          <a:off x="25060275" y="17635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498" name="ZoneTexte 1497">
          <a:extLst>
            <a:ext uri="{FF2B5EF4-FFF2-40B4-BE49-F238E27FC236}">
              <a16:creationId xmlns:a16="http://schemas.microsoft.com/office/drawing/2014/main" id="{BCF02701-6DEB-4767-9CB0-D50D9C759E4F}"/>
            </a:ext>
          </a:extLst>
        </xdr:cNvPr>
        <xdr:cNvSpPr txBox="1"/>
      </xdr:nvSpPr>
      <xdr:spPr>
        <a:xfrm>
          <a:off x="25908000" y="17445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499" name="ZoneTexte 1498">
          <a:extLst>
            <a:ext uri="{FF2B5EF4-FFF2-40B4-BE49-F238E27FC236}">
              <a16:creationId xmlns:a16="http://schemas.microsoft.com/office/drawing/2014/main" id="{023DB7B7-FC89-4E22-B8FC-C222DF8DD43F}"/>
            </a:ext>
          </a:extLst>
        </xdr:cNvPr>
        <xdr:cNvSpPr txBox="1"/>
      </xdr:nvSpPr>
      <xdr:spPr>
        <a:xfrm>
          <a:off x="25908000" y="17635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91</xdr:row>
      <xdr:rowOff>128587</xdr:rowOff>
    </xdr:from>
    <xdr:ext cx="65" cy="172227"/>
    <xdr:sp macro="" textlink="">
      <xdr:nvSpPr>
        <xdr:cNvPr id="1500" name="ZoneTexte 1499">
          <a:extLst>
            <a:ext uri="{FF2B5EF4-FFF2-40B4-BE49-F238E27FC236}">
              <a16:creationId xmlns:a16="http://schemas.microsoft.com/office/drawing/2014/main" id="{2B29F653-CE7E-49A0-9B3A-1E50CE83FEBE}"/>
            </a:ext>
          </a:extLst>
        </xdr:cNvPr>
        <xdr:cNvSpPr txBox="1"/>
      </xdr:nvSpPr>
      <xdr:spPr>
        <a:xfrm>
          <a:off x="25908000" y="17445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501" name="ZoneTexte 1500">
          <a:extLst>
            <a:ext uri="{FF2B5EF4-FFF2-40B4-BE49-F238E27FC236}">
              <a16:creationId xmlns:a16="http://schemas.microsoft.com/office/drawing/2014/main" id="{796EC511-D0C5-4D88-BAF7-4835800B5614}"/>
            </a:ext>
          </a:extLst>
        </xdr:cNvPr>
        <xdr:cNvSpPr txBox="1"/>
      </xdr:nvSpPr>
      <xdr:spPr>
        <a:xfrm>
          <a:off x="25908000" y="17635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92</xdr:row>
      <xdr:rowOff>128587</xdr:rowOff>
    </xdr:from>
    <xdr:ext cx="65" cy="172227"/>
    <xdr:sp macro="" textlink="">
      <xdr:nvSpPr>
        <xdr:cNvPr id="1502" name="ZoneTexte 1501">
          <a:extLst>
            <a:ext uri="{FF2B5EF4-FFF2-40B4-BE49-F238E27FC236}">
              <a16:creationId xmlns:a16="http://schemas.microsoft.com/office/drawing/2014/main" id="{E65DF42E-BC77-46B5-970E-454BE94B6239}"/>
            </a:ext>
          </a:extLst>
        </xdr:cNvPr>
        <xdr:cNvSpPr txBox="1"/>
      </xdr:nvSpPr>
      <xdr:spPr>
        <a:xfrm>
          <a:off x="25060275" y="17635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503" name="ZoneTexte 1502">
          <a:extLst>
            <a:ext uri="{FF2B5EF4-FFF2-40B4-BE49-F238E27FC236}">
              <a16:creationId xmlns:a16="http://schemas.microsoft.com/office/drawing/2014/main" id="{472945F9-27E1-46D4-B877-D4F07C871E39}"/>
            </a:ext>
          </a:extLst>
        </xdr:cNvPr>
        <xdr:cNvSpPr txBox="1"/>
      </xdr:nvSpPr>
      <xdr:spPr>
        <a:xfrm>
          <a:off x="25908000" y="17635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504" name="ZoneTexte 1503">
          <a:extLst>
            <a:ext uri="{FF2B5EF4-FFF2-40B4-BE49-F238E27FC236}">
              <a16:creationId xmlns:a16="http://schemas.microsoft.com/office/drawing/2014/main" id="{7C17B2B1-6678-452E-A869-4F7DD644D011}"/>
            </a:ext>
          </a:extLst>
        </xdr:cNvPr>
        <xdr:cNvSpPr txBox="1"/>
      </xdr:nvSpPr>
      <xdr:spPr>
        <a:xfrm>
          <a:off x="25908000" y="17635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92</xdr:row>
      <xdr:rowOff>128587</xdr:rowOff>
    </xdr:from>
    <xdr:ext cx="65" cy="172227"/>
    <xdr:sp macro="" textlink="">
      <xdr:nvSpPr>
        <xdr:cNvPr id="1505" name="ZoneTexte 1504">
          <a:extLst>
            <a:ext uri="{FF2B5EF4-FFF2-40B4-BE49-F238E27FC236}">
              <a16:creationId xmlns:a16="http://schemas.microsoft.com/office/drawing/2014/main" id="{15677B61-C769-48B1-81A7-15F09842D279}"/>
            </a:ext>
          </a:extLst>
        </xdr:cNvPr>
        <xdr:cNvSpPr txBox="1"/>
      </xdr:nvSpPr>
      <xdr:spPr>
        <a:xfrm>
          <a:off x="25060275" y="17635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93</xdr:row>
      <xdr:rowOff>128587</xdr:rowOff>
    </xdr:from>
    <xdr:ext cx="65" cy="172227"/>
    <xdr:sp macro="" textlink="">
      <xdr:nvSpPr>
        <xdr:cNvPr id="1506" name="ZoneTexte 1505">
          <a:extLst>
            <a:ext uri="{FF2B5EF4-FFF2-40B4-BE49-F238E27FC236}">
              <a16:creationId xmlns:a16="http://schemas.microsoft.com/office/drawing/2014/main" id="{F2BAB679-3398-485D-8BE8-20614B8CBAA0}"/>
            </a:ext>
          </a:extLst>
        </xdr:cNvPr>
        <xdr:cNvSpPr txBox="1"/>
      </xdr:nvSpPr>
      <xdr:spPr>
        <a:xfrm>
          <a:off x="25060275" y="1782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507" name="ZoneTexte 1506">
          <a:extLst>
            <a:ext uri="{FF2B5EF4-FFF2-40B4-BE49-F238E27FC236}">
              <a16:creationId xmlns:a16="http://schemas.microsoft.com/office/drawing/2014/main" id="{364B8366-FE44-4639-ADC2-56D13E60972E}"/>
            </a:ext>
          </a:extLst>
        </xdr:cNvPr>
        <xdr:cNvSpPr txBox="1"/>
      </xdr:nvSpPr>
      <xdr:spPr>
        <a:xfrm>
          <a:off x="25908000" y="17635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508" name="ZoneTexte 1507">
          <a:extLst>
            <a:ext uri="{FF2B5EF4-FFF2-40B4-BE49-F238E27FC236}">
              <a16:creationId xmlns:a16="http://schemas.microsoft.com/office/drawing/2014/main" id="{69623C6A-6FDF-43C5-B905-6409937D3900}"/>
            </a:ext>
          </a:extLst>
        </xdr:cNvPr>
        <xdr:cNvSpPr txBox="1"/>
      </xdr:nvSpPr>
      <xdr:spPr>
        <a:xfrm>
          <a:off x="25908000" y="1782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92</xdr:row>
      <xdr:rowOff>128587</xdr:rowOff>
    </xdr:from>
    <xdr:ext cx="65" cy="172227"/>
    <xdr:sp macro="" textlink="">
      <xdr:nvSpPr>
        <xdr:cNvPr id="1509" name="ZoneTexte 1508">
          <a:extLst>
            <a:ext uri="{FF2B5EF4-FFF2-40B4-BE49-F238E27FC236}">
              <a16:creationId xmlns:a16="http://schemas.microsoft.com/office/drawing/2014/main" id="{73041101-C533-47BA-99D6-35F3EF27D509}"/>
            </a:ext>
          </a:extLst>
        </xdr:cNvPr>
        <xdr:cNvSpPr txBox="1"/>
      </xdr:nvSpPr>
      <xdr:spPr>
        <a:xfrm>
          <a:off x="25908000" y="17635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510" name="ZoneTexte 1509">
          <a:extLst>
            <a:ext uri="{FF2B5EF4-FFF2-40B4-BE49-F238E27FC236}">
              <a16:creationId xmlns:a16="http://schemas.microsoft.com/office/drawing/2014/main" id="{125605EF-C7AA-4DA0-8343-B8E5A240C017}"/>
            </a:ext>
          </a:extLst>
        </xdr:cNvPr>
        <xdr:cNvSpPr txBox="1"/>
      </xdr:nvSpPr>
      <xdr:spPr>
        <a:xfrm>
          <a:off x="25908000" y="1782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93</xdr:row>
      <xdr:rowOff>128587</xdr:rowOff>
    </xdr:from>
    <xdr:ext cx="65" cy="172227"/>
    <xdr:sp macro="" textlink="">
      <xdr:nvSpPr>
        <xdr:cNvPr id="1511" name="ZoneTexte 1510">
          <a:extLst>
            <a:ext uri="{FF2B5EF4-FFF2-40B4-BE49-F238E27FC236}">
              <a16:creationId xmlns:a16="http://schemas.microsoft.com/office/drawing/2014/main" id="{1EB9404E-C3A3-4415-A98B-438EF4A19D84}"/>
            </a:ext>
          </a:extLst>
        </xdr:cNvPr>
        <xdr:cNvSpPr txBox="1"/>
      </xdr:nvSpPr>
      <xdr:spPr>
        <a:xfrm>
          <a:off x="25060275" y="1782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512" name="ZoneTexte 1511">
          <a:extLst>
            <a:ext uri="{FF2B5EF4-FFF2-40B4-BE49-F238E27FC236}">
              <a16:creationId xmlns:a16="http://schemas.microsoft.com/office/drawing/2014/main" id="{923F7973-9580-4AE8-9EE1-42FCAFFDB5E5}"/>
            </a:ext>
          </a:extLst>
        </xdr:cNvPr>
        <xdr:cNvSpPr txBox="1"/>
      </xdr:nvSpPr>
      <xdr:spPr>
        <a:xfrm>
          <a:off x="25908000" y="1782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513" name="ZoneTexte 1512">
          <a:extLst>
            <a:ext uri="{FF2B5EF4-FFF2-40B4-BE49-F238E27FC236}">
              <a16:creationId xmlns:a16="http://schemas.microsoft.com/office/drawing/2014/main" id="{18A06776-ECBA-4FC2-B3E9-9151324FDCAC}"/>
            </a:ext>
          </a:extLst>
        </xdr:cNvPr>
        <xdr:cNvSpPr txBox="1"/>
      </xdr:nvSpPr>
      <xdr:spPr>
        <a:xfrm>
          <a:off x="25908000" y="1782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93</xdr:row>
      <xdr:rowOff>128587</xdr:rowOff>
    </xdr:from>
    <xdr:ext cx="65" cy="172227"/>
    <xdr:sp macro="" textlink="">
      <xdr:nvSpPr>
        <xdr:cNvPr id="1514" name="ZoneTexte 1513">
          <a:extLst>
            <a:ext uri="{FF2B5EF4-FFF2-40B4-BE49-F238E27FC236}">
              <a16:creationId xmlns:a16="http://schemas.microsoft.com/office/drawing/2014/main" id="{012461C6-727B-4D22-AD4C-17BA6AFF836D}"/>
            </a:ext>
          </a:extLst>
        </xdr:cNvPr>
        <xdr:cNvSpPr txBox="1"/>
      </xdr:nvSpPr>
      <xdr:spPr>
        <a:xfrm>
          <a:off x="25060275" y="1782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94</xdr:row>
      <xdr:rowOff>128587</xdr:rowOff>
    </xdr:from>
    <xdr:ext cx="65" cy="172227"/>
    <xdr:sp macro="" textlink="">
      <xdr:nvSpPr>
        <xdr:cNvPr id="1515" name="ZoneTexte 1514">
          <a:extLst>
            <a:ext uri="{FF2B5EF4-FFF2-40B4-BE49-F238E27FC236}">
              <a16:creationId xmlns:a16="http://schemas.microsoft.com/office/drawing/2014/main" id="{8C1AB7F1-8DDC-4499-B41C-AF3C68FD7B90}"/>
            </a:ext>
          </a:extLst>
        </xdr:cNvPr>
        <xdr:cNvSpPr txBox="1"/>
      </xdr:nvSpPr>
      <xdr:spPr>
        <a:xfrm>
          <a:off x="25060275" y="1801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516" name="ZoneTexte 1515">
          <a:extLst>
            <a:ext uri="{FF2B5EF4-FFF2-40B4-BE49-F238E27FC236}">
              <a16:creationId xmlns:a16="http://schemas.microsoft.com/office/drawing/2014/main" id="{947D742A-BC12-4654-BB77-F01821409CB4}"/>
            </a:ext>
          </a:extLst>
        </xdr:cNvPr>
        <xdr:cNvSpPr txBox="1"/>
      </xdr:nvSpPr>
      <xdr:spPr>
        <a:xfrm>
          <a:off x="25908000" y="1782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517" name="ZoneTexte 1516">
          <a:extLst>
            <a:ext uri="{FF2B5EF4-FFF2-40B4-BE49-F238E27FC236}">
              <a16:creationId xmlns:a16="http://schemas.microsoft.com/office/drawing/2014/main" id="{2D4BF916-E58B-4C1B-AA97-E5B73E6EF840}"/>
            </a:ext>
          </a:extLst>
        </xdr:cNvPr>
        <xdr:cNvSpPr txBox="1"/>
      </xdr:nvSpPr>
      <xdr:spPr>
        <a:xfrm>
          <a:off x="25908000" y="1801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93</xdr:row>
      <xdr:rowOff>128587</xdr:rowOff>
    </xdr:from>
    <xdr:ext cx="65" cy="172227"/>
    <xdr:sp macro="" textlink="">
      <xdr:nvSpPr>
        <xdr:cNvPr id="1518" name="ZoneTexte 1517">
          <a:extLst>
            <a:ext uri="{FF2B5EF4-FFF2-40B4-BE49-F238E27FC236}">
              <a16:creationId xmlns:a16="http://schemas.microsoft.com/office/drawing/2014/main" id="{4DAF833B-FD10-4B61-8DD8-320BB0E8747B}"/>
            </a:ext>
          </a:extLst>
        </xdr:cNvPr>
        <xdr:cNvSpPr txBox="1"/>
      </xdr:nvSpPr>
      <xdr:spPr>
        <a:xfrm>
          <a:off x="25908000" y="1782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519" name="ZoneTexte 1518">
          <a:extLst>
            <a:ext uri="{FF2B5EF4-FFF2-40B4-BE49-F238E27FC236}">
              <a16:creationId xmlns:a16="http://schemas.microsoft.com/office/drawing/2014/main" id="{A1D01632-CF69-47AD-8558-F4F6F497E0CB}"/>
            </a:ext>
          </a:extLst>
        </xdr:cNvPr>
        <xdr:cNvSpPr txBox="1"/>
      </xdr:nvSpPr>
      <xdr:spPr>
        <a:xfrm>
          <a:off x="25908000" y="1801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94</xdr:row>
      <xdr:rowOff>128587</xdr:rowOff>
    </xdr:from>
    <xdr:ext cx="65" cy="172227"/>
    <xdr:sp macro="" textlink="">
      <xdr:nvSpPr>
        <xdr:cNvPr id="1520" name="ZoneTexte 1519">
          <a:extLst>
            <a:ext uri="{FF2B5EF4-FFF2-40B4-BE49-F238E27FC236}">
              <a16:creationId xmlns:a16="http://schemas.microsoft.com/office/drawing/2014/main" id="{848C2D4C-711F-45D2-955A-D176B445CFB8}"/>
            </a:ext>
          </a:extLst>
        </xdr:cNvPr>
        <xdr:cNvSpPr txBox="1"/>
      </xdr:nvSpPr>
      <xdr:spPr>
        <a:xfrm>
          <a:off x="25060275" y="1801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521" name="ZoneTexte 1520">
          <a:extLst>
            <a:ext uri="{FF2B5EF4-FFF2-40B4-BE49-F238E27FC236}">
              <a16:creationId xmlns:a16="http://schemas.microsoft.com/office/drawing/2014/main" id="{3BAC1297-6837-47E2-B93D-8C4B221DE244}"/>
            </a:ext>
          </a:extLst>
        </xdr:cNvPr>
        <xdr:cNvSpPr txBox="1"/>
      </xdr:nvSpPr>
      <xdr:spPr>
        <a:xfrm>
          <a:off x="25908000" y="1801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522" name="ZoneTexte 1521">
          <a:extLst>
            <a:ext uri="{FF2B5EF4-FFF2-40B4-BE49-F238E27FC236}">
              <a16:creationId xmlns:a16="http://schemas.microsoft.com/office/drawing/2014/main" id="{08D117F5-5D6C-43CE-950C-8161D58A24BB}"/>
            </a:ext>
          </a:extLst>
        </xdr:cNvPr>
        <xdr:cNvSpPr txBox="1"/>
      </xdr:nvSpPr>
      <xdr:spPr>
        <a:xfrm>
          <a:off x="25908000" y="1801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94</xdr:row>
      <xdr:rowOff>128587</xdr:rowOff>
    </xdr:from>
    <xdr:ext cx="65" cy="172227"/>
    <xdr:sp macro="" textlink="">
      <xdr:nvSpPr>
        <xdr:cNvPr id="1523" name="ZoneTexte 1522">
          <a:extLst>
            <a:ext uri="{FF2B5EF4-FFF2-40B4-BE49-F238E27FC236}">
              <a16:creationId xmlns:a16="http://schemas.microsoft.com/office/drawing/2014/main" id="{E5716D33-A77C-42EC-9008-A22C82682E32}"/>
            </a:ext>
          </a:extLst>
        </xdr:cNvPr>
        <xdr:cNvSpPr txBox="1"/>
      </xdr:nvSpPr>
      <xdr:spPr>
        <a:xfrm>
          <a:off x="25060275" y="1801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95</xdr:row>
      <xdr:rowOff>128587</xdr:rowOff>
    </xdr:from>
    <xdr:ext cx="65" cy="172227"/>
    <xdr:sp macro="" textlink="">
      <xdr:nvSpPr>
        <xdr:cNvPr id="1524" name="ZoneTexte 1523">
          <a:extLst>
            <a:ext uri="{FF2B5EF4-FFF2-40B4-BE49-F238E27FC236}">
              <a16:creationId xmlns:a16="http://schemas.microsoft.com/office/drawing/2014/main" id="{CAF0CD49-C3FF-4283-B1C0-AF3DD678D8AB}"/>
            </a:ext>
          </a:extLst>
        </xdr:cNvPr>
        <xdr:cNvSpPr txBox="1"/>
      </xdr:nvSpPr>
      <xdr:spPr>
        <a:xfrm>
          <a:off x="25060275" y="18207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525" name="ZoneTexte 1524">
          <a:extLst>
            <a:ext uri="{FF2B5EF4-FFF2-40B4-BE49-F238E27FC236}">
              <a16:creationId xmlns:a16="http://schemas.microsoft.com/office/drawing/2014/main" id="{A0DF2047-570E-49FD-8000-C6D484B7A6B5}"/>
            </a:ext>
          </a:extLst>
        </xdr:cNvPr>
        <xdr:cNvSpPr txBox="1"/>
      </xdr:nvSpPr>
      <xdr:spPr>
        <a:xfrm>
          <a:off x="25908000" y="1801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526" name="ZoneTexte 1525">
          <a:extLst>
            <a:ext uri="{FF2B5EF4-FFF2-40B4-BE49-F238E27FC236}">
              <a16:creationId xmlns:a16="http://schemas.microsoft.com/office/drawing/2014/main" id="{F2C20C1F-4D95-49F7-BF1D-24797F828C6F}"/>
            </a:ext>
          </a:extLst>
        </xdr:cNvPr>
        <xdr:cNvSpPr txBox="1"/>
      </xdr:nvSpPr>
      <xdr:spPr>
        <a:xfrm>
          <a:off x="25908000" y="18207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94</xdr:row>
      <xdr:rowOff>128587</xdr:rowOff>
    </xdr:from>
    <xdr:ext cx="65" cy="172227"/>
    <xdr:sp macro="" textlink="">
      <xdr:nvSpPr>
        <xdr:cNvPr id="1527" name="ZoneTexte 1526">
          <a:extLst>
            <a:ext uri="{FF2B5EF4-FFF2-40B4-BE49-F238E27FC236}">
              <a16:creationId xmlns:a16="http://schemas.microsoft.com/office/drawing/2014/main" id="{1E6F8B28-62AE-49D5-B05B-63CA83285BE1}"/>
            </a:ext>
          </a:extLst>
        </xdr:cNvPr>
        <xdr:cNvSpPr txBox="1"/>
      </xdr:nvSpPr>
      <xdr:spPr>
        <a:xfrm>
          <a:off x="25908000" y="1801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528" name="ZoneTexte 1527">
          <a:extLst>
            <a:ext uri="{FF2B5EF4-FFF2-40B4-BE49-F238E27FC236}">
              <a16:creationId xmlns:a16="http://schemas.microsoft.com/office/drawing/2014/main" id="{C31E44D3-0D85-4D59-B109-51E63D336DCA}"/>
            </a:ext>
          </a:extLst>
        </xdr:cNvPr>
        <xdr:cNvSpPr txBox="1"/>
      </xdr:nvSpPr>
      <xdr:spPr>
        <a:xfrm>
          <a:off x="25908000" y="18207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95</xdr:row>
      <xdr:rowOff>128587</xdr:rowOff>
    </xdr:from>
    <xdr:ext cx="65" cy="172227"/>
    <xdr:sp macro="" textlink="">
      <xdr:nvSpPr>
        <xdr:cNvPr id="1529" name="ZoneTexte 1528">
          <a:extLst>
            <a:ext uri="{FF2B5EF4-FFF2-40B4-BE49-F238E27FC236}">
              <a16:creationId xmlns:a16="http://schemas.microsoft.com/office/drawing/2014/main" id="{B8ECA46E-DBE4-4B47-A50E-4C2DDB3F99EC}"/>
            </a:ext>
          </a:extLst>
        </xdr:cNvPr>
        <xdr:cNvSpPr txBox="1"/>
      </xdr:nvSpPr>
      <xdr:spPr>
        <a:xfrm>
          <a:off x="25060275" y="18207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530" name="ZoneTexte 1529">
          <a:extLst>
            <a:ext uri="{FF2B5EF4-FFF2-40B4-BE49-F238E27FC236}">
              <a16:creationId xmlns:a16="http://schemas.microsoft.com/office/drawing/2014/main" id="{D87AAF05-AB38-414D-AFAD-E2AE310F38A9}"/>
            </a:ext>
          </a:extLst>
        </xdr:cNvPr>
        <xdr:cNvSpPr txBox="1"/>
      </xdr:nvSpPr>
      <xdr:spPr>
        <a:xfrm>
          <a:off x="25908000" y="18207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531" name="ZoneTexte 1530">
          <a:extLst>
            <a:ext uri="{FF2B5EF4-FFF2-40B4-BE49-F238E27FC236}">
              <a16:creationId xmlns:a16="http://schemas.microsoft.com/office/drawing/2014/main" id="{27830B71-7B10-4953-B27D-E3A1315A7D9E}"/>
            </a:ext>
          </a:extLst>
        </xdr:cNvPr>
        <xdr:cNvSpPr txBox="1"/>
      </xdr:nvSpPr>
      <xdr:spPr>
        <a:xfrm>
          <a:off x="25908000" y="18207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95</xdr:row>
      <xdr:rowOff>128587</xdr:rowOff>
    </xdr:from>
    <xdr:ext cx="65" cy="172227"/>
    <xdr:sp macro="" textlink="">
      <xdr:nvSpPr>
        <xdr:cNvPr id="1532" name="ZoneTexte 1531">
          <a:extLst>
            <a:ext uri="{FF2B5EF4-FFF2-40B4-BE49-F238E27FC236}">
              <a16:creationId xmlns:a16="http://schemas.microsoft.com/office/drawing/2014/main" id="{4BD90280-D344-4509-80AA-C3B319F97F5A}"/>
            </a:ext>
          </a:extLst>
        </xdr:cNvPr>
        <xdr:cNvSpPr txBox="1"/>
      </xdr:nvSpPr>
      <xdr:spPr>
        <a:xfrm>
          <a:off x="25060275" y="18207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96</xdr:row>
      <xdr:rowOff>128587</xdr:rowOff>
    </xdr:from>
    <xdr:ext cx="65" cy="172227"/>
    <xdr:sp macro="" textlink="">
      <xdr:nvSpPr>
        <xdr:cNvPr id="1533" name="ZoneTexte 1532">
          <a:extLst>
            <a:ext uri="{FF2B5EF4-FFF2-40B4-BE49-F238E27FC236}">
              <a16:creationId xmlns:a16="http://schemas.microsoft.com/office/drawing/2014/main" id="{B6D10503-A9E0-42D8-A3DB-908FB5ABA88B}"/>
            </a:ext>
          </a:extLst>
        </xdr:cNvPr>
        <xdr:cNvSpPr txBox="1"/>
      </xdr:nvSpPr>
      <xdr:spPr>
        <a:xfrm>
          <a:off x="25060275" y="1839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534" name="ZoneTexte 1533">
          <a:extLst>
            <a:ext uri="{FF2B5EF4-FFF2-40B4-BE49-F238E27FC236}">
              <a16:creationId xmlns:a16="http://schemas.microsoft.com/office/drawing/2014/main" id="{2DB66675-238A-4C25-B1C9-4FFE6870812E}"/>
            </a:ext>
          </a:extLst>
        </xdr:cNvPr>
        <xdr:cNvSpPr txBox="1"/>
      </xdr:nvSpPr>
      <xdr:spPr>
        <a:xfrm>
          <a:off x="25908000" y="18207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1535" name="ZoneTexte 1534">
          <a:extLst>
            <a:ext uri="{FF2B5EF4-FFF2-40B4-BE49-F238E27FC236}">
              <a16:creationId xmlns:a16="http://schemas.microsoft.com/office/drawing/2014/main" id="{EA4BCD64-90B2-4FB0-AD96-B548F85CF821}"/>
            </a:ext>
          </a:extLst>
        </xdr:cNvPr>
        <xdr:cNvSpPr txBox="1"/>
      </xdr:nvSpPr>
      <xdr:spPr>
        <a:xfrm>
          <a:off x="25908000" y="1839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95</xdr:row>
      <xdr:rowOff>128587</xdr:rowOff>
    </xdr:from>
    <xdr:ext cx="65" cy="172227"/>
    <xdr:sp macro="" textlink="">
      <xdr:nvSpPr>
        <xdr:cNvPr id="1536" name="ZoneTexte 1535">
          <a:extLst>
            <a:ext uri="{FF2B5EF4-FFF2-40B4-BE49-F238E27FC236}">
              <a16:creationId xmlns:a16="http://schemas.microsoft.com/office/drawing/2014/main" id="{02F74DF1-1925-4A6F-A9A2-4CE2114EF5FE}"/>
            </a:ext>
          </a:extLst>
        </xdr:cNvPr>
        <xdr:cNvSpPr txBox="1"/>
      </xdr:nvSpPr>
      <xdr:spPr>
        <a:xfrm>
          <a:off x="25908000" y="18207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1537" name="ZoneTexte 1536">
          <a:extLst>
            <a:ext uri="{FF2B5EF4-FFF2-40B4-BE49-F238E27FC236}">
              <a16:creationId xmlns:a16="http://schemas.microsoft.com/office/drawing/2014/main" id="{288F2A64-917F-4EA4-B3B3-6B32B2EC606B}"/>
            </a:ext>
          </a:extLst>
        </xdr:cNvPr>
        <xdr:cNvSpPr txBox="1"/>
      </xdr:nvSpPr>
      <xdr:spPr>
        <a:xfrm>
          <a:off x="25908000" y="1839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96</xdr:row>
      <xdr:rowOff>128587</xdr:rowOff>
    </xdr:from>
    <xdr:ext cx="65" cy="172227"/>
    <xdr:sp macro="" textlink="">
      <xdr:nvSpPr>
        <xdr:cNvPr id="1538" name="ZoneTexte 1537">
          <a:extLst>
            <a:ext uri="{FF2B5EF4-FFF2-40B4-BE49-F238E27FC236}">
              <a16:creationId xmlns:a16="http://schemas.microsoft.com/office/drawing/2014/main" id="{D5A0469A-2D71-42CF-A3DB-4BDE1DDDB901}"/>
            </a:ext>
          </a:extLst>
        </xdr:cNvPr>
        <xdr:cNvSpPr txBox="1"/>
      </xdr:nvSpPr>
      <xdr:spPr>
        <a:xfrm>
          <a:off x="25060275" y="1839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1539" name="ZoneTexte 1538">
          <a:extLst>
            <a:ext uri="{FF2B5EF4-FFF2-40B4-BE49-F238E27FC236}">
              <a16:creationId xmlns:a16="http://schemas.microsoft.com/office/drawing/2014/main" id="{A76AD2D9-5DE5-41ED-8EDF-55DE876079A7}"/>
            </a:ext>
          </a:extLst>
        </xdr:cNvPr>
        <xdr:cNvSpPr txBox="1"/>
      </xdr:nvSpPr>
      <xdr:spPr>
        <a:xfrm>
          <a:off x="25908000" y="1839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1540" name="ZoneTexte 1539">
          <a:extLst>
            <a:ext uri="{FF2B5EF4-FFF2-40B4-BE49-F238E27FC236}">
              <a16:creationId xmlns:a16="http://schemas.microsoft.com/office/drawing/2014/main" id="{61071378-5EE5-460B-A51A-D7C8CE62AAD7}"/>
            </a:ext>
          </a:extLst>
        </xdr:cNvPr>
        <xdr:cNvSpPr txBox="1"/>
      </xdr:nvSpPr>
      <xdr:spPr>
        <a:xfrm>
          <a:off x="25908000" y="1839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96</xdr:row>
      <xdr:rowOff>128587</xdr:rowOff>
    </xdr:from>
    <xdr:ext cx="65" cy="172227"/>
    <xdr:sp macro="" textlink="">
      <xdr:nvSpPr>
        <xdr:cNvPr id="1541" name="ZoneTexte 1540">
          <a:extLst>
            <a:ext uri="{FF2B5EF4-FFF2-40B4-BE49-F238E27FC236}">
              <a16:creationId xmlns:a16="http://schemas.microsoft.com/office/drawing/2014/main" id="{29DF79BF-73C7-45D8-ADCF-3E0079A78BAE}"/>
            </a:ext>
          </a:extLst>
        </xdr:cNvPr>
        <xdr:cNvSpPr txBox="1"/>
      </xdr:nvSpPr>
      <xdr:spPr>
        <a:xfrm>
          <a:off x="25060275" y="1839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97</xdr:row>
      <xdr:rowOff>128587</xdr:rowOff>
    </xdr:from>
    <xdr:ext cx="65" cy="172227"/>
    <xdr:sp macro="" textlink="">
      <xdr:nvSpPr>
        <xdr:cNvPr id="1542" name="ZoneTexte 1541">
          <a:extLst>
            <a:ext uri="{FF2B5EF4-FFF2-40B4-BE49-F238E27FC236}">
              <a16:creationId xmlns:a16="http://schemas.microsoft.com/office/drawing/2014/main" id="{83F62BF2-4F2C-4BCE-B75D-AABB632E1561}"/>
            </a:ext>
          </a:extLst>
        </xdr:cNvPr>
        <xdr:cNvSpPr txBox="1"/>
      </xdr:nvSpPr>
      <xdr:spPr>
        <a:xfrm>
          <a:off x="25060275" y="1858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1543" name="ZoneTexte 1542">
          <a:extLst>
            <a:ext uri="{FF2B5EF4-FFF2-40B4-BE49-F238E27FC236}">
              <a16:creationId xmlns:a16="http://schemas.microsoft.com/office/drawing/2014/main" id="{3692639C-C3DC-4B0F-8BF9-6267A9816FB1}"/>
            </a:ext>
          </a:extLst>
        </xdr:cNvPr>
        <xdr:cNvSpPr txBox="1"/>
      </xdr:nvSpPr>
      <xdr:spPr>
        <a:xfrm>
          <a:off x="25908000" y="1839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1544" name="ZoneTexte 1543">
          <a:extLst>
            <a:ext uri="{FF2B5EF4-FFF2-40B4-BE49-F238E27FC236}">
              <a16:creationId xmlns:a16="http://schemas.microsoft.com/office/drawing/2014/main" id="{B91A0CEF-08C7-430F-8B88-69D43EC5FAA0}"/>
            </a:ext>
          </a:extLst>
        </xdr:cNvPr>
        <xdr:cNvSpPr txBox="1"/>
      </xdr:nvSpPr>
      <xdr:spPr>
        <a:xfrm>
          <a:off x="25908000" y="1858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96</xdr:row>
      <xdr:rowOff>128587</xdr:rowOff>
    </xdr:from>
    <xdr:ext cx="65" cy="172227"/>
    <xdr:sp macro="" textlink="">
      <xdr:nvSpPr>
        <xdr:cNvPr id="1545" name="ZoneTexte 1544">
          <a:extLst>
            <a:ext uri="{FF2B5EF4-FFF2-40B4-BE49-F238E27FC236}">
              <a16:creationId xmlns:a16="http://schemas.microsoft.com/office/drawing/2014/main" id="{2F0F6663-A46B-41F0-A418-ECB90A60C5A7}"/>
            </a:ext>
          </a:extLst>
        </xdr:cNvPr>
        <xdr:cNvSpPr txBox="1"/>
      </xdr:nvSpPr>
      <xdr:spPr>
        <a:xfrm>
          <a:off x="25908000" y="1839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1546" name="ZoneTexte 1545">
          <a:extLst>
            <a:ext uri="{FF2B5EF4-FFF2-40B4-BE49-F238E27FC236}">
              <a16:creationId xmlns:a16="http://schemas.microsoft.com/office/drawing/2014/main" id="{7B639734-059C-44E2-9024-2E90A44E26C7}"/>
            </a:ext>
          </a:extLst>
        </xdr:cNvPr>
        <xdr:cNvSpPr txBox="1"/>
      </xdr:nvSpPr>
      <xdr:spPr>
        <a:xfrm>
          <a:off x="25908000" y="1858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97</xdr:row>
      <xdr:rowOff>128587</xdr:rowOff>
    </xdr:from>
    <xdr:ext cx="65" cy="172227"/>
    <xdr:sp macro="" textlink="">
      <xdr:nvSpPr>
        <xdr:cNvPr id="1547" name="ZoneTexte 1546">
          <a:extLst>
            <a:ext uri="{FF2B5EF4-FFF2-40B4-BE49-F238E27FC236}">
              <a16:creationId xmlns:a16="http://schemas.microsoft.com/office/drawing/2014/main" id="{3157DE5F-5D88-49E4-8831-EFAD33D8C2EE}"/>
            </a:ext>
          </a:extLst>
        </xdr:cNvPr>
        <xdr:cNvSpPr txBox="1"/>
      </xdr:nvSpPr>
      <xdr:spPr>
        <a:xfrm>
          <a:off x="25060275" y="1858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1548" name="ZoneTexte 1547">
          <a:extLst>
            <a:ext uri="{FF2B5EF4-FFF2-40B4-BE49-F238E27FC236}">
              <a16:creationId xmlns:a16="http://schemas.microsoft.com/office/drawing/2014/main" id="{7AE0C0D4-D6E3-4097-95E7-16DAD017938E}"/>
            </a:ext>
          </a:extLst>
        </xdr:cNvPr>
        <xdr:cNvSpPr txBox="1"/>
      </xdr:nvSpPr>
      <xdr:spPr>
        <a:xfrm>
          <a:off x="25908000" y="1858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1549" name="ZoneTexte 1548">
          <a:extLst>
            <a:ext uri="{FF2B5EF4-FFF2-40B4-BE49-F238E27FC236}">
              <a16:creationId xmlns:a16="http://schemas.microsoft.com/office/drawing/2014/main" id="{7F9D856B-5B80-49A4-8F9E-682164CB1F74}"/>
            </a:ext>
          </a:extLst>
        </xdr:cNvPr>
        <xdr:cNvSpPr txBox="1"/>
      </xdr:nvSpPr>
      <xdr:spPr>
        <a:xfrm>
          <a:off x="25908000" y="1858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97</xdr:row>
      <xdr:rowOff>128587</xdr:rowOff>
    </xdr:from>
    <xdr:ext cx="65" cy="172227"/>
    <xdr:sp macro="" textlink="">
      <xdr:nvSpPr>
        <xdr:cNvPr id="1550" name="ZoneTexte 1549">
          <a:extLst>
            <a:ext uri="{FF2B5EF4-FFF2-40B4-BE49-F238E27FC236}">
              <a16:creationId xmlns:a16="http://schemas.microsoft.com/office/drawing/2014/main" id="{F16D7BC3-3DCB-45C1-B6B4-07A692C52B49}"/>
            </a:ext>
          </a:extLst>
        </xdr:cNvPr>
        <xdr:cNvSpPr txBox="1"/>
      </xdr:nvSpPr>
      <xdr:spPr>
        <a:xfrm>
          <a:off x="25060275" y="1858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98</xdr:row>
      <xdr:rowOff>128587</xdr:rowOff>
    </xdr:from>
    <xdr:ext cx="65" cy="172227"/>
    <xdr:sp macro="" textlink="">
      <xdr:nvSpPr>
        <xdr:cNvPr id="1551" name="ZoneTexte 1550">
          <a:extLst>
            <a:ext uri="{FF2B5EF4-FFF2-40B4-BE49-F238E27FC236}">
              <a16:creationId xmlns:a16="http://schemas.microsoft.com/office/drawing/2014/main" id="{FB039A90-71F5-426F-BC01-1490F2276CEC}"/>
            </a:ext>
          </a:extLst>
        </xdr:cNvPr>
        <xdr:cNvSpPr txBox="1"/>
      </xdr:nvSpPr>
      <xdr:spPr>
        <a:xfrm>
          <a:off x="25060275" y="1877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1552" name="ZoneTexte 1551">
          <a:extLst>
            <a:ext uri="{FF2B5EF4-FFF2-40B4-BE49-F238E27FC236}">
              <a16:creationId xmlns:a16="http://schemas.microsoft.com/office/drawing/2014/main" id="{FEA32088-C614-4AB5-AB8B-57CB0D44C9E7}"/>
            </a:ext>
          </a:extLst>
        </xdr:cNvPr>
        <xdr:cNvSpPr txBox="1"/>
      </xdr:nvSpPr>
      <xdr:spPr>
        <a:xfrm>
          <a:off x="25908000" y="1858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1553" name="ZoneTexte 1552">
          <a:extLst>
            <a:ext uri="{FF2B5EF4-FFF2-40B4-BE49-F238E27FC236}">
              <a16:creationId xmlns:a16="http://schemas.microsoft.com/office/drawing/2014/main" id="{A7BD490C-9514-4A05-B1B1-889E8E6FAD99}"/>
            </a:ext>
          </a:extLst>
        </xdr:cNvPr>
        <xdr:cNvSpPr txBox="1"/>
      </xdr:nvSpPr>
      <xdr:spPr>
        <a:xfrm>
          <a:off x="25908000" y="1877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97</xdr:row>
      <xdr:rowOff>128587</xdr:rowOff>
    </xdr:from>
    <xdr:ext cx="65" cy="172227"/>
    <xdr:sp macro="" textlink="">
      <xdr:nvSpPr>
        <xdr:cNvPr id="1554" name="ZoneTexte 1553">
          <a:extLst>
            <a:ext uri="{FF2B5EF4-FFF2-40B4-BE49-F238E27FC236}">
              <a16:creationId xmlns:a16="http://schemas.microsoft.com/office/drawing/2014/main" id="{8C6FACDF-EB5C-4076-8E24-3AADB55ECEBC}"/>
            </a:ext>
          </a:extLst>
        </xdr:cNvPr>
        <xdr:cNvSpPr txBox="1"/>
      </xdr:nvSpPr>
      <xdr:spPr>
        <a:xfrm>
          <a:off x="25908000" y="1858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1555" name="ZoneTexte 1554">
          <a:extLst>
            <a:ext uri="{FF2B5EF4-FFF2-40B4-BE49-F238E27FC236}">
              <a16:creationId xmlns:a16="http://schemas.microsoft.com/office/drawing/2014/main" id="{D23D2105-4EE0-4D60-AECA-C3580EE07D48}"/>
            </a:ext>
          </a:extLst>
        </xdr:cNvPr>
        <xdr:cNvSpPr txBox="1"/>
      </xdr:nvSpPr>
      <xdr:spPr>
        <a:xfrm>
          <a:off x="25908000" y="1877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98</xdr:row>
      <xdr:rowOff>128587</xdr:rowOff>
    </xdr:from>
    <xdr:ext cx="65" cy="172227"/>
    <xdr:sp macro="" textlink="">
      <xdr:nvSpPr>
        <xdr:cNvPr id="1556" name="ZoneTexte 1555">
          <a:extLst>
            <a:ext uri="{FF2B5EF4-FFF2-40B4-BE49-F238E27FC236}">
              <a16:creationId xmlns:a16="http://schemas.microsoft.com/office/drawing/2014/main" id="{4B3F0072-41E9-4CBC-995D-B9F2B56A0EDD}"/>
            </a:ext>
          </a:extLst>
        </xdr:cNvPr>
        <xdr:cNvSpPr txBox="1"/>
      </xdr:nvSpPr>
      <xdr:spPr>
        <a:xfrm>
          <a:off x="25060275" y="1877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1557" name="ZoneTexte 1556">
          <a:extLst>
            <a:ext uri="{FF2B5EF4-FFF2-40B4-BE49-F238E27FC236}">
              <a16:creationId xmlns:a16="http://schemas.microsoft.com/office/drawing/2014/main" id="{DD0B41FC-E65B-41D2-8ED4-8956A06FF6DA}"/>
            </a:ext>
          </a:extLst>
        </xdr:cNvPr>
        <xdr:cNvSpPr txBox="1"/>
      </xdr:nvSpPr>
      <xdr:spPr>
        <a:xfrm>
          <a:off x="25908000" y="1877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1558" name="ZoneTexte 1557">
          <a:extLst>
            <a:ext uri="{FF2B5EF4-FFF2-40B4-BE49-F238E27FC236}">
              <a16:creationId xmlns:a16="http://schemas.microsoft.com/office/drawing/2014/main" id="{7B226CFF-E958-4A0C-B5BE-5D75ADF18BBD}"/>
            </a:ext>
          </a:extLst>
        </xdr:cNvPr>
        <xdr:cNvSpPr txBox="1"/>
      </xdr:nvSpPr>
      <xdr:spPr>
        <a:xfrm>
          <a:off x="25908000" y="1877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99</xdr:row>
      <xdr:rowOff>128587</xdr:rowOff>
    </xdr:from>
    <xdr:ext cx="65" cy="172227"/>
    <xdr:sp macro="" textlink="">
      <xdr:nvSpPr>
        <xdr:cNvPr id="1559" name="ZoneTexte 1558">
          <a:extLst>
            <a:ext uri="{FF2B5EF4-FFF2-40B4-BE49-F238E27FC236}">
              <a16:creationId xmlns:a16="http://schemas.microsoft.com/office/drawing/2014/main" id="{3A153A49-05A1-4FDE-8AC2-7147E554AC50}"/>
            </a:ext>
          </a:extLst>
        </xdr:cNvPr>
        <xdr:cNvSpPr txBox="1"/>
      </xdr:nvSpPr>
      <xdr:spPr>
        <a:xfrm>
          <a:off x="25060275" y="1896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1560" name="ZoneTexte 1559">
          <a:extLst>
            <a:ext uri="{FF2B5EF4-FFF2-40B4-BE49-F238E27FC236}">
              <a16:creationId xmlns:a16="http://schemas.microsoft.com/office/drawing/2014/main" id="{CAF3296A-65E2-43DD-BA19-00BF20CE3F34}"/>
            </a:ext>
          </a:extLst>
        </xdr:cNvPr>
        <xdr:cNvSpPr txBox="1"/>
      </xdr:nvSpPr>
      <xdr:spPr>
        <a:xfrm>
          <a:off x="25908000" y="1877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1561" name="ZoneTexte 1560">
          <a:extLst>
            <a:ext uri="{FF2B5EF4-FFF2-40B4-BE49-F238E27FC236}">
              <a16:creationId xmlns:a16="http://schemas.microsoft.com/office/drawing/2014/main" id="{35484BB3-7E9E-42E6-B2EC-60A987B5C503}"/>
            </a:ext>
          </a:extLst>
        </xdr:cNvPr>
        <xdr:cNvSpPr txBox="1"/>
      </xdr:nvSpPr>
      <xdr:spPr>
        <a:xfrm>
          <a:off x="25908000" y="1896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98</xdr:row>
      <xdr:rowOff>128587</xdr:rowOff>
    </xdr:from>
    <xdr:ext cx="65" cy="172227"/>
    <xdr:sp macro="" textlink="">
      <xdr:nvSpPr>
        <xdr:cNvPr id="1562" name="ZoneTexte 1561">
          <a:extLst>
            <a:ext uri="{FF2B5EF4-FFF2-40B4-BE49-F238E27FC236}">
              <a16:creationId xmlns:a16="http://schemas.microsoft.com/office/drawing/2014/main" id="{E833545F-7298-4567-85D0-59ABA0AD3FD6}"/>
            </a:ext>
          </a:extLst>
        </xdr:cNvPr>
        <xdr:cNvSpPr txBox="1"/>
      </xdr:nvSpPr>
      <xdr:spPr>
        <a:xfrm>
          <a:off x="25908000" y="1877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1563" name="ZoneTexte 1562">
          <a:extLst>
            <a:ext uri="{FF2B5EF4-FFF2-40B4-BE49-F238E27FC236}">
              <a16:creationId xmlns:a16="http://schemas.microsoft.com/office/drawing/2014/main" id="{AC282FB2-5132-4152-80B4-D17FD80A4915}"/>
            </a:ext>
          </a:extLst>
        </xdr:cNvPr>
        <xdr:cNvSpPr txBox="1"/>
      </xdr:nvSpPr>
      <xdr:spPr>
        <a:xfrm>
          <a:off x="25908000" y="1896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99</xdr:row>
      <xdr:rowOff>128587</xdr:rowOff>
    </xdr:from>
    <xdr:ext cx="65" cy="172227"/>
    <xdr:sp macro="" textlink="">
      <xdr:nvSpPr>
        <xdr:cNvPr id="1564" name="ZoneTexte 1563">
          <a:extLst>
            <a:ext uri="{FF2B5EF4-FFF2-40B4-BE49-F238E27FC236}">
              <a16:creationId xmlns:a16="http://schemas.microsoft.com/office/drawing/2014/main" id="{8D9B3C9B-1A4B-408D-A0A0-52EB41C3FED2}"/>
            </a:ext>
          </a:extLst>
        </xdr:cNvPr>
        <xdr:cNvSpPr txBox="1"/>
      </xdr:nvSpPr>
      <xdr:spPr>
        <a:xfrm>
          <a:off x="25060275" y="1896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1565" name="ZoneTexte 1564">
          <a:extLst>
            <a:ext uri="{FF2B5EF4-FFF2-40B4-BE49-F238E27FC236}">
              <a16:creationId xmlns:a16="http://schemas.microsoft.com/office/drawing/2014/main" id="{8D116990-D74D-4A47-ACAA-87B79841D798}"/>
            </a:ext>
          </a:extLst>
        </xdr:cNvPr>
        <xdr:cNvSpPr txBox="1"/>
      </xdr:nvSpPr>
      <xdr:spPr>
        <a:xfrm>
          <a:off x="25908000" y="1896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1566" name="ZoneTexte 1565">
          <a:extLst>
            <a:ext uri="{FF2B5EF4-FFF2-40B4-BE49-F238E27FC236}">
              <a16:creationId xmlns:a16="http://schemas.microsoft.com/office/drawing/2014/main" id="{977C2662-5277-43D6-BAE5-363141406957}"/>
            </a:ext>
          </a:extLst>
        </xdr:cNvPr>
        <xdr:cNvSpPr txBox="1"/>
      </xdr:nvSpPr>
      <xdr:spPr>
        <a:xfrm>
          <a:off x="25908000" y="1896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99</xdr:row>
      <xdr:rowOff>128587</xdr:rowOff>
    </xdr:from>
    <xdr:ext cx="65" cy="172227"/>
    <xdr:sp macro="" textlink="">
      <xdr:nvSpPr>
        <xdr:cNvPr id="1567" name="ZoneTexte 1566">
          <a:extLst>
            <a:ext uri="{FF2B5EF4-FFF2-40B4-BE49-F238E27FC236}">
              <a16:creationId xmlns:a16="http://schemas.microsoft.com/office/drawing/2014/main" id="{889D8DCB-8529-4757-B520-5738B0155294}"/>
            </a:ext>
          </a:extLst>
        </xdr:cNvPr>
        <xdr:cNvSpPr txBox="1"/>
      </xdr:nvSpPr>
      <xdr:spPr>
        <a:xfrm>
          <a:off x="25060275" y="1896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100</xdr:row>
      <xdr:rowOff>128587</xdr:rowOff>
    </xdr:from>
    <xdr:ext cx="65" cy="172227"/>
    <xdr:sp macro="" textlink="">
      <xdr:nvSpPr>
        <xdr:cNvPr id="1568" name="ZoneTexte 1567">
          <a:extLst>
            <a:ext uri="{FF2B5EF4-FFF2-40B4-BE49-F238E27FC236}">
              <a16:creationId xmlns:a16="http://schemas.microsoft.com/office/drawing/2014/main" id="{3EDAD909-C73D-4B6D-9A70-1E2D48C673C4}"/>
            </a:ext>
          </a:extLst>
        </xdr:cNvPr>
        <xdr:cNvSpPr txBox="1"/>
      </xdr:nvSpPr>
      <xdr:spPr>
        <a:xfrm>
          <a:off x="25060275" y="19159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1569" name="ZoneTexte 1568">
          <a:extLst>
            <a:ext uri="{FF2B5EF4-FFF2-40B4-BE49-F238E27FC236}">
              <a16:creationId xmlns:a16="http://schemas.microsoft.com/office/drawing/2014/main" id="{CA346963-5D90-4AB5-AB52-F1FE4CD79432}"/>
            </a:ext>
          </a:extLst>
        </xdr:cNvPr>
        <xdr:cNvSpPr txBox="1"/>
      </xdr:nvSpPr>
      <xdr:spPr>
        <a:xfrm>
          <a:off x="25908000" y="1896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1570" name="ZoneTexte 1569">
          <a:extLst>
            <a:ext uri="{FF2B5EF4-FFF2-40B4-BE49-F238E27FC236}">
              <a16:creationId xmlns:a16="http://schemas.microsoft.com/office/drawing/2014/main" id="{68583B7F-2B4A-4656-93BF-5581A6CDDA3A}"/>
            </a:ext>
          </a:extLst>
        </xdr:cNvPr>
        <xdr:cNvSpPr txBox="1"/>
      </xdr:nvSpPr>
      <xdr:spPr>
        <a:xfrm>
          <a:off x="25908000" y="19159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99</xdr:row>
      <xdr:rowOff>128587</xdr:rowOff>
    </xdr:from>
    <xdr:ext cx="65" cy="172227"/>
    <xdr:sp macro="" textlink="">
      <xdr:nvSpPr>
        <xdr:cNvPr id="1571" name="ZoneTexte 1570">
          <a:extLst>
            <a:ext uri="{FF2B5EF4-FFF2-40B4-BE49-F238E27FC236}">
              <a16:creationId xmlns:a16="http://schemas.microsoft.com/office/drawing/2014/main" id="{1E7E69A7-7C08-4802-AF32-7D0B4E26F1C1}"/>
            </a:ext>
          </a:extLst>
        </xdr:cNvPr>
        <xdr:cNvSpPr txBox="1"/>
      </xdr:nvSpPr>
      <xdr:spPr>
        <a:xfrm>
          <a:off x="25908000" y="1896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1572" name="ZoneTexte 1571">
          <a:extLst>
            <a:ext uri="{FF2B5EF4-FFF2-40B4-BE49-F238E27FC236}">
              <a16:creationId xmlns:a16="http://schemas.microsoft.com/office/drawing/2014/main" id="{53CEAD95-0CA4-48C0-AA3B-FAE20E6EED16}"/>
            </a:ext>
          </a:extLst>
        </xdr:cNvPr>
        <xdr:cNvSpPr txBox="1"/>
      </xdr:nvSpPr>
      <xdr:spPr>
        <a:xfrm>
          <a:off x="25908000" y="19159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100</xdr:row>
      <xdr:rowOff>128587</xdr:rowOff>
    </xdr:from>
    <xdr:ext cx="65" cy="172227"/>
    <xdr:sp macro="" textlink="">
      <xdr:nvSpPr>
        <xdr:cNvPr id="1573" name="ZoneTexte 1572">
          <a:extLst>
            <a:ext uri="{FF2B5EF4-FFF2-40B4-BE49-F238E27FC236}">
              <a16:creationId xmlns:a16="http://schemas.microsoft.com/office/drawing/2014/main" id="{481A1F80-5387-4165-953E-865D6C97B290}"/>
            </a:ext>
          </a:extLst>
        </xdr:cNvPr>
        <xdr:cNvSpPr txBox="1"/>
      </xdr:nvSpPr>
      <xdr:spPr>
        <a:xfrm>
          <a:off x="25060275" y="19159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1574" name="ZoneTexte 1573">
          <a:extLst>
            <a:ext uri="{FF2B5EF4-FFF2-40B4-BE49-F238E27FC236}">
              <a16:creationId xmlns:a16="http://schemas.microsoft.com/office/drawing/2014/main" id="{2D70AD75-0BD0-44B6-881E-BC83338F72EF}"/>
            </a:ext>
          </a:extLst>
        </xdr:cNvPr>
        <xdr:cNvSpPr txBox="1"/>
      </xdr:nvSpPr>
      <xdr:spPr>
        <a:xfrm>
          <a:off x="25908000" y="19159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1575" name="ZoneTexte 1574">
          <a:extLst>
            <a:ext uri="{FF2B5EF4-FFF2-40B4-BE49-F238E27FC236}">
              <a16:creationId xmlns:a16="http://schemas.microsoft.com/office/drawing/2014/main" id="{F0BD04D8-D7E2-4AED-9C29-3958CCA53AFB}"/>
            </a:ext>
          </a:extLst>
        </xdr:cNvPr>
        <xdr:cNvSpPr txBox="1"/>
      </xdr:nvSpPr>
      <xdr:spPr>
        <a:xfrm>
          <a:off x="25908000" y="19159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1576" name="ZoneTexte 1575">
          <a:extLst>
            <a:ext uri="{FF2B5EF4-FFF2-40B4-BE49-F238E27FC236}">
              <a16:creationId xmlns:a16="http://schemas.microsoft.com/office/drawing/2014/main" id="{CBB5A674-44B1-434E-950D-73B02BBE380E}"/>
            </a:ext>
          </a:extLst>
        </xdr:cNvPr>
        <xdr:cNvSpPr txBox="1"/>
      </xdr:nvSpPr>
      <xdr:spPr>
        <a:xfrm>
          <a:off x="25908000" y="19159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100</xdr:row>
      <xdr:rowOff>128587</xdr:rowOff>
    </xdr:from>
    <xdr:ext cx="65" cy="172227"/>
    <xdr:sp macro="" textlink="">
      <xdr:nvSpPr>
        <xdr:cNvPr id="1577" name="ZoneTexte 1576">
          <a:extLst>
            <a:ext uri="{FF2B5EF4-FFF2-40B4-BE49-F238E27FC236}">
              <a16:creationId xmlns:a16="http://schemas.microsoft.com/office/drawing/2014/main" id="{A5CA3ACB-D9EC-4292-9B07-D5AF15DDAD74}"/>
            </a:ext>
          </a:extLst>
        </xdr:cNvPr>
        <xdr:cNvSpPr txBox="1"/>
      </xdr:nvSpPr>
      <xdr:spPr>
        <a:xfrm>
          <a:off x="25908000" y="19159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1578" name="ZoneTexte 1577">
          <a:extLst>
            <a:ext uri="{FF2B5EF4-FFF2-40B4-BE49-F238E27FC236}">
              <a16:creationId xmlns:a16="http://schemas.microsoft.com/office/drawing/2014/main" id="{51E3FA2A-3463-4826-948C-B976B1AEE686}"/>
            </a:ext>
          </a:extLst>
        </xdr:cNvPr>
        <xdr:cNvSpPr txBox="1"/>
      </xdr:nvSpPr>
      <xdr:spPr>
        <a:xfrm>
          <a:off x="26231850" y="20112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138</xdr:row>
      <xdr:rowOff>128587</xdr:rowOff>
    </xdr:from>
    <xdr:ext cx="0" cy="172227"/>
    <xdr:sp macro="" textlink="">
      <xdr:nvSpPr>
        <xdr:cNvPr id="1579" name="ZoneTexte 1578">
          <a:extLst>
            <a:ext uri="{FF2B5EF4-FFF2-40B4-BE49-F238E27FC236}">
              <a16:creationId xmlns:a16="http://schemas.microsoft.com/office/drawing/2014/main" id="{93D00FA0-4651-43CB-9859-2E956BA7C9AD}"/>
            </a:ext>
          </a:extLst>
        </xdr:cNvPr>
        <xdr:cNvSpPr txBox="1"/>
      </xdr:nvSpPr>
      <xdr:spPr>
        <a:xfrm>
          <a:off x="26231850" y="263413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128587</xdr:rowOff>
    </xdr:from>
    <xdr:ext cx="0" cy="172227"/>
    <xdr:sp macro="" textlink="">
      <xdr:nvSpPr>
        <xdr:cNvPr id="1580" name="ZoneTexte 1579">
          <a:extLst>
            <a:ext uri="{FF2B5EF4-FFF2-40B4-BE49-F238E27FC236}">
              <a16:creationId xmlns:a16="http://schemas.microsoft.com/office/drawing/2014/main" id="{8BD57C2D-FC19-4FE4-94AA-299CEE3309F0}"/>
            </a:ext>
          </a:extLst>
        </xdr:cNvPr>
        <xdr:cNvSpPr txBox="1"/>
      </xdr:nvSpPr>
      <xdr:spPr>
        <a:xfrm>
          <a:off x="23774400" y="247411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136</xdr:row>
      <xdr:rowOff>128587</xdr:rowOff>
    </xdr:from>
    <xdr:ext cx="0" cy="172227"/>
    <xdr:sp macro="" textlink="">
      <xdr:nvSpPr>
        <xdr:cNvPr id="1581" name="ZoneTexte 1580">
          <a:extLst>
            <a:ext uri="{FF2B5EF4-FFF2-40B4-BE49-F238E27FC236}">
              <a16:creationId xmlns:a16="http://schemas.microsoft.com/office/drawing/2014/main" id="{A8460C5A-167F-448A-B5C7-93527A49099B}"/>
            </a:ext>
          </a:extLst>
        </xdr:cNvPr>
        <xdr:cNvSpPr txBox="1"/>
      </xdr:nvSpPr>
      <xdr:spPr>
        <a:xfrm>
          <a:off x="26231850" y="259413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0</xdr:rowOff>
    </xdr:from>
    <xdr:ext cx="0" cy="172227"/>
    <xdr:sp macro="" textlink="">
      <xdr:nvSpPr>
        <xdr:cNvPr id="1582" name="ZoneTexte 1581">
          <a:extLst>
            <a:ext uri="{FF2B5EF4-FFF2-40B4-BE49-F238E27FC236}">
              <a16:creationId xmlns:a16="http://schemas.microsoft.com/office/drawing/2014/main" id="{F576CA43-EA83-493D-8348-362FB87C7FDB}"/>
            </a:ext>
          </a:extLst>
        </xdr:cNvPr>
        <xdr:cNvSpPr txBox="1"/>
      </xdr:nvSpPr>
      <xdr:spPr>
        <a:xfrm>
          <a:off x="23774400" y="246126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136</xdr:row>
      <xdr:rowOff>128587</xdr:rowOff>
    </xdr:from>
    <xdr:ext cx="0" cy="172227"/>
    <xdr:sp macro="" textlink="">
      <xdr:nvSpPr>
        <xdr:cNvPr id="1583" name="ZoneTexte 1582">
          <a:extLst>
            <a:ext uri="{FF2B5EF4-FFF2-40B4-BE49-F238E27FC236}">
              <a16:creationId xmlns:a16="http://schemas.microsoft.com/office/drawing/2014/main" id="{A1C2D6E3-DDC3-44D9-A1E0-972171C03482}"/>
            </a:ext>
          </a:extLst>
        </xdr:cNvPr>
        <xdr:cNvSpPr txBox="1"/>
      </xdr:nvSpPr>
      <xdr:spPr>
        <a:xfrm>
          <a:off x="26231850" y="259413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0</xdr:rowOff>
    </xdr:from>
    <xdr:ext cx="0" cy="172227"/>
    <xdr:sp macro="" textlink="">
      <xdr:nvSpPr>
        <xdr:cNvPr id="1584" name="ZoneTexte 1583">
          <a:extLst>
            <a:ext uri="{FF2B5EF4-FFF2-40B4-BE49-F238E27FC236}">
              <a16:creationId xmlns:a16="http://schemas.microsoft.com/office/drawing/2014/main" id="{1B214EA0-3B21-4507-BB30-8EA989EDB102}"/>
            </a:ext>
          </a:extLst>
        </xdr:cNvPr>
        <xdr:cNvSpPr txBox="1"/>
      </xdr:nvSpPr>
      <xdr:spPr>
        <a:xfrm>
          <a:off x="23774400" y="2461260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139</xdr:row>
      <xdr:rowOff>128587</xdr:rowOff>
    </xdr:from>
    <xdr:ext cx="0" cy="172227"/>
    <xdr:sp macro="" textlink="">
      <xdr:nvSpPr>
        <xdr:cNvPr id="1585" name="ZoneTexte 1584">
          <a:extLst>
            <a:ext uri="{FF2B5EF4-FFF2-40B4-BE49-F238E27FC236}">
              <a16:creationId xmlns:a16="http://schemas.microsoft.com/office/drawing/2014/main" id="{21252A9F-4920-4DDF-BFC2-C093BF282BD9}"/>
            </a:ext>
          </a:extLst>
        </xdr:cNvPr>
        <xdr:cNvSpPr txBox="1"/>
      </xdr:nvSpPr>
      <xdr:spPr>
        <a:xfrm>
          <a:off x="26231850" y="26541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131</xdr:row>
      <xdr:rowOff>128587</xdr:rowOff>
    </xdr:from>
    <xdr:ext cx="0" cy="172227"/>
    <xdr:sp macro="" textlink="">
      <xdr:nvSpPr>
        <xdr:cNvPr id="1586" name="ZoneTexte 1585">
          <a:extLst>
            <a:ext uri="{FF2B5EF4-FFF2-40B4-BE49-F238E27FC236}">
              <a16:creationId xmlns:a16="http://schemas.microsoft.com/office/drawing/2014/main" id="{B2AD7874-53C7-459B-9823-1577B4B24A9B}"/>
            </a:ext>
          </a:extLst>
        </xdr:cNvPr>
        <xdr:cNvSpPr txBox="1"/>
      </xdr:nvSpPr>
      <xdr:spPr>
        <a:xfrm>
          <a:off x="23774400" y="249412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137</xdr:row>
      <xdr:rowOff>128587</xdr:rowOff>
    </xdr:from>
    <xdr:ext cx="0" cy="172227"/>
    <xdr:sp macro="" textlink="">
      <xdr:nvSpPr>
        <xdr:cNvPr id="1587" name="ZoneTexte 1586">
          <a:extLst>
            <a:ext uri="{FF2B5EF4-FFF2-40B4-BE49-F238E27FC236}">
              <a16:creationId xmlns:a16="http://schemas.microsoft.com/office/drawing/2014/main" id="{1EB0BFE3-3651-403F-9D3E-26AC09B0F965}"/>
            </a:ext>
          </a:extLst>
        </xdr:cNvPr>
        <xdr:cNvSpPr txBox="1"/>
      </xdr:nvSpPr>
      <xdr:spPr>
        <a:xfrm>
          <a:off x="26231850" y="26141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128587</xdr:rowOff>
    </xdr:from>
    <xdr:ext cx="0" cy="172227"/>
    <xdr:sp macro="" textlink="">
      <xdr:nvSpPr>
        <xdr:cNvPr id="1588" name="ZoneTexte 1587">
          <a:extLst>
            <a:ext uri="{FF2B5EF4-FFF2-40B4-BE49-F238E27FC236}">
              <a16:creationId xmlns:a16="http://schemas.microsoft.com/office/drawing/2014/main" id="{77742D24-6A11-4FD4-81C1-146D845528F9}"/>
            </a:ext>
          </a:extLst>
        </xdr:cNvPr>
        <xdr:cNvSpPr txBox="1"/>
      </xdr:nvSpPr>
      <xdr:spPr>
        <a:xfrm>
          <a:off x="23774400" y="247411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137</xdr:row>
      <xdr:rowOff>128587</xdr:rowOff>
    </xdr:from>
    <xdr:ext cx="0" cy="172227"/>
    <xdr:sp macro="" textlink="">
      <xdr:nvSpPr>
        <xdr:cNvPr id="1589" name="ZoneTexte 1588">
          <a:extLst>
            <a:ext uri="{FF2B5EF4-FFF2-40B4-BE49-F238E27FC236}">
              <a16:creationId xmlns:a16="http://schemas.microsoft.com/office/drawing/2014/main" id="{3FFBBF10-C5AA-490B-8EEA-9D62FC28F5BC}"/>
            </a:ext>
          </a:extLst>
        </xdr:cNvPr>
        <xdr:cNvSpPr txBox="1"/>
      </xdr:nvSpPr>
      <xdr:spPr>
        <a:xfrm>
          <a:off x="26231850" y="26141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130</xdr:row>
      <xdr:rowOff>128587</xdr:rowOff>
    </xdr:from>
    <xdr:ext cx="0" cy="172227"/>
    <xdr:sp macro="" textlink="">
      <xdr:nvSpPr>
        <xdr:cNvPr id="1590" name="ZoneTexte 1589">
          <a:extLst>
            <a:ext uri="{FF2B5EF4-FFF2-40B4-BE49-F238E27FC236}">
              <a16:creationId xmlns:a16="http://schemas.microsoft.com/office/drawing/2014/main" id="{872DC66D-AA5B-4E35-9C9C-76C1B812D865}"/>
            </a:ext>
          </a:extLst>
        </xdr:cNvPr>
        <xdr:cNvSpPr txBox="1"/>
      </xdr:nvSpPr>
      <xdr:spPr>
        <a:xfrm>
          <a:off x="23774400" y="247411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139</xdr:row>
      <xdr:rowOff>128587</xdr:rowOff>
    </xdr:from>
    <xdr:ext cx="0" cy="172227"/>
    <xdr:sp macro="" textlink="">
      <xdr:nvSpPr>
        <xdr:cNvPr id="1591" name="ZoneTexte 1590">
          <a:extLst>
            <a:ext uri="{FF2B5EF4-FFF2-40B4-BE49-F238E27FC236}">
              <a16:creationId xmlns:a16="http://schemas.microsoft.com/office/drawing/2014/main" id="{0E5D1B68-F94E-49AE-B486-D7AF28009984}"/>
            </a:ext>
          </a:extLst>
        </xdr:cNvPr>
        <xdr:cNvSpPr txBox="1"/>
      </xdr:nvSpPr>
      <xdr:spPr>
        <a:xfrm>
          <a:off x="26231850" y="2654141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115</xdr:row>
      <xdr:rowOff>128587</xdr:rowOff>
    </xdr:from>
    <xdr:ext cx="65" cy="172227"/>
    <xdr:sp macro="" textlink="">
      <xdr:nvSpPr>
        <xdr:cNvPr id="1592" name="ZoneTexte 1591">
          <a:extLst>
            <a:ext uri="{FF2B5EF4-FFF2-40B4-BE49-F238E27FC236}">
              <a16:creationId xmlns:a16="http://schemas.microsoft.com/office/drawing/2014/main" id="{0C7D3C10-B40C-42FE-8293-D8E7B9C66E7B}"/>
            </a:ext>
          </a:extLst>
        </xdr:cNvPr>
        <xdr:cNvSpPr txBox="1"/>
      </xdr:nvSpPr>
      <xdr:spPr>
        <a:xfrm>
          <a:off x="25060275" y="22017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115</xdr:row>
      <xdr:rowOff>128587</xdr:rowOff>
    </xdr:from>
    <xdr:ext cx="65" cy="172227"/>
    <xdr:sp macro="" textlink="">
      <xdr:nvSpPr>
        <xdr:cNvPr id="1593" name="ZoneTexte 1592">
          <a:extLst>
            <a:ext uri="{FF2B5EF4-FFF2-40B4-BE49-F238E27FC236}">
              <a16:creationId xmlns:a16="http://schemas.microsoft.com/office/drawing/2014/main" id="{3D40EF73-C758-49F9-BF62-0C2C5DB8DD6A}"/>
            </a:ext>
          </a:extLst>
        </xdr:cNvPr>
        <xdr:cNvSpPr txBox="1"/>
      </xdr:nvSpPr>
      <xdr:spPr>
        <a:xfrm>
          <a:off x="25908000" y="22017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115</xdr:row>
      <xdr:rowOff>128587</xdr:rowOff>
    </xdr:from>
    <xdr:ext cx="65" cy="172227"/>
    <xdr:sp macro="" textlink="">
      <xdr:nvSpPr>
        <xdr:cNvPr id="1594" name="ZoneTexte 1593">
          <a:extLst>
            <a:ext uri="{FF2B5EF4-FFF2-40B4-BE49-F238E27FC236}">
              <a16:creationId xmlns:a16="http://schemas.microsoft.com/office/drawing/2014/main" id="{E072EED9-400B-427A-9772-DF967C97493A}"/>
            </a:ext>
          </a:extLst>
        </xdr:cNvPr>
        <xdr:cNvSpPr txBox="1"/>
      </xdr:nvSpPr>
      <xdr:spPr>
        <a:xfrm>
          <a:off x="25908000" y="22017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115</xdr:row>
      <xdr:rowOff>128587</xdr:rowOff>
    </xdr:from>
    <xdr:ext cx="65" cy="172227"/>
    <xdr:sp macro="" textlink="">
      <xdr:nvSpPr>
        <xdr:cNvPr id="1595" name="ZoneTexte 1594">
          <a:extLst>
            <a:ext uri="{FF2B5EF4-FFF2-40B4-BE49-F238E27FC236}">
              <a16:creationId xmlns:a16="http://schemas.microsoft.com/office/drawing/2014/main" id="{5783532F-78DC-4E69-9A42-40EE06CD499B}"/>
            </a:ext>
          </a:extLst>
        </xdr:cNvPr>
        <xdr:cNvSpPr txBox="1"/>
      </xdr:nvSpPr>
      <xdr:spPr>
        <a:xfrm>
          <a:off x="25060275" y="22017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116</xdr:row>
      <xdr:rowOff>128587</xdr:rowOff>
    </xdr:from>
    <xdr:ext cx="65" cy="172227"/>
    <xdr:sp macro="" textlink="">
      <xdr:nvSpPr>
        <xdr:cNvPr id="1596" name="ZoneTexte 1595">
          <a:extLst>
            <a:ext uri="{FF2B5EF4-FFF2-40B4-BE49-F238E27FC236}">
              <a16:creationId xmlns:a16="http://schemas.microsoft.com/office/drawing/2014/main" id="{B312599D-DD06-41A4-B43D-B5C4C9F8CC4D}"/>
            </a:ext>
          </a:extLst>
        </xdr:cNvPr>
        <xdr:cNvSpPr txBox="1"/>
      </xdr:nvSpPr>
      <xdr:spPr>
        <a:xfrm>
          <a:off x="25060275" y="2220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115</xdr:row>
      <xdr:rowOff>128587</xdr:rowOff>
    </xdr:from>
    <xdr:ext cx="65" cy="172227"/>
    <xdr:sp macro="" textlink="">
      <xdr:nvSpPr>
        <xdr:cNvPr id="1597" name="ZoneTexte 1596">
          <a:extLst>
            <a:ext uri="{FF2B5EF4-FFF2-40B4-BE49-F238E27FC236}">
              <a16:creationId xmlns:a16="http://schemas.microsoft.com/office/drawing/2014/main" id="{D28A4026-506D-44EB-AA42-07EF6A5CD737}"/>
            </a:ext>
          </a:extLst>
        </xdr:cNvPr>
        <xdr:cNvSpPr txBox="1"/>
      </xdr:nvSpPr>
      <xdr:spPr>
        <a:xfrm>
          <a:off x="25908000" y="22017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1598" name="ZoneTexte 1597">
          <a:extLst>
            <a:ext uri="{FF2B5EF4-FFF2-40B4-BE49-F238E27FC236}">
              <a16:creationId xmlns:a16="http://schemas.microsoft.com/office/drawing/2014/main" id="{557C74E6-FC15-4D84-8E44-E0095CA03763}"/>
            </a:ext>
          </a:extLst>
        </xdr:cNvPr>
        <xdr:cNvSpPr txBox="1"/>
      </xdr:nvSpPr>
      <xdr:spPr>
        <a:xfrm>
          <a:off x="25908000" y="2220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115</xdr:row>
      <xdr:rowOff>128587</xdr:rowOff>
    </xdr:from>
    <xdr:ext cx="65" cy="172227"/>
    <xdr:sp macro="" textlink="">
      <xdr:nvSpPr>
        <xdr:cNvPr id="1599" name="ZoneTexte 1598">
          <a:extLst>
            <a:ext uri="{FF2B5EF4-FFF2-40B4-BE49-F238E27FC236}">
              <a16:creationId xmlns:a16="http://schemas.microsoft.com/office/drawing/2014/main" id="{E1B0EC53-2205-43E2-965D-5F37E11BE9B2}"/>
            </a:ext>
          </a:extLst>
        </xdr:cNvPr>
        <xdr:cNvSpPr txBox="1"/>
      </xdr:nvSpPr>
      <xdr:spPr>
        <a:xfrm>
          <a:off x="25908000" y="22017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1600" name="ZoneTexte 1599">
          <a:extLst>
            <a:ext uri="{FF2B5EF4-FFF2-40B4-BE49-F238E27FC236}">
              <a16:creationId xmlns:a16="http://schemas.microsoft.com/office/drawing/2014/main" id="{CC9663BD-FED9-4F8C-BCF1-D8191CE87B38}"/>
            </a:ext>
          </a:extLst>
        </xdr:cNvPr>
        <xdr:cNvSpPr txBox="1"/>
      </xdr:nvSpPr>
      <xdr:spPr>
        <a:xfrm>
          <a:off x="25908000" y="2220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116</xdr:row>
      <xdr:rowOff>128587</xdr:rowOff>
    </xdr:from>
    <xdr:ext cx="65" cy="172227"/>
    <xdr:sp macro="" textlink="">
      <xdr:nvSpPr>
        <xdr:cNvPr id="1601" name="ZoneTexte 1600">
          <a:extLst>
            <a:ext uri="{FF2B5EF4-FFF2-40B4-BE49-F238E27FC236}">
              <a16:creationId xmlns:a16="http://schemas.microsoft.com/office/drawing/2014/main" id="{C785DF0E-F9F4-41BD-85F3-72241D6D521E}"/>
            </a:ext>
          </a:extLst>
        </xdr:cNvPr>
        <xdr:cNvSpPr txBox="1"/>
      </xdr:nvSpPr>
      <xdr:spPr>
        <a:xfrm>
          <a:off x="25060275" y="2220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1602" name="ZoneTexte 1601">
          <a:extLst>
            <a:ext uri="{FF2B5EF4-FFF2-40B4-BE49-F238E27FC236}">
              <a16:creationId xmlns:a16="http://schemas.microsoft.com/office/drawing/2014/main" id="{55BE7D66-C62A-44DE-88E5-5B5FB0D3C2FE}"/>
            </a:ext>
          </a:extLst>
        </xdr:cNvPr>
        <xdr:cNvSpPr txBox="1"/>
      </xdr:nvSpPr>
      <xdr:spPr>
        <a:xfrm>
          <a:off x="25908000" y="2220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1603" name="ZoneTexte 1602">
          <a:extLst>
            <a:ext uri="{FF2B5EF4-FFF2-40B4-BE49-F238E27FC236}">
              <a16:creationId xmlns:a16="http://schemas.microsoft.com/office/drawing/2014/main" id="{A6B6B7D0-040A-482F-B059-15D873FF01E6}"/>
            </a:ext>
          </a:extLst>
        </xdr:cNvPr>
        <xdr:cNvSpPr txBox="1"/>
      </xdr:nvSpPr>
      <xdr:spPr>
        <a:xfrm>
          <a:off x="25908000" y="2220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116</xdr:row>
      <xdr:rowOff>128587</xdr:rowOff>
    </xdr:from>
    <xdr:ext cx="65" cy="172227"/>
    <xdr:sp macro="" textlink="">
      <xdr:nvSpPr>
        <xdr:cNvPr id="1604" name="ZoneTexte 1603">
          <a:extLst>
            <a:ext uri="{FF2B5EF4-FFF2-40B4-BE49-F238E27FC236}">
              <a16:creationId xmlns:a16="http://schemas.microsoft.com/office/drawing/2014/main" id="{15F31AA5-A5A2-4C49-80CF-E9606F35512C}"/>
            </a:ext>
          </a:extLst>
        </xdr:cNvPr>
        <xdr:cNvSpPr txBox="1"/>
      </xdr:nvSpPr>
      <xdr:spPr>
        <a:xfrm>
          <a:off x="25060275" y="2220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117</xdr:row>
      <xdr:rowOff>128587</xdr:rowOff>
    </xdr:from>
    <xdr:ext cx="65" cy="172227"/>
    <xdr:sp macro="" textlink="">
      <xdr:nvSpPr>
        <xdr:cNvPr id="1605" name="ZoneTexte 1604">
          <a:extLst>
            <a:ext uri="{FF2B5EF4-FFF2-40B4-BE49-F238E27FC236}">
              <a16:creationId xmlns:a16="http://schemas.microsoft.com/office/drawing/2014/main" id="{80F8B445-F877-4D33-A578-306BAF44C267}"/>
            </a:ext>
          </a:extLst>
        </xdr:cNvPr>
        <xdr:cNvSpPr txBox="1"/>
      </xdr:nvSpPr>
      <xdr:spPr>
        <a:xfrm>
          <a:off x="25060275" y="2239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1606" name="ZoneTexte 1605">
          <a:extLst>
            <a:ext uri="{FF2B5EF4-FFF2-40B4-BE49-F238E27FC236}">
              <a16:creationId xmlns:a16="http://schemas.microsoft.com/office/drawing/2014/main" id="{FEE004E3-CCAA-466F-BD9D-46F0E70D5608}"/>
            </a:ext>
          </a:extLst>
        </xdr:cNvPr>
        <xdr:cNvSpPr txBox="1"/>
      </xdr:nvSpPr>
      <xdr:spPr>
        <a:xfrm>
          <a:off x="25908000" y="2220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1607" name="ZoneTexte 1606">
          <a:extLst>
            <a:ext uri="{FF2B5EF4-FFF2-40B4-BE49-F238E27FC236}">
              <a16:creationId xmlns:a16="http://schemas.microsoft.com/office/drawing/2014/main" id="{46B0AB81-8ADB-445E-BF90-587C81BA87BD}"/>
            </a:ext>
          </a:extLst>
        </xdr:cNvPr>
        <xdr:cNvSpPr txBox="1"/>
      </xdr:nvSpPr>
      <xdr:spPr>
        <a:xfrm>
          <a:off x="25908000" y="2239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116</xdr:row>
      <xdr:rowOff>128587</xdr:rowOff>
    </xdr:from>
    <xdr:ext cx="65" cy="172227"/>
    <xdr:sp macro="" textlink="">
      <xdr:nvSpPr>
        <xdr:cNvPr id="1608" name="ZoneTexte 1607">
          <a:extLst>
            <a:ext uri="{FF2B5EF4-FFF2-40B4-BE49-F238E27FC236}">
              <a16:creationId xmlns:a16="http://schemas.microsoft.com/office/drawing/2014/main" id="{F4935186-2522-4D51-BC18-58CBCDABA678}"/>
            </a:ext>
          </a:extLst>
        </xdr:cNvPr>
        <xdr:cNvSpPr txBox="1"/>
      </xdr:nvSpPr>
      <xdr:spPr>
        <a:xfrm>
          <a:off x="25908000" y="2220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1609" name="ZoneTexte 1608">
          <a:extLst>
            <a:ext uri="{FF2B5EF4-FFF2-40B4-BE49-F238E27FC236}">
              <a16:creationId xmlns:a16="http://schemas.microsoft.com/office/drawing/2014/main" id="{05F0CA7E-74F9-4C06-84AB-6D34222FA7B0}"/>
            </a:ext>
          </a:extLst>
        </xdr:cNvPr>
        <xdr:cNvSpPr txBox="1"/>
      </xdr:nvSpPr>
      <xdr:spPr>
        <a:xfrm>
          <a:off x="25908000" y="2239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117</xdr:row>
      <xdr:rowOff>128587</xdr:rowOff>
    </xdr:from>
    <xdr:ext cx="65" cy="172227"/>
    <xdr:sp macro="" textlink="">
      <xdr:nvSpPr>
        <xdr:cNvPr id="1610" name="ZoneTexte 1609">
          <a:extLst>
            <a:ext uri="{FF2B5EF4-FFF2-40B4-BE49-F238E27FC236}">
              <a16:creationId xmlns:a16="http://schemas.microsoft.com/office/drawing/2014/main" id="{CD46068A-179C-4314-A3BC-9C50591E39DE}"/>
            </a:ext>
          </a:extLst>
        </xdr:cNvPr>
        <xdr:cNvSpPr txBox="1"/>
      </xdr:nvSpPr>
      <xdr:spPr>
        <a:xfrm>
          <a:off x="25060275" y="2239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1611" name="ZoneTexte 1610">
          <a:extLst>
            <a:ext uri="{FF2B5EF4-FFF2-40B4-BE49-F238E27FC236}">
              <a16:creationId xmlns:a16="http://schemas.microsoft.com/office/drawing/2014/main" id="{DAFBBF3C-9D11-4156-828E-0D8173569AF4}"/>
            </a:ext>
          </a:extLst>
        </xdr:cNvPr>
        <xdr:cNvSpPr txBox="1"/>
      </xdr:nvSpPr>
      <xdr:spPr>
        <a:xfrm>
          <a:off x="25908000" y="2239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1612" name="ZoneTexte 1611">
          <a:extLst>
            <a:ext uri="{FF2B5EF4-FFF2-40B4-BE49-F238E27FC236}">
              <a16:creationId xmlns:a16="http://schemas.microsoft.com/office/drawing/2014/main" id="{6744DB0F-2B63-4682-BBF9-8E1F46892F2C}"/>
            </a:ext>
          </a:extLst>
        </xdr:cNvPr>
        <xdr:cNvSpPr txBox="1"/>
      </xdr:nvSpPr>
      <xdr:spPr>
        <a:xfrm>
          <a:off x="25908000" y="2239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117</xdr:row>
      <xdr:rowOff>128587</xdr:rowOff>
    </xdr:from>
    <xdr:ext cx="65" cy="172227"/>
    <xdr:sp macro="" textlink="">
      <xdr:nvSpPr>
        <xdr:cNvPr id="1613" name="ZoneTexte 1612">
          <a:extLst>
            <a:ext uri="{FF2B5EF4-FFF2-40B4-BE49-F238E27FC236}">
              <a16:creationId xmlns:a16="http://schemas.microsoft.com/office/drawing/2014/main" id="{88EFF76E-A452-4136-8F77-9A0EE6F48863}"/>
            </a:ext>
          </a:extLst>
        </xdr:cNvPr>
        <xdr:cNvSpPr txBox="1"/>
      </xdr:nvSpPr>
      <xdr:spPr>
        <a:xfrm>
          <a:off x="25060275" y="2239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118</xdr:row>
      <xdr:rowOff>128587</xdr:rowOff>
    </xdr:from>
    <xdr:ext cx="65" cy="172227"/>
    <xdr:sp macro="" textlink="">
      <xdr:nvSpPr>
        <xdr:cNvPr id="1614" name="ZoneTexte 1613">
          <a:extLst>
            <a:ext uri="{FF2B5EF4-FFF2-40B4-BE49-F238E27FC236}">
              <a16:creationId xmlns:a16="http://schemas.microsoft.com/office/drawing/2014/main" id="{3C9DC3A6-6793-44B8-A094-AB1E5D140301}"/>
            </a:ext>
          </a:extLst>
        </xdr:cNvPr>
        <xdr:cNvSpPr txBox="1"/>
      </xdr:nvSpPr>
      <xdr:spPr>
        <a:xfrm>
          <a:off x="25060275" y="2258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1615" name="ZoneTexte 1614">
          <a:extLst>
            <a:ext uri="{FF2B5EF4-FFF2-40B4-BE49-F238E27FC236}">
              <a16:creationId xmlns:a16="http://schemas.microsoft.com/office/drawing/2014/main" id="{60620561-D1F0-4ACA-9AF9-DC4A23106469}"/>
            </a:ext>
          </a:extLst>
        </xdr:cNvPr>
        <xdr:cNvSpPr txBox="1"/>
      </xdr:nvSpPr>
      <xdr:spPr>
        <a:xfrm>
          <a:off x="25908000" y="2239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1616" name="ZoneTexte 1615">
          <a:extLst>
            <a:ext uri="{FF2B5EF4-FFF2-40B4-BE49-F238E27FC236}">
              <a16:creationId xmlns:a16="http://schemas.microsoft.com/office/drawing/2014/main" id="{14D39884-5342-4FC5-B856-5DE2AAC89824}"/>
            </a:ext>
          </a:extLst>
        </xdr:cNvPr>
        <xdr:cNvSpPr txBox="1"/>
      </xdr:nvSpPr>
      <xdr:spPr>
        <a:xfrm>
          <a:off x="25908000" y="2258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117</xdr:row>
      <xdr:rowOff>128587</xdr:rowOff>
    </xdr:from>
    <xdr:ext cx="65" cy="172227"/>
    <xdr:sp macro="" textlink="">
      <xdr:nvSpPr>
        <xdr:cNvPr id="1617" name="ZoneTexte 1616">
          <a:extLst>
            <a:ext uri="{FF2B5EF4-FFF2-40B4-BE49-F238E27FC236}">
              <a16:creationId xmlns:a16="http://schemas.microsoft.com/office/drawing/2014/main" id="{849F47F7-B71A-4CC7-978F-4FC614AD38DD}"/>
            </a:ext>
          </a:extLst>
        </xdr:cNvPr>
        <xdr:cNvSpPr txBox="1"/>
      </xdr:nvSpPr>
      <xdr:spPr>
        <a:xfrm>
          <a:off x="25908000" y="2239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1618" name="ZoneTexte 1617">
          <a:extLst>
            <a:ext uri="{FF2B5EF4-FFF2-40B4-BE49-F238E27FC236}">
              <a16:creationId xmlns:a16="http://schemas.microsoft.com/office/drawing/2014/main" id="{EFAE7355-8926-496E-AEBA-4C43D6A3C5BA}"/>
            </a:ext>
          </a:extLst>
        </xdr:cNvPr>
        <xdr:cNvSpPr txBox="1"/>
      </xdr:nvSpPr>
      <xdr:spPr>
        <a:xfrm>
          <a:off x="25908000" y="2258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118</xdr:row>
      <xdr:rowOff>128587</xdr:rowOff>
    </xdr:from>
    <xdr:ext cx="65" cy="172227"/>
    <xdr:sp macro="" textlink="">
      <xdr:nvSpPr>
        <xdr:cNvPr id="1619" name="ZoneTexte 1618">
          <a:extLst>
            <a:ext uri="{FF2B5EF4-FFF2-40B4-BE49-F238E27FC236}">
              <a16:creationId xmlns:a16="http://schemas.microsoft.com/office/drawing/2014/main" id="{543DA8F7-1930-49F6-8931-1097896492B8}"/>
            </a:ext>
          </a:extLst>
        </xdr:cNvPr>
        <xdr:cNvSpPr txBox="1"/>
      </xdr:nvSpPr>
      <xdr:spPr>
        <a:xfrm>
          <a:off x="25060275" y="2258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1620" name="ZoneTexte 1619">
          <a:extLst>
            <a:ext uri="{FF2B5EF4-FFF2-40B4-BE49-F238E27FC236}">
              <a16:creationId xmlns:a16="http://schemas.microsoft.com/office/drawing/2014/main" id="{0D4A944A-AC9E-4ADA-887D-79FD9C48334D}"/>
            </a:ext>
          </a:extLst>
        </xdr:cNvPr>
        <xdr:cNvSpPr txBox="1"/>
      </xdr:nvSpPr>
      <xdr:spPr>
        <a:xfrm>
          <a:off x="25908000" y="2258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1621" name="ZoneTexte 1620">
          <a:extLst>
            <a:ext uri="{FF2B5EF4-FFF2-40B4-BE49-F238E27FC236}">
              <a16:creationId xmlns:a16="http://schemas.microsoft.com/office/drawing/2014/main" id="{385CCB3F-95AD-4B71-834F-0FF44BC2B3C0}"/>
            </a:ext>
          </a:extLst>
        </xdr:cNvPr>
        <xdr:cNvSpPr txBox="1"/>
      </xdr:nvSpPr>
      <xdr:spPr>
        <a:xfrm>
          <a:off x="25908000" y="2258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118</xdr:row>
      <xdr:rowOff>128587</xdr:rowOff>
    </xdr:from>
    <xdr:ext cx="65" cy="172227"/>
    <xdr:sp macro="" textlink="">
      <xdr:nvSpPr>
        <xdr:cNvPr id="1622" name="ZoneTexte 1621">
          <a:extLst>
            <a:ext uri="{FF2B5EF4-FFF2-40B4-BE49-F238E27FC236}">
              <a16:creationId xmlns:a16="http://schemas.microsoft.com/office/drawing/2014/main" id="{FE12228C-73B6-47E7-9EF7-18D58893FC8D}"/>
            </a:ext>
          </a:extLst>
        </xdr:cNvPr>
        <xdr:cNvSpPr txBox="1"/>
      </xdr:nvSpPr>
      <xdr:spPr>
        <a:xfrm>
          <a:off x="25060275" y="2258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119</xdr:row>
      <xdr:rowOff>128587</xdr:rowOff>
    </xdr:from>
    <xdr:ext cx="65" cy="172227"/>
    <xdr:sp macro="" textlink="">
      <xdr:nvSpPr>
        <xdr:cNvPr id="1623" name="ZoneTexte 1622">
          <a:extLst>
            <a:ext uri="{FF2B5EF4-FFF2-40B4-BE49-F238E27FC236}">
              <a16:creationId xmlns:a16="http://schemas.microsoft.com/office/drawing/2014/main" id="{D8F3010D-C2CD-406B-B2FA-D67C2BEE78AF}"/>
            </a:ext>
          </a:extLst>
        </xdr:cNvPr>
        <xdr:cNvSpPr txBox="1"/>
      </xdr:nvSpPr>
      <xdr:spPr>
        <a:xfrm>
          <a:off x="25060275" y="2277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1624" name="ZoneTexte 1623">
          <a:extLst>
            <a:ext uri="{FF2B5EF4-FFF2-40B4-BE49-F238E27FC236}">
              <a16:creationId xmlns:a16="http://schemas.microsoft.com/office/drawing/2014/main" id="{5F972850-51A9-470B-BBC5-312B9EEE4F99}"/>
            </a:ext>
          </a:extLst>
        </xdr:cNvPr>
        <xdr:cNvSpPr txBox="1"/>
      </xdr:nvSpPr>
      <xdr:spPr>
        <a:xfrm>
          <a:off x="25908000" y="2258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1625" name="ZoneTexte 1624">
          <a:extLst>
            <a:ext uri="{FF2B5EF4-FFF2-40B4-BE49-F238E27FC236}">
              <a16:creationId xmlns:a16="http://schemas.microsoft.com/office/drawing/2014/main" id="{EAF99F78-6345-4FEA-BEFB-9CB7BF8CE4B9}"/>
            </a:ext>
          </a:extLst>
        </xdr:cNvPr>
        <xdr:cNvSpPr txBox="1"/>
      </xdr:nvSpPr>
      <xdr:spPr>
        <a:xfrm>
          <a:off x="25908000" y="2277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118</xdr:row>
      <xdr:rowOff>128587</xdr:rowOff>
    </xdr:from>
    <xdr:ext cx="65" cy="172227"/>
    <xdr:sp macro="" textlink="">
      <xdr:nvSpPr>
        <xdr:cNvPr id="1626" name="ZoneTexte 1625">
          <a:extLst>
            <a:ext uri="{FF2B5EF4-FFF2-40B4-BE49-F238E27FC236}">
              <a16:creationId xmlns:a16="http://schemas.microsoft.com/office/drawing/2014/main" id="{6A247D86-FFBB-48F4-9431-A6494288610C}"/>
            </a:ext>
          </a:extLst>
        </xdr:cNvPr>
        <xdr:cNvSpPr txBox="1"/>
      </xdr:nvSpPr>
      <xdr:spPr>
        <a:xfrm>
          <a:off x="25908000" y="2258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1627" name="ZoneTexte 1626">
          <a:extLst>
            <a:ext uri="{FF2B5EF4-FFF2-40B4-BE49-F238E27FC236}">
              <a16:creationId xmlns:a16="http://schemas.microsoft.com/office/drawing/2014/main" id="{81FB3687-74A4-44B7-9A1A-D8ABE59F7E32}"/>
            </a:ext>
          </a:extLst>
        </xdr:cNvPr>
        <xdr:cNvSpPr txBox="1"/>
      </xdr:nvSpPr>
      <xdr:spPr>
        <a:xfrm>
          <a:off x="25908000" y="2277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119</xdr:row>
      <xdr:rowOff>128587</xdr:rowOff>
    </xdr:from>
    <xdr:ext cx="65" cy="172227"/>
    <xdr:sp macro="" textlink="">
      <xdr:nvSpPr>
        <xdr:cNvPr id="1628" name="ZoneTexte 1627">
          <a:extLst>
            <a:ext uri="{FF2B5EF4-FFF2-40B4-BE49-F238E27FC236}">
              <a16:creationId xmlns:a16="http://schemas.microsoft.com/office/drawing/2014/main" id="{37FF4422-B3C8-447E-9BA3-C90F7B586559}"/>
            </a:ext>
          </a:extLst>
        </xdr:cNvPr>
        <xdr:cNvSpPr txBox="1"/>
      </xdr:nvSpPr>
      <xdr:spPr>
        <a:xfrm>
          <a:off x="25060275" y="2277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1629" name="ZoneTexte 1628">
          <a:extLst>
            <a:ext uri="{FF2B5EF4-FFF2-40B4-BE49-F238E27FC236}">
              <a16:creationId xmlns:a16="http://schemas.microsoft.com/office/drawing/2014/main" id="{F31FB214-4A8E-4219-B5DB-F791D7597972}"/>
            </a:ext>
          </a:extLst>
        </xdr:cNvPr>
        <xdr:cNvSpPr txBox="1"/>
      </xdr:nvSpPr>
      <xdr:spPr>
        <a:xfrm>
          <a:off x="25908000" y="2277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1630" name="ZoneTexte 1629">
          <a:extLst>
            <a:ext uri="{FF2B5EF4-FFF2-40B4-BE49-F238E27FC236}">
              <a16:creationId xmlns:a16="http://schemas.microsoft.com/office/drawing/2014/main" id="{6110A258-0122-4B09-B226-D40465BB0AFD}"/>
            </a:ext>
          </a:extLst>
        </xdr:cNvPr>
        <xdr:cNvSpPr txBox="1"/>
      </xdr:nvSpPr>
      <xdr:spPr>
        <a:xfrm>
          <a:off x="25908000" y="2277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119</xdr:row>
      <xdr:rowOff>128587</xdr:rowOff>
    </xdr:from>
    <xdr:ext cx="65" cy="172227"/>
    <xdr:sp macro="" textlink="">
      <xdr:nvSpPr>
        <xdr:cNvPr id="1631" name="ZoneTexte 1630">
          <a:extLst>
            <a:ext uri="{FF2B5EF4-FFF2-40B4-BE49-F238E27FC236}">
              <a16:creationId xmlns:a16="http://schemas.microsoft.com/office/drawing/2014/main" id="{CD160F22-7EAB-4A6E-9866-0F3B52300A2E}"/>
            </a:ext>
          </a:extLst>
        </xdr:cNvPr>
        <xdr:cNvSpPr txBox="1"/>
      </xdr:nvSpPr>
      <xdr:spPr>
        <a:xfrm>
          <a:off x="25060275" y="2277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120</xdr:row>
      <xdr:rowOff>128587</xdr:rowOff>
    </xdr:from>
    <xdr:ext cx="65" cy="172227"/>
    <xdr:sp macro="" textlink="">
      <xdr:nvSpPr>
        <xdr:cNvPr id="1632" name="ZoneTexte 1631">
          <a:extLst>
            <a:ext uri="{FF2B5EF4-FFF2-40B4-BE49-F238E27FC236}">
              <a16:creationId xmlns:a16="http://schemas.microsoft.com/office/drawing/2014/main" id="{1120F20A-4128-46BE-A5B0-FDBB8533E6AD}"/>
            </a:ext>
          </a:extLst>
        </xdr:cNvPr>
        <xdr:cNvSpPr txBox="1"/>
      </xdr:nvSpPr>
      <xdr:spPr>
        <a:xfrm>
          <a:off x="25060275" y="22969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1633" name="ZoneTexte 1632">
          <a:extLst>
            <a:ext uri="{FF2B5EF4-FFF2-40B4-BE49-F238E27FC236}">
              <a16:creationId xmlns:a16="http://schemas.microsoft.com/office/drawing/2014/main" id="{45C1AC6E-0643-41D6-BF98-BFA5F04975F9}"/>
            </a:ext>
          </a:extLst>
        </xdr:cNvPr>
        <xdr:cNvSpPr txBox="1"/>
      </xdr:nvSpPr>
      <xdr:spPr>
        <a:xfrm>
          <a:off x="25908000" y="2277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1634" name="ZoneTexte 1633">
          <a:extLst>
            <a:ext uri="{FF2B5EF4-FFF2-40B4-BE49-F238E27FC236}">
              <a16:creationId xmlns:a16="http://schemas.microsoft.com/office/drawing/2014/main" id="{8E07A944-D20E-441E-B1F0-C204F5D9791B}"/>
            </a:ext>
          </a:extLst>
        </xdr:cNvPr>
        <xdr:cNvSpPr txBox="1"/>
      </xdr:nvSpPr>
      <xdr:spPr>
        <a:xfrm>
          <a:off x="25908000" y="22969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119</xdr:row>
      <xdr:rowOff>128587</xdr:rowOff>
    </xdr:from>
    <xdr:ext cx="65" cy="172227"/>
    <xdr:sp macro="" textlink="">
      <xdr:nvSpPr>
        <xdr:cNvPr id="1635" name="ZoneTexte 1634">
          <a:extLst>
            <a:ext uri="{FF2B5EF4-FFF2-40B4-BE49-F238E27FC236}">
              <a16:creationId xmlns:a16="http://schemas.microsoft.com/office/drawing/2014/main" id="{AC0AF1CC-7E7F-4BD6-AAED-558964C57B94}"/>
            </a:ext>
          </a:extLst>
        </xdr:cNvPr>
        <xdr:cNvSpPr txBox="1"/>
      </xdr:nvSpPr>
      <xdr:spPr>
        <a:xfrm>
          <a:off x="25908000" y="2277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1636" name="ZoneTexte 1635">
          <a:extLst>
            <a:ext uri="{FF2B5EF4-FFF2-40B4-BE49-F238E27FC236}">
              <a16:creationId xmlns:a16="http://schemas.microsoft.com/office/drawing/2014/main" id="{5719A552-0B8A-438E-BDA5-148ADF7F15CD}"/>
            </a:ext>
          </a:extLst>
        </xdr:cNvPr>
        <xdr:cNvSpPr txBox="1"/>
      </xdr:nvSpPr>
      <xdr:spPr>
        <a:xfrm>
          <a:off x="25908000" y="22969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120</xdr:row>
      <xdr:rowOff>128587</xdr:rowOff>
    </xdr:from>
    <xdr:ext cx="65" cy="172227"/>
    <xdr:sp macro="" textlink="">
      <xdr:nvSpPr>
        <xdr:cNvPr id="1637" name="ZoneTexte 1636">
          <a:extLst>
            <a:ext uri="{FF2B5EF4-FFF2-40B4-BE49-F238E27FC236}">
              <a16:creationId xmlns:a16="http://schemas.microsoft.com/office/drawing/2014/main" id="{C4483508-90E2-44BF-A881-67C82A908A3E}"/>
            </a:ext>
          </a:extLst>
        </xdr:cNvPr>
        <xdr:cNvSpPr txBox="1"/>
      </xdr:nvSpPr>
      <xdr:spPr>
        <a:xfrm>
          <a:off x="25060275" y="22969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1638" name="ZoneTexte 1637">
          <a:extLst>
            <a:ext uri="{FF2B5EF4-FFF2-40B4-BE49-F238E27FC236}">
              <a16:creationId xmlns:a16="http://schemas.microsoft.com/office/drawing/2014/main" id="{25BFAEEB-8D06-470D-A54D-77A5F692C858}"/>
            </a:ext>
          </a:extLst>
        </xdr:cNvPr>
        <xdr:cNvSpPr txBox="1"/>
      </xdr:nvSpPr>
      <xdr:spPr>
        <a:xfrm>
          <a:off x="25908000" y="22969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1639" name="ZoneTexte 1638">
          <a:extLst>
            <a:ext uri="{FF2B5EF4-FFF2-40B4-BE49-F238E27FC236}">
              <a16:creationId xmlns:a16="http://schemas.microsoft.com/office/drawing/2014/main" id="{2A51E1CB-B269-417D-B61A-11BCFC314D9F}"/>
            </a:ext>
          </a:extLst>
        </xdr:cNvPr>
        <xdr:cNvSpPr txBox="1"/>
      </xdr:nvSpPr>
      <xdr:spPr>
        <a:xfrm>
          <a:off x="25908000" y="22969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120</xdr:row>
      <xdr:rowOff>128587</xdr:rowOff>
    </xdr:from>
    <xdr:ext cx="65" cy="172227"/>
    <xdr:sp macro="" textlink="">
      <xdr:nvSpPr>
        <xdr:cNvPr id="1640" name="ZoneTexte 1639">
          <a:extLst>
            <a:ext uri="{FF2B5EF4-FFF2-40B4-BE49-F238E27FC236}">
              <a16:creationId xmlns:a16="http://schemas.microsoft.com/office/drawing/2014/main" id="{A17A98EA-4225-4967-9214-287A93D2706C}"/>
            </a:ext>
          </a:extLst>
        </xdr:cNvPr>
        <xdr:cNvSpPr txBox="1"/>
      </xdr:nvSpPr>
      <xdr:spPr>
        <a:xfrm>
          <a:off x="25060275" y="22969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121</xdr:row>
      <xdr:rowOff>128587</xdr:rowOff>
    </xdr:from>
    <xdr:ext cx="65" cy="172227"/>
    <xdr:sp macro="" textlink="">
      <xdr:nvSpPr>
        <xdr:cNvPr id="1641" name="ZoneTexte 1640">
          <a:extLst>
            <a:ext uri="{FF2B5EF4-FFF2-40B4-BE49-F238E27FC236}">
              <a16:creationId xmlns:a16="http://schemas.microsoft.com/office/drawing/2014/main" id="{171AFCDE-4A15-43AE-BC32-D63EAC0C2FD3}"/>
            </a:ext>
          </a:extLst>
        </xdr:cNvPr>
        <xdr:cNvSpPr txBox="1"/>
      </xdr:nvSpPr>
      <xdr:spPr>
        <a:xfrm>
          <a:off x="25060275" y="2313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1642" name="ZoneTexte 1641">
          <a:extLst>
            <a:ext uri="{FF2B5EF4-FFF2-40B4-BE49-F238E27FC236}">
              <a16:creationId xmlns:a16="http://schemas.microsoft.com/office/drawing/2014/main" id="{3CDBBECC-5555-4526-9C48-B14302D97362}"/>
            </a:ext>
          </a:extLst>
        </xdr:cNvPr>
        <xdr:cNvSpPr txBox="1"/>
      </xdr:nvSpPr>
      <xdr:spPr>
        <a:xfrm>
          <a:off x="25908000" y="22969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1643" name="ZoneTexte 1642">
          <a:extLst>
            <a:ext uri="{FF2B5EF4-FFF2-40B4-BE49-F238E27FC236}">
              <a16:creationId xmlns:a16="http://schemas.microsoft.com/office/drawing/2014/main" id="{10C1EEA9-5A70-4E1A-92F4-DA66E6338B47}"/>
            </a:ext>
          </a:extLst>
        </xdr:cNvPr>
        <xdr:cNvSpPr txBox="1"/>
      </xdr:nvSpPr>
      <xdr:spPr>
        <a:xfrm>
          <a:off x="25908000" y="2313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120</xdr:row>
      <xdr:rowOff>128587</xdr:rowOff>
    </xdr:from>
    <xdr:ext cx="65" cy="172227"/>
    <xdr:sp macro="" textlink="">
      <xdr:nvSpPr>
        <xdr:cNvPr id="1644" name="ZoneTexte 1643">
          <a:extLst>
            <a:ext uri="{FF2B5EF4-FFF2-40B4-BE49-F238E27FC236}">
              <a16:creationId xmlns:a16="http://schemas.microsoft.com/office/drawing/2014/main" id="{6AE53106-E760-42F9-A773-7F1D8741FBCB}"/>
            </a:ext>
          </a:extLst>
        </xdr:cNvPr>
        <xdr:cNvSpPr txBox="1"/>
      </xdr:nvSpPr>
      <xdr:spPr>
        <a:xfrm>
          <a:off x="25908000" y="22969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1645" name="ZoneTexte 1644">
          <a:extLst>
            <a:ext uri="{FF2B5EF4-FFF2-40B4-BE49-F238E27FC236}">
              <a16:creationId xmlns:a16="http://schemas.microsoft.com/office/drawing/2014/main" id="{24F13C94-58E9-442B-B550-F168CF490A14}"/>
            </a:ext>
          </a:extLst>
        </xdr:cNvPr>
        <xdr:cNvSpPr txBox="1"/>
      </xdr:nvSpPr>
      <xdr:spPr>
        <a:xfrm>
          <a:off x="25908000" y="2313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121</xdr:row>
      <xdr:rowOff>128587</xdr:rowOff>
    </xdr:from>
    <xdr:ext cx="65" cy="172227"/>
    <xdr:sp macro="" textlink="">
      <xdr:nvSpPr>
        <xdr:cNvPr id="1646" name="ZoneTexte 1645">
          <a:extLst>
            <a:ext uri="{FF2B5EF4-FFF2-40B4-BE49-F238E27FC236}">
              <a16:creationId xmlns:a16="http://schemas.microsoft.com/office/drawing/2014/main" id="{B85B6654-A8CA-403F-BECC-A014F656DADC}"/>
            </a:ext>
          </a:extLst>
        </xdr:cNvPr>
        <xdr:cNvSpPr txBox="1"/>
      </xdr:nvSpPr>
      <xdr:spPr>
        <a:xfrm>
          <a:off x="25060275" y="2313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1647" name="ZoneTexte 1646">
          <a:extLst>
            <a:ext uri="{FF2B5EF4-FFF2-40B4-BE49-F238E27FC236}">
              <a16:creationId xmlns:a16="http://schemas.microsoft.com/office/drawing/2014/main" id="{B59E8254-DE87-4B84-82A5-B43DE9B7BF16}"/>
            </a:ext>
          </a:extLst>
        </xdr:cNvPr>
        <xdr:cNvSpPr txBox="1"/>
      </xdr:nvSpPr>
      <xdr:spPr>
        <a:xfrm>
          <a:off x="25908000" y="2313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1648" name="ZoneTexte 1647">
          <a:extLst>
            <a:ext uri="{FF2B5EF4-FFF2-40B4-BE49-F238E27FC236}">
              <a16:creationId xmlns:a16="http://schemas.microsoft.com/office/drawing/2014/main" id="{336E7F1C-9DD9-4113-BE37-7D16744A08C5}"/>
            </a:ext>
          </a:extLst>
        </xdr:cNvPr>
        <xdr:cNvSpPr txBox="1"/>
      </xdr:nvSpPr>
      <xdr:spPr>
        <a:xfrm>
          <a:off x="25908000" y="2313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121</xdr:row>
      <xdr:rowOff>128587</xdr:rowOff>
    </xdr:from>
    <xdr:ext cx="65" cy="172227"/>
    <xdr:sp macro="" textlink="">
      <xdr:nvSpPr>
        <xdr:cNvPr id="1649" name="ZoneTexte 1648">
          <a:extLst>
            <a:ext uri="{FF2B5EF4-FFF2-40B4-BE49-F238E27FC236}">
              <a16:creationId xmlns:a16="http://schemas.microsoft.com/office/drawing/2014/main" id="{1E6DC5DD-364A-4606-BC8D-97B43FAC4C54}"/>
            </a:ext>
          </a:extLst>
        </xdr:cNvPr>
        <xdr:cNvSpPr txBox="1"/>
      </xdr:nvSpPr>
      <xdr:spPr>
        <a:xfrm>
          <a:off x="25060275" y="2313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122</xdr:row>
      <xdr:rowOff>128587</xdr:rowOff>
    </xdr:from>
    <xdr:ext cx="65" cy="172227"/>
    <xdr:sp macro="" textlink="">
      <xdr:nvSpPr>
        <xdr:cNvPr id="1650" name="ZoneTexte 1649">
          <a:extLst>
            <a:ext uri="{FF2B5EF4-FFF2-40B4-BE49-F238E27FC236}">
              <a16:creationId xmlns:a16="http://schemas.microsoft.com/office/drawing/2014/main" id="{E83148E5-E0FC-4BD9-8603-87E80B73D8BA}"/>
            </a:ext>
          </a:extLst>
        </xdr:cNvPr>
        <xdr:cNvSpPr txBox="1"/>
      </xdr:nvSpPr>
      <xdr:spPr>
        <a:xfrm>
          <a:off x="25060275" y="2330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1651" name="ZoneTexte 1650">
          <a:extLst>
            <a:ext uri="{FF2B5EF4-FFF2-40B4-BE49-F238E27FC236}">
              <a16:creationId xmlns:a16="http://schemas.microsoft.com/office/drawing/2014/main" id="{E8FBC363-FAA6-42E4-9482-FF711D3CAC2B}"/>
            </a:ext>
          </a:extLst>
        </xdr:cNvPr>
        <xdr:cNvSpPr txBox="1"/>
      </xdr:nvSpPr>
      <xdr:spPr>
        <a:xfrm>
          <a:off x="25908000" y="2313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1652" name="ZoneTexte 1651">
          <a:extLst>
            <a:ext uri="{FF2B5EF4-FFF2-40B4-BE49-F238E27FC236}">
              <a16:creationId xmlns:a16="http://schemas.microsoft.com/office/drawing/2014/main" id="{3AB98788-A789-47B2-9D17-78A81190EF6E}"/>
            </a:ext>
          </a:extLst>
        </xdr:cNvPr>
        <xdr:cNvSpPr txBox="1"/>
      </xdr:nvSpPr>
      <xdr:spPr>
        <a:xfrm>
          <a:off x="25908000" y="2330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121</xdr:row>
      <xdr:rowOff>128587</xdr:rowOff>
    </xdr:from>
    <xdr:ext cx="65" cy="172227"/>
    <xdr:sp macro="" textlink="">
      <xdr:nvSpPr>
        <xdr:cNvPr id="1653" name="ZoneTexte 1652">
          <a:extLst>
            <a:ext uri="{FF2B5EF4-FFF2-40B4-BE49-F238E27FC236}">
              <a16:creationId xmlns:a16="http://schemas.microsoft.com/office/drawing/2014/main" id="{732B3BB5-961E-4C1A-AE83-5EEFCB85BB17}"/>
            </a:ext>
          </a:extLst>
        </xdr:cNvPr>
        <xdr:cNvSpPr txBox="1"/>
      </xdr:nvSpPr>
      <xdr:spPr>
        <a:xfrm>
          <a:off x="25908000" y="2313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1654" name="ZoneTexte 1653">
          <a:extLst>
            <a:ext uri="{FF2B5EF4-FFF2-40B4-BE49-F238E27FC236}">
              <a16:creationId xmlns:a16="http://schemas.microsoft.com/office/drawing/2014/main" id="{DABCE453-8BC0-4B9F-ACBF-E83BCBDC294F}"/>
            </a:ext>
          </a:extLst>
        </xdr:cNvPr>
        <xdr:cNvSpPr txBox="1"/>
      </xdr:nvSpPr>
      <xdr:spPr>
        <a:xfrm>
          <a:off x="25908000" y="2330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122</xdr:row>
      <xdr:rowOff>128587</xdr:rowOff>
    </xdr:from>
    <xdr:ext cx="65" cy="172227"/>
    <xdr:sp macro="" textlink="">
      <xdr:nvSpPr>
        <xdr:cNvPr id="1655" name="ZoneTexte 1654">
          <a:extLst>
            <a:ext uri="{FF2B5EF4-FFF2-40B4-BE49-F238E27FC236}">
              <a16:creationId xmlns:a16="http://schemas.microsoft.com/office/drawing/2014/main" id="{3615C5EB-E869-4058-A9D4-B4299AA88FE1}"/>
            </a:ext>
          </a:extLst>
        </xdr:cNvPr>
        <xdr:cNvSpPr txBox="1"/>
      </xdr:nvSpPr>
      <xdr:spPr>
        <a:xfrm>
          <a:off x="25060275" y="2330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1656" name="ZoneTexte 1655">
          <a:extLst>
            <a:ext uri="{FF2B5EF4-FFF2-40B4-BE49-F238E27FC236}">
              <a16:creationId xmlns:a16="http://schemas.microsoft.com/office/drawing/2014/main" id="{F615207F-69F1-4507-9B7E-42E54207328E}"/>
            </a:ext>
          </a:extLst>
        </xdr:cNvPr>
        <xdr:cNvSpPr txBox="1"/>
      </xdr:nvSpPr>
      <xdr:spPr>
        <a:xfrm>
          <a:off x="25908000" y="2330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1657" name="ZoneTexte 1656">
          <a:extLst>
            <a:ext uri="{FF2B5EF4-FFF2-40B4-BE49-F238E27FC236}">
              <a16:creationId xmlns:a16="http://schemas.microsoft.com/office/drawing/2014/main" id="{73749204-E5CB-4E9A-8590-F4E2DC63EB5E}"/>
            </a:ext>
          </a:extLst>
        </xdr:cNvPr>
        <xdr:cNvSpPr txBox="1"/>
      </xdr:nvSpPr>
      <xdr:spPr>
        <a:xfrm>
          <a:off x="25908000" y="2330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122</xdr:row>
      <xdr:rowOff>128587</xdr:rowOff>
    </xdr:from>
    <xdr:ext cx="65" cy="172227"/>
    <xdr:sp macro="" textlink="">
      <xdr:nvSpPr>
        <xdr:cNvPr id="1658" name="ZoneTexte 1657">
          <a:extLst>
            <a:ext uri="{FF2B5EF4-FFF2-40B4-BE49-F238E27FC236}">
              <a16:creationId xmlns:a16="http://schemas.microsoft.com/office/drawing/2014/main" id="{D6B8FE5D-75DC-40A1-93F2-194A8420F21F}"/>
            </a:ext>
          </a:extLst>
        </xdr:cNvPr>
        <xdr:cNvSpPr txBox="1"/>
      </xdr:nvSpPr>
      <xdr:spPr>
        <a:xfrm>
          <a:off x="25060275" y="2330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123</xdr:row>
      <xdr:rowOff>128587</xdr:rowOff>
    </xdr:from>
    <xdr:ext cx="65" cy="172227"/>
    <xdr:sp macro="" textlink="">
      <xdr:nvSpPr>
        <xdr:cNvPr id="1659" name="ZoneTexte 1658">
          <a:extLst>
            <a:ext uri="{FF2B5EF4-FFF2-40B4-BE49-F238E27FC236}">
              <a16:creationId xmlns:a16="http://schemas.microsoft.com/office/drawing/2014/main" id="{E51C5CBE-E340-4C0D-B267-67B4B171800C}"/>
            </a:ext>
          </a:extLst>
        </xdr:cNvPr>
        <xdr:cNvSpPr txBox="1"/>
      </xdr:nvSpPr>
      <xdr:spPr>
        <a:xfrm>
          <a:off x="25060275" y="23464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1660" name="ZoneTexte 1659">
          <a:extLst>
            <a:ext uri="{FF2B5EF4-FFF2-40B4-BE49-F238E27FC236}">
              <a16:creationId xmlns:a16="http://schemas.microsoft.com/office/drawing/2014/main" id="{446E3230-AD6F-46C2-A879-23B86162C24D}"/>
            </a:ext>
          </a:extLst>
        </xdr:cNvPr>
        <xdr:cNvSpPr txBox="1"/>
      </xdr:nvSpPr>
      <xdr:spPr>
        <a:xfrm>
          <a:off x="25908000" y="2330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1661" name="ZoneTexte 1660">
          <a:extLst>
            <a:ext uri="{FF2B5EF4-FFF2-40B4-BE49-F238E27FC236}">
              <a16:creationId xmlns:a16="http://schemas.microsoft.com/office/drawing/2014/main" id="{0646A170-E3DA-40B2-81A4-76BFE02062D3}"/>
            </a:ext>
          </a:extLst>
        </xdr:cNvPr>
        <xdr:cNvSpPr txBox="1"/>
      </xdr:nvSpPr>
      <xdr:spPr>
        <a:xfrm>
          <a:off x="25908000" y="23464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122</xdr:row>
      <xdr:rowOff>128587</xdr:rowOff>
    </xdr:from>
    <xdr:ext cx="65" cy="172227"/>
    <xdr:sp macro="" textlink="">
      <xdr:nvSpPr>
        <xdr:cNvPr id="1662" name="ZoneTexte 1661">
          <a:extLst>
            <a:ext uri="{FF2B5EF4-FFF2-40B4-BE49-F238E27FC236}">
              <a16:creationId xmlns:a16="http://schemas.microsoft.com/office/drawing/2014/main" id="{D714E260-EFA5-44C1-9D27-E095C3848858}"/>
            </a:ext>
          </a:extLst>
        </xdr:cNvPr>
        <xdr:cNvSpPr txBox="1"/>
      </xdr:nvSpPr>
      <xdr:spPr>
        <a:xfrm>
          <a:off x="25908000" y="23302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1663" name="ZoneTexte 1662">
          <a:extLst>
            <a:ext uri="{FF2B5EF4-FFF2-40B4-BE49-F238E27FC236}">
              <a16:creationId xmlns:a16="http://schemas.microsoft.com/office/drawing/2014/main" id="{EA183E3F-F249-412E-9F5B-13A0E490FB1E}"/>
            </a:ext>
          </a:extLst>
        </xdr:cNvPr>
        <xdr:cNvSpPr txBox="1"/>
      </xdr:nvSpPr>
      <xdr:spPr>
        <a:xfrm>
          <a:off x="25908000" y="23464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123</xdr:row>
      <xdr:rowOff>128587</xdr:rowOff>
    </xdr:from>
    <xdr:ext cx="65" cy="172227"/>
    <xdr:sp macro="" textlink="">
      <xdr:nvSpPr>
        <xdr:cNvPr id="1664" name="ZoneTexte 1663">
          <a:extLst>
            <a:ext uri="{FF2B5EF4-FFF2-40B4-BE49-F238E27FC236}">
              <a16:creationId xmlns:a16="http://schemas.microsoft.com/office/drawing/2014/main" id="{5CCAF134-ECDD-4C48-ACDF-F69E07991BCF}"/>
            </a:ext>
          </a:extLst>
        </xdr:cNvPr>
        <xdr:cNvSpPr txBox="1"/>
      </xdr:nvSpPr>
      <xdr:spPr>
        <a:xfrm>
          <a:off x="25060275" y="23464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1665" name="ZoneTexte 1664">
          <a:extLst>
            <a:ext uri="{FF2B5EF4-FFF2-40B4-BE49-F238E27FC236}">
              <a16:creationId xmlns:a16="http://schemas.microsoft.com/office/drawing/2014/main" id="{F089CEB9-8C10-4D64-AE22-2E73EA6D5EB6}"/>
            </a:ext>
          </a:extLst>
        </xdr:cNvPr>
        <xdr:cNvSpPr txBox="1"/>
      </xdr:nvSpPr>
      <xdr:spPr>
        <a:xfrm>
          <a:off x="25908000" y="23464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1666" name="ZoneTexte 1665">
          <a:extLst>
            <a:ext uri="{FF2B5EF4-FFF2-40B4-BE49-F238E27FC236}">
              <a16:creationId xmlns:a16="http://schemas.microsoft.com/office/drawing/2014/main" id="{93CAA2FC-0925-41E3-89C8-6B2DB5C8C7C3}"/>
            </a:ext>
          </a:extLst>
        </xdr:cNvPr>
        <xdr:cNvSpPr txBox="1"/>
      </xdr:nvSpPr>
      <xdr:spPr>
        <a:xfrm>
          <a:off x="25908000" y="23464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123</xdr:row>
      <xdr:rowOff>128587</xdr:rowOff>
    </xdr:from>
    <xdr:ext cx="65" cy="172227"/>
    <xdr:sp macro="" textlink="">
      <xdr:nvSpPr>
        <xdr:cNvPr id="1667" name="ZoneTexte 1666">
          <a:extLst>
            <a:ext uri="{FF2B5EF4-FFF2-40B4-BE49-F238E27FC236}">
              <a16:creationId xmlns:a16="http://schemas.microsoft.com/office/drawing/2014/main" id="{C5769538-9F71-4F3E-9A77-9963CE655939}"/>
            </a:ext>
          </a:extLst>
        </xdr:cNvPr>
        <xdr:cNvSpPr txBox="1"/>
      </xdr:nvSpPr>
      <xdr:spPr>
        <a:xfrm>
          <a:off x="25060275" y="23464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124</xdr:row>
      <xdr:rowOff>128587</xdr:rowOff>
    </xdr:from>
    <xdr:ext cx="65" cy="172227"/>
    <xdr:sp macro="" textlink="">
      <xdr:nvSpPr>
        <xdr:cNvPr id="1668" name="ZoneTexte 1667">
          <a:extLst>
            <a:ext uri="{FF2B5EF4-FFF2-40B4-BE49-F238E27FC236}">
              <a16:creationId xmlns:a16="http://schemas.microsoft.com/office/drawing/2014/main" id="{3CC91C7D-BACD-4CCB-86E2-160CE4F101EF}"/>
            </a:ext>
          </a:extLst>
        </xdr:cNvPr>
        <xdr:cNvSpPr txBox="1"/>
      </xdr:nvSpPr>
      <xdr:spPr>
        <a:xfrm>
          <a:off x="25060275" y="23626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1669" name="ZoneTexte 1668">
          <a:extLst>
            <a:ext uri="{FF2B5EF4-FFF2-40B4-BE49-F238E27FC236}">
              <a16:creationId xmlns:a16="http://schemas.microsoft.com/office/drawing/2014/main" id="{6864CBF7-6767-49DD-811B-0DA4A8113253}"/>
            </a:ext>
          </a:extLst>
        </xdr:cNvPr>
        <xdr:cNvSpPr txBox="1"/>
      </xdr:nvSpPr>
      <xdr:spPr>
        <a:xfrm>
          <a:off x="25908000" y="23464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1670" name="ZoneTexte 1669">
          <a:extLst>
            <a:ext uri="{FF2B5EF4-FFF2-40B4-BE49-F238E27FC236}">
              <a16:creationId xmlns:a16="http://schemas.microsoft.com/office/drawing/2014/main" id="{4808CEDD-6576-45F2-981F-7A0A2AEEC521}"/>
            </a:ext>
          </a:extLst>
        </xdr:cNvPr>
        <xdr:cNvSpPr txBox="1"/>
      </xdr:nvSpPr>
      <xdr:spPr>
        <a:xfrm>
          <a:off x="25908000" y="23626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123</xdr:row>
      <xdr:rowOff>128587</xdr:rowOff>
    </xdr:from>
    <xdr:ext cx="65" cy="172227"/>
    <xdr:sp macro="" textlink="">
      <xdr:nvSpPr>
        <xdr:cNvPr id="1671" name="ZoneTexte 1670">
          <a:extLst>
            <a:ext uri="{FF2B5EF4-FFF2-40B4-BE49-F238E27FC236}">
              <a16:creationId xmlns:a16="http://schemas.microsoft.com/office/drawing/2014/main" id="{F174AF89-C2A8-43C9-930A-D695479A0664}"/>
            </a:ext>
          </a:extLst>
        </xdr:cNvPr>
        <xdr:cNvSpPr txBox="1"/>
      </xdr:nvSpPr>
      <xdr:spPr>
        <a:xfrm>
          <a:off x="25908000" y="23464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1672" name="ZoneTexte 1671">
          <a:extLst>
            <a:ext uri="{FF2B5EF4-FFF2-40B4-BE49-F238E27FC236}">
              <a16:creationId xmlns:a16="http://schemas.microsoft.com/office/drawing/2014/main" id="{E8AFC123-BBA8-4CAC-BADA-033F7301CD6A}"/>
            </a:ext>
          </a:extLst>
        </xdr:cNvPr>
        <xdr:cNvSpPr txBox="1"/>
      </xdr:nvSpPr>
      <xdr:spPr>
        <a:xfrm>
          <a:off x="25908000" y="23626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124</xdr:row>
      <xdr:rowOff>128587</xdr:rowOff>
    </xdr:from>
    <xdr:ext cx="65" cy="172227"/>
    <xdr:sp macro="" textlink="">
      <xdr:nvSpPr>
        <xdr:cNvPr id="1673" name="ZoneTexte 1672">
          <a:extLst>
            <a:ext uri="{FF2B5EF4-FFF2-40B4-BE49-F238E27FC236}">
              <a16:creationId xmlns:a16="http://schemas.microsoft.com/office/drawing/2014/main" id="{2698625F-0F17-4AB1-A6F1-433AE037D66E}"/>
            </a:ext>
          </a:extLst>
        </xdr:cNvPr>
        <xdr:cNvSpPr txBox="1"/>
      </xdr:nvSpPr>
      <xdr:spPr>
        <a:xfrm>
          <a:off x="25060275" y="23626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1674" name="ZoneTexte 1673">
          <a:extLst>
            <a:ext uri="{FF2B5EF4-FFF2-40B4-BE49-F238E27FC236}">
              <a16:creationId xmlns:a16="http://schemas.microsoft.com/office/drawing/2014/main" id="{A43E6ECB-10A5-4A4F-A31F-323E05006F73}"/>
            </a:ext>
          </a:extLst>
        </xdr:cNvPr>
        <xdr:cNvSpPr txBox="1"/>
      </xdr:nvSpPr>
      <xdr:spPr>
        <a:xfrm>
          <a:off x="25908000" y="23626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1675" name="ZoneTexte 1674">
          <a:extLst>
            <a:ext uri="{FF2B5EF4-FFF2-40B4-BE49-F238E27FC236}">
              <a16:creationId xmlns:a16="http://schemas.microsoft.com/office/drawing/2014/main" id="{FF71E41B-5A9E-4028-8C01-DF63DF7DF022}"/>
            </a:ext>
          </a:extLst>
        </xdr:cNvPr>
        <xdr:cNvSpPr txBox="1"/>
      </xdr:nvSpPr>
      <xdr:spPr>
        <a:xfrm>
          <a:off x="25908000" y="23626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124</xdr:row>
      <xdr:rowOff>128587</xdr:rowOff>
    </xdr:from>
    <xdr:ext cx="65" cy="172227"/>
    <xdr:sp macro="" textlink="">
      <xdr:nvSpPr>
        <xdr:cNvPr id="1676" name="ZoneTexte 1675">
          <a:extLst>
            <a:ext uri="{FF2B5EF4-FFF2-40B4-BE49-F238E27FC236}">
              <a16:creationId xmlns:a16="http://schemas.microsoft.com/office/drawing/2014/main" id="{26DF07D5-018C-4502-81FC-0CD065B3443F}"/>
            </a:ext>
          </a:extLst>
        </xdr:cNvPr>
        <xdr:cNvSpPr txBox="1"/>
      </xdr:nvSpPr>
      <xdr:spPr>
        <a:xfrm>
          <a:off x="25060275" y="23626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125</xdr:row>
      <xdr:rowOff>128587</xdr:rowOff>
    </xdr:from>
    <xdr:ext cx="65" cy="172227"/>
    <xdr:sp macro="" textlink="">
      <xdr:nvSpPr>
        <xdr:cNvPr id="1677" name="ZoneTexte 1676">
          <a:extLst>
            <a:ext uri="{FF2B5EF4-FFF2-40B4-BE49-F238E27FC236}">
              <a16:creationId xmlns:a16="http://schemas.microsoft.com/office/drawing/2014/main" id="{B03CB51D-502D-47BD-996A-DEC0E187FFF9}"/>
            </a:ext>
          </a:extLst>
        </xdr:cNvPr>
        <xdr:cNvSpPr txBox="1"/>
      </xdr:nvSpPr>
      <xdr:spPr>
        <a:xfrm>
          <a:off x="25060275" y="2378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1678" name="ZoneTexte 1677">
          <a:extLst>
            <a:ext uri="{FF2B5EF4-FFF2-40B4-BE49-F238E27FC236}">
              <a16:creationId xmlns:a16="http://schemas.microsoft.com/office/drawing/2014/main" id="{F8ADBF3B-B57A-4DA3-815A-45146C1A22BB}"/>
            </a:ext>
          </a:extLst>
        </xdr:cNvPr>
        <xdr:cNvSpPr txBox="1"/>
      </xdr:nvSpPr>
      <xdr:spPr>
        <a:xfrm>
          <a:off x="25908000" y="23626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1679" name="ZoneTexte 1678">
          <a:extLst>
            <a:ext uri="{FF2B5EF4-FFF2-40B4-BE49-F238E27FC236}">
              <a16:creationId xmlns:a16="http://schemas.microsoft.com/office/drawing/2014/main" id="{FEA1D086-EC1F-4310-9D34-056DE31EE194}"/>
            </a:ext>
          </a:extLst>
        </xdr:cNvPr>
        <xdr:cNvSpPr txBox="1"/>
      </xdr:nvSpPr>
      <xdr:spPr>
        <a:xfrm>
          <a:off x="25908000" y="2378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124</xdr:row>
      <xdr:rowOff>128587</xdr:rowOff>
    </xdr:from>
    <xdr:ext cx="65" cy="172227"/>
    <xdr:sp macro="" textlink="">
      <xdr:nvSpPr>
        <xdr:cNvPr id="1680" name="ZoneTexte 1679">
          <a:extLst>
            <a:ext uri="{FF2B5EF4-FFF2-40B4-BE49-F238E27FC236}">
              <a16:creationId xmlns:a16="http://schemas.microsoft.com/office/drawing/2014/main" id="{2C2DDFFF-DBBF-46BE-830A-03E457EE2F4B}"/>
            </a:ext>
          </a:extLst>
        </xdr:cNvPr>
        <xdr:cNvSpPr txBox="1"/>
      </xdr:nvSpPr>
      <xdr:spPr>
        <a:xfrm>
          <a:off x="25908000" y="23626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1681" name="ZoneTexte 1680">
          <a:extLst>
            <a:ext uri="{FF2B5EF4-FFF2-40B4-BE49-F238E27FC236}">
              <a16:creationId xmlns:a16="http://schemas.microsoft.com/office/drawing/2014/main" id="{D8BE6C8E-AF71-42D8-8020-9E04FE87254F}"/>
            </a:ext>
          </a:extLst>
        </xdr:cNvPr>
        <xdr:cNvSpPr txBox="1"/>
      </xdr:nvSpPr>
      <xdr:spPr>
        <a:xfrm>
          <a:off x="25908000" y="2378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125</xdr:row>
      <xdr:rowOff>128587</xdr:rowOff>
    </xdr:from>
    <xdr:ext cx="65" cy="172227"/>
    <xdr:sp macro="" textlink="">
      <xdr:nvSpPr>
        <xdr:cNvPr id="1682" name="ZoneTexte 1681">
          <a:extLst>
            <a:ext uri="{FF2B5EF4-FFF2-40B4-BE49-F238E27FC236}">
              <a16:creationId xmlns:a16="http://schemas.microsoft.com/office/drawing/2014/main" id="{631F2B41-648B-4FEC-9CD3-47AA5F911B12}"/>
            </a:ext>
          </a:extLst>
        </xdr:cNvPr>
        <xdr:cNvSpPr txBox="1"/>
      </xdr:nvSpPr>
      <xdr:spPr>
        <a:xfrm>
          <a:off x="25060275" y="2378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1683" name="ZoneTexte 1682">
          <a:extLst>
            <a:ext uri="{FF2B5EF4-FFF2-40B4-BE49-F238E27FC236}">
              <a16:creationId xmlns:a16="http://schemas.microsoft.com/office/drawing/2014/main" id="{A088D1BB-55E6-433C-AD8F-02890DFDD991}"/>
            </a:ext>
          </a:extLst>
        </xdr:cNvPr>
        <xdr:cNvSpPr txBox="1"/>
      </xdr:nvSpPr>
      <xdr:spPr>
        <a:xfrm>
          <a:off x="25908000" y="2378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1684" name="ZoneTexte 1683">
          <a:extLst>
            <a:ext uri="{FF2B5EF4-FFF2-40B4-BE49-F238E27FC236}">
              <a16:creationId xmlns:a16="http://schemas.microsoft.com/office/drawing/2014/main" id="{AAA6C4A0-4FF1-435E-AC70-7FC9BFED724D}"/>
            </a:ext>
          </a:extLst>
        </xdr:cNvPr>
        <xdr:cNvSpPr txBox="1"/>
      </xdr:nvSpPr>
      <xdr:spPr>
        <a:xfrm>
          <a:off x="25908000" y="2378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125</xdr:row>
      <xdr:rowOff>128587</xdr:rowOff>
    </xdr:from>
    <xdr:ext cx="65" cy="172227"/>
    <xdr:sp macro="" textlink="">
      <xdr:nvSpPr>
        <xdr:cNvPr id="1685" name="ZoneTexte 1684">
          <a:extLst>
            <a:ext uri="{FF2B5EF4-FFF2-40B4-BE49-F238E27FC236}">
              <a16:creationId xmlns:a16="http://schemas.microsoft.com/office/drawing/2014/main" id="{722C32AB-0065-44E0-9B64-D9AF05501B81}"/>
            </a:ext>
          </a:extLst>
        </xdr:cNvPr>
        <xdr:cNvSpPr txBox="1"/>
      </xdr:nvSpPr>
      <xdr:spPr>
        <a:xfrm>
          <a:off x="25060275" y="2378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126</xdr:row>
      <xdr:rowOff>128587</xdr:rowOff>
    </xdr:from>
    <xdr:ext cx="65" cy="172227"/>
    <xdr:sp macro="" textlink="">
      <xdr:nvSpPr>
        <xdr:cNvPr id="1686" name="ZoneTexte 1685">
          <a:extLst>
            <a:ext uri="{FF2B5EF4-FFF2-40B4-BE49-F238E27FC236}">
              <a16:creationId xmlns:a16="http://schemas.microsoft.com/office/drawing/2014/main" id="{EE9D1374-24DD-445A-B5E0-D348EDC820A8}"/>
            </a:ext>
          </a:extLst>
        </xdr:cNvPr>
        <xdr:cNvSpPr txBox="1"/>
      </xdr:nvSpPr>
      <xdr:spPr>
        <a:xfrm>
          <a:off x="25060275" y="23950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1687" name="ZoneTexte 1686">
          <a:extLst>
            <a:ext uri="{FF2B5EF4-FFF2-40B4-BE49-F238E27FC236}">
              <a16:creationId xmlns:a16="http://schemas.microsoft.com/office/drawing/2014/main" id="{756009DA-7124-4446-AD59-CAF50608C990}"/>
            </a:ext>
          </a:extLst>
        </xdr:cNvPr>
        <xdr:cNvSpPr txBox="1"/>
      </xdr:nvSpPr>
      <xdr:spPr>
        <a:xfrm>
          <a:off x="25908000" y="2378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1688" name="ZoneTexte 1687">
          <a:extLst>
            <a:ext uri="{FF2B5EF4-FFF2-40B4-BE49-F238E27FC236}">
              <a16:creationId xmlns:a16="http://schemas.microsoft.com/office/drawing/2014/main" id="{7CBB47BA-9FCF-4BE1-9F9E-743C519CD792}"/>
            </a:ext>
          </a:extLst>
        </xdr:cNvPr>
        <xdr:cNvSpPr txBox="1"/>
      </xdr:nvSpPr>
      <xdr:spPr>
        <a:xfrm>
          <a:off x="25908000" y="23950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125</xdr:row>
      <xdr:rowOff>128587</xdr:rowOff>
    </xdr:from>
    <xdr:ext cx="65" cy="172227"/>
    <xdr:sp macro="" textlink="">
      <xdr:nvSpPr>
        <xdr:cNvPr id="1689" name="ZoneTexte 1688">
          <a:extLst>
            <a:ext uri="{FF2B5EF4-FFF2-40B4-BE49-F238E27FC236}">
              <a16:creationId xmlns:a16="http://schemas.microsoft.com/office/drawing/2014/main" id="{40806C11-F7BA-4B0E-B556-4A04B1FDFB99}"/>
            </a:ext>
          </a:extLst>
        </xdr:cNvPr>
        <xdr:cNvSpPr txBox="1"/>
      </xdr:nvSpPr>
      <xdr:spPr>
        <a:xfrm>
          <a:off x="25908000" y="23788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1690" name="ZoneTexte 1689">
          <a:extLst>
            <a:ext uri="{FF2B5EF4-FFF2-40B4-BE49-F238E27FC236}">
              <a16:creationId xmlns:a16="http://schemas.microsoft.com/office/drawing/2014/main" id="{567F6538-3B0D-440C-A015-4E126AC56562}"/>
            </a:ext>
          </a:extLst>
        </xdr:cNvPr>
        <xdr:cNvSpPr txBox="1"/>
      </xdr:nvSpPr>
      <xdr:spPr>
        <a:xfrm>
          <a:off x="25908000" y="23950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126</xdr:row>
      <xdr:rowOff>128587</xdr:rowOff>
    </xdr:from>
    <xdr:ext cx="65" cy="172227"/>
    <xdr:sp macro="" textlink="">
      <xdr:nvSpPr>
        <xdr:cNvPr id="1691" name="ZoneTexte 1690">
          <a:extLst>
            <a:ext uri="{FF2B5EF4-FFF2-40B4-BE49-F238E27FC236}">
              <a16:creationId xmlns:a16="http://schemas.microsoft.com/office/drawing/2014/main" id="{C583E8EA-27A0-4F0D-8385-77D8DDB7BC8B}"/>
            </a:ext>
          </a:extLst>
        </xdr:cNvPr>
        <xdr:cNvSpPr txBox="1"/>
      </xdr:nvSpPr>
      <xdr:spPr>
        <a:xfrm>
          <a:off x="25060275" y="23950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1692" name="ZoneTexte 1691">
          <a:extLst>
            <a:ext uri="{FF2B5EF4-FFF2-40B4-BE49-F238E27FC236}">
              <a16:creationId xmlns:a16="http://schemas.microsoft.com/office/drawing/2014/main" id="{1A7251A5-3428-46FB-B22A-0F874CCF1615}"/>
            </a:ext>
          </a:extLst>
        </xdr:cNvPr>
        <xdr:cNvSpPr txBox="1"/>
      </xdr:nvSpPr>
      <xdr:spPr>
        <a:xfrm>
          <a:off x="25908000" y="23950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1693" name="ZoneTexte 1692">
          <a:extLst>
            <a:ext uri="{FF2B5EF4-FFF2-40B4-BE49-F238E27FC236}">
              <a16:creationId xmlns:a16="http://schemas.microsoft.com/office/drawing/2014/main" id="{423F7C49-A5DD-4E15-A07C-5F1491B90E9C}"/>
            </a:ext>
          </a:extLst>
        </xdr:cNvPr>
        <xdr:cNvSpPr txBox="1"/>
      </xdr:nvSpPr>
      <xdr:spPr>
        <a:xfrm>
          <a:off x="25908000" y="23950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126</xdr:row>
      <xdr:rowOff>128587</xdr:rowOff>
    </xdr:from>
    <xdr:ext cx="65" cy="172227"/>
    <xdr:sp macro="" textlink="">
      <xdr:nvSpPr>
        <xdr:cNvPr id="1694" name="ZoneTexte 1693">
          <a:extLst>
            <a:ext uri="{FF2B5EF4-FFF2-40B4-BE49-F238E27FC236}">
              <a16:creationId xmlns:a16="http://schemas.microsoft.com/office/drawing/2014/main" id="{CE267B53-0077-44DF-ACAD-149D0C997812}"/>
            </a:ext>
          </a:extLst>
        </xdr:cNvPr>
        <xdr:cNvSpPr txBox="1"/>
      </xdr:nvSpPr>
      <xdr:spPr>
        <a:xfrm>
          <a:off x="25060275" y="23950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127</xdr:row>
      <xdr:rowOff>128587</xdr:rowOff>
    </xdr:from>
    <xdr:ext cx="65" cy="172227"/>
    <xdr:sp macro="" textlink="">
      <xdr:nvSpPr>
        <xdr:cNvPr id="1695" name="ZoneTexte 1694">
          <a:extLst>
            <a:ext uri="{FF2B5EF4-FFF2-40B4-BE49-F238E27FC236}">
              <a16:creationId xmlns:a16="http://schemas.microsoft.com/office/drawing/2014/main" id="{F166DDCF-FBFB-4818-BC4E-140542669165}"/>
            </a:ext>
          </a:extLst>
        </xdr:cNvPr>
        <xdr:cNvSpPr txBox="1"/>
      </xdr:nvSpPr>
      <xdr:spPr>
        <a:xfrm>
          <a:off x="25060275" y="2411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1696" name="ZoneTexte 1695">
          <a:extLst>
            <a:ext uri="{FF2B5EF4-FFF2-40B4-BE49-F238E27FC236}">
              <a16:creationId xmlns:a16="http://schemas.microsoft.com/office/drawing/2014/main" id="{B0B3D6B8-4820-4FA1-AA43-1B3A937AEDFF}"/>
            </a:ext>
          </a:extLst>
        </xdr:cNvPr>
        <xdr:cNvSpPr txBox="1"/>
      </xdr:nvSpPr>
      <xdr:spPr>
        <a:xfrm>
          <a:off x="25908000" y="23950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1697" name="ZoneTexte 1696">
          <a:extLst>
            <a:ext uri="{FF2B5EF4-FFF2-40B4-BE49-F238E27FC236}">
              <a16:creationId xmlns:a16="http://schemas.microsoft.com/office/drawing/2014/main" id="{F99C3F62-D6F8-44B2-83D2-EB59E86CA2A1}"/>
            </a:ext>
          </a:extLst>
        </xdr:cNvPr>
        <xdr:cNvSpPr txBox="1"/>
      </xdr:nvSpPr>
      <xdr:spPr>
        <a:xfrm>
          <a:off x="25908000" y="2411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126</xdr:row>
      <xdr:rowOff>128587</xdr:rowOff>
    </xdr:from>
    <xdr:ext cx="65" cy="172227"/>
    <xdr:sp macro="" textlink="">
      <xdr:nvSpPr>
        <xdr:cNvPr id="1698" name="ZoneTexte 1697">
          <a:extLst>
            <a:ext uri="{FF2B5EF4-FFF2-40B4-BE49-F238E27FC236}">
              <a16:creationId xmlns:a16="http://schemas.microsoft.com/office/drawing/2014/main" id="{DEAF3859-B6E7-4FEB-B5F2-386547CF5268}"/>
            </a:ext>
          </a:extLst>
        </xdr:cNvPr>
        <xdr:cNvSpPr txBox="1"/>
      </xdr:nvSpPr>
      <xdr:spPr>
        <a:xfrm>
          <a:off x="25908000" y="23950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1699" name="ZoneTexte 1698">
          <a:extLst>
            <a:ext uri="{FF2B5EF4-FFF2-40B4-BE49-F238E27FC236}">
              <a16:creationId xmlns:a16="http://schemas.microsoft.com/office/drawing/2014/main" id="{5023BF19-5F67-4FD8-8523-120466770401}"/>
            </a:ext>
          </a:extLst>
        </xdr:cNvPr>
        <xdr:cNvSpPr txBox="1"/>
      </xdr:nvSpPr>
      <xdr:spPr>
        <a:xfrm>
          <a:off x="25908000" y="2411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127</xdr:row>
      <xdr:rowOff>128587</xdr:rowOff>
    </xdr:from>
    <xdr:ext cx="65" cy="172227"/>
    <xdr:sp macro="" textlink="">
      <xdr:nvSpPr>
        <xdr:cNvPr id="1700" name="ZoneTexte 1699">
          <a:extLst>
            <a:ext uri="{FF2B5EF4-FFF2-40B4-BE49-F238E27FC236}">
              <a16:creationId xmlns:a16="http://schemas.microsoft.com/office/drawing/2014/main" id="{B55D171C-2254-464D-A92C-036674FA0AF2}"/>
            </a:ext>
          </a:extLst>
        </xdr:cNvPr>
        <xdr:cNvSpPr txBox="1"/>
      </xdr:nvSpPr>
      <xdr:spPr>
        <a:xfrm>
          <a:off x="25060275" y="2411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1701" name="ZoneTexte 1700">
          <a:extLst>
            <a:ext uri="{FF2B5EF4-FFF2-40B4-BE49-F238E27FC236}">
              <a16:creationId xmlns:a16="http://schemas.microsoft.com/office/drawing/2014/main" id="{6306FB8A-2ED1-4B79-882C-CF4D9DA81248}"/>
            </a:ext>
          </a:extLst>
        </xdr:cNvPr>
        <xdr:cNvSpPr txBox="1"/>
      </xdr:nvSpPr>
      <xdr:spPr>
        <a:xfrm>
          <a:off x="25908000" y="2411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1702" name="ZoneTexte 1701">
          <a:extLst>
            <a:ext uri="{FF2B5EF4-FFF2-40B4-BE49-F238E27FC236}">
              <a16:creationId xmlns:a16="http://schemas.microsoft.com/office/drawing/2014/main" id="{B7D86080-08A9-49FA-B8C6-56272999D3F3}"/>
            </a:ext>
          </a:extLst>
        </xdr:cNvPr>
        <xdr:cNvSpPr txBox="1"/>
      </xdr:nvSpPr>
      <xdr:spPr>
        <a:xfrm>
          <a:off x="25908000" y="2411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127</xdr:row>
      <xdr:rowOff>128587</xdr:rowOff>
    </xdr:from>
    <xdr:ext cx="65" cy="172227"/>
    <xdr:sp macro="" textlink="">
      <xdr:nvSpPr>
        <xdr:cNvPr id="1703" name="ZoneTexte 1702">
          <a:extLst>
            <a:ext uri="{FF2B5EF4-FFF2-40B4-BE49-F238E27FC236}">
              <a16:creationId xmlns:a16="http://schemas.microsoft.com/office/drawing/2014/main" id="{35277D55-9D80-4AB8-A96F-6F1E03948781}"/>
            </a:ext>
          </a:extLst>
        </xdr:cNvPr>
        <xdr:cNvSpPr txBox="1"/>
      </xdr:nvSpPr>
      <xdr:spPr>
        <a:xfrm>
          <a:off x="25060275" y="2411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128</xdr:row>
      <xdr:rowOff>128587</xdr:rowOff>
    </xdr:from>
    <xdr:ext cx="65" cy="172227"/>
    <xdr:sp macro="" textlink="">
      <xdr:nvSpPr>
        <xdr:cNvPr id="1704" name="ZoneTexte 1703">
          <a:extLst>
            <a:ext uri="{FF2B5EF4-FFF2-40B4-BE49-F238E27FC236}">
              <a16:creationId xmlns:a16="http://schemas.microsoft.com/office/drawing/2014/main" id="{A811C9B8-A46C-4BC2-8B68-476DC5E56577}"/>
            </a:ext>
          </a:extLst>
        </xdr:cNvPr>
        <xdr:cNvSpPr txBox="1"/>
      </xdr:nvSpPr>
      <xdr:spPr>
        <a:xfrm>
          <a:off x="25060275" y="24350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1705" name="ZoneTexte 1704">
          <a:extLst>
            <a:ext uri="{FF2B5EF4-FFF2-40B4-BE49-F238E27FC236}">
              <a16:creationId xmlns:a16="http://schemas.microsoft.com/office/drawing/2014/main" id="{911B9721-F4A9-4CBA-A36C-963D62C0839D}"/>
            </a:ext>
          </a:extLst>
        </xdr:cNvPr>
        <xdr:cNvSpPr txBox="1"/>
      </xdr:nvSpPr>
      <xdr:spPr>
        <a:xfrm>
          <a:off x="25908000" y="2411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1706" name="ZoneTexte 1705">
          <a:extLst>
            <a:ext uri="{FF2B5EF4-FFF2-40B4-BE49-F238E27FC236}">
              <a16:creationId xmlns:a16="http://schemas.microsoft.com/office/drawing/2014/main" id="{C1801965-332D-4419-92D9-6D34A4904A5B}"/>
            </a:ext>
          </a:extLst>
        </xdr:cNvPr>
        <xdr:cNvSpPr txBox="1"/>
      </xdr:nvSpPr>
      <xdr:spPr>
        <a:xfrm>
          <a:off x="25908000" y="24350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127</xdr:row>
      <xdr:rowOff>128587</xdr:rowOff>
    </xdr:from>
    <xdr:ext cx="65" cy="172227"/>
    <xdr:sp macro="" textlink="">
      <xdr:nvSpPr>
        <xdr:cNvPr id="1707" name="ZoneTexte 1706">
          <a:extLst>
            <a:ext uri="{FF2B5EF4-FFF2-40B4-BE49-F238E27FC236}">
              <a16:creationId xmlns:a16="http://schemas.microsoft.com/office/drawing/2014/main" id="{6B6893B7-41F3-4EE8-90F3-E92AEC3C522E}"/>
            </a:ext>
          </a:extLst>
        </xdr:cNvPr>
        <xdr:cNvSpPr txBox="1"/>
      </xdr:nvSpPr>
      <xdr:spPr>
        <a:xfrm>
          <a:off x="25908000" y="2411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1708" name="ZoneTexte 1707">
          <a:extLst>
            <a:ext uri="{FF2B5EF4-FFF2-40B4-BE49-F238E27FC236}">
              <a16:creationId xmlns:a16="http://schemas.microsoft.com/office/drawing/2014/main" id="{A1324795-EC98-4EE1-ABA0-FD72BEC0D1F2}"/>
            </a:ext>
          </a:extLst>
        </xdr:cNvPr>
        <xdr:cNvSpPr txBox="1"/>
      </xdr:nvSpPr>
      <xdr:spPr>
        <a:xfrm>
          <a:off x="25908000" y="24350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128</xdr:row>
      <xdr:rowOff>128587</xdr:rowOff>
    </xdr:from>
    <xdr:ext cx="65" cy="172227"/>
    <xdr:sp macro="" textlink="">
      <xdr:nvSpPr>
        <xdr:cNvPr id="1709" name="ZoneTexte 1708">
          <a:extLst>
            <a:ext uri="{FF2B5EF4-FFF2-40B4-BE49-F238E27FC236}">
              <a16:creationId xmlns:a16="http://schemas.microsoft.com/office/drawing/2014/main" id="{BC0A269F-BB29-4B08-B16C-5C0ACAB5598D}"/>
            </a:ext>
          </a:extLst>
        </xdr:cNvPr>
        <xdr:cNvSpPr txBox="1"/>
      </xdr:nvSpPr>
      <xdr:spPr>
        <a:xfrm>
          <a:off x="25060275" y="24350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1710" name="ZoneTexte 1709">
          <a:extLst>
            <a:ext uri="{FF2B5EF4-FFF2-40B4-BE49-F238E27FC236}">
              <a16:creationId xmlns:a16="http://schemas.microsoft.com/office/drawing/2014/main" id="{4A7E70B7-49EA-4499-B9F7-CD6FB133B7C2}"/>
            </a:ext>
          </a:extLst>
        </xdr:cNvPr>
        <xdr:cNvSpPr txBox="1"/>
      </xdr:nvSpPr>
      <xdr:spPr>
        <a:xfrm>
          <a:off x="25908000" y="24350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1711" name="ZoneTexte 1710">
          <a:extLst>
            <a:ext uri="{FF2B5EF4-FFF2-40B4-BE49-F238E27FC236}">
              <a16:creationId xmlns:a16="http://schemas.microsoft.com/office/drawing/2014/main" id="{29565A66-625F-4CE0-931D-4A71EE1FA006}"/>
            </a:ext>
          </a:extLst>
        </xdr:cNvPr>
        <xdr:cNvSpPr txBox="1"/>
      </xdr:nvSpPr>
      <xdr:spPr>
        <a:xfrm>
          <a:off x="25908000" y="24350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128</xdr:row>
      <xdr:rowOff>128587</xdr:rowOff>
    </xdr:from>
    <xdr:ext cx="65" cy="172227"/>
    <xdr:sp macro="" textlink="">
      <xdr:nvSpPr>
        <xdr:cNvPr id="1712" name="ZoneTexte 1711">
          <a:extLst>
            <a:ext uri="{FF2B5EF4-FFF2-40B4-BE49-F238E27FC236}">
              <a16:creationId xmlns:a16="http://schemas.microsoft.com/office/drawing/2014/main" id="{BD158059-AE7B-452C-86BE-DE724387DAAF}"/>
            </a:ext>
          </a:extLst>
        </xdr:cNvPr>
        <xdr:cNvSpPr txBox="1"/>
      </xdr:nvSpPr>
      <xdr:spPr>
        <a:xfrm>
          <a:off x="25060275" y="24350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129</xdr:row>
      <xdr:rowOff>128587</xdr:rowOff>
    </xdr:from>
    <xdr:ext cx="65" cy="172227"/>
    <xdr:sp macro="" textlink="">
      <xdr:nvSpPr>
        <xdr:cNvPr id="1713" name="ZoneTexte 1712">
          <a:extLst>
            <a:ext uri="{FF2B5EF4-FFF2-40B4-BE49-F238E27FC236}">
              <a16:creationId xmlns:a16="http://schemas.microsoft.com/office/drawing/2014/main" id="{7B64A058-4808-4F08-B11D-06A3203E93B8}"/>
            </a:ext>
          </a:extLst>
        </xdr:cNvPr>
        <xdr:cNvSpPr txBox="1"/>
      </xdr:nvSpPr>
      <xdr:spPr>
        <a:xfrm>
          <a:off x="25060275" y="2455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1714" name="ZoneTexte 1713">
          <a:extLst>
            <a:ext uri="{FF2B5EF4-FFF2-40B4-BE49-F238E27FC236}">
              <a16:creationId xmlns:a16="http://schemas.microsoft.com/office/drawing/2014/main" id="{CA5A4673-530A-40A4-813D-5854D9167F92}"/>
            </a:ext>
          </a:extLst>
        </xdr:cNvPr>
        <xdr:cNvSpPr txBox="1"/>
      </xdr:nvSpPr>
      <xdr:spPr>
        <a:xfrm>
          <a:off x="25908000" y="24350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1715" name="ZoneTexte 1714">
          <a:extLst>
            <a:ext uri="{FF2B5EF4-FFF2-40B4-BE49-F238E27FC236}">
              <a16:creationId xmlns:a16="http://schemas.microsoft.com/office/drawing/2014/main" id="{23E9FDEF-3020-42FE-85DE-55B4127923D8}"/>
            </a:ext>
          </a:extLst>
        </xdr:cNvPr>
        <xdr:cNvSpPr txBox="1"/>
      </xdr:nvSpPr>
      <xdr:spPr>
        <a:xfrm>
          <a:off x="25908000" y="2455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128</xdr:row>
      <xdr:rowOff>128587</xdr:rowOff>
    </xdr:from>
    <xdr:ext cx="65" cy="172227"/>
    <xdr:sp macro="" textlink="">
      <xdr:nvSpPr>
        <xdr:cNvPr id="1716" name="ZoneTexte 1715">
          <a:extLst>
            <a:ext uri="{FF2B5EF4-FFF2-40B4-BE49-F238E27FC236}">
              <a16:creationId xmlns:a16="http://schemas.microsoft.com/office/drawing/2014/main" id="{4FE1B26F-74E1-4C5B-B3C3-8465DE689FE3}"/>
            </a:ext>
          </a:extLst>
        </xdr:cNvPr>
        <xdr:cNvSpPr txBox="1"/>
      </xdr:nvSpPr>
      <xdr:spPr>
        <a:xfrm>
          <a:off x="25908000" y="24350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1717" name="ZoneTexte 1716">
          <a:extLst>
            <a:ext uri="{FF2B5EF4-FFF2-40B4-BE49-F238E27FC236}">
              <a16:creationId xmlns:a16="http://schemas.microsoft.com/office/drawing/2014/main" id="{5B1851F2-0A8D-4427-8A65-AD1092A0651B}"/>
            </a:ext>
          </a:extLst>
        </xdr:cNvPr>
        <xdr:cNvSpPr txBox="1"/>
      </xdr:nvSpPr>
      <xdr:spPr>
        <a:xfrm>
          <a:off x="25908000" y="2455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129</xdr:row>
      <xdr:rowOff>128587</xdr:rowOff>
    </xdr:from>
    <xdr:ext cx="65" cy="172227"/>
    <xdr:sp macro="" textlink="">
      <xdr:nvSpPr>
        <xdr:cNvPr id="1718" name="ZoneTexte 1717">
          <a:extLst>
            <a:ext uri="{FF2B5EF4-FFF2-40B4-BE49-F238E27FC236}">
              <a16:creationId xmlns:a16="http://schemas.microsoft.com/office/drawing/2014/main" id="{C4D812CE-E26A-4731-96CA-9C63FA217027}"/>
            </a:ext>
          </a:extLst>
        </xdr:cNvPr>
        <xdr:cNvSpPr txBox="1"/>
      </xdr:nvSpPr>
      <xdr:spPr>
        <a:xfrm>
          <a:off x="25060275" y="2455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1719" name="ZoneTexte 1718">
          <a:extLst>
            <a:ext uri="{FF2B5EF4-FFF2-40B4-BE49-F238E27FC236}">
              <a16:creationId xmlns:a16="http://schemas.microsoft.com/office/drawing/2014/main" id="{EACC23BF-53EA-45AE-8EE4-D5A03BF6FED0}"/>
            </a:ext>
          </a:extLst>
        </xdr:cNvPr>
        <xdr:cNvSpPr txBox="1"/>
      </xdr:nvSpPr>
      <xdr:spPr>
        <a:xfrm>
          <a:off x="25908000" y="2455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1720" name="ZoneTexte 1719">
          <a:extLst>
            <a:ext uri="{FF2B5EF4-FFF2-40B4-BE49-F238E27FC236}">
              <a16:creationId xmlns:a16="http://schemas.microsoft.com/office/drawing/2014/main" id="{CD8D80D0-EC44-4303-9849-D3975DFA7DC7}"/>
            </a:ext>
          </a:extLst>
        </xdr:cNvPr>
        <xdr:cNvSpPr txBox="1"/>
      </xdr:nvSpPr>
      <xdr:spPr>
        <a:xfrm>
          <a:off x="25908000" y="2455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129</xdr:row>
      <xdr:rowOff>128587</xdr:rowOff>
    </xdr:from>
    <xdr:ext cx="65" cy="172227"/>
    <xdr:sp macro="" textlink="">
      <xdr:nvSpPr>
        <xdr:cNvPr id="1721" name="ZoneTexte 1720">
          <a:extLst>
            <a:ext uri="{FF2B5EF4-FFF2-40B4-BE49-F238E27FC236}">
              <a16:creationId xmlns:a16="http://schemas.microsoft.com/office/drawing/2014/main" id="{87F0A110-6878-445A-BE41-B1FE17FD9708}"/>
            </a:ext>
          </a:extLst>
        </xdr:cNvPr>
        <xdr:cNvSpPr txBox="1"/>
      </xdr:nvSpPr>
      <xdr:spPr>
        <a:xfrm>
          <a:off x="25060275" y="2455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130</xdr:row>
      <xdr:rowOff>128587</xdr:rowOff>
    </xdr:from>
    <xdr:ext cx="65" cy="172227"/>
    <xdr:sp macro="" textlink="">
      <xdr:nvSpPr>
        <xdr:cNvPr id="1722" name="ZoneTexte 1721">
          <a:extLst>
            <a:ext uri="{FF2B5EF4-FFF2-40B4-BE49-F238E27FC236}">
              <a16:creationId xmlns:a16="http://schemas.microsoft.com/office/drawing/2014/main" id="{D1C00C4D-1720-4850-9E1A-CF7B9E008668}"/>
            </a:ext>
          </a:extLst>
        </xdr:cNvPr>
        <xdr:cNvSpPr txBox="1"/>
      </xdr:nvSpPr>
      <xdr:spPr>
        <a:xfrm>
          <a:off x="25060275" y="2474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1723" name="ZoneTexte 1722">
          <a:extLst>
            <a:ext uri="{FF2B5EF4-FFF2-40B4-BE49-F238E27FC236}">
              <a16:creationId xmlns:a16="http://schemas.microsoft.com/office/drawing/2014/main" id="{CB812C58-E1A8-45E7-A8A4-813F43EE39D1}"/>
            </a:ext>
          </a:extLst>
        </xdr:cNvPr>
        <xdr:cNvSpPr txBox="1"/>
      </xdr:nvSpPr>
      <xdr:spPr>
        <a:xfrm>
          <a:off x="25908000" y="2455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1724" name="ZoneTexte 1723">
          <a:extLst>
            <a:ext uri="{FF2B5EF4-FFF2-40B4-BE49-F238E27FC236}">
              <a16:creationId xmlns:a16="http://schemas.microsoft.com/office/drawing/2014/main" id="{8F82C1BC-86BF-4C04-BFBC-22FD6726F9C6}"/>
            </a:ext>
          </a:extLst>
        </xdr:cNvPr>
        <xdr:cNvSpPr txBox="1"/>
      </xdr:nvSpPr>
      <xdr:spPr>
        <a:xfrm>
          <a:off x="25908000" y="2474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129</xdr:row>
      <xdr:rowOff>128587</xdr:rowOff>
    </xdr:from>
    <xdr:ext cx="65" cy="172227"/>
    <xdr:sp macro="" textlink="">
      <xdr:nvSpPr>
        <xdr:cNvPr id="1725" name="ZoneTexte 1724">
          <a:extLst>
            <a:ext uri="{FF2B5EF4-FFF2-40B4-BE49-F238E27FC236}">
              <a16:creationId xmlns:a16="http://schemas.microsoft.com/office/drawing/2014/main" id="{8406CFF2-A14B-4725-BB17-5FD416ABC5B6}"/>
            </a:ext>
          </a:extLst>
        </xdr:cNvPr>
        <xdr:cNvSpPr txBox="1"/>
      </xdr:nvSpPr>
      <xdr:spPr>
        <a:xfrm>
          <a:off x="25908000" y="24550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1726" name="ZoneTexte 1725">
          <a:extLst>
            <a:ext uri="{FF2B5EF4-FFF2-40B4-BE49-F238E27FC236}">
              <a16:creationId xmlns:a16="http://schemas.microsoft.com/office/drawing/2014/main" id="{40C6D520-71A5-4BD6-B27C-24C5A002BDC7}"/>
            </a:ext>
          </a:extLst>
        </xdr:cNvPr>
        <xdr:cNvSpPr txBox="1"/>
      </xdr:nvSpPr>
      <xdr:spPr>
        <a:xfrm>
          <a:off x="25908000" y="2474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130</xdr:row>
      <xdr:rowOff>128587</xdr:rowOff>
    </xdr:from>
    <xdr:ext cx="65" cy="172227"/>
    <xdr:sp macro="" textlink="">
      <xdr:nvSpPr>
        <xdr:cNvPr id="1727" name="ZoneTexte 1726">
          <a:extLst>
            <a:ext uri="{FF2B5EF4-FFF2-40B4-BE49-F238E27FC236}">
              <a16:creationId xmlns:a16="http://schemas.microsoft.com/office/drawing/2014/main" id="{968E99F9-4E15-4F90-AE97-3C9365917A52}"/>
            </a:ext>
          </a:extLst>
        </xdr:cNvPr>
        <xdr:cNvSpPr txBox="1"/>
      </xdr:nvSpPr>
      <xdr:spPr>
        <a:xfrm>
          <a:off x="25060275" y="2474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1728" name="ZoneTexte 1727">
          <a:extLst>
            <a:ext uri="{FF2B5EF4-FFF2-40B4-BE49-F238E27FC236}">
              <a16:creationId xmlns:a16="http://schemas.microsoft.com/office/drawing/2014/main" id="{AAF3DD2A-87FE-4C3B-A9DD-6314C4C997A0}"/>
            </a:ext>
          </a:extLst>
        </xdr:cNvPr>
        <xdr:cNvSpPr txBox="1"/>
      </xdr:nvSpPr>
      <xdr:spPr>
        <a:xfrm>
          <a:off x="25908000" y="2474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1729" name="ZoneTexte 1728">
          <a:extLst>
            <a:ext uri="{FF2B5EF4-FFF2-40B4-BE49-F238E27FC236}">
              <a16:creationId xmlns:a16="http://schemas.microsoft.com/office/drawing/2014/main" id="{2180CA4B-B794-4FEA-8887-FBC57BA6DA6E}"/>
            </a:ext>
          </a:extLst>
        </xdr:cNvPr>
        <xdr:cNvSpPr txBox="1"/>
      </xdr:nvSpPr>
      <xdr:spPr>
        <a:xfrm>
          <a:off x="25908000" y="2474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130</xdr:row>
      <xdr:rowOff>128587</xdr:rowOff>
    </xdr:from>
    <xdr:ext cx="65" cy="172227"/>
    <xdr:sp macro="" textlink="">
      <xdr:nvSpPr>
        <xdr:cNvPr id="1730" name="ZoneTexte 1729">
          <a:extLst>
            <a:ext uri="{FF2B5EF4-FFF2-40B4-BE49-F238E27FC236}">
              <a16:creationId xmlns:a16="http://schemas.microsoft.com/office/drawing/2014/main" id="{1A5C0554-41DC-4B27-9637-921B1D8E2434}"/>
            </a:ext>
          </a:extLst>
        </xdr:cNvPr>
        <xdr:cNvSpPr txBox="1"/>
      </xdr:nvSpPr>
      <xdr:spPr>
        <a:xfrm>
          <a:off x="25060275" y="2474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131</xdr:row>
      <xdr:rowOff>128587</xdr:rowOff>
    </xdr:from>
    <xdr:ext cx="65" cy="172227"/>
    <xdr:sp macro="" textlink="">
      <xdr:nvSpPr>
        <xdr:cNvPr id="1731" name="ZoneTexte 1730">
          <a:extLst>
            <a:ext uri="{FF2B5EF4-FFF2-40B4-BE49-F238E27FC236}">
              <a16:creationId xmlns:a16="http://schemas.microsoft.com/office/drawing/2014/main" id="{F89BE9AD-FA0D-4ACA-BC1C-D9D92B4D13A8}"/>
            </a:ext>
          </a:extLst>
        </xdr:cNvPr>
        <xdr:cNvSpPr txBox="1"/>
      </xdr:nvSpPr>
      <xdr:spPr>
        <a:xfrm>
          <a:off x="25060275" y="249412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1732" name="ZoneTexte 1731">
          <a:extLst>
            <a:ext uri="{FF2B5EF4-FFF2-40B4-BE49-F238E27FC236}">
              <a16:creationId xmlns:a16="http://schemas.microsoft.com/office/drawing/2014/main" id="{DA7364AC-203D-4FCB-AC38-49045928930E}"/>
            </a:ext>
          </a:extLst>
        </xdr:cNvPr>
        <xdr:cNvSpPr txBox="1"/>
      </xdr:nvSpPr>
      <xdr:spPr>
        <a:xfrm>
          <a:off x="25908000" y="2474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1733" name="ZoneTexte 1732">
          <a:extLst>
            <a:ext uri="{FF2B5EF4-FFF2-40B4-BE49-F238E27FC236}">
              <a16:creationId xmlns:a16="http://schemas.microsoft.com/office/drawing/2014/main" id="{5806F83A-1502-432A-9C9C-2E43261279C4}"/>
            </a:ext>
          </a:extLst>
        </xdr:cNvPr>
        <xdr:cNvSpPr txBox="1"/>
      </xdr:nvSpPr>
      <xdr:spPr>
        <a:xfrm>
          <a:off x="25908000" y="249412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130</xdr:row>
      <xdr:rowOff>128587</xdr:rowOff>
    </xdr:from>
    <xdr:ext cx="65" cy="172227"/>
    <xdr:sp macro="" textlink="">
      <xdr:nvSpPr>
        <xdr:cNvPr id="1734" name="ZoneTexte 1733">
          <a:extLst>
            <a:ext uri="{FF2B5EF4-FFF2-40B4-BE49-F238E27FC236}">
              <a16:creationId xmlns:a16="http://schemas.microsoft.com/office/drawing/2014/main" id="{4DB32AA0-B6D3-43EE-905B-E36399F40C3E}"/>
            </a:ext>
          </a:extLst>
        </xdr:cNvPr>
        <xdr:cNvSpPr txBox="1"/>
      </xdr:nvSpPr>
      <xdr:spPr>
        <a:xfrm>
          <a:off x="25908000" y="24741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1735" name="ZoneTexte 1734">
          <a:extLst>
            <a:ext uri="{FF2B5EF4-FFF2-40B4-BE49-F238E27FC236}">
              <a16:creationId xmlns:a16="http://schemas.microsoft.com/office/drawing/2014/main" id="{9DC4C3F8-DFD1-4EB5-A25D-8731BA924EC2}"/>
            </a:ext>
          </a:extLst>
        </xdr:cNvPr>
        <xdr:cNvSpPr txBox="1"/>
      </xdr:nvSpPr>
      <xdr:spPr>
        <a:xfrm>
          <a:off x="25908000" y="249412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131</xdr:row>
      <xdr:rowOff>128587</xdr:rowOff>
    </xdr:from>
    <xdr:ext cx="65" cy="172227"/>
    <xdr:sp macro="" textlink="">
      <xdr:nvSpPr>
        <xdr:cNvPr id="1736" name="ZoneTexte 1735">
          <a:extLst>
            <a:ext uri="{FF2B5EF4-FFF2-40B4-BE49-F238E27FC236}">
              <a16:creationId xmlns:a16="http://schemas.microsoft.com/office/drawing/2014/main" id="{04B87373-FC1B-4284-BD28-048FDA4AF907}"/>
            </a:ext>
          </a:extLst>
        </xdr:cNvPr>
        <xdr:cNvSpPr txBox="1"/>
      </xdr:nvSpPr>
      <xdr:spPr>
        <a:xfrm>
          <a:off x="25060275" y="249412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1737" name="ZoneTexte 1736">
          <a:extLst>
            <a:ext uri="{FF2B5EF4-FFF2-40B4-BE49-F238E27FC236}">
              <a16:creationId xmlns:a16="http://schemas.microsoft.com/office/drawing/2014/main" id="{852AC33A-AAFD-4E87-B212-11F6315D8A98}"/>
            </a:ext>
          </a:extLst>
        </xdr:cNvPr>
        <xdr:cNvSpPr txBox="1"/>
      </xdr:nvSpPr>
      <xdr:spPr>
        <a:xfrm>
          <a:off x="25908000" y="249412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1738" name="ZoneTexte 1737">
          <a:extLst>
            <a:ext uri="{FF2B5EF4-FFF2-40B4-BE49-F238E27FC236}">
              <a16:creationId xmlns:a16="http://schemas.microsoft.com/office/drawing/2014/main" id="{3CCB0BA8-EA35-49DE-9A8F-4B41B620BD52}"/>
            </a:ext>
          </a:extLst>
        </xdr:cNvPr>
        <xdr:cNvSpPr txBox="1"/>
      </xdr:nvSpPr>
      <xdr:spPr>
        <a:xfrm>
          <a:off x="25908000" y="249412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132</xdr:row>
      <xdr:rowOff>128587</xdr:rowOff>
    </xdr:from>
    <xdr:ext cx="65" cy="172227"/>
    <xdr:sp macro="" textlink="">
      <xdr:nvSpPr>
        <xdr:cNvPr id="1739" name="ZoneTexte 1738">
          <a:extLst>
            <a:ext uri="{FF2B5EF4-FFF2-40B4-BE49-F238E27FC236}">
              <a16:creationId xmlns:a16="http://schemas.microsoft.com/office/drawing/2014/main" id="{5B97506C-C49D-47DD-B0A7-E682E440DFB5}"/>
            </a:ext>
          </a:extLst>
        </xdr:cNvPr>
        <xdr:cNvSpPr txBox="1"/>
      </xdr:nvSpPr>
      <xdr:spPr>
        <a:xfrm>
          <a:off x="25060275" y="2514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1740" name="ZoneTexte 1739">
          <a:extLst>
            <a:ext uri="{FF2B5EF4-FFF2-40B4-BE49-F238E27FC236}">
              <a16:creationId xmlns:a16="http://schemas.microsoft.com/office/drawing/2014/main" id="{7854CFBD-B1DC-47BE-BBB6-0538F3E8EC62}"/>
            </a:ext>
          </a:extLst>
        </xdr:cNvPr>
        <xdr:cNvSpPr txBox="1"/>
      </xdr:nvSpPr>
      <xdr:spPr>
        <a:xfrm>
          <a:off x="25908000" y="249412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1741" name="ZoneTexte 1740">
          <a:extLst>
            <a:ext uri="{FF2B5EF4-FFF2-40B4-BE49-F238E27FC236}">
              <a16:creationId xmlns:a16="http://schemas.microsoft.com/office/drawing/2014/main" id="{0D3DCC81-CB67-43DE-82E1-C34D0325AE0B}"/>
            </a:ext>
          </a:extLst>
        </xdr:cNvPr>
        <xdr:cNvSpPr txBox="1"/>
      </xdr:nvSpPr>
      <xdr:spPr>
        <a:xfrm>
          <a:off x="25908000" y="2514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131</xdr:row>
      <xdr:rowOff>128587</xdr:rowOff>
    </xdr:from>
    <xdr:ext cx="65" cy="172227"/>
    <xdr:sp macro="" textlink="">
      <xdr:nvSpPr>
        <xdr:cNvPr id="1742" name="ZoneTexte 1741">
          <a:extLst>
            <a:ext uri="{FF2B5EF4-FFF2-40B4-BE49-F238E27FC236}">
              <a16:creationId xmlns:a16="http://schemas.microsoft.com/office/drawing/2014/main" id="{1DEC4385-B158-4F18-91F5-537231F9F640}"/>
            </a:ext>
          </a:extLst>
        </xdr:cNvPr>
        <xdr:cNvSpPr txBox="1"/>
      </xdr:nvSpPr>
      <xdr:spPr>
        <a:xfrm>
          <a:off x="25908000" y="249412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1743" name="ZoneTexte 1742">
          <a:extLst>
            <a:ext uri="{FF2B5EF4-FFF2-40B4-BE49-F238E27FC236}">
              <a16:creationId xmlns:a16="http://schemas.microsoft.com/office/drawing/2014/main" id="{91032CFF-E729-4A4B-AEEE-8CB0A6FB84B6}"/>
            </a:ext>
          </a:extLst>
        </xdr:cNvPr>
        <xdr:cNvSpPr txBox="1"/>
      </xdr:nvSpPr>
      <xdr:spPr>
        <a:xfrm>
          <a:off x="25908000" y="2514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132</xdr:row>
      <xdr:rowOff>128587</xdr:rowOff>
    </xdr:from>
    <xdr:ext cx="65" cy="172227"/>
    <xdr:sp macro="" textlink="">
      <xdr:nvSpPr>
        <xdr:cNvPr id="1744" name="ZoneTexte 1743">
          <a:extLst>
            <a:ext uri="{FF2B5EF4-FFF2-40B4-BE49-F238E27FC236}">
              <a16:creationId xmlns:a16="http://schemas.microsoft.com/office/drawing/2014/main" id="{55C68575-A61A-4814-A685-C862DE6A580F}"/>
            </a:ext>
          </a:extLst>
        </xdr:cNvPr>
        <xdr:cNvSpPr txBox="1"/>
      </xdr:nvSpPr>
      <xdr:spPr>
        <a:xfrm>
          <a:off x="25060275" y="2514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1745" name="ZoneTexte 1744">
          <a:extLst>
            <a:ext uri="{FF2B5EF4-FFF2-40B4-BE49-F238E27FC236}">
              <a16:creationId xmlns:a16="http://schemas.microsoft.com/office/drawing/2014/main" id="{7C595A73-F754-482C-95FD-4DE9827610F8}"/>
            </a:ext>
          </a:extLst>
        </xdr:cNvPr>
        <xdr:cNvSpPr txBox="1"/>
      </xdr:nvSpPr>
      <xdr:spPr>
        <a:xfrm>
          <a:off x="25908000" y="2514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1746" name="ZoneTexte 1745">
          <a:extLst>
            <a:ext uri="{FF2B5EF4-FFF2-40B4-BE49-F238E27FC236}">
              <a16:creationId xmlns:a16="http://schemas.microsoft.com/office/drawing/2014/main" id="{BAFE81B5-F6FF-4446-9686-F23F516C43F0}"/>
            </a:ext>
          </a:extLst>
        </xdr:cNvPr>
        <xdr:cNvSpPr txBox="1"/>
      </xdr:nvSpPr>
      <xdr:spPr>
        <a:xfrm>
          <a:off x="25908000" y="2514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132</xdr:row>
      <xdr:rowOff>128587</xdr:rowOff>
    </xdr:from>
    <xdr:ext cx="65" cy="172227"/>
    <xdr:sp macro="" textlink="">
      <xdr:nvSpPr>
        <xdr:cNvPr id="1747" name="ZoneTexte 1746">
          <a:extLst>
            <a:ext uri="{FF2B5EF4-FFF2-40B4-BE49-F238E27FC236}">
              <a16:creationId xmlns:a16="http://schemas.microsoft.com/office/drawing/2014/main" id="{FC7ED0EA-393D-4668-9DC3-90943BD6B9ED}"/>
            </a:ext>
          </a:extLst>
        </xdr:cNvPr>
        <xdr:cNvSpPr txBox="1"/>
      </xdr:nvSpPr>
      <xdr:spPr>
        <a:xfrm>
          <a:off x="25060275" y="2514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133</xdr:row>
      <xdr:rowOff>128587</xdr:rowOff>
    </xdr:from>
    <xdr:ext cx="65" cy="172227"/>
    <xdr:sp macro="" textlink="">
      <xdr:nvSpPr>
        <xdr:cNvPr id="1748" name="ZoneTexte 1747">
          <a:extLst>
            <a:ext uri="{FF2B5EF4-FFF2-40B4-BE49-F238E27FC236}">
              <a16:creationId xmlns:a16="http://schemas.microsoft.com/office/drawing/2014/main" id="{E6EFE437-BFC3-4760-B54C-553210115434}"/>
            </a:ext>
          </a:extLst>
        </xdr:cNvPr>
        <xdr:cNvSpPr txBox="1"/>
      </xdr:nvSpPr>
      <xdr:spPr>
        <a:xfrm>
          <a:off x="25060275" y="2534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1749" name="ZoneTexte 1748">
          <a:extLst>
            <a:ext uri="{FF2B5EF4-FFF2-40B4-BE49-F238E27FC236}">
              <a16:creationId xmlns:a16="http://schemas.microsoft.com/office/drawing/2014/main" id="{0EBD14C9-2F9C-4DFF-8FF5-CD7CBF6A09D4}"/>
            </a:ext>
          </a:extLst>
        </xdr:cNvPr>
        <xdr:cNvSpPr txBox="1"/>
      </xdr:nvSpPr>
      <xdr:spPr>
        <a:xfrm>
          <a:off x="25908000" y="2514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1750" name="ZoneTexte 1749">
          <a:extLst>
            <a:ext uri="{FF2B5EF4-FFF2-40B4-BE49-F238E27FC236}">
              <a16:creationId xmlns:a16="http://schemas.microsoft.com/office/drawing/2014/main" id="{6E0A57A4-7D99-4B14-BD6C-613F187584E6}"/>
            </a:ext>
          </a:extLst>
        </xdr:cNvPr>
        <xdr:cNvSpPr txBox="1"/>
      </xdr:nvSpPr>
      <xdr:spPr>
        <a:xfrm>
          <a:off x="25908000" y="2534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132</xdr:row>
      <xdr:rowOff>128587</xdr:rowOff>
    </xdr:from>
    <xdr:ext cx="65" cy="172227"/>
    <xdr:sp macro="" textlink="">
      <xdr:nvSpPr>
        <xdr:cNvPr id="1751" name="ZoneTexte 1750">
          <a:extLst>
            <a:ext uri="{FF2B5EF4-FFF2-40B4-BE49-F238E27FC236}">
              <a16:creationId xmlns:a16="http://schemas.microsoft.com/office/drawing/2014/main" id="{681675F9-8B69-4FB6-8E88-A1A25BBB04E2}"/>
            </a:ext>
          </a:extLst>
        </xdr:cNvPr>
        <xdr:cNvSpPr txBox="1"/>
      </xdr:nvSpPr>
      <xdr:spPr>
        <a:xfrm>
          <a:off x="25908000" y="2514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1752" name="ZoneTexte 1751">
          <a:extLst>
            <a:ext uri="{FF2B5EF4-FFF2-40B4-BE49-F238E27FC236}">
              <a16:creationId xmlns:a16="http://schemas.microsoft.com/office/drawing/2014/main" id="{49E29320-E2E2-4012-BFF5-A3DA5A554A63}"/>
            </a:ext>
          </a:extLst>
        </xdr:cNvPr>
        <xdr:cNvSpPr txBox="1"/>
      </xdr:nvSpPr>
      <xdr:spPr>
        <a:xfrm>
          <a:off x="25908000" y="2534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438150</xdr:colOff>
      <xdr:row>133</xdr:row>
      <xdr:rowOff>128587</xdr:rowOff>
    </xdr:from>
    <xdr:ext cx="65" cy="172227"/>
    <xdr:sp macro="" textlink="">
      <xdr:nvSpPr>
        <xdr:cNvPr id="1753" name="ZoneTexte 1752">
          <a:extLst>
            <a:ext uri="{FF2B5EF4-FFF2-40B4-BE49-F238E27FC236}">
              <a16:creationId xmlns:a16="http://schemas.microsoft.com/office/drawing/2014/main" id="{6F51D587-DA2E-487F-A442-DDEAC28DC7AB}"/>
            </a:ext>
          </a:extLst>
        </xdr:cNvPr>
        <xdr:cNvSpPr txBox="1"/>
      </xdr:nvSpPr>
      <xdr:spPr>
        <a:xfrm>
          <a:off x="25060275" y="2534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1754" name="ZoneTexte 1753">
          <a:extLst>
            <a:ext uri="{FF2B5EF4-FFF2-40B4-BE49-F238E27FC236}">
              <a16:creationId xmlns:a16="http://schemas.microsoft.com/office/drawing/2014/main" id="{6AB39EC8-7E06-44E7-9D95-DE959B14A34C}"/>
            </a:ext>
          </a:extLst>
        </xdr:cNvPr>
        <xdr:cNvSpPr txBox="1"/>
      </xdr:nvSpPr>
      <xdr:spPr>
        <a:xfrm>
          <a:off x="25908000" y="2534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1755" name="ZoneTexte 1754">
          <a:extLst>
            <a:ext uri="{FF2B5EF4-FFF2-40B4-BE49-F238E27FC236}">
              <a16:creationId xmlns:a16="http://schemas.microsoft.com/office/drawing/2014/main" id="{F4FCBB45-7208-4F8D-9D0E-1482233897C4}"/>
            </a:ext>
          </a:extLst>
        </xdr:cNvPr>
        <xdr:cNvSpPr txBox="1"/>
      </xdr:nvSpPr>
      <xdr:spPr>
        <a:xfrm>
          <a:off x="25908000" y="2534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1756" name="ZoneTexte 1755">
          <a:extLst>
            <a:ext uri="{FF2B5EF4-FFF2-40B4-BE49-F238E27FC236}">
              <a16:creationId xmlns:a16="http://schemas.microsoft.com/office/drawing/2014/main" id="{B937FF26-68F4-454C-A8F6-F99C9452270D}"/>
            </a:ext>
          </a:extLst>
        </xdr:cNvPr>
        <xdr:cNvSpPr txBox="1"/>
      </xdr:nvSpPr>
      <xdr:spPr>
        <a:xfrm>
          <a:off x="25908000" y="2534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438150</xdr:colOff>
      <xdr:row>133</xdr:row>
      <xdr:rowOff>128587</xdr:rowOff>
    </xdr:from>
    <xdr:ext cx="65" cy="172227"/>
    <xdr:sp macro="" textlink="">
      <xdr:nvSpPr>
        <xdr:cNvPr id="1757" name="ZoneTexte 1756">
          <a:extLst>
            <a:ext uri="{FF2B5EF4-FFF2-40B4-BE49-F238E27FC236}">
              <a16:creationId xmlns:a16="http://schemas.microsoft.com/office/drawing/2014/main" id="{4D31BD32-270D-430D-A5C6-61DFA0E98EEC}"/>
            </a:ext>
          </a:extLst>
        </xdr:cNvPr>
        <xdr:cNvSpPr txBox="1"/>
      </xdr:nvSpPr>
      <xdr:spPr>
        <a:xfrm>
          <a:off x="25908000" y="2534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138</xdr:row>
      <xdr:rowOff>128587</xdr:rowOff>
    </xdr:from>
    <xdr:ext cx="0" cy="172227"/>
    <xdr:sp macro="" textlink="">
      <xdr:nvSpPr>
        <xdr:cNvPr id="1758" name="ZoneTexte 1757">
          <a:extLst>
            <a:ext uri="{FF2B5EF4-FFF2-40B4-BE49-F238E27FC236}">
              <a16:creationId xmlns:a16="http://schemas.microsoft.com/office/drawing/2014/main" id="{E2FAB0CB-3B66-454B-9456-7DAA1CEE93F0}"/>
            </a:ext>
          </a:extLst>
        </xdr:cNvPr>
        <xdr:cNvSpPr txBox="1"/>
      </xdr:nvSpPr>
      <xdr:spPr>
        <a:xfrm>
          <a:off x="26231850" y="2634138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59" name="ZoneTexte 1758">
          <a:extLst>
            <a:ext uri="{FF2B5EF4-FFF2-40B4-BE49-F238E27FC236}">
              <a16:creationId xmlns:a16="http://schemas.microsoft.com/office/drawing/2014/main" id="{8FF06444-5A82-43DD-BCB3-7F9AB93998F7}"/>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60" name="ZoneTexte 1759">
          <a:extLst>
            <a:ext uri="{FF2B5EF4-FFF2-40B4-BE49-F238E27FC236}">
              <a16:creationId xmlns:a16="http://schemas.microsoft.com/office/drawing/2014/main" id="{BAD3BDD4-3EA7-4E74-B1B6-A4F6B77EB39E}"/>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61" name="ZoneTexte 1760">
          <a:extLst>
            <a:ext uri="{FF2B5EF4-FFF2-40B4-BE49-F238E27FC236}">
              <a16:creationId xmlns:a16="http://schemas.microsoft.com/office/drawing/2014/main" id="{9597C906-1546-4A1E-85C8-D6ADB0CEB306}"/>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62" name="ZoneTexte 1761">
          <a:extLst>
            <a:ext uri="{FF2B5EF4-FFF2-40B4-BE49-F238E27FC236}">
              <a16:creationId xmlns:a16="http://schemas.microsoft.com/office/drawing/2014/main" id="{5C89AD5E-56CC-4E53-9C02-A8F16AD7B9C3}"/>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63" name="ZoneTexte 1762">
          <a:extLst>
            <a:ext uri="{FF2B5EF4-FFF2-40B4-BE49-F238E27FC236}">
              <a16:creationId xmlns:a16="http://schemas.microsoft.com/office/drawing/2014/main" id="{99E184E0-AE36-4CC7-A6E1-94636D3963AC}"/>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64" name="ZoneTexte 1763">
          <a:extLst>
            <a:ext uri="{FF2B5EF4-FFF2-40B4-BE49-F238E27FC236}">
              <a16:creationId xmlns:a16="http://schemas.microsoft.com/office/drawing/2014/main" id="{787EFC1D-31DE-43FE-8A80-FD3FAE991377}"/>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65" name="ZoneTexte 1764">
          <a:extLst>
            <a:ext uri="{FF2B5EF4-FFF2-40B4-BE49-F238E27FC236}">
              <a16:creationId xmlns:a16="http://schemas.microsoft.com/office/drawing/2014/main" id="{A6B96953-2CA3-40BF-B33A-8470D190808A}"/>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66" name="ZoneTexte 1765">
          <a:extLst>
            <a:ext uri="{FF2B5EF4-FFF2-40B4-BE49-F238E27FC236}">
              <a16:creationId xmlns:a16="http://schemas.microsoft.com/office/drawing/2014/main" id="{BC125ED0-DCDA-4085-8CC2-D2338A62ED08}"/>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67" name="ZoneTexte 1766">
          <a:extLst>
            <a:ext uri="{FF2B5EF4-FFF2-40B4-BE49-F238E27FC236}">
              <a16:creationId xmlns:a16="http://schemas.microsoft.com/office/drawing/2014/main" id="{D1170209-DB60-40AD-BB1E-FD8862D12750}"/>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68" name="ZoneTexte 1767">
          <a:extLst>
            <a:ext uri="{FF2B5EF4-FFF2-40B4-BE49-F238E27FC236}">
              <a16:creationId xmlns:a16="http://schemas.microsoft.com/office/drawing/2014/main" id="{25188CCF-3ECA-4E10-A5B2-55F60FAAB7D5}"/>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69" name="ZoneTexte 1768">
          <a:extLst>
            <a:ext uri="{FF2B5EF4-FFF2-40B4-BE49-F238E27FC236}">
              <a16:creationId xmlns:a16="http://schemas.microsoft.com/office/drawing/2014/main" id="{F0761ECE-9DC8-4077-9EA9-281C2D325BD0}"/>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70" name="ZoneTexte 1769">
          <a:extLst>
            <a:ext uri="{FF2B5EF4-FFF2-40B4-BE49-F238E27FC236}">
              <a16:creationId xmlns:a16="http://schemas.microsoft.com/office/drawing/2014/main" id="{EF454191-0D10-4A6E-9D6B-7060D6EEBA8B}"/>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71" name="ZoneTexte 1770">
          <a:extLst>
            <a:ext uri="{FF2B5EF4-FFF2-40B4-BE49-F238E27FC236}">
              <a16:creationId xmlns:a16="http://schemas.microsoft.com/office/drawing/2014/main" id="{805B7424-66DA-4D54-8853-FFE91696A80D}"/>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72" name="ZoneTexte 1771">
          <a:extLst>
            <a:ext uri="{FF2B5EF4-FFF2-40B4-BE49-F238E27FC236}">
              <a16:creationId xmlns:a16="http://schemas.microsoft.com/office/drawing/2014/main" id="{6AABAB6D-E898-4ABD-BEEA-26C184FE05C8}"/>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73" name="ZoneTexte 1772">
          <a:extLst>
            <a:ext uri="{FF2B5EF4-FFF2-40B4-BE49-F238E27FC236}">
              <a16:creationId xmlns:a16="http://schemas.microsoft.com/office/drawing/2014/main" id="{D4BB7685-2ADF-43A9-A8E3-E606AF21E482}"/>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74" name="ZoneTexte 1773">
          <a:extLst>
            <a:ext uri="{FF2B5EF4-FFF2-40B4-BE49-F238E27FC236}">
              <a16:creationId xmlns:a16="http://schemas.microsoft.com/office/drawing/2014/main" id="{DCFB649F-3277-457F-A050-9B843E84B63D}"/>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75" name="ZoneTexte 1774">
          <a:extLst>
            <a:ext uri="{FF2B5EF4-FFF2-40B4-BE49-F238E27FC236}">
              <a16:creationId xmlns:a16="http://schemas.microsoft.com/office/drawing/2014/main" id="{725F901E-F670-4945-9C9F-266CDD9AF4A3}"/>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76" name="ZoneTexte 1775">
          <a:extLst>
            <a:ext uri="{FF2B5EF4-FFF2-40B4-BE49-F238E27FC236}">
              <a16:creationId xmlns:a16="http://schemas.microsoft.com/office/drawing/2014/main" id="{F8787301-7FE3-41DC-BEEC-6C0C62B749B1}"/>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77" name="ZoneTexte 1776">
          <a:extLst>
            <a:ext uri="{FF2B5EF4-FFF2-40B4-BE49-F238E27FC236}">
              <a16:creationId xmlns:a16="http://schemas.microsoft.com/office/drawing/2014/main" id="{34F8839E-FD26-410E-A4F7-3113F8EF1513}"/>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78" name="ZoneTexte 1777">
          <a:extLst>
            <a:ext uri="{FF2B5EF4-FFF2-40B4-BE49-F238E27FC236}">
              <a16:creationId xmlns:a16="http://schemas.microsoft.com/office/drawing/2014/main" id="{29F25E22-45C9-40A4-833D-BB6D2F3267A7}"/>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79" name="ZoneTexte 1778">
          <a:extLst>
            <a:ext uri="{FF2B5EF4-FFF2-40B4-BE49-F238E27FC236}">
              <a16:creationId xmlns:a16="http://schemas.microsoft.com/office/drawing/2014/main" id="{3B37DCE7-00F8-4E29-A3EC-45BCB605325B}"/>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80" name="ZoneTexte 1779">
          <a:extLst>
            <a:ext uri="{FF2B5EF4-FFF2-40B4-BE49-F238E27FC236}">
              <a16:creationId xmlns:a16="http://schemas.microsoft.com/office/drawing/2014/main" id="{165996E4-85CD-4F46-8B86-52D6652267FA}"/>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81" name="ZoneTexte 1780">
          <a:extLst>
            <a:ext uri="{FF2B5EF4-FFF2-40B4-BE49-F238E27FC236}">
              <a16:creationId xmlns:a16="http://schemas.microsoft.com/office/drawing/2014/main" id="{9D6B7B53-8C43-4035-A6C6-ADF28E088E39}"/>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82" name="ZoneTexte 1781">
          <a:extLst>
            <a:ext uri="{FF2B5EF4-FFF2-40B4-BE49-F238E27FC236}">
              <a16:creationId xmlns:a16="http://schemas.microsoft.com/office/drawing/2014/main" id="{5F9C1517-F7B1-4C3C-9DB6-FD0B29D1EF15}"/>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83" name="ZoneTexte 1782">
          <a:extLst>
            <a:ext uri="{FF2B5EF4-FFF2-40B4-BE49-F238E27FC236}">
              <a16:creationId xmlns:a16="http://schemas.microsoft.com/office/drawing/2014/main" id="{4B96D4DE-945F-4F85-AA80-A2EE80826C7F}"/>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84" name="ZoneTexte 1783">
          <a:extLst>
            <a:ext uri="{FF2B5EF4-FFF2-40B4-BE49-F238E27FC236}">
              <a16:creationId xmlns:a16="http://schemas.microsoft.com/office/drawing/2014/main" id="{326D686E-AE98-4007-B95E-A1BC33C21E2F}"/>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85" name="ZoneTexte 1784">
          <a:extLst>
            <a:ext uri="{FF2B5EF4-FFF2-40B4-BE49-F238E27FC236}">
              <a16:creationId xmlns:a16="http://schemas.microsoft.com/office/drawing/2014/main" id="{41412A70-75F7-40D6-8C7B-BE3FFBE4BDF3}"/>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86" name="ZoneTexte 1785">
          <a:extLst>
            <a:ext uri="{FF2B5EF4-FFF2-40B4-BE49-F238E27FC236}">
              <a16:creationId xmlns:a16="http://schemas.microsoft.com/office/drawing/2014/main" id="{370147C4-374D-440C-A66E-C554ED0675A3}"/>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87" name="ZoneTexte 1786">
          <a:extLst>
            <a:ext uri="{FF2B5EF4-FFF2-40B4-BE49-F238E27FC236}">
              <a16:creationId xmlns:a16="http://schemas.microsoft.com/office/drawing/2014/main" id="{A07A98D1-9AEB-49A8-89DA-5326E829B59E}"/>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88" name="ZoneTexte 1787">
          <a:extLst>
            <a:ext uri="{FF2B5EF4-FFF2-40B4-BE49-F238E27FC236}">
              <a16:creationId xmlns:a16="http://schemas.microsoft.com/office/drawing/2014/main" id="{081D87BF-9EAF-48AD-9EB9-B3FC780E941D}"/>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89" name="ZoneTexte 1788">
          <a:extLst>
            <a:ext uri="{FF2B5EF4-FFF2-40B4-BE49-F238E27FC236}">
              <a16:creationId xmlns:a16="http://schemas.microsoft.com/office/drawing/2014/main" id="{788F8277-3FC2-42D1-A13A-2A8CA2F64138}"/>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90" name="ZoneTexte 1789">
          <a:extLst>
            <a:ext uri="{FF2B5EF4-FFF2-40B4-BE49-F238E27FC236}">
              <a16:creationId xmlns:a16="http://schemas.microsoft.com/office/drawing/2014/main" id="{D9735A0C-6356-430D-89B2-E278F9802321}"/>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91" name="ZoneTexte 1790">
          <a:extLst>
            <a:ext uri="{FF2B5EF4-FFF2-40B4-BE49-F238E27FC236}">
              <a16:creationId xmlns:a16="http://schemas.microsoft.com/office/drawing/2014/main" id="{3851BAB7-D1DE-4567-8164-B0EEE8A9366A}"/>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92" name="ZoneTexte 1791">
          <a:extLst>
            <a:ext uri="{FF2B5EF4-FFF2-40B4-BE49-F238E27FC236}">
              <a16:creationId xmlns:a16="http://schemas.microsoft.com/office/drawing/2014/main" id="{5FDB23D9-1A76-496A-8CF0-DE1FF656174D}"/>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93" name="ZoneTexte 1792">
          <a:extLst>
            <a:ext uri="{FF2B5EF4-FFF2-40B4-BE49-F238E27FC236}">
              <a16:creationId xmlns:a16="http://schemas.microsoft.com/office/drawing/2014/main" id="{136938B2-E77C-4C6A-B1B5-30E713EE170B}"/>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94" name="ZoneTexte 1793">
          <a:extLst>
            <a:ext uri="{FF2B5EF4-FFF2-40B4-BE49-F238E27FC236}">
              <a16:creationId xmlns:a16="http://schemas.microsoft.com/office/drawing/2014/main" id="{A4EC2F34-FED8-4AC7-80C6-E4C30B2CB9EF}"/>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95" name="ZoneTexte 1794">
          <a:extLst>
            <a:ext uri="{FF2B5EF4-FFF2-40B4-BE49-F238E27FC236}">
              <a16:creationId xmlns:a16="http://schemas.microsoft.com/office/drawing/2014/main" id="{2A829A4F-77D1-41B4-9814-8AE2F9A5B9D3}"/>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96" name="ZoneTexte 1795">
          <a:extLst>
            <a:ext uri="{FF2B5EF4-FFF2-40B4-BE49-F238E27FC236}">
              <a16:creationId xmlns:a16="http://schemas.microsoft.com/office/drawing/2014/main" id="{7E8C8448-C1E6-4B02-82AE-01DC948DB9FE}"/>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97" name="ZoneTexte 1796">
          <a:extLst>
            <a:ext uri="{FF2B5EF4-FFF2-40B4-BE49-F238E27FC236}">
              <a16:creationId xmlns:a16="http://schemas.microsoft.com/office/drawing/2014/main" id="{0E9067B8-6C54-43F0-A407-EC847DFA6E69}"/>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98" name="ZoneTexte 1797">
          <a:extLst>
            <a:ext uri="{FF2B5EF4-FFF2-40B4-BE49-F238E27FC236}">
              <a16:creationId xmlns:a16="http://schemas.microsoft.com/office/drawing/2014/main" id="{9E6A992E-2CA7-4BC7-BB7C-4F6338C41E90}"/>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799" name="ZoneTexte 1798">
          <a:extLst>
            <a:ext uri="{FF2B5EF4-FFF2-40B4-BE49-F238E27FC236}">
              <a16:creationId xmlns:a16="http://schemas.microsoft.com/office/drawing/2014/main" id="{3C495946-BC30-473C-8BD6-8E4F6B17016B}"/>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00" name="ZoneTexte 1799">
          <a:extLst>
            <a:ext uri="{FF2B5EF4-FFF2-40B4-BE49-F238E27FC236}">
              <a16:creationId xmlns:a16="http://schemas.microsoft.com/office/drawing/2014/main" id="{9D749A79-134A-4E2C-AF94-09BD40497A5C}"/>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01" name="ZoneTexte 1800">
          <a:extLst>
            <a:ext uri="{FF2B5EF4-FFF2-40B4-BE49-F238E27FC236}">
              <a16:creationId xmlns:a16="http://schemas.microsoft.com/office/drawing/2014/main" id="{A2C6F424-9410-402B-8450-436B750905F3}"/>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02" name="ZoneTexte 1801">
          <a:extLst>
            <a:ext uri="{FF2B5EF4-FFF2-40B4-BE49-F238E27FC236}">
              <a16:creationId xmlns:a16="http://schemas.microsoft.com/office/drawing/2014/main" id="{3460E280-A738-45C2-8C74-7DC342B184DC}"/>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03" name="ZoneTexte 1802">
          <a:extLst>
            <a:ext uri="{FF2B5EF4-FFF2-40B4-BE49-F238E27FC236}">
              <a16:creationId xmlns:a16="http://schemas.microsoft.com/office/drawing/2014/main" id="{98BAF71F-2AAB-437C-9797-D8C3342F2842}"/>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04" name="ZoneTexte 1803">
          <a:extLst>
            <a:ext uri="{FF2B5EF4-FFF2-40B4-BE49-F238E27FC236}">
              <a16:creationId xmlns:a16="http://schemas.microsoft.com/office/drawing/2014/main" id="{606ABE4C-D4A8-467C-A1B3-03FBC665FD1F}"/>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05" name="ZoneTexte 1804">
          <a:extLst>
            <a:ext uri="{FF2B5EF4-FFF2-40B4-BE49-F238E27FC236}">
              <a16:creationId xmlns:a16="http://schemas.microsoft.com/office/drawing/2014/main" id="{42F9E131-C1F2-4C86-904E-F6DB4C952D23}"/>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06" name="ZoneTexte 1805">
          <a:extLst>
            <a:ext uri="{FF2B5EF4-FFF2-40B4-BE49-F238E27FC236}">
              <a16:creationId xmlns:a16="http://schemas.microsoft.com/office/drawing/2014/main" id="{11CDA6E5-F53C-49A8-9F61-8C0C66A86F93}"/>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07" name="ZoneTexte 1806">
          <a:extLst>
            <a:ext uri="{FF2B5EF4-FFF2-40B4-BE49-F238E27FC236}">
              <a16:creationId xmlns:a16="http://schemas.microsoft.com/office/drawing/2014/main" id="{71817F0B-7A7D-4493-B111-4F86B7ADCB8A}"/>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08" name="ZoneTexte 1807">
          <a:extLst>
            <a:ext uri="{FF2B5EF4-FFF2-40B4-BE49-F238E27FC236}">
              <a16:creationId xmlns:a16="http://schemas.microsoft.com/office/drawing/2014/main" id="{230E64BB-1C45-41C5-947A-C77F49ECB320}"/>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09" name="ZoneTexte 1808">
          <a:extLst>
            <a:ext uri="{FF2B5EF4-FFF2-40B4-BE49-F238E27FC236}">
              <a16:creationId xmlns:a16="http://schemas.microsoft.com/office/drawing/2014/main" id="{216F3D2D-E4F3-4F11-BCC1-5944D18B4ED7}"/>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10" name="ZoneTexte 1809">
          <a:extLst>
            <a:ext uri="{FF2B5EF4-FFF2-40B4-BE49-F238E27FC236}">
              <a16:creationId xmlns:a16="http://schemas.microsoft.com/office/drawing/2014/main" id="{8068802E-5CB4-4F6C-9EAB-41018E0B5F84}"/>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11" name="ZoneTexte 1810">
          <a:extLst>
            <a:ext uri="{FF2B5EF4-FFF2-40B4-BE49-F238E27FC236}">
              <a16:creationId xmlns:a16="http://schemas.microsoft.com/office/drawing/2014/main" id="{31AB319C-6EEB-4F92-8B63-87AC725B6FD4}"/>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12" name="ZoneTexte 1811">
          <a:extLst>
            <a:ext uri="{FF2B5EF4-FFF2-40B4-BE49-F238E27FC236}">
              <a16:creationId xmlns:a16="http://schemas.microsoft.com/office/drawing/2014/main" id="{8BE4BF72-07CE-4D6F-A674-13C58D43D61A}"/>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13" name="ZoneTexte 1812">
          <a:extLst>
            <a:ext uri="{FF2B5EF4-FFF2-40B4-BE49-F238E27FC236}">
              <a16:creationId xmlns:a16="http://schemas.microsoft.com/office/drawing/2014/main" id="{3ED74F62-E35B-431D-A1D1-008134232310}"/>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14" name="ZoneTexte 1813">
          <a:extLst>
            <a:ext uri="{FF2B5EF4-FFF2-40B4-BE49-F238E27FC236}">
              <a16:creationId xmlns:a16="http://schemas.microsoft.com/office/drawing/2014/main" id="{4357EE08-E56B-4509-9F15-F3BE8FE71095}"/>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15" name="ZoneTexte 1814">
          <a:extLst>
            <a:ext uri="{FF2B5EF4-FFF2-40B4-BE49-F238E27FC236}">
              <a16:creationId xmlns:a16="http://schemas.microsoft.com/office/drawing/2014/main" id="{4173A88F-B94A-4913-92E9-92979D6BB05D}"/>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16" name="ZoneTexte 1815">
          <a:extLst>
            <a:ext uri="{FF2B5EF4-FFF2-40B4-BE49-F238E27FC236}">
              <a16:creationId xmlns:a16="http://schemas.microsoft.com/office/drawing/2014/main" id="{85D0C3B0-A84A-4C20-B272-A1EDF8D1B8CC}"/>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17" name="ZoneTexte 1816">
          <a:extLst>
            <a:ext uri="{FF2B5EF4-FFF2-40B4-BE49-F238E27FC236}">
              <a16:creationId xmlns:a16="http://schemas.microsoft.com/office/drawing/2014/main" id="{C69EAD57-7C2C-46CE-80AE-F25CAD78C0F8}"/>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18" name="ZoneTexte 1817">
          <a:extLst>
            <a:ext uri="{FF2B5EF4-FFF2-40B4-BE49-F238E27FC236}">
              <a16:creationId xmlns:a16="http://schemas.microsoft.com/office/drawing/2014/main" id="{953274C1-C45C-4FDA-9A8C-352E64DA09CB}"/>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37</xdr:row>
      <xdr:rowOff>0</xdr:rowOff>
    </xdr:from>
    <xdr:ext cx="0" cy="172227"/>
    <xdr:sp macro="" textlink="">
      <xdr:nvSpPr>
        <xdr:cNvPr id="1819" name="ZoneTexte 1818">
          <a:extLst>
            <a:ext uri="{FF2B5EF4-FFF2-40B4-BE49-F238E27FC236}">
              <a16:creationId xmlns:a16="http://schemas.microsoft.com/office/drawing/2014/main" id="{6CB62028-49A5-4BD9-B06E-D236A0C457F9}"/>
            </a:ext>
          </a:extLst>
        </xdr:cNvPr>
        <xdr:cNvSpPr txBox="1"/>
      </xdr:nvSpPr>
      <xdr:spPr>
        <a:xfrm>
          <a:off x="25469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104</xdr:row>
      <xdr:rowOff>128587</xdr:rowOff>
    </xdr:from>
    <xdr:ext cx="0" cy="172227"/>
    <xdr:sp macro="" textlink="">
      <xdr:nvSpPr>
        <xdr:cNvPr id="1820" name="ZoneTexte 1819">
          <a:extLst>
            <a:ext uri="{FF2B5EF4-FFF2-40B4-BE49-F238E27FC236}">
              <a16:creationId xmlns:a16="http://schemas.microsoft.com/office/drawing/2014/main" id="{38A46174-051C-476C-B894-3F08D4C3FBE0}"/>
            </a:ext>
          </a:extLst>
        </xdr:cNvPr>
        <xdr:cNvSpPr txBox="1"/>
      </xdr:nvSpPr>
      <xdr:spPr>
        <a:xfrm>
          <a:off x="26231850" y="19921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104</xdr:row>
      <xdr:rowOff>128587</xdr:rowOff>
    </xdr:from>
    <xdr:ext cx="0" cy="172227"/>
    <xdr:sp macro="" textlink="">
      <xdr:nvSpPr>
        <xdr:cNvPr id="1821" name="ZoneTexte 1820">
          <a:extLst>
            <a:ext uri="{FF2B5EF4-FFF2-40B4-BE49-F238E27FC236}">
              <a16:creationId xmlns:a16="http://schemas.microsoft.com/office/drawing/2014/main" id="{CE3A6CB5-4799-47FD-A67D-49655CFBD825}"/>
            </a:ext>
          </a:extLst>
        </xdr:cNvPr>
        <xdr:cNvSpPr txBox="1"/>
      </xdr:nvSpPr>
      <xdr:spPr>
        <a:xfrm>
          <a:off x="26231850" y="19921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1822" name="ZoneTexte 1821">
          <a:extLst>
            <a:ext uri="{FF2B5EF4-FFF2-40B4-BE49-F238E27FC236}">
              <a16:creationId xmlns:a16="http://schemas.microsoft.com/office/drawing/2014/main" id="{2756B791-860B-480B-B2E6-F943D67164C9}"/>
            </a:ext>
          </a:extLst>
        </xdr:cNvPr>
        <xdr:cNvSpPr txBox="1"/>
      </xdr:nvSpPr>
      <xdr:spPr>
        <a:xfrm>
          <a:off x="26231850" y="20112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1823" name="ZoneTexte 1822">
          <a:extLst>
            <a:ext uri="{FF2B5EF4-FFF2-40B4-BE49-F238E27FC236}">
              <a16:creationId xmlns:a16="http://schemas.microsoft.com/office/drawing/2014/main" id="{88DE3258-817A-4D8D-B430-7E6F06B7219B}"/>
            </a:ext>
          </a:extLst>
        </xdr:cNvPr>
        <xdr:cNvSpPr txBox="1"/>
      </xdr:nvSpPr>
      <xdr:spPr>
        <a:xfrm>
          <a:off x="26231850" y="20112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1824" name="ZoneTexte 1823">
          <a:extLst>
            <a:ext uri="{FF2B5EF4-FFF2-40B4-BE49-F238E27FC236}">
              <a16:creationId xmlns:a16="http://schemas.microsoft.com/office/drawing/2014/main" id="{BC6849E6-62B5-4838-9798-AAB5994094F7}"/>
            </a:ext>
          </a:extLst>
        </xdr:cNvPr>
        <xdr:cNvSpPr txBox="1"/>
      </xdr:nvSpPr>
      <xdr:spPr>
        <a:xfrm>
          <a:off x="26231850" y="20112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105</xdr:row>
      <xdr:rowOff>128587</xdr:rowOff>
    </xdr:from>
    <xdr:ext cx="0" cy="172227"/>
    <xdr:sp macro="" textlink="">
      <xdr:nvSpPr>
        <xdr:cNvPr id="1825" name="ZoneTexte 1824">
          <a:extLst>
            <a:ext uri="{FF2B5EF4-FFF2-40B4-BE49-F238E27FC236}">
              <a16:creationId xmlns:a16="http://schemas.microsoft.com/office/drawing/2014/main" id="{FB09AE21-45D0-4BC4-BFBA-15A3E2544E58}"/>
            </a:ext>
          </a:extLst>
        </xdr:cNvPr>
        <xdr:cNvSpPr txBox="1"/>
      </xdr:nvSpPr>
      <xdr:spPr>
        <a:xfrm>
          <a:off x="26231850" y="20112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1826" name="ZoneTexte 1825">
          <a:extLst>
            <a:ext uri="{FF2B5EF4-FFF2-40B4-BE49-F238E27FC236}">
              <a16:creationId xmlns:a16="http://schemas.microsoft.com/office/drawing/2014/main" id="{437F8007-0E14-4512-92B5-B6041C2A9491}"/>
            </a:ext>
          </a:extLst>
        </xdr:cNvPr>
        <xdr:cNvSpPr txBox="1"/>
      </xdr:nvSpPr>
      <xdr:spPr>
        <a:xfrm>
          <a:off x="26231850" y="20302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1827" name="ZoneTexte 1826">
          <a:extLst>
            <a:ext uri="{FF2B5EF4-FFF2-40B4-BE49-F238E27FC236}">
              <a16:creationId xmlns:a16="http://schemas.microsoft.com/office/drawing/2014/main" id="{FF1C9467-DA90-4A39-BC4F-3E25F85601AD}"/>
            </a:ext>
          </a:extLst>
        </xdr:cNvPr>
        <xdr:cNvSpPr txBox="1"/>
      </xdr:nvSpPr>
      <xdr:spPr>
        <a:xfrm>
          <a:off x="26231850" y="20302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1828" name="ZoneTexte 1827">
          <a:extLst>
            <a:ext uri="{FF2B5EF4-FFF2-40B4-BE49-F238E27FC236}">
              <a16:creationId xmlns:a16="http://schemas.microsoft.com/office/drawing/2014/main" id="{36D40DA7-79A1-4CA1-9094-014683F65451}"/>
            </a:ext>
          </a:extLst>
        </xdr:cNvPr>
        <xdr:cNvSpPr txBox="1"/>
      </xdr:nvSpPr>
      <xdr:spPr>
        <a:xfrm>
          <a:off x="26231850" y="20302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1829" name="ZoneTexte 1828">
          <a:extLst>
            <a:ext uri="{FF2B5EF4-FFF2-40B4-BE49-F238E27FC236}">
              <a16:creationId xmlns:a16="http://schemas.microsoft.com/office/drawing/2014/main" id="{67AC2984-EB8F-454D-8EF6-E9ADEE27ACF0}"/>
            </a:ext>
          </a:extLst>
        </xdr:cNvPr>
        <xdr:cNvSpPr txBox="1"/>
      </xdr:nvSpPr>
      <xdr:spPr>
        <a:xfrm>
          <a:off x="26231850" y="20302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1830" name="ZoneTexte 1829">
          <a:extLst>
            <a:ext uri="{FF2B5EF4-FFF2-40B4-BE49-F238E27FC236}">
              <a16:creationId xmlns:a16="http://schemas.microsoft.com/office/drawing/2014/main" id="{CCF533AB-8A9D-4C9E-9848-F185ADED8B27}"/>
            </a:ext>
          </a:extLst>
        </xdr:cNvPr>
        <xdr:cNvSpPr txBox="1"/>
      </xdr:nvSpPr>
      <xdr:spPr>
        <a:xfrm>
          <a:off x="26231850" y="20302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106</xdr:row>
      <xdr:rowOff>128587</xdr:rowOff>
    </xdr:from>
    <xdr:ext cx="0" cy="172227"/>
    <xdr:sp macro="" textlink="">
      <xdr:nvSpPr>
        <xdr:cNvPr id="1831" name="ZoneTexte 1830">
          <a:extLst>
            <a:ext uri="{FF2B5EF4-FFF2-40B4-BE49-F238E27FC236}">
              <a16:creationId xmlns:a16="http://schemas.microsoft.com/office/drawing/2014/main" id="{C1E9CFB9-36D5-4BDA-ACF5-EB5E7246EFA7}"/>
            </a:ext>
          </a:extLst>
        </xdr:cNvPr>
        <xdr:cNvSpPr txBox="1"/>
      </xdr:nvSpPr>
      <xdr:spPr>
        <a:xfrm>
          <a:off x="26231850" y="20302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1832" name="ZoneTexte 1831">
          <a:extLst>
            <a:ext uri="{FF2B5EF4-FFF2-40B4-BE49-F238E27FC236}">
              <a16:creationId xmlns:a16="http://schemas.microsoft.com/office/drawing/2014/main" id="{DCB99838-5299-4396-A2B9-0E1A21571417}"/>
            </a:ext>
          </a:extLst>
        </xdr:cNvPr>
        <xdr:cNvSpPr txBox="1"/>
      </xdr:nvSpPr>
      <xdr:spPr>
        <a:xfrm>
          <a:off x="26231850" y="20493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1833" name="ZoneTexte 1832">
          <a:extLst>
            <a:ext uri="{FF2B5EF4-FFF2-40B4-BE49-F238E27FC236}">
              <a16:creationId xmlns:a16="http://schemas.microsoft.com/office/drawing/2014/main" id="{E09A7C6D-5C08-4E7F-8229-D6FBB127FF68}"/>
            </a:ext>
          </a:extLst>
        </xdr:cNvPr>
        <xdr:cNvSpPr txBox="1"/>
      </xdr:nvSpPr>
      <xdr:spPr>
        <a:xfrm>
          <a:off x="26231850" y="20493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1834" name="ZoneTexte 1833">
          <a:extLst>
            <a:ext uri="{FF2B5EF4-FFF2-40B4-BE49-F238E27FC236}">
              <a16:creationId xmlns:a16="http://schemas.microsoft.com/office/drawing/2014/main" id="{470FA697-C492-43A0-9B5D-57F6D4B6A4FC}"/>
            </a:ext>
          </a:extLst>
        </xdr:cNvPr>
        <xdr:cNvSpPr txBox="1"/>
      </xdr:nvSpPr>
      <xdr:spPr>
        <a:xfrm>
          <a:off x="26231850" y="20493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1835" name="ZoneTexte 1834">
          <a:extLst>
            <a:ext uri="{FF2B5EF4-FFF2-40B4-BE49-F238E27FC236}">
              <a16:creationId xmlns:a16="http://schemas.microsoft.com/office/drawing/2014/main" id="{5DF90969-75C9-4BE8-BE46-C1A04EC8874B}"/>
            </a:ext>
          </a:extLst>
        </xdr:cNvPr>
        <xdr:cNvSpPr txBox="1"/>
      </xdr:nvSpPr>
      <xdr:spPr>
        <a:xfrm>
          <a:off x="26231850" y="20493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1836" name="ZoneTexte 1835">
          <a:extLst>
            <a:ext uri="{FF2B5EF4-FFF2-40B4-BE49-F238E27FC236}">
              <a16:creationId xmlns:a16="http://schemas.microsoft.com/office/drawing/2014/main" id="{26C555E1-A216-4389-A128-575B9B22610F}"/>
            </a:ext>
          </a:extLst>
        </xdr:cNvPr>
        <xdr:cNvSpPr txBox="1"/>
      </xdr:nvSpPr>
      <xdr:spPr>
        <a:xfrm>
          <a:off x="26231850" y="20493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107</xdr:row>
      <xdr:rowOff>128587</xdr:rowOff>
    </xdr:from>
    <xdr:ext cx="0" cy="172227"/>
    <xdr:sp macro="" textlink="">
      <xdr:nvSpPr>
        <xdr:cNvPr id="1837" name="ZoneTexte 1836">
          <a:extLst>
            <a:ext uri="{FF2B5EF4-FFF2-40B4-BE49-F238E27FC236}">
              <a16:creationId xmlns:a16="http://schemas.microsoft.com/office/drawing/2014/main" id="{153C264B-F768-4148-BE47-85C794D5AD7B}"/>
            </a:ext>
          </a:extLst>
        </xdr:cNvPr>
        <xdr:cNvSpPr txBox="1"/>
      </xdr:nvSpPr>
      <xdr:spPr>
        <a:xfrm>
          <a:off x="26231850" y="20493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1838" name="ZoneTexte 1837">
          <a:extLst>
            <a:ext uri="{FF2B5EF4-FFF2-40B4-BE49-F238E27FC236}">
              <a16:creationId xmlns:a16="http://schemas.microsoft.com/office/drawing/2014/main" id="{5552F12B-D45B-4F7B-9788-BA24792DDA04}"/>
            </a:ext>
          </a:extLst>
        </xdr:cNvPr>
        <xdr:cNvSpPr txBox="1"/>
      </xdr:nvSpPr>
      <xdr:spPr>
        <a:xfrm>
          <a:off x="26231850" y="20683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1839" name="ZoneTexte 1838">
          <a:extLst>
            <a:ext uri="{FF2B5EF4-FFF2-40B4-BE49-F238E27FC236}">
              <a16:creationId xmlns:a16="http://schemas.microsoft.com/office/drawing/2014/main" id="{6DA42DE9-E724-4010-A470-42B52DD33B8F}"/>
            </a:ext>
          </a:extLst>
        </xdr:cNvPr>
        <xdr:cNvSpPr txBox="1"/>
      </xdr:nvSpPr>
      <xdr:spPr>
        <a:xfrm>
          <a:off x="26231850" y="20683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1840" name="ZoneTexte 1839">
          <a:extLst>
            <a:ext uri="{FF2B5EF4-FFF2-40B4-BE49-F238E27FC236}">
              <a16:creationId xmlns:a16="http://schemas.microsoft.com/office/drawing/2014/main" id="{6D6BBF71-6B9F-4858-9981-84220A23EE3F}"/>
            </a:ext>
          </a:extLst>
        </xdr:cNvPr>
        <xdr:cNvSpPr txBox="1"/>
      </xdr:nvSpPr>
      <xdr:spPr>
        <a:xfrm>
          <a:off x="26231850" y="20683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1841" name="ZoneTexte 1840">
          <a:extLst>
            <a:ext uri="{FF2B5EF4-FFF2-40B4-BE49-F238E27FC236}">
              <a16:creationId xmlns:a16="http://schemas.microsoft.com/office/drawing/2014/main" id="{BD014FDC-6632-449E-9171-5E176793BC38}"/>
            </a:ext>
          </a:extLst>
        </xdr:cNvPr>
        <xdr:cNvSpPr txBox="1"/>
      </xdr:nvSpPr>
      <xdr:spPr>
        <a:xfrm>
          <a:off x="26231850" y="20683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1842" name="ZoneTexte 1841">
          <a:extLst>
            <a:ext uri="{FF2B5EF4-FFF2-40B4-BE49-F238E27FC236}">
              <a16:creationId xmlns:a16="http://schemas.microsoft.com/office/drawing/2014/main" id="{3EE31A71-B2F8-4710-90F4-B65D4D9AB706}"/>
            </a:ext>
          </a:extLst>
        </xdr:cNvPr>
        <xdr:cNvSpPr txBox="1"/>
      </xdr:nvSpPr>
      <xdr:spPr>
        <a:xfrm>
          <a:off x="26231850" y="20683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108</xdr:row>
      <xdr:rowOff>128587</xdr:rowOff>
    </xdr:from>
    <xdr:ext cx="0" cy="172227"/>
    <xdr:sp macro="" textlink="">
      <xdr:nvSpPr>
        <xdr:cNvPr id="1843" name="ZoneTexte 1842">
          <a:extLst>
            <a:ext uri="{FF2B5EF4-FFF2-40B4-BE49-F238E27FC236}">
              <a16:creationId xmlns:a16="http://schemas.microsoft.com/office/drawing/2014/main" id="{3EB10F57-9332-498E-8318-AE3F9B27B289}"/>
            </a:ext>
          </a:extLst>
        </xdr:cNvPr>
        <xdr:cNvSpPr txBox="1"/>
      </xdr:nvSpPr>
      <xdr:spPr>
        <a:xfrm>
          <a:off x="26231850" y="20683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1844" name="ZoneTexte 1843">
          <a:extLst>
            <a:ext uri="{FF2B5EF4-FFF2-40B4-BE49-F238E27FC236}">
              <a16:creationId xmlns:a16="http://schemas.microsoft.com/office/drawing/2014/main" id="{0956E98D-57DE-4E1C-BBC0-17E8828054AB}"/>
            </a:ext>
          </a:extLst>
        </xdr:cNvPr>
        <xdr:cNvSpPr txBox="1"/>
      </xdr:nvSpPr>
      <xdr:spPr>
        <a:xfrm>
          <a:off x="26231850" y="20874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1845" name="ZoneTexte 1844">
          <a:extLst>
            <a:ext uri="{FF2B5EF4-FFF2-40B4-BE49-F238E27FC236}">
              <a16:creationId xmlns:a16="http://schemas.microsoft.com/office/drawing/2014/main" id="{10B915FC-A5C6-4B83-BEE7-988048F84AD8}"/>
            </a:ext>
          </a:extLst>
        </xdr:cNvPr>
        <xdr:cNvSpPr txBox="1"/>
      </xdr:nvSpPr>
      <xdr:spPr>
        <a:xfrm>
          <a:off x="26231850" y="20874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1846" name="ZoneTexte 1845">
          <a:extLst>
            <a:ext uri="{FF2B5EF4-FFF2-40B4-BE49-F238E27FC236}">
              <a16:creationId xmlns:a16="http://schemas.microsoft.com/office/drawing/2014/main" id="{21B2D2FC-9695-42CD-9526-E6BAC420ED7D}"/>
            </a:ext>
          </a:extLst>
        </xdr:cNvPr>
        <xdr:cNvSpPr txBox="1"/>
      </xdr:nvSpPr>
      <xdr:spPr>
        <a:xfrm>
          <a:off x="26231850" y="20874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1847" name="ZoneTexte 1846">
          <a:extLst>
            <a:ext uri="{FF2B5EF4-FFF2-40B4-BE49-F238E27FC236}">
              <a16:creationId xmlns:a16="http://schemas.microsoft.com/office/drawing/2014/main" id="{A3CEB8CC-22D2-44C1-868C-5E594D3AB110}"/>
            </a:ext>
          </a:extLst>
        </xdr:cNvPr>
        <xdr:cNvSpPr txBox="1"/>
      </xdr:nvSpPr>
      <xdr:spPr>
        <a:xfrm>
          <a:off x="26231850" y="20874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1848" name="ZoneTexte 1847">
          <a:extLst>
            <a:ext uri="{FF2B5EF4-FFF2-40B4-BE49-F238E27FC236}">
              <a16:creationId xmlns:a16="http://schemas.microsoft.com/office/drawing/2014/main" id="{CE2B966F-1614-4CD0-A668-3228C0DCA143}"/>
            </a:ext>
          </a:extLst>
        </xdr:cNvPr>
        <xdr:cNvSpPr txBox="1"/>
      </xdr:nvSpPr>
      <xdr:spPr>
        <a:xfrm>
          <a:off x="26231850" y="20874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109</xdr:row>
      <xdr:rowOff>128587</xdr:rowOff>
    </xdr:from>
    <xdr:ext cx="0" cy="172227"/>
    <xdr:sp macro="" textlink="">
      <xdr:nvSpPr>
        <xdr:cNvPr id="1849" name="ZoneTexte 1848">
          <a:extLst>
            <a:ext uri="{FF2B5EF4-FFF2-40B4-BE49-F238E27FC236}">
              <a16:creationId xmlns:a16="http://schemas.microsoft.com/office/drawing/2014/main" id="{8F2A292F-2FB7-4C5F-B4BD-88B50D4798B9}"/>
            </a:ext>
          </a:extLst>
        </xdr:cNvPr>
        <xdr:cNvSpPr txBox="1"/>
      </xdr:nvSpPr>
      <xdr:spPr>
        <a:xfrm>
          <a:off x="26231850" y="20874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1850" name="ZoneTexte 1849">
          <a:extLst>
            <a:ext uri="{FF2B5EF4-FFF2-40B4-BE49-F238E27FC236}">
              <a16:creationId xmlns:a16="http://schemas.microsoft.com/office/drawing/2014/main" id="{565CEAF9-CA40-48AB-8C5B-79A5C94801EA}"/>
            </a:ext>
          </a:extLst>
        </xdr:cNvPr>
        <xdr:cNvSpPr txBox="1"/>
      </xdr:nvSpPr>
      <xdr:spPr>
        <a:xfrm>
          <a:off x="26231850" y="21064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1851" name="ZoneTexte 1850">
          <a:extLst>
            <a:ext uri="{FF2B5EF4-FFF2-40B4-BE49-F238E27FC236}">
              <a16:creationId xmlns:a16="http://schemas.microsoft.com/office/drawing/2014/main" id="{0D3F9BDF-7148-4A68-9EBF-BB1A9424C99B}"/>
            </a:ext>
          </a:extLst>
        </xdr:cNvPr>
        <xdr:cNvSpPr txBox="1"/>
      </xdr:nvSpPr>
      <xdr:spPr>
        <a:xfrm>
          <a:off x="26231850" y="21064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1852" name="ZoneTexte 1851">
          <a:extLst>
            <a:ext uri="{FF2B5EF4-FFF2-40B4-BE49-F238E27FC236}">
              <a16:creationId xmlns:a16="http://schemas.microsoft.com/office/drawing/2014/main" id="{13D84579-83D0-457A-BA7A-BC1065F26318}"/>
            </a:ext>
          </a:extLst>
        </xdr:cNvPr>
        <xdr:cNvSpPr txBox="1"/>
      </xdr:nvSpPr>
      <xdr:spPr>
        <a:xfrm>
          <a:off x="26231850" y="21064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1853" name="ZoneTexte 1852">
          <a:extLst>
            <a:ext uri="{FF2B5EF4-FFF2-40B4-BE49-F238E27FC236}">
              <a16:creationId xmlns:a16="http://schemas.microsoft.com/office/drawing/2014/main" id="{69A6095D-1413-464D-B3B0-714784A61802}"/>
            </a:ext>
          </a:extLst>
        </xdr:cNvPr>
        <xdr:cNvSpPr txBox="1"/>
      </xdr:nvSpPr>
      <xdr:spPr>
        <a:xfrm>
          <a:off x="26231850" y="21064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1854" name="ZoneTexte 1853">
          <a:extLst>
            <a:ext uri="{FF2B5EF4-FFF2-40B4-BE49-F238E27FC236}">
              <a16:creationId xmlns:a16="http://schemas.microsoft.com/office/drawing/2014/main" id="{62F78E8E-CCB5-4E26-B188-9CB202627195}"/>
            </a:ext>
          </a:extLst>
        </xdr:cNvPr>
        <xdr:cNvSpPr txBox="1"/>
      </xdr:nvSpPr>
      <xdr:spPr>
        <a:xfrm>
          <a:off x="26231850" y="21064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110</xdr:row>
      <xdr:rowOff>128587</xdr:rowOff>
    </xdr:from>
    <xdr:ext cx="0" cy="172227"/>
    <xdr:sp macro="" textlink="">
      <xdr:nvSpPr>
        <xdr:cNvPr id="1855" name="ZoneTexte 1854">
          <a:extLst>
            <a:ext uri="{FF2B5EF4-FFF2-40B4-BE49-F238E27FC236}">
              <a16:creationId xmlns:a16="http://schemas.microsoft.com/office/drawing/2014/main" id="{125A5025-FB4E-4CE2-BD43-8798EA9A54DC}"/>
            </a:ext>
          </a:extLst>
        </xdr:cNvPr>
        <xdr:cNvSpPr txBox="1"/>
      </xdr:nvSpPr>
      <xdr:spPr>
        <a:xfrm>
          <a:off x="26231850" y="21064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1856" name="ZoneTexte 1855">
          <a:extLst>
            <a:ext uri="{FF2B5EF4-FFF2-40B4-BE49-F238E27FC236}">
              <a16:creationId xmlns:a16="http://schemas.microsoft.com/office/drawing/2014/main" id="{627A9E85-3650-4265-B7D5-522D32FC1257}"/>
            </a:ext>
          </a:extLst>
        </xdr:cNvPr>
        <xdr:cNvSpPr txBox="1"/>
      </xdr:nvSpPr>
      <xdr:spPr>
        <a:xfrm>
          <a:off x="26231850" y="21255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1857" name="ZoneTexte 1856">
          <a:extLst>
            <a:ext uri="{FF2B5EF4-FFF2-40B4-BE49-F238E27FC236}">
              <a16:creationId xmlns:a16="http://schemas.microsoft.com/office/drawing/2014/main" id="{25A72846-007B-4DAA-B7B6-E3D98FD162D0}"/>
            </a:ext>
          </a:extLst>
        </xdr:cNvPr>
        <xdr:cNvSpPr txBox="1"/>
      </xdr:nvSpPr>
      <xdr:spPr>
        <a:xfrm>
          <a:off x="26231850" y="21255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1858" name="ZoneTexte 1857">
          <a:extLst>
            <a:ext uri="{FF2B5EF4-FFF2-40B4-BE49-F238E27FC236}">
              <a16:creationId xmlns:a16="http://schemas.microsoft.com/office/drawing/2014/main" id="{DD10D1A6-2AA4-49F0-A8C2-FA826BC72AF6}"/>
            </a:ext>
          </a:extLst>
        </xdr:cNvPr>
        <xdr:cNvSpPr txBox="1"/>
      </xdr:nvSpPr>
      <xdr:spPr>
        <a:xfrm>
          <a:off x="26231850" y="21255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1859" name="ZoneTexte 1858">
          <a:extLst>
            <a:ext uri="{FF2B5EF4-FFF2-40B4-BE49-F238E27FC236}">
              <a16:creationId xmlns:a16="http://schemas.microsoft.com/office/drawing/2014/main" id="{9A625E57-A201-40E1-9C39-5A1A9807B061}"/>
            </a:ext>
          </a:extLst>
        </xdr:cNvPr>
        <xdr:cNvSpPr txBox="1"/>
      </xdr:nvSpPr>
      <xdr:spPr>
        <a:xfrm>
          <a:off x="26231850" y="21255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1860" name="ZoneTexte 1859">
          <a:extLst>
            <a:ext uri="{FF2B5EF4-FFF2-40B4-BE49-F238E27FC236}">
              <a16:creationId xmlns:a16="http://schemas.microsoft.com/office/drawing/2014/main" id="{D2C9131D-64F8-4C42-828B-0646B75EF5C6}"/>
            </a:ext>
          </a:extLst>
        </xdr:cNvPr>
        <xdr:cNvSpPr txBox="1"/>
      </xdr:nvSpPr>
      <xdr:spPr>
        <a:xfrm>
          <a:off x="26231850" y="21255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111</xdr:row>
      <xdr:rowOff>128587</xdr:rowOff>
    </xdr:from>
    <xdr:ext cx="0" cy="172227"/>
    <xdr:sp macro="" textlink="">
      <xdr:nvSpPr>
        <xdr:cNvPr id="1861" name="ZoneTexte 1860">
          <a:extLst>
            <a:ext uri="{FF2B5EF4-FFF2-40B4-BE49-F238E27FC236}">
              <a16:creationId xmlns:a16="http://schemas.microsoft.com/office/drawing/2014/main" id="{F78B74FD-3EB8-4355-8A47-CFC455435CA8}"/>
            </a:ext>
          </a:extLst>
        </xdr:cNvPr>
        <xdr:cNvSpPr txBox="1"/>
      </xdr:nvSpPr>
      <xdr:spPr>
        <a:xfrm>
          <a:off x="26231850" y="21255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1862" name="ZoneTexte 1861">
          <a:extLst>
            <a:ext uri="{FF2B5EF4-FFF2-40B4-BE49-F238E27FC236}">
              <a16:creationId xmlns:a16="http://schemas.microsoft.com/office/drawing/2014/main" id="{302B0427-BFA2-4067-BD1C-F1262950984D}"/>
            </a:ext>
          </a:extLst>
        </xdr:cNvPr>
        <xdr:cNvSpPr txBox="1"/>
      </xdr:nvSpPr>
      <xdr:spPr>
        <a:xfrm>
          <a:off x="26231850" y="21445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1863" name="ZoneTexte 1862">
          <a:extLst>
            <a:ext uri="{FF2B5EF4-FFF2-40B4-BE49-F238E27FC236}">
              <a16:creationId xmlns:a16="http://schemas.microsoft.com/office/drawing/2014/main" id="{4CC51887-46C9-42BC-AC53-BE4717BEF9E8}"/>
            </a:ext>
          </a:extLst>
        </xdr:cNvPr>
        <xdr:cNvSpPr txBox="1"/>
      </xdr:nvSpPr>
      <xdr:spPr>
        <a:xfrm>
          <a:off x="26231850" y="21445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1864" name="ZoneTexte 1863">
          <a:extLst>
            <a:ext uri="{FF2B5EF4-FFF2-40B4-BE49-F238E27FC236}">
              <a16:creationId xmlns:a16="http://schemas.microsoft.com/office/drawing/2014/main" id="{1FFC569D-D2DD-4FD6-BF64-D2266905D28D}"/>
            </a:ext>
          </a:extLst>
        </xdr:cNvPr>
        <xdr:cNvSpPr txBox="1"/>
      </xdr:nvSpPr>
      <xdr:spPr>
        <a:xfrm>
          <a:off x="26231850" y="21445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1865" name="ZoneTexte 1864">
          <a:extLst>
            <a:ext uri="{FF2B5EF4-FFF2-40B4-BE49-F238E27FC236}">
              <a16:creationId xmlns:a16="http://schemas.microsoft.com/office/drawing/2014/main" id="{3F5B6014-0EF6-475E-BC85-20F60D94E96D}"/>
            </a:ext>
          </a:extLst>
        </xdr:cNvPr>
        <xdr:cNvSpPr txBox="1"/>
      </xdr:nvSpPr>
      <xdr:spPr>
        <a:xfrm>
          <a:off x="26231850" y="21445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1866" name="ZoneTexte 1865">
          <a:extLst>
            <a:ext uri="{FF2B5EF4-FFF2-40B4-BE49-F238E27FC236}">
              <a16:creationId xmlns:a16="http://schemas.microsoft.com/office/drawing/2014/main" id="{ACBB3D16-F47C-4D8D-836A-40F4E9460651}"/>
            </a:ext>
          </a:extLst>
        </xdr:cNvPr>
        <xdr:cNvSpPr txBox="1"/>
      </xdr:nvSpPr>
      <xdr:spPr>
        <a:xfrm>
          <a:off x="26231850" y="21445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112</xdr:row>
      <xdr:rowOff>128587</xdr:rowOff>
    </xdr:from>
    <xdr:ext cx="0" cy="172227"/>
    <xdr:sp macro="" textlink="">
      <xdr:nvSpPr>
        <xdr:cNvPr id="1867" name="ZoneTexte 1866">
          <a:extLst>
            <a:ext uri="{FF2B5EF4-FFF2-40B4-BE49-F238E27FC236}">
              <a16:creationId xmlns:a16="http://schemas.microsoft.com/office/drawing/2014/main" id="{504C7225-38C4-4B42-86D8-B76D2FE7C708}"/>
            </a:ext>
          </a:extLst>
        </xdr:cNvPr>
        <xdr:cNvSpPr txBox="1"/>
      </xdr:nvSpPr>
      <xdr:spPr>
        <a:xfrm>
          <a:off x="26231850" y="21445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1868" name="ZoneTexte 1867">
          <a:extLst>
            <a:ext uri="{FF2B5EF4-FFF2-40B4-BE49-F238E27FC236}">
              <a16:creationId xmlns:a16="http://schemas.microsoft.com/office/drawing/2014/main" id="{ABDEF97B-6674-428A-8737-E2EEDB29A327}"/>
            </a:ext>
          </a:extLst>
        </xdr:cNvPr>
        <xdr:cNvSpPr txBox="1"/>
      </xdr:nvSpPr>
      <xdr:spPr>
        <a:xfrm>
          <a:off x="26231850" y="21636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1869" name="ZoneTexte 1868">
          <a:extLst>
            <a:ext uri="{FF2B5EF4-FFF2-40B4-BE49-F238E27FC236}">
              <a16:creationId xmlns:a16="http://schemas.microsoft.com/office/drawing/2014/main" id="{31E18A06-75F0-4873-AB93-17EC3F0AEF14}"/>
            </a:ext>
          </a:extLst>
        </xdr:cNvPr>
        <xdr:cNvSpPr txBox="1"/>
      </xdr:nvSpPr>
      <xdr:spPr>
        <a:xfrm>
          <a:off x="26231850" y="21636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1870" name="ZoneTexte 1869">
          <a:extLst>
            <a:ext uri="{FF2B5EF4-FFF2-40B4-BE49-F238E27FC236}">
              <a16:creationId xmlns:a16="http://schemas.microsoft.com/office/drawing/2014/main" id="{7EAC7E40-E110-4C59-BEBF-3386A09A1F9B}"/>
            </a:ext>
          </a:extLst>
        </xdr:cNvPr>
        <xdr:cNvSpPr txBox="1"/>
      </xdr:nvSpPr>
      <xdr:spPr>
        <a:xfrm>
          <a:off x="26231850" y="21636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1871" name="ZoneTexte 1870">
          <a:extLst>
            <a:ext uri="{FF2B5EF4-FFF2-40B4-BE49-F238E27FC236}">
              <a16:creationId xmlns:a16="http://schemas.microsoft.com/office/drawing/2014/main" id="{392CDA35-789C-48C8-BEAB-D80F549A9DA5}"/>
            </a:ext>
          </a:extLst>
        </xdr:cNvPr>
        <xdr:cNvSpPr txBox="1"/>
      </xdr:nvSpPr>
      <xdr:spPr>
        <a:xfrm>
          <a:off x="26231850" y="21636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1872" name="ZoneTexte 1871">
          <a:extLst>
            <a:ext uri="{FF2B5EF4-FFF2-40B4-BE49-F238E27FC236}">
              <a16:creationId xmlns:a16="http://schemas.microsoft.com/office/drawing/2014/main" id="{13348F6E-7A02-435C-8421-38457A6CFE55}"/>
            </a:ext>
          </a:extLst>
        </xdr:cNvPr>
        <xdr:cNvSpPr txBox="1"/>
      </xdr:nvSpPr>
      <xdr:spPr>
        <a:xfrm>
          <a:off x="26231850" y="21636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113</xdr:row>
      <xdr:rowOff>128587</xdr:rowOff>
    </xdr:from>
    <xdr:ext cx="0" cy="172227"/>
    <xdr:sp macro="" textlink="">
      <xdr:nvSpPr>
        <xdr:cNvPr id="1873" name="ZoneTexte 1872">
          <a:extLst>
            <a:ext uri="{FF2B5EF4-FFF2-40B4-BE49-F238E27FC236}">
              <a16:creationId xmlns:a16="http://schemas.microsoft.com/office/drawing/2014/main" id="{43C638AB-5449-4041-BBCE-3B4631154419}"/>
            </a:ext>
          </a:extLst>
        </xdr:cNvPr>
        <xdr:cNvSpPr txBox="1"/>
      </xdr:nvSpPr>
      <xdr:spPr>
        <a:xfrm>
          <a:off x="26231850" y="216360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114</xdr:row>
      <xdr:rowOff>128587</xdr:rowOff>
    </xdr:from>
    <xdr:ext cx="0" cy="172227"/>
    <xdr:sp macro="" textlink="">
      <xdr:nvSpPr>
        <xdr:cNvPr id="1874" name="ZoneTexte 1873">
          <a:extLst>
            <a:ext uri="{FF2B5EF4-FFF2-40B4-BE49-F238E27FC236}">
              <a16:creationId xmlns:a16="http://schemas.microsoft.com/office/drawing/2014/main" id="{59347F26-7881-4B6F-8683-C4F0D9631DF9}"/>
            </a:ext>
          </a:extLst>
        </xdr:cNvPr>
        <xdr:cNvSpPr txBox="1"/>
      </xdr:nvSpPr>
      <xdr:spPr>
        <a:xfrm>
          <a:off x="26231850" y="21826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114</xdr:row>
      <xdr:rowOff>128587</xdr:rowOff>
    </xdr:from>
    <xdr:ext cx="0" cy="172227"/>
    <xdr:sp macro="" textlink="">
      <xdr:nvSpPr>
        <xdr:cNvPr id="1875" name="ZoneTexte 1874">
          <a:extLst>
            <a:ext uri="{FF2B5EF4-FFF2-40B4-BE49-F238E27FC236}">
              <a16:creationId xmlns:a16="http://schemas.microsoft.com/office/drawing/2014/main" id="{DFFDADF1-FD9A-489D-984F-B7A1BB768D25}"/>
            </a:ext>
          </a:extLst>
        </xdr:cNvPr>
        <xdr:cNvSpPr txBox="1"/>
      </xdr:nvSpPr>
      <xdr:spPr>
        <a:xfrm>
          <a:off x="26231850" y="21826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114</xdr:row>
      <xdr:rowOff>128587</xdr:rowOff>
    </xdr:from>
    <xdr:ext cx="0" cy="172227"/>
    <xdr:sp macro="" textlink="">
      <xdr:nvSpPr>
        <xdr:cNvPr id="1876" name="ZoneTexte 1875">
          <a:extLst>
            <a:ext uri="{FF2B5EF4-FFF2-40B4-BE49-F238E27FC236}">
              <a16:creationId xmlns:a16="http://schemas.microsoft.com/office/drawing/2014/main" id="{FCF304A7-2228-4D15-ABA8-03FC12E47DF4}"/>
            </a:ext>
          </a:extLst>
        </xdr:cNvPr>
        <xdr:cNvSpPr txBox="1"/>
      </xdr:nvSpPr>
      <xdr:spPr>
        <a:xfrm>
          <a:off x="26231850" y="21826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114</xdr:row>
      <xdr:rowOff>128587</xdr:rowOff>
    </xdr:from>
    <xdr:ext cx="0" cy="172227"/>
    <xdr:sp macro="" textlink="">
      <xdr:nvSpPr>
        <xdr:cNvPr id="1877" name="ZoneTexte 1876">
          <a:extLst>
            <a:ext uri="{FF2B5EF4-FFF2-40B4-BE49-F238E27FC236}">
              <a16:creationId xmlns:a16="http://schemas.microsoft.com/office/drawing/2014/main" id="{1FB33F21-EE83-4E1F-8B62-CF6B940B3F2C}"/>
            </a:ext>
          </a:extLst>
        </xdr:cNvPr>
        <xdr:cNvSpPr txBox="1"/>
      </xdr:nvSpPr>
      <xdr:spPr>
        <a:xfrm>
          <a:off x="26231850" y="218265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78" name="ZoneTexte 1877">
          <a:extLst>
            <a:ext uri="{FF2B5EF4-FFF2-40B4-BE49-F238E27FC236}">
              <a16:creationId xmlns:a16="http://schemas.microsoft.com/office/drawing/2014/main" id="{748C2285-CAA2-40B9-BD1E-E6BDD87B9348}"/>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79" name="ZoneTexte 1878">
          <a:extLst>
            <a:ext uri="{FF2B5EF4-FFF2-40B4-BE49-F238E27FC236}">
              <a16:creationId xmlns:a16="http://schemas.microsoft.com/office/drawing/2014/main" id="{8398614A-62D2-49AF-B935-77F79D146531}"/>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80" name="ZoneTexte 1879">
          <a:extLst>
            <a:ext uri="{FF2B5EF4-FFF2-40B4-BE49-F238E27FC236}">
              <a16:creationId xmlns:a16="http://schemas.microsoft.com/office/drawing/2014/main" id="{25593FAE-37AA-4D7F-8C69-78A070C2D6A3}"/>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81" name="ZoneTexte 1880">
          <a:extLst>
            <a:ext uri="{FF2B5EF4-FFF2-40B4-BE49-F238E27FC236}">
              <a16:creationId xmlns:a16="http://schemas.microsoft.com/office/drawing/2014/main" id="{6E7789A2-DD2E-48A5-84CD-2D428659EBDE}"/>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82" name="ZoneTexte 1881">
          <a:extLst>
            <a:ext uri="{FF2B5EF4-FFF2-40B4-BE49-F238E27FC236}">
              <a16:creationId xmlns:a16="http://schemas.microsoft.com/office/drawing/2014/main" id="{45CFBBEE-60DB-4528-9511-D97CA6D9637B}"/>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83" name="ZoneTexte 1882">
          <a:extLst>
            <a:ext uri="{FF2B5EF4-FFF2-40B4-BE49-F238E27FC236}">
              <a16:creationId xmlns:a16="http://schemas.microsoft.com/office/drawing/2014/main" id="{E23F11FE-52C6-4BEC-B3D7-1443C2E218FE}"/>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84" name="ZoneTexte 1883">
          <a:extLst>
            <a:ext uri="{FF2B5EF4-FFF2-40B4-BE49-F238E27FC236}">
              <a16:creationId xmlns:a16="http://schemas.microsoft.com/office/drawing/2014/main" id="{8908276A-9CDA-4B3C-AF8E-5244136C3E95}"/>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85" name="ZoneTexte 1884">
          <a:extLst>
            <a:ext uri="{FF2B5EF4-FFF2-40B4-BE49-F238E27FC236}">
              <a16:creationId xmlns:a16="http://schemas.microsoft.com/office/drawing/2014/main" id="{8C80845D-ADF0-478B-B309-3A88E8356780}"/>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86" name="ZoneTexte 1885">
          <a:extLst>
            <a:ext uri="{FF2B5EF4-FFF2-40B4-BE49-F238E27FC236}">
              <a16:creationId xmlns:a16="http://schemas.microsoft.com/office/drawing/2014/main" id="{89067A66-A8EA-410A-8F9D-810A9FA5DCF5}"/>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87" name="ZoneTexte 1886">
          <a:extLst>
            <a:ext uri="{FF2B5EF4-FFF2-40B4-BE49-F238E27FC236}">
              <a16:creationId xmlns:a16="http://schemas.microsoft.com/office/drawing/2014/main" id="{51EE66EC-C463-4CEE-AA7C-EC84F6BBA7F1}"/>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88" name="ZoneTexte 1887">
          <a:extLst>
            <a:ext uri="{FF2B5EF4-FFF2-40B4-BE49-F238E27FC236}">
              <a16:creationId xmlns:a16="http://schemas.microsoft.com/office/drawing/2014/main" id="{F65DD6BE-975F-4542-838B-7813B098F189}"/>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89" name="ZoneTexte 1888">
          <a:extLst>
            <a:ext uri="{FF2B5EF4-FFF2-40B4-BE49-F238E27FC236}">
              <a16:creationId xmlns:a16="http://schemas.microsoft.com/office/drawing/2014/main" id="{BDF3B8DC-489E-48FA-BE56-EB3C81FFD352}"/>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90" name="ZoneTexte 1889">
          <a:extLst>
            <a:ext uri="{FF2B5EF4-FFF2-40B4-BE49-F238E27FC236}">
              <a16:creationId xmlns:a16="http://schemas.microsoft.com/office/drawing/2014/main" id="{42B6F621-135C-4B52-A3C3-9FC811CBF81F}"/>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91" name="ZoneTexte 1890">
          <a:extLst>
            <a:ext uri="{FF2B5EF4-FFF2-40B4-BE49-F238E27FC236}">
              <a16:creationId xmlns:a16="http://schemas.microsoft.com/office/drawing/2014/main" id="{5EA5DDC4-FB17-456F-91B8-DC789572115F}"/>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92" name="ZoneTexte 1891">
          <a:extLst>
            <a:ext uri="{FF2B5EF4-FFF2-40B4-BE49-F238E27FC236}">
              <a16:creationId xmlns:a16="http://schemas.microsoft.com/office/drawing/2014/main" id="{12CFB22E-C7E8-434A-8767-1CE4C6269B3C}"/>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93" name="ZoneTexte 1892">
          <a:extLst>
            <a:ext uri="{FF2B5EF4-FFF2-40B4-BE49-F238E27FC236}">
              <a16:creationId xmlns:a16="http://schemas.microsoft.com/office/drawing/2014/main" id="{4D8E387D-32A8-4644-854D-096CA734B9F5}"/>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94" name="ZoneTexte 1893">
          <a:extLst>
            <a:ext uri="{FF2B5EF4-FFF2-40B4-BE49-F238E27FC236}">
              <a16:creationId xmlns:a16="http://schemas.microsoft.com/office/drawing/2014/main" id="{092A7F94-6116-465B-A38A-8AD3BE13C248}"/>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95" name="ZoneTexte 1894">
          <a:extLst>
            <a:ext uri="{FF2B5EF4-FFF2-40B4-BE49-F238E27FC236}">
              <a16:creationId xmlns:a16="http://schemas.microsoft.com/office/drawing/2014/main" id="{7FF36ED1-CCC5-460C-A0B0-846044576808}"/>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96" name="ZoneTexte 1895">
          <a:extLst>
            <a:ext uri="{FF2B5EF4-FFF2-40B4-BE49-F238E27FC236}">
              <a16:creationId xmlns:a16="http://schemas.microsoft.com/office/drawing/2014/main" id="{3A1B2664-C004-49F7-8573-3389E858E174}"/>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97" name="ZoneTexte 1896">
          <a:extLst>
            <a:ext uri="{FF2B5EF4-FFF2-40B4-BE49-F238E27FC236}">
              <a16:creationId xmlns:a16="http://schemas.microsoft.com/office/drawing/2014/main" id="{67B69906-0085-4F25-BDF7-2235E8F58642}"/>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98" name="ZoneTexte 1897">
          <a:extLst>
            <a:ext uri="{FF2B5EF4-FFF2-40B4-BE49-F238E27FC236}">
              <a16:creationId xmlns:a16="http://schemas.microsoft.com/office/drawing/2014/main" id="{528D8566-49BF-4E5D-9336-0D951647519D}"/>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899" name="ZoneTexte 1898">
          <a:extLst>
            <a:ext uri="{FF2B5EF4-FFF2-40B4-BE49-F238E27FC236}">
              <a16:creationId xmlns:a16="http://schemas.microsoft.com/office/drawing/2014/main" id="{3AB77EF5-B319-4A59-ABAD-66B46454B931}"/>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00" name="ZoneTexte 1899">
          <a:extLst>
            <a:ext uri="{FF2B5EF4-FFF2-40B4-BE49-F238E27FC236}">
              <a16:creationId xmlns:a16="http://schemas.microsoft.com/office/drawing/2014/main" id="{85EAC901-2A95-43FE-BDD0-ABF902D6D86E}"/>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01" name="ZoneTexte 1900">
          <a:extLst>
            <a:ext uri="{FF2B5EF4-FFF2-40B4-BE49-F238E27FC236}">
              <a16:creationId xmlns:a16="http://schemas.microsoft.com/office/drawing/2014/main" id="{19373E85-882B-4389-AC54-3FEFEE534232}"/>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02" name="ZoneTexte 1901">
          <a:extLst>
            <a:ext uri="{FF2B5EF4-FFF2-40B4-BE49-F238E27FC236}">
              <a16:creationId xmlns:a16="http://schemas.microsoft.com/office/drawing/2014/main" id="{4144470A-DCB1-4373-AAB2-368893B46A52}"/>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03" name="ZoneTexte 1902">
          <a:extLst>
            <a:ext uri="{FF2B5EF4-FFF2-40B4-BE49-F238E27FC236}">
              <a16:creationId xmlns:a16="http://schemas.microsoft.com/office/drawing/2014/main" id="{66D42654-4E11-4B00-9B43-D848CCED0F74}"/>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04" name="ZoneTexte 1903">
          <a:extLst>
            <a:ext uri="{FF2B5EF4-FFF2-40B4-BE49-F238E27FC236}">
              <a16:creationId xmlns:a16="http://schemas.microsoft.com/office/drawing/2014/main" id="{C7B77C96-ABA7-4816-BB66-651E7AC0109F}"/>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05" name="ZoneTexte 1904">
          <a:extLst>
            <a:ext uri="{FF2B5EF4-FFF2-40B4-BE49-F238E27FC236}">
              <a16:creationId xmlns:a16="http://schemas.microsoft.com/office/drawing/2014/main" id="{05BA6B76-9569-4EFF-B6D1-4815867392A8}"/>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06" name="ZoneTexte 1905">
          <a:extLst>
            <a:ext uri="{FF2B5EF4-FFF2-40B4-BE49-F238E27FC236}">
              <a16:creationId xmlns:a16="http://schemas.microsoft.com/office/drawing/2014/main" id="{470303C5-A37E-4F76-9431-E4610A4C9274}"/>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07" name="ZoneTexte 1906">
          <a:extLst>
            <a:ext uri="{FF2B5EF4-FFF2-40B4-BE49-F238E27FC236}">
              <a16:creationId xmlns:a16="http://schemas.microsoft.com/office/drawing/2014/main" id="{F8D43CC7-3A4C-4C3B-9DF0-19EA76EF94FB}"/>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08" name="ZoneTexte 1907">
          <a:extLst>
            <a:ext uri="{FF2B5EF4-FFF2-40B4-BE49-F238E27FC236}">
              <a16:creationId xmlns:a16="http://schemas.microsoft.com/office/drawing/2014/main" id="{BD69F754-3F50-46B8-80FF-AE68F0887924}"/>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09" name="ZoneTexte 1908">
          <a:extLst>
            <a:ext uri="{FF2B5EF4-FFF2-40B4-BE49-F238E27FC236}">
              <a16:creationId xmlns:a16="http://schemas.microsoft.com/office/drawing/2014/main" id="{24213E15-F9A3-4AAE-B327-CED4F26C2E22}"/>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10" name="ZoneTexte 1909">
          <a:extLst>
            <a:ext uri="{FF2B5EF4-FFF2-40B4-BE49-F238E27FC236}">
              <a16:creationId xmlns:a16="http://schemas.microsoft.com/office/drawing/2014/main" id="{496BDEB2-0C68-4865-A05A-A693FA68579F}"/>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11" name="ZoneTexte 1910">
          <a:extLst>
            <a:ext uri="{FF2B5EF4-FFF2-40B4-BE49-F238E27FC236}">
              <a16:creationId xmlns:a16="http://schemas.microsoft.com/office/drawing/2014/main" id="{7C169088-6190-42A5-A645-A3A37415DD3A}"/>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12" name="ZoneTexte 1911">
          <a:extLst>
            <a:ext uri="{FF2B5EF4-FFF2-40B4-BE49-F238E27FC236}">
              <a16:creationId xmlns:a16="http://schemas.microsoft.com/office/drawing/2014/main" id="{B8299F8A-0BD6-4713-8D35-B79777F481D0}"/>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13" name="ZoneTexte 1912">
          <a:extLst>
            <a:ext uri="{FF2B5EF4-FFF2-40B4-BE49-F238E27FC236}">
              <a16:creationId xmlns:a16="http://schemas.microsoft.com/office/drawing/2014/main" id="{6F195386-3EBE-4DD9-85A9-5AE44A8044F4}"/>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14" name="ZoneTexte 1913">
          <a:extLst>
            <a:ext uri="{FF2B5EF4-FFF2-40B4-BE49-F238E27FC236}">
              <a16:creationId xmlns:a16="http://schemas.microsoft.com/office/drawing/2014/main" id="{6FFEFB64-9A3F-492D-8225-1AEE5B661F2B}"/>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15" name="ZoneTexte 1914">
          <a:extLst>
            <a:ext uri="{FF2B5EF4-FFF2-40B4-BE49-F238E27FC236}">
              <a16:creationId xmlns:a16="http://schemas.microsoft.com/office/drawing/2014/main" id="{72D3675C-5C96-4E43-81B2-769AF73C10F8}"/>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16" name="ZoneTexte 1915">
          <a:extLst>
            <a:ext uri="{FF2B5EF4-FFF2-40B4-BE49-F238E27FC236}">
              <a16:creationId xmlns:a16="http://schemas.microsoft.com/office/drawing/2014/main" id="{FF76D309-5E7F-4756-AC75-665805C96772}"/>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17" name="ZoneTexte 1916">
          <a:extLst>
            <a:ext uri="{FF2B5EF4-FFF2-40B4-BE49-F238E27FC236}">
              <a16:creationId xmlns:a16="http://schemas.microsoft.com/office/drawing/2014/main" id="{3A787D50-A4AA-4261-A0D4-14B1375596DB}"/>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18" name="ZoneTexte 1917">
          <a:extLst>
            <a:ext uri="{FF2B5EF4-FFF2-40B4-BE49-F238E27FC236}">
              <a16:creationId xmlns:a16="http://schemas.microsoft.com/office/drawing/2014/main" id="{778F0B60-0418-497F-BA15-EED0163AED6A}"/>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19" name="ZoneTexte 1918">
          <a:extLst>
            <a:ext uri="{FF2B5EF4-FFF2-40B4-BE49-F238E27FC236}">
              <a16:creationId xmlns:a16="http://schemas.microsoft.com/office/drawing/2014/main" id="{AA403F74-7709-4B87-97D7-CA548CE38C99}"/>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20" name="ZoneTexte 1919">
          <a:extLst>
            <a:ext uri="{FF2B5EF4-FFF2-40B4-BE49-F238E27FC236}">
              <a16:creationId xmlns:a16="http://schemas.microsoft.com/office/drawing/2014/main" id="{618384A5-AAF8-4038-B670-ED04ACC9E940}"/>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21" name="ZoneTexte 1920">
          <a:extLst>
            <a:ext uri="{FF2B5EF4-FFF2-40B4-BE49-F238E27FC236}">
              <a16:creationId xmlns:a16="http://schemas.microsoft.com/office/drawing/2014/main" id="{C449CDD7-37D5-43BF-848F-A7577F4152A5}"/>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22" name="ZoneTexte 1921">
          <a:extLst>
            <a:ext uri="{FF2B5EF4-FFF2-40B4-BE49-F238E27FC236}">
              <a16:creationId xmlns:a16="http://schemas.microsoft.com/office/drawing/2014/main" id="{929612AD-13B0-4225-A85D-218DECC08DA5}"/>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23" name="ZoneTexte 1922">
          <a:extLst>
            <a:ext uri="{FF2B5EF4-FFF2-40B4-BE49-F238E27FC236}">
              <a16:creationId xmlns:a16="http://schemas.microsoft.com/office/drawing/2014/main" id="{80242A01-4882-440C-A6FD-08ADA8FDE5FE}"/>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24" name="ZoneTexte 1923">
          <a:extLst>
            <a:ext uri="{FF2B5EF4-FFF2-40B4-BE49-F238E27FC236}">
              <a16:creationId xmlns:a16="http://schemas.microsoft.com/office/drawing/2014/main" id="{9455FB76-FE42-4B8B-9CA0-FF074D91624A}"/>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25" name="ZoneTexte 1924">
          <a:extLst>
            <a:ext uri="{FF2B5EF4-FFF2-40B4-BE49-F238E27FC236}">
              <a16:creationId xmlns:a16="http://schemas.microsoft.com/office/drawing/2014/main" id="{C6959B7E-B2A6-4A84-9EB0-B02E91C802BE}"/>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26" name="ZoneTexte 1925">
          <a:extLst>
            <a:ext uri="{FF2B5EF4-FFF2-40B4-BE49-F238E27FC236}">
              <a16:creationId xmlns:a16="http://schemas.microsoft.com/office/drawing/2014/main" id="{AFF075B2-D51D-40B8-8285-2921CFACA86E}"/>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27" name="ZoneTexte 1926">
          <a:extLst>
            <a:ext uri="{FF2B5EF4-FFF2-40B4-BE49-F238E27FC236}">
              <a16:creationId xmlns:a16="http://schemas.microsoft.com/office/drawing/2014/main" id="{ED5E5F98-E90F-430D-9585-738F2AD78DBF}"/>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28" name="ZoneTexte 1927">
          <a:extLst>
            <a:ext uri="{FF2B5EF4-FFF2-40B4-BE49-F238E27FC236}">
              <a16:creationId xmlns:a16="http://schemas.microsoft.com/office/drawing/2014/main" id="{7E13E914-8281-4DF5-A50E-78FB8DFCCEF9}"/>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29" name="ZoneTexte 1928">
          <a:extLst>
            <a:ext uri="{FF2B5EF4-FFF2-40B4-BE49-F238E27FC236}">
              <a16:creationId xmlns:a16="http://schemas.microsoft.com/office/drawing/2014/main" id="{D51352C1-4AA4-4FEC-A4C0-E89E4A59C838}"/>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30" name="ZoneTexte 1929">
          <a:extLst>
            <a:ext uri="{FF2B5EF4-FFF2-40B4-BE49-F238E27FC236}">
              <a16:creationId xmlns:a16="http://schemas.microsoft.com/office/drawing/2014/main" id="{63E209A6-3F8A-4FD5-8816-F9FF2123A968}"/>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31" name="ZoneTexte 1930">
          <a:extLst>
            <a:ext uri="{FF2B5EF4-FFF2-40B4-BE49-F238E27FC236}">
              <a16:creationId xmlns:a16="http://schemas.microsoft.com/office/drawing/2014/main" id="{F0C2B863-E1EC-4301-8F7C-69DB2B3AF94E}"/>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32" name="ZoneTexte 1931">
          <a:extLst>
            <a:ext uri="{FF2B5EF4-FFF2-40B4-BE49-F238E27FC236}">
              <a16:creationId xmlns:a16="http://schemas.microsoft.com/office/drawing/2014/main" id="{AB3097F3-0DEE-4B11-A5E7-72D6D8A36DEA}"/>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33" name="ZoneTexte 1932">
          <a:extLst>
            <a:ext uri="{FF2B5EF4-FFF2-40B4-BE49-F238E27FC236}">
              <a16:creationId xmlns:a16="http://schemas.microsoft.com/office/drawing/2014/main" id="{CADA2E1E-21B1-4DDB-BD9E-DB5F779848A4}"/>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34" name="ZoneTexte 1933">
          <a:extLst>
            <a:ext uri="{FF2B5EF4-FFF2-40B4-BE49-F238E27FC236}">
              <a16:creationId xmlns:a16="http://schemas.microsoft.com/office/drawing/2014/main" id="{7C1BD66B-B907-4BD8-9FD7-8164E63EF0E3}"/>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35" name="ZoneTexte 1934">
          <a:extLst>
            <a:ext uri="{FF2B5EF4-FFF2-40B4-BE49-F238E27FC236}">
              <a16:creationId xmlns:a16="http://schemas.microsoft.com/office/drawing/2014/main" id="{9D37F6CF-445E-4DD6-B1C8-AE4B593CCD2F}"/>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36" name="ZoneTexte 1935">
          <a:extLst>
            <a:ext uri="{FF2B5EF4-FFF2-40B4-BE49-F238E27FC236}">
              <a16:creationId xmlns:a16="http://schemas.microsoft.com/office/drawing/2014/main" id="{C5B623C6-26DC-49F2-B20F-01DA2CCB6549}"/>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37" name="ZoneTexte 1936">
          <a:extLst>
            <a:ext uri="{FF2B5EF4-FFF2-40B4-BE49-F238E27FC236}">
              <a16:creationId xmlns:a16="http://schemas.microsoft.com/office/drawing/2014/main" id="{87F78337-6E9C-4CE8-B9A3-0F65D4F23030}"/>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37</xdr:row>
      <xdr:rowOff>0</xdr:rowOff>
    </xdr:from>
    <xdr:ext cx="0" cy="172227"/>
    <xdr:sp macro="" textlink="">
      <xdr:nvSpPr>
        <xdr:cNvPr id="1938" name="ZoneTexte 1937">
          <a:extLst>
            <a:ext uri="{FF2B5EF4-FFF2-40B4-BE49-F238E27FC236}">
              <a16:creationId xmlns:a16="http://schemas.microsoft.com/office/drawing/2014/main" id="{BD439CD8-45A1-4A0E-8627-D228A87DB745}"/>
            </a:ext>
          </a:extLst>
        </xdr:cNvPr>
        <xdr:cNvSpPr txBox="1"/>
      </xdr:nvSpPr>
      <xdr:spPr>
        <a:xfrm>
          <a:off x="26231850" y="70294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1939" name="ZoneTexte 1938">
          <a:extLst>
            <a:ext uri="{FF2B5EF4-FFF2-40B4-BE49-F238E27FC236}">
              <a16:creationId xmlns:a16="http://schemas.microsoft.com/office/drawing/2014/main" id="{6BC72BE3-79DC-4E44-A25A-41334D7D39ED}"/>
            </a:ext>
          </a:extLst>
        </xdr:cNvPr>
        <xdr:cNvSpPr txBox="1"/>
      </xdr:nvSpPr>
      <xdr:spPr>
        <a:xfrm>
          <a:off x="26231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1940" name="ZoneTexte 1939">
          <a:extLst>
            <a:ext uri="{FF2B5EF4-FFF2-40B4-BE49-F238E27FC236}">
              <a16:creationId xmlns:a16="http://schemas.microsoft.com/office/drawing/2014/main" id="{8F18359D-8ED3-4723-AECD-A51D4FA976DF}"/>
            </a:ext>
          </a:extLst>
        </xdr:cNvPr>
        <xdr:cNvSpPr txBox="1"/>
      </xdr:nvSpPr>
      <xdr:spPr>
        <a:xfrm>
          <a:off x="26231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1941" name="ZoneTexte 1940">
          <a:extLst>
            <a:ext uri="{FF2B5EF4-FFF2-40B4-BE49-F238E27FC236}">
              <a16:creationId xmlns:a16="http://schemas.microsoft.com/office/drawing/2014/main" id="{DB37119D-3D10-4C63-92FD-B3E4657F678D}"/>
            </a:ext>
          </a:extLst>
        </xdr:cNvPr>
        <xdr:cNvSpPr txBox="1"/>
      </xdr:nvSpPr>
      <xdr:spPr>
        <a:xfrm>
          <a:off x="26231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1942" name="ZoneTexte 1941">
          <a:extLst>
            <a:ext uri="{FF2B5EF4-FFF2-40B4-BE49-F238E27FC236}">
              <a16:creationId xmlns:a16="http://schemas.microsoft.com/office/drawing/2014/main" id="{107C6C25-3F5F-4778-AC25-F4344E3963D0}"/>
            </a:ext>
          </a:extLst>
        </xdr:cNvPr>
        <xdr:cNvSpPr txBox="1"/>
      </xdr:nvSpPr>
      <xdr:spPr>
        <a:xfrm>
          <a:off x="26231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43" name="ZoneTexte 1942">
          <a:extLst>
            <a:ext uri="{FF2B5EF4-FFF2-40B4-BE49-F238E27FC236}">
              <a16:creationId xmlns:a16="http://schemas.microsoft.com/office/drawing/2014/main" id="{CE6CA9BD-94B8-4D20-BBBD-999EBDC164A9}"/>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44" name="ZoneTexte 1943">
          <a:extLst>
            <a:ext uri="{FF2B5EF4-FFF2-40B4-BE49-F238E27FC236}">
              <a16:creationId xmlns:a16="http://schemas.microsoft.com/office/drawing/2014/main" id="{5CD6E91C-7A2D-442E-8C5C-803842E0EC45}"/>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45" name="ZoneTexte 1944">
          <a:extLst>
            <a:ext uri="{FF2B5EF4-FFF2-40B4-BE49-F238E27FC236}">
              <a16:creationId xmlns:a16="http://schemas.microsoft.com/office/drawing/2014/main" id="{10D32CA6-D9AE-467B-9B3C-FC7C35E3D4DC}"/>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46" name="ZoneTexte 1945">
          <a:extLst>
            <a:ext uri="{FF2B5EF4-FFF2-40B4-BE49-F238E27FC236}">
              <a16:creationId xmlns:a16="http://schemas.microsoft.com/office/drawing/2014/main" id="{D213E42C-A9AC-4644-A9F1-06FFD735A8E3}"/>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1947" name="ZoneTexte 1946">
          <a:extLst>
            <a:ext uri="{FF2B5EF4-FFF2-40B4-BE49-F238E27FC236}">
              <a16:creationId xmlns:a16="http://schemas.microsoft.com/office/drawing/2014/main" id="{C9C52657-F5E6-4843-A0FD-6D0D1F4116F9}"/>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1948" name="ZoneTexte 1947">
          <a:extLst>
            <a:ext uri="{FF2B5EF4-FFF2-40B4-BE49-F238E27FC236}">
              <a16:creationId xmlns:a16="http://schemas.microsoft.com/office/drawing/2014/main" id="{D0AD6128-D456-464D-BDEE-2B7036FACDE1}"/>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1949" name="ZoneTexte 1948">
          <a:extLst>
            <a:ext uri="{FF2B5EF4-FFF2-40B4-BE49-F238E27FC236}">
              <a16:creationId xmlns:a16="http://schemas.microsoft.com/office/drawing/2014/main" id="{C2ADF2C4-8895-4E66-BFE2-85CB16592DED}"/>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1950" name="ZoneTexte 1949">
          <a:extLst>
            <a:ext uri="{FF2B5EF4-FFF2-40B4-BE49-F238E27FC236}">
              <a16:creationId xmlns:a16="http://schemas.microsoft.com/office/drawing/2014/main" id="{5028A608-AAF5-4200-A254-9E0031B89767}"/>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1951" name="ZoneTexte 1950">
          <a:extLst>
            <a:ext uri="{FF2B5EF4-FFF2-40B4-BE49-F238E27FC236}">
              <a16:creationId xmlns:a16="http://schemas.microsoft.com/office/drawing/2014/main" id="{469D76A7-3CD1-4F4A-A621-B28C94F81686}"/>
            </a:ext>
          </a:extLst>
        </xdr:cNvPr>
        <xdr:cNvSpPr txBox="1"/>
      </xdr:nvSpPr>
      <xdr:spPr>
        <a:xfrm>
          <a:off x="26231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52" name="ZoneTexte 1951">
          <a:extLst>
            <a:ext uri="{FF2B5EF4-FFF2-40B4-BE49-F238E27FC236}">
              <a16:creationId xmlns:a16="http://schemas.microsoft.com/office/drawing/2014/main" id="{92638AD8-87DF-48C3-AC1D-B975B32435E5}"/>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1953" name="ZoneTexte 1952">
          <a:extLst>
            <a:ext uri="{FF2B5EF4-FFF2-40B4-BE49-F238E27FC236}">
              <a16:creationId xmlns:a16="http://schemas.microsoft.com/office/drawing/2014/main" id="{ECA65892-55D5-4624-9203-D2C331371376}"/>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1954" name="ZoneTexte 1953">
          <a:extLst>
            <a:ext uri="{FF2B5EF4-FFF2-40B4-BE49-F238E27FC236}">
              <a16:creationId xmlns:a16="http://schemas.microsoft.com/office/drawing/2014/main" id="{B0AE0BD7-8AB2-40ED-ACFC-D03264937461}"/>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1955" name="ZoneTexte 1954">
          <a:extLst>
            <a:ext uri="{FF2B5EF4-FFF2-40B4-BE49-F238E27FC236}">
              <a16:creationId xmlns:a16="http://schemas.microsoft.com/office/drawing/2014/main" id="{6236A46E-C259-4BEF-960C-3A2EF69F83E2}"/>
            </a:ext>
          </a:extLst>
        </xdr:cNvPr>
        <xdr:cNvSpPr txBox="1"/>
      </xdr:nvSpPr>
      <xdr:spPr>
        <a:xfrm>
          <a:off x="26231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1956" name="ZoneTexte 1955">
          <a:extLst>
            <a:ext uri="{FF2B5EF4-FFF2-40B4-BE49-F238E27FC236}">
              <a16:creationId xmlns:a16="http://schemas.microsoft.com/office/drawing/2014/main" id="{31DB2083-2F5C-4BC8-8A78-E664BC3FF535}"/>
            </a:ext>
          </a:extLst>
        </xdr:cNvPr>
        <xdr:cNvSpPr txBox="1"/>
      </xdr:nvSpPr>
      <xdr:spPr>
        <a:xfrm>
          <a:off x="26231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1957" name="ZoneTexte 1956">
          <a:extLst>
            <a:ext uri="{FF2B5EF4-FFF2-40B4-BE49-F238E27FC236}">
              <a16:creationId xmlns:a16="http://schemas.microsoft.com/office/drawing/2014/main" id="{5C27585E-45D2-45C4-BB0E-D32BFE947D0A}"/>
            </a:ext>
          </a:extLst>
        </xdr:cNvPr>
        <xdr:cNvSpPr txBox="1"/>
      </xdr:nvSpPr>
      <xdr:spPr>
        <a:xfrm>
          <a:off x="26231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1958" name="ZoneTexte 1957">
          <a:extLst>
            <a:ext uri="{FF2B5EF4-FFF2-40B4-BE49-F238E27FC236}">
              <a16:creationId xmlns:a16="http://schemas.microsoft.com/office/drawing/2014/main" id="{C66700A9-64F2-40BB-8F6A-9934F4245E97}"/>
            </a:ext>
          </a:extLst>
        </xdr:cNvPr>
        <xdr:cNvSpPr txBox="1"/>
      </xdr:nvSpPr>
      <xdr:spPr>
        <a:xfrm>
          <a:off x="26231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59" name="ZoneTexte 1958">
          <a:extLst>
            <a:ext uri="{FF2B5EF4-FFF2-40B4-BE49-F238E27FC236}">
              <a16:creationId xmlns:a16="http://schemas.microsoft.com/office/drawing/2014/main" id="{CD50A7CB-76A1-4921-AC1C-0687351E2386}"/>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60" name="ZoneTexte 1959">
          <a:extLst>
            <a:ext uri="{FF2B5EF4-FFF2-40B4-BE49-F238E27FC236}">
              <a16:creationId xmlns:a16="http://schemas.microsoft.com/office/drawing/2014/main" id="{0CDC3717-F65B-4D74-87AF-F36E365BE834}"/>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61" name="ZoneTexte 1960">
          <a:extLst>
            <a:ext uri="{FF2B5EF4-FFF2-40B4-BE49-F238E27FC236}">
              <a16:creationId xmlns:a16="http://schemas.microsoft.com/office/drawing/2014/main" id="{2D7347EE-99CE-47B8-B081-D69BA0119A9F}"/>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62" name="ZoneTexte 1961">
          <a:extLst>
            <a:ext uri="{FF2B5EF4-FFF2-40B4-BE49-F238E27FC236}">
              <a16:creationId xmlns:a16="http://schemas.microsoft.com/office/drawing/2014/main" id="{02C2141A-8281-4FA5-864B-42161E83299E}"/>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1963" name="ZoneTexte 1962">
          <a:extLst>
            <a:ext uri="{FF2B5EF4-FFF2-40B4-BE49-F238E27FC236}">
              <a16:creationId xmlns:a16="http://schemas.microsoft.com/office/drawing/2014/main" id="{99BE02F3-9EBA-403F-B3C4-531D75DA634B}"/>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1964" name="ZoneTexte 1963">
          <a:extLst>
            <a:ext uri="{FF2B5EF4-FFF2-40B4-BE49-F238E27FC236}">
              <a16:creationId xmlns:a16="http://schemas.microsoft.com/office/drawing/2014/main" id="{2FC967E3-02B4-43E8-B632-F3448FBCA1DA}"/>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1965" name="ZoneTexte 1964">
          <a:extLst>
            <a:ext uri="{FF2B5EF4-FFF2-40B4-BE49-F238E27FC236}">
              <a16:creationId xmlns:a16="http://schemas.microsoft.com/office/drawing/2014/main" id="{9E9FA001-95B7-4864-BA3D-4C4C2B83C77F}"/>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1966" name="ZoneTexte 1965">
          <a:extLst>
            <a:ext uri="{FF2B5EF4-FFF2-40B4-BE49-F238E27FC236}">
              <a16:creationId xmlns:a16="http://schemas.microsoft.com/office/drawing/2014/main" id="{021B8D58-B3D6-4AC9-9374-0FE7AF25E2E4}"/>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1967" name="ZoneTexte 1966">
          <a:extLst>
            <a:ext uri="{FF2B5EF4-FFF2-40B4-BE49-F238E27FC236}">
              <a16:creationId xmlns:a16="http://schemas.microsoft.com/office/drawing/2014/main" id="{69EFE854-F66B-447F-B607-684481BE161F}"/>
            </a:ext>
          </a:extLst>
        </xdr:cNvPr>
        <xdr:cNvSpPr txBox="1"/>
      </xdr:nvSpPr>
      <xdr:spPr>
        <a:xfrm>
          <a:off x="26231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68" name="ZoneTexte 1967">
          <a:extLst>
            <a:ext uri="{FF2B5EF4-FFF2-40B4-BE49-F238E27FC236}">
              <a16:creationId xmlns:a16="http://schemas.microsoft.com/office/drawing/2014/main" id="{C208384A-7666-4C15-A716-B1A3872FA8C9}"/>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1969" name="ZoneTexte 1968">
          <a:extLst>
            <a:ext uri="{FF2B5EF4-FFF2-40B4-BE49-F238E27FC236}">
              <a16:creationId xmlns:a16="http://schemas.microsoft.com/office/drawing/2014/main" id="{521C9A34-EA00-47DB-BA26-60BEF342E7A3}"/>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1970" name="ZoneTexte 1969">
          <a:extLst>
            <a:ext uri="{FF2B5EF4-FFF2-40B4-BE49-F238E27FC236}">
              <a16:creationId xmlns:a16="http://schemas.microsoft.com/office/drawing/2014/main" id="{030FEA14-CF77-4BBB-B669-A336AA385E39}"/>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1971" name="ZoneTexte 1970">
          <a:extLst>
            <a:ext uri="{FF2B5EF4-FFF2-40B4-BE49-F238E27FC236}">
              <a16:creationId xmlns:a16="http://schemas.microsoft.com/office/drawing/2014/main" id="{1FF2E50D-489D-480C-8486-D0D318F6794B}"/>
            </a:ext>
          </a:extLst>
        </xdr:cNvPr>
        <xdr:cNvSpPr txBox="1"/>
      </xdr:nvSpPr>
      <xdr:spPr>
        <a:xfrm>
          <a:off x="237744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1972" name="ZoneTexte 1971">
          <a:extLst>
            <a:ext uri="{FF2B5EF4-FFF2-40B4-BE49-F238E27FC236}">
              <a16:creationId xmlns:a16="http://schemas.microsoft.com/office/drawing/2014/main" id="{A1202296-641A-4A8A-AB8B-401E042C4F32}"/>
            </a:ext>
          </a:extLst>
        </xdr:cNvPr>
        <xdr:cNvSpPr txBox="1"/>
      </xdr:nvSpPr>
      <xdr:spPr>
        <a:xfrm>
          <a:off x="237744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1973" name="ZoneTexte 1972">
          <a:extLst>
            <a:ext uri="{FF2B5EF4-FFF2-40B4-BE49-F238E27FC236}">
              <a16:creationId xmlns:a16="http://schemas.microsoft.com/office/drawing/2014/main" id="{4A0D00B8-1950-424D-B056-7EECA1F7E1FE}"/>
            </a:ext>
          </a:extLst>
        </xdr:cNvPr>
        <xdr:cNvSpPr txBox="1"/>
      </xdr:nvSpPr>
      <xdr:spPr>
        <a:xfrm>
          <a:off x="237744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1974" name="ZoneTexte 1973">
          <a:extLst>
            <a:ext uri="{FF2B5EF4-FFF2-40B4-BE49-F238E27FC236}">
              <a16:creationId xmlns:a16="http://schemas.microsoft.com/office/drawing/2014/main" id="{026FEFF4-F1CC-4142-86C7-A068D7C3934B}"/>
            </a:ext>
          </a:extLst>
        </xdr:cNvPr>
        <xdr:cNvSpPr txBox="1"/>
      </xdr:nvSpPr>
      <xdr:spPr>
        <a:xfrm>
          <a:off x="237744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1975" name="ZoneTexte 1974">
          <a:extLst>
            <a:ext uri="{FF2B5EF4-FFF2-40B4-BE49-F238E27FC236}">
              <a16:creationId xmlns:a16="http://schemas.microsoft.com/office/drawing/2014/main" id="{77CD8E9E-DAA1-45C8-8E00-021E0300AE87}"/>
            </a:ext>
          </a:extLst>
        </xdr:cNvPr>
        <xdr:cNvSpPr txBox="1"/>
      </xdr:nvSpPr>
      <xdr:spPr>
        <a:xfrm>
          <a:off x="237744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1976" name="ZoneTexte 1975">
          <a:extLst>
            <a:ext uri="{FF2B5EF4-FFF2-40B4-BE49-F238E27FC236}">
              <a16:creationId xmlns:a16="http://schemas.microsoft.com/office/drawing/2014/main" id="{7DDA69A3-2462-4E40-983B-D6ACE329095B}"/>
            </a:ext>
          </a:extLst>
        </xdr:cNvPr>
        <xdr:cNvSpPr txBox="1"/>
      </xdr:nvSpPr>
      <xdr:spPr>
        <a:xfrm>
          <a:off x="237744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1977" name="ZoneTexte 1976">
          <a:extLst>
            <a:ext uri="{FF2B5EF4-FFF2-40B4-BE49-F238E27FC236}">
              <a16:creationId xmlns:a16="http://schemas.microsoft.com/office/drawing/2014/main" id="{3F5F2807-F057-4E9F-8AAE-D403FB52F8AC}"/>
            </a:ext>
          </a:extLst>
        </xdr:cNvPr>
        <xdr:cNvSpPr txBox="1"/>
      </xdr:nvSpPr>
      <xdr:spPr>
        <a:xfrm>
          <a:off x="237744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1978" name="ZoneTexte 1977">
          <a:extLst>
            <a:ext uri="{FF2B5EF4-FFF2-40B4-BE49-F238E27FC236}">
              <a16:creationId xmlns:a16="http://schemas.microsoft.com/office/drawing/2014/main" id="{4CC93BF7-00F3-4F12-B129-A84B87D3900C}"/>
            </a:ext>
          </a:extLst>
        </xdr:cNvPr>
        <xdr:cNvSpPr txBox="1"/>
      </xdr:nvSpPr>
      <xdr:spPr>
        <a:xfrm>
          <a:off x="237744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1979" name="ZoneTexte 1978">
          <a:extLst>
            <a:ext uri="{FF2B5EF4-FFF2-40B4-BE49-F238E27FC236}">
              <a16:creationId xmlns:a16="http://schemas.microsoft.com/office/drawing/2014/main" id="{F2DA90D1-FE28-467B-8C69-5639B47B4CED}"/>
            </a:ext>
          </a:extLst>
        </xdr:cNvPr>
        <xdr:cNvSpPr txBox="1"/>
      </xdr:nvSpPr>
      <xdr:spPr>
        <a:xfrm>
          <a:off x="237744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80</xdr:row>
      <xdr:rowOff>0</xdr:rowOff>
    </xdr:from>
    <xdr:ext cx="65" cy="172227"/>
    <xdr:sp macro="" textlink="">
      <xdr:nvSpPr>
        <xdr:cNvPr id="1980" name="ZoneTexte 1979">
          <a:extLst>
            <a:ext uri="{FF2B5EF4-FFF2-40B4-BE49-F238E27FC236}">
              <a16:creationId xmlns:a16="http://schemas.microsoft.com/office/drawing/2014/main" id="{2CF8523C-363C-42ED-8D9D-DF3E2168C63F}"/>
            </a:ext>
          </a:extLst>
        </xdr:cNvPr>
        <xdr:cNvSpPr txBox="1"/>
      </xdr:nvSpPr>
      <xdr:spPr>
        <a:xfrm>
          <a:off x="2377440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81" name="ZoneTexte 1980">
          <a:extLst>
            <a:ext uri="{FF2B5EF4-FFF2-40B4-BE49-F238E27FC236}">
              <a16:creationId xmlns:a16="http://schemas.microsoft.com/office/drawing/2014/main" id="{707C08B9-9361-4331-84A8-382AF9C92DE8}"/>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82" name="ZoneTexte 1981">
          <a:extLst>
            <a:ext uri="{FF2B5EF4-FFF2-40B4-BE49-F238E27FC236}">
              <a16:creationId xmlns:a16="http://schemas.microsoft.com/office/drawing/2014/main" id="{F3A6A18D-F5CB-4F5E-987C-A90128B1D7EE}"/>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83" name="ZoneTexte 1982">
          <a:extLst>
            <a:ext uri="{FF2B5EF4-FFF2-40B4-BE49-F238E27FC236}">
              <a16:creationId xmlns:a16="http://schemas.microsoft.com/office/drawing/2014/main" id="{5A372B76-6611-4A77-BEAA-50A75037DAD8}"/>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84" name="ZoneTexte 1983">
          <a:extLst>
            <a:ext uri="{FF2B5EF4-FFF2-40B4-BE49-F238E27FC236}">
              <a16:creationId xmlns:a16="http://schemas.microsoft.com/office/drawing/2014/main" id="{92418D1F-DDD6-4BA0-AE0D-9165F6B41189}"/>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85" name="ZoneTexte 1984">
          <a:extLst>
            <a:ext uri="{FF2B5EF4-FFF2-40B4-BE49-F238E27FC236}">
              <a16:creationId xmlns:a16="http://schemas.microsoft.com/office/drawing/2014/main" id="{800BF667-A5D5-43E2-A8C4-201B540AFE2C}"/>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86" name="ZoneTexte 1985">
          <a:extLst>
            <a:ext uri="{FF2B5EF4-FFF2-40B4-BE49-F238E27FC236}">
              <a16:creationId xmlns:a16="http://schemas.microsoft.com/office/drawing/2014/main" id="{2B7F2123-FB02-4764-A2A4-793EED04776E}"/>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87" name="ZoneTexte 1986">
          <a:extLst>
            <a:ext uri="{FF2B5EF4-FFF2-40B4-BE49-F238E27FC236}">
              <a16:creationId xmlns:a16="http://schemas.microsoft.com/office/drawing/2014/main" id="{C5BD86AD-A7ED-4EB6-A75F-461D64C91B68}"/>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88" name="ZoneTexte 1987">
          <a:extLst>
            <a:ext uri="{FF2B5EF4-FFF2-40B4-BE49-F238E27FC236}">
              <a16:creationId xmlns:a16="http://schemas.microsoft.com/office/drawing/2014/main" id="{C74EC085-C46D-4771-BB09-5DE9206A3D17}"/>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89" name="ZoneTexte 1988">
          <a:extLst>
            <a:ext uri="{FF2B5EF4-FFF2-40B4-BE49-F238E27FC236}">
              <a16:creationId xmlns:a16="http://schemas.microsoft.com/office/drawing/2014/main" id="{673B3B05-902E-46F4-A0F2-EC0A4C8A0908}"/>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80</xdr:row>
      <xdr:rowOff>0</xdr:rowOff>
    </xdr:from>
    <xdr:ext cx="65" cy="172227"/>
    <xdr:sp macro="" textlink="">
      <xdr:nvSpPr>
        <xdr:cNvPr id="1990" name="ZoneTexte 1989">
          <a:extLst>
            <a:ext uri="{FF2B5EF4-FFF2-40B4-BE49-F238E27FC236}">
              <a16:creationId xmlns:a16="http://schemas.microsoft.com/office/drawing/2014/main" id="{68DAFB1D-9F77-4DD0-B4F5-2193A43F9F1B}"/>
            </a:ext>
          </a:extLst>
        </xdr:cNvPr>
        <xdr:cNvSpPr txBox="1"/>
      </xdr:nvSpPr>
      <xdr:spPr>
        <a:xfrm>
          <a:off x="25469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1991" name="ZoneTexte 1990">
          <a:extLst>
            <a:ext uri="{FF2B5EF4-FFF2-40B4-BE49-F238E27FC236}">
              <a16:creationId xmlns:a16="http://schemas.microsoft.com/office/drawing/2014/main" id="{91511BFA-F9FA-4A9F-A053-EE63476C19F7}"/>
            </a:ext>
          </a:extLst>
        </xdr:cNvPr>
        <xdr:cNvSpPr txBox="1"/>
      </xdr:nvSpPr>
      <xdr:spPr>
        <a:xfrm>
          <a:off x="26231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80</xdr:row>
      <xdr:rowOff>0</xdr:rowOff>
    </xdr:from>
    <xdr:ext cx="65" cy="172227"/>
    <xdr:sp macro="" textlink="">
      <xdr:nvSpPr>
        <xdr:cNvPr id="1992" name="ZoneTexte 1991">
          <a:extLst>
            <a:ext uri="{FF2B5EF4-FFF2-40B4-BE49-F238E27FC236}">
              <a16:creationId xmlns:a16="http://schemas.microsoft.com/office/drawing/2014/main" id="{A35E9A25-816F-4E97-B321-7ACFBB970936}"/>
            </a:ext>
          </a:extLst>
        </xdr:cNvPr>
        <xdr:cNvSpPr txBox="1"/>
      </xdr:nvSpPr>
      <xdr:spPr>
        <a:xfrm>
          <a:off x="26231850"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1993" name="ZoneTexte 1992">
          <a:extLst>
            <a:ext uri="{FF2B5EF4-FFF2-40B4-BE49-F238E27FC236}">
              <a16:creationId xmlns:a16="http://schemas.microsoft.com/office/drawing/2014/main" id="{D4BD234D-B643-4DC1-B298-2A241B9A82FB}"/>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1994" name="ZoneTexte 1993">
          <a:extLst>
            <a:ext uri="{FF2B5EF4-FFF2-40B4-BE49-F238E27FC236}">
              <a16:creationId xmlns:a16="http://schemas.microsoft.com/office/drawing/2014/main" id="{6CFFC427-0787-4557-B75D-BDFA3F7CF1E6}"/>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1995" name="ZoneTexte 1994">
          <a:extLst>
            <a:ext uri="{FF2B5EF4-FFF2-40B4-BE49-F238E27FC236}">
              <a16:creationId xmlns:a16="http://schemas.microsoft.com/office/drawing/2014/main" id="{9D2CDBB3-0818-478E-9F87-4014AF8389C9}"/>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1996" name="ZoneTexte 1995">
          <a:extLst>
            <a:ext uri="{FF2B5EF4-FFF2-40B4-BE49-F238E27FC236}">
              <a16:creationId xmlns:a16="http://schemas.microsoft.com/office/drawing/2014/main" id="{C7612455-D604-4ADF-B4BE-42345E52C31D}"/>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1997" name="ZoneTexte 1996">
          <a:extLst>
            <a:ext uri="{FF2B5EF4-FFF2-40B4-BE49-F238E27FC236}">
              <a16:creationId xmlns:a16="http://schemas.microsoft.com/office/drawing/2014/main" id="{F4F05183-27F9-4338-942F-64B069E5B453}"/>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1998" name="ZoneTexte 1997">
          <a:extLst>
            <a:ext uri="{FF2B5EF4-FFF2-40B4-BE49-F238E27FC236}">
              <a16:creationId xmlns:a16="http://schemas.microsoft.com/office/drawing/2014/main" id="{7177731C-E187-4BC1-A107-580076E5FD18}"/>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1999" name="ZoneTexte 1998">
          <a:extLst>
            <a:ext uri="{FF2B5EF4-FFF2-40B4-BE49-F238E27FC236}">
              <a16:creationId xmlns:a16="http://schemas.microsoft.com/office/drawing/2014/main" id="{D55123E1-AAB7-40F7-8DE3-1163088AD60E}"/>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000" name="ZoneTexte 1999">
          <a:extLst>
            <a:ext uri="{FF2B5EF4-FFF2-40B4-BE49-F238E27FC236}">
              <a16:creationId xmlns:a16="http://schemas.microsoft.com/office/drawing/2014/main" id="{E7A6120C-6C1E-4BA3-B943-541824764E95}"/>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001" name="ZoneTexte 2000">
          <a:extLst>
            <a:ext uri="{FF2B5EF4-FFF2-40B4-BE49-F238E27FC236}">
              <a16:creationId xmlns:a16="http://schemas.microsoft.com/office/drawing/2014/main" id="{190D4909-9393-4C70-8008-3E912E3BFF61}"/>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002" name="ZoneTexte 2001">
          <a:extLst>
            <a:ext uri="{FF2B5EF4-FFF2-40B4-BE49-F238E27FC236}">
              <a16:creationId xmlns:a16="http://schemas.microsoft.com/office/drawing/2014/main" id="{B42046AF-34EE-4939-B7E4-417DE02368A9}"/>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003" name="ZoneTexte 2002">
          <a:extLst>
            <a:ext uri="{FF2B5EF4-FFF2-40B4-BE49-F238E27FC236}">
              <a16:creationId xmlns:a16="http://schemas.microsoft.com/office/drawing/2014/main" id="{D21888C8-322B-46BF-B77D-A91F248B91B3}"/>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80</xdr:row>
      <xdr:rowOff>0</xdr:rowOff>
    </xdr:from>
    <xdr:ext cx="65" cy="172227"/>
    <xdr:sp macro="" textlink="">
      <xdr:nvSpPr>
        <xdr:cNvPr id="2004" name="ZoneTexte 2003">
          <a:extLst>
            <a:ext uri="{FF2B5EF4-FFF2-40B4-BE49-F238E27FC236}">
              <a16:creationId xmlns:a16="http://schemas.microsoft.com/office/drawing/2014/main" id="{8CBAA52F-D641-48EC-B275-4D9D592123F9}"/>
            </a:ext>
          </a:extLst>
        </xdr:cNvPr>
        <xdr:cNvSpPr txBox="1"/>
      </xdr:nvSpPr>
      <xdr:spPr>
        <a:xfrm>
          <a:off x="27212925" y="1522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005" name="ZoneTexte 2004">
          <a:extLst>
            <a:ext uri="{FF2B5EF4-FFF2-40B4-BE49-F238E27FC236}">
              <a16:creationId xmlns:a16="http://schemas.microsoft.com/office/drawing/2014/main" id="{A824DC63-DF32-40A6-BD25-41E7776B00B2}"/>
            </a:ext>
          </a:extLst>
        </xdr:cNvPr>
        <xdr:cNvSpPr txBox="1"/>
      </xdr:nvSpPr>
      <xdr:spPr>
        <a:xfrm>
          <a:off x="22926675" y="1160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006" name="ZoneTexte 2005">
          <a:extLst>
            <a:ext uri="{FF2B5EF4-FFF2-40B4-BE49-F238E27FC236}">
              <a16:creationId xmlns:a16="http://schemas.microsoft.com/office/drawing/2014/main" id="{495634F6-A836-4717-BBB2-C53AFE5B8602}"/>
            </a:ext>
          </a:extLst>
        </xdr:cNvPr>
        <xdr:cNvSpPr txBox="1"/>
      </xdr:nvSpPr>
      <xdr:spPr>
        <a:xfrm>
          <a:off x="22926675" y="1160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007" name="ZoneTexte 2006">
          <a:extLst>
            <a:ext uri="{FF2B5EF4-FFF2-40B4-BE49-F238E27FC236}">
              <a16:creationId xmlns:a16="http://schemas.microsoft.com/office/drawing/2014/main" id="{ABA187BC-993A-4E70-B07B-79BA37EADD04}"/>
            </a:ext>
          </a:extLst>
        </xdr:cNvPr>
        <xdr:cNvSpPr txBox="1"/>
      </xdr:nvSpPr>
      <xdr:spPr>
        <a:xfrm>
          <a:off x="22926675" y="1160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008" name="ZoneTexte 2007">
          <a:extLst>
            <a:ext uri="{FF2B5EF4-FFF2-40B4-BE49-F238E27FC236}">
              <a16:creationId xmlns:a16="http://schemas.microsoft.com/office/drawing/2014/main" id="{22CAD7AF-D05E-4B9B-971C-719D18EDF5F3}"/>
            </a:ext>
          </a:extLst>
        </xdr:cNvPr>
        <xdr:cNvSpPr txBox="1"/>
      </xdr:nvSpPr>
      <xdr:spPr>
        <a:xfrm>
          <a:off x="22926675" y="1160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009" name="ZoneTexte 2008">
          <a:extLst>
            <a:ext uri="{FF2B5EF4-FFF2-40B4-BE49-F238E27FC236}">
              <a16:creationId xmlns:a16="http://schemas.microsoft.com/office/drawing/2014/main" id="{736DFEB7-F13D-4EEC-BCA4-699A4609A3C9}"/>
            </a:ext>
          </a:extLst>
        </xdr:cNvPr>
        <xdr:cNvSpPr txBox="1"/>
      </xdr:nvSpPr>
      <xdr:spPr>
        <a:xfrm>
          <a:off x="22926675" y="1160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010" name="ZoneTexte 2009">
          <a:extLst>
            <a:ext uri="{FF2B5EF4-FFF2-40B4-BE49-F238E27FC236}">
              <a16:creationId xmlns:a16="http://schemas.microsoft.com/office/drawing/2014/main" id="{690CAC87-87DB-4892-A4BC-0CC799CCCC58}"/>
            </a:ext>
          </a:extLst>
        </xdr:cNvPr>
        <xdr:cNvSpPr txBox="1"/>
      </xdr:nvSpPr>
      <xdr:spPr>
        <a:xfrm>
          <a:off x="22926675" y="1160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011" name="ZoneTexte 2010">
          <a:extLst>
            <a:ext uri="{FF2B5EF4-FFF2-40B4-BE49-F238E27FC236}">
              <a16:creationId xmlns:a16="http://schemas.microsoft.com/office/drawing/2014/main" id="{055A3424-961E-479B-90DB-2E8A56E8EAE9}"/>
            </a:ext>
          </a:extLst>
        </xdr:cNvPr>
        <xdr:cNvSpPr txBox="1"/>
      </xdr:nvSpPr>
      <xdr:spPr>
        <a:xfrm>
          <a:off x="22926675" y="1160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012" name="ZoneTexte 2011">
          <a:extLst>
            <a:ext uri="{FF2B5EF4-FFF2-40B4-BE49-F238E27FC236}">
              <a16:creationId xmlns:a16="http://schemas.microsoft.com/office/drawing/2014/main" id="{07BFD576-58A5-4127-9B94-66F3C29DA9CF}"/>
            </a:ext>
          </a:extLst>
        </xdr:cNvPr>
        <xdr:cNvSpPr txBox="1"/>
      </xdr:nvSpPr>
      <xdr:spPr>
        <a:xfrm>
          <a:off x="22926675" y="1160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013" name="ZoneTexte 2012">
          <a:extLst>
            <a:ext uri="{FF2B5EF4-FFF2-40B4-BE49-F238E27FC236}">
              <a16:creationId xmlns:a16="http://schemas.microsoft.com/office/drawing/2014/main" id="{AA2F7780-C2E2-4F97-A503-BFB54447826D}"/>
            </a:ext>
          </a:extLst>
        </xdr:cNvPr>
        <xdr:cNvSpPr txBox="1"/>
      </xdr:nvSpPr>
      <xdr:spPr>
        <a:xfrm>
          <a:off x="22926675" y="1160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014" name="ZoneTexte 2013">
          <a:extLst>
            <a:ext uri="{FF2B5EF4-FFF2-40B4-BE49-F238E27FC236}">
              <a16:creationId xmlns:a16="http://schemas.microsoft.com/office/drawing/2014/main" id="{81008FE1-CFBD-4C25-A3E3-3FE99C859FE4}"/>
            </a:ext>
          </a:extLst>
        </xdr:cNvPr>
        <xdr:cNvSpPr txBox="1"/>
      </xdr:nvSpPr>
      <xdr:spPr>
        <a:xfrm>
          <a:off x="22926675" y="1160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015" name="ZoneTexte 2014">
          <a:extLst>
            <a:ext uri="{FF2B5EF4-FFF2-40B4-BE49-F238E27FC236}">
              <a16:creationId xmlns:a16="http://schemas.microsoft.com/office/drawing/2014/main" id="{49E2CA93-CCA5-470D-8FDC-3E76410AC5BF}"/>
            </a:ext>
          </a:extLst>
        </xdr:cNvPr>
        <xdr:cNvSpPr txBox="1"/>
      </xdr:nvSpPr>
      <xdr:spPr>
        <a:xfrm>
          <a:off x="22926675" y="1160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2016" name="ZoneTexte 2015">
          <a:extLst>
            <a:ext uri="{FF2B5EF4-FFF2-40B4-BE49-F238E27FC236}">
              <a16:creationId xmlns:a16="http://schemas.microsoft.com/office/drawing/2014/main" id="{A19A18C0-07DA-453B-97FF-B9EFF4181AC4}"/>
            </a:ext>
          </a:extLst>
        </xdr:cNvPr>
        <xdr:cNvSpPr txBox="1"/>
      </xdr:nvSpPr>
      <xdr:spPr>
        <a:xfrm>
          <a:off x="22926675" y="1160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017" name="ZoneTexte 2016">
          <a:extLst>
            <a:ext uri="{FF2B5EF4-FFF2-40B4-BE49-F238E27FC236}">
              <a16:creationId xmlns:a16="http://schemas.microsoft.com/office/drawing/2014/main" id="{ABD920F3-E74E-477F-B4A3-6CE0445F8B5B}"/>
            </a:ext>
          </a:extLst>
        </xdr:cNvPr>
        <xdr:cNvSpPr txBox="1"/>
      </xdr:nvSpPr>
      <xdr:spPr>
        <a:xfrm>
          <a:off x="22926675" y="1179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018" name="ZoneTexte 2017">
          <a:extLst>
            <a:ext uri="{FF2B5EF4-FFF2-40B4-BE49-F238E27FC236}">
              <a16:creationId xmlns:a16="http://schemas.microsoft.com/office/drawing/2014/main" id="{EE2CE990-8760-49DE-9B26-4DF25E03A0CF}"/>
            </a:ext>
          </a:extLst>
        </xdr:cNvPr>
        <xdr:cNvSpPr txBox="1"/>
      </xdr:nvSpPr>
      <xdr:spPr>
        <a:xfrm>
          <a:off x="22926675" y="1179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019" name="ZoneTexte 2018">
          <a:extLst>
            <a:ext uri="{FF2B5EF4-FFF2-40B4-BE49-F238E27FC236}">
              <a16:creationId xmlns:a16="http://schemas.microsoft.com/office/drawing/2014/main" id="{D161D2AD-428F-417B-BC6A-88D636FE1E15}"/>
            </a:ext>
          </a:extLst>
        </xdr:cNvPr>
        <xdr:cNvSpPr txBox="1"/>
      </xdr:nvSpPr>
      <xdr:spPr>
        <a:xfrm>
          <a:off x="22926675" y="1179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020" name="ZoneTexte 2019">
          <a:extLst>
            <a:ext uri="{FF2B5EF4-FFF2-40B4-BE49-F238E27FC236}">
              <a16:creationId xmlns:a16="http://schemas.microsoft.com/office/drawing/2014/main" id="{29758183-1D9F-4228-891D-0840C6B548B4}"/>
            </a:ext>
          </a:extLst>
        </xdr:cNvPr>
        <xdr:cNvSpPr txBox="1"/>
      </xdr:nvSpPr>
      <xdr:spPr>
        <a:xfrm>
          <a:off x="22926675" y="1179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021" name="ZoneTexte 2020">
          <a:extLst>
            <a:ext uri="{FF2B5EF4-FFF2-40B4-BE49-F238E27FC236}">
              <a16:creationId xmlns:a16="http://schemas.microsoft.com/office/drawing/2014/main" id="{6AAE9645-3B3B-4D31-B979-1DCBE85DB1AA}"/>
            </a:ext>
          </a:extLst>
        </xdr:cNvPr>
        <xdr:cNvSpPr txBox="1"/>
      </xdr:nvSpPr>
      <xdr:spPr>
        <a:xfrm>
          <a:off x="22926675" y="1179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022" name="ZoneTexte 2021">
          <a:extLst>
            <a:ext uri="{FF2B5EF4-FFF2-40B4-BE49-F238E27FC236}">
              <a16:creationId xmlns:a16="http://schemas.microsoft.com/office/drawing/2014/main" id="{69B2415F-B2B6-4DFE-AAA4-ECDBB820C447}"/>
            </a:ext>
          </a:extLst>
        </xdr:cNvPr>
        <xdr:cNvSpPr txBox="1"/>
      </xdr:nvSpPr>
      <xdr:spPr>
        <a:xfrm>
          <a:off x="22926675" y="1179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023" name="ZoneTexte 2022">
          <a:extLst>
            <a:ext uri="{FF2B5EF4-FFF2-40B4-BE49-F238E27FC236}">
              <a16:creationId xmlns:a16="http://schemas.microsoft.com/office/drawing/2014/main" id="{C8CC079A-EF40-43C8-AE6F-A4D3381DF06B}"/>
            </a:ext>
          </a:extLst>
        </xdr:cNvPr>
        <xdr:cNvSpPr txBox="1"/>
      </xdr:nvSpPr>
      <xdr:spPr>
        <a:xfrm>
          <a:off x="22926675" y="1179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024" name="ZoneTexte 2023">
          <a:extLst>
            <a:ext uri="{FF2B5EF4-FFF2-40B4-BE49-F238E27FC236}">
              <a16:creationId xmlns:a16="http://schemas.microsoft.com/office/drawing/2014/main" id="{7F8D5250-AA8D-48CE-8B4C-DF251CF87CDE}"/>
            </a:ext>
          </a:extLst>
        </xdr:cNvPr>
        <xdr:cNvSpPr txBox="1"/>
      </xdr:nvSpPr>
      <xdr:spPr>
        <a:xfrm>
          <a:off x="22926675" y="1179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025" name="ZoneTexte 2024">
          <a:extLst>
            <a:ext uri="{FF2B5EF4-FFF2-40B4-BE49-F238E27FC236}">
              <a16:creationId xmlns:a16="http://schemas.microsoft.com/office/drawing/2014/main" id="{85209C17-C976-4AB9-86E8-4D24E569F253}"/>
            </a:ext>
          </a:extLst>
        </xdr:cNvPr>
        <xdr:cNvSpPr txBox="1"/>
      </xdr:nvSpPr>
      <xdr:spPr>
        <a:xfrm>
          <a:off x="22926675" y="1179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026" name="ZoneTexte 2025">
          <a:extLst>
            <a:ext uri="{FF2B5EF4-FFF2-40B4-BE49-F238E27FC236}">
              <a16:creationId xmlns:a16="http://schemas.microsoft.com/office/drawing/2014/main" id="{7EF6DEF3-2351-44C0-B8C2-F8B59BC6E9E7}"/>
            </a:ext>
          </a:extLst>
        </xdr:cNvPr>
        <xdr:cNvSpPr txBox="1"/>
      </xdr:nvSpPr>
      <xdr:spPr>
        <a:xfrm>
          <a:off x="22926675" y="1179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027" name="ZoneTexte 2026">
          <a:extLst>
            <a:ext uri="{FF2B5EF4-FFF2-40B4-BE49-F238E27FC236}">
              <a16:creationId xmlns:a16="http://schemas.microsoft.com/office/drawing/2014/main" id="{D2797669-4F40-45A1-A6AF-048E7AAC0490}"/>
            </a:ext>
          </a:extLst>
        </xdr:cNvPr>
        <xdr:cNvSpPr txBox="1"/>
      </xdr:nvSpPr>
      <xdr:spPr>
        <a:xfrm>
          <a:off x="22926675" y="1179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028" name="ZoneTexte 2027">
          <a:extLst>
            <a:ext uri="{FF2B5EF4-FFF2-40B4-BE49-F238E27FC236}">
              <a16:creationId xmlns:a16="http://schemas.microsoft.com/office/drawing/2014/main" id="{91E6FBCC-B844-4718-B595-6C24FB75F2D1}"/>
            </a:ext>
          </a:extLst>
        </xdr:cNvPr>
        <xdr:cNvSpPr txBox="1"/>
      </xdr:nvSpPr>
      <xdr:spPr>
        <a:xfrm>
          <a:off x="22926675" y="1179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029" name="ZoneTexte 2028">
          <a:extLst>
            <a:ext uri="{FF2B5EF4-FFF2-40B4-BE49-F238E27FC236}">
              <a16:creationId xmlns:a16="http://schemas.microsoft.com/office/drawing/2014/main" id="{936DCB60-0294-4525-BB7B-CB65B4F9C44B}"/>
            </a:ext>
          </a:extLst>
        </xdr:cNvPr>
        <xdr:cNvSpPr txBox="1"/>
      </xdr:nvSpPr>
      <xdr:spPr>
        <a:xfrm>
          <a:off x="22926675" y="1179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030" name="ZoneTexte 2029">
          <a:extLst>
            <a:ext uri="{FF2B5EF4-FFF2-40B4-BE49-F238E27FC236}">
              <a16:creationId xmlns:a16="http://schemas.microsoft.com/office/drawing/2014/main" id="{FF0F6EED-DF53-400E-B418-A54BFE85AB4C}"/>
            </a:ext>
          </a:extLst>
        </xdr:cNvPr>
        <xdr:cNvSpPr txBox="1"/>
      </xdr:nvSpPr>
      <xdr:spPr>
        <a:xfrm>
          <a:off x="22926675" y="1179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031" name="ZoneTexte 2030">
          <a:extLst>
            <a:ext uri="{FF2B5EF4-FFF2-40B4-BE49-F238E27FC236}">
              <a16:creationId xmlns:a16="http://schemas.microsoft.com/office/drawing/2014/main" id="{DFE8E532-D8CF-431D-BAB2-44257BC0C943}"/>
            </a:ext>
          </a:extLst>
        </xdr:cNvPr>
        <xdr:cNvSpPr txBox="1"/>
      </xdr:nvSpPr>
      <xdr:spPr>
        <a:xfrm>
          <a:off x="22926675" y="1179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2032" name="ZoneTexte 2031">
          <a:extLst>
            <a:ext uri="{FF2B5EF4-FFF2-40B4-BE49-F238E27FC236}">
              <a16:creationId xmlns:a16="http://schemas.microsoft.com/office/drawing/2014/main" id="{67917142-F56C-4262-983B-962AAFAF4029}"/>
            </a:ext>
          </a:extLst>
        </xdr:cNvPr>
        <xdr:cNvSpPr txBox="1"/>
      </xdr:nvSpPr>
      <xdr:spPr>
        <a:xfrm>
          <a:off x="22926675" y="1179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033" name="ZoneTexte 2032">
          <a:extLst>
            <a:ext uri="{FF2B5EF4-FFF2-40B4-BE49-F238E27FC236}">
              <a16:creationId xmlns:a16="http://schemas.microsoft.com/office/drawing/2014/main" id="{82821EE2-4472-4251-89ED-D8BAC8B2E83A}"/>
            </a:ext>
          </a:extLst>
        </xdr:cNvPr>
        <xdr:cNvSpPr txBox="1"/>
      </xdr:nvSpPr>
      <xdr:spPr>
        <a:xfrm>
          <a:off x="2292667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034" name="ZoneTexte 2033">
          <a:extLst>
            <a:ext uri="{FF2B5EF4-FFF2-40B4-BE49-F238E27FC236}">
              <a16:creationId xmlns:a16="http://schemas.microsoft.com/office/drawing/2014/main" id="{9A4018FF-189C-4034-8365-0633C834422F}"/>
            </a:ext>
          </a:extLst>
        </xdr:cNvPr>
        <xdr:cNvSpPr txBox="1"/>
      </xdr:nvSpPr>
      <xdr:spPr>
        <a:xfrm>
          <a:off x="2292667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035" name="ZoneTexte 2034">
          <a:extLst>
            <a:ext uri="{FF2B5EF4-FFF2-40B4-BE49-F238E27FC236}">
              <a16:creationId xmlns:a16="http://schemas.microsoft.com/office/drawing/2014/main" id="{35090495-A575-4E33-8F99-6C675B65316D}"/>
            </a:ext>
          </a:extLst>
        </xdr:cNvPr>
        <xdr:cNvSpPr txBox="1"/>
      </xdr:nvSpPr>
      <xdr:spPr>
        <a:xfrm>
          <a:off x="2292667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036" name="ZoneTexte 2035">
          <a:extLst>
            <a:ext uri="{FF2B5EF4-FFF2-40B4-BE49-F238E27FC236}">
              <a16:creationId xmlns:a16="http://schemas.microsoft.com/office/drawing/2014/main" id="{75F197E9-BE30-4D61-93CC-6EF1F16D9ABB}"/>
            </a:ext>
          </a:extLst>
        </xdr:cNvPr>
        <xdr:cNvSpPr txBox="1"/>
      </xdr:nvSpPr>
      <xdr:spPr>
        <a:xfrm>
          <a:off x="2292667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037" name="ZoneTexte 2036">
          <a:extLst>
            <a:ext uri="{FF2B5EF4-FFF2-40B4-BE49-F238E27FC236}">
              <a16:creationId xmlns:a16="http://schemas.microsoft.com/office/drawing/2014/main" id="{217838DA-BF8D-4846-AF9B-91DB56DC0B2E}"/>
            </a:ext>
          </a:extLst>
        </xdr:cNvPr>
        <xdr:cNvSpPr txBox="1"/>
      </xdr:nvSpPr>
      <xdr:spPr>
        <a:xfrm>
          <a:off x="2292667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038" name="ZoneTexte 2037">
          <a:extLst>
            <a:ext uri="{FF2B5EF4-FFF2-40B4-BE49-F238E27FC236}">
              <a16:creationId xmlns:a16="http://schemas.microsoft.com/office/drawing/2014/main" id="{0D39525E-AD39-46AE-B758-6870C2D3BABD}"/>
            </a:ext>
          </a:extLst>
        </xdr:cNvPr>
        <xdr:cNvSpPr txBox="1"/>
      </xdr:nvSpPr>
      <xdr:spPr>
        <a:xfrm>
          <a:off x="2292667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039" name="ZoneTexte 2038">
          <a:extLst>
            <a:ext uri="{FF2B5EF4-FFF2-40B4-BE49-F238E27FC236}">
              <a16:creationId xmlns:a16="http://schemas.microsoft.com/office/drawing/2014/main" id="{29E38BEE-E2C9-4EFB-984F-50A5AC50C298}"/>
            </a:ext>
          </a:extLst>
        </xdr:cNvPr>
        <xdr:cNvSpPr txBox="1"/>
      </xdr:nvSpPr>
      <xdr:spPr>
        <a:xfrm>
          <a:off x="2292667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040" name="ZoneTexte 2039">
          <a:extLst>
            <a:ext uri="{FF2B5EF4-FFF2-40B4-BE49-F238E27FC236}">
              <a16:creationId xmlns:a16="http://schemas.microsoft.com/office/drawing/2014/main" id="{DE826C12-F165-4C82-84E5-54E1BA0A7D7B}"/>
            </a:ext>
          </a:extLst>
        </xdr:cNvPr>
        <xdr:cNvSpPr txBox="1"/>
      </xdr:nvSpPr>
      <xdr:spPr>
        <a:xfrm>
          <a:off x="2292667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041" name="ZoneTexte 2040">
          <a:extLst>
            <a:ext uri="{FF2B5EF4-FFF2-40B4-BE49-F238E27FC236}">
              <a16:creationId xmlns:a16="http://schemas.microsoft.com/office/drawing/2014/main" id="{830D5115-B61D-44C9-806D-547CF4BF3E09}"/>
            </a:ext>
          </a:extLst>
        </xdr:cNvPr>
        <xdr:cNvSpPr txBox="1"/>
      </xdr:nvSpPr>
      <xdr:spPr>
        <a:xfrm>
          <a:off x="2292667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042" name="ZoneTexte 2041">
          <a:extLst>
            <a:ext uri="{FF2B5EF4-FFF2-40B4-BE49-F238E27FC236}">
              <a16:creationId xmlns:a16="http://schemas.microsoft.com/office/drawing/2014/main" id="{A4E723D7-C97F-455C-A60C-06BD20011F38}"/>
            </a:ext>
          </a:extLst>
        </xdr:cNvPr>
        <xdr:cNvSpPr txBox="1"/>
      </xdr:nvSpPr>
      <xdr:spPr>
        <a:xfrm>
          <a:off x="2292667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043" name="ZoneTexte 2042">
          <a:extLst>
            <a:ext uri="{FF2B5EF4-FFF2-40B4-BE49-F238E27FC236}">
              <a16:creationId xmlns:a16="http://schemas.microsoft.com/office/drawing/2014/main" id="{4427D50E-ACF8-4A5D-A516-7D4C8CA55BC8}"/>
            </a:ext>
          </a:extLst>
        </xdr:cNvPr>
        <xdr:cNvSpPr txBox="1"/>
      </xdr:nvSpPr>
      <xdr:spPr>
        <a:xfrm>
          <a:off x="22926675" y="1045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044" name="ZoneTexte 2043">
          <a:extLst>
            <a:ext uri="{FF2B5EF4-FFF2-40B4-BE49-F238E27FC236}">
              <a16:creationId xmlns:a16="http://schemas.microsoft.com/office/drawing/2014/main" id="{C2372D76-509D-46F2-9442-C5215878D9C3}"/>
            </a:ext>
          </a:extLst>
        </xdr:cNvPr>
        <xdr:cNvSpPr txBox="1"/>
      </xdr:nvSpPr>
      <xdr:spPr>
        <a:xfrm>
          <a:off x="22926675" y="1045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045" name="ZoneTexte 2044">
          <a:extLst>
            <a:ext uri="{FF2B5EF4-FFF2-40B4-BE49-F238E27FC236}">
              <a16:creationId xmlns:a16="http://schemas.microsoft.com/office/drawing/2014/main" id="{BF6578FC-5285-4A07-AFD6-F08EE4B2D173}"/>
            </a:ext>
          </a:extLst>
        </xdr:cNvPr>
        <xdr:cNvSpPr txBox="1"/>
      </xdr:nvSpPr>
      <xdr:spPr>
        <a:xfrm>
          <a:off x="22926675" y="1045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046" name="ZoneTexte 2045">
          <a:extLst>
            <a:ext uri="{FF2B5EF4-FFF2-40B4-BE49-F238E27FC236}">
              <a16:creationId xmlns:a16="http://schemas.microsoft.com/office/drawing/2014/main" id="{A17A9464-BDBB-479C-A615-E20769CE09F1}"/>
            </a:ext>
          </a:extLst>
        </xdr:cNvPr>
        <xdr:cNvSpPr txBox="1"/>
      </xdr:nvSpPr>
      <xdr:spPr>
        <a:xfrm>
          <a:off x="22926675" y="1045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047" name="ZoneTexte 2046">
          <a:extLst>
            <a:ext uri="{FF2B5EF4-FFF2-40B4-BE49-F238E27FC236}">
              <a16:creationId xmlns:a16="http://schemas.microsoft.com/office/drawing/2014/main" id="{E818DD21-91B1-40C3-B4C2-499320CC6E43}"/>
            </a:ext>
          </a:extLst>
        </xdr:cNvPr>
        <xdr:cNvSpPr txBox="1"/>
      </xdr:nvSpPr>
      <xdr:spPr>
        <a:xfrm>
          <a:off x="22926675" y="1045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048" name="ZoneTexte 2047">
          <a:extLst>
            <a:ext uri="{FF2B5EF4-FFF2-40B4-BE49-F238E27FC236}">
              <a16:creationId xmlns:a16="http://schemas.microsoft.com/office/drawing/2014/main" id="{B18C2F95-1C6D-412A-BC7F-D9DCB2A4A0CC}"/>
            </a:ext>
          </a:extLst>
        </xdr:cNvPr>
        <xdr:cNvSpPr txBox="1"/>
      </xdr:nvSpPr>
      <xdr:spPr>
        <a:xfrm>
          <a:off x="22926675" y="1045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049" name="ZoneTexte 2048">
          <a:extLst>
            <a:ext uri="{FF2B5EF4-FFF2-40B4-BE49-F238E27FC236}">
              <a16:creationId xmlns:a16="http://schemas.microsoft.com/office/drawing/2014/main" id="{94A7A560-6936-4C31-9FDB-54A1139FC4EA}"/>
            </a:ext>
          </a:extLst>
        </xdr:cNvPr>
        <xdr:cNvSpPr txBox="1"/>
      </xdr:nvSpPr>
      <xdr:spPr>
        <a:xfrm>
          <a:off x="22926675" y="1045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050" name="ZoneTexte 2049">
          <a:extLst>
            <a:ext uri="{FF2B5EF4-FFF2-40B4-BE49-F238E27FC236}">
              <a16:creationId xmlns:a16="http://schemas.microsoft.com/office/drawing/2014/main" id="{9777E54E-2A85-4C0D-8138-D6E8A13E0BA5}"/>
            </a:ext>
          </a:extLst>
        </xdr:cNvPr>
        <xdr:cNvSpPr txBox="1"/>
      </xdr:nvSpPr>
      <xdr:spPr>
        <a:xfrm>
          <a:off x="22926675" y="1045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051" name="ZoneTexte 2050">
          <a:extLst>
            <a:ext uri="{FF2B5EF4-FFF2-40B4-BE49-F238E27FC236}">
              <a16:creationId xmlns:a16="http://schemas.microsoft.com/office/drawing/2014/main" id="{3FDF5F73-07E6-4894-AF3D-D929176F5100}"/>
            </a:ext>
          </a:extLst>
        </xdr:cNvPr>
        <xdr:cNvSpPr txBox="1"/>
      </xdr:nvSpPr>
      <xdr:spPr>
        <a:xfrm>
          <a:off x="22926675" y="1045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052" name="ZoneTexte 2051">
          <a:extLst>
            <a:ext uri="{FF2B5EF4-FFF2-40B4-BE49-F238E27FC236}">
              <a16:creationId xmlns:a16="http://schemas.microsoft.com/office/drawing/2014/main" id="{868D4E89-2EFC-4549-B99D-ABED510E4A72}"/>
            </a:ext>
          </a:extLst>
        </xdr:cNvPr>
        <xdr:cNvSpPr txBox="1"/>
      </xdr:nvSpPr>
      <xdr:spPr>
        <a:xfrm>
          <a:off x="22926675" y="1045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053" name="ZoneTexte 2052">
          <a:extLst>
            <a:ext uri="{FF2B5EF4-FFF2-40B4-BE49-F238E27FC236}">
              <a16:creationId xmlns:a16="http://schemas.microsoft.com/office/drawing/2014/main" id="{30491C5B-D7F0-4D6A-B77D-0D5990552C80}"/>
            </a:ext>
          </a:extLst>
        </xdr:cNvPr>
        <xdr:cNvSpPr txBox="1"/>
      </xdr:nvSpPr>
      <xdr:spPr>
        <a:xfrm>
          <a:off x="22926675" y="1045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054" name="ZoneTexte 2053">
          <a:extLst>
            <a:ext uri="{FF2B5EF4-FFF2-40B4-BE49-F238E27FC236}">
              <a16:creationId xmlns:a16="http://schemas.microsoft.com/office/drawing/2014/main" id="{1BA2C76D-4C1A-4C7E-B80C-A05C573EA6B6}"/>
            </a:ext>
          </a:extLst>
        </xdr:cNvPr>
        <xdr:cNvSpPr txBox="1"/>
      </xdr:nvSpPr>
      <xdr:spPr>
        <a:xfrm>
          <a:off x="22926675" y="1045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2055" name="ZoneTexte 2054">
          <a:extLst>
            <a:ext uri="{FF2B5EF4-FFF2-40B4-BE49-F238E27FC236}">
              <a16:creationId xmlns:a16="http://schemas.microsoft.com/office/drawing/2014/main" id="{35066497-BA3D-4D52-B832-822B1A0B49A1}"/>
            </a:ext>
          </a:extLst>
        </xdr:cNvPr>
        <xdr:cNvSpPr txBox="1"/>
      </xdr:nvSpPr>
      <xdr:spPr>
        <a:xfrm>
          <a:off x="22926675" y="1064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2056" name="ZoneTexte 2055">
          <a:extLst>
            <a:ext uri="{FF2B5EF4-FFF2-40B4-BE49-F238E27FC236}">
              <a16:creationId xmlns:a16="http://schemas.microsoft.com/office/drawing/2014/main" id="{B0BB9C3D-6F22-4DA1-847A-0803599D0E96}"/>
            </a:ext>
          </a:extLst>
        </xdr:cNvPr>
        <xdr:cNvSpPr txBox="1"/>
      </xdr:nvSpPr>
      <xdr:spPr>
        <a:xfrm>
          <a:off x="22926675" y="1064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057" name="ZoneTexte 2056">
          <a:extLst>
            <a:ext uri="{FF2B5EF4-FFF2-40B4-BE49-F238E27FC236}">
              <a16:creationId xmlns:a16="http://schemas.microsoft.com/office/drawing/2014/main" id="{0811C71B-9C62-4400-AA95-2D5B2598A213}"/>
            </a:ext>
          </a:extLst>
        </xdr:cNvPr>
        <xdr:cNvSpPr txBox="1"/>
      </xdr:nvSpPr>
      <xdr:spPr>
        <a:xfrm>
          <a:off x="2462212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058" name="ZoneTexte 2057">
          <a:extLst>
            <a:ext uri="{FF2B5EF4-FFF2-40B4-BE49-F238E27FC236}">
              <a16:creationId xmlns:a16="http://schemas.microsoft.com/office/drawing/2014/main" id="{97F190C7-1CB7-44D1-9F81-A1460EDA7441}"/>
            </a:ext>
          </a:extLst>
        </xdr:cNvPr>
        <xdr:cNvSpPr txBox="1"/>
      </xdr:nvSpPr>
      <xdr:spPr>
        <a:xfrm>
          <a:off x="2462212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059" name="ZoneTexte 2058">
          <a:extLst>
            <a:ext uri="{FF2B5EF4-FFF2-40B4-BE49-F238E27FC236}">
              <a16:creationId xmlns:a16="http://schemas.microsoft.com/office/drawing/2014/main" id="{C3C47D29-794C-4BCC-8ED3-ED240348D722}"/>
            </a:ext>
          </a:extLst>
        </xdr:cNvPr>
        <xdr:cNvSpPr txBox="1"/>
      </xdr:nvSpPr>
      <xdr:spPr>
        <a:xfrm>
          <a:off x="2462212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060" name="ZoneTexte 2059">
          <a:extLst>
            <a:ext uri="{FF2B5EF4-FFF2-40B4-BE49-F238E27FC236}">
              <a16:creationId xmlns:a16="http://schemas.microsoft.com/office/drawing/2014/main" id="{C64E8038-58C3-4D53-B39D-D5E7FA0351EE}"/>
            </a:ext>
          </a:extLst>
        </xdr:cNvPr>
        <xdr:cNvSpPr txBox="1"/>
      </xdr:nvSpPr>
      <xdr:spPr>
        <a:xfrm>
          <a:off x="2462212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061" name="ZoneTexte 2060">
          <a:extLst>
            <a:ext uri="{FF2B5EF4-FFF2-40B4-BE49-F238E27FC236}">
              <a16:creationId xmlns:a16="http://schemas.microsoft.com/office/drawing/2014/main" id="{A5123230-F138-47F3-ABA5-3C9488B3200F}"/>
            </a:ext>
          </a:extLst>
        </xdr:cNvPr>
        <xdr:cNvSpPr txBox="1"/>
      </xdr:nvSpPr>
      <xdr:spPr>
        <a:xfrm>
          <a:off x="2462212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062" name="ZoneTexte 2061">
          <a:extLst>
            <a:ext uri="{FF2B5EF4-FFF2-40B4-BE49-F238E27FC236}">
              <a16:creationId xmlns:a16="http://schemas.microsoft.com/office/drawing/2014/main" id="{0997D8C1-0238-4D0E-810F-E68C1F5FACBB}"/>
            </a:ext>
          </a:extLst>
        </xdr:cNvPr>
        <xdr:cNvSpPr txBox="1"/>
      </xdr:nvSpPr>
      <xdr:spPr>
        <a:xfrm>
          <a:off x="2462212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063" name="ZoneTexte 2062">
          <a:extLst>
            <a:ext uri="{FF2B5EF4-FFF2-40B4-BE49-F238E27FC236}">
              <a16:creationId xmlns:a16="http://schemas.microsoft.com/office/drawing/2014/main" id="{AA764F13-CF23-469F-B9F2-4656BA541FF8}"/>
            </a:ext>
          </a:extLst>
        </xdr:cNvPr>
        <xdr:cNvSpPr txBox="1"/>
      </xdr:nvSpPr>
      <xdr:spPr>
        <a:xfrm>
          <a:off x="2462212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064" name="ZoneTexte 2063">
          <a:extLst>
            <a:ext uri="{FF2B5EF4-FFF2-40B4-BE49-F238E27FC236}">
              <a16:creationId xmlns:a16="http://schemas.microsoft.com/office/drawing/2014/main" id="{5FD57C84-26FE-4428-AD1C-A297EC245114}"/>
            </a:ext>
          </a:extLst>
        </xdr:cNvPr>
        <xdr:cNvSpPr txBox="1"/>
      </xdr:nvSpPr>
      <xdr:spPr>
        <a:xfrm>
          <a:off x="2462212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065" name="ZoneTexte 2064">
          <a:extLst>
            <a:ext uri="{FF2B5EF4-FFF2-40B4-BE49-F238E27FC236}">
              <a16:creationId xmlns:a16="http://schemas.microsoft.com/office/drawing/2014/main" id="{EF4B0707-508C-4703-8A4E-F43796FDD6D5}"/>
            </a:ext>
          </a:extLst>
        </xdr:cNvPr>
        <xdr:cNvSpPr txBox="1"/>
      </xdr:nvSpPr>
      <xdr:spPr>
        <a:xfrm>
          <a:off x="2462212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066" name="ZoneTexte 2065">
          <a:extLst>
            <a:ext uri="{FF2B5EF4-FFF2-40B4-BE49-F238E27FC236}">
              <a16:creationId xmlns:a16="http://schemas.microsoft.com/office/drawing/2014/main" id="{42B8988D-AA7B-4172-ADD3-AA80DB9A3D67}"/>
            </a:ext>
          </a:extLst>
        </xdr:cNvPr>
        <xdr:cNvSpPr txBox="1"/>
      </xdr:nvSpPr>
      <xdr:spPr>
        <a:xfrm>
          <a:off x="2462212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067" name="ZoneTexte 2066">
          <a:extLst>
            <a:ext uri="{FF2B5EF4-FFF2-40B4-BE49-F238E27FC236}">
              <a16:creationId xmlns:a16="http://schemas.microsoft.com/office/drawing/2014/main" id="{7C243211-A5AF-44AF-8B7C-011B3F509FCA}"/>
            </a:ext>
          </a:extLst>
        </xdr:cNvPr>
        <xdr:cNvSpPr txBox="1"/>
      </xdr:nvSpPr>
      <xdr:spPr>
        <a:xfrm>
          <a:off x="2462212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068" name="ZoneTexte 2067">
          <a:extLst>
            <a:ext uri="{FF2B5EF4-FFF2-40B4-BE49-F238E27FC236}">
              <a16:creationId xmlns:a16="http://schemas.microsoft.com/office/drawing/2014/main" id="{1A17F269-F26C-4325-97CE-99447B1F27C1}"/>
            </a:ext>
          </a:extLst>
        </xdr:cNvPr>
        <xdr:cNvSpPr txBox="1"/>
      </xdr:nvSpPr>
      <xdr:spPr>
        <a:xfrm>
          <a:off x="24622125" y="1026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069" name="ZoneTexte 2068">
          <a:extLst>
            <a:ext uri="{FF2B5EF4-FFF2-40B4-BE49-F238E27FC236}">
              <a16:creationId xmlns:a16="http://schemas.microsoft.com/office/drawing/2014/main" id="{C7C09DB0-AC15-4EAF-90E7-871023D99CBA}"/>
            </a:ext>
          </a:extLst>
        </xdr:cNvPr>
        <xdr:cNvSpPr txBox="1"/>
      </xdr:nvSpPr>
      <xdr:spPr>
        <a:xfrm>
          <a:off x="22926675" y="1045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070" name="ZoneTexte 2069">
          <a:extLst>
            <a:ext uri="{FF2B5EF4-FFF2-40B4-BE49-F238E27FC236}">
              <a16:creationId xmlns:a16="http://schemas.microsoft.com/office/drawing/2014/main" id="{D6276963-C40F-45F8-B364-B57D9D674E3B}"/>
            </a:ext>
          </a:extLst>
        </xdr:cNvPr>
        <xdr:cNvSpPr txBox="1"/>
      </xdr:nvSpPr>
      <xdr:spPr>
        <a:xfrm>
          <a:off x="22926675" y="1045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71" name="ZoneTexte 2070">
          <a:extLst>
            <a:ext uri="{FF2B5EF4-FFF2-40B4-BE49-F238E27FC236}">
              <a16:creationId xmlns:a16="http://schemas.microsoft.com/office/drawing/2014/main" id="{3539ECF0-1AD2-45F8-B815-82970E81E0D9}"/>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72" name="ZoneTexte 2071">
          <a:extLst>
            <a:ext uri="{FF2B5EF4-FFF2-40B4-BE49-F238E27FC236}">
              <a16:creationId xmlns:a16="http://schemas.microsoft.com/office/drawing/2014/main" id="{D1A89371-D2DF-42C3-A72C-C3F5AFB7A8F0}"/>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73" name="ZoneTexte 2072">
          <a:extLst>
            <a:ext uri="{FF2B5EF4-FFF2-40B4-BE49-F238E27FC236}">
              <a16:creationId xmlns:a16="http://schemas.microsoft.com/office/drawing/2014/main" id="{08E19EA6-F008-4B7B-9FCA-B998C587EC79}"/>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74" name="ZoneTexte 2073">
          <a:extLst>
            <a:ext uri="{FF2B5EF4-FFF2-40B4-BE49-F238E27FC236}">
              <a16:creationId xmlns:a16="http://schemas.microsoft.com/office/drawing/2014/main" id="{E86606B6-1362-4132-A15A-4A4EFE984915}"/>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75" name="ZoneTexte 2074">
          <a:extLst>
            <a:ext uri="{FF2B5EF4-FFF2-40B4-BE49-F238E27FC236}">
              <a16:creationId xmlns:a16="http://schemas.microsoft.com/office/drawing/2014/main" id="{C7D3572F-1CE7-4E0A-8E2A-7C470972C877}"/>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76" name="ZoneTexte 2075">
          <a:extLst>
            <a:ext uri="{FF2B5EF4-FFF2-40B4-BE49-F238E27FC236}">
              <a16:creationId xmlns:a16="http://schemas.microsoft.com/office/drawing/2014/main" id="{E30D81E4-ED81-49EC-A9E5-E67FD8867728}"/>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77" name="ZoneTexte 2076">
          <a:extLst>
            <a:ext uri="{FF2B5EF4-FFF2-40B4-BE49-F238E27FC236}">
              <a16:creationId xmlns:a16="http://schemas.microsoft.com/office/drawing/2014/main" id="{9943B69F-975F-4739-89F6-24EC7217672A}"/>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78" name="ZoneTexte 2077">
          <a:extLst>
            <a:ext uri="{FF2B5EF4-FFF2-40B4-BE49-F238E27FC236}">
              <a16:creationId xmlns:a16="http://schemas.microsoft.com/office/drawing/2014/main" id="{0370013D-88D9-4CE8-A50F-8CDD2DE791AA}"/>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79" name="ZoneTexte 2078">
          <a:extLst>
            <a:ext uri="{FF2B5EF4-FFF2-40B4-BE49-F238E27FC236}">
              <a16:creationId xmlns:a16="http://schemas.microsoft.com/office/drawing/2014/main" id="{D8B00994-D949-4DDA-A3F1-D7D9889D1928}"/>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80" name="ZoneTexte 2079">
          <a:extLst>
            <a:ext uri="{FF2B5EF4-FFF2-40B4-BE49-F238E27FC236}">
              <a16:creationId xmlns:a16="http://schemas.microsoft.com/office/drawing/2014/main" id="{A97FEAAC-FCFE-466B-A213-09ECC55E79F3}"/>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81" name="ZoneTexte 2080">
          <a:extLst>
            <a:ext uri="{FF2B5EF4-FFF2-40B4-BE49-F238E27FC236}">
              <a16:creationId xmlns:a16="http://schemas.microsoft.com/office/drawing/2014/main" id="{861A2D7E-DCB2-48CC-9574-781FEFDB75B0}"/>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82" name="ZoneTexte 2081">
          <a:extLst>
            <a:ext uri="{FF2B5EF4-FFF2-40B4-BE49-F238E27FC236}">
              <a16:creationId xmlns:a16="http://schemas.microsoft.com/office/drawing/2014/main" id="{AB702113-51AE-4A89-A8D9-392CAB43F9FF}"/>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083" name="ZoneTexte 2082">
          <a:extLst>
            <a:ext uri="{FF2B5EF4-FFF2-40B4-BE49-F238E27FC236}">
              <a16:creationId xmlns:a16="http://schemas.microsoft.com/office/drawing/2014/main" id="{A22625D8-98DB-4976-A94B-77B104E910BD}"/>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084" name="ZoneTexte 2083">
          <a:extLst>
            <a:ext uri="{FF2B5EF4-FFF2-40B4-BE49-F238E27FC236}">
              <a16:creationId xmlns:a16="http://schemas.microsoft.com/office/drawing/2014/main" id="{21E1B5D1-C25D-42BB-B642-3305777AF3CC}"/>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085" name="ZoneTexte 2084">
          <a:extLst>
            <a:ext uri="{FF2B5EF4-FFF2-40B4-BE49-F238E27FC236}">
              <a16:creationId xmlns:a16="http://schemas.microsoft.com/office/drawing/2014/main" id="{DA7E0A19-90B8-4C5E-A069-BA295855F168}"/>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086" name="ZoneTexte 2085">
          <a:extLst>
            <a:ext uri="{FF2B5EF4-FFF2-40B4-BE49-F238E27FC236}">
              <a16:creationId xmlns:a16="http://schemas.microsoft.com/office/drawing/2014/main" id="{F52CD554-E187-4AE3-BD1E-0757DE4995BC}"/>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87" name="ZoneTexte 2086">
          <a:extLst>
            <a:ext uri="{FF2B5EF4-FFF2-40B4-BE49-F238E27FC236}">
              <a16:creationId xmlns:a16="http://schemas.microsoft.com/office/drawing/2014/main" id="{529183C7-F412-4583-B3A7-17760B6B0442}"/>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88" name="ZoneTexte 2087">
          <a:extLst>
            <a:ext uri="{FF2B5EF4-FFF2-40B4-BE49-F238E27FC236}">
              <a16:creationId xmlns:a16="http://schemas.microsoft.com/office/drawing/2014/main" id="{B53A5DEB-AE33-4D27-8EFC-BF4B64018424}"/>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89" name="ZoneTexte 2088">
          <a:extLst>
            <a:ext uri="{FF2B5EF4-FFF2-40B4-BE49-F238E27FC236}">
              <a16:creationId xmlns:a16="http://schemas.microsoft.com/office/drawing/2014/main" id="{6ACF612F-1AAE-4A2B-84EE-D819ECC990BD}"/>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90" name="ZoneTexte 2089">
          <a:extLst>
            <a:ext uri="{FF2B5EF4-FFF2-40B4-BE49-F238E27FC236}">
              <a16:creationId xmlns:a16="http://schemas.microsoft.com/office/drawing/2014/main" id="{6B19C5B3-FC7C-4201-BCB5-BF9E461BF329}"/>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91" name="ZoneTexte 2090">
          <a:extLst>
            <a:ext uri="{FF2B5EF4-FFF2-40B4-BE49-F238E27FC236}">
              <a16:creationId xmlns:a16="http://schemas.microsoft.com/office/drawing/2014/main" id="{AB2DB318-7CD5-444B-97D0-D39BE2F4571C}"/>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92" name="ZoneTexte 2091">
          <a:extLst>
            <a:ext uri="{FF2B5EF4-FFF2-40B4-BE49-F238E27FC236}">
              <a16:creationId xmlns:a16="http://schemas.microsoft.com/office/drawing/2014/main" id="{166D3931-5070-4DAC-A5C6-AF03AFA28206}"/>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93" name="ZoneTexte 2092">
          <a:extLst>
            <a:ext uri="{FF2B5EF4-FFF2-40B4-BE49-F238E27FC236}">
              <a16:creationId xmlns:a16="http://schemas.microsoft.com/office/drawing/2014/main" id="{7F9B67E3-56CB-42BB-A81E-C716E96ADD3B}"/>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094" name="ZoneTexte 2093">
          <a:extLst>
            <a:ext uri="{FF2B5EF4-FFF2-40B4-BE49-F238E27FC236}">
              <a16:creationId xmlns:a16="http://schemas.microsoft.com/office/drawing/2014/main" id="{63DFF164-38A2-479E-9997-1C65E822335F}"/>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095" name="ZoneTexte 2094">
          <a:extLst>
            <a:ext uri="{FF2B5EF4-FFF2-40B4-BE49-F238E27FC236}">
              <a16:creationId xmlns:a16="http://schemas.microsoft.com/office/drawing/2014/main" id="{11147C09-7E79-4316-B25F-BD097C3C8176}"/>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096" name="ZoneTexte 2095">
          <a:extLst>
            <a:ext uri="{FF2B5EF4-FFF2-40B4-BE49-F238E27FC236}">
              <a16:creationId xmlns:a16="http://schemas.microsoft.com/office/drawing/2014/main" id="{7BCC4994-B715-49D4-91E3-11EB384DC7B8}"/>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097" name="ZoneTexte 2096">
          <a:extLst>
            <a:ext uri="{FF2B5EF4-FFF2-40B4-BE49-F238E27FC236}">
              <a16:creationId xmlns:a16="http://schemas.microsoft.com/office/drawing/2014/main" id="{F7A854F2-BD92-4BCA-A7BA-CBDB50FE89F0}"/>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098" name="ZoneTexte 2097">
          <a:extLst>
            <a:ext uri="{FF2B5EF4-FFF2-40B4-BE49-F238E27FC236}">
              <a16:creationId xmlns:a16="http://schemas.microsoft.com/office/drawing/2014/main" id="{72D11EA9-63D0-4BA1-8ACF-8E99B8494C9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099" name="ZoneTexte 2098">
          <a:extLst>
            <a:ext uri="{FF2B5EF4-FFF2-40B4-BE49-F238E27FC236}">
              <a16:creationId xmlns:a16="http://schemas.microsoft.com/office/drawing/2014/main" id="{0AC150AE-4541-4355-A184-E6B718503646}"/>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100" name="ZoneTexte 2099">
          <a:extLst>
            <a:ext uri="{FF2B5EF4-FFF2-40B4-BE49-F238E27FC236}">
              <a16:creationId xmlns:a16="http://schemas.microsoft.com/office/drawing/2014/main" id="{779E99DF-3232-4037-8A13-BF1B1FD303F2}"/>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101" name="ZoneTexte 2100">
          <a:extLst>
            <a:ext uri="{FF2B5EF4-FFF2-40B4-BE49-F238E27FC236}">
              <a16:creationId xmlns:a16="http://schemas.microsoft.com/office/drawing/2014/main" id="{53CC4507-5F2F-4E03-B2BD-AC72924EA0BA}"/>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102" name="ZoneTexte 2101">
          <a:extLst>
            <a:ext uri="{FF2B5EF4-FFF2-40B4-BE49-F238E27FC236}">
              <a16:creationId xmlns:a16="http://schemas.microsoft.com/office/drawing/2014/main" id="{EAA9A8D4-B6C0-4B44-959B-7ECD8853E14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03" name="ZoneTexte 2102">
          <a:extLst>
            <a:ext uri="{FF2B5EF4-FFF2-40B4-BE49-F238E27FC236}">
              <a16:creationId xmlns:a16="http://schemas.microsoft.com/office/drawing/2014/main" id="{B541EFEE-87F3-4AEA-874D-8709ED91263F}"/>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04" name="ZoneTexte 2103">
          <a:extLst>
            <a:ext uri="{FF2B5EF4-FFF2-40B4-BE49-F238E27FC236}">
              <a16:creationId xmlns:a16="http://schemas.microsoft.com/office/drawing/2014/main" id="{D824BF7A-EDD3-42F3-82F6-3D99B503A1DD}"/>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05" name="ZoneTexte 2104">
          <a:extLst>
            <a:ext uri="{FF2B5EF4-FFF2-40B4-BE49-F238E27FC236}">
              <a16:creationId xmlns:a16="http://schemas.microsoft.com/office/drawing/2014/main" id="{4ED0D4F0-FA76-4803-BA38-395A0E15ADCE}"/>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06" name="ZoneTexte 2105">
          <a:extLst>
            <a:ext uri="{FF2B5EF4-FFF2-40B4-BE49-F238E27FC236}">
              <a16:creationId xmlns:a16="http://schemas.microsoft.com/office/drawing/2014/main" id="{A2F41D22-0878-4F27-802A-9860BA2E514F}"/>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07" name="ZoneTexte 2106">
          <a:extLst>
            <a:ext uri="{FF2B5EF4-FFF2-40B4-BE49-F238E27FC236}">
              <a16:creationId xmlns:a16="http://schemas.microsoft.com/office/drawing/2014/main" id="{AC410A74-C1EE-4210-954B-C98DEEA473D3}"/>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08" name="ZoneTexte 2107">
          <a:extLst>
            <a:ext uri="{FF2B5EF4-FFF2-40B4-BE49-F238E27FC236}">
              <a16:creationId xmlns:a16="http://schemas.microsoft.com/office/drawing/2014/main" id="{63A76855-A159-40D8-8806-504CCC246E63}"/>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09" name="ZoneTexte 2108">
          <a:extLst>
            <a:ext uri="{FF2B5EF4-FFF2-40B4-BE49-F238E27FC236}">
              <a16:creationId xmlns:a16="http://schemas.microsoft.com/office/drawing/2014/main" id="{667363F9-3C83-4F85-AAB3-CA43B28AF928}"/>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10" name="ZoneTexte 2109">
          <a:extLst>
            <a:ext uri="{FF2B5EF4-FFF2-40B4-BE49-F238E27FC236}">
              <a16:creationId xmlns:a16="http://schemas.microsoft.com/office/drawing/2014/main" id="{01F64BD5-A7CB-49BA-901D-6241E58EF6C4}"/>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11" name="ZoneTexte 2110">
          <a:extLst>
            <a:ext uri="{FF2B5EF4-FFF2-40B4-BE49-F238E27FC236}">
              <a16:creationId xmlns:a16="http://schemas.microsoft.com/office/drawing/2014/main" id="{C99F6FAE-A977-4310-996D-212D2C7175F6}"/>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12" name="ZoneTexte 2111">
          <a:extLst>
            <a:ext uri="{FF2B5EF4-FFF2-40B4-BE49-F238E27FC236}">
              <a16:creationId xmlns:a16="http://schemas.microsoft.com/office/drawing/2014/main" id="{1A050C13-CA25-4C91-80E9-07029F6E0079}"/>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13" name="ZoneTexte 2112">
          <a:extLst>
            <a:ext uri="{FF2B5EF4-FFF2-40B4-BE49-F238E27FC236}">
              <a16:creationId xmlns:a16="http://schemas.microsoft.com/office/drawing/2014/main" id="{A7ABDCD4-A7A7-4AF8-B43C-A70EB4204C26}"/>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14" name="ZoneTexte 2113">
          <a:extLst>
            <a:ext uri="{FF2B5EF4-FFF2-40B4-BE49-F238E27FC236}">
              <a16:creationId xmlns:a16="http://schemas.microsoft.com/office/drawing/2014/main" id="{6C074F68-11E6-420B-8E89-292C56848D0A}"/>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115" name="ZoneTexte 2114">
          <a:extLst>
            <a:ext uri="{FF2B5EF4-FFF2-40B4-BE49-F238E27FC236}">
              <a16:creationId xmlns:a16="http://schemas.microsoft.com/office/drawing/2014/main" id="{9197D6C1-B567-42F3-8420-3CFF8A5B82E2}"/>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116" name="ZoneTexte 2115">
          <a:extLst>
            <a:ext uri="{FF2B5EF4-FFF2-40B4-BE49-F238E27FC236}">
              <a16:creationId xmlns:a16="http://schemas.microsoft.com/office/drawing/2014/main" id="{A882F748-07C0-4F92-9D8E-D701531AD0EF}"/>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117" name="ZoneTexte 2116">
          <a:extLst>
            <a:ext uri="{FF2B5EF4-FFF2-40B4-BE49-F238E27FC236}">
              <a16:creationId xmlns:a16="http://schemas.microsoft.com/office/drawing/2014/main" id="{46B653E8-F328-487A-A809-A026225685FE}"/>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118" name="ZoneTexte 2117">
          <a:extLst>
            <a:ext uri="{FF2B5EF4-FFF2-40B4-BE49-F238E27FC236}">
              <a16:creationId xmlns:a16="http://schemas.microsoft.com/office/drawing/2014/main" id="{7C076069-19F7-492D-B186-BF7C3B92854F}"/>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19" name="ZoneTexte 2118">
          <a:extLst>
            <a:ext uri="{FF2B5EF4-FFF2-40B4-BE49-F238E27FC236}">
              <a16:creationId xmlns:a16="http://schemas.microsoft.com/office/drawing/2014/main" id="{EFC65B14-224A-4BA2-BD75-4C37760872F5}"/>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20" name="ZoneTexte 2119">
          <a:extLst>
            <a:ext uri="{FF2B5EF4-FFF2-40B4-BE49-F238E27FC236}">
              <a16:creationId xmlns:a16="http://schemas.microsoft.com/office/drawing/2014/main" id="{6C8484DC-A8FD-46DF-9CFC-F1941DB3A007}"/>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21" name="ZoneTexte 2120">
          <a:extLst>
            <a:ext uri="{FF2B5EF4-FFF2-40B4-BE49-F238E27FC236}">
              <a16:creationId xmlns:a16="http://schemas.microsoft.com/office/drawing/2014/main" id="{A8F79143-47FB-40B8-9D27-052E4DC9E7F2}"/>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22" name="ZoneTexte 2121">
          <a:extLst>
            <a:ext uri="{FF2B5EF4-FFF2-40B4-BE49-F238E27FC236}">
              <a16:creationId xmlns:a16="http://schemas.microsoft.com/office/drawing/2014/main" id="{9D8A980D-2BCB-41A1-A751-0F2C3000FE23}"/>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23" name="ZoneTexte 2122">
          <a:extLst>
            <a:ext uri="{FF2B5EF4-FFF2-40B4-BE49-F238E27FC236}">
              <a16:creationId xmlns:a16="http://schemas.microsoft.com/office/drawing/2014/main" id="{D74335E4-8A3A-411D-9F4A-408FD04FBB3E}"/>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24" name="ZoneTexte 2123">
          <a:extLst>
            <a:ext uri="{FF2B5EF4-FFF2-40B4-BE49-F238E27FC236}">
              <a16:creationId xmlns:a16="http://schemas.microsoft.com/office/drawing/2014/main" id="{925C3894-9F69-4B9D-A96D-08BA9A25F173}"/>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25" name="ZoneTexte 2124">
          <a:extLst>
            <a:ext uri="{FF2B5EF4-FFF2-40B4-BE49-F238E27FC236}">
              <a16:creationId xmlns:a16="http://schemas.microsoft.com/office/drawing/2014/main" id="{B8ABCF37-0FD4-48D8-9A86-4C5E0B2CDB4B}"/>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10</xdr:row>
      <xdr:rowOff>0</xdr:rowOff>
    </xdr:from>
    <xdr:ext cx="65" cy="172227"/>
    <xdr:sp macro="" textlink="">
      <xdr:nvSpPr>
        <xdr:cNvPr id="2126" name="ZoneTexte 2125">
          <a:extLst>
            <a:ext uri="{FF2B5EF4-FFF2-40B4-BE49-F238E27FC236}">
              <a16:creationId xmlns:a16="http://schemas.microsoft.com/office/drawing/2014/main" id="{8B88177A-B162-4E4B-A1F3-C70668E5F6EE}"/>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127" name="ZoneTexte 2126">
          <a:extLst>
            <a:ext uri="{FF2B5EF4-FFF2-40B4-BE49-F238E27FC236}">
              <a16:creationId xmlns:a16="http://schemas.microsoft.com/office/drawing/2014/main" id="{5CE67FEC-F41A-4F72-AFB2-201486F2CB6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128" name="ZoneTexte 2127">
          <a:extLst>
            <a:ext uri="{FF2B5EF4-FFF2-40B4-BE49-F238E27FC236}">
              <a16:creationId xmlns:a16="http://schemas.microsoft.com/office/drawing/2014/main" id="{7E141651-93BE-4271-B601-3BD7A0D8EB13}"/>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129" name="ZoneTexte 2128">
          <a:extLst>
            <a:ext uri="{FF2B5EF4-FFF2-40B4-BE49-F238E27FC236}">
              <a16:creationId xmlns:a16="http://schemas.microsoft.com/office/drawing/2014/main" id="{5C23F17B-A045-47C7-B83C-E1333407A315}"/>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130" name="ZoneTexte 2129">
          <a:extLst>
            <a:ext uri="{FF2B5EF4-FFF2-40B4-BE49-F238E27FC236}">
              <a16:creationId xmlns:a16="http://schemas.microsoft.com/office/drawing/2014/main" id="{E19B5029-6C85-49A9-AAEE-7878D4C0C06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131" name="ZoneTexte 2130">
          <a:extLst>
            <a:ext uri="{FF2B5EF4-FFF2-40B4-BE49-F238E27FC236}">
              <a16:creationId xmlns:a16="http://schemas.microsoft.com/office/drawing/2014/main" id="{8FD7FAFB-33C9-4B07-A2F8-542743BB5A84}"/>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132" name="ZoneTexte 2131">
          <a:extLst>
            <a:ext uri="{FF2B5EF4-FFF2-40B4-BE49-F238E27FC236}">
              <a16:creationId xmlns:a16="http://schemas.microsoft.com/office/drawing/2014/main" id="{43C2C6D9-2101-414C-BF97-57CCBB702AF0}"/>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133" name="ZoneTexte 2132">
          <a:extLst>
            <a:ext uri="{FF2B5EF4-FFF2-40B4-BE49-F238E27FC236}">
              <a16:creationId xmlns:a16="http://schemas.microsoft.com/office/drawing/2014/main" id="{659D903F-7064-450D-BF64-C3997D5E5B3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134" name="ZoneTexte 2133">
          <a:extLst>
            <a:ext uri="{FF2B5EF4-FFF2-40B4-BE49-F238E27FC236}">
              <a16:creationId xmlns:a16="http://schemas.microsoft.com/office/drawing/2014/main" id="{1FDCE942-296B-4869-9E02-A27B3027D1D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35" name="ZoneTexte 2134">
          <a:extLst>
            <a:ext uri="{FF2B5EF4-FFF2-40B4-BE49-F238E27FC236}">
              <a16:creationId xmlns:a16="http://schemas.microsoft.com/office/drawing/2014/main" id="{6BB344C8-D528-4FE4-8C06-53FCAA608A35}"/>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36" name="ZoneTexte 2135">
          <a:extLst>
            <a:ext uri="{FF2B5EF4-FFF2-40B4-BE49-F238E27FC236}">
              <a16:creationId xmlns:a16="http://schemas.microsoft.com/office/drawing/2014/main" id="{FDDC603B-8C10-4261-947D-E982BFA6262F}"/>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37" name="ZoneTexte 2136">
          <a:extLst>
            <a:ext uri="{FF2B5EF4-FFF2-40B4-BE49-F238E27FC236}">
              <a16:creationId xmlns:a16="http://schemas.microsoft.com/office/drawing/2014/main" id="{56D0765D-1C3E-454A-94FB-45C432B3E251}"/>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38" name="ZoneTexte 2137">
          <a:extLst>
            <a:ext uri="{FF2B5EF4-FFF2-40B4-BE49-F238E27FC236}">
              <a16:creationId xmlns:a16="http://schemas.microsoft.com/office/drawing/2014/main" id="{66172CD2-666D-4E58-B257-2F5C3E3CA211}"/>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39" name="ZoneTexte 2138">
          <a:extLst>
            <a:ext uri="{FF2B5EF4-FFF2-40B4-BE49-F238E27FC236}">
              <a16:creationId xmlns:a16="http://schemas.microsoft.com/office/drawing/2014/main" id="{941112D1-361C-438C-B94F-EEEBA74FB2BE}"/>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40" name="ZoneTexte 2139">
          <a:extLst>
            <a:ext uri="{FF2B5EF4-FFF2-40B4-BE49-F238E27FC236}">
              <a16:creationId xmlns:a16="http://schemas.microsoft.com/office/drawing/2014/main" id="{6378B418-6456-4342-BD3B-8F62AC78F338}"/>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41" name="ZoneTexte 2140">
          <a:extLst>
            <a:ext uri="{FF2B5EF4-FFF2-40B4-BE49-F238E27FC236}">
              <a16:creationId xmlns:a16="http://schemas.microsoft.com/office/drawing/2014/main" id="{D15B9A88-0125-45C2-B723-38F24901D32B}"/>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42" name="ZoneTexte 2141">
          <a:extLst>
            <a:ext uri="{FF2B5EF4-FFF2-40B4-BE49-F238E27FC236}">
              <a16:creationId xmlns:a16="http://schemas.microsoft.com/office/drawing/2014/main" id="{61C4F8C7-4495-40A3-84AB-8061038AC10D}"/>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43" name="ZoneTexte 2142">
          <a:extLst>
            <a:ext uri="{FF2B5EF4-FFF2-40B4-BE49-F238E27FC236}">
              <a16:creationId xmlns:a16="http://schemas.microsoft.com/office/drawing/2014/main" id="{0E999E2F-6363-41EF-8F8A-D785ECBEF9E1}"/>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44" name="ZoneTexte 2143">
          <a:extLst>
            <a:ext uri="{FF2B5EF4-FFF2-40B4-BE49-F238E27FC236}">
              <a16:creationId xmlns:a16="http://schemas.microsoft.com/office/drawing/2014/main" id="{9AE56ADF-60B1-4952-B50A-AF3967992EEE}"/>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45" name="ZoneTexte 2144">
          <a:extLst>
            <a:ext uri="{FF2B5EF4-FFF2-40B4-BE49-F238E27FC236}">
              <a16:creationId xmlns:a16="http://schemas.microsoft.com/office/drawing/2014/main" id="{9F9F6893-81E4-4D06-8168-D2FCEA78D22F}"/>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46" name="ZoneTexte 2145">
          <a:extLst>
            <a:ext uri="{FF2B5EF4-FFF2-40B4-BE49-F238E27FC236}">
              <a16:creationId xmlns:a16="http://schemas.microsoft.com/office/drawing/2014/main" id="{C112EB19-14B3-4F71-B7CE-5027A34C287B}"/>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47" name="ZoneTexte 2146">
          <a:extLst>
            <a:ext uri="{FF2B5EF4-FFF2-40B4-BE49-F238E27FC236}">
              <a16:creationId xmlns:a16="http://schemas.microsoft.com/office/drawing/2014/main" id="{4DE93601-126F-45C0-89C1-17EE4F95F627}"/>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48" name="ZoneTexte 2147">
          <a:extLst>
            <a:ext uri="{FF2B5EF4-FFF2-40B4-BE49-F238E27FC236}">
              <a16:creationId xmlns:a16="http://schemas.microsoft.com/office/drawing/2014/main" id="{9D03ACCC-6D78-4A12-89C8-D4A5F2A3D468}"/>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49" name="ZoneTexte 2148">
          <a:extLst>
            <a:ext uri="{FF2B5EF4-FFF2-40B4-BE49-F238E27FC236}">
              <a16:creationId xmlns:a16="http://schemas.microsoft.com/office/drawing/2014/main" id="{B3831127-B6AF-4148-8C94-B2ABB796CD6B}"/>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50" name="ZoneTexte 2149">
          <a:extLst>
            <a:ext uri="{FF2B5EF4-FFF2-40B4-BE49-F238E27FC236}">
              <a16:creationId xmlns:a16="http://schemas.microsoft.com/office/drawing/2014/main" id="{1061528A-D873-4DE1-A93B-3735D4BE7C7A}"/>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51" name="ZoneTexte 2150">
          <a:extLst>
            <a:ext uri="{FF2B5EF4-FFF2-40B4-BE49-F238E27FC236}">
              <a16:creationId xmlns:a16="http://schemas.microsoft.com/office/drawing/2014/main" id="{E27F1A83-AC03-47FF-A459-AC44D65A1453}"/>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52" name="ZoneTexte 2151">
          <a:extLst>
            <a:ext uri="{FF2B5EF4-FFF2-40B4-BE49-F238E27FC236}">
              <a16:creationId xmlns:a16="http://schemas.microsoft.com/office/drawing/2014/main" id="{6312746C-7092-4BEB-BFD9-237256A6A4DB}"/>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53" name="ZoneTexte 2152">
          <a:extLst>
            <a:ext uri="{FF2B5EF4-FFF2-40B4-BE49-F238E27FC236}">
              <a16:creationId xmlns:a16="http://schemas.microsoft.com/office/drawing/2014/main" id="{9FFBA17A-07F6-4131-A683-116017067615}"/>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54" name="ZoneTexte 2153">
          <a:extLst>
            <a:ext uri="{FF2B5EF4-FFF2-40B4-BE49-F238E27FC236}">
              <a16:creationId xmlns:a16="http://schemas.microsoft.com/office/drawing/2014/main" id="{46BE085E-58FC-45B7-8C87-F507DD7FDC4F}"/>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55" name="ZoneTexte 2154">
          <a:extLst>
            <a:ext uri="{FF2B5EF4-FFF2-40B4-BE49-F238E27FC236}">
              <a16:creationId xmlns:a16="http://schemas.microsoft.com/office/drawing/2014/main" id="{A845D59C-249E-462B-9CD6-883EE2473391}"/>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56" name="ZoneTexte 2155">
          <a:extLst>
            <a:ext uri="{FF2B5EF4-FFF2-40B4-BE49-F238E27FC236}">
              <a16:creationId xmlns:a16="http://schemas.microsoft.com/office/drawing/2014/main" id="{F540F1E3-C964-4D4E-8FFD-69C81CC041D2}"/>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57" name="ZoneTexte 2156">
          <a:extLst>
            <a:ext uri="{FF2B5EF4-FFF2-40B4-BE49-F238E27FC236}">
              <a16:creationId xmlns:a16="http://schemas.microsoft.com/office/drawing/2014/main" id="{DB78A19A-D32C-4C9F-9490-7E2CD1747D46}"/>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58" name="ZoneTexte 2157">
          <a:extLst>
            <a:ext uri="{FF2B5EF4-FFF2-40B4-BE49-F238E27FC236}">
              <a16:creationId xmlns:a16="http://schemas.microsoft.com/office/drawing/2014/main" id="{824C564C-E49C-4DDA-8035-6A41E497B5F3}"/>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59" name="ZoneTexte 2158">
          <a:extLst>
            <a:ext uri="{FF2B5EF4-FFF2-40B4-BE49-F238E27FC236}">
              <a16:creationId xmlns:a16="http://schemas.microsoft.com/office/drawing/2014/main" id="{C5F9B155-02E5-4BFF-B0DB-E47F2DBA37E9}"/>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60" name="ZoneTexte 2159">
          <a:extLst>
            <a:ext uri="{FF2B5EF4-FFF2-40B4-BE49-F238E27FC236}">
              <a16:creationId xmlns:a16="http://schemas.microsoft.com/office/drawing/2014/main" id="{432F4CDD-733B-4DB8-933C-28C03929FF87}"/>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61" name="ZoneTexte 2160">
          <a:extLst>
            <a:ext uri="{FF2B5EF4-FFF2-40B4-BE49-F238E27FC236}">
              <a16:creationId xmlns:a16="http://schemas.microsoft.com/office/drawing/2014/main" id="{79F9F58D-95C7-4644-A78E-9C4A45AB5672}"/>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62" name="ZoneTexte 2161">
          <a:extLst>
            <a:ext uri="{FF2B5EF4-FFF2-40B4-BE49-F238E27FC236}">
              <a16:creationId xmlns:a16="http://schemas.microsoft.com/office/drawing/2014/main" id="{AF6B6042-C32C-4DDA-9FE4-0E31362513CF}"/>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63" name="ZoneTexte 2162">
          <a:extLst>
            <a:ext uri="{FF2B5EF4-FFF2-40B4-BE49-F238E27FC236}">
              <a16:creationId xmlns:a16="http://schemas.microsoft.com/office/drawing/2014/main" id="{E5378D5F-1B17-46EC-8DE0-7889236A2FD6}"/>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64" name="ZoneTexte 2163">
          <a:extLst>
            <a:ext uri="{FF2B5EF4-FFF2-40B4-BE49-F238E27FC236}">
              <a16:creationId xmlns:a16="http://schemas.microsoft.com/office/drawing/2014/main" id="{DE9EC63A-DABE-44A8-BD3C-8D9A3C53A3B0}"/>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65" name="ZoneTexte 2164">
          <a:extLst>
            <a:ext uri="{FF2B5EF4-FFF2-40B4-BE49-F238E27FC236}">
              <a16:creationId xmlns:a16="http://schemas.microsoft.com/office/drawing/2014/main" id="{E6B64EEE-9FB6-497A-9FF1-C8F564B495F9}"/>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66" name="ZoneTexte 2165">
          <a:extLst>
            <a:ext uri="{FF2B5EF4-FFF2-40B4-BE49-F238E27FC236}">
              <a16:creationId xmlns:a16="http://schemas.microsoft.com/office/drawing/2014/main" id="{E8E60B9C-AAB0-4533-ABFE-8CFF26076865}"/>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67" name="ZoneTexte 2166">
          <a:extLst>
            <a:ext uri="{FF2B5EF4-FFF2-40B4-BE49-F238E27FC236}">
              <a16:creationId xmlns:a16="http://schemas.microsoft.com/office/drawing/2014/main" id="{7D59B7C9-D8AC-41F0-A0B4-1649601F0CA0}"/>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68" name="ZoneTexte 2167">
          <a:extLst>
            <a:ext uri="{FF2B5EF4-FFF2-40B4-BE49-F238E27FC236}">
              <a16:creationId xmlns:a16="http://schemas.microsoft.com/office/drawing/2014/main" id="{6DD90180-F170-4214-8716-3A6528CA707F}"/>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69" name="ZoneTexte 2168">
          <a:extLst>
            <a:ext uri="{FF2B5EF4-FFF2-40B4-BE49-F238E27FC236}">
              <a16:creationId xmlns:a16="http://schemas.microsoft.com/office/drawing/2014/main" id="{BD075E2F-0E40-44FC-87B0-F019220404D0}"/>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70" name="ZoneTexte 2169">
          <a:extLst>
            <a:ext uri="{FF2B5EF4-FFF2-40B4-BE49-F238E27FC236}">
              <a16:creationId xmlns:a16="http://schemas.microsoft.com/office/drawing/2014/main" id="{A6DF0025-9F63-4EDA-B3B5-F29924958D3D}"/>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71" name="ZoneTexte 2170">
          <a:extLst>
            <a:ext uri="{FF2B5EF4-FFF2-40B4-BE49-F238E27FC236}">
              <a16:creationId xmlns:a16="http://schemas.microsoft.com/office/drawing/2014/main" id="{D5E93389-3D18-4D71-8950-7502B335F75A}"/>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72" name="ZoneTexte 2171">
          <a:extLst>
            <a:ext uri="{FF2B5EF4-FFF2-40B4-BE49-F238E27FC236}">
              <a16:creationId xmlns:a16="http://schemas.microsoft.com/office/drawing/2014/main" id="{1E5E14C6-8D57-483B-BC2C-93AFD9FAC1DB}"/>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73" name="ZoneTexte 2172">
          <a:extLst>
            <a:ext uri="{FF2B5EF4-FFF2-40B4-BE49-F238E27FC236}">
              <a16:creationId xmlns:a16="http://schemas.microsoft.com/office/drawing/2014/main" id="{4E0C711B-E270-45F7-BC30-77BE3989E813}"/>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74" name="ZoneTexte 2173">
          <a:extLst>
            <a:ext uri="{FF2B5EF4-FFF2-40B4-BE49-F238E27FC236}">
              <a16:creationId xmlns:a16="http://schemas.microsoft.com/office/drawing/2014/main" id="{1E234C2E-E4DD-4B1A-920C-1AA66895FED7}"/>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75" name="ZoneTexte 2174">
          <a:extLst>
            <a:ext uri="{FF2B5EF4-FFF2-40B4-BE49-F238E27FC236}">
              <a16:creationId xmlns:a16="http://schemas.microsoft.com/office/drawing/2014/main" id="{B3613D8E-8415-4A92-B1F7-D6563057DA77}"/>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76" name="ZoneTexte 2175">
          <a:extLst>
            <a:ext uri="{FF2B5EF4-FFF2-40B4-BE49-F238E27FC236}">
              <a16:creationId xmlns:a16="http://schemas.microsoft.com/office/drawing/2014/main" id="{AD6B6C54-61A7-4564-8557-48924CF99EEC}"/>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77" name="ZoneTexte 2176">
          <a:extLst>
            <a:ext uri="{FF2B5EF4-FFF2-40B4-BE49-F238E27FC236}">
              <a16:creationId xmlns:a16="http://schemas.microsoft.com/office/drawing/2014/main" id="{23B4A8DD-0EC5-484C-AD6B-C842F02304A1}"/>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6</xdr:row>
      <xdr:rowOff>0</xdr:rowOff>
    </xdr:from>
    <xdr:ext cx="65" cy="172227"/>
    <xdr:sp macro="" textlink="">
      <xdr:nvSpPr>
        <xdr:cNvPr id="2178" name="ZoneTexte 2177">
          <a:extLst>
            <a:ext uri="{FF2B5EF4-FFF2-40B4-BE49-F238E27FC236}">
              <a16:creationId xmlns:a16="http://schemas.microsoft.com/office/drawing/2014/main" id="{18DF4175-C5F7-46B1-919D-0509D08FE557}"/>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79" name="ZoneTexte 2178">
          <a:extLst>
            <a:ext uri="{FF2B5EF4-FFF2-40B4-BE49-F238E27FC236}">
              <a16:creationId xmlns:a16="http://schemas.microsoft.com/office/drawing/2014/main" id="{24BDD944-4FA1-42BE-83D4-68B1FAB82EF4}"/>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80" name="ZoneTexte 2179">
          <a:extLst>
            <a:ext uri="{FF2B5EF4-FFF2-40B4-BE49-F238E27FC236}">
              <a16:creationId xmlns:a16="http://schemas.microsoft.com/office/drawing/2014/main" id="{CF279547-265F-49DF-A810-FCF3EEB779ED}"/>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81" name="ZoneTexte 2180">
          <a:extLst>
            <a:ext uri="{FF2B5EF4-FFF2-40B4-BE49-F238E27FC236}">
              <a16:creationId xmlns:a16="http://schemas.microsoft.com/office/drawing/2014/main" id="{6E9467D4-2BE7-425B-918F-40F4784C990F}"/>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82" name="ZoneTexte 2181">
          <a:extLst>
            <a:ext uri="{FF2B5EF4-FFF2-40B4-BE49-F238E27FC236}">
              <a16:creationId xmlns:a16="http://schemas.microsoft.com/office/drawing/2014/main" id="{15477F30-98E6-4931-AF23-AD4D1FE502EB}"/>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83" name="ZoneTexte 2182">
          <a:extLst>
            <a:ext uri="{FF2B5EF4-FFF2-40B4-BE49-F238E27FC236}">
              <a16:creationId xmlns:a16="http://schemas.microsoft.com/office/drawing/2014/main" id="{D9EBF49F-4994-4BED-8EE5-AF7CA48E46ED}"/>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84" name="ZoneTexte 2183">
          <a:extLst>
            <a:ext uri="{FF2B5EF4-FFF2-40B4-BE49-F238E27FC236}">
              <a16:creationId xmlns:a16="http://schemas.microsoft.com/office/drawing/2014/main" id="{770D0682-24CD-4FE0-93FF-7C2E6CAF2DDD}"/>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85" name="ZoneTexte 2184">
          <a:extLst>
            <a:ext uri="{FF2B5EF4-FFF2-40B4-BE49-F238E27FC236}">
              <a16:creationId xmlns:a16="http://schemas.microsoft.com/office/drawing/2014/main" id="{71621132-215F-4E3A-B559-73D92F13B698}"/>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86" name="ZoneTexte 2185">
          <a:extLst>
            <a:ext uri="{FF2B5EF4-FFF2-40B4-BE49-F238E27FC236}">
              <a16:creationId xmlns:a16="http://schemas.microsoft.com/office/drawing/2014/main" id="{5EB760C0-1F80-4A0E-A629-7F468D8F1F2F}"/>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87" name="ZoneTexte 2186">
          <a:extLst>
            <a:ext uri="{FF2B5EF4-FFF2-40B4-BE49-F238E27FC236}">
              <a16:creationId xmlns:a16="http://schemas.microsoft.com/office/drawing/2014/main" id="{7AC26A9E-F0AB-44F8-B1C5-4A0DA9B46DC8}"/>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88" name="ZoneTexte 2187">
          <a:extLst>
            <a:ext uri="{FF2B5EF4-FFF2-40B4-BE49-F238E27FC236}">
              <a16:creationId xmlns:a16="http://schemas.microsoft.com/office/drawing/2014/main" id="{67FE01F1-0B58-406F-A868-1CE1A0CA934B}"/>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89" name="ZoneTexte 2188">
          <a:extLst>
            <a:ext uri="{FF2B5EF4-FFF2-40B4-BE49-F238E27FC236}">
              <a16:creationId xmlns:a16="http://schemas.microsoft.com/office/drawing/2014/main" id="{F966D2B5-9337-401F-A76D-CAB04197C187}"/>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20</xdr:row>
      <xdr:rowOff>0</xdr:rowOff>
    </xdr:from>
    <xdr:ext cx="65" cy="172227"/>
    <xdr:sp macro="" textlink="">
      <xdr:nvSpPr>
        <xdr:cNvPr id="2190" name="ZoneTexte 2189">
          <a:extLst>
            <a:ext uri="{FF2B5EF4-FFF2-40B4-BE49-F238E27FC236}">
              <a16:creationId xmlns:a16="http://schemas.microsoft.com/office/drawing/2014/main" id="{15DA70E3-2AD9-4D54-81C9-32566EC3B220}"/>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191" name="ZoneTexte 2190">
          <a:extLst>
            <a:ext uri="{FF2B5EF4-FFF2-40B4-BE49-F238E27FC236}">
              <a16:creationId xmlns:a16="http://schemas.microsoft.com/office/drawing/2014/main" id="{9F9517F9-BEB3-4C72-80D3-B4A5EA6D8867}"/>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192" name="ZoneTexte 2191">
          <a:extLst>
            <a:ext uri="{FF2B5EF4-FFF2-40B4-BE49-F238E27FC236}">
              <a16:creationId xmlns:a16="http://schemas.microsoft.com/office/drawing/2014/main" id="{0F1C3434-C36E-468F-ABAB-D04E179D8E4F}"/>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193" name="ZoneTexte 2192">
          <a:extLst>
            <a:ext uri="{FF2B5EF4-FFF2-40B4-BE49-F238E27FC236}">
              <a16:creationId xmlns:a16="http://schemas.microsoft.com/office/drawing/2014/main" id="{DAD3689B-6CD9-4B1B-8BAD-9D90C874A05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194" name="ZoneTexte 2193">
          <a:extLst>
            <a:ext uri="{FF2B5EF4-FFF2-40B4-BE49-F238E27FC236}">
              <a16:creationId xmlns:a16="http://schemas.microsoft.com/office/drawing/2014/main" id="{1647698D-F726-4DDC-821A-DA24FACEF29F}"/>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195" name="ZoneTexte 2194">
          <a:extLst>
            <a:ext uri="{FF2B5EF4-FFF2-40B4-BE49-F238E27FC236}">
              <a16:creationId xmlns:a16="http://schemas.microsoft.com/office/drawing/2014/main" id="{2844837B-2E2C-4C4B-957C-76C4C744004C}"/>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196" name="ZoneTexte 2195">
          <a:extLst>
            <a:ext uri="{FF2B5EF4-FFF2-40B4-BE49-F238E27FC236}">
              <a16:creationId xmlns:a16="http://schemas.microsoft.com/office/drawing/2014/main" id="{49771EDA-3B57-4A13-B559-AADA503D6E8C}"/>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197" name="ZoneTexte 2196">
          <a:extLst>
            <a:ext uri="{FF2B5EF4-FFF2-40B4-BE49-F238E27FC236}">
              <a16:creationId xmlns:a16="http://schemas.microsoft.com/office/drawing/2014/main" id="{D9BF2E6B-5672-4B09-9E7F-250D39361E0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198" name="ZoneTexte 2197">
          <a:extLst>
            <a:ext uri="{FF2B5EF4-FFF2-40B4-BE49-F238E27FC236}">
              <a16:creationId xmlns:a16="http://schemas.microsoft.com/office/drawing/2014/main" id="{A84AE1B4-DB4F-4704-9E9A-F68C7A8786BD}"/>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199" name="ZoneTexte 2198">
          <a:extLst>
            <a:ext uri="{FF2B5EF4-FFF2-40B4-BE49-F238E27FC236}">
              <a16:creationId xmlns:a16="http://schemas.microsoft.com/office/drawing/2014/main" id="{7171E90B-3FA1-42EA-876A-4058971257D4}"/>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00" name="ZoneTexte 2199">
          <a:extLst>
            <a:ext uri="{FF2B5EF4-FFF2-40B4-BE49-F238E27FC236}">
              <a16:creationId xmlns:a16="http://schemas.microsoft.com/office/drawing/2014/main" id="{047B9EBB-8643-4955-86E7-CFED56E67290}"/>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01" name="ZoneTexte 2200">
          <a:extLst>
            <a:ext uri="{FF2B5EF4-FFF2-40B4-BE49-F238E27FC236}">
              <a16:creationId xmlns:a16="http://schemas.microsoft.com/office/drawing/2014/main" id="{F9B7BC45-26DF-409A-8E53-252ABEAFA937}"/>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02" name="ZoneTexte 2201">
          <a:extLst>
            <a:ext uri="{FF2B5EF4-FFF2-40B4-BE49-F238E27FC236}">
              <a16:creationId xmlns:a16="http://schemas.microsoft.com/office/drawing/2014/main" id="{98B8F894-52CD-456B-8BD0-EF3B9E30D610}"/>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03" name="ZoneTexte 2202">
          <a:extLst>
            <a:ext uri="{FF2B5EF4-FFF2-40B4-BE49-F238E27FC236}">
              <a16:creationId xmlns:a16="http://schemas.microsoft.com/office/drawing/2014/main" id="{4B99DE95-A6AF-4687-9D39-67CE6E808821}"/>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04" name="ZoneTexte 2203">
          <a:extLst>
            <a:ext uri="{FF2B5EF4-FFF2-40B4-BE49-F238E27FC236}">
              <a16:creationId xmlns:a16="http://schemas.microsoft.com/office/drawing/2014/main" id="{A3E1360F-5B36-4784-A34E-4DFC92DCF1EB}"/>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05" name="ZoneTexte 2204">
          <a:extLst>
            <a:ext uri="{FF2B5EF4-FFF2-40B4-BE49-F238E27FC236}">
              <a16:creationId xmlns:a16="http://schemas.microsoft.com/office/drawing/2014/main" id="{C728100D-053F-4C6A-A607-A8244655C61B}"/>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06" name="ZoneTexte 2205">
          <a:extLst>
            <a:ext uri="{FF2B5EF4-FFF2-40B4-BE49-F238E27FC236}">
              <a16:creationId xmlns:a16="http://schemas.microsoft.com/office/drawing/2014/main" id="{04C71951-7073-40BC-A1DB-B68059DF0D3A}"/>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07" name="ZoneTexte 2206">
          <a:extLst>
            <a:ext uri="{FF2B5EF4-FFF2-40B4-BE49-F238E27FC236}">
              <a16:creationId xmlns:a16="http://schemas.microsoft.com/office/drawing/2014/main" id="{20F5EADF-DE87-4060-AC88-675F4BAF5E4C}"/>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08" name="ZoneTexte 2207">
          <a:extLst>
            <a:ext uri="{FF2B5EF4-FFF2-40B4-BE49-F238E27FC236}">
              <a16:creationId xmlns:a16="http://schemas.microsoft.com/office/drawing/2014/main" id="{8CA03C0F-0F1B-4111-AA63-A6D4FB312A6B}"/>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09" name="ZoneTexte 2208">
          <a:extLst>
            <a:ext uri="{FF2B5EF4-FFF2-40B4-BE49-F238E27FC236}">
              <a16:creationId xmlns:a16="http://schemas.microsoft.com/office/drawing/2014/main" id="{1B54AB8A-89EE-413B-8847-0E7E43592A1F}"/>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10" name="ZoneTexte 2209">
          <a:extLst>
            <a:ext uri="{FF2B5EF4-FFF2-40B4-BE49-F238E27FC236}">
              <a16:creationId xmlns:a16="http://schemas.microsoft.com/office/drawing/2014/main" id="{3AF2D8B1-5CF5-4639-9874-00864093436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11" name="ZoneTexte 2210">
          <a:extLst>
            <a:ext uri="{FF2B5EF4-FFF2-40B4-BE49-F238E27FC236}">
              <a16:creationId xmlns:a16="http://schemas.microsoft.com/office/drawing/2014/main" id="{7AF6ED64-039C-4172-A6CB-B20E91BB0FAC}"/>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12" name="ZoneTexte 2211">
          <a:extLst>
            <a:ext uri="{FF2B5EF4-FFF2-40B4-BE49-F238E27FC236}">
              <a16:creationId xmlns:a16="http://schemas.microsoft.com/office/drawing/2014/main" id="{A74D4B0F-F4DD-4867-9957-0FAE834E913D}"/>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13" name="ZoneTexte 2212">
          <a:extLst>
            <a:ext uri="{FF2B5EF4-FFF2-40B4-BE49-F238E27FC236}">
              <a16:creationId xmlns:a16="http://schemas.microsoft.com/office/drawing/2014/main" id="{F861BFF1-B27B-4703-AD4E-617BE305893F}"/>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14" name="ZoneTexte 2213">
          <a:extLst>
            <a:ext uri="{FF2B5EF4-FFF2-40B4-BE49-F238E27FC236}">
              <a16:creationId xmlns:a16="http://schemas.microsoft.com/office/drawing/2014/main" id="{8224B7B9-67C7-4A89-8A11-0E89F8A578A1}"/>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15" name="ZoneTexte 2214">
          <a:extLst>
            <a:ext uri="{FF2B5EF4-FFF2-40B4-BE49-F238E27FC236}">
              <a16:creationId xmlns:a16="http://schemas.microsoft.com/office/drawing/2014/main" id="{B8D4CAC9-A81D-4F31-8F7E-F38EFEACB5FD}"/>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16" name="ZoneTexte 2215">
          <a:extLst>
            <a:ext uri="{FF2B5EF4-FFF2-40B4-BE49-F238E27FC236}">
              <a16:creationId xmlns:a16="http://schemas.microsoft.com/office/drawing/2014/main" id="{9330E679-7A5A-4821-9859-8A32D55F8D16}"/>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17" name="ZoneTexte 2216">
          <a:extLst>
            <a:ext uri="{FF2B5EF4-FFF2-40B4-BE49-F238E27FC236}">
              <a16:creationId xmlns:a16="http://schemas.microsoft.com/office/drawing/2014/main" id="{B0494FA6-88CC-4E0F-B28C-0BD882D4A252}"/>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18" name="ZoneTexte 2217">
          <a:extLst>
            <a:ext uri="{FF2B5EF4-FFF2-40B4-BE49-F238E27FC236}">
              <a16:creationId xmlns:a16="http://schemas.microsoft.com/office/drawing/2014/main" id="{A7E590E7-6D83-4C15-A745-047E47133EC5}"/>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19" name="ZoneTexte 2218">
          <a:extLst>
            <a:ext uri="{FF2B5EF4-FFF2-40B4-BE49-F238E27FC236}">
              <a16:creationId xmlns:a16="http://schemas.microsoft.com/office/drawing/2014/main" id="{889984F1-DB36-4B6C-9773-8B5C8BDCF237}"/>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20" name="ZoneTexte 2219">
          <a:extLst>
            <a:ext uri="{FF2B5EF4-FFF2-40B4-BE49-F238E27FC236}">
              <a16:creationId xmlns:a16="http://schemas.microsoft.com/office/drawing/2014/main" id="{131D14C0-5C27-4074-A3B8-FBD6334014FC}"/>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21" name="ZoneTexte 2220">
          <a:extLst>
            <a:ext uri="{FF2B5EF4-FFF2-40B4-BE49-F238E27FC236}">
              <a16:creationId xmlns:a16="http://schemas.microsoft.com/office/drawing/2014/main" id="{1C4EC47B-9691-4E64-882A-F115CD2F78CC}"/>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22" name="ZoneTexte 2221">
          <a:extLst>
            <a:ext uri="{FF2B5EF4-FFF2-40B4-BE49-F238E27FC236}">
              <a16:creationId xmlns:a16="http://schemas.microsoft.com/office/drawing/2014/main" id="{CFEF9AF0-FA4B-4AC6-BC4F-BDCAE8D73756}"/>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23" name="ZoneTexte 2222">
          <a:extLst>
            <a:ext uri="{FF2B5EF4-FFF2-40B4-BE49-F238E27FC236}">
              <a16:creationId xmlns:a16="http://schemas.microsoft.com/office/drawing/2014/main" id="{65D049A3-49C2-43D0-8F48-6CE755DFEA2F}"/>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24" name="ZoneTexte 2223">
          <a:extLst>
            <a:ext uri="{FF2B5EF4-FFF2-40B4-BE49-F238E27FC236}">
              <a16:creationId xmlns:a16="http://schemas.microsoft.com/office/drawing/2014/main" id="{DA607378-A070-4627-8411-589C22BD52D8}"/>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25" name="ZoneTexte 2224">
          <a:extLst>
            <a:ext uri="{FF2B5EF4-FFF2-40B4-BE49-F238E27FC236}">
              <a16:creationId xmlns:a16="http://schemas.microsoft.com/office/drawing/2014/main" id="{1A81619F-DC51-4A78-A66B-E8CDCE11494F}"/>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26" name="ZoneTexte 2225">
          <a:extLst>
            <a:ext uri="{FF2B5EF4-FFF2-40B4-BE49-F238E27FC236}">
              <a16:creationId xmlns:a16="http://schemas.microsoft.com/office/drawing/2014/main" id="{2F0BFCCB-58A1-4C56-A7D4-C839408BD338}"/>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27" name="ZoneTexte 2226">
          <a:extLst>
            <a:ext uri="{FF2B5EF4-FFF2-40B4-BE49-F238E27FC236}">
              <a16:creationId xmlns:a16="http://schemas.microsoft.com/office/drawing/2014/main" id="{7D4DAD47-E743-47D1-AA8C-D20BDF47771A}"/>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28" name="ZoneTexte 2227">
          <a:extLst>
            <a:ext uri="{FF2B5EF4-FFF2-40B4-BE49-F238E27FC236}">
              <a16:creationId xmlns:a16="http://schemas.microsoft.com/office/drawing/2014/main" id="{03D80394-BA33-4044-A859-DAD0D73F7124}"/>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29" name="ZoneTexte 2228">
          <a:extLst>
            <a:ext uri="{FF2B5EF4-FFF2-40B4-BE49-F238E27FC236}">
              <a16:creationId xmlns:a16="http://schemas.microsoft.com/office/drawing/2014/main" id="{C8F1D123-C8AE-4742-A844-16D9385181A6}"/>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30" name="ZoneTexte 2229">
          <a:extLst>
            <a:ext uri="{FF2B5EF4-FFF2-40B4-BE49-F238E27FC236}">
              <a16:creationId xmlns:a16="http://schemas.microsoft.com/office/drawing/2014/main" id="{E81E678E-FED1-41DF-8E75-219BC0DB6508}"/>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31" name="ZoneTexte 2230">
          <a:extLst>
            <a:ext uri="{FF2B5EF4-FFF2-40B4-BE49-F238E27FC236}">
              <a16:creationId xmlns:a16="http://schemas.microsoft.com/office/drawing/2014/main" id="{67DECE68-6932-4E62-AD6B-E8D56BFDC3F0}"/>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32" name="ZoneTexte 2231">
          <a:extLst>
            <a:ext uri="{FF2B5EF4-FFF2-40B4-BE49-F238E27FC236}">
              <a16:creationId xmlns:a16="http://schemas.microsoft.com/office/drawing/2014/main" id="{657F64F2-7313-4DA5-AE94-C2A1702BA47E}"/>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33" name="ZoneTexte 2232">
          <a:extLst>
            <a:ext uri="{FF2B5EF4-FFF2-40B4-BE49-F238E27FC236}">
              <a16:creationId xmlns:a16="http://schemas.microsoft.com/office/drawing/2014/main" id="{6598A03E-AD8B-479F-9577-619B629D006A}"/>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34" name="ZoneTexte 2233">
          <a:extLst>
            <a:ext uri="{FF2B5EF4-FFF2-40B4-BE49-F238E27FC236}">
              <a16:creationId xmlns:a16="http://schemas.microsoft.com/office/drawing/2014/main" id="{AEAE6E9B-C4CF-4D5B-8CB5-803D50958A88}"/>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35" name="ZoneTexte 2234">
          <a:extLst>
            <a:ext uri="{FF2B5EF4-FFF2-40B4-BE49-F238E27FC236}">
              <a16:creationId xmlns:a16="http://schemas.microsoft.com/office/drawing/2014/main" id="{005B81C3-E256-4062-9ACC-7E31793288B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36" name="ZoneTexte 2235">
          <a:extLst>
            <a:ext uri="{FF2B5EF4-FFF2-40B4-BE49-F238E27FC236}">
              <a16:creationId xmlns:a16="http://schemas.microsoft.com/office/drawing/2014/main" id="{DB513962-4624-463C-BC90-9474FB4E2D84}"/>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37" name="ZoneTexte 2236">
          <a:extLst>
            <a:ext uri="{FF2B5EF4-FFF2-40B4-BE49-F238E27FC236}">
              <a16:creationId xmlns:a16="http://schemas.microsoft.com/office/drawing/2014/main" id="{2EF196AA-080E-4BBB-9615-FA2256983323}"/>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38" name="ZoneTexte 2237">
          <a:extLst>
            <a:ext uri="{FF2B5EF4-FFF2-40B4-BE49-F238E27FC236}">
              <a16:creationId xmlns:a16="http://schemas.microsoft.com/office/drawing/2014/main" id="{865EDB42-B7BB-4F97-8373-5639326AD871}"/>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39" name="ZoneTexte 2238">
          <a:extLst>
            <a:ext uri="{FF2B5EF4-FFF2-40B4-BE49-F238E27FC236}">
              <a16:creationId xmlns:a16="http://schemas.microsoft.com/office/drawing/2014/main" id="{A8B9DB18-48A1-4821-941D-24880352D21F}"/>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40" name="ZoneTexte 2239">
          <a:extLst>
            <a:ext uri="{FF2B5EF4-FFF2-40B4-BE49-F238E27FC236}">
              <a16:creationId xmlns:a16="http://schemas.microsoft.com/office/drawing/2014/main" id="{13EE60FD-51FB-4A26-BB89-22CC7E193828}"/>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41" name="ZoneTexte 2240">
          <a:extLst>
            <a:ext uri="{FF2B5EF4-FFF2-40B4-BE49-F238E27FC236}">
              <a16:creationId xmlns:a16="http://schemas.microsoft.com/office/drawing/2014/main" id="{F41B2C5E-E213-4C94-9EED-D577C70F922C}"/>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42" name="ZoneTexte 2241">
          <a:extLst>
            <a:ext uri="{FF2B5EF4-FFF2-40B4-BE49-F238E27FC236}">
              <a16:creationId xmlns:a16="http://schemas.microsoft.com/office/drawing/2014/main" id="{BEE214F3-3920-473F-805E-5E7BDC51EC41}"/>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43" name="ZoneTexte 2242">
          <a:extLst>
            <a:ext uri="{FF2B5EF4-FFF2-40B4-BE49-F238E27FC236}">
              <a16:creationId xmlns:a16="http://schemas.microsoft.com/office/drawing/2014/main" id="{5DF52F7C-D4CE-46DC-9B0D-BC305BE7F3C7}"/>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44" name="ZoneTexte 2243">
          <a:extLst>
            <a:ext uri="{FF2B5EF4-FFF2-40B4-BE49-F238E27FC236}">
              <a16:creationId xmlns:a16="http://schemas.microsoft.com/office/drawing/2014/main" id="{EEB241EA-A656-4DD5-B03F-A2ABC42F91D8}"/>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45" name="ZoneTexte 2244">
          <a:extLst>
            <a:ext uri="{FF2B5EF4-FFF2-40B4-BE49-F238E27FC236}">
              <a16:creationId xmlns:a16="http://schemas.microsoft.com/office/drawing/2014/main" id="{BDE5C70B-3FA2-4A16-966A-DE49966AAE9D}"/>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46" name="ZoneTexte 2245">
          <a:extLst>
            <a:ext uri="{FF2B5EF4-FFF2-40B4-BE49-F238E27FC236}">
              <a16:creationId xmlns:a16="http://schemas.microsoft.com/office/drawing/2014/main" id="{660E75EB-BFBD-4D3D-BEA7-CC23166A6FBD}"/>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47" name="ZoneTexte 2246">
          <a:extLst>
            <a:ext uri="{FF2B5EF4-FFF2-40B4-BE49-F238E27FC236}">
              <a16:creationId xmlns:a16="http://schemas.microsoft.com/office/drawing/2014/main" id="{32961711-8516-45D2-B04A-25DCFE963837}"/>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48" name="ZoneTexte 2247">
          <a:extLst>
            <a:ext uri="{FF2B5EF4-FFF2-40B4-BE49-F238E27FC236}">
              <a16:creationId xmlns:a16="http://schemas.microsoft.com/office/drawing/2014/main" id="{74C58383-EDA0-4EDA-AB3A-05A44570ED28}"/>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49" name="ZoneTexte 2248">
          <a:extLst>
            <a:ext uri="{FF2B5EF4-FFF2-40B4-BE49-F238E27FC236}">
              <a16:creationId xmlns:a16="http://schemas.microsoft.com/office/drawing/2014/main" id="{78675A57-C16D-4F0B-9562-94B09380D570}"/>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50" name="ZoneTexte 2249">
          <a:extLst>
            <a:ext uri="{FF2B5EF4-FFF2-40B4-BE49-F238E27FC236}">
              <a16:creationId xmlns:a16="http://schemas.microsoft.com/office/drawing/2014/main" id="{75A63F7E-81AC-4D9B-B769-5F138B81B1A3}"/>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51" name="ZoneTexte 2250">
          <a:extLst>
            <a:ext uri="{FF2B5EF4-FFF2-40B4-BE49-F238E27FC236}">
              <a16:creationId xmlns:a16="http://schemas.microsoft.com/office/drawing/2014/main" id="{E53E1C8A-C4D5-487E-9F4A-E1D975FF4B7A}"/>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52" name="ZoneTexte 2251">
          <a:extLst>
            <a:ext uri="{FF2B5EF4-FFF2-40B4-BE49-F238E27FC236}">
              <a16:creationId xmlns:a16="http://schemas.microsoft.com/office/drawing/2014/main" id="{2D8193DB-5A85-4819-8237-24BED320BBC3}"/>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53" name="ZoneTexte 2252">
          <a:extLst>
            <a:ext uri="{FF2B5EF4-FFF2-40B4-BE49-F238E27FC236}">
              <a16:creationId xmlns:a16="http://schemas.microsoft.com/office/drawing/2014/main" id="{C865AB13-603A-4D0D-B89B-7B0072ECC358}"/>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14</xdr:row>
      <xdr:rowOff>0</xdr:rowOff>
    </xdr:from>
    <xdr:ext cx="65" cy="172227"/>
    <xdr:sp macro="" textlink="">
      <xdr:nvSpPr>
        <xdr:cNvPr id="2254" name="ZoneTexte 2253">
          <a:extLst>
            <a:ext uri="{FF2B5EF4-FFF2-40B4-BE49-F238E27FC236}">
              <a16:creationId xmlns:a16="http://schemas.microsoft.com/office/drawing/2014/main" id="{08895F25-2CFE-4BD5-B0B6-9AAC83A013CD}"/>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55" name="ZoneTexte 2254">
          <a:extLst>
            <a:ext uri="{FF2B5EF4-FFF2-40B4-BE49-F238E27FC236}">
              <a16:creationId xmlns:a16="http://schemas.microsoft.com/office/drawing/2014/main" id="{5903DE1D-C019-459E-B19F-9163F692313E}"/>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56" name="ZoneTexte 2255">
          <a:extLst>
            <a:ext uri="{FF2B5EF4-FFF2-40B4-BE49-F238E27FC236}">
              <a16:creationId xmlns:a16="http://schemas.microsoft.com/office/drawing/2014/main" id="{F66909DC-0F71-410F-ABF1-F47DB3EFE89C}"/>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57" name="ZoneTexte 2256">
          <a:extLst>
            <a:ext uri="{FF2B5EF4-FFF2-40B4-BE49-F238E27FC236}">
              <a16:creationId xmlns:a16="http://schemas.microsoft.com/office/drawing/2014/main" id="{3BBCE26B-95FF-418C-9768-F98C6C9AB9E6}"/>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58" name="ZoneTexte 2257">
          <a:extLst>
            <a:ext uri="{FF2B5EF4-FFF2-40B4-BE49-F238E27FC236}">
              <a16:creationId xmlns:a16="http://schemas.microsoft.com/office/drawing/2014/main" id="{679FEB93-4F87-45D6-98D9-922C8BF4F3CD}"/>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59" name="ZoneTexte 2258">
          <a:extLst>
            <a:ext uri="{FF2B5EF4-FFF2-40B4-BE49-F238E27FC236}">
              <a16:creationId xmlns:a16="http://schemas.microsoft.com/office/drawing/2014/main" id="{3F0ABFF8-B255-4245-88FD-EA829464258A}"/>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60" name="ZoneTexte 2259">
          <a:extLst>
            <a:ext uri="{FF2B5EF4-FFF2-40B4-BE49-F238E27FC236}">
              <a16:creationId xmlns:a16="http://schemas.microsoft.com/office/drawing/2014/main" id="{3FD0F755-BB03-4D76-82CF-F6A7C1F95B3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61" name="ZoneTexte 2260">
          <a:extLst>
            <a:ext uri="{FF2B5EF4-FFF2-40B4-BE49-F238E27FC236}">
              <a16:creationId xmlns:a16="http://schemas.microsoft.com/office/drawing/2014/main" id="{93537495-A83A-4527-A617-D3A69EAC8307}"/>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62" name="ZoneTexte 2261">
          <a:extLst>
            <a:ext uri="{FF2B5EF4-FFF2-40B4-BE49-F238E27FC236}">
              <a16:creationId xmlns:a16="http://schemas.microsoft.com/office/drawing/2014/main" id="{D899D013-3AD5-4B39-98BF-91E15851446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63" name="ZoneTexte 2262">
          <a:extLst>
            <a:ext uri="{FF2B5EF4-FFF2-40B4-BE49-F238E27FC236}">
              <a16:creationId xmlns:a16="http://schemas.microsoft.com/office/drawing/2014/main" id="{36A959F9-7E01-4E3D-BA59-0CF812072B1F}"/>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64" name="ZoneTexte 2263">
          <a:extLst>
            <a:ext uri="{FF2B5EF4-FFF2-40B4-BE49-F238E27FC236}">
              <a16:creationId xmlns:a16="http://schemas.microsoft.com/office/drawing/2014/main" id="{1E0E0B89-951E-447A-820F-636387249FBE}"/>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65" name="ZoneTexte 2264">
          <a:extLst>
            <a:ext uri="{FF2B5EF4-FFF2-40B4-BE49-F238E27FC236}">
              <a16:creationId xmlns:a16="http://schemas.microsoft.com/office/drawing/2014/main" id="{A981851D-071D-4453-B8B6-8FFA96513191}"/>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66" name="ZoneTexte 2265">
          <a:extLst>
            <a:ext uri="{FF2B5EF4-FFF2-40B4-BE49-F238E27FC236}">
              <a16:creationId xmlns:a16="http://schemas.microsoft.com/office/drawing/2014/main" id="{5D50720F-78CB-4C76-94AE-F07DF22F0957}"/>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67" name="ZoneTexte 2266">
          <a:extLst>
            <a:ext uri="{FF2B5EF4-FFF2-40B4-BE49-F238E27FC236}">
              <a16:creationId xmlns:a16="http://schemas.microsoft.com/office/drawing/2014/main" id="{24002514-98D0-42D2-933F-3D1B513EF1CE}"/>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68" name="ZoneTexte 2267">
          <a:extLst>
            <a:ext uri="{FF2B5EF4-FFF2-40B4-BE49-F238E27FC236}">
              <a16:creationId xmlns:a16="http://schemas.microsoft.com/office/drawing/2014/main" id="{14FCB436-724A-4A7F-A034-36AA17066D9E}"/>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69" name="ZoneTexte 2268">
          <a:extLst>
            <a:ext uri="{FF2B5EF4-FFF2-40B4-BE49-F238E27FC236}">
              <a16:creationId xmlns:a16="http://schemas.microsoft.com/office/drawing/2014/main" id="{A6B31A2C-111F-4965-9861-743E29F76FE2}"/>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70" name="ZoneTexte 2269">
          <a:extLst>
            <a:ext uri="{FF2B5EF4-FFF2-40B4-BE49-F238E27FC236}">
              <a16:creationId xmlns:a16="http://schemas.microsoft.com/office/drawing/2014/main" id="{ADC477BF-C9E3-4C09-B01B-FE5B8A3C19ED}"/>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71" name="ZoneTexte 2270">
          <a:extLst>
            <a:ext uri="{FF2B5EF4-FFF2-40B4-BE49-F238E27FC236}">
              <a16:creationId xmlns:a16="http://schemas.microsoft.com/office/drawing/2014/main" id="{11BDA29D-5EC9-4DE5-A605-0BBF25CD2142}"/>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72" name="ZoneTexte 2271">
          <a:extLst>
            <a:ext uri="{FF2B5EF4-FFF2-40B4-BE49-F238E27FC236}">
              <a16:creationId xmlns:a16="http://schemas.microsoft.com/office/drawing/2014/main" id="{02FF4EA0-D162-42CC-B3D3-E5A899BB032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73" name="ZoneTexte 2272">
          <a:extLst>
            <a:ext uri="{FF2B5EF4-FFF2-40B4-BE49-F238E27FC236}">
              <a16:creationId xmlns:a16="http://schemas.microsoft.com/office/drawing/2014/main" id="{BAD6AAC6-65C2-4755-B546-98480C7E7F45}"/>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74" name="ZoneTexte 2273">
          <a:extLst>
            <a:ext uri="{FF2B5EF4-FFF2-40B4-BE49-F238E27FC236}">
              <a16:creationId xmlns:a16="http://schemas.microsoft.com/office/drawing/2014/main" id="{FF0EE329-EF64-460A-B301-C7357B51E476}"/>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75" name="ZoneTexte 2274">
          <a:extLst>
            <a:ext uri="{FF2B5EF4-FFF2-40B4-BE49-F238E27FC236}">
              <a16:creationId xmlns:a16="http://schemas.microsoft.com/office/drawing/2014/main" id="{E556FCFA-B93E-409F-9513-094AAAB01A88}"/>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76" name="ZoneTexte 2275">
          <a:extLst>
            <a:ext uri="{FF2B5EF4-FFF2-40B4-BE49-F238E27FC236}">
              <a16:creationId xmlns:a16="http://schemas.microsoft.com/office/drawing/2014/main" id="{C386C1A3-F7BA-4280-9AD6-56F3D462C222}"/>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77" name="ZoneTexte 2276">
          <a:extLst>
            <a:ext uri="{FF2B5EF4-FFF2-40B4-BE49-F238E27FC236}">
              <a16:creationId xmlns:a16="http://schemas.microsoft.com/office/drawing/2014/main" id="{2350D926-43D9-4609-B683-01836D3716CC}"/>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8</xdr:row>
      <xdr:rowOff>0</xdr:rowOff>
    </xdr:from>
    <xdr:ext cx="65" cy="172227"/>
    <xdr:sp macro="" textlink="">
      <xdr:nvSpPr>
        <xdr:cNvPr id="2278" name="ZoneTexte 2277">
          <a:extLst>
            <a:ext uri="{FF2B5EF4-FFF2-40B4-BE49-F238E27FC236}">
              <a16:creationId xmlns:a16="http://schemas.microsoft.com/office/drawing/2014/main" id="{2857AE02-6E09-40D0-942B-177558FDF8B8}"/>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79" name="ZoneTexte 2278">
          <a:extLst>
            <a:ext uri="{FF2B5EF4-FFF2-40B4-BE49-F238E27FC236}">
              <a16:creationId xmlns:a16="http://schemas.microsoft.com/office/drawing/2014/main" id="{8E0339A6-2962-4A94-9B0D-D4B31E42C0C8}"/>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80" name="ZoneTexte 2279">
          <a:extLst>
            <a:ext uri="{FF2B5EF4-FFF2-40B4-BE49-F238E27FC236}">
              <a16:creationId xmlns:a16="http://schemas.microsoft.com/office/drawing/2014/main" id="{E4740619-7337-484B-BCAC-9CB0A167264C}"/>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81" name="ZoneTexte 2280">
          <a:extLst>
            <a:ext uri="{FF2B5EF4-FFF2-40B4-BE49-F238E27FC236}">
              <a16:creationId xmlns:a16="http://schemas.microsoft.com/office/drawing/2014/main" id="{A13F0B35-53E1-4AAF-A757-72CAFE91DB4F}"/>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82" name="ZoneTexte 2281">
          <a:extLst>
            <a:ext uri="{FF2B5EF4-FFF2-40B4-BE49-F238E27FC236}">
              <a16:creationId xmlns:a16="http://schemas.microsoft.com/office/drawing/2014/main" id="{BAA5641A-34B8-4571-A897-11B578007A2B}"/>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83" name="ZoneTexte 2282">
          <a:extLst>
            <a:ext uri="{FF2B5EF4-FFF2-40B4-BE49-F238E27FC236}">
              <a16:creationId xmlns:a16="http://schemas.microsoft.com/office/drawing/2014/main" id="{C59100AD-4162-4732-9B61-60F4819F588A}"/>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84" name="ZoneTexte 2283">
          <a:extLst>
            <a:ext uri="{FF2B5EF4-FFF2-40B4-BE49-F238E27FC236}">
              <a16:creationId xmlns:a16="http://schemas.microsoft.com/office/drawing/2014/main" id="{735BFD69-96DA-48A8-89A2-4CA25AC59887}"/>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85" name="ZoneTexte 2284">
          <a:extLst>
            <a:ext uri="{FF2B5EF4-FFF2-40B4-BE49-F238E27FC236}">
              <a16:creationId xmlns:a16="http://schemas.microsoft.com/office/drawing/2014/main" id="{995EEA9B-CD09-4C15-93B3-90A0746AAB8A}"/>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9</xdr:row>
      <xdr:rowOff>0</xdr:rowOff>
    </xdr:from>
    <xdr:ext cx="65" cy="172227"/>
    <xdr:sp macro="" textlink="">
      <xdr:nvSpPr>
        <xdr:cNvPr id="2286" name="ZoneTexte 2285">
          <a:extLst>
            <a:ext uri="{FF2B5EF4-FFF2-40B4-BE49-F238E27FC236}">
              <a16:creationId xmlns:a16="http://schemas.microsoft.com/office/drawing/2014/main" id="{F420E2C8-49B3-4E5E-A384-0ED654CA64BE}"/>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287" name="ZoneTexte 2286">
          <a:extLst>
            <a:ext uri="{FF2B5EF4-FFF2-40B4-BE49-F238E27FC236}">
              <a16:creationId xmlns:a16="http://schemas.microsoft.com/office/drawing/2014/main" id="{06232D2D-38D3-4811-B096-3E372E601452}"/>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288" name="ZoneTexte 2287">
          <a:extLst>
            <a:ext uri="{FF2B5EF4-FFF2-40B4-BE49-F238E27FC236}">
              <a16:creationId xmlns:a16="http://schemas.microsoft.com/office/drawing/2014/main" id="{1A5A9F45-EEFF-47C8-A114-255827943ED8}"/>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289" name="ZoneTexte 2288">
          <a:extLst>
            <a:ext uri="{FF2B5EF4-FFF2-40B4-BE49-F238E27FC236}">
              <a16:creationId xmlns:a16="http://schemas.microsoft.com/office/drawing/2014/main" id="{B53B41D4-3A79-4790-8430-14AA4CCA7057}"/>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290" name="ZoneTexte 2289">
          <a:extLst>
            <a:ext uri="{FF2B5EF4-FFF2-40B4-BE49-F238E27FC236}">
              <a16:creationId xmlns:a16="http://schemas.microsoft.com/office/drawing/2014/main" id="{4BA4BFE4-DD14-4C6F-ACB2-9494379C97DE}"/>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291" name="ZoneTexte 2290">
          <a:extLst>
            <a:ext uri="{FF2B5EF4-FFF2-40B4-BE49-F238E27FC236}">
              <a16:creationId xmlns:a16="http://schemas.microsoft.com/office/drawing/2014/main" id="{1E8E76C1-69B3-4968-AF5B-54B6212E7C50}"/>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292" name="ZoneTexte 2291">
          <a:extLst>
            <a:ext uri="{FF2B5EF4-FFF2-40B4-BE49-F238E27FC236}">
              <a16:creationId xmlns:a16="http://schemas.microsoft.com/office/drawing/2014/main" id="{F738ABC7-6252-4441-B4B5-F5A43462FDEE}"/>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293" name="ZoneTexte 2292">
          <a:extLst>
            <a:ext uri="{FF2B5EF4-FFF2-40B4-BE49-F238E27FC236}">
              <a16:creationId xmlns:a16="http://schemas.microsoft.com/office/drawing/2014/main" id="{19A7AB53-7531-43EC-AE93-B034BF7E6275}"/>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294" name="ZoneTexte 2293">
          <a:extLst>
            <a:ext uri="{FF2B5EF4-FFF2-40B4-BE49-F238E27FC236}">
              <a16:creationId xmlns:a16="http://schemas.microsoft.com/office/drawing/2014/main" id="{9D4B8DF5-8182-4367-89EF-34BA72DE3583}"/>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295" name="ZoneTexte 2294">
          <a:extLst>
            <a:ext uri="{FF2B5EF4-FFF2-40B4-BE49-F238E27FC236}">
              <a16:creationId xmlns:a16="http://schemas.microsoft.com/office/drawing/2014/main" id="{91463A71-B0F5-487F-8F45-AAF3B8A6AF25}"/>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296" name="ZoneTexte 2295">
          <a:extLst>
            <a:ext uri="{FF2B5EF4-FFF2-40B4-BE49-F238E27FC236}">
              <a16:creationId xmlns:a16="http://schemas.microsoft.com/office/drawing/2014/main" id="{C1204AEF-3928-4437-B8BE-DE083C35DFFE}"/>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297" name="ZoneTexte 2296">
          <a:extLst>
            <a:ext uri="{FF2B5EF4-FFF2-40B4-BE49-F238E27FC236}">
              <a16:creationId xmlns:a16="http://schemas.microsoft.com/office/drawing/2014/main" id="{85686E26-9EF9-4E5A-8116-B0C30465E184}"/>
            </a:ext>
          </a:extLst>
        </xdr:cNvPr>
        <xdr:cNvSpPr txBox="1"/>
      </xdr:nvSpPr>
      <xdr:spPr>
        <a:xfrm>
          <a:off x="2377440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298" name="ZoneTexte 2297">
          <a:extLst>
            <a:ext uri="{FF2B5EF4-FFF2-40B4-BE49-F238E27FC236}">
              <a16:creationId xmlns:a16="http://schemas.microsoft.com/office/drawing/2014/main" id="{998AF30F-2B89-4A22-888D-9F7131F2D2E9}"/>
            </a:ext>
          </a:extLst>
        </xdr:cNvPr>
        <xdr:cNvSpPr txBox="1"/>
      </xdr:nvSpPr>
      <xdr:spPr>
        <a:xfrm>
          <a:off x="2377440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299" name="ZoneTexte 2298">
          <a:extLst>
            <a:ext uri="{FF2B5EF4-FFF2-40B4-BE49-F238E27FC236}">
              <a16:creationId xmlns:a16="http://schemas.microsoft.com/office/drawing/2014/main" id="{C7C82898-2F4B-4906-8977-3AA9ABC77BEB}"/>
            </a:ext>
          </a:extLst>
        </xdr:cNvPr>
        <xdr:cNvSpPr txBox="1"/>
      </xdr:nvSpPr>
      <xdr:spPr>
        <a:xfrm>
          <a:off x="2377440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300" name="ZoneTexte 2299">
          <a:extLst>
            <a:ext uri="{FF2B5EF4-FFF2-40B4-BE49-F238E27FC236}">
              <a16:creationId xmlns:a16="http://schemas.microsoft.com/office/drawing/2014/main" id="{1232EE67-7A6F-4BA4-8FCC-E90B3394D593}"/>
            </a:ext>
          </a:extLst>
        </xdr:cNvPr>
        <xdr:cNvSpPr txBox="1"/>
      </xdr:nvSpPr>
      <xdr:spPr>
        <a:xfrm>
          <a:off x="2377440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301" name="ZoneTexte 2300">
          <a:extLst>
            <a:ext uri="{FF2B5EF4-FFF2-40B4-BE49-F238E27FC236}">
              <a16:creationId xmlns:a16="http://schemas.microsoft.com/office/drawing/2014/main" id="{24608B39-143E-440D-9E24-ECB433209276}"/>
            </a:ext>
          </a:extLst>
        </xdr:cNvPr>
        <xdr:cNvSpPr txBox="1"/>
      </xdr:nvSpPr>
      <xdr:spPr>
        <a:xfrm>
          <a:off x="2377440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302" name="ZoneTexte 2301">
          <a:extLst>
            <a:ext uri="{FF2B5EF4-FFF2-40B4-BE49-F238E27FC236}">
              <a16:creationId xmlns:a16="http://schemas.microsoft.com/office/drawing/2014/main" id="{171BEDBF-1AB3-49D7-B08D-03A88B20D576}"/>
            </a:ext>
          </a:extLst>
        </xdr:cNvPr>
        <xdr:cNvSpPr txBox="1"/>
      </xdr:nvSpPr>
      <xdr:spPr>
        <a:xfrm>
          <a:off x="2377440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303" name="ZoneTexte 2302">
          <a:extLst>
            <a:ext uri="{FF2B5EF4-FFF2-40B4-BE49-F238E27FC236}">
              <a16:creationId xmlns:a16="http://schemas.microsoft.com/office/drawing/2014/main" id="{BE5B4279-B0B5-4EF1-A2D1-8F3411B56892}"/>
            </a:ext>
          </a:extLst>
        </xdr:cNvPr>
        <xdr:cNvSpPr txBox="1"/>
      </xdr:nvSpPr>
      <xdr:spPr>
        <a:xfrm>
          <a:off x="2377440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304" name="ZoneTexte 2303">
          <a:extLst>
            <a:ext uri="{FF2B5EF4-FFF2-40B4-BE49-F238E27FC236}">
              <a16:creationId xmlns:a16="http://schemas.microsoft.com/office/drawing/2014/main" id="{453108AC-956A-4F2B-907F-31BE43EACE37}"/>
            </a:ext>
          </a:extLst>
        </xdr:cNvPr>
        <xdr:cNvSpPr txBox="1"/>
      </xdr:nvSpPr>
      <xdr:spPr>
        <a:xfrm>
          <a:off x="2377440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305" name="ZoneTexte 2304">
          <a:extLst>
            <a:ext uri="{FF2B5EF4-FFF2-40B4-BE49-F238E27FC236}">
              <a16:creationId xmlns:a16="http://schemas.microsoft.com/office/drawing/2014/main" id="{E114DCA9-0AC5-4351-B4C5-EBF308D6668A}"/>
            </a:ext>
          </a:extLst>
        </xdr:cNvPr>
        <xdr:cNvSpPr txBox="1"/>
      </xdr:nvSpPr>
      <xdr:spPr>
        <a:xfrm>
          <a:off x="2377440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82</xdr:row>
      <xdr:rowOff>0</xdr:rowOff>
    </xdr:from>
    <xdr:ext cx="65" cy="172227"/>
    <xdr:sp macro="" textlink="">
      <xdr:nvSpPr>
        <xdr:cNvPr id="2306" name="ZoneTexte 2305">
          <a:extLst>
            <a:ext uri="{FF2B5EF4-FFF2-40B4-BE49-F238E27FC236}">
              <a16:creationId xmlns:a16="http://schemas.microsoft.com/office/drawing/2014/main" id="{C1D54A4C-27CF-46FE-9E3C-F60CFDCAB15F}"/>
            </a:ext>
          </a:extLst>
        </xdr:cNvPr>
        <xdr:cNvSpPr txBox="1"/>
      </xdr:nvSpPr>
      <xdr:spPr>
        <a:xfrm>
          <a:off x="2377440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307" name="ZoneTexte 2306">
          <a:extLst>
            <a:ext uri="{FF2B5EF4-FFF2-40B4-BE49-F238E27FC236}">
              <a16:creationId xmlns:a16="http://schemas.microsoft.com/office/drawing/2014/main" id="{01619EEF-9A03-42E9-9E84-8E389DEBC2B9}"/>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308" name="ZoneTexte 2307">
          <a:extLst>
            <a:ext uri="{FF2B5EF4-FFF2-40B4-BE49-F238E27FC236}">
              <a16:creationId xmlns:a16="http://schemas.microsoft.com/office/drawing/2014/main" id="{64862931-4DF3-4FC0-AF7C-496AF0F39436}"/>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309" name="ZoneTexte 2308">
          <a:extLst>
            <a:ext uri="{FF2B5EF4-FFF2-40B4-BE49-F238E27FC236}">
              <a16:creationId xmlns:a16="http://schemas.microsoft.com/office/drawing/2014/main" id="{02DD1BBB-E8B5-4871-9554-9DF1D294D28A}"/>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310" name="ZoneTexte 2309">
          <a:extLst>
            <a:ext uri="{FF2B5EF4-FFF2-40B4-BE49-F238E27FC236}">
              <a16:creationId xmlns:a16="http://schemas.microsoft.com/office/drawing/2014/main" id="{5A30E64D-488A-4E3C-97BA-BF9C25A138C5}"/>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311" name="ZoneTexte 2310">
          <a:extLst>
            <a:ext uri="{FF2B5EF4-FFF2-40B4-BE49-F238E27FC236}">
              <a16:creationId xmlns:a16="http://schemas.microsoft.com/office/drawing/2014/main" id="{03CF3AD4-99BD-4DCB-8E5F-5616169E56EA}"/>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312" name="ZoneTexte 2311">
          <a:extLst>
            <a:ext uri="{FF2B5EF4-FFF2-40B4-BE49-F238E27FC236}">
              <a16:creationId xmlns:a16="http://schemas.microsoft.com/office/drawing/2014/main" id="{C12F11BD-E5E0-47D7-B071-C23121EED294}"/>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313" name="ZoneTexte 2312">
          <a:extLst>
            <a:ext uri="{FF2B5EF4-FFF2-40B4-BE49-F238E27FC236}">
              <a16:creationId xmlns:a16="http://schemas.microsoft.com/office/drawing/2014/main" id="{5E7E3250-2CD0-418C-97B1-977D6A45C4B5}"/>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314" name="ZoneTexte 2313">
          <a:extLst>
            <a:ext uri="{FF2B5EF4-FFF2-40B4-BE49-F238E27FC236}">
              <a16:creationId xmlns:a16="http://schemas.microsoft.com/office/drawing/2014/main" id="{08B59C8D-D22B-4AC4-A64C-6C9B61DE862A}"/>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315" name="ZoneTexte 2314">
          <a:extLst>
            <a:ext uri="{FF2B5EF4-FFF2-40B4-BE49-F238E27FC236}">
              <a16:creationId xmlns:a16="http://schemas.microsoft.com/office/drawing/2014/main" id="{C3A48D55-3F47-4107-8820-51E1C8F523B8}"/>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82</xdr:row>
      <xdr:rowOff>0</xdr:rowOff>
    </xdr:from>
    <xdr:ext cx="65" cy="172227"/>
    <xdr:sp macro="" textlink="">
      <xdr:nvSpPr>
        <xdr:cNvPr id="2316" name="ZoneTexte 2315">
          <a:extLst>
            <a:ext uri="{FF2B5EF4-FFF2-40B4-BE49-F238E27FC236}">
              <a16:creationId xmlns:a16="http://schemas.microsoft.com/office/drawing/2014/main" id="{1B7D2717-9013-4C0F-A4AC-2EAF2CAF69E6}"/>
            </a:ext>
          </a:extLst>
        </xdr:cNvPr>
        <xdr:cNvSpPr txBox="1"/>
      </xdr:nvSpPr>
      <xdr:spPr>
        <a:xfrm>
          <a:off x="25469850" y="1560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17" name="ZoneTexte 2316">
          <a:extLst>
            <a:ext uri="{FF2B5EF4-FFF2-40B4-BE49-F238E27FC236}">
              <a16:creationId xmlns:a16="http://schemas.microsoft.com/office/drawing/2014/main" id="{F7ECE0B2-5052-41C9-8581-75E730F3FE2E}"/>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18" name="ZoneTexte 2317">
          <a:extLst>
            <a:ext uri="{FF2B5EF4-FFF2-40B4-BE49-F238E27FC236}">
              <a16:creationId xmlns:a16="http://schemas.microsoft.com/office/drawing/2014/main" id="{45660D1E-40C3-4BD4-9DC4-FDBA3053BF9B}"/>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19" name="ZoneTexte 2318">
          <a:extLst>
            <a:ext uri="{FF2B5EF4-FFF2-40B4-BE49-F238E27FC236}">
              <a16:creationId xmlns:a16="http://schemas.microsoft.com/office/drawing/2014/main" id="{EB81A2A8-B85C-4F93-9B1D-B0F4D3B5191C}"/>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20" name="ZoneTexte 2319">
          <a:extLst>
            <a:ext uri="{FF2B5EF4-FFF2-40B4-BE49-F238E27FC236}">
              <a16:creationId xmlns:a16="http://schemas.microsoft.com/office/drawing/2014/main" id="{72130893-DB3C-44F3-990D-D87C4CDBFBBE}"/>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21" name="ZoneTexte 2320">
          <a:extLst>
            <a:ext uri="{FF2B5EF4-FFF2-40B4-BE49-F238E27FC236}">
              <a16:creationId xmlns:a16="http://schemas.microsoft.com/office/drawing/2014/main" id="{C57673DE-A71E-452E-923B-12110A430E65}"/>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22" name="ZoneTexte 2321">
          <a:extLst>
            <a:ext uri="{FF2B5EF4-FFF2-40B4-BE49-F238E27FC236}">
              <a16:creationId xmlns:a16="http://schemas.microsoft.com/office/drawing/2014/main" id="{9FB63383-23B3-482F-9AD0-0CF4969E26F7}"/>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23" name="ZoneTexte 2322">
          <a:extLst>
            <a:ext uri="{FF2B5EF4-FFF2-40B4-BE49-F238E27FC236}">
              <a16:creationId xmlns:a16="http://schemas.microsoft.com/office/drawing/2014/main" id="{39A7E342-0C7A-4DC4-AF03-8D3519083E4E}"/>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24" name="ZoneTexte 2323">
          <a:extLst>
            <a:ext uri="{FF2B5EF4-FFF2-40B4-BE49-F238E27FC236}">
              <a16:creationId xmlns:a16="http://schemas.microsoft.com/office/drawing/2014/main" id="{38DFD817-026F-4724-BD32-CB86FC884BD1}"/>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25" name="ZoneTexte 2324">
          <a:extLst>
            <a:ext uri="{FF2B5EF4-FFF2-40B4-BE49-F238E27FC236}">
              <a16:creationId xmlns:a16="http://schemas.microsoft.com/office/drawing/2014/main" id="{763FC1B4-2A26-409D-9298-25BB9D962975}"/>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26" name="ZoneTexte 2325">
          <a:extLst>
            <a:ext uri="{FF2B5EF4-FFF2-40B4-BE49-F238E27FC236}">
              <a16:creationId xmlns:a16="http://schemas.microsoft.com/office/drawing/2014/main" id="{ACF38080-1F8B-4C82-B5D0-833981B518B4}"/>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327" name="ZoneTexte 2326">
          <a:extLst>
            <a:ext uri="{FF2B5EF4-FFF2-40B4-BE49-F238E27FC236}">
              <a16:creationId xmlns:a16="http://schemas.microsoft.com/office/drawing/2014/main" id="{5CDC7D56-FFC1-4366-97A8-23D5459AA19F}"/>
            </a:ext>
          </a:extLst>
        </xdr:cNvPr>
        <xdr:cNvSpPr txBox="1"/>
      </xdr:nvSpPr>
      <xdr:spPr>
        <a:xfrm>
          <a:off x="2377440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328" name="ZoneTexte 2327">
          <a:extLst>
            <a:ext uri="{FF2B5EF4-FFF2-40B4-BE49-F238E27FC236}">
              <a16:creationId xmlns:a16="http://schemas.microsoft.com/office/drawing/2014/main" id="{819D58C3-D45B-437A-94B0-8DA7A9EBC783}"/>
            </a:ext>
          </a:extLst>
        </xdr:cNvPr>
        <xdr:cNvSpPr txBox="1"/>
      </xdr:nvSpPr>
      <xdr:spPr>
        <a:xfrm>
          <a:off x="2377440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329" name="ZoneTexte 2328">
          <a:extLst>
            <a:ext uri="{FF2B5EF4-FFF2-40B4-BE49-F238E27FC236}">
              <a16:creationId xmlns:a16="http://schemas.microsoft.com/office/drawing/2014/main" id="{E260E1F9-F1BC-473B-B870-EAEE23FB40A0}"/>
            </a:ext>
          </a:extLst>
        </xdr:cNvPr>
        <xdr:cNvSpPr txBox="1"/>
      </xdr:nvSpPr>
      <xdr:spPr>
        <a:xfrm>
          <a:off x="2377440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330" name="ZoneTexte 2329">
          <a:extLst>
            <a:ext uri="{FF2B5EF4-FFF2-40B4-BE49-F238E27FC236}">
              <a16:creationId xmlns:a16="http://schemas.microsoft.com/office/drawing/2014/main" id="{CFC93517-2AB9-4D81-8479-1C6B62DC9260}"/>
            </a:ext>
          </a:extLst>
        </xdr:cNvPr>
        <xdr:cNvSpPr txBox="1"/>
      </xdr:nvSpPr>
      <xdr:spPr>
        <a:xfrm>
          <a:off x="2377440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331" name="ZoneTexte 2330">
          <a:extLst>
            <a:ext uri="{FF2B5EF4-FFF2-40B4-BE49-F238E27FC236}">
              <a16:creationId xmlns:a16="http://schemas.microsoft.com/office/drawing/2014/main" id="{A10A86DE-2507-4B6B-A6EE-DC16AF30F082}"/>
            </a:ext>
          </a:extLst>
        </xdr:cNvPr>
        <xdr:cNvSpPr txBox="1"/>
      </xdr:nvSpPr>
      <xdr:spPr>
        <a:xfrm>
          <a:off x="2377440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332" name="ZoneTexte 2331">
          <a:extLst>
            <a:ext uri="{FF2B5EF4-FFF2-40B4-BE49-F238E27FC236}">
              <a16:creationId xmlns:a16="http://schemas.microsoft.com/office/drawing/2014/main" id="{5675EA5A-5AAE-4D9A-B2F1-7BD3E4F7538A}"/>
            </a:ext>
          </a:extLst>
        </xdr:cNvPr>
        <xdr:cNvSpPr txBox="1"/>
      </xdr:nvSpPr>
      <xdr:spPr>
        <a:xfrm>
          <a:off x="2377440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333" name="ZoneTexte 2332">
          <a:extLst>
            <a:ext uri="{FF2B5EF4-FFF2-40B4-BE49-F238E27FC236}">
              <a16:creationId xmlns:a16="http://schemas.microsoft.com/office/drawing/2014/main" id="{DE6CCA59-69D8-4FB3-AAF9-0304BA787ED3}"/>
            </a:ext>
          </a:extLst>
        </xdr:cNvPr>
        <xdr:cNvSpPr txBox="1"/>
      </xdr:nvSpPr>
      <xdr:spPr>
        <a:xfrm>
          <a:off x="2377440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334" name="ZoneTexte 2333">
          <a:extLst>
            <a:ext uri="{FF2B5EF4-FFF2-40B4-BE49-F238E27FC236}">
              <a16:creationId xmlns:a16="http://schemas.microsoft.com/office/drawing/2014/main" id="{5F703387-2809-438F-B78A-04C0A126D54C}"/>
            </a:ext>
          </a:extLst>
        </xdr:cNvPr>
        <xdr:cNvSpPr txBox="1"/>
      </xdr:nvSpPr>
      <xdr:spPr>
        <a:xfrm>
          <a:off x="2377440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335" name="ZoneTexte 2334">
          <a:extLst>
            <a:ext uri="{FF2B5EF4-FFF2-40B4-BE49-F238E27FC236}">
              <a16:creationId xmlns:a16="http://schemas.microsoft.com/office/drawing/2014/main" id="{82FC2722-9528-44F1-9CCE-77600AAE3696}"/>
            </a:ext>
          </a:extLst>
        </xdr:cNvPr>
        <xdr:cNvSpPr txBox="1"/>
      </xdr:nvSpPr>
      <xdr:spPr>
        <a:xfrm>
          <a:off x="2377440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83</xdr:row>
      <xdr:rowOff>0</xdr:rowOff>
    </xdr:from>
    <xdr:ext cx="65" cy="172227"/>
    <xdr:sp macro="" textlink="">
      <xdr:nvSpPr>
        <xdr:cNvPr id="2336" name="ZoneTexte 2335">
          <a:extLst>
            <a:ext uri="{FF2B5EF4-FFF2-40B4-BE49-F238E27FC236}">
              <a16:creationId xmlns:a16="http://schemas.microsoft.com/office/drawing/2014/main" id="{1E1DC56A-F750-4CBC-9BE3-7F6AF92CE105}"/>
            </a:ext>
          </a:extLst>
        </xdr:cNvPr>
        <xdr:cNvSpPr txBox="1"/>
      </xdr:nvSpPr>
      <xdr:spPr>
        <a:xfrm>
          <a:off x="2377440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37" name="ZoneTexte 2336">
          <a:extLst>
            <a:ext uri="{FF2B5EF4-FFF2-40B4-BE49-F238E27FC236}">
              <a16:creationId xmlns:a16="http://schemas.microsoft.com/office/drawing/2014/main" id="{035E1C97-FA2E-4A11-8795-621265866420}"/>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38" name="ZoneTexte 2337">
          <a:extLst>
            <a:ext uri="{FF2B5EF4-FFF2-40B4-BE49-F238E27FC236}">
              <a16:creationId xmlns:a16="http://schemas.microsoft.com/office/drawing/2014/main" id="{504E4C64-1B2A-4E35-B37A-9CD06C31606D}"/>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39" name="ZoneTexte 2338">
          <a:extLst>
            <a:ext uri="{FF2B5EF4-FFF2-40B4-BE49-F238E27FC236}">
              <a16:creationId xmlns:a16="http://schemas.microsoft.com/office/drawing/2014/main" id="{7D033258-7C02-4555-990E-B2B24588E7C6}"/>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40" name="ZoneTexte 2339">
          <a:extLst>
            <a:ext uri="{FF2B5EF4-FFF2-40B4-BE49-F238E27FC236}">
              <a16:creationId xmlns:a16="http://schemas.microsoft.com/office/drawing/2014/main" id="{07331E82-5F1C-4887-8DB1-9E3341FA516F}"/>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41" name="ZoneTexte 2340">
          <a:extLst>
            <a:ext uri="{FF2B5EF4-FFF2-40B4-BE49-F238E27FC236}">
              <a16:creationId xmlns:a16="http://schemas.microsoft.com/office/drawing/2014/main" id="{4C98644E-2D19-482B-98A2-97519EB52227}"/>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42" name="ZoneTexte 2341">
          <a:extLst>
            <a:ext uri="{FF2B5EF4-FFF2-40B4-BE49-F238E27FC236}">
              <a16:creationId xmlns:a16="http://schemas.microsoft.com/office/drawing/2014/main" id="{12F3C1EC-E227-4274-B719-1BF6D3E80549}"/>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43" name="ZoneTexte 2342">
          <a:extLst>
            <a:ext uri="{FF2B5EF4-FFF2-40B4-BE49-F238E27FC236}">
              <a16:creationId xmlns:a16="http://schemas.microsoft.com/office/drawing/2014/main" id="{6EEA0072-EF63-48B8-8C78-E8BC22A62D90}"/>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44" name="ZoneTexte 2343">
          <a:extLst>
            <a:ext uri="{FF2B5EF4-FFF2-40B4-BE49-F238E27FC236}">
              <a16:creationId xmlns:a16="http://schemas.microsoft.com/office/drawing/2014/main" id="{DC994F4C-E8DC-41E4-B0AD-50A7AAC0841B}"/>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45" name="ZoneTexte 2344">
          <a:extLst>
            <a:ext uri="{FF2B5EF4-FFF2-40B4-BE49-F238E27FC236}">
              <a16:creationId xmlns:a16="http://schemas.microsoft.com/office/drawing/2014/main" id="{68480613-C680-4C7E-A70C-EC1923F32D2F}"/>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83</xdr:row>
      <xdr:rowOff>0</xdr:rowOff>
    </xdr:from>
    <xdr:ext cx="65" cy="172227"/>
    <xdr:sp macro="" textlink="">
      <xdr:nvSpPr>
        <xdr:cNvPr id="2346" name="ZoneTexte 2345">
          <a:extLst>
            <a:ext uri="{FF2B5EF4-FFF2-40B4-BE49-F238E27FC236}">
              <a16:creationId xmlns:a16="http://schemas.microsoft.com/office/drawing/2014/main" id="{BDE21F2A-12CD-4493-9446-0AAD3855C417}"/>
            </a:ext>
          </a:extLst>
        </xdr:cNvPr>
        <xdr:cNvSpPr txBox="1"/>
      </xdr:nvSpPr>
      <xdr:spPr>
        <a:xfrm>
          <a:off x="25469850" y="1579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47" name="ZoneTexte 2346">
          <a:extLst>
            <a:ext uri="{FF2B5EF4-FFF2-40B4-BE49-F238E27FC236}">
              <a16:creationId xmlns:a16="http://schemas.microsoft.com/office/drawing/2014/main" id="{4FF40462-5FF7-4EC4-A2A0-9E8FE6FCBD25}"/>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48" name="ZoneTexte 2347">
          <a:extLst>
            <a:ext uri="{FF2B5EF4-FFF2-40B4-BE49-F238E27FC236}">
              <a16:creationId xmlns:a16="http://schemas.microsoft.com/office/drawing/2014/main" id="{918CC537-1F25-4DD9-83CB-B688C3756197}"/>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49" name="ZoneTexte 2348">
          <a:extLst>
            <a:ext uri="{FF2B5EF4-FFF2-40B4-BE49-F238E27FC236}">
              <a16:creationId xmlns:a16="http://schemas.microsoft.com/office/drawing/2014/main" id="{99AD105F-A88B-43F8-A7EE-54B71678AD24}"/>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50" name="ZoneTexte 2349">
          <a:extLst>
            <a:ext uri="{FF2B5EF4-FFF2-40B4-BE49-F238E27FC236}">
              <a16:creationId xmlns:a16="http://schemas.microsoft.com/office/drawing/2014/main" id="{33B1F497-8DF2-4134-B807-D3175F2B9803}"/>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51" name="ZoneTexte 2350">
          <a:extLst>
            <a:ext uri="{FF2B5EF4-FFF2-40B4-BE49-F238E27FC236}">
              <a16:creationId xmlns:a16="http://schemas.microsoft.com/office/drawing/2014/main" id="{72D0DB1C-0373-4B19-81C0-B2AE2A07CD02}"/>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52" name="ZoneTexte 2351">
          <a:extLst>
            <a:ext uri="{FF2B5EF4-FFF2-40B4-BE49-F238E27FC236}">
              <a16:creationId xmlns:a16="http://schemas.microsoft.com/office/drawing/2014/main" id="{A94394D1-A169-446B-875B-33CA15E30CF0}"/>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53" name="ZoneTexte 2352">
          <a:extLst>
            <a:ext uri="{FF2B5EF4-FFF2-40B4-BE49-F238E27FC236}">
              <a16:creationId xmlns:a16="http://schemas.microsoft.com/office/drawing/2014/main" id="{8EC8C7F7-1C8E-4BE4-B5DE-020D7286BDCD}"/>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54" name="ZoneTexte 2353">
          <a:extLst>
            <a:ext uri="{FF2B5EF4-FFF2-40B4-BE49-F238E27FC236}">
              <a16:creationId xmlns:a16="http://schemas.microsoft.com/office/drawing/2014/main" id="{BFA88B54-0C03-43FE-A6B7-37A57DFE717A}"/>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55" name="ZoneTexte 2354">
          <a:extLst>
            <a:ext uri="{FF2B5EF4-FFF2-40B4-BE49-F238E27FC236}">
              <a16:creationId xmlns:a16="http://schemas.microsoft.com/office/drawing/2014/main" id="{82C4D290-7C30-4D85-B1BF-67005EC3409A}"/>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56" name="ZoneTexte 2355">
          <a:extLst>
            <a:ext uri="{FF2B5EF4-FFF2-40B4-BE49-F238E27FC236}">
              <a16:creationId xmlns:a16="http://schemas.microsoft.com/office/drawing/2014/main" id="{169B0980-13BB-459C-A80A-B80011D91DAC}"/>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357" name="ZoneTexte 2356">
          <a:extLst>
            <a:ext uri="{FF2B5EF4-FFF2-40B4-BE49-F238E27FC236}">
              <a16:creationId xmlns:a16="http://schemas.microsoft.com/office/drawing/2014/main" id="{33A6FCCD-0DE4-4721-AE63-D269246DC202}"/>
            </a:ext>
          </a:extLst>
        </xdr:cNvPr>
        <xdr:cNvSpPr txBox="1"/>
      </xdr:nvSpPr>
      <xdr:spPr>
        <a:xfrm>
          <a:off x="2377440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358" name="ZoneTexte 2357">
          <a:extLst>
            <a:ext uri="{FF2B5EF4-FFF2-40B4-BE49-F238E27FC236}">
              <a16:creationId xmlns:a16="http://schemas.microsoft.com/office/drawing/2014/main" id="{4F984748-4FAD-4A33-87FB-2ABF74A7930C}"/>
            </a:ext>
          </a:extLst>
        </xdr:cNvPr>
        <xdr:cNvSpPr txBox="1"/>
      </xdr:nvSpPr>
      <xdr:spPr>
        <a:xfrm>
          <a:off x="2377440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359" name="ZoneTexte 2358">
          <a:extLst>
            <a:ext uri="{FF2B5EF4-FFF2-40B4-BE49-F238E27FC236}">
              <a16:creationId xmlns:a16="http://schemas.microsoft.com/office/drawing/2014/main" id="{6BC6CF3B-EEA0-40AC-A934-8FBBE5DAB250}"/>
            </a:ext>
          </a:extLst>
        </xdr:cNvPr>
        <xdr:cNvSpPr txBox="1"/>
      </xdr:nvSpPr>
      <xdr:spPr>
        <a:xfrm>
          <a:off x="2377440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360" name="ZoneTexte 2359">
          <a:extLst>
            <a:ext uri="{FF2B5EF4-FFF2-40B4-BE49-F238E27FC236}">
              <a16:creationId xmlns:a16="http://schemas.microsoft.com/office/drawing/2014/main" id="{EF4C11A5-4190-47EE-A5F1-9919E079BB31}"/>
            </a:ext>
          </a:extLst>
        </xdr:cNvPr>
        <xdr:cNvSpPr txBox="1"/>
      </xdr:nvSpPr>
      <xdr:spPr>
        <a:xfrm>
          <a:off x="2377440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361" name="ZoneTexte 2360">
          <a:extLst>
            <a:ext uri="{FF2B5EF4-FFF2-40B4-BE49-F238E27FC236}">
              <a16:creationId xmlns:a16="http://schemas.microsoft.com/office/drawing/2014/main" id="{CD7F07A1-4043-4588-96E0-D0D2E6B9E7E5}"/>
            </a:ext>
          </a:extLst>
        </xdr:cNvPr>
        <xdr:cNvSpPr txBox="1"/>
      </xdr:nvSpPr>
      <xdr:spPr>
        <a:xfrm>
          <a:off x="2377440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362" name="ZoneTexte 2361">
          <a:extLst>
            <a:ext uri="{FF2B5EF4-FFF2-40B4-BE49-F238E27FC236}">
              <a16:creationId xmlns:a16="http://schemas.microsoft.com/office/drawing/2014/main" id="{13142E7E-EFE6-4513-83F7-BC6BF88F50AB}"/>
            </a:ext>
          </a:extLst>
        </xdr:cNvPr>
        <xdr:cNvSpPr txBox="1"/>
      </xdr:nvSpPr>
      <xdr:spPr>
        <a:xfrm>
          <a:off x="2377440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363" name="ZoneTexte 2362">
          <a:extLst>
            <a:ext uri="{FF2B5EF4-FFF2-40B4-BE49-F238E27FC236}">
              <a16:creationId xmlns:a16="http://schemas.microsoft.com/office/drawing/2014/main" id="{EE78C3C9-6B64-4EA1-8CA8-8E494FE134B9}"/>
            </a:ext>
          </a:extLst>
        </xdr:cNvPr>
        <xdr:cNvSpPr txBox="1"/>
      </xdr:nvSpPr>
      <xdr:spPr>
        <a:xfrm>
          <a:off x="2377440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364" name="ZoneTexte 2363">
          <a:extLst>
            <a:ext uri="{FF2B5EF4-FFF2-40B4-BE49-F238E27FC236}">
              <a16:creationId xmlns:a16="http://schemas.microsoft.com/office/drawing/2014/main" id="{76856CCD-C256-4C9B-8491-6605DA0D9D40}"/>
            </a:ext>
          </a:extLst>
        </xdr:cNvPr>
        <xdr:cNvSpPr txBox="1"/>
      </xdr:nvSpPr>
      <xdr:spPr>
        <a:xfrm>
          <a:off x="2377440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365" name="ZoneTexte 2364">
          <a:extLst>
            <a:ext uri="{FF2B5EF4-FFF2-40B4-BE49-F238E27FC236}">
              <a16:creationId xmlns:a16="http://schemas.microsoft.com/office/drawing/2014/main" id="{AE4F7EFB-576B-45F0-95B3-431E48D2FA5D}"/>
            </a:ext>
          </a:extLst>
        </xdr:cNvPr>
        <xdr:cNvSpPr txBox="1"/>
      </xdr:nvSpPr>
      <xdr:spPr>
        <a:xfrm>
          <a:off x="2377440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84</xdr:row>
      <xdr:rowOff>0</xdr:rowOff>
    </xdr:from>
    <xdr:ext cx="65" cy="172227"/>
    <xdr:sp macro="" textlink="">
      <xdr:nvSpPr>
        <xdr:cNvPr id="2366" name="ZoneTexte 2365">
          <a:extLst>
            <a:ext uri="{FF2B5EF4-FFF2-40B4-BE49-F238E27FC236}">
              <a16:creationId xmlns:a16="http://schemas.microsoft.com/office/drawing/2014/main" id="{DC5A313A-24FD-48E8-B474-E512A9C69528}"/>
            </a:ext>
          </a:extLst>
        </xdr:cNvPr>
        <xdr:cNvSpPr txBox="1"/>
      </xdr:nvSpPr>
      <xdr:spPr>
        <a:xfrm>
          <a:off x="2377440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67" name="ZoneTexte 2366">
          <a:extLst>
            <a:ext uri="{FF2B5EF4-FFF2-40B4-BE49-F238E27FC236}">
              <a16:creationId xmlns:a16="http://schemas.microsoft.com/office/drawing/2014/main" id="{6F96524A-02FE-4689-9295-74E3E1E5586A}"/>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68" name="ZoneTexte 2367">
          <a:extLst>
            <a:ext uri="{FF2B5EF4-FFF2-40B4-BE49-F238E27FC236}">
              <a16:creationId xmlns:a16="http://schemas.microsoft.com/office/drawing/2014/main" id="{A43019A8-2D68-4594-B3E0-D0E5F8EF3DCA}"/>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69" name="ZoneTexte 2368">
          <a:extLst>
            <a:ext uri="{FF2B5EF4-FFF2-40B4-BE49-F238E27FC236}">
              <a16:creationId xmlns:a16="http://schemas.microsoft.com/office/drawing/2014/main" id="{398C475D-5C1C-41D7-9361-8B6F1E6B52EE}"/>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70" name="ZoneTexte 2369">
          <a:extLst>
            <a:ext uri="{FF2B5EF4-FFF2-40B4-BE49-F238E27FC236}">
              <a16:creationId xmlns:a16="http://schemas.microsoft.com/office/drawing/2014/main" id="{83D90933-FECB-440F-B496-01CADA0F7B10}"/>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71" name="ZoneTexte 2370">
          <a:extLst>
            <a:ext uri="{FF2B5EF4-FFF2-40B4-BE49-F238E27FC236}">
              <a16:creationId xmlns:a16="http://schemas.microsoft.com/office/drawing/2014/main" id="{7D7BEA4E-AA2E-4DD6-975B-A5CEB526308B}"/>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72" name="ZoneTexte 2371">
          <a:extLst>
            <a:ext uri="{FF2B5EF4-FFF2-40B4-BE49-F238E27FC236}">
              <a16:creationId xmlns:a16="http://schemas.microsoft.com/office/drawing/2014/main" id="{0939C78C-B685-4276-B33D-80525A1CAABD}"/>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73" name="ZoneTexte 2372">
          <a:extLst>
            <a:ext uri="{FF2B5EF4-FFF2-40B4-BE49-F238E27FC236}">
              <a16:creationId xmlns:a16="http://schemas.microsoft.com/office/drawing/2014/main" id="{4B92BFF3-E0E2-47DC-B77C-CFE472028648}"/>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74" name="ZoneTexte 2373">
          <a:extLst>
            <a:ext uri="{FF2B5EF4-FFF2-40B4-BE49-F238E27FC236}">
              <a16:creationId xmlns:a16="http://schemas.microsoft.com/office/drawing/2014/main" id="{13016BD1-B3D0-4CBE-BB42-2E95979C21B2}"/>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75" name="ZoneTexte 2374">
          <a:extLst>
            <a:ext uri="{FF2B5EF4-FFF2-40B4-BE49-F238E27FC236}">
              <a16:creationId xmlns:a16="http://schemas.microsoft.com/office/drawing/2014/main" id="{7032171B-CD82-4B01-9F01-B6393CDE1676}"/>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84</xdr:row>
      <xdr:rowOff>0</xdr:rowOff>
    </xdr:from>
    <xdr:ext cx="65" cy="172227"/>
    <xdr:sp macro="" textlink="">
      <xdr:nvSpPr>
        <xdr:cNvPr id="2376" name="ZoneTexte 2375">
          <a:extLst>
            <a:ext uri="{FF2B5EF4-FFF2-40B4-BE49-F238E27FC236}">
              <a16:creationId xmlns:a16="http://schemas.microsoft.com/office/drawing/2014/main" id="{F30B3069-FEE0-487D-8987-E34C9DFB49C5}"/>
            </a:ext>
          </a:extLst>
        </xdr:cNvPr>
        <xdr:cNvSpPr txBox="1"/>
      </xdr:nvSpPr>
      <xdr:spPr>
        <a:xfrm>
          <a:off x="25469850" y="15982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377" name="ZoneTexte 2376">
          <a:extLst>
            <a:ext uri="{FF2B5EF4-FFF2-40B4-BE49-F238E27FC236}">
              <a16:creationId xmlns:a16="http://schemas.microsoft.com/office/drawing/2014/main" id="{C8070AE0-3B8B-4253-B897-FAD27F7605AE}"/>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378" name="ZoneTexte 2377">
          <a:extLst>
            <a:ext uri="{FF2B5EF4-FFF2-40B4-BE49-F238E27FC236}">
              <a16:creationId xmlns:a16="http://schemas.microsoft.com/office/drawing/2014/main" id="{D2364392-2254-4089-8318-F3D9FA3C5A42}"/>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379" name="ZoneTexte 2378">
          <a:extLst>
            <a:ext uri="{FF2B5EF4-FFF2-40B4-BE49-F238E27FC236}">
              <a16:creationId xmlns:a16="http://schemas.microsoft.com/office/drawing/2014/main" id="{42111356-162E-461C-8B77-6E7045D6C637}"/>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380" name="ZoneTexte 2379">
          <a:extLst>
            <a:ext uri="{FF2B5EF4-FFF2-40B4-BE49-F238E27FC236}">
              <a16:creationId xmlns:a16="http://schemas.microsoft.com/office/drawing/2014/main" id="{B829A5AE-81B7-45E5-9A93-053EF2B523B0}"/>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381" name="ZoneTexte 2380">
          <a:extLst>
            <a:ext uri="{FF2B5EF4-FFF2-40B4-BE49-F238E27FC236}">
              <a16:creationId xmlns:a16="http://schemas.microsoft.com/office/drawing/2014/main" id="{A19B0BE8-E2B4-488C-84F2-EF12AC313924}"/>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382" name="ZoneTexte 2381">
          <a:extLst>
            <a:ext uri="{FF2B5EF4-FFF2-40B4-BE49-F238E27FC236}">
              <a16:creationId xmlns:a16="http://schemas.microsoft.com/office/drawing/2014/main" id="{0CAC3D2D-664F-4E25-B283-95CC65E4CF3F}"/>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383" name="ZoneTexte 2382">
          <a:extLst>
            <a:ext uri="{FF2B5EF4-FFF2-40B4-BE49-F238E27FC236}">
              <a16:creationId xmlns:a16="http://schemas.microsoft.com/office/drawing/2014/main" id="{4D11F05C-031F-45E8-B89C-E05B115894C4}"/>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384" name="ZoneTexte 2383">
          <a:extLst>
            <a:ext uri="{FF2B5EF4-FFF2-40B4-BE49-F238E27FC236}">
              <a16:creationId xmlns:a16="http://schemas.microsoft.com/office/drawing/2014/main" id="{9498CBA5-5191-4B74-9183-E10049796672}"/>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385" name="ZoneTexte 2384">
          <a:extLst>
            <a:ext uri="{FF2B5EF4-FFF2-40B4-BE49-F238E27FC236}">
              <a16:creationId xmlns:a16="http://schemas.microsoft.com/office/drawing/2014/main" id="{1BEE816D-6846-4D1C-83F1-C1943A7DF736}"/>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386" name="ZoneTexte 2385">
          <a:extLst>
            <a:ext uri="{FF2B5EF4-FFF2-40B4-BE49-F238E27FC236}">
              <a16:creationId xmlns:a16="http://schemas.microsoft.com/office/drawing/2014/main" id="{F3AA2B5D-7297-4876-8489-AFC351F1CB37}"/>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387" name="ZoneTexte 2386">
          <a:extLst>
            <a:ext uri="{FF2B5EF4-FFF2-40B4-BE49-F238E27FC236}">
              <a16:creationId xmlns:a16="http://schemas.microsoft.com/office/drawing/2014/main" id="{96CB6AA6-4877-4771-975F-9D095BB42A4A}"/>
            </a:ext>
          </a:extLst>
        </xdr:cNvPr>
        <xdr:cNvSpPr txBox="1"/>
      </xdr:nvSpPr>
      <xdr:spPr>
        <a:xfrm>
          <a:off x="2377440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388" name="ZoneTexte 2387">
          <a:extLst>
            <a:ext uri="{FF2B5EF4-FFF2-40B4-BE49-F238E27FC236}">
              <a16:creationId xmlns:a16="http://schemas.microsoft.com/office/drawing/2014/main" id="{C6190806-97FA-4798-9322-25FE9DE28D77}"/>
            </a:ext>
          </a:extLst>
        </xdr:cNvPr>
        <xdr:cNvSpPr txBox="1"/>
      </xdr:nvSpPr>
      <xdr:spPr>
        <a:xfrm>
          <a:off x="2377440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389" name="ZoneTexte 2388">
          <a:extLst>
            <a:ext uri="{FF2B5EF4-FFF2-40B4-BE49-F238E27FC236}">
              <a16:creationId xmlns:a16="http://schemas.microsoft.com/office/drawing/2014/main" id="{2B566823-C085-469C-913F-1504D8FA7D9F}"/>
            </a:ext>
          </a:extLst>
        </xdr:cNvPr>
        <xdr:cNvSpPr txBox="1"/>
      </xdr:nvSpPr>
      <xdr:spPr>
        <a:xfrm>
          <a:off x="2377440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390" name="ZoneTexte 2389">
          <a:extLst>
            <a:ext uri="{FF2B5EF4-FFF2-40B4-BE49-F238E27FC236}">
              <a16:creationId xmlns:a16="http://schemas.microsoft.com/office/drawing/2014/main" id="{2D32AAF0-A0E4-4A4D-9114-53C6EB405AB6}"/>
            </a:ext>
          </a:extLst>
        </xdr:cNvPr>
        <xdr:cNvSpPr txBox="1"/>
      </xdr:nvSpPr>
      <xdr:spPr>
        <a:xfrm>
          <a:off x="2377440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391" name="ZoneTexte 2390">
          <a:extLst>
            <a:ext uri="{FF2B5EF4-FFF2-40B4-BE49-F238E27FC236}">
              <a16:creationId xmlns:a16="http://schemas.microsoft.com/office/drawing/2014/main" id="{E871D645-5EE0-46A1-99AB-CDC913E54473}"/>
            </a:ext>
          </a:extLst>
        </xdr:cNvPr>
        <xdr:cNvSpPr txBox="1"/>
      </xdr:nvSpPr>
      <xdr:spPr>
        <a:xfrm>
          <a:off x="2377440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392" name="ZoneTexte 2391">
          <a:extLst>
            <a:ext uri="{FF2B5EF4-FFF2-40B4-BE49-F238E27FC236}">
              <a16:creationId xmlns:a16="http://schemas.microsoft.com/office/drawing/2014/main" id="{C34C8C14-8F63-422B-9C5B-C96828E2001C}"/>
            </a:ext>
          </a:extLst>
        </xdr:cNvPr>
        <xdr:cNvSpPr txBox="1"/>
      </xdr:nvSpPr>
      <xdr:spPr>
        <a:xfrm>
          <a:off x="2377440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393" name="ZoneTexte 2392">
          <a:extLst>
            <a:ext uri="{FF2B5EF4-FFF2-40B4-BE49-F238E27FC236}">
              <a16:creationId xmlns:a16="http://schemas.microsoft.com/office/drawing/2014/main" id="{151BA644-41E7-4AD4-A52C-54A370A2CCE8}"/>
            </a:ext>
          </a:extLst>
        </xdr:cNvPr>
        <xdr:cNvSpPr txBox="1"/>
      </xdr:nvSpPr>
      <xdr:spPr>
        <a:xfrm>
          <a:off x="2377440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394" name="ZoneTexte 2393">
          <a:extLst>
            <a:ext uri="{FF2B5EF4-FFF2-40B4-BE49-F238E27FC236}">
              <a16:creationId xmlns:a16="http://schemas.microsoft.com/office/drawing/2014/main" id="{8FCD1B79-16A5-4B3F-8F46-731E2D6704A8}"/>
            </a:ext>
          </a:extLst>
        </xdr:cNvPr>
        <xdr:cNvSpPr txBox="1"/>
      </xdr:nvSpPr>
      <xdr:spPr>
        <a:xfrm>
          <a:off x="2377440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395" name="ZoneTexte 2394">
          <a:extLst>
            <a:ext uri="{FF2B5EF4-FFF2-40B4-BE49-F238E27FC236}">
              <a16:creationId xmlns:a16="http://schemas.microsoft.com/office/drawing/2014/main" id="{C1C79380-B195-44F2-A154-F97B9AA1F966}"/>
            </a:ext>
          </a:extLst>
        </xdr:cNvPr>
        <xdr:cNvSpPr txBox="1"/>
      </xdr:nvSpPr>
      <xdr:spPr>
        <a:xfrm>
          <a:off x="2377440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85</xdr:row>
      <xdr:rowOff>0</xdr:rowOff>
    </xdr:from>
    <xdr:ext cx="65" cy="172227"/>
    <xdr:sp macro="" textlink="">
      <xdr:nvSpPr>
        <xdr:cNvPr id="2396" name="ZoneTexte 2395">
          <a:extLst>
            <a:ext uri="{FF2B5EF4-FFF2-40B4-BE49-F238E27FC236}">
              <a16:creationId xmlns:a16="http://schemas.microsoft.com/office/drawing/2014/main" id="{04E4009C-B1A1-469E-91A0-D9FDF53EEE2A}"/>
            </a:ext>
          </a:extLst>
        </xdr:cNvPr>
        <xdr:cNvSpPr txBox="1"/>
      </xdr:nvSpPr>
      <xdr:spPr>
        <a:xfrm>
          <a:off x="2377440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397" name="ZoneTexte 2396">
          <a:extLst>
            <a:ext uri="{FF2B5EF4-FFF2-40B4-BE49-F238E27FC236}">
              <a16:creationId xmlns:a16="http://schemas.microsoft.com/office/drawing/2014/main" id="{00C52DE2-7D3B-42F6-921A-74A23D88D4D3}"/>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398" name="ZoneTexte 2397">
          <a:extLst>
            <a:ext uri="{FF2B5EF4-FFF2-40B4-BE49-F238E27FC236}">
              <a16:creationId xmlns:a16="http://schemas.microsoft.com/office/drawing/2014/main" id="{E6343A35-AB12-4C3D-B9EB-A47BBB76BDF2}"/>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399" name="ZoneTexte 2398">
          <a:extLst>
            <a:ext uri="{FF2B5EF4-FFF2-40B4-BE49-F238E27FC236}">
              <a16:creationId xmlns:a16="http://schemas.microsoft.com/office/drawing/2014/main" id="{8CDEC233-C9B4-4D7C-8EBC-A875A288906C}"/>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400" name="ZoneTexte 2399">
          <a:extLst>
            <a:ext uri="{FF2B5EF4-FFF2-40B4-BE49-F238E27FC236}">
              <a16:creationId xmlns:a16="http://schemas.microsoft.com/office/drawing/2014/main" id="{72DB70B1-D320-4916-BEE7-880135761172}"/>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401" name="ZoneTexte 2400">
          <a:extLst>
            <a:ext uri="{FF2B5EF4-FFF2-40B4-BE49-F238E27FC236}">
              <a16:creationId xmlns:a16="http://schemas.microsoft.com/office/drawing/2014/main" id="{111D6507-1F7B-4A3D-8FCB-214E5646C5B9}"/>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402" name="ZoneTexte 2401">
          <a:extLst>
            <a:ext uri="{FF2B5EF4-FFF2-40B4-BE49-F238E27FC236}">
              <a16:creationId xmlns:a16="http://schemas.microsoft.com/office/drawing/2014/main" id="{AA53FA72-5574-4585-A20E-6D27B845A32E}"/>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403" name="ZoneTexte 2402">
          <a:extLst>
            <a:ext uri="{FF2B5EF4-FFF2-40B4-BE49-F238E27FC236}">
              <a16:creationId xmlns:a16="http://schemas.microsoft.com/office/drawing/2014/main" id="{717B9AE8-1EEA-453C-99A5-FA15E6AF98EB}"/>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404" name="ZoneTexte 2403">
          <a:extLst>
            <a:ext uri="{FF2B5EF4-FFF2-40B4-BE49-F238E27FC236}">
              <a16:creationId xmlns:a16="http://schemas.microsoft.com/office/drawing/2014/main" id="{9FA4EE58-43AD-44A0-8F00-876E4D62323D}"/>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405" name="ZoneTexte 2404">
          <a:extLst>
            <a:ext uri="{FF2B5EF4-FFF2-40B4-BE49-F238E27FC236}">
              <a16:creationId xmlns:a16="http://schemas.microsoft.com/office/drawing/2014/main" id="{3ACDA2ED-E1C5-4D1C-BC54-AB995F30C070}"/>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85</xdr:row>
      <xdr:rowOff>0</xdr:rowOff>
    </xdr:from>
    <xdr:ext cx="65" cy="172227"/>
    <xdr:sp macro="" textlink="">
      <xdr:nvSpPr>
        <xdr:cNvPr id="2406" name="ZoneTexte 2405">
          <a:extLst>
            <a:ext uri="{FF2B5EF4-FFF2-40B4-BE49-F238E27FC236}">
              <a16:creationId xmlns:a16="http://schemas.microsoft.com/office/drawing/2014/main" id="{B9448CD8-BA61-4B02-9B02-5A565052B8C7}"/>
            </a:ext>
          </a:extLst>
        </xdr:cNvPr>
        <xdr:cNvSpPr txBox="1"/>
      </xdr:nvSpPr>
      <xdr:spPr>
        <a:xfrm>
          <a:off x="25469850" y="1617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07" name="ZoneTexte 2406">
          <a:extLst>
            <a:ext uri="{FF2B5EF4-FFF2-40B4-BE49-F238E27FC236}">
              <a16:creationId xmlns:a16="http://schemas.microsoft.com/office/drawing/2014/main" id="{7EE09B85-9C23-461F-BC84-8B2A770C9079}"/>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08" name="ZoneTexte 2407">
          <a:extLst>
            <a:ext uri="{FF2B5EF4-FFF2-40B4-BE49-F238E27FC236}">
              <a16:creationId xmlns:a16="http://schemas.microsoft.com/office/drawing/2014/main" id="{4EB9CEF8-57E5-405C-AF76-33172F6F861B}"/>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09" name="ZoneTexte 2408">
          <a:extLst>
            <a:ext uri="{FF2B5EF4-FFF2-40B4-BE49-F238E27FC236}">
              <a16:creationId xmlns:a16="http://schemas.microsoft.com/office/drawing/2014/main" id="{90C38EC8-06C7-4C8C-983A-7756B479F03A}"/>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10" name="ZoneTexte 2409">
          <a:extLst>
            <a:ext uri="{FF2B5EF4-FFF2-40B4-BE49-F238E27FC236}">
              <a16:creationId xmlns:a16="http://schemas.microsoft.com/office/drawing/2014/main" id="{42C24A93-87C9-43D9-A9AE-B51B84507BDB}"/>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11" name="ZoneTexte 2410">
          <a:extLst>
            <a:ext uri="{FF2B5EF4-FFF2-40B4-BE49-F238E27FC236}">
              <a16:creationId xmlns:a16="http://schemas.microsoft.com/office/drawing/2014/main" id="{1BAD37F6-5843-4262-B5CE-80E0A95C92D6}"/>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12" name="ZoneTexte 2411">
          <a:extLst>
            <a:ext uri="{FF2B5EF4-FFF2-40B4-BE49-F238E27FC236}">
              <a16:creationId xmlns:a16="http://schemas.microsoft.com/office/drawing/2014/main" id="{D08A72C4-9E9B-447C-99D0-90A48DED38EA}"/>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13" name="ZoneTexte 2412">
          <a:extLst>
            <a:ext uri="{FF2B5EF4-FFF2-40B4-BE49-F238E27FC236}">
              <a16:creationId xmlns:a16="http://schemas.microsoft.com/office/drawing/2014/main" id="{68A35FC6-1F3C-4A6C-92BE-A2FD4164B1F2}"/>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14" name="ZoneTexte 2413">
          <a:extLst>
            <a:ext uri="{FF2B5EF4-FFF2-40B4-BE49-F238E27FC236}">
              <a16:creationId xmlns:a16="http://schemas.microsoft.com/office/drawing/2014/main" id="{CA476A5F-FAA6-49D2-B697-E807B7D8BA93}"/>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15" name="ZoneTexte 2414">
          <a:extLst>
            <a:ext uri="{FF2B5EF4-FFF2-40B4-BE49-F238E27FC236}">
              <a16:creationId xmlns:a16="http://schemas.microsoft.com/office/drawing/2014/main" id="{1FBF6831-724F-43E1-95D1-11179C0F4F8F}"/>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16" name="ZoneTexte 2415">
          <a:extLst>
            <a:ext uri="{FF2B5EF4-FFF2-40B4-BE49-F238E27FC236}">
              <a16:creationId xmlns:a16="http://schemas.microsoft.com/office/drawing/2014/main" id="{CE35F598-CCD8-4436-A7BB-67EE7C16AA3C}"/>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417" name="ZoneTexte 2416">
          <a:extLst>
            <a:ext uri="{FF2B5EF4-FFF2-40B4-BE49-F238E27FC236}">
              <a16:creationId xmlns:a16="http://schemas.microsoft.com/office/drawing/2014/main" id="{5C0E8038-2976-496C-84BC-0BDA25676B72}"/>
            </a:ext>
          </a:extLst>
        </xdr:cNvPr>
        <xdr:cNvSpPr txBox="1"/>
      </xdr:nvSpPr>
      <xdr:spPr>
        <a:xfrm>
          <a:off x="2377440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418" name="ZoneTexte 2417">
          <a:extLst>
            <a:ext uri="{FF2B5EF4-FFF2-40B4-BE49-F238E27FC236}">
              <a16:creationId xmlns:a16="http://schemas.microsoft.com/office/drawing/2014/main" id="{40394E5E-022C-49FC-81FE-F039A0C9E854}"/>
            </a:ext>
          </a:extLst>
        </xdr:cNvPr>
        <xdr:cNvSpPr txBox="1"/>
      </xdr:nvSpPr>
      <xdr:spPr>
        <a:xfrm>
          <a:off x="2377440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419" name="ZoneTexte 2418">
          <a:extLst>
            <a:ext uri="{FF2B5EF4-FFF2-40B4-BE49-F238E27FC236}">
              <a16:creationId xmlns:a16="http://schemas.microsoft.com/office/drawing/2014/main" id="{895C724B-3ED3-49F5-B9BB-E87624DFC834}"/>
            </a:ext>
          </a:extLst>
        </xdr:cNvPr>
        <xdr:cNvSpPr txBox="1"/>
      </xdr:nvSpPr>
      <xdr:spPr>
        <a:xfrm>
          <a:off x="2377440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420" name="ZoneTexte 2419">
          <a:extLst>
            <a:ext uri="{FF2B5EF4-FFF2-40B4-BE49-F238E27FC236}">
              <a16:creationId xmlns:a16="http://schemas.microsoft.com/office/drawing/2014/main" id="{A3CAC3BA-BEDF-4B6B-B439-DACCA17ED34C}"/>
            </a:ext>
          </a:extLst>
        </xdr:cNvPr>
        <xdr:cNvSpPr txBox="1"/>
      </xdr:nvSpPr>
      <xdr:spPr>
        <a:xfrm>
          <a:off x="2377440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421" name="ZoneTexte 2420">
          <a:extLst>
            <a:ext uri="{FF2B5EF4-FFF2-40B4-BE49-F238E27FC236}">
              <a16:creationId xmlns:a16="http://schemas.microsoft.com/office/drawing/2014/main" id="{F59B2F4C-35E3-4E98-A840-C1A72DE1EF44}"/>
            </a:ext>
          </a:extLst>
        </xdr:cNvPr>
        <xdr:cNvSpPr txBox="1"/>
      </xdr:nvSpPr>
      <xdr:spPr>
        <a:xfrm>
          <a:off x="2377440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422" name="ZoneTexte 2421">
          <a:extLst>
            <a:ext uri="{FF2B5EF4-FFF2-40B4-BE49-F238E27FC236}">
              <a16:creationId xmlns:a16="http://schemas.microsoft.com/office/drawing/2014/main" id="{89E34864-136C-4912-BB10-BBD02FFC9264}"/>
            </a:ext>
          </a:extLst>
        </xdr:cNvPr>
        <xdr:cNvSpPr txBox="1"/>
      </xdr:nvSpPr>
      <xdr:spPr>
        <a:xfrm>
          <a:off x="2377440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423" name="ZoneTexte 2422">
          <a:extLst>
            <a:ext uri="{FF2B5EF4-FFF2-40B4-BE49-F238E27FC236}">
              <a16:creationId xmlns:a16="http://schemas.microsoft.com/office/drawing/2014/main" id="{A9D30B3B-30B2-4E02-AFA5-88417B3CBE0E}"/>
            </a:ext>
          </a:extLst>
        </xdr:cNvPr>
        <xdr:cNvSpPr txBox="1"/>
      </xdr:nvSpPr>
      <xdr:spPr>
        <a:xfrm>
          <a:off x="2377440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424" name="ZoneTexte 2423">
          <a:extLst>
            <a:ext uri="{FF2B5EF4-FFF2-40B4-BE49-F238E27FC236}">
              <a16:creationId xmlns:a16="http://schemas.microsoft.com/office/drawing/2014/main" id="{6A87332E-CA51-4F99-8272-13052C1C9FA6}"/>
            </a:ext>
          </a:extLst>
        </xdr:cNvPr>
        <xdr:cNvSpPr txBox="1"/>
      </xdr:nvSpPr>
      <xdr:spPr>
        <a:xfrm>
          <a:off x="2377440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425" name="ZoneTexte 2424">
          <a:extLst>
            <a:ext uri="{FF2B5EF4-FFF2-40B4-BE49-F238E27FC236}">
              <a16:creationId xmlns:a16="http://schemas.microsoft.com/office/drawing/2014/main" id="{6807525E-BC68-4235-A75F-28EA61C598D4}"/>
            </a:ext>
          </a:extLst>
        </xdr:cNvPr>
        <xdr:cNvSpPr txBox="1"/>
      </xdr:nvSpPr>
      <xdr:spPr>
        <a:xfrm>
          <a:off x="2377440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86</xdr:row>
      <xdr:rowOff>0</xdr:rowOff>
    </xdr:from>
    <xdr:ext cx="65" cy="172227"/>
    <xdr:sp macro="" textlink="">
      <xdr:nvSpPr>
        <xdr:cNvPr id="2426" name="ZoneTexte 2425">
          <a:extLst>
            <a:ext uri="{FF2B5EF4-FFF2-40B4-BE49-F238E27FC236}">
              <a16:creationId xmlns:a16="http://schemas.microsoft.com/office/drawing/2014/main" id="{4673A13F-4705-4978-99B9-404E7C4DB2CD}"/>
            </a:ext>
          </a:extLst>
        </xdr:cNvPr>
        <xdr:cNvSpPr txBox="1"/>
      </xdr:nvSpPr>
      <xdr:spPr>
        <a:xfrm>
          <a:off x="2377440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27" name="ZoneTexte 2426">
          <a:extLst>
            <a:ext uri="{FF2B5EF4-FFF2-40B4-BE49-F238E27FC236}">
              <a16:creationId xmlns:a16="http://schemas.microsoft.com/office/drawing/2014/main" id="{03EF6D94-E80D-42DE-826A-4F08E9B6934F}"/>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28" name="ZoneTexte 2427">
          <a:extLst>
            <a:ext uri="{FF2B5EF4-FFF2-40B4-BE49-F238E27FC236}">
              <a16:creationId xmlns:a16="http://schemas.microsoft.com/office/drawing/2014/main" id="{EBF69CFF-72EC-4F68-BD6B-41BB237AD7C8}"/>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29" name="ZoneTexte 2428">
          <a:extLst>
            <a:ext uri="{FF2B5EF4-FFF2-40B4-BE49-F238E27FC236}">
              <a16:creationId xmlns:a16="http://schemas.microsoft.com/office/drawing/2014/main" id="{95DECF00-8828-43C6-BA3F-ED715EAE9949}"/>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30" name="ZoneTexte 2429">
          <a:extLst>
            <a:ext uri="{FF2B5EF4-FFF2-40B4-BE49-F238E27FC236}">
              <a16:creationId xmlns:a16="http://schemas.microsoft.com/office/drawing/2014/main" id="{EA7D48A5-E537-45BA-BB4A-0B1CA3FDBC4C}"/>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31" name="ZoneTexte 2430">
          <a:extLst>
            <a:ext uri="{FF2B5EF4-FFF2-40B4-BE49-F238E27FC236}">
              <a16:creationId xmlns:a16="http://schemas.microsoft.com/office/drawing/2014/main" id="{54534B80-EB9C-4562-8CE0-52C6A00FC350}"/>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32" name="ZoneTexte 2431">
          <a:extLst>
            <a:ext uri="{FF2B5EF4-FFF2-40B4-BE49-F238E27FC236}">
              <a16:creationId xmlns:a16="http://schemas.microsoft.com/office/drawing/2014/main" id="{6D0FE158-5682-4E93-8189-D33D419F9DCD}"/>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33" name="ZoneTexte 2432">
          <a:extLst>
            <a:ext uri="{FF2B5EF4-FFF2-40B4-BE49-F238E27FC236}">
              <a16:creationId xmlns:a16="http://schemas.microsoft.com/office/drawing/2014/main" id="{DF535192-F694-4FF4-97D3-7CEBEDCF7A36}"/>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34" name="ZoneTexte 2433">
          <a:extLst>
            <a:ext uri="{FF2B5EF4-FFF2-40B4-BE49-F238E27FC236}">
              <a16:creationId xmlns:a16="http://schemas.microsoft.com/office/drawing/2014/main" id="{979EFBC9-7535-4995-A90A-5A833D1B8A8F}"/>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35" name="ZoneTexte 2434">
          <a:extLst>
            <a:ext uri="{FF2B5EF4-FFF2-40B4-BE49-F238E27FC236}">
              <a16:creationId xmlns:a16="http://schemas.microsoft.com/office/drawing/2014/main" id="{2A35F081-DF50-4EB0-A7DE-88BFC875C49F}"/>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86</xdr:row>
      <xdr:rowOff>0</xdr:rowOff>
    </xdr:from>
    <xdr:ext cx="65" cy="172227"/>
    <xdr:sp macro="" textlink="">
      <xdr:nvSpPr>
        <xdr:cNvPr id="2436" name="ZoneTexte 2435">
          <a:extLst>
            <a:ext uri="{FF2B5EF4-FFF2-40B4-BE49-F238E27FC236}">
              <a16:creationId xmlns:a16="http://schemas.microsoft.com/office/drawing/2014/main" id="{EE3B71AF-E84D-4C18-AFB3-0139DFEC1A60}"/>
            </a:ext>
          </a:extLst>
        </xdr:cNvPr>
        <xdr:cNvSpPr txBox="1"/>
      </xdr:nvSpPr>
      <xdr:spPr>
        <a:xfrm>
          <a:off x="25469850" y="1636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37" name="ZoneTexte 2436">
          <a:extLst>
            <a:ext uri="{FF2B5EF4-FFF2-40B4-BE49-F238E27FC236}">
              <a16:creationId xmlns:a16="http://schemas.microsoft.com/office/drawing/2014/main" id="{82C4C573-28B8-478F-8A9F-739EF35D8C25}"/>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38" name="ZoneTexte 2437">
          <a:extLst>
            <a:ext uri="{FF2B5EF4-FFF2-40B4-BE49-F238E27FC236}">
              <a16:creationId xmlns:a16="http://schemas.microsoft.com/office/drawing/2014/main" id="{C9573517-B582-4104-AA8C-EF8185DF7D68}"/>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39" name="ZoneTexte 2438">
          <a:extLst>
            <a:ext uri="{FF2B5EF4-FFF2-40B4-BE49-F238E27FC236}">
              <a16:creationId xmlns:a16="http://schemas.microsoft.com/office/drawing/2014/main" id="{352D62E1-FF3C-449F-A0EC-3A9598E9B7EF}"/>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40" name="ZoneTexte 2439">
          <a:extLst>
            <a:ext uri="{FF2B5EF4-FFF2-40B4-BE49-F238E27FC236}">
              <a16:creationId xmlns:a16="http://schemas.microsoft.com/office/drawing/2014/main" id="{76030033-33AB-4679-93AB-A922F04E7591}"/>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41" name="ZoneTexte 2440">
          <a:extLst>
            <a:ext uri="{FF2B5EF4-FFF2-40B4-BE49-F238E27FC236}">
              <a16:creationId xmlns:a16="http://schemas.microsoft.com/office/drawing/2014/main" id="{4D7826AE-58A4-45FA-9279-A2D140D4AF11}"/>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42" name="ZoneTexte 2441">
          <a:extLst>
            <a:ext uri="{FF2B5EF4-FFF2-40B4-BE49-F238E27FC236}">
              <a16:creationId xmlns:a16="http://schemas.microsoft.com/office/drawing/2014/main" id="{307AB213-B274-4D4B-9C84-510163AD1218}"/>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43" name="ZoneTexte 2442">
          <a:extLst>
            <a:ext uri="{FF2B5EF4-FFF2-40B4-BE49-F238E27FC236}">
              <a16:creationId xmlns:a16="http://schemas.microsoft.com/office/drawing/2014/main" id="{531D5F02-0E18-4376-84B8-AC0F6E5DC6E3}"/>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44" name="ZoneTexte 2443">
          <a:extLst>
            <a:ext uri="{FF2B5EF4-FFF2-40B4-BE49-F238E27FC236}">
              <a16:creationId xmlns:a16="http://schemas.microsoft.com/office/drawing/2014/main" id="{1CFBE48D-4160-4166-9834-2F4F6AFACE05}"/>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45" name="ZoneTexte 2444">
          <a:extLst>
            <a:ext uri="{FF2B5EF4-FFF2-40B4-BE49-F238E27FC236}">
              <a16:creationId xmlns:a16="http://schemas.microsoft.com/office/drawing/2014/main" id="{998A360A-F530-414B-871B-4F9448480D7C}"/>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46" name="ZoneTexte 2445">
          <a:extLst>
            <a:ext uri="{FF2B5EF4-FFF2-40B4-BE49-F238E27FC236}">
              <a16:creationId xmlns:a16="http://schemas.microsoft.com/office/drawing/2014/main" id="{5BDEED7C-FD1D-4E27-A722-F010F258E5B8}"/>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447" name="ZoneTexte 2446">
          <a:extLst>
            <a:ext uri="{FF2B5EF4-FFF2-40B4-BE49-F238E27FC236}">
              <a16:creationId xmlns:a16="http://schemas.microsoft.com/office/drawing/2014/main" id="{9A39DCF1-B91D-4869-A028-4B1601119537}"/>
            </a:ext>
          </a:extLst>
        </xdr:cNvPr>
        <xdr:cNvSpPr txBox="1"/>
      </xdr:nvSpPr>
      <xdr:spPr>
        <a:xfrm>
          <a:off x="2377440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448" name="ZoneTexte 2447">
          <a:extLst>
            <a:ext uri="{FF2B5EF4-FFF2-40B4-BE49-F238E27FC236}">
              <a16:creationId xmlns:a16="http://schemas.microsoft.com/office/drawing/2014/main" id="{35944FA4-2693-4BDD-A3A7-1050BC0A4FC4}"/>
            </a:ext>
          </a:extLst>
        </xdr:cNvPr>
        <xdr:cNvSpPr txBox="1"/>
      </xdr:nvSpPr>
      <xdr:spPr>
        <a:xfrm>
          <a:off x="2377440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449" name="ZoneTexte 2448">
          <a:extLst>
            <a:ext uri="{FF2B5EF4-FFF2-40B4-BE49-F238E27FC236}">
              <a16:creationId xmlns:a16="http://schemas.microsoft.com/office/drawing/2014/main" id="{36A52967-90A7-45CC-8E0E-CDA0988EAAB8}"/>
            </a:ext>
          </a:extLst>
        </xdr:cNvPr>
        <xdr:cNvSpPr txBox="1"/>
      </xdr:nvSpPr>
      <xdr:spPr>
        <a:xfrm>
          <a:off x="2377440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450" name="ZoneTexte 2449">
          <a:extLst>
            <a:ext uri="{FF2B5EF4-FFF2-40B4-BE49-F238E27FC236}">
              <a16:creationId xmlns:a16="http://schemas.microsoft.com/office/drawing/2014/main" id="{EF1C86B3-03F3-4EA0-B339-193A0AD24B79}"/>
            </a:ext>
          </a:extLst>
        </xdr:cNvPr>
        <xdr:cNvSpPr txBox="1"/>
      </xdr:nvSpPr>
      <xdr:spPr>
        <a:xfrm>
          <a:off x="2377440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451" name="ZoneTexte 2450">
          <a:extLst>
            <a:ext uri="{FF2B5EF4-FFF2-40B4-BE49-F238E27FC236}">
              <a16:creationId xmlns:a16="http://schemas.microsoft.com/office/drawing/2014/main" id="{D8E41A0F-9255-4E82-A974-3FE8AB1BECCD}"/>
            </a:ext>
          </a:extLst>
        </xdr:cNvPr>
        <xdr:cNvSpPr txBox="1"/>
      </xdr:nvSpPr>
      <xdr:spPr>
        <a:xfrm>
          <a:off x="2377440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452" name="ZoneTexte 2451">
          <a:extLst>
            <a:ext uri="{FF2B5EF4-FFF2-40B4-BE49-F238E27FC236}">
              <a16:creationId xmlns:a16="http://schemas.microsoft.com/office/drawing/2014/main" id="{D94876AA-D4A8-4B18-AE0E-0F49B2DAEDEE}"/>
            </a:ext>
          </a:extLst>
        </xdr:cNvPr>
        <xdr:cNvSpPr txBox="1"/>
      </xdr:nvSpPr>
      <xdr:spPr>
        <a:xfrm>
          <a:off x="2377440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453" name="ZoneTexte 2452">
          <a:extLst>
            <a:ext uri="{FF2B5EF4-FFF2-40B4-BE49-F238E27FC236}">
              <a16:creationId xmlns:a16="http://schemas.microsoft.com/office/drawing/2014/main" id="{70F8475B-0EF7-41C8-9B51-6AE489DCC4C3}"/>
            </a:ext>
          </a:extLst>
        </xdr:cNvPr>
        <xdr:cNvSpPr txBox="1"/>
      </xdr:nvSpPr>
      <xdr:spPr>
        <a:xfrm>
          <a:off x="2377440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454" name="ZoneTexte 2453">
          <a:extLst>
            <a:ext uri="{FF2B5EF4-FFF2-40B4-BE49-F238E27FC236}">
              <a16:creationId xmlns:a16="http://schemas.microsoft.com/office/drawing/2014/main" id="{0AE01936-18D8-4BA2-879B-150E4CCC90AA}"/>
            </a:ext>
          </a:extLst>
        </xdr:cNvPr>
        <xdr:cNvSpPr txBox="1"/>
      </xdr:nvSpPr>
      <xdr:spPr>
        <a:xfrm>
          <a:off x="2377440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455" name="ZoneTexte 2454">
          <a:extLst>
            <a:ext uri="{FF2B5EF4-FFF2-40B4-BE49-F238E27FC236}">
              <a16:creationId xmlns:a16="http://schemas.microsoft.com/office/drawing/2014/main" id="{B2FAB633-338E-4524-806F-513EE9A88677}"/>
            </a:ext>
          </a:extLst>
        </xdr:cNvPr>
        <xdr:cNvSpPr txBox="1"/>
      </xdr:nvSpPr>
      <xdr:spPr>
        <a:xfrm>
          <a:off x="2377440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87</xdr:row>
      <xdr:rowOff>0</xdr:rowOff>
    </xdr:from>
    <xdr:ext cx="65" cy="172227"/>
    <xdr:sp macro="" textlink="">
      <xdr:nvSpPr>
        <xdr:cNvPr id="2456" name="ZoneTexte 2455">
          <a:extLst>
            <a:ext uri="{FF2B5EF4-FFF2-40B4-BE49-F238E27FC236}">
              <a16:creationId xmlns:a16="http://schemas.microsoft.com/office/drawing/2014/main" id="{AD8B8914-7773-4A55-8123-EC0F28313497}"/>
            </a:ext>
          </a:extLst>
        </xdr:cNvPr>
        <xdr:cNvSpPr txBox="1"/>
      </xdr:nvSpPr>
      <xdr:spPr>
        <a:xfrm>
          <a:off x="2377440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57" name="ZoneTexte 2456">
          <a:extLst>
            <a:ext uri="{FF2B5EF4-FFF2-40B4-BE49-F238E27FC236}">
              <a16:creationId xmlns:a16="http://schemas.microsoft.com/office/drawing/2014/main" id="{96B0BF1B-AB5C-425A-8DDC-7B15269AAAE5}"/>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58" name="ZoneTexte 2457">
          <a:extLst>
            <a:ext uri="{FF2B5EF4-FFF2-40B4-BE49-F238E27FC236}">
              <a16:creationId xmlns:a16="http://schemas.microsoft.com/office/drawing/2014/main" id="{82DCF3B6-11DA-4944-8D6E-3D1FB4AC7A28}"/>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59" name="ZoneTexte 2458">
          <a:extLst>
            <a:ext uri="{FF2B5EF4-FFF2-40B4-BE49-F238E27FC236}">
              <a16:creationId xmlns:a16="http://schemas.microsoft.com/office/drawing/2014/main" id="{265195D0-B103-4103-B296-9FBC5DE87721}"/>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60" name="ZoneTexte 2459">
          <a:extLst>
            <a:ext uri="{FF2B5EF4-FFF2-40B4-BE49-F238E27FC236}">
              <a16:creationId xmlns:a16="http://schemas.microsoft.com/office/drawing/2014/main" id="{A6F315AD-F2F9-45E5-A2BB-4A94E1A45E48}"/>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61" name="ZoneTexte 2460">
          <a:extLst>
            <a:ext uri="{FF2B5EF4-FFF2-40B4-BE49-F238E27FC236}">
              <a16:creationId xmlns:a16="http://schemas.microsoft.com/office/drawing/2014/main" id="{EF09D5D7-6713-4304-A981-922103F9BF02}"/>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62" name="ZoneTexte 2461">
          <a:extLst>
            <a:ext uri="{FF2B5EF4-FFF2-40B4-BE49-F238E27FC236}">
              <a16:creationId xmlns:a16="http://schemas.microsoft.com/office/drawing/2014/main" id="{5CF400DD-D734-46DA-8787-95A7615C184B}"/>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63" name="ZoneTexte 2462">
          <a:extLst>
            <a:ext uri="{FF2B5EF4-FFF2-40B4-BE49-F238E27FC236}">
              <a16:creationId xmlns:a16="http://schemas.microsoft.com/office/drawing/2014/main" id="{0626308E-1E6B-4A16-BB6D-E335EF0DF8FD}"/>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64" name="ZoneTexte 2463">
          <a:extLst>
            <a:ext uri="{FF2B5EF4-FFF2-40B4-BE49-F238E27FC236}">
              <a16:creationId xmlns:a16="http://schemas.microsoft.com/office/drawing/2014/main" id="{473A9522-9A18-4F03-8ECA-2DF9E0E263F2}"/>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65" name="ZoneTexte 2464">
          <a:extLst>
            <a:ext uri="{FF2B5EF4-FFF2-40B4-BE49-F238E27FC236}">
              <a16:creationId xmlns:a16="http://schemas.microsoft.com/office/drawing/2014/main" id="{22F234CA-20D1-4DBB-8C0C-038222EE33BD}"/>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87</xdr:row>
      <xdr:rowOff>0</xdr:rowOff>
    </xdr:from>
    <xdr:ext cx="65" cy="172227"/>
    <xdr:sp macro="" textlink="">
      <xdr:nvSpPr>
        <xdr:cNvPr id="2466" name="ZoneTexte 2465">
          <a:extLst>
            <a:ext uri="{FF2B5EF4-FFF2-40B4-BE49-F238E27FC236}">
              <a16:creationId xmlns:a16="http://schemas.microsoft.com/office/drawing/2014/main" id="{D16FB6EE-B63C-4D3D-90BD-C2382FD76EF9}"/>
            </a:ext>
          </a:extLst>
        </xdr:cNvPr>
        <xdr:cNvSpPr txBox="1"/>
      </xdr:nvSpPr>
      <xdr:spPr>
        <a:xfrm>
          <a:off x="25469850" y="1655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67" name="ZoneTexte 2466">
          <a:extLst>
            <a:ext uri="{FF2B5EF4-FFF2-40B4-BE49-F238E27FC236}">
              <a16:creationId xmlns:a16="http://schemas.microsoft.com/office/drawing/2014/main" id="{0A9F844F-C248-4579-84D8-5BCF0ECE8B6D}"/>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68" name="ZoneTexte 2467">
          <a:extLst>
            <a:ext uri="{FF2B5EF4-FFF2-40B4-BE49-F238E27FC236}">
              <a16:creationId xmlns:a16="http://schemas.microsoft.com/office/drawing/2014/main" id="{23660440-2FE3-42F6-98FE-EAB034E09C66}"/>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69" name="ZoneTexte 2468">
          <a:extLst>
            <a:ext uri="{FF2B5EF4-FFF2-40B4-BE49-F238E27FC236}">
              <a16:creationId xmlns:a16="http://schemas.microsoft.com/office/drawing/2014/main" id="{6B220E14-37C1-46DE-B0B9-717A5767AB1B}"/>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70" name="ZoneTexte 2469">
          <a:extLst>
            <a:ext uri="{FF2B5EF4-FFF2-40B4-BE49-F238E27FC236}">
              <a16:creationId xmlns:a16="http://schemas.microsoft.com/office/drawing/2014/main" id="{E4A2A992-255B-423F-81E4-2801CBFA3E37}"/>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71" name="ZoneTexte 2470">
          <a:extLst>
            <a:ext uri="{FF2B5EF4-FFF2-40B4-BE49-F238E27FC236}">
              <a16:creationId xmlns:a16="http://schemas.microsoft.com/office/drawing/2014/main" id="{72FB7F27-C2E5-44B6-96F6-9884A0FD62B3}"/>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72" name="ZoneTexte 2471">
          <a:extLst>
            <a:ext uri="{FF2B5EF4-FFF2-40B4-BE49-F238E27FC236}">
              <a16:creationId xmlns:a16="http://schemas.microsoft.com/office/drawing/2014/main" id="{CDA60988-0A8A-42C1-A43C-D527B51627C3}"/>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73" name="ZoneTexte 2472">
          <a:extLst>
            <a:ext uri="{FF2B5EF4-FFF2-40B4-BE49-F238E27FC236}">
              <a16:creationId xmlns:a16="http://schemas.microsoft.com/office/drawing/2014/main" id="{6856E71A-CACB-4722-A57B-387C9F08536A}"/>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74" name="ZoneTexte 2473">
          <a:extLst>
            <a:ext uri="{FF2B5EF4-FFF2-40B4-BE49-F238E27FC236}">
              <a16:creationId xmlns:a16="http://schemas.microsoft.com/office/drawing/2014/main" id="{C37D660F-94D9-4AAC-8FB0-F2E030F5E100}"/>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75" name="ZoneTexte 2474">
          <a:extLst>
            <a:ext uri="{FF2B5EF4-FFF2-40B4-BE49-F238E27FC236}">
              <a16:creationId xmlns:a16="http://schemas.microsoft.com/office/drawing/2014/main" id="{80E6993A-D9CE-43EC-A29D-5BC9B4172209}"/>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76" name="ZoneTexte 2475">
          <a:extLst>
            <a:ext uri="{FF2B5EF4-FFF2-40B4-BE49-F238E27FC236}">
              <a16:creationId xmlns:a16="http://schemas.microsoft.com/office/drawing/2014/main" id="{2AE6D45E-69EB-43CB-ABAC-7741F77BA70D}"/>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477" name="ZoneTexte 2476">
          <a:extLst>
            <a:ext uri="{FF2B5EF4-FFF2-40B4-BE49-F238E27FC236}">
              <a16:creationId xmlns:a16="http://schemas.microsoft.com/office/drawing/2014/main" id="{B1FA740C-4909-4071-89BC-93B938AF4552}"/>
            </a:ext>
          </a:extLst>
        </xdr:cNvPr>
        <xdr:cNvSpPr txBox="1"/>
      </xdr:nvSpPr>
      <xdr:spPr>
        <a:xfrm>
          <a:off x="2377440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478" name="ZoneTexte 2477">
          <a:extLst>
            <a:ext uri="{FF2B5EF4-FFF2-40B4-BE49-F238E27FC236}">
              <a16:creationId xmlns:a16="http://schemas.microsoft.com/office/drawing/2014/main" id="{99F3CF77-B0E3-4697-9DEA-A7E0186F1A72}"/>
            </a:ext>
          </a:extLst>
        </xdr:cNvPr>
        <xdr:cNvSpPr txBox="1"/>
      </xdr:nvSpPr>
      <xdr:spPr>
        <a:xfrm>
          <a:off x="2377440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479" name="ZoneTexte 2478">
          <a:extLst>
            <a:ext uri="{FF2B5EF4-FFF2-40B4-BE49-F238E27FC236}">
              <a16:creationId xmlns:a16="http://schemas.microsoft.com/office/drawing/2014/main" id="{65ED99E2-6D9A-432A-B145-7BDAFBF9401D}"/>
            </a:ext>
          </a:extLst>
        </xdr:cNvPr>
        <xdr:cNvSpPr txBox="1"/>
      </xdr:nvSpPr>
      <xdr:spPr>
        <a:xfrm>
          <a:off x="2377440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480" name="ZoneTexte 2479">
          <a:extLst>
            <a:ext uri="{FF2B5EF4-FFF2-40B4-BE49-F238E27FC236}">
              <a16:creationId xmlns:a16="http://schemas.microsoft.com/office/drawing/2014/main" id="{4B3F2E82-B17F-4B64-A1E8-FEEB139A4D9B}"/>
            </a:ext>
          </a:extLst>
        </xdr:cNvPr>
        <xdr:cNvSpPr txBox="1"/>
      </xdr:nvSpPr>
      <xdr:spPr>
        <a:xfrm>
          <a:off x="2377440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481" name="ZoneTexte 2480">
          <a:extLst>
            <a:ext uri="{FF2B5EF4-FFF2-40B4-BE49-F238E27FC236}">
              <a16:creationId xmlns:a16="http://schemas.microsoft.com/office/drawing/2014/main" id="{55E02410-AF3D-4B5C-815A-1C0FF3F15BA5}"/>
            </a:ext>
          </a:extLst>
        </xdr:cNvPr>
        <xdr:cNvSpPr txBox="1"/>
      </xdr:nvSpPr>
      <xdr:spPr>
        <a:xfrm>
          <a:off x="2377440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482" name="ZoneTexte 2481">
          <a:extLst>
            <a:ext uri="{FF2B5EF4-FFF2-40B4-BE49-F238E27FC236}">
              <a16:creationId xmlns:a16="http://schemas.microsoft.com/office/drawing/2014/main" id="{F6D765D5-952A-426B-8B79-B12A1FBB85CE}"/>
            </a:ext>
          </a:extLst>
        </xdr:cNvPr>
        <xdr:cNvSpPr txBox="1"/>
      </xdr:nvSpPr>
      <xdr:spPr>
        <a:xfrm>
          <a:off x="2377440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483" name="ZoneTexte 2482">
          <a:extLst>
            <a:ext uri="{FF2B5EF4-FFF2-40B4-BE49-F238E27FC236}">
              <a16:creationId xmlns:a16="http://schemas.microsoft.com/office/drawing/2014/main" id="{ED9265F7-5132-4F53-9B27-50FDFB68160E}"/>
            </a:ext>
          </a:extLst>
        </xdr:cNvPr>
        <xdr:cNvSpPr txBox="1"/>
      </xdr:nvSpPr>
      <xdr:spPr>
        <a:xfrm>
          <a:off x="2377440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484" name="ZoneTexte 2483">
          <a:extLst>
            <a:ext uri="{FF2B5EF4-FFF2-40B4-BE49-F238E27FC236}">
              <a16:creationId xmlns:a16="http://schemas.microsoft.com/office/drawing/2014/main" id="{AD05AEB7-21CC-4911-9553-222A29779619}"/>
            </a:ext>
          </a:extLst>
        </xdr:cNvPr>
        <xdr:cNvSpPr txBox="1"/>
      </xdr:nvSpPr>
      <xdr:spPr>
        <a:xfrm>
          <a:off x="2377440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485" name="ZoneTexte 2484">
          <a:extLst>
            <a:ext uri="{FF2B5EF4-FFF2-40B4-BE49-F238E27FC236}">
              <a16:creationId xmlns:a16="http://schemas.microsoft.com/office/drawing/2014/main" id="{614055F5-430C-49D6-97A1-92B054E74E41}"/>
            </a:ext>
          </a:extLst>
        </xdr:cNvPr>
        <xdr:cNvSpPr txBox="1"/>
      </xdr:nvSpPr>
      <xdr:spPr>
        <a:xfrm>
          <a:off x="2377440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88</xdr:row>
      <xdr:rowOff>0</xdr:rowOff>
    </xdr:from>
    <xdr:ext cx="65" cy="172227"/>
    <xdr:sp macro="" textlink="">
      <xdr:nvSpPr>
        <xdr:cNvPr id="2486" name="ZoneTexte 2485">
          <a:extLst>
            <a:ext uri="{FF2B5EF4-FFF2-40B4-BE49-F238E27FC236}">
              <a16:creationId xmlns:a16="http://schemas.microsoft.com/office/drawing/2014/main" id="{856C2161-B978-4DFC-8469-8AD3D7F0DDF8}"/>
            </a:ext>
          </a:extLst>
        </xdr:cNvPr>
        <xdr:cNvSpPr txBox="1"/>
      </xdr:nvSpPr>
      <xdr:spPr>
        <a:xfrm>
          <a:off x="2377440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87" name="ZoneTexte 2486">
          <a:extLst>
            <a:ext uri="{FF2B5EF4-FFF2-40B4-BE49-F238E27FC236}">
              <a16:creationId xmlns:a16="http://schemas.microsoft.com/office/drawing/2014/main" id="{35982C47-93B5-44D4-BE5F-87891F4DCA25}"/>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88" name="ZoneTexte 2487">
          <a:extLst>
            <a:ext uri="{FF2B5EF4-FFF2-40B4-BE49-F238E27FC236}">
              <a16:creationId xmlns:a16="http://schemas.microsoft.com/office/drawing/2014/main" id="{A086A684-3077-4F54-A167-71DA0BA56B4D}"/>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89" name="ZoneTexte 2488">
          <a:extLst>
            <a:ext uri="{FF2B5EF4-FFF2-40B4-BE49-F238E27FC236}">
              <a16:creationId xmlns:a16="http://schemas.microsoft.com/office/drawing/2014/main" id="{E993E6BA-032E-4B4F-9241-452B81F512C5}"/>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90" name="ZoneTexte 2489">
          <a:extLst>
            <a:ext uri="{FF2B5EF4-FFF2-40B4-BE49-F238E27FC236}">
              <a16:creationId xmlns:a16="http://schemas.microsoft.com/office/drawing/2014/main" id="{2E9A45DB-274E-4E1D-AE4A-92FF05F772D2}"/>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91" name="ZoneTexte 2490">
          <a:extLst>
            <a:ext uri="{FF2B5EF4-FFF2-40B4-BE49-F238E27FC236}">
              <a16:creationId xmlns:a16="http://schemas.microsoft.com/office/drawing/2014/main" id="{B504F323-E185-4C76-B501-4C0D7B55B407}"/>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92" name="ZoneTexte 2491">
          <a:extLst>
            <a:ext uri="{FF2B5EF4-FFF2-40B4-BE49-F238E27FC236}">
              <a16:creationId xmlns:a16="http://schemas.microsoft.com/office/drawing/2014/main" id="{66044EF0-9C47-46C7-8B3C-8A34F413F800}"/>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93" name="ZoneTexte 2492">
          <a:extLst>
            <a:ext uri="{FF2B5EF4-FFF2-40B4-BE49-F238E27FC236}">
              <a16:creationId xmlns:a16="http://schemas.microsoft.com/office/drawing/2014/main" id="{FAD8BB9E-DB95-450D-9B32-061454F57CA3}"/>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94" name="ZoneTexte 2493">
          <a:extLst>
            <a:ext uri="{FF2B5EF4-FFF2-40B4-BE49-F238E27FC236}">
              <a16:creationId xmlns:a16="http://schemas.microsoft.com/office/drawing/2014/main" id="{230A611A-C735-4821-B5FB-B7543FBE2F7E}"/>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95" name="ZoneTexte 2494">
          <a:extLst>
            <a:ext uri="{FF2B5EF4-FFF2-40B4-BE49-F238E27FC236}">
              <a16:creationId xmlns:a16="http://schemas.microsoft.com/office/drawing/2014/main" id="{AA0C535F-BF8B-4437-B0A7-09C75BA3F787}"/>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88</xdr:row>
      <xdr:rowOff>0</xdr:rowOff>
    </xdr:from>
    <xdr:ext cx="65" cy="172227"/>
    <xdr:sp macro="" textlink="">
      <xdr:nvSpPr>
        <xdr:cNvPr id="2496" name="ZoneTexte 2495">
          <a:extLst>
            <a:ext uri="{FF2B5EF4-FFF2-40B4-BE49-F238E27FC236}">
              <a16:creationId xmlns:a16="http://schemas.microsoft.com/office/drawing/2014/main" id="{F454E747-D5B4-461C-BCC0-7C3AA4420CE0}"/>
            </a:ext>
          </a:extLst>
        </xdr:cNvPr>
        <xdr:cNvSpPr txBox="1"/>
      </xdr:nvSpPr>
      <xdr:spPr>
        <a:xfrm>
          <a:off x="25469850" y="16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497" name="ZoneTexte 2496">
          <a:extLst>
            <a:ext uri="{FF2B5EF4-FFF2-40B4-BE49-F238E27FC236}">
              <a16:creationId xmlns:a16="http://schemas.microsoft.com/office/drawing/2014/main" id="{0FE832F6-EF27-49DE-8562-4D862BF0755F}"/>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498" name="ZoneTexte 2497">
          <a:extLst>
            <a:ext uri="{FF2B5EF4-FFF2-40B4-BE49-F238E27FC236}">
              <a16:creationId xmlns:a16="http://schemas.microsoft.com/office/drawing/2014/main" id="{BB9F5497-4224-41C0-9992-60B6400861B0}"/>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499" name="ZoneTexte 2498">
          <a:extLst>
            <a:ext uri="{FF2B5EF4-FFF2-40B4-BE49-F238E27FC236}">
              <a16:creationId xmlns:a16="http://schemas.microsoft.com/office/drawing/2014/main" id="{B4EA3BFC-E686-4D7C-B56B-AFA1B772F34C}"/>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500" name="ZoneTexte 2499">
          <a:extLst>
            <a:ext uri="{FF2B5EF4-FFF2-40B4-BE49-F238E27FC236}">
              <a16:creationId xmlns:a16="http://schemas.microsoft.com/office/drawing/2014/main" id="{311EB65B-0476-4529-89E1-9EA0B1165E2F}"/>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501" name="ZoneTexte 2500">
          <a:extLst>
            <a:ext uri="{FF2B5EF4-FFF2-40B4-BE49-F238E27FC236}">
              <a16:creationId xmlns:a16="http://schemas.microsoft.com/office/drawing/2014/main" id="{9EE0715F-869D-44C6-8FF0-0FCC959B8A63}"/>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502" name="ZoneTexte 2501">
          <a:extLst>
            <a:ext uri="{FF2B5EF4-FFF2-40B4-BE49-F238E27FC236}">
              <a16:creationId xmlns:a16="http://schemas.microsoft.com/office/drawing/2014/main" id="{36055C2E-5FF9-4E23-9A99-59E55F20C7CE}"/>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503" name="ZoneTexte 2502">
          <a:extLst>
            <a:ext uri="{FF2B5EF4-FFF2-40B4-BE49-F238E27FC236}">
              <a16:creationId xmlns:a16="http://schemas.microsoft.com/office/drawing/2014/main" id="{2E7395AB-38CE-4124-BAC4-E90918186992}"/>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504" name="ZoneTexte 2503">
          <a:extLst>
            <a:ext uri="{FF2B5EF4-FFF2-40B4-BE49-F238E27FC236}">
              <a16:creationId xmlns:a16="http://schemas.microsoft.com/office/drawing/2014/main" id="{87EEA0F8-F559-4DC7-8A88-F72B3B628E33}"/>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505" name="ZoneTexte 2504">
          <a:extLst>
            <a:ext uri="{FF2B5EF4-FFF2-40B4-BE49-F238E27FC236}">
              <a16:creationId xmlns:a16="http://schemas.microsoft.com/office/drawing/2014/main" id="{DB1AB931-06B4-48A9-84E4-5D4AD90DB055}"/>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506" name="ZoneTexte 2505">
          <a:extLst>
            <a:ext uri="{FF2B5EF4-FFF2-40B4-BE49-F238E27FC236}">
              <a16:creationId xmlns:a16="http://schemas.microsoft.com/office/drawing/2014/main" id="{24354ED7-0D18-4714-97C6-ED2C55A662F0}"/>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507" name="ZoneTexte 2506">
          <a:extLst>
            <a:ext uri="{FF2B5EF4-FFF2-40B4-BE49-F238E27FC236}">
              <a16:creationId xmlns:a16="http://schemas.microsoft.com/office/drawing/2014/main" id="{C8648AC0-9772-40D0-ACCF-F3A4B4BAE38A}"/>
            </a:ext>
          </a:extLst>
        </xdr:cNvPr>
        <xdr:cNvSpPr txBox="1"/>
      </xdr:nvSpPr>
      <xdr:spPr>
        <a:xfrm>
          <a:off x="2377440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508" name="ZoneTexte 2507">
          <a:extLst>
            <a:ext uri="{FF2B5EF4-FFF2-40B4-BE49-F238E27FC236}">
              <a16:creationId xmlns:a16="http://schemas.microsoft.com/office/drawing/2014/main" id="{25BC8127-6FDB-490E-AE67-2CD11B7D6723}"/>
            </a:ext>
          </a:extLst>
        </xdr:cNvPr>
        <xdr:cNvSpPr txBox="1"/>
      </xdr:nvSpPr>
      <xdr:spPr>
        <a:xfrm>
          <a:off x="2377440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509" name="ZoneTexte 2508">
          <a:extLst>
            <a:ext uri="{FF2B5EF4-FFF2-40B4-BE49-F238E27FC236}">
              <a16:creationId xmlns:a16="http://schemas.microsoft.com/office/drawing/2014/main" id="{7A5DD35C-F5D5-4351-B639-8A747528F39F}"/>
            </a:ext>
          </a:extLst>
        </xdr:cNvPr>
        <xdr:cNvSpPr txBox="1"/>
      </xdr:nvSpPr>
      <xdr:spPr>
        <a:xfrm>
          <a:off x="2377440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510" name="ZoneTexte 2509">
          <a:extLst>
            <a:ext uri="{FF2B5EF4-FFF2-40B4-BE49-F238E27FC236}">
              <a16:creationId xmlns:a16="http://schemas.microsoft.com/office/drawing/2014/main" id="{7DEEB1E7-B8E9-4068-817B-A1680AF30D38}"/>
            </a:ext>
          </a:extLst>
        </xdr:cNvPr>
        <xdr:cNvSpPr txBox="1"/>
      </xdr:nvSpPr>
      <xdr:spPr>
        <a:xfrm>
          <a:off x="2377440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511" name="ZoneTexte 2510">
          <a:extLst>
            <a:ext uri="{FF2B5EF4-FFF2-40B4-BE49-F238E27FC236}">
              <a16:creationId xmlns:a16="http://schemas.microsoft.com/office/drawing/2014/main" id="{C6B9F05B-0262-40E1-9359-C51654E0201F}"/>
            </a:ext>
          </a:extLst>
        </xdr:cNvPr>
        <xdr:cNvSpPr txBox="1"/>
      </xdr:nvSpPr>
      <xdr:spPr>
        <a:xfrm>
          <a:off x="2377440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512" name="ZoneTexte 2511">
          <a:extLst>
            <a:ext uri="{FF2B5EF4-FFF2-40B4-BE49-F238E27FC236}">
              <a16:creationId xmlns:a16="http://schemas.microsoft.com/office/drawing/2014/main" id="{857DF6E6-43D8-430C-A9F1-4DEF47275008}"/>
            </a:ext>
          </a:extLst>
        </xdr:cNvPr>
        <xdr:cNvSpPr txBox="1"/>
      </xdr:nvSpPr>
      <xdr:spPr>
        <a:xfrm>
          <a:off x="2377440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513" name="ZoneTexte 2512">
          <a:extLst>
            <a:ext uri="{FF2B5EF4-FFF2-40B4-BE49-F238E27FC236}">
              <a16:creationId xmlns:a16="http://schemas.microsoft.com/office/drawing/2014/main" id="{B5346A71-1292-4105-97CB-8E832C6DF632}"/>
            </a:ext>
          </a:extLst>
        </xdr:cNvPr>
        <xdr:cNvSpPr txBox="1"/>
      </xdr:nvSpPr>
      <xdr:spPr>
        <a:xfrm>
          <a:off x="2377440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514" name="ZoneTexte 2513">
          <a:extLst>
            <a:ext uri="{FF2B5EF4-FFF2-40B4-BE49-F238E27FC236}">
              <a16:creationId xmlns:a16="http://schemas.microsoft.com/office/drawing/2014/main" id="{C94DEE5C-4393-433F-8DCC-C59C8BA11EDE}"/>
            </a:ext>
          </a:extLst>
        </xdr:cNvPr>
        <xdr:cNvSpPr txBox="1"/>
      </xdr:nvSpPr>
      <xdr:spPr>
        <a:xfrm>
          <a:off x="2377440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515" name="ZoneTexte 2514">
          <a:extLst>
            <a:ext uri="{FF2B5EF4-FFF2-40B4-BE49-F238E27FC236}">
              <a16:creationId xmlns:a16="http://schemas.microsoft.com/office/drawing/2014/main" id="{72EF587A-10F9-46F0-9B36-660FBF483DDC}"/>
            </a:ext>
          </a:extLst>
        </xdr:cNvPr>
        <xdr:cNvSpPr txBox="1"/>
      </xdr:nvSpPr>
      <xdr:spPr>
        <a:xfrm>
          <a:off x="2377440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89</xdr:row>
      <xdr:rowOff>0</xdr:rowOff>
    </xdr:from>
    <xdr:ext cx="65" cy="172227"/>
    <xdr:sp macro="" textlink="">
      <xdr:nvSpPr>
        <xdr:cNvPr id="2516" name="ZoneTexte 2515">
          <a:extLst>
            <a:ext uri="{FF2B5EF4-FFF2-40B4-BE49-F238E27FC236}">
              <a16:creationId xmlns:a16="http://schemas.microsoft.com/office/drawing/2014/main" id="{E93F0867-9B53-41FA-8659-5FF1B08E017B}"/>
            </a:ext>
          </a:extLst>
        </xdr:cNvPr>
        <xdr:cNvSpPr txBox="1"/>
      </xdr:nvSpPr>
      <xdr:spPr>
        <a:xfrm>
          <a:off x="2377440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517" name="ZoneTexte 2516">
          <a:extLst>
            <a:ext uri="{FF2B5EF4-FFF2-40B4-BE49-F238E27FC236}">
              <a16:creationId xmlns:a16="http://schemas.microsoft.com/office/drawing/2014/main" id="{BCF9DFF9-0BA5-4D73-B1F8-81D81A90B4A7}"/>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518" name="ZoneTexte 2517">
          <a:extLst>
            <a:ext uri="{FF2B5EF4-FFF2-40B4-BE49-F238E27FC236}">
              <a16:creationId xmlns:a16="http://schemas.microsoft.com/office/drawing/2014/main" id="{0826BFA2-3B74-46E1-958B-55CE0652B1A1}"/>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519" name="ZoneTexte 2518">
          <a:extLst>
            <a:ext uri="{FF2B5EF4-FFF2-40B4-BE49-F238E27FC236}">
              <a16:creationId xmlns:a16="http://schemas.microsoft.com/office/drawing/2014/main" id="{520E8464-75A6-46DF-8DA5-0436053677A6}"/>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520" name="ZoneTexte 2519">
          <a:extLst>
            <a:ext uri="{FF2B5EF4-FFF2-40B4-BE49-F238E27FC236}">
              <a16:creationId xmlns:a16="http://schemas.microsoft.com/office/drawing/2014/main" id="{0470A6F7-A3B8-459F-883B-BB00E6F83ADE}"/>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521" name="ZoneTexte 2520">
          <a:extLst>
            <a:ext uri="{FF2B5EF4-FFF2-40B4-BE49-F238E27FC236}">
              <a16:creationId xmlns:a16="http://schemas.microsoft.com/office/drawing/2014/main" id="{67C9599A-FC62-4A64-9083-74D304BAE1F5}"/>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522" name="ZoneTexte 2521">
          <a:extLst>
            <a:ext uri="{FF2B5EF4-FFF2-40B4-BE49-F238E27FC236}">
              <a16:creationId xmlns:a16="http://schemas.microsoft.com/office/drawing/2014/main" id="{D7F59534-8F4C-4E0C-8F9F-716E812BF6D0}"/>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523" name="ZoneTexte 2522">
          <a:extLst>
            <a:ext uri="{FF2B5EF4-FFF2-40B4-BE49-F238E27FC236}">
              <a16:creationId xmlns:a16="http://schemas.microsoft.com/office/drawing/2014/main" id="{8251045A-46E9-4669-9B3D-97487B7062A9}"/>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524" name="ZoneTexte 2523">
          <a:extLst>
            <a:ext uri="{FF2B5EF4-FFF2-40B4-BE49-F238E27FC236}">
              <a16:creationId xmlns:a16="http://schemas.microsoft.com/office/drawing/2014/main" id="{3D937B48-F7A4-4FA0-B57A-F5FDACFFCD7C}"/>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525" name="ZoneTexte 2524">
          <a:extLst>
            <a:ext uri="{FF2B5EF4-FFF2-40B4-BE49-F238E27FC236}">
              <a16:creationId xmlns:a16="http://schemas.microsoft.com/office/drawing/2014/main" id="{3894DA47-0D28-47AF-AA55-28FB5D6AFB70}"/>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89</xdr:row>
      <xdr:rowOff>0</xdr:rowOff>
    </xdr:from>
    <xdr:ext cx="65" cy="172227"/>
    <xdr:sp macro="" textlink="">
      <xdr:nvSpPr>
        <xdr:cNvPr id="2526" name="ZoneTexte 2525">
          <a:extLst>
            <a:ext uri="{FF2B5EF4-FFF2-40B4-BE49-F238E27FC236}">
              <a16:creationId xmlns:a16="http://schemas.microsoft.com/office/drawing/2014/main" id="{C5E53A87-1F1D-48AF-805C-94CEB29F2651}"/>
            </a:ext>
          </a:extLst>
        </xdr:cNvPr>
        <xdr:cNvSpPr txBox="1"/>
      </xdr:nvSpPr>
      <xdr:spPr>
        <a:xfrm>
          <a:off x="25469850" y="1693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27" name="ZoneTexte 2526">
          <a:extLst>
            <a:ext uri="{FF2B5EF4-FFF2-40B4-BE49-F238E27FC236}">
              <a16:creationId xmlns:a16="http://schemas.microsoft.com/office/drawing/2014/main" id="{0611F24E-714F-4EBA-830D-DE2B2012EBF2}"/>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28" name="ZoneTexte 2527">
          <a:extLst>
            <a:ext uri="{FF2B5EF4-FFF2-40B4-BE49-F238E27FC236}">
              <a16:creationId xmlns:a16="http://schemas.microsoft.com/office/drawing/2014/main" id="{4E721361-C289-49F9-8A11-2E46017DD07A}"/>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29" name="ZoneTexte 2528">
          <a:extLst>
            <a:ext uri="{FF2B5EF4-FFF2-40B4-BE49-F238E27FC236}">
              <a16:creationId xmlns:a16="http://schemas.microsoft.com/office/drawing/2014/main" id="{339A50C8-28CA-47E8-A1DE-85D7DD4748F8}"/>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30" name="ZoneTexte 2529">
          <a:extLst>
            <a:ext uri="{FF2B5EF4-FFF2-40B4-BE49-F238E27FC236}">
              <a16:creationId xmlns:a16="http://schemas.microsoft.com/office/drawing/2014/main" id="{748D3D28-8642-4E2B-8D88-5A1FB8E7D0E7}"/>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31" name="ZoneTexte 2530">
          <a:extLst>
            <a:ext uri="{FF2B5EF4-FFF2-40B4-BE49-F238E27FC236}">
              <a16:creationId xmlns:a16="http://schemas.microsoft.com/office/drawing/2014/main" id="{DAB1F1B7-DEBC-4696-96FD-B21A26ECCF62}"/>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32" name="ZoneTexte 2531">
          <a:extLst>
            <a:ext uri="{FF2B5EF4-FFF2-40B4-BE49-F238E27FC236}">
              <a16:creationId xmlns:a16="http://schemas.microsoft.com/office/drawing/2014/main" id="{FE76A8AA-B838-4F33-8A17-5A0EE52CC6A8}"/>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33" name="ZoneTexte 2532">
          <a:extLst>
            <a:ext uri="{FF2B5EF4-FFF2-40B4-BE49-F238E27FC236}">
              <a16:creationId xmlns:a16="http://schemas.microsoft.com/office/drawing/2014/main" id="{1C1943F1-7326-4085-BDE7-2BA3A02C30FC}"/>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34" name="ZoneTexte 2533">
          <a:extLst>
            <a:ext uri="{FF2B5EF4-FFF2-40B4-BE49-F238E27FC236}">
              <a16:creationId xmlns:a16="http://schemas.microsoft.com/office/drawing/2014/main" id="{EB5EA7DC-4971-4C54-B327-178914147E14}"/>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35" name="ZoneTexte 2534">
          <a:extLst>
            <a:ext uri="{FF2B5EF4-FFF2-40B4-BE49-F238E27FC236}">
              <a16:creationId xmlns:a16="http://schemas.microsoft.com/office/drawing/2014/main" id="{6CCA17E5-B8A7-4C4A-9F99-16D7254DC1E9}"/>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36" name="ZoneTexte 2535">
          <a:extLst>
            <a:ext uri="{FF2B5EF4-FFF2-40B4-BE49-F238E27FC236}">
              <a16:creationId xmlns:a16="http://schemas.microsoft.com/office/drawing/2014/main" id="{DC7A6383-C11A-4EBD-AF64-947B8D69EDD0}"/>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537" name="ZoneTexte 2536">
          <a:extLst>
            <a:ext uri="{FF2B5EF4-FFF2-40B4-BE49-F238E27FC236}">
              <a16:creationId xmlns:a16="http://schemas.microsoft.com/office/drawing/2014/main" id="{E2DD09F3-0537-44E5-8ED0-2B3B4C901DF5}"/>
            </a:ext>
          </a:extLst>
        </xdr:cNvPr>
        <xdr:cNvSpPr txBox="1"/>
      </xdr:nvSpPr>
      <xdr:spPr>
        <a:xfrm>
          <a:off x="2377440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538" name="ZoneTexte 2537">
          <a:extLst>
            <a:ext uri="{FF2B5EF4-FFF2-40B4-BE49-F238E27FC236}">
              <a16:creationId xmlns:a16="http://schemas.microsoft.com/office/drawing/2014/main" id="{1C888585-8B9B-47E2-BD52-A8622681D08A}"/>
            </a:ext>
          </a:extLst>
        </xdr:cNvPr>
        <xdr:cNvSpPr txBox="1"/>
      </xdr:nvSpPr>
      <xdr:spPr>
        <a:xfrm>
          <a:off x="2377440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539" name="ZoneTexte 2538">
          <a:extLst>
            <a:ext uri="{FF2B5EF4-FFF2-40B4-BE49-F238E27FC236}">
              <a16:creationId xmlns:a16="http://schemas.microsoft.com/office/drawing/2014/main" id="{5528694F-A01F-44BE-B310-ECA44570A2D3}"/>
            </a:ext>
          </a:extLst>
        </xdr:cNvPr>
        <xdr:cNvSpPr txBox="1"/>
      </xdr:nvSpPr>
      <xdr:spPr>
        <a:xfrm>
          <a:off x="2377440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540" name="ZoneTexte 2539">
          <a:extLst>
            <a:ext uri="{FF2B5EF4-FFF2-40B4-BE49-F238E27FC236}">
              <a16:creationId xmlns:a16="http://schemas.microsoft.com/office/drawing/2014/main" id="{EE30DDBF-6C83-42F1-858E-BF7BB95A1DA4}"/>
            </a:ext>
          </a:extLst>
        </xdr:cNvPr>
        <xdr:cNvSpPr txBox="1"/>
      </xdr:nvSpPr>
      <xdr:spPr>
        <a:xfrm>
          <a:off x="2377440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541" name="ZoneTexte 2540">
          <a:extLst>
            <a:ext uri="{FF2B5EF4-FFF2-40B4-BE49-F238E27FC236}">
              <a16:creationId xmlns:a16="http://schemas.microsoft.com/office/drawing/2014/main" id="{2373A59A-0441-494A-BE95-2C382E1EF48B}"/>
            </a:ext>
          </a:extLst>
        </xdr:cNvPr>
        <xdr:cNvSpPr txBox="1"/>
      </xdr:nvSpPr>
      <xdr:spPr>
        <a:xfrm>
          <a:off x="2377440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542" name="ZoneTexte 2541">
          <a:extLst>
            <a:ext uri="{FF2B5EF4-FFF2-40B4-BE49-F238E27FC236}">
              <a16:creationId xmlns:a16="http://schemas.microsoft.com/office/drawing/2014/main" id="{C47F81F5-0C2C-435B-AB7C-6ED71ECA71BF}"/>
            </a:ext>
          </a:extLst>
        </xdr:cNvPr>
        <xdr:cNvSpPr txBox="1"/>
      </xdr:nvSpPr>
      <xdr:spPr>
        <a:xfrm>
          <a:off x="2377440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543" name="ZoneTexte 2542">
          <a:extLst>
            <a:ext uri="{FF2B5EF4-FFF2-40B4-BE49-F238E27FC236}">
              <a16:creationId xmlns:a16="http://schemas.microsoft.com/office/drawing/2014/main" id="{D781B5DD-FAAA-4F7B-9C14-FDBA3413F7DF}"/>
            </a:ext>
          </a:extLst>
        </xdr:cNvPr>
        <xdr:cNvSpPr txBox="1"/>
      </xdr:nvSpPr>
      <xdr:spPr>
        <a:xfrm>
          <a:off x="2377440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544" name="ZoneTexte 2543">
          <a:extLst>
            <a:ext uri="{FF2B5EF4-FFF2-40B4-BE49-F238E27FC236}">
              <a16:creationId xmlns:a16="http://schemas.microsoft.com/office/drawing/2014/main" id="{76F22AAD-C36F-48A0-9CD3-4C5983FAD49D}"/>
            </a:ext>
          </a:extLst>
        </xdr:cNvPr>
        <xdr:cNvSpPr txBox="1"/>
      </xdr:nvSpPr>
      <xdr:spPr>
        <a:xfrm>
          <a:off x="2377440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545" name="ZoneTexte 2544">
          <a:extLst>
            <a:ext uri="{FF2B5EF4-FFF2-40B4-BE49-F238E27FC236}">
              <a16:creationId xmlns:a16="http://schemas.microsoft.com/office/drawing/2014/main" id="{43E592BD-B446-4053-AC34-3E82CD88F9C7}"/>
            </a:ext>
          </a:extLst>
        </xdr:cNvPr>
        <xdr:cNvSpPr txBox="1"/>
      </xdr:nvSpPr>
      <xdr:spPr>
        <a:xfrm>
          <a:off x="2377440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90</xdr:row>
      <xdr:rowOff>0</xdr:rowOff>
    </xdr:from>
    <xdr:ext cx="65" cy="172227"/>
    <xdr:sp macro="" textlink="">
      <xdr:nvSpPr>
        <xdr:cNvPr id="2546" name="ZoneTexte 2545">
          <a:extLst>
            <a:ext uri="{FF2B5EF4-FFF2-40B4-BE49-F238E27FC236}">
              <a16:creationId xmlns:a16="http://schemas.microsoft.com/office/drawing/2014/main" id="{F10B32C6-1764-4DE2-AB83-A4CEA66C0098}"/>
            </a:ext>
          </a:extLst>
        </xdr:cNvPr>
        <xdr:cNvSpPr txBox="1"/>
      </xdr:nvSpPr>
      <xdr:spPr>
        <a:xfrm>
          <a:off x="2377440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47" name="ZoneTexte 2546">
          <a:extLst>
            <a:ext uri="{FF2B5EF4-FFF2-40B4-BE49-F238E27FC236}">
              <a16:creationId xmlns:a16="http://schemas.microsoft.com/office/drawing/2014/main" id="{798AD3F7-215B-4D39-86E0-32C817AC38FB}"/>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48" name="ZoneTexte 2547">
          <a:extLst>
            <a:ext uri="{FF2B5EF4-FFF2-40B4-BE49-F238E27FC236}">
              <a16:creationId xmlns:a16="http://schemas.microsoft.com/office/drawing/2014/main" id="{621B94C6-43DC-4AA8-AE13-FF029674EDBF}"/>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49" name="ZoneTexte 2548">
          <a:extLst>
            <a:ext uri="{FF2B5EF4-FFF2-40B4-BE49-F238E27FC236}">
              <a16:creationId xmlns:a16="http://schemas.microsoft.com/office/drawing/2014/main" id="{711BAB9A-9169-4F55-933E-3FAC00053672}"/>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50" name="ZoneTexte 2549">
          <a:extLst>
            <a:ext uri="{FF2B5EF4-FFF2-40B4-BE49-F238E27FC236}">
              <a16:creationId xmlns:a16="http://schemas.microsoft.com/office/drawing/2014/main" id="{8BE23E1B-0CA1-427D-BA14-E7B608B3971B}"/>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51" name="ZoneTexte 2550">
          <a:extLst>
            <a:ext uri="{FF2B5EF4-FFF2-40B4-BE49-F238E27FC236}">
              <a16:creationId xmlns:a16="http://schemas.microsoft.com/office/drawing/2014/main" id="{B1FE8141-81DD-45F9-BE77-2360C254B6A9}"/>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52" name="ZoneTexte 2551">
          <a:extLst>
            <a:ext uri="{FF2B5EF4-FFF2-40B4-BE49-F238E27FC236}">
              <a16:creationId xmlns:a16="http://schemas.microsoft.com/office/drawing/2014/main" id="{868DD3AB-7517-4021-B313-BF224F805B0F}"/>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53" name="ZoneTexte 2552">
          <a:extLst>
            <a:ext uri="{FF2B5EF4-FFF2-40B4-BE49-F238E27FC236}">
              <a16:creationId xmlns:a16="http://schemas.microsoft.com/office/drawing/2014/main" id="{90DD33F9-ECF0-4FF6-B4E5-DC3187951362}"/>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54" name="ZoneTexte 2553">
          <a:extLst>
            <a:ext uri="{FF2B5EF4-FFF2-40B4-BE49-F238E27FC236}">
              <a16:creationId xmlns:a16="http://schemas.microsoft.com/office/drawing/2014/main" id="{9F2A51F9-8061-49EB-BD79-14282C3D0D7A}"/>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55" name="ZoneTexte 2554">
          <a:extLst>
            <a:ext uri="{FF2B5EF4-FFF2-40B4-BE49-F238E27FC236}">
              <a16:creationId xmlns:a16="http://schemas.microsoft.com/office/drawing/2014/main" id="{D797ACBE-858E-4A64-A36A-1167D66EF925}"/>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90</xdr:row>
      <xdr:rowOff>0</xdr:rowOff>
    </xdr:from>
    <xdr:ext cx="65" cy="172227"/>
    <xdr:sp macro="" textlink="">
      <xdr:nvSpPr>
        <xdr:cNvPr id="2556" name="ZoneTexte 2555">
          <a:extLst>
            <a:ext uri="{FF2B5EF4-FFF2-40B4-BE49-F238E27FC236}">
              <a16:creationId xmlns:a16="http://schemas.microsoft.com/office/drawing/2014/main" id="{8D671E61-A896-49CE-B021-EFB4F9D52D1C}"/>
            </a:ext>
          </a:extLst>
        </xdr:cNvPr>
        <xdr:cNvSpPr txBox="1"/>
      </xdr:nvSpPr>
      <xdr:spPr>
        <a:xfrm>
          <a:off x="25469850" y="1712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57" name="ZoneTexte 2556">
          <a:extLst>
            <a:ext uri="{FF2B5EF4-FFF2-40B4-BE49-F238E27FC236}">
              <a16:creationId xmlns:a16="http://schemas.microsoft.com/office/drawing/2014/main" id="{0F88FAAA-3624-4AD5-A2C0-F07AC465C080}"/>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58" name="ZoneTexte 2557">
          <a:extLst>
            <a:ext uri="{FF2B5EF4-FFF2-40B4-BE49-F238E27FC236}">
              <a16:creationId xmlns:a16="http://schemas.microsoft.com/office/drawing/2014/main" id="{9FDE9775-827E-43B5-A2F9-8724D60C4849}"/>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59" name="ZoneTexte 2558">
          <a:extLst>
            <a:ext uri="{FF2B5EF4-FFF2-40B4-BE49-F238E27FC236}">
              <a16:creationId xmlns:a16="http://schemas.microsoft.com/office/drawing/2014/main" id="{52FBBF30-4F8C-4867-BC5F-7D3478E3D703}"/>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60" name="ZoneTexte 2559">
          <a:extLst>
            <a:ext uri="{FF2B5EF4-FFF2-40B4-BE49-F238E27FC236}">
              <a16:creationId xmlns:a16="http://schemas.microsoft.com/office/drawing/2014/main" id="{C7C84533-43D1-4F17-89BA-111C1E88814D}"/>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61" name="ZoneTexte 2560">
          <a:extLst>
            <a:ext uri="{FF2B5EF4-FFF2-40B4-BE49-F238E27FC236}">
              <a16:creationId xmlns:a16="http://schemas.microsoft.com/office/drawing/2014/main" id="{31CB2932-2414-4705-B6D9-7C0E1847E6CF}"/>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62" name="ZoneTexte 2561">
          <a:extLst>
            <a:ext uri="{FF2B5EF4-FFF2-40B4-BE49-F238E27FC236}">
              <a16:creationId xmlns:a16="http://schemas.microsoft.com/office/drawing/2014/main" id="{93B68DB4-17BA-4449-8677-25C5F3333771}"/>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63" name="ZoneTexte 2562">
          <a:extLst>
            <a:ext uri="{FF2B5EF4-FFF2-40B4-BE49-F238E27FC236}">
              <a16:creationId xmlns:a16="http://schemas.microsoft.com/office/drawing/2014/main" id="{A7ABAD82-99B1-4266-BC90-09DB2297618B}"/>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64" name="ZoneTexte 2563">
          <a:extLst>
            <a:ext uri="{FF2B5EF4-FFF2-40B4-BE49-F238E27FC236}">
              <a16:creationId xmlns:a16="http://schemas.microsoft.com/office/drawing/2014/main" id="{FAB3E81F-B05F-4CCC-A472-EABBFEB848B0}"/>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65" name="ZoneTexte 2564">
          <a:extLst>
            <a:ext uri="{FF2B5EF4-FFF2-40B4-BE49-F238E27FC236}">
              <a16:creationId xmlns:a16="http://schemas.microsoft.com/office/drawing/2014/main" id="{2848BF3B-6FA9-4D6D-8D42-9777BA7349F7}"/>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66" name="ZoneTexte 2565">
          <a:extLst>
            <a:ext uri="{FF2B5EF4-FFF2-40B4-BE49-F238E27FC236}">
              <a16:creationId xmlns:a16="http://schemas.microsoft.com/office/drawing/2014/main" id="{B3A4F26F-0559-4381-9008-1F7C28590150}"/>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567" name="ZoneTexte 2566">
          <a:extLst>
            <a:ext uri="{FF2B5EF4-FFF2-40B4-BE49-F238E27FC236}">
              <a16:creationId xmlns:a16="http://schemas.microsoft.com/office/drawing/2014/main" id="{10B3BEAE-0F41-4263-B49E-2C307B7D0052}"/>
            </a:ext>
          </a:extLst>
        </xdr:cNvPr>
        <xdr:cNvSpPr txBox="1"/>
      </xdr:nvSpPr>
      <xdr:spPr>
        <a:xfrm>
          <a:off x="2377440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568" name="ZoneTexte 2567">
          <a:extLst>
            <a:ext uri="{FF2B5EF4-FFF2-40B4-BE49-F238E27FC236}">
              <a16:creationId xmlns:a16="http://schemas.microsoft.com/office/drawing/2014/main" id="{2FED6C14-94C0-4DE2-BD76-025F729D0327}"/>
            </a:ext>
          </a:extLst>
        </xdr:cNvPr>
        <xdr:cNvSpPr txBox="1"/>
      </xdr:nvSpPr>
      <xdr:spPr>
        <a:xfrm>
          <a:off x="2377440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569" name="ZoneTexte 2568">
          <a:extLst>
            <a:ext uri="{FF2B5EF4-FFF2-40B4-BE49-F238E27FC236}">
              <a16:creationId xmlns:a16="http://schemas.microsoft.com/office/drawing/2014/main" id="{5D6A69A0-997B-4C2E-B1F8-0B17638AA11A}"/>
            </a:ext>
          </a:extLst>
        </xdr:cNvPr>
        <xdr:cNvSpPr txBox="1"/>
      </xdr:nvSpPr>
      <xdr:spPr>
        <a:xfrm>
          <a:off x="2377440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570" name="ZoneTexte 2569">
          <a:extLst>
            <a:ext uri="{FF2B5EF4-FFF2-40B4-BE49-F238E27FC236}">
              <a16:creationId xmlns:a16="http://schemas.microsoft.com/office/drawing/2014/main" id="{16BBA8DD-F543-4010-80EF-865AF0DAB670}"/>
            </a:ext>
          </a:extLst>
        </xdr:cNvPr>
        <xdr:cNvSpPr txBox="1"/>
      </xdr:nvSpPr>
      <xdr:spPr>
        <a:xfrm>
          <a:off x="2377440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571" name="ZoneTexte 2570">
          <a:extLst>
            <a:ext uri="{FF2B5EF4-FFF2-40B4-BE49-F238E27FC236}">
              <a16:creationId xmlns:a16="http://schemas.microsoft.com/office/drawing/2014/main" id="{F1BCD04E-1CAC-4259-8E82-E6466C9BA96B}"/>
            </a:ext>
          </a:extLst>
        </xdr:cNvPr>
        <xdr:cNvSpPr txBox="1"/>
      </xdr:nvSpPr>
      <xdr:spPr>
        <a:xfrm>
          <a:off x="2377440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572" name="ZoneTexte 2571">
          <a:extLst>
            <a:ext uri="{FF2B5EF4-FFF2-40B4-BE49-F238E27FC236}">
              <a16:creationId xmlns:a16="http://schemas.microsoft.com/office/drawing/2014/main" id="{8AB6852E-8B87-4C2F-8479-BC7608604F31}"/>
            </a:ext>
          </a:extLst>
        </xdr:cNvPr>
        <xdr:cNvSpPr txBox="1"/>
      </xdr:nvSpPr>
      <xdr:spPr>
        <a:xfrm>
          <a:off x="2377440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573" name="ZoneTexte 2572">
          <a:extLst>
            <a:ext uri="{FF2B5EF4-FFF2-40B4-BE49-F238E27FC236}">
              <a16:creationId xmlns:a16="http://schemas.microsoft.com/office/drawing/2014/main" id="{992C386D-120F-4E5B-9305-87771A21E6A7}"/>
            </a:ext>
          </a:extLst>
        </xdr:cNvPr>
        <xdr:cNvSpPr txBox="1"/>
      </xdr:nvSpPr>
      <xdr:spPr>
        <a:xfrm>
          <a:off x="2377440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574" name="ZoneTexte 2573">
          <a:extLst>
            <a:ext uri="{FF2B5EF4-FFF2-40B4-BE49-F238E27FC236}">
              <a16:creationId xmlns:a16="http://schemas.microsoft.com/office/drawing/2014/main" id="{9E53B677-5B8C-4B18-A2E0-AE4371E773DD}"/>
            </a:ext>
          </a:extLst>
        </xdr:cNvPr>
        <xdr:cNvSpPr txBox="1"/>
      </xdr:nvSpPr>
      <xdr:spPr>
        <a:xfrm>
          <a:off x="2377440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575" name="ZoneTexte 2574">
          <a:extLst>
            <a:ext uri="{FF2B5EF4-FFF2-40B4-BE49-F238E27FC236}">
              <a16:creationId xmlns:a16="http://schemas.microsoft.com/office/drawing/2014/main" id="{021DF7B2-B4AE-44B4-9D1B-2BF1FC656714}"/>
            </a:ext>
          </a:extLst>
        </xdr:cNvPr>
        <xdr:cNvSpPr txBox="1"/>
      </xdr:nvSpPr>
      <xdr:spPr>
        <a:xfrm>
          <a:off x="2377440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91</xdr:row>
      <xdr:rowOff>0</xdr:rowOff>
    </xdr:from>
    <xdr:ext cx="65" cy="172227"/>
    <xdr:sp macro="" textlink="">
      <xdr:nvSpPr>
        <xdr:cNvPr id="2576" name="ZoneTexte 2575">
          <a:extLst>
            <a:ext uri="{FF2B5EF4-FFF2-40B4-BE49-F238E27FC236}">
              <a16:creationId xmlns:a16="http://schemas.microsoft.com/office/drawing/2014/main" id="{DF087548-ECF1-4C89-99FB-25C1D94CF18C}"/>
            </a:ext>
          </a:extLst>
        </xdr:cNvPr>
        <xdr:cNvSpPr txBox="1"/>
      </xdr:nvSpPr>
      <xdr:spPr>
        <a:xfrm>
          <a:off x="2377440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77" name="ZoneTexte 2576">
          <a:extLst>
            <a:ext uri="{FF2B5EF4-FFF2-40B4-BE49-F238E27FC236}">
              <a16:creationId xmlns:a16="http://schemas.microsoft.com/office/drawing/2014/main" id="{77ECD8D7-78DC-420E-A063-CE3177996245}"/>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78" name="ZoneTexte 2577">
          <a:extLst>
            <a:ext uri="{FF2B5EF4-FFF2-40B4-BE49-F238E27FC236}">
              <a16:creationId xmlns:a16="http://schemas.microsoft.com/office/drawing/2014/main" id="{11470CEF-CD5C-4E3B-AB2D-9C38052ABA1F}"/>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79" name="ZoneTexte 2578">
          <a:extLst>
            <a:ext uri="{FF2B5EF4-FFF2-40B4-BE49-F238E27FC236}">
              <a16:creationId xmlns:a16="http://schemas.microsoft.com/office/drawing/2014/main" id="{972960D6-0578-446E-9200-75CD02B752A6}"/>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80" name="ZoneTexte 2579">
          <a:extLst>
            <a:ext uri="{FF2B5EF4-FFF2-40B4-BE49-F238E27FC236}">
              <a16:creationId xmlns:a16="http://schemas.microsoft.com/office/drawing/2014/main" id="{08A4F9D1-6D02-4F92-81AB-4620E1F74BD4}"/>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81" name="ZoneTexte 2580">
          <a:extLst>
            <a:ext uri="{FF2B5EF4-FFF2-40B4-BE49-F238E27FC236}">
              <a16:creationId xmlns:a16="http://schemas.microsoft.com/office/drawing/2014/main" id="{8E3717C1-7D70-4D65-98CC-A31BD0BD3D18}"/>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82" name="ZoneTexte 2581">
          <a:extLst>
            <a:ext uri="{FF2B5EF4-FFF2-40B4-BE49-F238E27FC236}">
              <a16:creationId xmlns:a16="http://schemas.microsoft.com/office/drawing/2014/main" id="{0FC93832-981C-430D-A052-C8085EE48785}"/>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83" name="ZoneTexte 2582">
          <a:extLst>
            <a:ext uri="{FF2B5EF4-FFF2-40B4-BE49-F238E27FC236}">
              <a16:creationId xmlns:a16="http://schemas.microsoft.com/office/drawing/2014/main" id="{525EEE40-F8E9-4FD4-BD9F-92A283728686}"/>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84" name="ZoneTexte 2583">
          <a:extLst>
            <a:ext uri="{FF2B5EF4-FFF2-40B4-BE49-F238E27FC236}">
              <a16:creationId xmlns:a16="http://schemas.microsoft.com/office/drawing/2014/main" id="{1B82A6F5-F734-40CD-A217-D9D26C72C368}"/>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85" name="ZoneTexte 2584">
          <a:extLst>
            <a:ext uri="{FF2B5EF4-FFF2-40B4-BE49-F238E27FC236}">
              <a16:creationId xmlns:a16="http://schemas.microsoft.com/office/drawing/2014/main" id="{8E0E75C9-8DD5-4B73-9DE4-BC9AAFE7CEFB}"/>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91</xdr:row>
      <xdr:rowOff>0</xdr:rowOff>
    </xdr:from>
    <xdr:ext cx="65" cy="172227"/>
    <xdr:sp macro="" textlink="">
      <xdr:nvSpPr>
        <xdr:cNvPr id="2586" name="ZoneTexte 2585">
          <a:extLst>
            <a:ext uri="{FF2B5EF4-FFF2-40B4-BE49-F238E27FC236}">
              <a16:creationId xmlns:a16="http://schemas.microsoft.com/office/drawing/2014/main" id="{F4242A0E-E944-4E85-8311-5BFA5085A138}"/>
            </a:ext>
          </a:extLst>
        </xdr:cNvPr>
        <xdr:cNvSpPr txBox="1"/>
      </xdr:nvSpPr>
      <xdr:spPr>
        <a:xfrm>
          <a:off x="25469850" y="17316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587" name="ZoneTexte 2586">
          <a:extLst>
            <a:ext uri="{FF2B5EF4-FFF2-40B4-BE49-F238E27FC236}">
              <a16:creationId xmlns:a16="http://schemas.microsoft.com/office/drawing/2014/main" id="{5329F8C5-5B9E-4E05-8EC8-C5DAFD294360}"/>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588" name="ZoneTexte 2587">
          <a:extLst>
            <a:ext uri="{FF2B5EF4-FFF2-40B4-BE49-F238E27FC236}">
              <a16:creationId xmlns:a16="http://schemas.microsoft.com/office/drawing/2014/main" id="{37141D63-82B7-4ADF-9D68-B3162474E6CF}"/>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589" name="ZoneTexte 2588">
          <a:extLst>
            <a:ext uri="{FF2B5EF4-FFF2-40B4-BE49-F238E27FC236}">
              <a16:creationId xmlns:a16="http://schemas.microsoft.com/office/drawing/2014/main" id="{1CCC2DA1-4E44-4302-AD2E-BF742CEC7817}"/>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590" name="ZoneTexte 2589">
          <a:extLst>
            <a:ext uri="{FF2B5EF4-FFF2-40B4-BE49-F238E27FC236}">
              <a16:creationId xmlns:a16="http://schemas.microsoft.com/office/drawing/2014/main" id="{D791C014-2F3F-45AC-8EAB-F4B6B2E5DDD3}"/>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591" name="ZoneTexte 2590">
          <a:extLst>
            <a:ext uri="{FF2B5EF4-FFF2-40B4-BE49-F238E27FC236}">
              <a16:creationId xmlns:a16="http://schemas.microsoft.com/office/drawing/2014/main" id="{41DCD406-BF78-4803-AA5F-66F8A51B127D}"/>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592" name="ZoneTexte 2591">
          <a:extLst>
            <a:ext uri="{FF2B5EF4-FFF2-40B4-BE49-F238E27FC236}">
              <a16:creationId xmlns:a16="http://schemas.microsoft.com/office/drawing/2014/main" id="{6419782A-293B-4CB9-941C-18DD9B685B48}"/>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593" name="ZoneTexte 2592">
          <a:extLst>
            <a:ext uri="{FF2B5EF4-FFF2-40B4-BE49-F238E27FC236}">
              <a16:creationId xmlns:a16="http://schemas.microsoft.com/office/drawing/2014/main" id="{4ACF553E-282D-4D5C-86B3-5A57253AE19A}"/>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594" name="ZoneTexte 2593">
          <a:extLst>
            <a:ext uri="{FF2B5EF4-FFF2-40B4-BE49-F238E27FC236}">
              <a16:creationId xmlns:a16="http://schemas.microsoft.com/office/drawing/2014/main" id="{27701449-18D7-43D0-8302-C287C03E0438}"/>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595" name="ZoneTexte 2594">
          <a:extLst>
            <a:ext uri="{FF2B5EF4-FFF2-40B4-BE49-F238E27FC236}">
              <a16:creationId xmlns:a16="http://schemas.microsoft.com/office/drawing/2014/main" id="{A081A6EB-23F0-412E-8BC2-075726B74609}"/>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596" name="ZoneTexte 2595">
          <a:extLst>
            <a:ext uri="{FF2B5EF4-FFF2-40B4-BE49-F238E27FC236}">
              <a16:creationId xmlns:a16="http://schemas.microsoft.com/office/drawing/2014/main" id="{641261E8-8E2B-461D-8F3C-020C623CCA50}"/>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597" name="ZoneTexte 2596">
          <a:extLst>
            <a:ext uri="{FF2B5EF4-FFF2-40B4-BE49-F238E27FC236}">
              <a16:creationId xmlns:a16="http://schemas.microsoft.com/office/drawing/2014/main" id="{5633CBED-E1C1-4455-A84C-F8CDCF217B3A}"/>
            </a:ext>
          </a:extLst>
        </xdr:cNvPr>
        <xdr:cNvSpPr txBox="1"/>
      </xdr:nvSpPr>
      <xdr:spPr>
        <a:xfrm>
          <a:off x="2377440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598" name="ZoneTexte 2597">
          <a:extLst>
            <a:ext uri="{FF2B5EF4-FFF2-40B4-BE49-F238E27FC236}">
              <a16:creationId xmlns:a16="http://schemas.microsoft.com/office/drawing/2014/main" id="{3CC5EA6E-9265-4F01-85BD-2FB5F615DC08}"/>
            </a:ext>
          </a:extLst>
        </xdr:cNvPr>
        <xdr:cNvSpPr txBox="1"/>
      </xdr:nvSpPr>
      <xdr:spPr>
        <a:xfrm>
          <a:off x="2377440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599" name="ZoneTexte 2598">
          <a:extLst>
            <a:ext uri="{FF2B5EF4-FFF2-40B4-BE49-F238E27FC236}">
              <a16:creationId xmlns:a16="http://schemas.microsoft.com/office/drawing/2014/main" id="{D94B3F7D-B758-4B8B-9C3B-620565E840D5}"/>
            </a:ext>
          </a:extLst>
        </xdr:cNvPr>
        <xdr:cNvSpPr txBox="1"/>
      </xdr:nvSpPr>
      <xdr:spPr>
        <a:xfrm>
          <a:off x="2377440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600" name="ZoneTexte 2599">
          <a:extLst>
            <a:ext uri="{FF2B5EF4-FFF2-40B4-BE49-F238E27FC236}">
              <a16:creationId xmlns:a16="http://schemas.microsoft.com/office/drawing/2014/main" id="{06FF34F9-468C-4756-BF22-8E5751849F64}"/>
            </a:ext>
          </a:extLst>
        </xdr:cNvPr>
        <xdr:cNvSpPr txBox="1"/>
      </xdr:nvSpPr>
      <xdr:spPr>
        <a:xfrm>
          <a:off x="2377440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601" name="ZoneTexte 2600">
          <a:extLst>
            <a:ext uri="{FF2B5EF4-FFF2-40B4-BE49-F238E27FC236}">
              <a16:creationId xmlns:a16="http://schemas.microsoft.com/office/drawing/2014/main" id="{C8E44160-DA2B-401A-B1C9-711018A9487F}"/>
            </a:ext>
          </a:extLst>
        </xdr:cNvPr>
        <xdr:cNvSpPr txBox="1"/>
      </xdr:nvSpPr>
      <xdr:spPr>
        <a:xfrm>
          <a:off x="2377440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602" name="ZoneTexte 2601">
          <a:extLst>
            <a:ext uri="{FF2B5EF4-FFF2-40B4-BE49-F238E27FC236}">
              <a16:creationId xmlns:a16="http://schemas.microsoft.com/office/drawing/2014/main" id="{61D77064-6DF4-4691-A821-9F570ECA8FD7}"/>
            </a:ext>
          </a:extLst>
        </xdr:cNvPr>
        <xdr:cNvSpPr txBox="1"/>
      </xdr:nvSpPr>
      <xdr:spPr>
        <a:xfrm>
          <a:off x="2377440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603" name="ZoneTexte 2602">
          <a:extLst>
            <a:ext uri="{FF2B5EF4-FFF2-40B4-BE49-F238E27FC236}">
              <a16:creationId xmlns:a16="http://schemas.microsoft.com/office/drawing/2014/main" id="{0F165E2B-C137-4289-8067-A36094C0A280}"/>
            </a:ext>
          </a:extLst>
        </xdr:cNvPr>
        <xdr:cNvSpPr txBox="1"/>
      </xdr:nvSpPr>
      <xdr:spPr>
        <a:xfrm>
          <a:off x="2377440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604" name="ZoneTexte 2603">
          <a:extLst>
            <a:ext uri="{FF2B5EF4-FFF2-40B4-BE49-F238E27FC236}">
              <a16:creationId xmlns:a16="http://schemas.microsoft.com/office/drawing/2014/main" id="{9A0756B5-509E-4A97-997D-7E74F6FECFF1}"/>
            </a:ext>
          </a:extLst>
        </xdr:cNvPr>
        <xdr:cNvSpPr txBox="1"/>
      </xdr:nvSpPr>
      <xdr:spPr>
        <a:xfrm>
          <a:off x="2377440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605" name="ZoneTexte 2604">
          <a:extLst>
            <a:ext uri="{FF2B5EF4-FFF2-40B4-BE49-F238E27FC236}">
              <a16:creationId xmlns:a16="http://schemas.microsoft.com/office/drawing/2014/main" id="{D95EB733-B473-4391-88FB-5851D0EDDA49}"/>
            </a:ext>
          </a:extLst>
        </xdr:cNvPr>
        <xdr:cNvSpPr txBox="1"/>
      </xdr:nvSpPr>
      <xdr:spPr>
        <a:xfrm>
          <a:off x="2377440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92</xdr:row>
      <xdr:rowOff>0</xdr:rowOff>
    </xdr:from>
    <xdr:ext cx="65" cy="172227"/>
    <xdr:sp macro="" textlink="">
      <xdr:nvSpPr>
        <xdr:cNvPr id="2606" name="ZoneTexte 2605">
          <a:extLst>
            <a:ext uri="{FF2B5EF4-FFF2-40B4-BE49-F238E27FC236}">
              <a16:creationId xmlns:a16="http://schemas.microsoft.com/office/drawing/2014/main" id="{790DBA0F-8FFB-4E72-9957-AF7D9FA24560}"/>
            </a:ext>
          </a:extLst>
        </xdr:cNvPr>
        <xdr:cNvSpPr txBox="1"/>
      </xdr:nvSpPr>
      <xdr:spPr>
        <a:xfrm>
          <a:off x="2377440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607" name="ZoneTexte 2606">
          <a:extLst>
            <a:ext uri="{FF2B5EF4-FFF2-40B4-BE49-F238E27FC236}">
              <a16:creationId xmlns:a16="http://schemas.microsoft.com/office/drawing/2014/main" id="{3082A9C5-8438-4494-AEC5-C53F240547BD}"/>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608" name="ZoneTexte 2607">
          <a:extLst>
            <a:ext uri="{FF2B5EF4-FFF2-40B4-BE49-F238E27FC236}">
              <a16:creationId xmlns:a16="http://schemas.microsoft.com/office/drawing/2014/main" id="{BDBE7D61-23A4-485D-BC9E-7ED690F94B20}"/>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609" name="ZoneTexte 2608">
          <a:extLst>
            <a:ext uri="{FF2B5EF4-FFF2-40B4-BE49-F238E27FC236}">
              <a16:creationId xmlns:a16="http://schemas.microsoft.com/office/drawing/2014/main" id="{B9620B59-3876-4BE8-A6EA-60E3BAEB6837}"/>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610" name="ZoneTexte 2609">
          <a:extLst>
            <a:ext uri="{FF2B5EF4-FFF2-40B4-BE49-F238E27FC236}">
              <a16:creationId xmlns:a16="http://schemas.microsoft.com/office/drawing/2014/main" id="{5D10EC60-2006-40DF-B70C-FD9D248714C4}"/>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611" name="ZoneTexte 2610">
          <a:extLst>
            <a:ext uri="{FF2B5EF4-FFF2-40B4-BE49-F238E27FC236}">
              <a16:creationId xmlns:a16="http://schemas.microsoft.com/office/drawing/2014/main" id="{C18B6B60-44EF-436F-95C9-62876DF0D85C}"/>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612" name="ZoneTexte 2611">
          <a:extLst>
            <a:ext uri="{FF2B5EF4-FFF2-40B4-BE49-F238E27FC236}">
              <a16:creationId xmlns:a16="http://schemas.microsoft.com/office/drawing/2014/main" id="{6E803C72-C13F-4261-8B2B-356A1282B487}"/>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613" name="ZoneTexte 2612">
          <a:extLst>
            <a:ext uri="{FF2B5EF4-FFF2-40B4-BE49-F238E27FC236}">
              <a16:creationId xmlns:a16="http://schemas.microsoft.com/office/drawing/2014/main" id="{9437D7EB-B739-4414-A74B-96B287ACDCA1}"/>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614" name="ZoneTexte 2613">
          <a:extLst>
            <a:ext uri="{FF2B5EF4-FFF2-40B4-BE49-F238E27FC236}">
              <a16:creationId xmlns:a16="http://schemas.microsoft.com/office/drawing/2014/main" id="{19A4CA00-A8FE-4C74-A8C4-EBD6B3C07770}"/>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615" name="ZoneTexte 2614">
          <a:extLst>
            <a:ext uri="{FF2B5EF4-FFF2-40B4-BE49-F238E27FC236}">
              <a16:creationId xmlns:a16="http://schemas.microsoft.com/office/drawing/2014/main" id="{1E82DA72-B179-431E-ACB3-7D71E5565C2B}"/>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92</xdr:row>
      <xdr:rowOff>0</xdr:rowOff>
    </xdr:from>
    <xdr:ext cx="65" cy="172227"/>
    <xdr:sp macro="" textlink="">
      <xdr:nvSpPr>
        <xdr:cNvPr id="2616" name="ZoneTexte 2615">
          <a:extLst>
            <a:ext uri="{FF2B5EF4-FFF2-40B4-BE49-F238E27FC236}">
              <a16:creationId xmlns:a16="http://schemas.microsoft.com/office/drawing/2014/main" id="{A60EE91B-02FA-4D7A-B83B-B0D91B421F1D}"/>
            </a:ext>
          </a:extLst>
        </xdr:cNvPr>
        <xdr:cNvSpPr txBox="1"/>
      </xdr:nvSpPr>
      <xdr:spPr>
        <a:xfrm>
          <a:off x="25469850" y="17506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17" name="ZoneTexte 2616">
          <a:extLst>
            <a:ext uri="{FF2B5EF4-FFF2-40B4-BE49-F238E27FC236}">
              <a16:creationId xmlns:a16="http://schemas.microsoft.com/office/drawing/2014/main" id="{BA433AFC-4EDB-4229-B967-E88636F9CAB5}"/>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18" name="ZoneTexte 2617">
          <a:extLst>
            <a:ext uri="{FF2B5EF4-FFF2-40B4-BE49-F238E27FC236}">
              <a16:creationId xmlns:a16="http://schemas.microsoft.com/office/drawing/2014/main" id="{DEA557C8-81C4-4F9C-A24D-C03918A26751}"/>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19" name="ZoneTexte 2618">
          <a:extLst>
            <a:ext uri="{FF2B5EF4-FFF2-40B4-BE49-F238E27FC236}">
              <a16:creationId xmlns:a16="http://schemas.microsoft.com/office/drawing/2014/main" id="{77F382AB-14EA-413F-A577-B15118156C00}"/>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20" name="ZoneTexte 2619">
          <a:extLst>
            <a:ext uri="{FF2B5EF4-FFF2-40B4-BE49-F238E27FC236}">
              <a16:creationId xmlns:a16="http://schemas.microsoft.com/office/drawing/2014/main" id="{A7CD7EE0-CC4B-4AE9-B144-50C7A757D05E}"/>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21" name="ZoneTexte 2620">
          <a:extLst>
            <a:ext uri="{FF2B5EF4-FFF2-40B4-BE49-F238E27FC236}">
              <a16:creationId xmlns:a16="http://schemas.microsoft.com/office/drawing/2014/main" id="{B7D14D6A-09B8-4FE1-81F9-0A23300D37DE}"/>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22" name="ZoneTexte 2621">
          <a:extLst>
            <a:ext uri="{FF2B5EF4-FFF2-40B4-BE49-F238E27FC236}">
              <a16:creationId xmlns:a16="http://schemas.microsoft.com/office/drawing/2014/main" id="{4F9918E9-2332-457F-917A-7A3989CC1157}"/>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23" name="ZoneTexte 2622">
          <a:extLst>
            <a:ext uri="{FF2B5EF4-FFF2-40B4-BE49-F238E27FC236}">
              <a16:creationId xmlns:a16="http://schemas.microsoft.com/office/drawing/2014/main" id="{0CD615A2-1CD7-424E-A5C0-62E1ED352B52}"/>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24" name="ZoneTexte 2623">
          <a:extLst>
            <a:ext uri="{FF2B5EF4-FFF2-40B4-BE49-F238E27FC236}">
              <a16:creationId xmlns:a16="http://schemas.microsoft.com/office/drawing/2014/main" id="{110762AC-85B6-4922-94F2-F3D80565D5D7}"/>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25" name="ZoneTexte 2624">
          <a:extLst>
            <a:ext uri="{FF2B5EF4-FFF2-40B4-BE49-F238E27FC236}">
              <a16:creationId xmlns:a16="http://schemas.microsoft.com/office/drawing/2014/main" id="{B93F8714-BD1B-4F95-B0DB-895F2D9BFAC5}"/>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26" name="ZoneTexte 2625">
          <a:extLst>
            <a:ext uri="{FF2B5EF4-FFF2-40B4-BE49-F238E27FC236}">
              <a16:creationId xmlns:a16="http://schemas.microsoft.com/office/drawing/2014/main" id="{B8821BA9-1F8C-4B14-A494-D426BD8EB29B}"/>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2627" name="ZoneTexte 2626">
          <a:extLst>
            <a:ext uri="{FF2B5EF4-FFF2-40B4-BE49-F238E27FC236}">
              <a16:creationId xmlns:a16="http://schemas.microsoft.com/office/drawing/2014/main" id="{825742C4-F2A9-4163-8B36-DD53C48C5AC9}"/>
            </a:ext>
          </a:extLst>
        </xdr:cNvPr>
        <xdr:cNvSpPr txBox="1"/>
      </xdr:nvSpPr>
      <xdr:spPr>
        <a:xfrm>
          <a:off x="2377440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2628" name="ZoneTexte 2627">
          <a:extLst>
            <a:ext uri="{FF2B5EF4-FFF2-40B4-BE49-F238E27FC236}">
              <a16:creationId xmlns:a16="http://schemas.microsoft.com/office/drawing/2014/main" id="{D0B89A33-31B7-4578-B6AD-1CBF7F86BB25}"/>
            </a:ext>
          </a:extLst>
        </xdr:cNvPr>
        <xdr:cNvSpPr txBox="1"/>
      </xdr:nvSpPr>
      <xdr:spPr>
        <a:xfrm>
          <a:off x="2377440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2629" name="ZoneTexte 2628">
          <a:extLst>
            <a:ext uri="{FF2B5EF4-FFF2-40B4-BE49-F238E27FC236}">
              <a16:creationId xmlns:a16="http://schemas.microsoft.com/office/drawing/2014/main" id="{26385528-CAE1-419B-94AC-AB7348805078}"/>
            </a:ext>
          </a:extLst>
        </xdr:cNvPr>
        <xdr:cNvSpPr txBox="1"/>
      </xdr:nvSpPr>
      <xdr:spPr>
        <a:xfrm>
          <a:off x="2377440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2630" name="ZoneTexte 2629">
          <a:extLst>
            <a:ext uri="{FF2B5EF4-FFF2-40B4-BE49-F238E27FC236}">
              <a16:creationId xmlns:a16="http://schemas.microsoft.com/office/drawing/2014/main" id="{94D11646-2C47-42BC-B8F1-2EF8EC8DB6C8}"/>
            </a:ext>
          </a:extLst>
        </xdr:cNvPr>
        <xdr:cNvSpPr txBox="1"/>
      </xdr:nvSpPr>
      <xdr:spPr>
        <a:xfrm>
          <a:off x="2377440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2631" name="ZoneTexte 2630">
          <a:extLst>
            <a:ext uri="{FF2B5EF4-FFF2-40B4-BE49-F238E27FC236}">
              <a16:creationId xmlns:a16="http://schemas.microsoft.com/office/drawing/2014/main" id="{FC92850C-189D-422B-8CAA-44E309AB9C71}"/>
            </a:ext>
          </a:extLst>
        </xdr:cNvPr>
        <xdr:cNvSpPr txBox="1"/>
      </xdr:nvSpPr>
      <xdr:spPr>
        <a:xfrm>
          <a:off x="2377440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2632" name="ZoneTexte 2631">
          <a:extLst>
            <a:ext uri="{FF2B5EF4-FFF2-40B4-BE49-F238E27FC236}">
              <a16:creationId xmlns:a16="http://schemas.microsoft.com/office/drawing/2014/main" id="{F5583944-A23B-4A9A-835A-6B9264E020FF}"/>
            </a:ext>
          </a:extLst>
        </xdr:cNvPr>
        <xdr:cNvSpPr txBox="1"/>
      </xdr:nvSpPr>
      <xdr:spPr>
        <a:xfrm>
          <a:off x="2377440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2633" name="ZoneTexte 2632">
          <a:extLst>
            <a:ext uri="{FF2B5EF4-FFF2-40B4-BE49-F238E27FC236}">
              <a16:creationId xmlns:a16="http://schemas.microsoft.com/office/drawing/2014/main" id="{F455D484-2C29-447B-AE89-D44F5F0AAB09}"/>
            </a:ext>
          </a:extLst>
        </xdr:cNvPr>
        <xdr:cNvSpPr txBox="1"/>
      </xdr:nvSpPr>
      <xdr:spPr>
        <a:xfrm>
          <a:off x="2377440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2634" name="ZoneTexte 2633">
          <a:extLst>
            <a:ext uri="{FF2B5EF4-FFF2-40B4-BE49-F238E27FC236}">
              <a16:creationId xmlns:a16="http://schemas.microsoft.com/office/drawing/2014/main" id="{2BFDD465-5E9D-41DD-8241-257F43851D8D}"/>
            </a:ext>
          </a:extLst>
        </xdr:cNvPr>
        <xdr:cNvSpPr txBox="1"/>
      </xdr:nvSpPr>
      <xdr:spPr>
        <a:xfrm>
          <a:off x="2377440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2635" name="ZoneTexte 2634">
          <a:extLst>
            <a:ext uri="{FF2B5EF4-FFF2-40B4-BE49-F238E27FC236}">
              <a16:creationId xmlns:a16="http://schemas.microsoft.com/office/drawing/2014/main" id="{743F360A-88A4-4BD6-83E3-9236D6913D5A}"/>
            </a:ext>
          </a:extLst>
        </xdr:cNvPr>
        <xdr:cNvSpPr txBox="1"/>
      </xdr:nvSpPr>
      <xdr:spPr>
        <a:xfrm>
          <a:off x="2377440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93</xdr:row>
      <xdr:rowOff>0</xdr:rowOff>
    </xdr:from>
    <xdr:ext cx="65" cy="172227"/>
    <xdr:sp macro="" textlink="">
      <xdr:nvSpPr>
        <xdr:cNvPr id="2636" name="ZoneTexte 2635">
          <a:extLst>
            <a:ext uri="{FF2B5EF4-FFF2-40B4-BE49-F238E27FC236}">
              <a16:creationId xmlns:a16="http://schemas.microsoft.com/office/drawing/2014/main" id="{39C1DE56-A845-4F3E-A711-F776BF894E36}"/>
            </a:ext>
          </a:extLst>
        </xdr:cNvPr>
        <xdr:cNvSpPr txBox="1"/>
      </xdr:nvSpPr>
      <xdr:spPr>
        <a:xfrm>
          <a:off x="2377440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37" name="ZoneTexte 2636">
          <a:extLst>
            <a:ext uri="{FF2B5EF4-FFF2-40B4-BE49-F238E27FC236}">
              <a16:creationId xmlns:a16="http://schemas.microsoft.com/office/drawing/2014/main" id="{9CC32B1B-201C-47D3-BD65-999A2A3F12B2}"/>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38" name="ZoneTexte 2637">
          <a:extLst>
            <a:ext uri="{FF2B5EF4-FFF2-40B4-BE49-F238E27FC236}">
              <a16:creationId xmlns:a16="http://schemas.microsoft.com/office/drawing/2014/main" id="{92BC2F2D-C8FE-4189-937C-D4B6DD8ABC73}"/>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39" name="ZoneTexte 2638">
          <a:extLst>
            <a:ext uri="{FF2B5EF4-FFF2-40B4-BE49-F238E27FC236}">
              <a16:creationId xmlns:a16="http://schemas.microsoft.com/office/drawing/2014/main" id="{DDA7DF3B-8607-437F-A9B7-31192252ED9F}"/>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40" name="ZoneTexte 2639">
          <a:extLst>
            <a:ext uri="{FF2B5EF4-FFF2-40B4-BE49-F238E27FC236}">
              <a16:creationId xmlns:a16="http://schemas.microsoft.com/office/drawing/2014/main" id="{EDF4C3E0-FEF0-40BE-8F7D-132DBC0A72FE}"/>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41" name="ZoneTexte 2640">
          <a:extLst>
            <a:ext uri="{FF2B5EF4-FFF2-40B4-BE49-F238E27FC236}">
              <a16:creationId xmlns:a16="http://schemas.microsoft.com/office/drawing/2014/main" id="{02ED4D7D-4FB8-43C3-B70E-0542F78BE2A7}"/>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42" name="ZoneTexte 2641">
          <a:extLst>
            <a:ext uri="{FF2B5EF4-FFF2-40B4-BE49-F238E27FC236}">
              <a16:creationId xmlns:a16="http://schemas.microsoft.com/office/drawing/2014/main" id="{A96819A5-0C91-4982-AD1F-751E321EA6B2}"/>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43" name="ZoneTexte 2642">
          <a:extLst>
            <a:ext uri="{FF2B5EF4-FFF2-40B4-BE49-F238E27FC236}">
              <a16:creationId xmlns:a16="http://schemas.microsoft.com/office/drawing/2014/main" id="{729540D8-DC66-4179-AAE6-D7B62F903429}"/>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44" name="ZoneTexte 2643">
          <a:extLst>
            <a:ext uri="{FF2B5EF4-FFF2-40B4-BE49-F238E27FC236}">
              <a16:creationId xmlns:a16="http://schemas.microsoft.com/office/drawing/2014/main" id="{A2F29486-E900-47BA-95A2-C61FC527D22C}"/>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45" name="ZoneTexte 2644">
          <a:extLst>
            <a:ext uri="{FF2B5EF4-FFF2-40B4-BE49-F238E27FC236}">
              <a16:creationId xmlns:a16="http://schemas.microsoft.com/office/drawing/2014/main" id="{15D4F30A-90ED-42F2-BF72-DBD962FB4D66}"/>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93</xdr:row>
      <xdr:rowOff>0</xdr:rowOff>
    </xdr:from>
    <xdr:ext cx="65" cy="172227"/>
    <xdr:sp macro="" textlink="">
      <xdr:nvSpPr>
        <xdr:cNvPr id="2646" name="ZoneTexte 2645">
          <a:extLst>
            <a:ext uri="{FF2B5EF4-FFF2-40B4-BE49-F238E27FC236}">
              <a16:creationId xmlns:a16="http://schemas.microsoft.com/office/drawing/2014/main" id="{39E2B814-4B89-4D3B-B5E7-8EBAD4E5DA96}"/>
            </a:ext>
          </a:extLst>
        </xdr:cNvPr>
        <xdr:cNvSpPr txBox="1"/>
      </xdr:nvSpPr>
      <xdr:spPr>
        <a:xfrm>
          <a:off x="25469850" y="1769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47" name="ZoneTexte 2646">
          <a:extLst>
            <a:ext uri="{FF2B5EF4-FFF2-40B4-BE49-F238E27FC236}">
              <a16:creationId xmlns:a16="http://schemas.microsoft.com/office/drawing/2014/main" id="{7272072B-569A-4ED1-96A5-035B105F5EB8}"/>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48" name="ZoneTexte 2647">
          <a:extLst>
            <a:ext uri="{FF2B5EF4-FFF2-40B4-BE49-F238E27FC236}">
              <a16:creationId xmlns:a16="http://schemas.microsoft.com/office/drawing/2014/main" id="{453F83A0-B98A-406E-B73F-207B09AD384C}"/>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49" name="ZoneTexte 2648">
          <a:extLst>
            <a:ext uri="{FF2B5EF4-FFF2-40B4-BE49-F238E27FC236}">
              <a16:creationId xmlns:a16="http://schemas.microsoft.com/office/drawing/2014/main" id="{73092361-3C6E-49AF-A23C-86D1ACD62585}"/>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50" name="ZoneTexte 2649">
          <a:extLst>
            <a:ext uri="{FF2B5EF4-FFF2-40B4-BE49-F238E27FC236}">
              <a16:creationId xmlns:a16="http://schemas.microsoft.com/office/drawing/2014/main" id="{459964A6-FD9C-4CED-B4DB-99766AF36AC3}"/>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51" name="ZoneTexte 2650">
          <a:extLst>
            <a:ext uri="{FF2B5EF4-FFF2-40B4-BE49-F238E27FC236}">
              <a16:creationId xmlns:a16="http://schemas.microsoft.com/office/drawing/2014/main" id="{96CA18FD-0DA8-46A4-AF43-729B92456284}"/>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52" name="ZoneTexte 2651">
          <a:extLst>
            <a:ext uri="{FF2B5EF4-FFF2-40B4-BE49-F238E27FC236}">
              <a16:creationId xmlns:a16="http://schemas.microsoft.com/office/drawing/2014/main" id="{C302BEDD-3098-47A2-AB59-ED961FEAB7C7}"/>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53" name="ZoneTexte 2652">
          <a:extLst>
            <a:ext uri="{FF2B5EF4-FFF2-40B4-BE49-F238E27FC236}">
              <a16:creationId xmlns:a16="http://schemas.microsoft.com/office/drawing/2014/main" id="{269801F3-ABCF-40B5-9FFA-E918B84B9AF9}"/>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54" name="ZoneTexte 2653">
          <a:extLst>
            <a:ext uri="{FF2B5EF4-FFF2-40B4-BE49-F238E27FC236}">
              <a16:creationId xmlns:a16="http://schemas.microsoft.com/office/drawing/2014/main" id="{0BA11E54-4245-40F1-A13D-AD27FFB9B1AE}"/>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55" name="ZoneTexte 2654">
          <a:extLst>
            <a:ext uri="{FF2B5EF4-FFF2-40B4-BE49-F238E27FC236}">
              <a16:creationId xmlns:a16="http://schemas.microsoft.com/office/drawing/2014/main" id="{400F6C07-EEC4-4841-895D-7987FBF0AB46}"/>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56" name="ZoneTexte 2655">
          <a:extLst>
            <a:ext uri="{FF2B5EF4-FFF2-40B4-BE49-F238E27FC236}">
              <a16:creationId xmlns:a16="http://schemas.microsoft.com/office/drawing/2014/main" id="{7EB8C63F-A227-4443-A7EE-9BF96F84498C}"/>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2657" name="ZoneTexte 2656">
          <a:extLst>
            <a:ext uri="{FF2B5EF4-FFF2-40B4-BE49-F238E27FC236}">
              <a16:creationId xmlns:a16="http://schemas.microsoft.com/office/drawing/2014/main" id="{47DD6559-9653-4D05-BC5B-924129146C38}"/>
            </a:ext>
          </a:extLst>
        </xdr:cNvPr>
        <xdr:cNvSpPr txBox="1"/>
      </xdr:nvSpPr>
      <xdr:spPr>
        <a:xfrm>
          <a:off x="2377440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2658" name="ZoneTexte 2657">
          <a:extLst>
            <a:ext uri="{FF2B5EF4-FFF2-40B4-BE49-F238E27FC236}">
              <a16:creationId xmlns:a16="http://schemas.microsoft.com/office/drawing/2014/main" id="{B7B9D130-A1E6-4821-9C69-380A5F3FC016}"/>
            </a:ext>
          </a:extLst>
        </xdr:cNvPr>
        <xdr:cNvSpPr txBox="1"/>
      </xdr:nvSpPr>
      <xdr:spPr>
        <a:xfrm>
          <a:off x="2377440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2659" name="ZoneTexte 2658">
          <a:extLst>
            <a:ext uri="{FF2B5EF4-FFF2-40B4-BE49-F238E27FC236}">
              <a16:creationId xmlns:a16="http://schemas.microsoft.com/office/drawing/2014/main" id="{87E83C65-A4A8-4978-A3AF-19E27AB95012}"/>
            </a:ext>
          </a:extLst>
        </xdr:cNvPr>
        <xdr:cNvSpPr txBox="1"/>
      </xdr:nvSpPr>
      <xdr:spPr>
        <a:xfrm>
          <a:off x="2377440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2660" name="ZoneTexte 2659">
          <a:extLst>
            <a:ext uri="{FF2B5EF4-FFF2-40B4-BE49-F238E27FC236}">
              <a16:creationId xmlns:a16="http://schemas.microsoft.com/office/drawing/2014/main" id="{D537E562-3677-4FB8-9B0C-21B25C9E5DA2}"/>
            </a:ext>
          </a:extLst>
        </xdr:cNvPr>
        <xdr:cNvSpPr txBox="1"/>
      </xdr:nvSpPr>
      <xdr:spPr>
        <a:xfrm>
          <a:off x="2377440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2661" name="ZoneTexte 2660">
          <a:extLst>
            <a:ext uri="{FF2B5EF4-FFF2-40B4-BE49-F238E27FC236}">
              <a16:creationId xmlns:a16="http://schemas.microsoft.com/office/drawing/2014/main" id="{91F3CF6B-3BFC-4157-A68B-3CD85A4B2A06}"/>
            </a:ext>
          </a:extLst>
        </xdr:cNvPr>
        <xdr:cNvSpPr txBox="1"/>
      </xdr:nvSpPr>
      <xdr:spPr>
        <a:xfrm>
          <a:off x="2377440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2662" name="ZoneTexte 2661">
          <a:extLst>
            <a:ext uri="{FF2B5EF4-FFF2-40B4-BE49-F238E27FC236}">
              <a16:creationId xmlns:a16="http://schemas.microsoft.com/office/drawing/2014/main" id="{AA276DB2-2AFC-4AAD-A691-C4EFE67192D4}"/>
            </a:ext>
          </a:extLst>
        </xdr:cNvPr>
        <xdr:cNvSpPr txBox="1"/>
      </xdr:nvSpPr>
      <xdr:spPr>
        <a:xfrm>
          <a:off x="2377440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2663" name="ZoneTexte 2662">
          <a:extLst>
            <a:ext uri="{FF2B5EF4-FFF2-40B4-BE49-F238E27FC236}">
              <a16:creationId xmlns:a16="http://schemas.microsoft.com/office/drawing/2014/main" id="{968E9B1A-D4E0-46D5-BDE5-F71031302446}"/>
            </a:ext>
          </a:extLst>
        </xdr:cNvPr>
        <xdr:cNvSpPr txBox="1"/>
      </xdr:nvSpPr>
      <xdr:spPr>
        <a:xfrm>
          <a:off x="2377440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2664" name="ZoneTexte 2663">
          <a:extLst>
            <a:ext uri="{FF2B5EF4-FFF2-40B4-BE49-F238E27FC236}">
              <a16:creationId xmlns:a16="http://schemas.microsoft.com/office/drawing/2014/main" id="{8180147A-B8DB-42EB-B79B-1FB00D958FC4}"/>
            </a:ext>
          </a:extLst>
        </xdr:cNvPr>
        <xdr:cNvSpPr txBox="1"/>
      </xdr:nvSpPr>
      <xdr:spPr>
        <a:xfrm>
          <a:off x="2377440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2665" name="ZoneTexte 2664">
          <a:extLst>
            <a:ext uri="{FF2B5EF4-FFF2-40B4-BE49-F238E27FC236}">
              <a16:creationId xmlns:a16="http://schemas.microsoft.com/office/drawing/2014/main" id="{8623C1E2-0F35-4831-9044-A8CBA15CCEAE}"/>
            </a:ext>
          </a:extLst>
        </xdr:cNvPr>
        <xdr:cNvSpPr txBox="1"/>
      </xdr:nvSpPr>
      <xdr:spPr>
        <a:xfrm>
          <a:off x="2377440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94</xdr:row>
      <xdr:rowOff>0</xdr:rowOff>
    </xdr:from>
    <xdr:ext cx="65" cy="172227"/>
    <xdr:sp macro="" textlink="">
      <xdr:nvSpPr>
        <xdr:cNvPr id="2666" name="ZoneTexte 2665">
          <a:extLst>
            <a:ext uri="{FF2B5EF4-FFF2-40B4-BE49-F238E27FC236}">
              <a16:creationId xmlns:a16="http://schemas.microsoft.com/office/drawing/2014/main" id="{1595D843-7944-4074-BC2E-5ECADCE02E65}"/>
            </a:ext>
          </a:extLst>
        </xdr:cNvPr>
        <xdr:cNvSpPr txBox="1"/>
      </xdr:nvSpPr>
      <xdr:spPr>
        <a:xfrm>
          <a:off x="2377440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67" name="ZoneTexte 2666">
          <a:extLst>
            <a:ext uri="{FF2B5EF4-FFF2-40B4-BE49-F238E27FC236}">
              <a16:creationId xmlns:a16="http://schemas.microsoft.com/office/drawing/2014/main" id="{21675F2E-8E61-4A55-9E7D-3A737C73AD75}"/>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68" name="ZoneTexte 2667">
          <a:extLst>
            <a:ext uri="{FF2B5EF4-FFF2-40B4-BE49-F238E27FC236}">
              <a16:creationId xmlns:a16="http://schemas.microsoft.com/office/drawing/2014/main" id="{DD9D4BDF-DC87-48A0-9E12-80A5F6D7660A}"/>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69" name="ZoneTexte 2668">
          <a:extLst>
            <a:ext uri="{FF2B5EF4-FFF2-40B4-BE49-F238E27FC236}">
              <a16:creationId xmlns:a16="http://schemas.microsoft.com/office/drawing/2014/main" id="{0F784A0B-4A68-41DC-8C77-CD09FE973F7D}"/>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70" name="ZoneTexte 2669">
          <a:extLst>
            <a:ext uri="{FF2B5EF4-FFF2-40B4-BE49-F238E27FC236}">
              <a16:creationId xmlns:a16="http://schemas.microsoft.com/office/drawing/2014/main" id="{ECCA7BF7-4B06-4D43-86CE-F2E62D1FEE3B}"/>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71" name="ZoneTexte 2670">
          <a:extLst>
            <a:ext uri="{FF2B5EF4-FFF2-40B4-BE49-F238E27FC236}">
              <a16:creationId xmlns:a16="http://schemas.microsoft.com/office/drawing/2014/main" id="{907ADA91-6FCF-469A-A6A2-765560EFDC6B}"/>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72" name="ZoneTexte 2671">
          <a:extLst>
            <a:ext uri="{FF2B5EF4-FFF2-40B4-BE49-F238E27FC236}">
              <a16:creationId xmlns:a16="http://schemas.microsoft.com/office/drawing/2014/main" id="{D89E55D6-C582-4EC8-96BE-293618859F19}"/>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73" name="ZoneTexte 2672">
          <a:extLst>
            <a:ext uri="{FF2B5EF4-FFF2-40B4-BE49-F238E27FC236}">
              <a16:creationId xmlns:a16="http://schemas.microsoft.com/office/drawing/2014/main" id="{9FC04603-B3D7-40C6-9650-F95733E88E0E}"/>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74" name="ZoneTexte 2673">
          <a:extLst>
            <a:ext uri="{FF2B5EF4-FFF2-40B4-BE49-F238E27FC236}">
              <a16:creationId xmlns:a16="http://schemas.microsoft.com/office/drawing/2014/main" id="{AA97BCB1-D6C0-4533-AFC6-6B8E818088EE}"/>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75" name="ZoneTexte 2674">
          <a:extLst>
            <a:ext uri="{FF2B5EF4-FFF2-40B4-BE49-F238E27FC236}">
              <a16:creationId xmlns:a16="http://schemas.microsoft.com/office/drawing/2014/main" id="{7DE6E2C4-5E4A-4F80-A731-D80ACE5D39AA}"/>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94</xdr:row>
      <xdr:rowOff>0</xdr:rowOff>
    </xdr:from>
    <xdr:ext cx="65" cy="172227"/>
    <xdr:sp macro="" textlink="">
      <xdr:nvSpPr>
        <xdr:cNvPr id="2676" name="ZoneTexte 2675">
          <a:extLst>
            <a:ext uri="{FF2B5EF4-FFF2-40B4-BE49-F238E27FC236}">
              <a16:creationId xmlns:a16="http://schemas.microsoft.com/office/drawing/2014/main" id="{D3EF3ECD-12F5-4E81-A312-B3270BD44BCD}"/>
            </a:ext>
          </a:extLst>
        </xdr:cNvPr>
        <xdr:cNvSpPr txBox="1"/>
      </xdr:nvSpPr>
      <xdr:spPr>
        <a:xfrm>
          <a:off x="25469850" y="1788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677" name="ZoneTexte 2676">
          <a:extLst>
            <a:ext uri="{FF2B5EF4-FFF2-40B4-BE49-F238E27FC236}">
              <a16:creationId xmlns:a16="http://schemas.microsoft.com/office/drawing/2014/main" id="{AA67D13D-85E0-44B7-BE26-9D6E2C16DB15}"/>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678" name="ZoneTexte 2677">
          <a:extLst>
            <a:ext uri="{FF2B5EF4-FFF2-40B4-BE49-F238E27FC236}">
              <a16:creationId xmlns:a16="http://schemas.microsoft.com/office/drawing/2014/main" id="{A93D2C4D-59D4-4920-8CFC-012B9E1E04B1}"/>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679" name="ZoneTexte 2678">
          <a:extLst>
            <a:ext uri="{FF2B5EF4-FFF2-40B4-BE49-F238E27FC236}">
              <a16:creationId xmlns:a16="http://schemas.microsoft.com/office/drawing/2014/main" id="{42379E9B-086E-4394-BFB0-EBF7185FAE3A}"/>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680" name="ZoneTexte 2679">
          <a:extLst>
            <a:ext uri="{FF2B5EF4-FFF2-40B4-BE49-F238E27FC236}">
              <a16:creationId xmlns:a16="http://schemas.microsoft.com/office/drawing/2014/main" id="{8756215A-4D09-4CAD-91F1-64ED1B2838D9}"/>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681" name="ZoneTexte 2680">
          <a:extLst>
            <a:ext uri="{FF2B5EF4-FFF2-40B4-BE49-F238E27FC236}">
              <a16:creationId xmlns:a16="http://schemas.microsoft.com/office/drawing/2014/main" id="{FF0F1D36-5194-472C-9562-A4E2414CFA78}"/>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682" name="ZoneTexte 2681">
          <a:extLst>
            <a:ext uri="{FF2B5EF4-FFF2-40B4-BE49-F238E27FC236}">
              <a16:creationId xmlns:a16="http://schemas.microsoft.com/office/drawing/2014/main" id="{18AB9387-0EE8-426E-8257-1EA258A00B31}"/>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683" name="ZoneTexte 2682">
          <a:extLst>
            <a:ext uri="{FF2B5EF4-FFF2-40B4-BE49-F238E27FC236}">
              <a16:creationId xmlns:a16="http://schemas.microsoft.com/office/drawing/2014/main" id="{465A0E48-8899-4CDD-BCC6-95E4022E4818}"/>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684" name="ZoneTexte 2683">
          <a:extLst>
            <a:ext uri="{FF2B5EF4-FFF2-40B4-BE49-F238E27FC236}">
              <a16:creationId xmlns:a16="http://schemas.microsoft.com/office/drawing/2014/main" id="{479925D4-CC51-4990-A258-BCDBF386DD2B}"/>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685" name="ZoneTexte 2684">
          <a:extLst>
            <a:ext uri="{FF2B5EF4-FFF2-40B4-BE49-F238E27FC236}">
              <a16:creationId xmlns:a16="http://schemas.microsoft.com/office/drawing/2014/main" id="{259575D8-C153-48B3-9F17-23B51C0FBF58}"/>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686" name="ZoneTexte 2685">
          <a:extLst>
            <a:ext uri="{FF2B5EF4-FFF2-40B4-BE49-F238E27FC236}">
              <a16:creationId xmlns:a16="http://schemas.microsoft.com/office/drawing/2014/main" id="{EA50FBC3-618D-477C-9807-36570C5156A7}"/>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2687" name="ZoneTexte 2686">
          <a:extLst>
            <a:ext uri="{FF2B5EF4-FFF2-40B4-BE49-F238E27FC236}">
              <a16:creationId xmlns:a16="http://schemas.microsoft.com/office/drawing/2014/main" id="{FBDDDDF4-E1C6-43E8-842B-8AA526B1D54C}"/>
            </a:ext>
          </a:extLst>
        </xdr:cNvPr>
        <xdr:cNvSpPr txBox="1"/>
      </xdr:nvSpPr>
      <xdr:spPr>
        <a:xfrm>
          <a:off x="2377440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2688" name="ZoneTexte 2687">
          <a:extLst>
            <a:ext uri="{FF2B5EF4-FFF2-40B4-BE49-F238E27FC236}">
              <a16:creationId xmlns:a16="http://schemas.microsoft.com/office/drawing/2014/main" id="{10E0DD28-45D2-413A-A85C-398C915D996E}"/>
            </a:ext>
          </a:extLst>
        </xdr:cNvPr>
        <xdr:cNvSpPr txBox="1"/>
      </xdr:nvSpPr>
      <xdr:spPr>
        <a:xfrm>
          <a:off x="2377440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2689" name="ZoneTexte 2688">
          <a:extLst>
            <a:ext uri="{FF2B5EF4-FFF2-40B4-BE49-F238E27FC236}">
              <a16:creationId xmlns:a16="http://schemas.microsoft.com/office/drawing/2014/main" id="{3ECAC312-6B00-4EF7-B564-47798FEF9A96}"/>
            </a:ext>
          </a:extLst>
        </xdr:cNvPr>
        <xdr:cNvSpPr txBox="1"/>
      </xdr:nvSpPr>
      <xdr:spPr>
        <a:xfrm>
          <a:off x="2377440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2690" name="ZoneTexte 2689">
          <a:extLst>
            <a:ext uri="{FF2B5EF4-FFF2-40B4-BE49-F238E27FC236}">
              <a16:creationId xmlns:a16="http://schemas.microsoft.com/office/drawing/2014/main" id="{E156E9B5-A1EE-44E7-9FE9-D457ED5CD189}"/>
            </a:ext>
          </a:extLst>
        </xdr:cNvPr>
        <xdr:cNvSpPr txBox="1"/>
      </xdr:nvSpPr>
      <xdr:spPr>
        <a:xfrm>
          <a:off x="2377440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2691" name="ZoneTexte 2690">
          <a:extLst>
            <a:ext uri="{FF2B5EF4-FFF2-40B4-BE49-F238E27FC236}">
              <a16:creationId xmlns:a16="http://schemas.microsoft.com/office/drawing/2014/main" id="{83C52429-B7FC-44C5-9CC6-1C4B7FAE0E08}"/>
            </a:ext>
          </a:extLst>
        </xdr:cNvPr>
        <xdr:cNvSpPr txBox="1"/>
      </xdr:nvSpPr>
      <xdr:spPr>
        <a:xfrm>
          <a:off x="2377440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2692" name="ZoneTexte 2691">
          <a:extLst>
            <a:ext uri="{FF2B5EF4-FFF2-40B4-BE49-F238E27FC236}">
              <a16:creationId xmlns:a16="http://schemas.microsoft.com/office/drawing/2014/main" id="{FABAF6A7-4286-4C80-896C-333FE86A2B7F}"/>
            </a:ext>
          </a:extLst>
        </xdr:cNvPr>
        <xdr:cNvSpPr txBox="1"/>
      </xdr:nvSpPr>
      <xdr:spPr>
        <a:xfrm>
          <a:off x="2377440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2693" name="ZoneTexte 2692">
          <a:extLst>
            <a:ext uri="{FF2B5EF4-FFF2-40B4-BE49-F238E27FC236}">
              <a16:creationId xmlns:a16="http://schemas.microsoft.com/office/drawing/2014/main" id="{5280E936-2DFF-4A40-AB98-1E856D0870E8}"/>
            </a:ext>
          </a:extLst>
        </xdr:cNvPr>
        <xdr:cNvSpPr txBox="1"/>
      </xdr:nvSpPr>
      <xdr:spPr>
        <a:xfrm>
          <a:off x="2377440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2694" name="ZoneTexte 2693">
          <a:extLst>
            <a:ext uri="{FF2B5EF4-FFF2-40B4-BE49-F238E27FC236}">
              <a16:creationId xmlns:a16="http://schemas.microsoft.com/office/drawing/2014/main" id="{F6E7589A-90FA-49CB-A4C4-89B3961623B0}"/>
            </a:ext>
          </a:extLst>
        </xdr:cNvPr>
        <xdr:cNvSpPr txBox="1"/>
      </xdr:nvSpPr>
      <xdr:spPr>
        <a:xfrm>
          <a:off x="2377440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2695" name="ZoneTexte 2694">
          <a:extLst>
            <a:ext uri="{FF2B5EF4-FFF2-40B4-BE49-F238E27FC236}">
              <a16:creationId xmlns:a16="http://schemas.microsoft.com/office/drawing/2014/main" id="{B22849F5-E631-456A-AE32-2EBA88BA7B44}"/>
            </a:ext>
          </a:extLst>
        </xdr:cNvPr>
        <xdr:cNvSpPr txBox="1"/>
      </xdr:nvSpPr>
      <xdr:spPr>
        <a:xfrm>
          <a:off x="2377440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95</xdr:row>
      <xdr:rowOff>0</xdr:rowOff>
    </xdr:from>
    <xdr:ext cx="65" cy="172227"/>
    <xdr:sp macro="" textlink="">
      <xdr:nvSpPr>
        <xdr:cNvPr id="2696" name="ZoneTexte 2695">
          <a:extLst>
            <a:ext uri="{FF2B5EF4-FFF2-40B4-BE49-F238E27FC236}">
              <a16:creationId xmlns:a16="http://schemas.microsoft.com/office/drawing/2014/main" id="{0B9B7FE3-C501-4323-9ED4-C42F6DB8725A}"/>
            </a:ext>
          </a:extLst>
        </xdr:cNvPr>
        <xdr:cNvSpPr txBox="1"/>
      </xdr:nvSpPr>
      <xdr:spPr>
        <a:xfrm>
          <a:off x="2377440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697" name="ZoneTexte 2696">
          <a:extLst>
            <a:ext uri="{FF2B5EF4-FFF2-40B4-BE49-F238E27FC236}">
              <a16:creationId xmlns:a16="http://schemas.microsoft.com/office/drawing/2014/main" id="{BB09584C-46DF-4A47-ABCE-432CFDB1DE10}"/>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698" name="ZoneTexte 2697">
          <a:extLst>
            <a:ext uri="{FF2B5EF4-FFF2-40B4-BE49-F238E27FC236}">
              <a16:creationId xmlns:a16="http://schemas.microsoft.com/office/drawing/2014/main" id="{BA2C900E-2AE5-4062-BA0A-1F333FD2A03F}"/>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699" name="ZoneTexte 2698">
          <a:extLst>
            <a:ext uri="{FF2B5EF4-FFF2-40B4-BE49-F238E27FC236}">
              <a16:creationId xmlns:a16="http://schemas.microsoft.com/office/drawing/2014/main" id="{F1E40F53-0713-4956-B63A-A10EA7A6DA42}"/>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700" name="ZoneTexte 2699">
          <a:extLst>
            <a:ext uri="{FF2B5EF4-FFF2-40B4-BE49-F238E27FC236}">
              <a16:creationId xmlns:a16="http://schemas.microsoft.com/office/drawing/2014/main" id="{5BAC4D11-8002-4199-9FCF-C805D92F45DC}"/>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701" name="ZoneTexte 2700">
          <a:extLst>
            <a:ext uri="{FF2B5EF4-FFF2-40B4-BE49-F238E27FC236}">
              <a16:creationId xmlns:a16="http://schemas.microsoft.com/office/drawing/2014/main" id="{388363D9-DA4D-47EF-B319-3AD25BAC91D2}"/>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702" name="ZoneTexte 2701">
          <a:extLst>
            <a:ext uri="{FF2B5EF4-FFF2-40B4-BE49-F238E27FC236}">
              <a16:creationId xmlns:a16="http://schemas.microsoft.com/office/drawing/2014/main" id="{D1C2B0F3-89D9-42E2-90F3-7B6001EB8D0B}"/>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703" name="ZoneTexte 2702">
          <a:extLst>
            <a:ext uri="{FF2B5EF4-FFF2-40B4-BE49-F238E27FC236}">
              <a16:creationId xmlns:a16="http://schemas.microsoft.com/office/drawing/2014/main" id="{71022AD2-0420-43C9-9399-BD3803D2B76D}"/>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704" name="ZoneTexte 2703">
          <a:extLst>
            <a:ext uri="{FF2B5EF4-FFF2-40B4-BE49-F238E27FC236}">
              <a16:creationId xmlns:a16="http://schemas.microsoft.com/office/drawing/2014/main" id="{1E9CF774-57F5-48BF-9275-AEA3B1592256}"/>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705" name="ZoneTexte 2704">
          <a:extLst>
            <a:ext uri="{FF2B5EF4-FFF2-40B4-BE49-F238E27FC236}">
              <a16:creationId xmlns:a16="http://schemas.microsoft.com/office/drawing/2014/main" id="{6B047B80-BEAD-4959-8449-E475D8BBB5CB}"/>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95</xdr:row>
      <xdr:rowOff>0</xdr:rowOff>
    </xdr:from>
    <xdr:ext cx="65" cy="172227"/>
    <xdr:sp macro="" textlink="">
      <xdr:nvSpPr>
        <xdr:cNvPr id="2706" name="ZoneTexte 2705">
          <a:extLst>
            <a:ext uri="{FF2B5EF4-FFF2-40B4-BE49-F238E27FC236}">
              <a16:creationId xmlns:a16="http://schemas.microsoft.com/office/drawing/2014/main" id="{FD214837-510B-4CF6-88DB-0A3F5554479F}"/>
            </a:ext>
          </a:extLst>
        </xdr:cNvPr>
        <xdr:cNvSpPr txBox="1"/>
      </xdr:nvSpPr>
      <xdr:spPr>
        <a:xfrm>
          <a:off x="25469850" y="1807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07" name="ZoneTexte 2706">
          <a:extLst>
            <a:ext uri="{FF2B5EF4-FFF2-40B4-BE49-F238E27FC236}">
              <a16:creationId xmlns:a16="http://schemas.microsoft.com/office/drawing/2014/main" id="{EE194F2D-3213-421F-9EDC-460554A25E04}"/>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08" name="ZoneTexte 2707">
          <a:extLst>
            <a:ext uri="{FF2B5EF4-FFF2-40B4-BE49-F238E27FC236}">
              <a16:creationId xmlns:a16="http://schemas.microsoft.com/office/drawing/2014/main" id="{4EDF986F-EAC7-48B3-9E60-FB43194B1BA8}"/>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09" name="ZoneTexte 2708">
          <a:extLst>
            <a:ext uri="{FF2B5EF4-FFF2-40B4-BE49-F238E27FC236}">
              <a16:creationId xmlns:a16="http://schemas.microsoft.com/office/drawing/2014/main" id="{EA2A58AF-9D63-494A-8987-2D2D05A51A81}"/>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10" name="ZoneTexte 2709">
          <a:extLst>
            <a:ext uri="{FF2B5EF4-FFF2-40B4-BE49-F238E27FC236}">
              <a16:creationId xmlns:a16="http://schemas.microsoft.com/office/drawing/2014/main" id="{B43EFBE7-4CA2-42CC-BBD8-DFE0463F9168}"/>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11" name="ZoneTexte 2710">
          <a:extLst>
            <a:ext uri="{FF2B5EF4-FFF2-40B4-BE49-F238E27FC236}">
              <a16:creationId xmlns:a16="http://schemas.microsoft.com/office/drawing/2014/main" id="{690AC6F2-E455-4940-8268-5F38A1106A3E}"/>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12" name="ZoneTexte 2711">
          <a:extLst>
            <a:ext uri="{FF2B5EF4-FFF2-40B4-BE49-F238E27FC236}">
              <a16:creationId xmlns:a16="http://schemas.microsoft.com/office/drawing/2014/main" id="{AD7417F9-D644-46D6-B4F7-0352153CDA77}"/>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13" name="ZoneTexte 2712">
          <a:extLst>
            <a:ext uri="{FF2B5EF4-FFF2-40B4-BE49-F238E27FC236}">
              <a16:creationId xmlns:a16="http://schemas.microsoft.com/office/drawing/2014/main" id="{AF3336B9-64FA-4987-8163-B4F3D8D0C2E5}"/>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14" name="ZoneTexte 2713">
          <a:extLst>
            <a:ext uri="{FF2B5EF4-FFF2-40B4-BE49-F238E27FC236}">
              <a16:creationId xmlns:a16="http://schemas.microsoft.com/office/drawing/2014/main" id="{4EDB6C4A-2C60-4400-AF5F-1F840FCDCEE8}"/>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15" name="ZoneTexte 2714">
          <a:extLst>
            <a:ext uri="{FF2B5EF4-FFF2-40B4-BE49-F238E27FC236}">
              <a16:creationId xmlns:a16="http://schemas.microsoft.com/office/drawing/2014/main" id="{051BF8F5-90A3-4DD4-8CD8-451C2342EF4F}"/>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16" name="ZoneTexte 2715">
          <a:extLst>
            <a:ext uri="{FF2B5EF4-FFF2-40B4-BE49-F238E27FC236}">
              <a16:creationId xmlns:a16="http://schemas.microsoft.com/office/drawing/2014/main" id="{4A2A3F6E-8FA5-4A96-AF9C-D4DC9F50791F}"/>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2717" name="ZoneTexte 2716">
          <a:extLst>
            <a:ext uri="{FF2B5EF4-FFF2-40B4-BE49-F238E27FC236}">
              <a16:creationId xmlns:a16="http://schemas.microsoft.com/office/drawing/2014/main" id="{0643063C-2537-4B81-8BF8-E857066E5786}"/>
            </a:ext>
          </a:extLst>
        </xdr:cNvPr>
        <xdr:cNvSpPr txBox="1"/>
      </xdr:nvSpPr>
      <xdr:spPr>
        <a:xfrm>
          <a:off x="2377440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2718" name="ZoneTexte 2717">
          <a:extLst>
            <a:ext uri="{FF2B5EF4-FFF2-40B4-BE49-F238E27FC236}">
              <a16:creationId xmlns:a16="http://schemas.microsoft.com/office/drawing/2014/main" id="{208A322E-3AF9-4959-8942-514F8A7D67F8}"/>
            </a:ext>
          </a:extLst>
        </xdr:cNvPr>
        <xdr:cNvSpPr txBox="1"/>
      </xdr:nvSpPr>
      <xdr:spPr>
        <a:xfrm>
          <a:off x="2377440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2719" name="ZoneTexte 2718">
          <a:extLst>
            <a:ext uri="{FF2B5EF4-FFF2-40B4-BE49-F238E27FC236}">
              <a16:creationId xmlns:a16="http://schemas.microsoft.com/office/drawing/2014/main" id="{E38C03E7-A3B3-44D4-B4C1-A331003EDB7D}"/>
            </a:ext>
          </a:extLst>
        </xdr:cNvPr>
        <xdr:cNvSpPr txBox="1"/>
      </xdr:nvSpPr>
      <xdr:spPr>
        <a:xfrm>
          <a:off x="2377440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2720" name="ZoneTexte 2719">
          <a:extLst>
            <a:ext uri="{FF2B5EF4-FFF2-40B4-BE49-F238E27FC236}">
              <a16:creationId xmlns:a16="http://schemas.microsoft.com/office/drawing/2014/main" id="{DC6729AD-5A66-4043-A677-6CAFCB443606}"/>
            </a:ext>
          </a:extLst>
        </xdr:cNvPr>
        <xdr:cNvSpPr txBox="1"/>
      </xdr:nvSpPr>
      <xdr:spPr>
        <a:xfrm>
          <a:off x="2377440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2721" name="ZoneTexte 2720">
          <a:extLst>
            <a:ext uri="{FF2B5EF4-FFF2-40B4-BE49-F238E27FC236}">
              <a16:creationId xmlns:a16="http://schemas.microsoft.com/office/drawing/2014/main" id="{433CE278-7D87-4C67-94F8-824D21B52FF2}"/>
            </a:ext>
          </a:extLst>
        </xdr:cNvPr>
        <xdr:cNvSpPr txBox="1"/>
      </xdr:nvSpPr>
      <xdr:spPr>
        <a:xfrm>
          <a:off x="2377440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2722" name="ZoneTexte 2721">
          <a:extLst>
            <a:ext uri="{FF2B5EF4-FFF2-40B4-BE49-F238E27FC236}">
              <a16:creationId xmlns:a16="http://schemas.microsoft.com/office/drawing/2014/main" id="{6D88299F-8028-4213-AE85-671A7837944C}"/>
            </a:ext>
          </a:extLst>
        </xdr:cNvPr>
        <xdr:cNvSpPr txBox="1"/>
      </xdr:nvSpPr>
      <xdr:spPr>
        <a:xfrm>
          <a:off x="2377440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2723" name="ZoneTexte 2722">
          <a:extLst>
            <a:ext uri="{FF2B5EF4-FFF2-40B4-BE49-F238E27FC236}">
              <a16:creationId xmlns:a16="http://schemas.microsoft.com/office/drawing/2014/main" id="{DDC3A66C-03DA-4EF4-89C8-BAAF2EBB0C98}"/>
            </a:ext>
          </a:extLst>
        </xdr:cNvPr>
        <xdr:cNvSpPr txBox="1"/>
      </xdr:nvSpPr>
      <xdr:spPr>
        <a:xfrm>
          <a:off x="2377440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2724" name="ZoneTexte 2723">
          <a:extLst>
            <a:ext uri="{FF2B5EF4-FFF2-40B4-BE49-F238E27FC236}">
              <a16:creationId xmlns:a16="http://schemas.microsoft.com/office/drawing/2014/main" id="{0188FD1F-F9F7-4F75-86A0-D9ED7EB7C87B}"/>
            </a:ext>
          </a:extLst>
        </xdr:cNvPr>
        <xdr:cNvSpPr txBox="1"/>
      </xdr:nvSpPr>
      <xdr:spPr>
        <a:xfrm>
          <a:off x="2377440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2725" name="ZoneTexte 2724">
          <a:extLst>
            <a:ext uri="{FF2B5EF4-FFF2-40B4-BE49-F238E27FC236}">
              <a16:creationId xmlns:a16="http://schemas.microsoft.com/office/drawing/2014/main" id="{995F07AB-BF6B-476B-AAB2-A5F6FE960CA7}"/>
            </a:ext>
          </a:extLst>
        </xdr:cNvPr>
        <xdr:cNvSpPr txBox="1"/>
      </xdr:nvSpPr>
      <xdr:spPr>
        <a:xfrm>
          <a:off x="2377440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96</xdr:row>
      <xdr:rowOff>0</xdr:rowOff>
    </xdr:from>
    <xdr:ext cx="65" cy="172227"/>
    <xdr:sp macro="" textlink="">
      <xdr:nvSpPr>
        <xdr:cNvPr id="2726" name="ZoneTexte 2725">
          <a:extLst>
            <a:ext uri="{FF2B5EF4-FFF2-40B4-BE49-F238E27FC236}">
              <a16:creationId xmlns:a16="http://schemas.microsoft.com/office/drawing/2014/main" id="{35D7DA1D-A624-4D3A-86CE-57B34EA3C718}"/>
            </a:ext>
          </a:extLst>
        </xdr:cNvPr>
        <xdr:cNvSpPr txBox="1"/>
      </xdr:nvSpPr>
      <xdr:spPr>
        <a:xfrm>
          <a:off x="2377440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27" name="ZoneTexte 2726">
          <a:extLst>
            <a:ext uri="{FF2B5EF4-FFF2-40B4-BE49-F238E27FC236}">
              <a16:creationId xmlns:a16="http://schemas.microsoft.com/office/drawing/2014/main" id="{AFCFCFAC-8B03-4619-BD08-4AA9F3DDA6C1}"/>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28" name="ZoneTexte 2727">
          <a:extLst>
            <a:ext uri="{FF2B5EF4-FFF2-40B4-BE49-F238E27FC236}">
              <a16:creationId xmlns:a16="http://schemas.microsoft.com/office/drawing/2014/main" id="{41FA0E6C-C536-4958-9790-D6B2F315E32B}"/>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29" name="ZoneTexte 2728">
          <a:extLst>
            <a:ext uri="{FF2B5EF4-FFF2-40B4-BE49-F238E27FC236}">
              <a16:creationId xmlns:a16="http://schemas.microsoft.com/office/drawing/2014/main" id="{0B3426F9-305F-4EE5-95FE-4432363A548E}"/>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30" name="ZoneTexte 2729">
          <a:extLst>
            <a:ext uri="{FF2B5EF4-FFF2-40B4-BE49-F238E27FC236}">
              <a16:creationId xmlns:a16="http://schemas.microsoft.com/office/drawing/2014/main" id="{9EE57833-61F0-42BB-BF20-C8CA9AA8E624}"/>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31" name="ZoneTexte 2730">
          <a:extLst>
            <a:ext uri="{FF2B5EF4-FFF2-40B4-BE49-F238E27FC236}">
              <a16:creationId xmlns:a16="http://schemas.microsoft.com/office/drawing/2014/main" id="{4D0A610C-7561-4673-89F0-1DBDC77F334F}"/>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32" name="ZoneTexte 2731">
          <a:extLst>
            <a:ext uri="{FF2B5EF4-FFF2-40B4-BE49-F238E27FC236}">
              <a16:creationId xmlns:a16="http://schemas.microsoft.com/office/drawing/2014/main" id="{CF6342E0-C2DF-4789-9B30-295038D96B84}"/>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33" name="ZoneTexte 2732">
          <a:extLst>
            <a:ext uri="{FF2B5EF4-FFF2-40B4-BE49-F238E27FC236}">
              <a16:creationId xmlns:a16="http://schemas.microsoft.com/office/drawing/2014/main" id="{7398DA0C-1DE4-4989-9E0C-5487306166B5}"/>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34" name="ZoneTexte 2733">
          <a:extLst>
            <a:ext uri="{FF2B5EF4-FFF2-40B4-BE49-F238E27FC236}">
              <a16:creationId xmlns:a16="http://schemas.microsoft.com/office/drawing/2014/main" id="{2A9EB26C-8E5A-4994-B7DE-195770064BA5}"/>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35" name="ZoneTexte 2734">
          <a:extLst>
            <a:ext uri="{FF2B5EF4-FFF2-40B4-BE49-F238E27FC236}">
              <a16:creationId xmlns:a16="http://schemas.microsoft.com/office/drawing/2014/main" id="{88B5C9D1-9E13-4114-B8BE-DC187D506705}"/>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96</xdr:row>
      <xdr:rowOff>0</xdr:rowOff>
    </xdr:from>
    <xdr:ext cx="65" cy="172227"/>
    <xdr:sp macro="" textlink="">
      <xdr:nvSpPr>
        <xdr:cNvPr id="2736" name="ZoneTexte 2735">
          <a:extLst>
            <a:ext uri="{FF2B5EF4-FFF2-40B4-BE49-F238E27FC236}">
              <a16:creationId xmlns:a16="http://schemas.microsoft.com/office/drawing/2014/main" id="{90701E9D-711C-4198-A19D-47BF0F5A033B}"/>
            </a:ext>
          </a:extLst>
        </xdr:cNvPr>
        <xdr:cNvSpPr txBox="1"/>
      </xdr:nvSpPr>
      <xdr:spPr>
        <a:xfrm>
          <a:off x="254698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37" name="ZoneTexte 2736">
          <a:extLst>
            <a:ext uri="{FF2B5EF4-FFF2-40B4-BE49-F238E27FC236}">
              <a16:creationId xmlns:a16="http://schemas.microsoft.com/office/drawing/2014/main" id="{60D843B1-D600-410B-A817-90AB88C5C5B6}"/>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38" name="ZoneTexte 2737">
          <a:extLst>
            <a:ext uri="{FF2B5EF4-FFF2-40B4-BE49-F238E27FC236}">
              <a16:creationId xmlns:a16="http://schemas.microsoft.com/office/drawing/2014/main" id="{8FCB6F3F-1001-42FF-884C-C491D789A36D}"/>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39" name="ZoneTexte 2738">
          <a:extLst>
            <a:ext uri="{FF2B5EF4-FFF2-40B4-BE49-F238E27FC236}">
              <a16:creationId xmlns:a16="http://schemas.microsoft.com/office/drawing/2014/main" id="{BA45801E-C2D4-4193-987F-51B4FE0C4CD4}"/>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40" name="ZoneTexte 2739">
          <a:extLst>
            <a:ext uri="{FF2B5EF4-FFF2-40B4-BE49-F238E27FC236}">
              <a16:creationId xmlns:a16="http://schemas.microsoft.com/office/drawing/2014/main" id="{E8C3F730-A9F1-4043-8FC3-77FC38C8E4CA}"/>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41" name="ZoneTexte 2740">
          <a:extLst>
            <a:ext uri="{FF2B5EF4-FFF2-40B4-BE49-F238E27FC236}">
              <a16:creationId xmlns:a16="http://schemas.microsoft.com/office/drawing/2014/main" id="{324868BC-285E-462A-AD88-F4327459D80B}"/>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42" name="ZoneTexte 2741">
          <a:extLst>
            <a:ext uri="{FF2B5EF4-FFF2-40B4-BE49-F238E27FC236}">
              <a16:creationId xmlns:a16="http://schemas.microsoft.com/office/drawing/2014/main" id="{64B79098-AD9B-4770-AFCB-65AC6FEDF890}"/>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43" name="ZoneTexte 2742">
          <a:extLst>
            <a:ext uri="{FF2B5EF4-FFF2-40B4-BE49-F238E27FC236}">
              <a16:creationId xmlns:a16="http://schemas.microsoft.com/office/drawing/2014/main" id="{2B230171-0D0D-41BE-9861-9A420507F794}"/>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44" name="ZoneTexte 2743">
          <a:extLst>
            <a:ext uri="{FF2B5EF4-FFF2-40B4-BE49-F238E27FC236}">
              <a16:creationId xmlns:a16="http://schemas.microsoft.com/office/drawing/2014/main" id="{BD33E77F-9E00-4D9B-969D-9205990CAD70}"/>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45" name="ZoneTexte 2744">
          <a:extLst>
            <a:ext uri="{FF2B5EF4-FFF2-40B4-BE49-F238E27FC236}">
              <a16:creationId xmlns:a16="http://schemas.microsoft.com/office/drawing/2014/main" id="{44F10E89-43D2-495A-862C-AAE5D83506EE}"/>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46" name="ZoneTexte 2745">
          <a:extLst>
            <a:ext uri="{FF2B5EF4-FFF2-40B4-BE49-F238E27FC236}">
              <a16:creationId xmlns:a16="http://schemas.microsoft.com/office/drawing/2014/main" id="{1BB626E6-2343-4CF5-864E-1BB77BE62B3A}"/>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2747" name="ZoneTexte 2746">
          <a:extLst>
            <a:ext uri="{FF2B5EF4-FFF2-40B4-BE49-F238E27FC236}">
              <a16:creationId xmlns:a16="http://schemas.microsoft.com/office/drawing/2014/main" id="{F36519D4-2FCA-4AAC-A35C-BD7015EC64C9}"/>
            </a:ext>
          </a:extLst>
        </xdr:cNvPr>
        <xdr:cNvSpPr txBox="1"/>
      </xdr:nvSpPr>
      <xdr:spPr>
        <a:xfrm>
          <a:off x="2377440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2748" name="ZoneTexte 2747">
          <a:extLst>
            <a:ext uri="{FF2B5EF4-FFF2-40B4-BE49-F238E27FC236}">
              <a16:creationId xmlns:a16="http://schemas.microsoft.com/office/drawing/2014/main" id="{C52F468C-98E3-4EB1-A57F-7B01F27B926C}"/>
            </a:ext>
          </a:extLst>
        </xdr:cNvPr>
        <xdr:cNvSpPr txBox="1"/>
      </xdr:nvSpPr>
      <xdr:spPr>
        <a:xfrm>
          <a:off x="2377440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2749" name="ZoneTexte 2748">
          <a:extLst>
            <a:ext uri="{FF2B5EF4-FFF2-40B4-BE49-F238E27FC236}">
              <a16:creationId xmlns:a16="http://schemas.microsoft.com/office/drawing/2014/main" id="{139CAC1B-1B24-4036-9EFB-47C6D46A7DC4}"/>
            </a:ext>
          </a:extLst>
        </xdr:cNvPr>
        <xdr:cNvSpPr txBox="1"/>
      </xdr:nvSpPr>
      <xdr:spPr>
        <a:xfrm>
          <a:off x="2377440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2750" name="ZoneTexte 2749">
          <a:extLst>
            <a:ext uri="{FF2B5EF4-FFF2-40B4-BE49-F238E27FC236}">
              <a16:creationId xmlns:a16="http://schemas.microsoft.com/office/drawing/2014/main" id="{9AA348DA-42E1-486E-8974-5C7804971A7A}"/>
            </a:ext>
          </a:extLst>
        </xdr:cNvPr>
        <xdr:cNvSpPr txBox="1"/>
      </xdr:nvSpPr>
      <xdr:spPr>
        <a:xfrm>
          <a:off x="2377440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2751" name="ZoneTexte 2750">
          <a:extLst>
            <a:ext uri="{FF2B5EF4-FFF2-40B4-BE49-F238E27FC236}">
              <a16:creationId xmlns:a16="http://schemas.microsoft.com/office/drawing/2014/main" id="{A7FB483A-7F56-4097-A754-DE89CB8858D8}"/>
            </a:ext>
          </a:extLst>
        </xdr:cNvPr>
        <xdr:cNvSpPr txBox="1"/>
      </xdr:nvSpPr>
      <xdr:spPr>
        <a:xfrm>
          <a:off x="2377440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2752" name="ZoneTexte 2751">
          <a:extLst>
            <a:ext uri="{FF2B5EF4-FFF2-40B4-BE49-F238E27FC236}">
              <a16:creationId xmlns:a16="http://schemas.microsoft.com/office/drawing/2014/main" id="{DF1DAE6A-F9C0-4167-9EFF-D42C49353B66}"/>
            </a:ext>
          </a:extLst>
        </xdr:cNvPr>
        <xdr:cNvSpPr txBox="1"/>
      </xdr:nvSpPr>
      <xdr:spPr>
        <a:xfrm>
          <a:off x="2377440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2753" name="ZoneTexte 2752">
          <a:extLst>
            <a:ext uri="{FF2B5EF4-FFF2-40B4-BE49-F238E27FC236}">
              <a16:creationId xmlns:a16="http://schemas.microsoft.com/office/drawing/2014/main" id="{53ED6616-4610-4271-8896-A8402DC1CAC5}"/>
            </a:ext>
          </a:extLst>
        </xdr:cNvPr>
        <xdr:cNvSpPr txBox="1"/>
      </xdr:nvSpPr>
      <xdr:spPr>
        <a:xfrm>
          <a:off x="2377440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2754" name="ZoneTexte 2753">
          <a:extLst>
            <a:ext uri="{FF2B5EF4-FFF2-40B4-BE49-F238E27FC236}">
              <a16:creationId xmlns:a16="http://schemas.microsoft.com/office/drawing/2014/main" id="{29F7F766-2E4B-4D5A-950F-5E624B36D9F1}"/>
            </a:ext>
          </a:extLst>
        </xdr:cNvPr>
        <xdr:cNvSpPr txBox="1"/>
      </xdr:nvSpPr>
      <xdr:spPr>
        <a:xfrm>
          <a:off x="2377440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2755" name="ZoneTexte 2754">
          <a:extLst>
            <a:ext uri="{FF2B5EF4-FFF2-40B4-BE49-F238E27FC236}">
              <a16:creationId xmlns:a16="http://schemas.microsoft.com/office/drawing/2014/main" id="{9B2196B8-B14F-4C2A-9726-C122D9D45807}"/>
            </a:ext>
          </a:extLst>
        </xdr:cNvPr>
        <xdr:cNvSpPr txBox="1"/>
      </xdr:nvSpPr>
      <xdr:spPr>
        <a:xfrm>
          <a:off x="2377440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97</xdr:row>
      <xdr:rowOff>0</xdr:rowOff>
    </xdr:from>
    <xdr:ext cx="65" cy="172227"/>
    <xdr:sp macro="" textlink="">
      <xdr:nvSpPr>
        <xdr:cNvPr id="2756" name="ZoneTexte 2755">
          <a:extLst>
            <a:ext uri="{FF2B5EF4-FFF2-40B4-BE49-F238E27FC236}">
              <a16:creationId xmlns:a16="http://schemas.microsoft.com/office/drawing/2014/main" id="{68849DC8-FE31-49D0-83DB-79478AD463F4}"/>
            </a:ext>
          </a:extLst>
        </xdr:cNvPr>
        <xdr:cNvSpPr txBox="1"/>
      </xdr:nvSpPr>
      <xdr:spPr>
        <a:xfrm>
          <a:off x="2377440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57" name="ZoneTexte 2756">
          <a:extLst>
            <a:ext uri="{FF2B5EF4-FFF2-40B4-BE49-F238E27FC236}">
              <a16:creationId xmlns:a16="http://schemas.microsoft.com/office/drawing/2014/main" id="{3EDDE285-848F-46ED-9985-3626B2736487}"/>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58" name="ZoneTexte 2757">
          <a:extLst>
            <a:ext uri="{FF2B5EF4-FFF2-40B4-BE49-F238E27FC236}">
              <a16:creationId xmlns:a16="http://schemas.microsoft.com/office/drawing/2014/main" id="{8EE32E47-32F8-4B03-9898-4F926A6D1FD1}"/>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59" name="ZoneTexte 2758">
          <a:extLst>
            <a:ext uri="{FF2B5EF4-FFF2-40B4-BE49-F238E27FC236}">
              <a16:creationId xmlns:a16="http://schemas.microsoft.com/office/drawing/2014/main" id="{61FB0B88-AE01-40C6-9FBC-321AE958D6C0}"/>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60" name="ZoneTexte 2759">
          <a:extLst>
            <a:ext uri="{FF2B5EF4-FFF2-40B4-BE49-F238E27FC236}">
              <a16:creationId xmlns:a16="http://schemas.microsoft.com/office/drawing/2014/main" id="{A7CF7ABF-723A-48EF-88B1-F9E99095439E}"/>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61" name="ZoneTexte 2760">
          <a:extLst>
            <a:ext uri="{FF2B5EF4-FFF2-40B4-BE49-F238E27FC236}">
              <a16:creationId xmlns:a16="http://schemas.microsoft.com/office/drawing/2014/main" id="{FB0692F1-CE24-4F23-9C80-4152292EBCD6}"/>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62" name="ZoneTexte 2761">
          <a:extLst>
            <a:ext uri="{FF2B5EF4-FFF2-40B4-BE49-F238E27FC236}">
              <a16:creationId xmlns:a16="http://schemas.microsoft.com/office/drawing/2014/main" id="{AE1E7814-722F-4875-A4F6-682B535C9B40}"/>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63" name="ZoneTexte 2762">
          <a:extLst>
            <a:ext uri="{FF2B5EF4-FFF2-40B4-BE49-F238E27FC236}">
              <a16:creationId xmlns:a16="http://schemas.microsoft.com/office/drawing/2014/main" id="{13C5862D-46EA-4E5F-BAB0-304DBABF9349}"/>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64" name="ZoneTexte 2763">
          <a:extLst>
            <a:ext uri="{FF2B5EF4-FFF2-40B4-BE49-F238E27FC236}">
              <a16:creationId xmlns:a16="http://schemas.microsoft.com/office/drawing/2014/main" id="{B64E2473-E138-4E56-9964-EAF13857DBCE}"/>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65" name="ZoneTexte 2764">
          <a:extLst>
            <a:ext uri="{FF2B5EF4-FFF2-40B4-BE49-F238E27FC236}">
              <a16:creationId xmlns:a16="http://schemas.microsoft.com/office/drawing/2014/main" id="{1B32DAD4-2D43-4164-AB6D-0A0BAA5DB6F1}"/>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97</xdr:row>
      <xdr:rowOff>0</xdr:rowOff>
    </xdr:from>
    <xdr:ext cx="65" cy="172227"/>
    <xdr:sp macro="" textlink="">
      <xdr:nvSpPr>
        <xdr:cNvPr id="2766" name="ZoneTexte 2765">
          <a:extLst>
            <a:ext uri="{FF2B5EF4-FFF2-40B4-BE49-F238E27FC236}">
              <a16:creationId xmlns:a16="http://schemas.microsoft.com/office/drawing/2014/main" id="{B7621BD0-4404-4D48-8C2F-124D0E4678F0}"/>
            </a:ext>
          </a:extLst>
        </xdr:cNvPr>
        <xdr:cNvSpPr txBox="1"/>
      </xdr:nvSpPr>
      <xdr:spPr>
        <a:xfrm>
          <a:off x="25469850" y="1845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67" name="ZoneTexte 2766">
          <a:extLst>
            <a:ext uri="{FF2B5EF4-FFF2-40B4-BE49-F238E27FC236}">
              <a16:creationId xmlns:a16="http://schemas.microsoft.com/office/drawing/2014/main" id="{61321C7B-3E0A-4C57-857E-F208E124EF18}"/>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68" name="ZoneTexte 2767">
          <a:extLst>
            <a:ext uri="{FF2B5EF4-FFF2-40B4-BE49-F238E27FC236}">
              <a16:creationId xmlns:a16="http://schemas.microsoft.com/office/drawing/2014/main" id="{0C7C671C-D254-4735-9883-96372DA2DD6F}"/>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69" name="ZoneTexte 2768">
          <a:extLst>
            <a:ext uri="{FF2B5EF4-FFF2-40B4-BE49-F238E27FC236}">
              <a16:creationId xmlns:a16="http://schemas.microsoft.com/office/drawing/2014/main" id="{2C202731-77FA-4989-9246-B85E8F16CEA9}"/>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70" name="ZoneTexte 2769">
          <a:extLst>
            <a:ext uri="{FF2B5EF4-FFF2-40B4-BE49-F238E27FC236}">
              <a16:creationId xmlns:a16="http://schemas.microsoft.com/office/drawing/2014/main" id="{A3CABC93-80F8-47F9-86F8-C3089B325A95}"/>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71" name="ZoneTexte 2770">
          <a:extLst>
            <a:ext uri="{FF2B5EF4-FFF2-40B4-BE49-F238E27FC236}">
              <a16:creationId xmlns:a16="http://schemas.microsoft.com/office/drawing/2014/main" id="{96F198F5-3166-40B4-B826-11FDFEC64C96}"/>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72" name="ZoneTexte 2771">
          <a:extLst>
            <a:ext uri="{FF2B5EF4-FFF2-40B4-BE49-F238E27FC236}">
              <a16:creationId xmlns:a16="http://schemas.microsoft.com/office/drawing/2014/main" id="{9AC7E0BB-F633-45FA-8FDA-B8D4711EEDE5}"/>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73" name="ZoneTexte 2772">
          <a:extLst>
            <a:ext uri="{FF2B5EF4-FFF2-40B4-BE49-F238E27FC236}">
              <a16:creationId xmlns:a16="http://schemas.microsoft.com/office/drawing/2014/main" id="{09C761AA-BC96-4D48-9FD4-DCF1B939D0F9}"/>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74" name="ZoneTexte 2773">
          <a:extLst>
            <a:ext uri="{FF2B5EF4-FFF2-40B4-BE49-F238E27FC236}">
              <a16:creationId xmlns:a16="http://schemas.microsoft.com/office/drawing/2014/main" id="{A1537C5E-D0EA-46CD-9B89-0254CBF18154}"/>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75" name="ZoneTexte 2774">
          <a:extLst>
            <a:ext uri="{FF2B5EF4-FFF2-40B4-BE49-F238E27FC236}">
              <a16:creationId xmlns:a16="http://schemas.microsoft.com/office/drawing/2014/main" id="{37120717-1AE0-4B5D-A44A-D1BBADB38566}"/>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76" name="ZoneTexte 2775">
          <a:extLst>
            <a:ext uri="{FF2B5EF4-FFF2-40B4-BE49-F238E27FC236}">
              <a16:creationId xmlns:a16="http://schemas.microsoft.com/office/drawing/2014/main" id="{3DFB03B3-0F89-4589-A3C8-49FBCE52E0B0}"/>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2777" name="ZoneTexte 2776">
          <a:extLst>
            <a:ext uri="{FF2B5EF4-FFF2-40B4-BE49-F238E27FC236}">
              <a16:creationId xmlns:a16="http://schemas.microsoft.com/office/drawing/2014/main" id="{2806E67D-8AE3-414A-838E-5E70267CE0EF}"/>
            </a:ext>
          </a:extLst>
        </xdr:cNvPr>
        <xdr:cNvSpPr txBox="1"/>
      </xdr:nvSpPr>
      <xdr:spPr>
        <a:xfrm>
          <a:off x="2377440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2778" name="ZoneTexte 2777">
          <a:extLst>
            <a:ext uri="{FF2B5EF4-FFF2-40B4-BE49-F238E27FC236}">
              <a16:creationId xmlns:a16="http://schemas.microsoft.com/office/drawing/2014/main" id="{1A193A04-9E17-4433-8C9B-EE79CABEF581}"/>
            </a:ext>
          </a:extLst>
        </xdr:cNvPr>
        <xdr:cNvSpPr txBox="1"/>
      </xdr:nvSpPr>
      <xdr:spPr>
        <a:xfrm>
          <a:off x="2377440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2779" name="ZoneTexte 2778">
          <a:extLst>
            <a:ext uri="{FF2B5EF4-FFF2-40B4-BE49-F238E27FC236}">
              <a16:creationId xmlns:a16="http://schemas.microsoft.com/office/drawing/2014/main" id="{2D30418E-AEAE-4AEB-90E8-CCC0E7FE25E0}"/>
            </a:ext>
          </a:extLst>
        </xdr:cNvPr>
        <xdr:cNvSpPr txBox="1"/>
      </xdr:nvSpPr>
      <xdr:spPr>
        <a:xfrm>
          <a:off x="2377440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2780" name="ZoneTexte 2779">
          <a:extLst>
            <a:ext uri="{FF2B5EF4-FFF2-40B4-BE49-F238E27FC236}">
              <a16:creationId xmlns:a16="http://schemas.microsoft.com/office/drawing/2014/main" id="{FA18647A-D071-4BBD-ACBC-AD3359A0E4EC}"/>
            </a:ext>
          </a:extLst>
        </xdr:cNvPr>
        <xdr:cNvSpPr txBox="1"/>
      </xdr:nvSpPr>
      <xdr:spPr>
        <a:xfrm>
          <a:off x="2377440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2781" name="ZoneTexte 2780">
          <a:extLst>
            <a:ext uri="{FF2B5EF4-FFF2-40B4-BE49-F238E27FC236}">
              <a16:creationId xmlns:a16="http://schemas.microsoft.com/office/drawing/2014/main" id="{F492B91A-C59A-4115-A5DB-31DB4640873C}"/>
            </a:ext>
          </a:extLst>
        </xdr:cNvPr>
        <xdr:cNvSpPr txBox="1"/>
      </xdr:nvSpPr>
      <xdr:spPr>
        <a:xfrm>
          <a:off x="2377440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2782" name="ZoneTexte 2781">
          <a:extLst>
            <a:ext uri="{FF2B5EF4-FFF2-40B4-BE49-F238E27FC236}">
              <a16:creationId xmlns:a16="http://schemas.microsoft.com/office/drawing/2014/main" id="{C8AAD233-0F40-44A8-8773-34031C1FB6C1}"/>
            </a:ext>
          </a:extLst>
        </xdr:cNvPr>
        <xdr:cNvSpPr txBox="1"/>
      </xdr:nvSpPr>
      <xdr:spPr>
        <a:xfrm>
          <a:off x="2377440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2783" name="ZoneTexte 2782">
          <a:extLst>
            <a:ext uri="{FF2B5EF4-FFF2-40B4-BE49-F238E27FC236}">
              <a16:creationId xmlns:a16="http://schemas.microsoft.com/office/drawing/2014/main" id="{548F876C-366B-4260-8EB7-0C2BE8967A64}"/>
            </a:ext>
          </a:extLst>
        </xdr:cNvPr>
        <xdr:cNvSpPr txBox="1"/>
      </xdr:nvSpPr>
      <xdr:spPr>
        <a:xfrm>
          <a:off x="2377440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2784" name="ZoneTexte 2783">
          <a:extLst>
            <a:ext uri="{FF2B5EF4-FFF2-40B4-BE49-F238E27FC236}">
              <a16:creationId xmlns:a16="http://schemas.microsoft.com/office/drawing/2014/main" id="{5B3A5787-1D88-477E-A5FA-998E647B3140}"/>
            </a:ext>
          </a:extLst>
        </xdr:cNvPr>
        <xdr:cNvSpPr txBox="1"/>
      </xdr:nvSpPr>
      <xdr:spPr>
        <a:xfrm>
          <a:off x="2377440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2785" name="ZoneTexte 2784">
          <a:extLst>
            <a:ext uri="{FF2B5EF4-FFF2-40B4-BE49-F238E27FC236}">
              <a16:creationId xmlns:a16="http://schemas.microsoft.com/office/drawing/2014/main" id="{A119B8E7-EB80-4B58-9C21-48F1BE495CC6}"/>
            </a:ext>
          </a:extLst>
        </xdr:cNvPr>
        <xdr:cNvSpPr txBox="1"/>
      </xdr:nvSpPr>
      <xdr:spPr>
        <a:xfrm>
          <a:off x="2377440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98</xdr:row>
      <xdr:rowOff>0</xdr:rowOff>
    </xdr:from>
    <xdr:ext cx="65" cy="172227"/>
    <xdr:sp macro="" textlink="">
      <xdr:nvSpPr>
        <xdr:cNvPr id="2786" name="ZoneTexte 2785">
          <a:extLst>
            <a:ext uri="{FF2B5EF4-FFF2-40B4-BE49-F238E27FC236}">
              <a16:creationId xmlns:a16="http://schemas.microsoft.com/office/drawing/2014/main" id="{6D298911-9E33-45C1-867D-248B2EC9E20C}"/>
            </a:ext>
          </a:extLst>
        </xdr:cNvPr>
        <xdr:cNvSpPr txBox="1"/>
      </xdr:nvSpPr>
      <xdr:spPr>
        <a:xfrm>
          <a:off x="2377440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87" name="ZoneTexte 2786">
          <a:extLst>
            <a:ext uri="{FF2B5EF4-FFF2-40B4-BE49-F238E27FC236}">
              <a16:creationId xmlns:a16="http://schemas.microsoft.com/office/drawing/2014/main" id="{36B1B7F3-56B8-45CB-AE1F-6EB45E05BE0D}"/>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88" name="ZoneTexte 2787">
          <a:extLst>
            <a:ext uri="{FF2B5EF4-FFF2-40B4-BE49-F238E27FC236}">
              <a16:creationId xmlns:a16="http://schemas.microsoft.com/office/drawing/2014/main" id="{2A9CFAF7-2F08-4F00-8329-E2B47B29CEB7}"/>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89" name="ZoneTexte 2788">
          <a:extLst>
            <a:ext uri="{FF2B5EF4-FFF2-40B4-BE49-F238E27FC236}">
              <a16:creationId xmlns:a16="http://schemas.microsoft.com/office/drawing/2014/main" id="{DF472A78-C5C2-4A05-88D6-2B4AC3020EDC}"/>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90" name="ZoneTexte 2789">
          <a:extLst>
            <a:ext uri="{FF2B5EF4-FFF2-40B4-BE49-F238E27FC236}">
              <a16:creationId xmlns:a16="http://schemas.microsoft.com/office/drawing/2014/main" id="{8B3BC621-54F2-4C79-9B9B-18C0B387B0AF}"/>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91" name="ZoneTexte 2790">
          <a:extLst>
            <a:ext uri="{FF2B5EF4-FFF2-40B4-BE49-F238E27FC236}">
              <a16:creationId xmlns:a16="http://schemas.microsoft.com/office/drawing/2014/main" id="{2182B770-1421-417E-84EF-51F5B9A72489}"/>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92" name="ZoneTexte 2791">
          <a:extLst>
            <a:ext uri="{FF2B5EF4-FFF2-40B4-BE49-F238E27FC236}">
              <a16:creationId xmlns:a16="http://schemas.microsoft.com/office/drawing/2014/main" id="{57965B87-870E-4E93-A227-F52BEF197EF7}"/>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93" name="ZoneTexte 2792">
          <a:extLst>
            <a:ext uri="{FF2B5EF4-FFF2-40B4-BE49-F238E27FC236}">
              <a16:creationId xmlns:a16="http://schemas.microsoft.com/office/drawing/2014/main" id="{0C134E64-6F90-41AD-95EF-9C20E10CC4FB}"/>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94" name="ZoneTexte 2793">
          <a:extLst>
            <a:ext uri="{FF2B5EF4-FFF2-40B4-BE49-F238E27FC236}">
              <a16:creationId xmlns:a16="http://schemas.microsoft.com/office/drawing/2014/main" id="{8A87C141-DC8B-4662-9226-9AF1AD80FF4E}"/>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95" name="ZoneTexte 2794">
          <a:extLst>
            <a:ext uri="{FF2B5EF4-FFF2-40B4-BE49-F238E27FC236}">
              <a16:creationId xmlns:a16="http://schemas.microsoft.com/office/drawing/2014/main" id="{D1676BB8-CD3E-4078-B9CE-18E8B9F8ABFE}"/>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98</xdr:row>
      <xdr:rowOff>0</xdr:rowOff>
    </xdr:from>
    <xdr:ext cx="65" cy="172227"/>
    <xdr:sp macro="" textlink="">
      <xdr:nvSpPr>
        <xdr:cNvPr id="2796" name="ZoneTexte 2795">
          <a:extLst>
            <a:ext uri="{FF2B5EF4-FFF2-40B4-BE49-F238E27FC236}">
              <a16:creationId xmlns:a16="http://schemas.microsoft.com/office/drawing/2014/main" id="{5BF15DF3-63A1-43E2-957E-9BADE70C502A}"/>
            </a:ext>
          </a:extLst>
        </xdr:cNvPr>
        <xdr:cNvSpPr txBox="1"/>
      </xdr:nvSpPr>
      <xdr:spPr>
        <a:xfrm>
          <a:off x="25469850" y="1864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797" name="ZoneTexte 2796">
          <a:extLst>
            <a:ext uri="{FF2B5EF4-FFF2-40B4-BE49-F238E27FC236}">
              <a16:creationId xmlns:a16="http://schemas.microsoft.com/office/drawing/2014/main" id="{4E30D626-B19C-43E2-BF1E-D0C79E903414}"/>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798" name="ZoneTexte 2797">
          <a:extLst>
            <a:ext uri="{FF2B5EF4-FFF2-40B4-BE49-F238E27FC236}">
              <a16:creationId xmlns:a16="http://schemas.microsoft.com/office/drawing/2014/main" id="{0C6D0384-4A6B-4BEC-87BD-39A31FAFD887}"/>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799" name="ZoneTexte 2798">
          <a:extLst>
            <a:ext uri="{FF2B5EF4-FFF2-40B4-BE49-F238E27FC236}">
              <a16:creationId xmlns:a16="http://schemas.microsoft.com/office/drawing/2014/main" id="{0423C928-EDDA-4308-BE1F-7488C1FA2F72}"/>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800" name="ZoneTexte 2799">
          <a:extLst>
            <a:ext uri="{FF2B5EF4-FFF2-40B4-BE49-F238E27FC236}">
              <a16:creationId xmlns:a16="http://schemas.microsoft.com/office/drawing/2014/main" id="{F98239EC-7B5B-487B-A728-3CD412AB0DCF}"/>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801" name="ZoneTexte 2800">
          <a:extLst>
            <a:ext uri="{FF2B5EF4-FFF2-40B4-BE49-F238E27FC236}">
              <a16:creationId xmlns:a16="http://schemas.microsoft.com/office/drawing/2014/main" id="{30F3459F-9780-40EF-82B2-EEC30E3F749B}"/>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802" name="ZoneTexte 2801">
          <a:extLst>
            <a:ext uri="{FF2B5EF4-FFF2-40B4-BE49-F238E27FC236}">
              <a16:creationId xmlns:a16="http://schemas.microsoft.com/office/drawing/2014/main" id="{2E8F36ED-7715-42A9-A7E9-E6EB43EDC7EE}"/>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803" name="ZoneTexte 2802">
          <a:extLst>
            <a:ext uri="{FF2B5EF4-FFF2-40B4-BE49-F238E27FC236}">
              <a16:creationId xmlns:a16="http://schemas.microsoft.com/office/drawing/2014/main" id="{34157530-98E3-49AD-AD3E-0DEBD33D1BA0}"/>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804" name="ZoneTexte 2803">
          <a:extLst>
            <a:ext uri="{FF2B5EF4-FFF2-40B4-BE49-F238E27FC236}">
              <a16:creationId xmlns:a16="http://schemas.microsoft.com/office/drawing/2014/main" id="{E86833E3-D347-4E8D-A64C-33D2F2035247}"/>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805" name="ZoneTexte 2804">
          <a:extLst>
            <a:ext uri="{FF2B5EF4-FFF2-40B4-BE49-F238E27FC236}">
              <a16:creationId xmlns:a16="http://schemas.microsoft.com/office/drawing/2014/main" id="{A30C0E1B-724D-4819-8CAB-B6F27F1638ED}"/>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806" name="ZoneTexte 2805">
          <a:extLst>
            <a:ext uri="{FF2B5EF4-FFF2-40B4-BE49-F238E27FC236}">
              <a16:creationId xmlns:a16="http://schemas.microsoft.com/office/drawing/2014/main" id="{A71AF1FF-0857-44BE-8CCD-34EFF84D7831}"/>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2807" name="ZoneTexte 2806">
          <a:extLst>
            <a:ext uri="{FF2B5EF4-FFF2-40B4-BE49-F238E27FC236}">
              <a16:creationId xmlns:a16="http://schemas.microsoft.com/office/drawing/2014/main" id="{A4CAFBD6-8022-4E42-BB7D-4E78470ADAC2}"/>
            </a:ext>
          </a:extLst>
        </xdr:cNvPr>
        <xdr:cNvSpPr txBox="1"/>
      </xdr:nvSpPr>
      <xdr:spPr>
        <a:xfrm>
          <a:off x="2377440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2808" name="ZoneTexte 2807">
          <a:extLst>
            <a:ext uri="{FF2B5EF4-FFF2-40B4-BE49-F238E27FC236}">
              <a16:creationId xmlns:a16="http://schemas.microsoft.com/office/drawing/2014/main" id="{5FAEFBEB-0993-41FF-A109-3DF5E64F66FE}"/>
            </a:ext>
          </a:extLst>
        </xdr:cNvPr>
        <xdr:cNvSpPr txBox="1"/>
      </xdr:nvSpPr>
      <xdr:spPr>
        <a:xfrm>
          <a:off x="2377440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2809" name="ZoneTexte 2808">
          <a:extLst>
            <a:ext uri="{FF2B5EF4-FFF2-40B4-BE49-F238E27FC236}">
              <a16:creationId xmlns:a16="http://schemas.microsoft.com/office/drawing/2014/main" id="{918E08B2-CC4B-430F-AD86-769ADF9BF336}"/>
            </a:ext>
          </a:extLst>
        </xdr:cNvPr>
        <xdr:cNvSpPr txBox="1"/>
      </xdr:nvSpPr>
      <xdr:spPr>
        <a:xfrm>
          <a:off x="2377440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2810" name="ZoneTexte 2809">
          <a:extLst>
            <a:ext uri="{FF2B5EF4-FFF2-40B4-BE49-F238E27FC236}">
              <a16:creationId xmlns:a16="http://schemas.microsoft.com/office/drawing/2014/main" id="{5BC86219-8AAB-4E22-8152-C7BC9C28EDE7}"/>
            </a:ext>
          </a:extLst>
        </xdr:cNvPr>
        <xdr:cNvSpPr txBox="1"/>
      </xdr:nvSpPr>
      <xdr:spPr>
        <a:xfrm>
          <a:off x="2377440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2811" name="ZoneTexte 2810">
          <a:extLst>
            <a:ext uri="{FF2B5EF4-FFF2-40B4-BE49-F238E27FC236}">
              <a16:creationId xmlns:a16="http://schemas.microsoft.com/office/drawing/2014/main" id="{33CE064E-CA3B-458D-81CC-0C37CC4FDA47}"/>
            </a:ext>
          </a:extLst>
        </xdr:cNvPr>
        <xdr:cNvSpPr txBox="1"/>
      </xdr:nvSpPr>
      <xdr:spPr>
        <a:xfrm>
          <a:off x="2377440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2812" name="ZoneTexte 2811">
          <a:extLst>
            <a:ext uri="{FF2B5EF4-FFF2-40B4-BE49-F238E27FC236}">
              <a16:creationId xmlns:a16="http://schemas.microsoft.com/office/drawing/2014/main" id="{6E7BA062-5929-445F-9824-C75665C55BD5}"/>
            </a:ext>
          </a:extLst>
        </xdr:cNvPr>
        <xdr:cNvSpPr txBox="1"/>
      </xdr:nvSpPr>
      <xdr:spPr>
        <a:xfrm>
          <a:off x="2377440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2813" name="ZoneTexte 2812">
          <a:extLst>
            <a:ext uri="{FF2B5EF4-FFF2-40B4-BE49-F238E27FC236}">
              <a16:creationId xmlns:a16="http://schemas.microsoft.com/office/drawing/2014/main" id="{9B3FC035-9B46-44D8-B631-1EFE1FF33275}"/>
            </a:ext>
          </a:extLst>
        </xdr:cNvPr>
        <xdr:cNvSpPr txBox="1"/>
      </xdr:nvSpPr>
      <xdr:spPr>
        <a:xfrm>
          <a:off x="2377440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2814" name="ZoneTexte 2813">
          <a:extLst>
            <a:ext uri="{FF2B5EF4-FFF2-40B4-BE49-F238E27FC236}">
              <a16:creationId xmlns:a16="http://schemas.microsoft.com/office/drawing/2014/main" id="{DBD1CEBC-86ED-4156-9DA7-EB80637D17D1}"/>
            </a:ext>
          </a:extLst>
        </xdr:cNvPr>
        <xdr:cNvSpPr txBox="1"/>
      </xdr:nvSpPr>
      <xdr:spPr>
        <a:xfrm>
          <a:off x="2377440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2815" name="ZoneTexte 2814">
          <a:extLst>
            <a:ext uri="{FF2B5EF4-FFF2-40B4-BE49-F238E27FC236}">
              <a16:creationId xmlns:a16="http://schemas.microsoft.com/office/drawing/2014/main" id="{26693EA1-FBDD-4EED-B0F5-F84F84A820E2}"/>
            </a:ext>
          </a:extLst>
        </xdr:cNvPr>
        <xdr:cNvSpPr txBox="1"/>
      </xdr:nvSpPr>
      <xdr:spPr>
        <a:xfrm>
          <a:off x="2377440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99</xdr:row>
      <xdr:rowOff>0</xdr:rowOff>
    </xdr:from>
    <xdr:ext cx="65" cy="172227"/>
    <xdr:sp macro="" textlink="">
      <xdr:nvSpPr>
        <xdr:cNvPr id="2816" name="ZoneTexte 2815">
          <a:extLst>
            <a:ext uri="{FF2B5EF4-FFF2-40B4-BE49-F238E27FC236}">
              <a16:creationId xmlns:a16="http://schemas.microsoft.com/office/drawing/2014/main" id="{6734C30D-1C77-47AF-B351-361AB3C92F80}"/>
            </a:ext>
          </a:extLst>
        </xdr:cNvPr>
        <xdr:cNvSpPr txBox="1"/>
      </xdr:nvSpPr>
      <xdr:spPr>
        <a:xfrm>
          <a:off x="2377440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817" name="ZoneTexte 2816">
          <a:extLst>
            <a:ext uri="{FF2B5EF4-FFF2-40B4-BE49-F238E27FC236}">
              <a16:creationId xmlns:a16="http://schemas.microsoft.com/office/drawing/2014/main" id="{1FEF7ABC-D946-432F-8EAF-FADEC45803F9}"/>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818" name="ZoneTexte 2817">
          <a:extLst>
            <a:ext uri="{FF2B5EF4-FFF2-40B4-BE49-F238E27FC236}">
              <a16:creationId xmlns:a16="http://schemas.microsoft.com/office/drawing/2014/main" id="{E9ED50E5-1C7D-4790-A4A4-D8D9C9DA7488}"/>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819" name="ZoneTexte 2818">
          <a:extLst>
            <a:ext uri="{FF2B5EF4-FFF2-40B4-BE49-F238E27FC236}">
              <a16:creationId xmlns:a16="http://schemas.microsoft.com/office/drawing/2014/main" id="{422951B3-D4E2-4B08-86AE-12AE9EE67E2B}"/>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820" name="ZoneTexte 2819">
          <a:extLst>
            <a:ext uri="{FF2B5EF4-FFF2-40B4-BE49-F238E27FC236}">
              <a16:creationId xmlns:a16="http://schemas.microsoft.com/office/drawing/2014/main" id="{D8FE13C4-9143-4DB1-B77A-D92E122D3207}"/>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821" name="ZoneTexte 2820">
          <a:extLst>
            <a:ext uri="{FF2B5EF4-FFF2-40B4-BE49-F238E27FC236}">
              <a16:creationId xmlns:a16="http://schemas.microsoft.com/office/drawing/2014/main" id="{C006AAD0-0CC0-4FC5-8EBD-F65AABCCE69D}"/>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822" name="ZoneTexte 2821">
          <a:extLst>
            <a:ext uri="{FF2B5EF4-FFF2-40B4-BE49-F238E27FC236}">
              <a16:creationId xmlns:a16="http://schemas.microsoft.com/office/drawing/2014/main" id="{7A71F1FD-B0E4-41A5-A8C7-8550C624431A}"/>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823" name="ZoneTexte 2822">
          <a:extLst>
            <a:ext uri="{FF2B5EF4-FFF2-40B4-BE49-F238E27FC236}">
              <a16:creationId xmlns:a16="http://schemas.microsoft.com/office/drawing/2014/main" id="{6E81C59E-982F-4F83-9548-7A1509EDA729}"/>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824" name="ZoneTexte 2823">
          <a:extLst>
            <a:ext uri="{FF2B5EF4-FFF2-40B4-BE49-F238E27FC236}">
              <a16:creationId xmlns:a16="http://schemas.microsoft.com/office/drawing/2014/main" id="{66C0DDB5-0D95-4EB4-96C1-457DC8FEBD2B}"/>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825" name="ZoneTexte 2824">
          <a:extLst>
            <a:ext uri="{FF2B5EF4-FFF2-40B4-BE49-F238E27FC236}">
              <a16:creationId xmlns:a16="http://schemas.microsoft.com/office/drawing/2014/main" id="{6C7ADA16-8E97-4C6A-B8FB-63B2550CEFBA}"/>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99</xdr:row>
      <xdr:rowOff>0</xdr:rowOff>
    </xdr:from>
    <xdr:ext cx="65" cy="172227"/>
    <xdr:sp macro="" textlink="">
      <xdr:nvSpPr>
        <xdr:cNvPr id="2826" name="ZoneTexte 2825">
          <a:extLst>
            <a:ext uri="{FF2B5EF4-FFF2-40B4-BE49-F238E27FC236}">
              <a16:creationId xmlns:a16="http://schemas.microsoft.com/office/drawing/2014/main" id="{630C91CD-072A-4AF9-A0CF-04BD47899C09}"/>
            </a:ext>
          </a:extLst>
        </xdr:cNvPr>
        <xdr:cNvSpPr txBox="1"/>
      </xdr:nvSpPr>
      <xdr:spPr>
        <a:xfrm>
          <a:off x="25469850" y="18840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27" name="ZoneTexte 2826">
          <a:extLst>
            <a:ext uri="{FF2B5EF4-FFF2-40B4-BE49-F238E27FC236}">
              <a16:creationId xmlns:a16="http://schemas.microsoft.com/office/drawing/2014/main" id="{AF606596-D16E-48D4-9C62-BA160E772734}"/>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28" name="ZoneTexte 2827">
          <a:extLst>
            <a:ext uri="{FF2B5EF4-FFF2-40B4-BE49-F238E27FC236}">
              <a16:creationId xmlns:a16="http://schemas.microsoft.com/office/drawing/2014/main" id="{86ECED77-A486-4734-9DE8-372916E83C5F}"/>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29" name="ZoneTexte 2828">
          <a:extLst>
            <a:ext uri="{FF2B5EF4-FFF2-40B4-BE49-F238E27FC236}">
              <a16:creationId xmlns:a16="http://schemas.microsoft.com/office/drawing/2014/main" id="{3DDBD250-3743-45A1-BE2E-E90D4EA68FFA}"/>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30" name="ZoneTexte 2829">
          <a:extLst>
            <a:ext uri="{FF2B5EF4-FFF2-40B4-BE49-F238E27FC236}">
              <a16:creationId xmlns:a16="http://schemas.microsoft.com/office/drawing/2014/main" id="{9CAFDC8B-86DE-4B0A-9B6E-3D974AD44B1B}"/>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31" name="ZoneTexte 2830">
          <a:extLst>
            <a:ext uri="{FF2B5EF4-FFF2-40B4-BE49-F238E27FC236}">
              <a16:creationId xmlns:a16="http://schemas.microsoft.com/office/drawing/2014/main" id="{10A14DFE-283E-4197-ADFE-47C1D1A1D25A}"/>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32" name="ZoneTexte 2831">
          <a:extLst>
            <a:ext uri="{FF2B5EF4-FFF2-40B4-BE49-F238E27FC236}">
              <a16:creationId xmlns:a16="http://schemas.microsoft.com/office/drawing/2014/main" id="{BFB107BD-B113-48A8-BFBD-FB949AC9B0CA}"/>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33" name="ZoneTexte 2832">
          <a:extLst>
            <a:ext uri="{FF2B5EF4-FFF2-40B4-BE49-F238E27FC236}">
              <a16:creationId xmlns:a16="http://schemas.microsoft.com/office/drawing/2014/main" id="{53AF48FC-33A2-4ACB-AD13-F5FFFE9CC534}"/>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34" name="ZoneTexte 2833">
          <a:extLst>
            <a:ext uri="{FF2B5EF4-FFF2-40B4-BE49-F238E27FC236}">
              <a16:creationId xmlns:a16="http://schemas.microsoft.com/office/drawing/2014/main" id="{0B0E8861-5449-4334-AAE5-EEC32D9142E1}"/>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35" name="ZoneTexte 2834">
          <a:extLst>
            <a:ext uri="{FF2B5EF4-FFF2-40B4-BE49-F238E27FC236}">
              <a16:creationId xmlns:a16="http://schemas.microsoft.com/office/drawing/2014/main" id="{208668FE-DA94-4FE9-8100-3CAE8257A8C0}"/>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36" name="ZoneTexte 2835">
          <a:extLst>
            <a:ext uri="{FF2B5EF4-FFF2-40B4-BE49-F238E27FC236}">
              <a16:creationId xmlns:a16="http://schemas.microsoft.com/office/drawing/2014/main" id="{7A6BC4A6-27A1-4F82-97DB-EBDB3EB53868}"/>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2837" name="ZoneTexte 2836">
          <a:extLst>
            <a:ext uri="{FF2B5EF4-FFF2-40B4-BE49-F238E27FC236}">
              <a16:creationId xmlns:a16="http://schemas.microsoft.com/office/drawing/2014/main" id="{D9254335-37AF-4E7E-B148-A78DE00AC6A1}"/>
            </a:ext>
          </a:extLst>
        </xdr:cNvPr>
        <xdr:cNvSpPr txBox="1"/>
      </xdr:nvSpPr>
      <xdr:spPr>
        <a:xfrm>
          <a:off x="2377440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2838" name="ZoneTexte 2837">
          <a:extLst>
            <a:ext uri="{FF2B5EF4-FFF2-40B4-BE49-F238E27FC236}">
              <a16:creationId xmlns:a16="http://schemas.microsoft.com/office/drawing/2014/main" id="{1C9ECF97-3545-4453-948E-C1BF2FBE7965}"/>
            </a:ext>
          </a:extLst>
        </xdr:cNvPr>
        <xdr:cNvSpPr txBox="1"/>
      </xdr:nvSpPr>
      <xdr:spPr>
        <a:xfrm>
          <a:off x="2377440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2839" name="ZoneTexte 2838">
          <a:extLst>
            <a:ext uri="{FF2B5EF4-FFF2-40B4-BE49-F238E27FC236}">
              <a16:creationId xmlns:a16="http://schemas.microsoft.com/office/drawing/2014/main" id="{E8D66546-9AD2-4550-84FC-1FAB811DB650}"/>
            </a:ext>
          </a:extLst>
        </xdr:cNvPr>
        <xdr:cNvSpPr txBox="1"/>
      </xdr:nvSpPr>
      <xdr:spPr>
        <a:xfrm>
          <a:off x="2377440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2840" name="ZoneTexte 2839">
          <a:extLst>
            <a:ext uri="{FF2B5EF4-FFF2-40B4-BE49-F238E27FC236}">
              <a16:creationId xmlns:a16="http://schemas.microsoft.com/office/drawing/2014/main" id="{38304DFF-6DC2-47BB-8F29-DE270D533B8C}"/>
            </a:ext>
          </a:extLst>
        </xdr:cNvPr>
        <xdr:cNvSpPr txBox="1"/>
      </xdr:nvSpPr>
      <xdr:spPr>
        <a:xfrm>
          <a:off x="2377440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2841" name="ZoneTexte 2840">
          <a:extLst>
            <a:ext uri="{FF2B5EF4-FFF2-40B4-BE49-F238E27FC236}">
              <a16:creationId xmlns:a16="http://schemas.microsoft.com/office/drawing/2014/main" id="{4132CFBB-5512-4C24-A555-3416CBBB87FC}"/>
            </a:ext>
          </a:extLst>
        </xdr:cNvPr>
        <xdr:cNvSpPr txBox="1"/>
      </xdr:nvSpPr>
      <xdr:spPr>
        <a:xfrm>
          <a:off x="2377440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2842" name="ZoneTexte 2841">
          <a:extLst>
            <a:ext uri="{FF2B5EF4-FFF2-40B4-BE49-F238E27FC236}">
              <a16:creationId xmlns:a16="http://schemas.microsoft.com/office/drawing/2014/main" id="{5C98DFE4-C8F7-4038-8FDC-3596D31933F3}"/>
            </a:ext>
          </a:extLst>
        </xdr:cNvPr>
        <xdr:cNvSpPr txBox="1"/>
      </xdr:nvSpPr>
      <xdr:spPr>
        <a:xfrm>
          <a:off x="2377440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2843" name="ZoneTexte 2842">
          <a:extLst>
            <a:ext uri="{FF2B5EF4-FFF2-40B4-BE49-F238E27FC236}">
              <a16:creationId xmlns:a16="http://schemas.microsoft.com/office/drawing/2014/main" id="{F22D9278-74A1-4DBE-B215-9658881B66B7}"/>
            </a:ext>
          </a:extLst>
        </xdr:cNvPr>
        <xdr:cNvSpPr txBox="1"/>
      </xdr:nvSpPr>
      <xdr:spPr>
        <a:xfrm>
          <a:off x="2377440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2844" name="ZoneTexte 2843">
          <a:extLst>
            <a:ext uri="{FF2B5EF4-FFF2-40B4-BE49-F238E27FC236}">
              <a16:creationId xmlns:a16="http://schemas.microsoft.com/office/drawing/2014/main" id="{B88A6A94-95FE-47E2-A434-DD6771D27CCF}"/>
            </a:ext>
          </a:extLst>
        </xdr:cNvPr>
        <xdr:cNvSpPr txBox="1"/>
      </xdr:nvSpPr>
      <xdr:spPr>
        <a:xfrm>
          <a:off x="2377440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2845" name="ZoneTexte 2844">
          <a:extLst>
            <a:ext uri="{FF2B5EF4-FFF2-40B4-BE49-F238E27FC236}">
              <a16:creationId xmlns:a16="http://schemas.microsoft.com/office/drawing/2014/main" id="{BD79946D-4A8F-45CE-AF24-3ACA2567E1B0}"/>
            </a:ext>
          </a:extLst>
        </xdr:cNvPr>
        <xdr:cNvSpPr txBox="1"/>
      </xdr:nvSpPr>
      <xdr:spPr>
        <a:xfrm>
          <a:off x="2377440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100</xdr:row>
      <xdr:rowOff>0</xdr:rowOff>
    </xdr:from>
    <xdr:ext cx="65" cy="172227"/>
    <xdr:sp macro="" textlink="">
      <xdr:nvSpPr>
        <xdr:cNvPr id="2846" name="ZoneTexte 2845">
          <a:extLst>
            <a:ext uri="{FF2B5EF4-FFF2-40B4-BE49-F238E27FC236}">
              <a16:creationId xmlns:a16="http://schemas.microsoft.com/office/drawing/2014/main" id="{7F26B70E-61C2-4831-8C9F-8CC7BC83EBFC}"/>
            </a:ext>
          </a:extLst>
        </xdr:cNvPr>
        <xdr:cNvSpPr txBox="1"/>
      </xdr:nvSpPr>
      <xdr:spPr>
        <a:xfrm>
          <a:off x="2377440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47" name="ZoneTexte 2846">
          <a:extLst>
            <a:ext uri="{FF2B5EF4-FFF2-40B4-BE49-F238E27FC236}">
              <a16:creationId xmlns:a16="http://schemas.microsoft.com/office/drawing/2014/main" id="{B5C4F9CA-5532-4609-B857-B13F952A350F}"/>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48" name="ZoneTexte 2847">
          <a:extLst>
            <a:ext uri="{FF2B5EF4-FFF2-40B4-BE49-F238E27FC236}">
              <a16:creationId xmlns:a16="http://schemas.microsoft.com/office/drawing/2014/main" id="{566C46DA-1F00-4652-9A03-1ACCD9AE7D55}"/>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49" name="ZoneTexte 2848">
          <a:extLst>
            <a:ext uri="{FF2B5EF4-FFF2-40B4-BE49-F238E27FC236}">
              <a16:creationId xmlns:a16="http://schemas.microsoft.com/office/drawing/2014/main" id="{341ED1E4-843B-4381-A37E-41793DE7B815}"/>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50" name="ZoneTexte 2849">
          <a:extLst>
            <a:ext uri="{FF2B5EF4-FFF2-40B4-BE49-F238E27FC236}">
              <a16:creationId xmlns:a16="http://schemas.microsoft.com/office/drawing/2014/main" id="{A6572775-F509-45A2-BD33-C879FFAFD104}"/>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51" name="ZoneTexte 2850">
          <a:extLst>
            <a:ext uri="{FF2B5EF4-FFF2-40B4-BE49-F238E27FC236}">
              <a16:creationId xmlns:a16="http://schemas.microsoft.com/office/drawing/2014/main" id="{419E7790-9AA7-4267-BABF-75FF6D1C3C32}"/>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52" name="ZoneTexte 2851">
          <a:extLst>
            <a:ext uri="{FF2B5EF4-FFF2-40B4-BE49-F238E27FC236}">
              <a16:creationId xmlns:a16="http://schemas.microsoft.com/office/drawing/2014/main" id="{2A4C5AAB-7C53-4096-81A7-B52C140F8DD5}"/>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53" name="ZoneTexte 2852">
          <a:extLst>
            <a:ext uri="{FF2B5EF4-FFF2-40B4-BE49-F238E27FC236}">
              <a16:creationId xmlns:a16="http://schemas.microsoft.com/office/drawing/2014/main" id="{6DF0E108-56A0-4BF6-A961-71A604821E6F}"/>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54" name="ZoneTexte 2853">
          <a:extLst>
            <a:ext uri="{FF2B5EF4-FFF2-40B4-BE49-F238E27FC236}">
              <a16:creationId xmlns:a16="http://schemas.microsoft.com/office/drawing/2014/main" id="{98DE62B5-C310-47BF-A3F8-A96E6F78F3DA}"/>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55" name="ZoneTexte 2854">
          <a:extLst>
            <a:ext uri="{FF2B5EF4-FFF2-40B4-BE49-F238E27FC236}">
              <a16:creationId xmlns:a16="http://schemas.microsoft.com/office/drawing/2014/main" id="{AB5C6B75-55F3-4957-843E-902DA48673F9}"/>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100</xdr:row>
      <xdr:rowOff>0</xdr:rowOff>
    </xdr:from>
    <xdr:ext cx="65" cy="172227"/>
    <xdr:sp macro="" textlink="">
      <xdr:nvSpPr>
        <xdr:cNvPr id="2856" name="ZoneTexte 2855">
          <a:extLst>
            <a:ext uri="{FF2B5EF4-FFF2-40B4-BE49-F238E27FC236}">
              <a16:creationId xmlns:a16="http://schemas.microsoft.com/office/drawing/2014/main" id="{1226BF3F-F002-4932-91C8-8B81AA117997}"/>
            </a:ext>
          </a:extLst>
        </xdr:cNvPr>
        <xdr:cNvSpPr txBox="1"/>
      </xdr:nvSpPr>
      <xdr:spPr>
        <a:xfrm>
          <a:off x="25469850" y="1903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57" name="ZoneTexte 2856">
          <a:extLst>
            <a:ext uri="{FF2B5EF4-FFF2-40B4-BE49-F238E27FC236}">
              <a16:creationId xmlns:a16="http://schemas.microsoft.com/office/drawing/2014/main" id="{23D20D5C-4105-4310-8453-446E45F9A1E4}"/>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58" name="ZoneTexte 2857">
          <a:extLst>
            <a:ext uri="{FF2B5EF4-FFF2-40B4-BE49-F238E27FC236}">
              <a16:creationId xmlns:a16="http://schemas.microsoft.com/office/drawing/2014/main" id="{934C58A5-A086-4C87-8646-CD1138FD9779}"/>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59" name="ZoneTexte 2858">
          <a:extLst>
            <a:ext uri="{FF2B5EF4-FFF2-40B4-BE49-F238E27FC236}">
              <a16:creationId xmlns:a16="http://schemas.microsoft.com/office/drawing/2014/main" id="{79A7FC73-FF9E-44DB-B1FC-6D07BBACEB17}"/>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60" name="ZoneTexte 2859">
          <a:extLst>
            <a:ext uri="{FF2B5EF4-FFF2-40B4-BE49-F238E27FC236}">
              <a16:creationId xmlns:a16="http://schemas.microsoft.com/office/drawing/2014/main" id="{A9374718-C554-48E7-849B-EEE3082E072D}"/>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61" name="ZoneTexte 2860">
          <a:extLst>
            <a:ext uri="{FF2B5EF4-FFF2-40B4-BE49-F238E27FC236}">
              <a16:creationId xmlns:a16="http://schemas.microsoft.com/office/drawing/2014/main" id="{E5985F75-AECD-43F7-8F53-4E70AFB73652}"/>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62" name="ZoneTexte 2861">
          <a:extLst>
            <a:ext uri="{FF2B5EF4-FFF2-40B4-BE49-F238E27FC236}">
              <a16:creationId xmlns:a16="http://schemas.microsoft.com/office/drawing/2014/main" id="{D226102C-9E8D-42D1-94D5-14F35CCBA1A7}"/>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63" name="ZoneTexte 2862">
          <a:extLst>
            <a:ext uri="{FF2B5EF4-FFF2-40B4-BE49-F238E27FC236}">
              <a16:creationId xmlns:a16="http://schemas.microsoft.com/office/drawing/2014/main" id="{B1C8AAE0-7E8D-4ED2-8445-A69E6D756832}"/>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64" name="ZoneTexte 2863">
          <a:extLst>
            <a:ext uri="{FF2B5EF4-FFF2-40B4-BE49-F238E27FC236}">
              <a16:creationId xmlns:a16="http://schemas.microsoft.com/office/drawing/2014/main" id="{5CE7D1FE-21DB-46F9-AA36-C98CDB5E6B4F}"/>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65" name="ZoneTexte 2864">
          <a:extLst>
            <a:ext uri="{FF2B5EF4-FFF2-40B4-BE49-F238E27FC236}">
              <a16:creationId xmlns:a16="http://schemas.microsoft.com/office/drawing/2014/main" id="{2F56C25E-B244-459A-834D-F5BF81B98714}"/>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66" name="ZoneTexte 2865">
          <a:extLst>
            <a:ext uri="{FF2B5EF4-FFF2-40B4-BE49-F238E27FC236}">
              <a16:creationId xmlns:a16="http://schemas.microsoft.com/office/drawing/2014/main" id="{786906F9-0F61-42C6-9871-23450EB2856F}"/>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2867" name="ZoneTexte 2866">
          <a:extLst>
            <a:ext uri="{FF2B5EF4-FFF2-40B4-BE49-F238E27FC236}">
              <a16:creationId xmlns:a16="http://schemas.microsoft.com/office/drawing/2014/main" id="{33D3DDF5-FA07-4969-BDD1-E324E49E690A}"/>
            </a:ext>
          </a:extLst>
        </xdr:cNvPr>
        <xdr:cNvSpPr txBox="1"/>
      </xdr:nvSpPr>
      <xdr:spPr>
        <a:xfrm>
          <a:off x="2377440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2868" name="ZoneTexte 2867">
          <a:extLst>
            <a:ext uri="{FF2B5EF4-FFF2-40B4-BE49-F238E27FC236}">
              <a16:creationId xmlns:a16="http://schemas.microsoft.com/office/drawing/2014/main" id="{D3E68332-796F-4884-B74A-0855684E88E0}"/>
            </a:ext>
          </a:extLst>
        </xdr:cNvPr>
        <xdr:cNvSpPr txBox="1"/>
      </xdr:nvSpPr>
      <xdr:spPr>
        <a:xfrm>
          <a:off x="2377440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2869" name="ZoneTexte 2868">
          <a:extLst>
            <a:ext uri="{FF2B5EF4-FFF2-40B4-BE49-F238E27FC236}">
              <a16:creationId xmlns:a16="http://schemas.microsoft.com/office/drawing/2014/main" id="{57278622-7372-4912-80B1-A4A73E7F212D}"/>
            </a:ext>
          </a:extLst>
        </xdr:cNvPr>
        <xdr:cNvSpPr txBox="1"/>
      </xdr:nvSpPr>
      <xdr:spPr>
        <a:xfrm>
          <a:off x="2377440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2870" name="ZoneTexte 2869">
          <a:extLst>
            <a:ext uri="{FF2B5EF4-FFF2-40B4-BE49-F238E27FC236}">
              <a16:creationId xmlns:a16="http://schemas.microsoft.com/office/drawing/2014/main" id="{289F65F7-3BB3-4539-8423-F9F711ACF1F9}"/>
            </a:ext>
          </a:extLst>
        </xdr:cNvPr>
        <xdr:cNvSpPr txBox="1"/>
      </xdr:nvSpPr>
      <xdr:spPr>
        <a:xfrm>
          <a:off x="2377440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2871" name="ZoneTexte 2870">
          <a:extLst>
            <a:ext uri="{FF2B5EF4-FFF2-40B4-BE49-F238E27FC236}">
              <a16:creationId xmlns:a16="http://schemas.microsoft.com/office/drawing/2014/main" id="{AC54A407-D607-4137-8C7C-6CA6E68C7953}"/>
            </a:ext>
          </a:extLst>
        </xdr:cNvPr>
        <xdr:cNvSpPr txBox="1"/>
      </xdr:nvSpPr>
      <xdr:spPr>
        <a:xfrm>
          <a:off x="2377440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2872" name="ZoneTexte 2871">
          <a:extLst>
            <a:ext uri="{FF2B5EF4-FFF2-40B4-BE49-F238E27FC236}">
              <a16:creationId xmlns:a16="http://schemas.microsoft.com/office/drawing/2014/main" id="{691C948E-FE79-4BCB-A506-150A2C3FACEA}"/>
            </a:ext>
          </a:extLst>
        </xdr:cNvPr>
        <xdr:cNvSpPr txBox="1"/>
      </xdr:nvSpPr>
      <xdr:spPr>
        <a:xfrm>
          <a:off x="2377440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2873" name="ZoneTexte 2872">
          <a:extLst>
            <a:ext uri="{FF2B5EF4-FFF2-40B4-BE49-F238E27FC236}">
              <a16:creationId xmlns:a16="http://schemas.microsoft.com/office/drawing/2014/main" id="{7BC689A9-4E11-4539-A7CE-DE3994192415}"/>
            </a:ext>
          </a:extLst>
        </xdr:cNvPr>
        <xdr:cNvSpPr txBox="1"/>
      </xdr:nvSpPr>
      <xdr:spPr>
        <a:xfrm>
          <a:off x="2377440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2874" name="ZoneTexte 2873">
          <a:extLst>
            <a:ext uri="{FF2B5EF4-FFF2-40B4-BE49-F238E27FC236}">
              <a16:creationId xmlns:a16="http://schemas.microsoft.com/office/drawing/2014/main" id="{4A8B448F-4B96-4523-92A9-FCCBE040B100}"/>
            </a:ext>
          </a:extLst>
        </xdr:cNvPr>
        <xdr:cNvSpPr txBox="1"/>
      </xdr:nvSpPr>
      <xdr:spPr>
        <a:xfrm>
          <a:off x="2377440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2875" name="ZoneTexte 2874">
          <a:extLst>
            <a:ext uri="{FF2B5EF4-FFF2-40B4-BE49-F238E27FC236}">
              <a16:creationId xmlns:a16="http://schemas.microsoft.com/office/drawing/2014/main" id="{A88CD95C-64B2-408E-9C99-E0BF25C27A93}"/>
            </a:ext>
          </a:extLst>
        </xdr:cNvPr>
        <xdr:cNvSpPr txBox="1"/>
      </xdr:nvSpPr>
      <xdr:spPr>
        <a:xfrm>
          <a:off x="2377440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101</xdr:row>
      <xdr:rowOff>0</xdr:rowOff>
    </xdr:from>
    <xdr:ext cx="65" cy="172227"/>
    <xdr:sp macro="" textlink="">
      <xdr:nvSpPr>
        <xdr:cNvPr id="2876" name="ZoneTexte 2875">
          <a:extLst>
            <a:ext uri="{FF2B5EF4-FFF2-40B4-BE49-F238E27FC236}">
              <a16:creationId xmlns:a16="http://schemas.microsoft.com/office/drawing/2014/main" id="{60F6D6F8-E025-4754-8017-A98B4C023ED5}"/>
            </a:ext>
          </a:extLst>
        </xdr:cNvPr>
        <xdr:cNvSpPr txBox="1"/>
      </xdr:nvSpPr>
      <xdr:spPr>
        <a:xfrm>
          <a:off x="2377440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77" name="ZoneTexte 2876">
          <a:extLst>
            <a:ext uri="{FF2B5EF4-FFF2-40B4-BE49-F238E27FC236}">
              <a16:creationId xmlns:a16="http://schemas.microsoft.com/office/drawing/2014/main" id="{E9075263-F465-499B-B7D6-C3BD73253F87}"/>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78" name="ZoneTexte 2877">
          <a:extLst>
            <a:ext uri="{FF2B5EF4-FFF2-40B4-BE49-F238E27FC236}">
              <a16:creationId xmlns:a16="http://schemas.microsoft.com/office/drawing/2014/main" id="{05222940-518C-4157-B4B2-ADDECD48C0DB}"/>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79" name="ZoneTexte 2878">
          <a:extLst>
            <a:ext uri="{FF2B5EF4-FFF2-40B4-BE49-F238E27FC236}">
              <a16:creationId xmlns:a16="http://schemas.microsoft.com/office/drawing/2014/main" id="{FC1E5FEF-C5F6-4C93-9AE0-704870BD75E9}"/>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80" name="ZoneTexte 2879">
          <a:extLst>
            <a:ext uri="{FF2B5EF4-FFF2-40B4-BE49-F238E27FC236}">
              <a16:creationId xmlns:a16="http://schemas.microsoft.com/office/drawing/2014/main" id="{CA7B2F31-04A5-487F-B62F-CD8F5E3BE6C7}"/>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81" name="ZoneTexte 2880">
          <a:extLst>
            <a:ext uri="{FF2B5EF4-FFF2-40B4-BE49-F238E27FC236}">
              <a16:creationId xmlns:a16="http://schemas.microsoft.com/office/drawing/2014/main" id="{953E3AC4-2D8C-47DE-8267-FCFD0BED5999}"/>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82" name="ZoneTexte 2881">
          <a:extLst>
            <a:ext uri="{FF2B5EF4-FFF2-40B4-BE49-F238E27FC236}">
              <a16:creationId xmlns:a16="http://schemas.microsoft.com/office/drawing/2014/main" id="{C12C43A4-D18E-4C7F-A171-06F7EC00F647}"/>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83" name="ZoneTexte 2882">
          <a:extLst>
            <a:ext uri="{FF2B5EF4-FFF2-40B4-BE49-F238E27FC236}">
              <a16:creationId xmlns:a16="http://schemas.microsoft.com/office/drawing/2014/main" id="{39FE58F2-7065-4F19-B387-195642A04D3D}"/>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84" name="ZoneTexte 2883">
          <a:extLst>
            <a:ext uri="{FF2B5EF4-FFF2-40B4-BE49-F238E27FC236}">
              <a16:creationId xmlns:a16="http://schemas.microsoft.com/office/drawing/2014/main" id="{00C50821-048C-48D7-8137-6E4B8E531F0A}"/>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85" name="ZoneTexte 2884">
          <a:extLst>
            <a:ext uri="{FF2B5EF4-FFF2-40B4-BE49-F238E27FC236}">
              <a16:creationId xmlns:a16="http://schemas.microsoft.com/office/drawing/2014/main" id="{BB74E350-262C-48A1-8689-E3F7274C75A4}"/>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101</xdr:row>
      <xdr:rowOff>0</xdr:rowOff>
    </xdr:from>
    <xdr:ext cx="65" cy="172227"/>
    <xdr:sp macro="" textlink="">
      <xdr:nvSpPr>
        <xdr:cNvPr id="2886" name="ZoneTexte 2885">
          <a:extLst>
            <a:ext uri="{FF2B5EF4-FFF2-40B4-BE49-F238E27FC236}">
              <a16:creationId xmlns:a16="http://schemas.microsoft.com/office/drawing/2014/main" id="{8B443556-DFBD-45CF-B4BD-79D45FD14BE6}"/>
            </a:ext>
          </a:extLst>
        </xdr:cNvPr>
        <xdr:cNvSpPr txBox="1"/>
      </xdr:nvSpPr>
      <xdr:spPr>
        <a:xfrm>
          <a:off x="25469850" y="1922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887" name="ZoneTexte 2886">
          <a:extLst>
            <a:ext uri="{FF2B5EF4-FFF2-40B4-BE49-F238E27FC236}">
              <a16:creationId xmlns:a16="http://schemas.microsoft.com/office/drawing/2014/main" id="{A7072220-3795-48C4-9C94-B299C43E4169}"/>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888" name="ZoneTexte 2887">
          <a:extLst>
            <a:ext uri="{FF2B5EF4-FFF2-40B4-BE49-F238E27FC236}">
              <a16:creationId xmlns:a16="http://schemas.microsoft.com/office/drawing/2014/main" id="{92F2F85E-5015-4313-9E7E-284B6334627B}"/>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889" name="ZoneTexte 2888">
          <a:extLst>
            <a:ext uri="{FF2B5EF4-FFF2-40B4-BE49-F238E27FC236}">
              <a16:creationId xmlns:a16="http://schemas.microsoft.com/office/drawing/2014/main" id="{E05EA67E-CF2A-4991-B0B7-2E9BB6E09A6C}"/>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890" name="ZoneTexte 2889">
          <a:extLst>
            <a:ext uri="{FF2B5EF4-FFF2-40B4-BE49-F238E27FC236}">
              <a16:creationId xmlns:a16="http://schemas.microsoft.com/office/drawing/2014/main" id="{3EA68160-A182-48D7-9F93-117D2C2E9B5D}"/>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891" name="ZoneTexte 2890">
          <a:extLst>
            <a:ext uri="{FF2B5EF4-FFF2-40B4-BE49-F238E27FC236}">
              <a16:creationId xmlns:a16="http://schemas.microsoft.com/office/drawing/2014/main" id="{E836C785-FA1B-4594-B8D2-29D76B42510C}"/>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892" name="ZoneTexte 2891">
          <a:extLst>
            <a:ext uri="{FF2B5EF4-FFF2-40B4-BE49-F238E27FC236}">
              <a16:creationId xmlns:a16="http://schemas.microsoft.com/office/drawing/2014/main" id="{AF542642-6198-4713-8CD2-F5D4E787A558}"/>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893" name="ZoneTexte 2892">
          <a:extLst>
            <a:ext uri="{FF2B5EF4-FFF2-40B4-BE49-F238E27FC236}">
              <a16:creationId xmlns:a16="http://schemas.microsoft.com/office/drawing/2014/main" id="{A2C011F8-0D4B-47DF-9088-5765501F6A68}"/>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894" name="ZoneTexte 2893">
          <a:extLst>
            <a:ext uri="{FF2B5EF4-FFF2-40B4-BE49-F238E27FC236}">
              <a16:creationId xmlns:a16="http://schemas.microsoft.com/office/drawing/2014/main" id="{4AC1B350-28C0-445D-B9CE-E2AA9BA756EB}"/>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895" name="ZoneTexte 2894">
          <a:extLst>
            <a:ext uri="{FF2B5EF4-FFF2-40B4-BE49-F238E27FC236}">
              <a16:creationId xmlns:a16="http://schemas.microsoft.com/office/drawing/2014/main" id="{34CA8A6B-DFC7-423C-BD8B-A8DC7D5C052E}"/>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896" name="ZoneTexte 2895">
          <a:extLst>
            <a:ext uri="{FF2B5EF4-FFF2-40B4-BE49-F238E27FC236}">
              <a16:creationId xmlns:a16="http://schemas.microsoft.com/office/drawing/2014/main" id="{59CEEBB8-72B3-494F-8F69-C0E858E66301}"/>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2897" name="ZoneTexte 2896">
          <a:extLst>
            <a:ext uri="{FF2B5EF4-FFF2-40B4-BE49-F238E27FC236}">
              <a16:creationId xmlns:a16="http://schemas.microsoft.com/office/drawing/2014/main" id="{D2D06255-F6AF-4639-9D91-FD5303882B2D}"/>
            </a:ext>
          </a:extLst>
        </xdr:cNvPr>
        <xdr:cNvSpPr txBox="1"/>
      </xdr:nvSpPr>
      <xdr:spPr>
        <a:xfrm>
          <a:off x="2377440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2898" name="ZoneTexte 2897">
          <a:extLst>
            <a:ext uri="{FF2B5EF4-FFF2-40B4-BE49-F238E27FC236}">
              <a16:creationId xmlns:a16="http://schemas.microsoft.com/office/drawing/2014/main" id="{1F72B08D-3148-4585-A805-C2E4E6D5F2F1}"/>
            </a:ext>
          </a:extLst>
        </xdr:cNvPr>
        <xdr:cNvSpPr txBox="1"/>
      </xdr:nvSpPr>
      <xdr:spPr>
        <a:xfrm>
          <a:off x="2377440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2899" name="ZoneTexte 2898">
          <a:extLst>
            <a:ext uri="{FF2B5EF4-FFF2-40B4-BE49-F238E27FC236}">
              <a16:creationId xmlns:a16="http://schemas.microsoft.com/office/drawing/2014/main" id="{7C107118-B86A-4DB0-A00C-BCAF528E7947}"/>
            </a:ext>
          </a:extLst>
        </xdr:cNvPr>
        <xdr:cNvSpPr txBox="1"/>
      </xdr:nvSpPr>
      <xdr:spPr>
        <a:xfrm>
          <a:off x="2377440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2900" name="ZoneTexte 2899">
          <a:extLst>
            <a:ext uri="{FF2B5EF4-FFF2-40B4-BE49-F238E27FC236}">
              <a16:creationId xmlns:a16="http://schemas.microsoft.com/office/drawing/2014/main" id="{B6BBAC20-39EA-434D-AE53-A2A7578865F4}"/>
            </a:ext>
          </a:extLst>
        </xdr:cNvPr>
        <xdr:cNvSpPr txBox="1"/>
      </xdr:nvSpPr>
      <xdr:spPr>
        <a:xfrm>
          <a:off x="2377440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2901" name="ZoneTexte 2900">
          <a:extLst>
            <a:ext uri="{FF2B5EF4-FFF2-40B4-BE49-F238E27FC236}">
              <a16:creationId xmlns:a16="http://schemas.microsoft.com/office/drawing/2014/main" id="{43D758EC-EE88-4281-B596-213C53F30374}"/>
            </a:ext>
          </a:extLst>
        </xdr:cNvPr>
        <xdr:cNvSpPr txBox="1"/>
      </xdr:nvSpPr>
      <xdr:spPr>
        <a:xfrm>
          <a:off x="2377440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2902" name="ZoneTexte 2901">
          <a:extLst>
            <a:ext uri="{FF2B5EF4-FFF2-40B4-BE49-F238E27FC236}">
              <a16:creationId xmlns:a16="http://schemas.microsoft.com/office/drawing/2014/main" id="{5AE6857B-815A-4513-9FA5-A6C6197BEE89}"/>
            </a:ext>
          </a:extLst>
        </xdr:cNvPr>
        <xdr:cNvSpPr txBox="1"/>
      </xdr:nvSpPr>
      <xdr:spPr>
        <a:xfrm>
          <a:off x="2377440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2903" name="ZoneTexte 2902">
          <a:extLst>
            <a:ext uri="{FF2B5EF4-FFF2-40B4-BE49-F238E27FC236}">
              <a16:creationId xmlns:a16="http://schemas.microsoft.com/office/drawing/2014/main" id="{3E294682-9929-4D95-868D-F4800CDDD5E1}"/>
            </a:ext>
          </a:extLst>
        </xdr:cNvPr>
        <xdr:cNvSpPr txBox="1"/>
      </xdr:nvSpPr>
      <xdr:spPr>
        <a:xfrm>
          <a:off x="2377440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2904" name="ZoneTexte 2903">
          <a:extLst>
            <a:ext uri="{FF2B5EF4-FFF2-40B4-BE49-F238E27FC236}">
              <a16:creationId xmlns:a16="http://schemas.microsoft.com/office/drawing/2014/main" id="{CB2FE4D7-98CA-4EAB-814D-B0F934328A89}"/>
            </a:ext>
          </a:extLst>
        </xdr:cNvPr>
        <xdr:cNvSpPr txBox="1"/>
      </xdr:nvSpPr>
      <xdr:spPr>
        <a:xfrm>
          <a:off x="2377440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2905" name="ZoneTexte 2904">
          <a:extLst>
            <a:ext uri="{FF2B5EF4-FFF2-40B4-BE49-F238E27FC236}">
              <a16:creationId xmlns:a16="http://schemas.microsoft.com/office/drawing/2014/main" id="{5E352E35-2AB5-4B58-BC58-85CA43864D79}"/>
            </a:ext>
          </a:extLst>
        </xdr:cNvPr>
        <xdr:cNvSpPr txBox="1"/>
      </xdr:nvSpPr>
      <xdr:spPr>
        <a:xfrm>
          <a:off x="2377440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102</xdr:row>
      <xdr:rowOff>0</xdr:rowOff>
    </xdr:from>
    <xdr:ext cx="65" cy="172227"/>
    <xdr:sp macro="" textlink="">
      <xdr:nvSpPr>
        <xdr:cNvPr id="2906" name="ZoneTexte 2905">
          <a:extLst>
            <a:ext uri="{FF2B5EF4-FFF2-40B4-BE49-F238E27FC236}">
              <a16:creationId xmlns:a16="http://schemas.microsoft.com/office/drawing/2014/main" id="{E491C057-31E7-4A4E-8256-8C0F4EEEB036}"/>
            </a:ext>
          </a:extLst>
        </xdr:cNvPr>
        <xdr:cNvSpPr txBox="1"/>
      </xdr:nvSpPr>
      <xdr:spPr>
        <a:xfrm>
          <a:off x="2377440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907" name="ZoneTexte 2906">
          <a:extLst>
            <a:ext uri="{FF2B5EF4-FFF2-40B4-BE49-F238E27FC236}">
              <a16:creationId xmlns:a16="http://schemas.microsoft.com/office/drawing/2014/main" id="{C8463405-097E-4D71-90AA-83FA872E9C2D}"/>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908" name="ZoneTexte 2907">
          <a:extLst>
            <a:ext uri="{FF2B5EF4-FFF2-40B4-BE49-F238E27FC236}">
              <a16:creationId xmlns:a16="http://schemas.microsoft.com/office/drawing/2014/main" id="{6B67382F-13B8-4CD1-B684-8F95DEC8CF0B}"/>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909" name="ZoneTexte 2908">
          <a:extLst>
            <a:ext uri="{FF2B5EF4-FFF2-40B4-BE49-F238E27FC236}">
              <a16:creationId xmlns:a16="http://schemas.microsoft.com/office/drawing/2014/main" id="{16E6B0FF-BF2F-482E-9163-A015B7D9C552}"/>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910" name="ZoneTexte 2909">
          <a:extLst>
            <a:ext uri="{FF2B5EF4-FFF2-40B4-BE49-F238E27FC236}">
              <a16:creationId xmlns:a16="http://schemas.microsoft.com/office/drawing/2014/main" id="{1D308AD4-3ABA-4A88-99FB-40900D166F69}"/>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911" name="ZoneTexte 2910">
          <a:extLst>
            <a:ext uri="{FF2B5EF4-FFF2-40B4-BE49-F238E27FC236}">
              <a16:creationId xmlns:a16="http://schemas.microsoft.com/office/drawing/2014/main" id="{B37EC8E9-4F47-4E5E-8572-764ACD46707B}"/>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912" name="ZoneTexte 2911">
          <a:extLst>
            <a:ext uri="{FF2B5EF4-FFF2-40B4-BE49-F238E27FC236}">
              <a16:creationId xmlns:a16="http://schemas.microsoft.com/office/drawing/2014/main" id="{83A0D7A3-9949-4D15-BEF7-7CBB0EC6D86D}"/>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913" name="ZoneTexte 2912">
          <a:extLst>
            <a:ext uri="{FF2B5EF4-FFF2-40B4-BE49-F238E27FC236}">
              <a16:creationId xmlns:a16="http://schemas.microsoft.com/office/drawing/2014/main" id="{52A819DE-5159-464A-81A4-576EA4455CB5}"/>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914" name="ZoneTexte 2913">
          <a:extLst>
            <a:ext uri="{FF2B5EF4-FFF2-40B4-BE49-F238E27FC236}">
              <a16:creationId xmlns:a16="http://schemas.microsoft.com/office/drawing/2014/main" id="{C357F0CB-B707-45F4-B4A0-00202B96E376}"/>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915" name="ZoneTexte 2914">
          <a:extLst>
            <a:ext uri="{FF2B5EF4-FFF2-40B4-BE49-F238E27FC236}">
              <a16:creationId xmlns:a16="http://schemas.microsoft.com/office/drawing/2014/main" id="{4C1180E9-AD34-40B2-AED7-5BAF63E5A375}"/>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102</xdr:row>
      <xdr:rowOff>0</xdr:rowOff>
    </xdr:from>
    <xdr:ext cx="65" cy="172227"/>
    <xdr:sp macro="" textlink="">
      <xdr:nvSpPr>
        <xdr:cNvPr id="2916" name="ZoneTexte 2915">
          <a:extLst>
            <a:ext uri="{FF2B5EF4-FFF2-40B4-BE49-F238E27FC236}">
              <a16:creationId xmlns:a16="http://schemas.microsoft.com/office/drawing/2014/main" id="{BEA59262-42F7-4686-8580-3378BD686708}"/>
            </a:ext>
          </a:extLst>
        </xdr:cNvPr>
        <xdr:cNvSpPr txBox="1"/>
      </xdr:nvSpPr>
      <xdr:spPr>
        <a:xfrm>
          <a:off x="25469850" y="19411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75" name="ZoneTexte 2974">
          <a:extLst>
            <a:ext uri="{FF2B5EF4-FFF2-40B4-BE49-F238E27FC236}">
              <a16:creationId xmlns:a16="http://schemas.microsoft.com/office/drawing/2014/main" id="{C35120B1-272E-4643-B90C-AA034562CD9F}"/>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76" name="ZoneTexte 2975">
          <a:extLst>
            <a:ext uri="{FF2B5EF4-FFF2-40B4-BE49-F238E27FC236}">
              <a16:creationId xmlns:a16="http://schemas.microsoft.com/office/drawing/2014/main" id="{858292C6-769E-43B8-A42D-60AD391A9968}"/>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77" name="ZoneTexte 2976">
          <a:extLst>
            <a:ext uri="{FF2B5EF4-FFF2-40B4-BE49-F238E27FC236}">
              <a16:creationId xmlns:a16="http://schemas.microsoft.com/office/drawing/2014/main" id="{C3FC0061-122B-4D3A-9AB6-E650F7C7BEAF}"/>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78" name="ZoneTexte 2977">
          <a:extLst>
            <a:ext uri="{FF2B5EF4-FFF2-40B4-BE49-F238E27FC236}">
              <a16:creationId xmlns:a16="http://schemas.microsoft.com/office/drawing/2014/main" id="{EC20A41A-A235-4BCA-A7EF-C26A540FCCAD}"/>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79" name="ZoneTexte 2978">
          <a:extLst>
            <a:ext uri="{FF2B5EF4-FFF2-40B4-BE49-F238E27FC236}">
              <a16:creationId xmlns:a16="http://schemas.microsoft.com/office/drawing/2014/main" id="{3228BDD7-BD34-4B26-BC4C-7CC27EBF6D35}"/>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80" name="ZoneTexte 2979">
          <a:extLst>
            <a:ext uri="{FF2B5EF4-FFF2-40B4-BE49-F238E27FC236}">
              <a16:creationId xmlns:a16="http://schemas.microsoft.com/office/drawing/2014/main" id="{23DA576E-494E-4D29-8098-CBA5E6F67DE1}"/>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81" name="ZoneTexte 2980">
          <a:extLst>
            <a:ext uri="{FF2B5EF4-FFF2-40B4-BE49-F238E27FC236}">
              <a16:creationId xmlns:a16="http://schemas.microsoft.com/office/drawing/2014/main" id="{15BA01B1-9C01-4E01-91A0-1AAE7AFF99CF}"/>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82" name="ZoneTexte 2981">
          <a:extLst>
            <a:ext uri="{FF2B5EF4-FFF2-40B4-BE49-F238E27FC236}">
              <a16:creationId xmlns:a16="http://schemas.microsoft.com/office/drawing/2014/main" id="{24D59CCE-D5CA-4C09-8A5C-72BBFC6171EA}"/>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83" name="ZoneTexte 2982">
          <a:extLst>
            <a:ext uri="{FF2B5EF4-FFF2-40B4-BE49-F238E27FC236}">
              <a16:creationId xmlns:a16="http://schemas.microsoft.com/office/drawing/2014/main" id="{6742C1F0-4306-48A0-AE7A-7ACC215C07D5}"/>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54</xdr:row>
      <xdr:rowOff>0</xdr:rowOff>
    </xdr:from>
    <xdr:ext cx="65" cy="172227"/>
    <xdr:sp macro="" textlink="">
      <xdr:nvSpPr>
        <xdr:cNvPr id="2984" name="ZoneTexte 2983">
          <a:extLst>
            <a:ext uri="{FF2B5EF4-FFF2-40B4-BE49-F238E27FC236}">
              <a16:creationId xmlns:a16="http://schemas.microsoft.com/office/drawing/2014/main" id="{9101330D-40CB-45F2-8EEF-31F38A1F79A5}"/>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85" name="ZoneTexte 2984">
          <a:extLst>
            <a:ext uri="{FF2B5EF4-FFF2-40B4-BE49-F238E27FC236}">
              <a16:creationId xmlns:a16="http://schemas.microsoft.com/office/drawing/2014/main" id="{194833B5-76F0-4AA5-97F0-7441AD151482}"/>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86" name="ZoneTexte 2985">
          <a:extLst>
            <a:ext uri="{FF2B5EF4-FFF2-40B4-BE49-F238E27FC236}">
              <a16:creationId xmlns:a16="http://schemas.microsoft.com/office/drawing/2014/main" id="{991E8C2E-4499-4ADB-AC2C-D08B101744E1}"/>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87" name="ZoneTexte 2986">
          <a:extLst>
            <a:ext uri="{FF2B5EF4-FFF2-40B4-BE49-F238E27FC236}">
              <a16:creationId xmlns:a16="http://schemas.microsoft.com/office/drawing/2014/main" id="{2054EC6B-AC47-47FD-A030-5FE9FFAFA53F}"/>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88" name="ZoneTexte 2987">
          <a:extLst>
            <a:ext uri="{FF2B5EF4-FFF2-40B4-BE49-F238E27FC236}">
              <a16:creationId xmlns:a16="http://schemas.microsoft.com/office/drawing/2014/main" id="{BECE54BD-BFAD-4455-A961-3FAA985A27E9}"/>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89" name="ZoneTexte 2988">
          <a:extLst>
            <a:ext uri="{FF2B5EF4-FFF2-40B4-BE49-F238E27FC236}">
              <a16:creationId xmlns:a16="http://schemas.microsoft.com/office/drawing/2014/main" id="{E8046931-ECFF-41D5-BF73-B963E566D0C6}"/>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90" name="ZoneTexte 2989">
          <a:extLst>
            <a:ext uri="{FF2B5EF4-FFF2-40B4-BE49-F238E27FC236}">
              <a16:creationId xmlns:a16="http://schemas.microsoft.com/office/drawing/2014/main" id="{8D4DD7FF-57F8-40EA-8CB9-7FCE66941C16}"/>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91" name="ZoneTexte 2990">
          <a:extLst>
            <a:ext uri="{FF2B5EF4-FFF2-40B4-BE49-F238E27FC236}">
              <a16:creationId xmlns:a16="http://schemas.microsoft.com/office/drawing/2014/main" id="{5364F78D-354E-43AC-B484-169291EF3079}"/>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92" name="ZoneTexte 2991">
          <a:extLst>
            <a:ext uri="{FF2B5EF4-FFF2-40B4-BE49-F238E27FC236}">
              <a16:creationId xmlns:a16="http://schemas.microsoft.com/office/drawing/2014/main" id="{9901AEDB-EF3D-4F2F-A419-898D52631785}"/>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93" name="ZoneTexte 2992">
          <a:extLst>
            <a:ext uri="{FF2B5EF4-FFF2-40B4-BE49-F238E27FC236}">
              <a16:creationId xmlns:a16="http://schemas.microsoft.com/office/drawing/2014/main" id="{13C004C1-6A86-414A-96D8-4120B3008DFA}"/>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94" name="ZoneTexte 2993">
          <a:extLst>
            <a:ext uri="{FF2B5EF4-FFF2-40B4-BE49-F238E27FC236}">
              <a16:creationId xmlns:a16="http://schemas.microsoft.com/office/drawing/2014/main" id="{7271E8EE-B7F8-47D4-B786-FCDB09ABBEB9}"/>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95" name="ZoneTexte 2994">
          <a:extLst>
            <a:ext uri="{FF2B5EF4-FFF2-40B4-BE49-F238E27FC236}">
              <a16:creationId xmlns:a16="http://schemas.microsoft.com/office/drawing/2014/main" id="{AF1A5BBB-913A-4A1B-873D-973DF69CB7EC}"/>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2996" name="ZoneTexte 2995">
          <a:extLst>
            <a:ext uri="{FF2B5EF4-FFF2-40B4-BE49-F238E27FC236}">
              <a16:creationId xmlns:a16="http://schemas.microsoft.com/office/drawing/2014/main" id="{BA6D9173-4597-4649-B659-5F70BF7418D6}"/>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997" name="ZoneTexte 2996">
          <a:extLst>
            <a:ext uri="{FF2B5EF4-FFF2-40B4-BE49-F238E27FC236}">
              <a16:creationId xmlns:a16="http://schemas.microsoft.com/office/drawing/2014/main" id="{40232C6D-8C30-4378-9D02-B426085B4636}"/>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998" name="ZoneTexte 2997">
          <a:extLst>
            <a:ext uri="{FF2B5EF4-FFF2-40B4-BE49-F238E27FC236}">
              <a16:creationId xmlns:a16="http://schemas.microsoft.com/office/drawing/2014/main" id="{D62F9043-FAD7-434E-9F61-A38D70993934}"/>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2999" name="ZoneTexte 2998">
          <a:extLst>
            <a:ext uri="{FF2B5EF4-FFF2-40B4-BE49-F238E27FC236}">
              <a16:creationId xmlns:a16="http://schemas.microsoft.com/office/drawing/2014/main" id="{FEC62BB1-BA17-44A7-AEA8-35B65ED774BD}"/>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000" name="ZoneTexte 2999">
          <a:extLst>
            <a:ext uri="{FF2B5EF4-FFF2-40B4-BE49-F238E27FC236}">
              <a16:creationId xmlns:a16="http://schemas.microsoft.com/office/drawing/2014/main" id="{F3ED82E3-92F8-4FBA-ADE4-89FDA9902D0A}"/>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001" name="ZoneTexte 3000">
          <a:extLst>
            <a:ext uri="{FF2B5EF4-FFF2-40B4-BE49-F238E27FC236}">
              <a16:creationId xmlns:a16="http://schemas.microsoft.com/office/drawing/2014/main" id="{833BDD1E-AD96-4E22-810C-CE6CC30D4FA5}"/>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002" name="ZoneTexte 3001">
          <a:extLst>
            <a:ext uri="{FF2B5EF4-FFF2-40B4-BE49-F238E27FC236}">
              <a16:creationId xmlns:a16="http://schemas.microsoft.com/office/drawing/2014/main" id="{857922FF-0773-472A-ABBC-31C1066FED82}"/>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003" name="ZoneTexte 3002">
          <a:extLst>
            <a:ext uri="{FF2B5EF4-FFF2-40B4-BE49-F238E27FC236}">
              <a16:creationId xmlns:a16="http://schemas.microsoft.com/office/drawing/2014/main" id="{1251E6AA-58CF-47AB-A54A-206E051D2D96}"/>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004" name="ZoneTexte 3003">
          <a:extLst>
            <a:ext uri="{FF2B5EF4-FFF2-40B4-BE49-F238E27FC236}">
              <a16:creationId xmlns:a16="http://schemas.microsoft.com/office/drawing/2014/main" id="{26CEBEE1-F112-4CFB-9115-FCDCA751DAEC}"/>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005" name="ZoneTexte 3004">
          <a:extLst>
            <a:ext uri="{FF2B5EF4-FFF2-40B4-BE49-F238E27FC236}">
              <a16:creationId xmlns:a16="http://schemas.microsoft.com/office/drawing/2014/main" id="{A29F795D-C5CE-4367-B369-67A74BE76ECC}"/>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006" name="ZoneTexte 3005">
          <a:extLst>
            <a:ext uri="{FF2B5EF4-FFF2-40B4-BE49-F238E27FC236}">
              <a16:creationId xmlns:a16="http://schemas.microsoft.com/office/drawing/2014/main" id="{4F653342-D35D-4B31-84FB-87DE40D6D310}"/>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007" name="ZoneTexte 3006">
          <a:extLst>
            <a:ext uri="{FF2B5EF4-FFF2-40B4-BE49-F238E27FC236}">
              <a16:creationId xmlns:a16="http://schemas.microsoft.com/office/drawing/2014/main" id="{54A8C979-4317-497A-A187-48D7CE1BB23F}"/>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54</xdr:row>
      <xdr:rowOff>0</xdr:rowOff>
    </xdr:from>
    <xdr:ext cx="65" cy="172227"/>
    <xdr:sp macro="" textlink="">
      <xdr:nvSpPr>
        <xdr:cNvPr id="3008" name="ZoneTexte 3007">
          <a:extLst>
            <a:ext uri="{FF2B5EF4-FFF2-40B4-BE49-F238E27FC236}">
              <a16:creationId xmlns:a16="http://schemas.microsoft.com/office/drawing/2014/main" id="{453234A7-EA80-48EE-90D2-2B4BF84FCCD3}"/>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3009" name="ZoneTexte 3008">
          <a:extLst>
            <a:ext uri="{FF2B5EF4-FFF2-40B4-BE49-F238E27FC236}">
              <a16:creationId xmlns:a16="http://schemas.microsoft.com/office/drawing/2014/main" id="{ECD83439-90B8-4207-959A-B068CF28696E}"/>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55</xdr:row>
      <xdr:rowOff>0</xdr:rowOff>
    </xdr:from>
    <xdr:ext cx="65" cy="172227"/>
    <xdr:sp macro="" textlink="">
      <xdr:nvSpPr>
        <xdr:cNvPr id="3010" name="ZoneTexte 3009">
          <a:extLst>
            <a:ext uri="{FF2B5EF4-FFF2-40B4-BE49-F238E27FC236}">
              <a16:creationId xmlns:a16="http://schemas.microsoft.com/office/drawing/2014/main" id="{E76CF565-24CE-4007-8961-9788E376171C}"/>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011" name="ZoneTexte 3010">
          <a:extLst>
            <a:ext uri="{FF2B5EF4-FFF2-40B4-BE49-F238E27FC236}">
              <a16:creationId xmlns:a16="http://schemas.microsoft.com/office/drawing/2014/main" id="{31CC1903-B1D3-41D6-A682-BE4A2E68727B}"/>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012" name="ZoneTexte 3011">
          <a:extLst>
            <a:ext uri="{FF2B5EF4-FFF2-40B4-BE49-F238E27FC236}">
              <a16:creationId xmlns:a16="http://schemas.microsoft.com/office/drawing/2014/main" id="{FED5605D-CB25-4033-85A2-63AB07109FE4}"/>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013" name="ZoneTexte 3012">
          <a:extLst>
            <a:ext uri="{FF2B5EF4-FFF2-40B4-BE49-F238E27FC236}">
              <a16:creationId xmlns:a16="http://schemas.microsoft.com/office/drawing/2014/main" id="{5BD95469-CF35-4344-A78A-948B277EC753}"/>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014" name="ZoneTexte 3013">
          <a:extLst>
            <a:ext uri="{FF2B5EF4-FFF2-40B4-BE49-F238E27FC236}">
              <a16:creationId xmlns:a16="http://schemas.microsoft.com/office/drawing/2014/main" id="{A620CC6C-1565-4A1A-A0F9-038004825B59}"/>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015" name="ZoneTexte 3014">
          <a:extLst>
            <a:ext uri="{FF2B5EF4-FFF2-40B4-BE49-F238E27FC236}">
              <a16:creationId xmlns:a16="http://schemas.microsoft.com/office/drawing/2014/main" id="{A0C95051-0C1F-4D86-860C-E78BCC2B00D3}"/>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016" name="ZoneTexte 3015">
          <a:extLst>
            <a:ext uri="{FF2B5EF4-FFF2-40B4-BE49-F238E27FC236}">
              <a16:creationId xmlns:a16="http://schemas.microsoft.com/office/drawing/2014/main" id="{9A1479D0-8EF4-42ED-AEA6-D127E037BE8E}"/>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017" name="ZoneTexte 3016">
          <a:extLst>
            <a:ext uri="{FF2B5EF4-FFF2-40B4-BE49-F238E27FC236}">
              <a16:creationId xmlns:a16="http://schemas.microsoft.com/office/drawing/2014/main" id="{830E7021-3737-488C-8D53-1B96F1C2995C}"/>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018" name="ZoneTexte 3017">
          <a:extLst>
            <a:ext uri="{FF2B5EF4-FFF2-40B4-BE49-F238E27FC236}">
              <a16:creationId xmlns:a16="http://schemas.microsoft.com/office/drawing/2014/main" id="{ECBCCE69-238A-4C9F-8A4E-9E464F619BD4}"/>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019" name="ZoneTexte 3018">
          <a:extLst>
            <a:ext uri="{FF2B5EF4-FFF2-40B4-BE49-F238E27FC236}">
              <a16:creationId xmlns:a16="http://schemas.microsoft.com/office/drawing/2014/main" id="{A0BD5CC5-15AE-4714-9E41-5472DF078CE3}"/>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53</xdr:row>
      <xdr:rowOff>0</xdr:rowOff>
    </xdr:from>
    <xdr:ext cx="65" cy="172227"/>
    <xdr:sp macro="" textlink="">
      <xdr:nvSpPr>
        <xdr:cNvPr id="3020" name="ZoneTexte 3019">
          <a:extLst>
            <a:ext uri="{FF2B5EF4-FFF2-40B4-BE49-F238E27FC236}">
              <a16:creationId xmlns:a16="http://schemas.microsoft.com/office/drawing/2014/main" id="{921F5C28-B7C1-4B66-9D6F-F972D25457C2}"/>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021" name="ZoneTexte 3020">
          <a:extLst>
            <a:ext uri="{FF2B5EF4-FFF2-40B4-BE49-F238E27FC236}">
              <a16:creationId xmlns:a16="http://schemas.microsoft.com/office/drawing/2014/main" id="{F30533BF-8977-4D0D-9C67-51ABE56DDA8A}"/>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022" name="ZoneTexte 3021">
          <a:extLst>
            <a:ext uri="{FF2B5EF4-FFF2-40B4-BE49-F238E27FC236}">
              <a16:creationId xmlns:a16="http://schemas.microsoft.com/office/drawing/2014/main" id="{C9CA01FF-EA3B-4D69-AACB-80BE83C0589C}"/>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023" name="ZoneTexte 3022">
          <a:extLst>
            <a:ext uri="{FF2B5EF4-FFF2-40B4-BE49-F238E27FC236}">
              <a16:creationId xmlns:a16="http://schemas.microsoft.com/office/drawing/2014/main" id="{D445A161-14AB-43DB-BBAE-D38CDC3714C6}"/>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024" name="ZoneTexte 3023">
          <a:extLst>
            <a:ext uri="{FF2B5EF4-FFF2-40B4-BE49-F238E27FC236}">
              <a16:creationId xmlns:a16="http://schemas.microsoft.com/office/drawing/2014/main" id="{21A0804F-8F92-4372-92A0-D80742544C56}"/>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025" name="ZoneTexte 3024">
          <a:extLst>
            <a:ext uri="{FF2B5EF4-FFF2-40B4-BE49-F238E27FC236}">
              <a16:creationId xmlns:a16="http://schemas.microsoft.com/office/drawing/2014/main" id="{BD3FC6CC-812D-4E60-A137-A063CFF07DE3}"/>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026" name="ZoneTexte 3025">
          <a:extLst>
            <a:ext uri="{FF2B5EF4-FFF2-40B4-BE49-F238E27FC236}">
              <a16:creationId xmlns:a16="http://schemas.microsoft.com/office/drawing/2014/main" id="{EE6075C5-168C-4DB7-A17D-50081400A5F8}"/>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027" name="ZoneTexte 3026">
          <a:extLst>
            <a:ext uri="{FF2B5EF4-FFF2-40B4-BE49-F238E27FC236}">
              <a16:creationId xmlns:a16="http://schemas.microsoft.com/office/drawing/2014/main" id="{8DD58753-CEE9-4341-A66A-8CA2F5D552F0}"/>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028" name="ZoneTexte 3027">
          <a:extLst>
            <a:ext uri="{FF2B5EF4-FFF2-40B4-BE49-F238E27FC236}">
              <a16:creationId xmlns:a16="http://schemas.microsoft.com/office/drawing/2014/main" id="{75F037AD-44BE-4033-8010-02C9EFFA6CAB}"/>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029" name="ZoneTexte 3028">
          <a:extLst>
            <a:ext uri="{FF2B5EF4-FFF2-40B4-BE49-F238E27FC236}">
              <a16:creationId xmlns:a16="http://schemas.microsoft.com/office/drawing/2014/main" id="{0AC0DD04-4E79-4581-BAFD-0054909F4565}"/>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030" name="ZoneTexte 3029">
          <a:extLst>
            <a:ext uri="{FF2B5EF4-FFF2-40B4-BE49-F238E27FC236}">
              <a16:creationId xmlns:a16="http://schemas.microsoft.com/office/drawing/2014/main" id="{7072FB98-F0B4-4F7C-B589-7D5D1A625D77}"/>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031" name="ZoneTexte 3030">
          <a:extLst>
            <a:ext uri="{FF2B5EF4-FFF2-40B4-BE49-F238E27FC236}">
              <a16:creationId xmlns:a16="http://schemas.microsoft.com/office/drawing/2014/main" id="{60A94597-F61D-4659-8E09-2BE706EE12B6}"/>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53</xdr:row>
      <xdr:rowOff>0</xdr:rowOff>
    </xdr:from>
    <xdr:ext cx="65" cy="172227"/>
    <xdr:sp macro="" textlink="">
      <xdr:nvSpPr>
        <xdr:cNvPr id="3032" name="ZoneTexte 3031">
          <a:extLst>
            <a:ext uri="{FF2B5EF4-FFF2-40B4-BE49-F238E27FC236}">
              <a16:creationId xmlns:a16="http://schemas.microsoft.com/office/drawing/2014/main" id="{E121FF14-F5AA-4F9E-8039-27D717E8CBBB}"/>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44</xdr:col>
      <xdr:colOff>0</xdr:colOff>
      <xdr:row>70</xdr:row>
      <xdr:rowOff>0</xdr:rowOff>
    </xdr:from>
    <xdr:ext cx="0" cy="172227"/>
    <xdr:sp macro="" textlink="">
      <xdr:nvSpPr>
        <xdr:cNvPr id="2" name="ZoneTexte 1">
          <a:extLst>
            <a:ext uri="{FF2B5EF4-FFF2-40B4-BE49-F238E27FC236}">
              <a16:creationId xmlns:a16="http://schemas.microsoft.com/office/drawing/2014/main" id="{8DB4DE68-85D0-4796-9EC6-993D67921244}"/>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 name="ZoneTexte 2">
          <a:extLst>
            <a:ext uri="{FF2B5EF4-FFF2-40B4-BE49-F238E27FC236}">
              <a16:creationId xmlns:a16="http://schemas.microsoft.com/office/drawing/2014/main" id="{CA224F6C-2E6E-478D-93A5-FB5AA5DD333C}"/>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 name="ZoneTexte 3">
          <a:extLst>
            <a:ext uri="{FF2B5EF4-FFF2-40B4-BE49-F238E27FC236}">
              <a16:creationId xmlns:a16="http://schemas.microsoft.com/office/drawing/2014/main" id="{9ACD35F7-6932-44A4-8096-FDA8F64864B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 name="ZoneTexte 4">
          <a:extLst>
            <a:ext uri="{FF2B5EF4-FFF2-40B4-BE49-F238E27FC236}">
              <a16:creationId xmlns:a16="http://schemas.microsoft.com/office/drawing/2014/main" id="{22E4CF4C-C474-413E-885B-75EA31D1C94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6" name="ZoneTexte 5">
          <a:extLst>
            <a:ext uri="{FF2B5EF4-FFF2-40B4-BE49-F238E27FC236}">
              <a16:creationId xmlns:a16="http://schemas.microsoft.com/office/drawing/2014/main" id="{A1BA2A09-99DE-47E9-AB7B-94F93E48BFE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7" name="ZoneTexte 6">
          <a:extLst>
            <a:ext uri="{FF2B5EF4-FFF2-40B4-BE49-F238E27FC236}">
              <a16:creationId xmlns:a16="http://schemas.microsoft.com/office/drawing/2014/main" id="{98F76BA5-987C-4B27-82B4-BDFE140E411E}"/>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8" name="ZoneTexte 7">
          <a:extLst>
            <a:ext uri="{FF2B5EF4-FFF2-40B4-BE49-F238E27FC236}">
              <a16:creationId xmlns:a16="http://schemas.microsoft.com/office/drawing/2014/main" id="{65514088-0B8E-4E5B-A7BB-9D6CF11A770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9" name="ZoneTexte 8">
          <a:extLst>
            <a:ext uri="{FF2B5EF4-FFF2-40B4-BE49-F238E27FC236}">
              <a16:creationId xmlns:a16="http://schemas.microsoft.com/office/drawing/2014/main" id="{00474DE6-42ED-4C72-B0D6-0DC37C27E45E}"/>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0" name="ZoneTexte 9">
          <a:extLst>
            <a:ext uri="{FF2B5EF4-FFF2-40B4-BE49-F238E27FC236}">
              <a16:creationId xmlns:a16="http://schemas.microsoft.com/office/drawing/2014/main" id="{11FC73DC-6176-4A29-84FD-8B70AEAE3FA7}"/>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1" name="ZoneTexte 10">
          <a:extLst>
            <a:ext uri="{FF2B5EF4-FFF2-40B4-BE49-F238E27FC236}">
              <a16:creationId xmlns:a16="http://schemas.microsoft.com/office/drawing/2014/main" id="{A214888A-FB13-4006-A387-35A564E14CBC}"/>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 name="ZoneTexte 11">
          <a:extLst>
            <a:ext uri="{FF2B5EF4-FFF2-40B4-BE49-F238E27FC236}">
              <a16:creationId xmlns:a16="http://schemas.microsoft.com/office/drawing/2014/main" id="{C26B76C5-0A20-4E39-BCE0-01752D87BFC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 name="ZoneTexte 12">
          <a:extLst>
            <a:ext uri="{FF2B5EF4-FFF2-40B4-BE49-F238E27FC236}">
              <a16:creationId xmlns:a16="http://schemas.microsoft.com/office/drawing/2014/main" id="{309A43FC-8A29-40F0-9B06-CF049AA1678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4" name="ZoneTexte 13">
          <a:extLst>
            <a:ext uri="{FF2B5EF4-FFF2-40B4-BE49-F238E27FC236}">
              <a16:creationId xmlns:a16="http://schemas.microsoft.com/office/drawing/2014/main" id="{5DDE334F-F1C0-4091-A8A4-EF81345CED2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5" name="ZoneTexte 14">
          <a:extLst>
            <a:ext uri="{FF2B5EF4-FFF2-40B4-BE49-F238E27FC236}">
              <a16:creationId xmlns:a16="http://schemas.microsoft.com/office/drawing/2014/main" id="{37E37497-1586-45F1-AAF8-3D2757202DE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6" name="ZoneTexte 15">
          <a:extLst>
            <a:ext uri="{FF2B5EF4-FFF2-40B4-BE49-F238E27FC236}">
              <a16:creationId xmlns:a16="http://schemas.microsoft.com/office/drawing/2014/main" id="{9CFE3C8A-7328-4376-BFBE-607CD93CB95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7" name="ZoneTexte 16">
          <a:extLst>
            <a:ext uri="{FF2B5EF4-FFF2-40B4-BE49-F238E27FC236}">
              <a16:creationId xmlns:a16="http://schemas.microsoft.com/office/drawing/2014/main" id="{F498ED36-CA54-4445-BEE9-4CECD5FCA62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8" name="ZoneTexte 17">
          <a:extLst>
            <a:ext uri="{FF2B5EF4-FFF2-40B4-BE49-F238E27FC236}">
              <a16:creationId xmlns:a16="http://schemas.microsoft.com/office/drawing/2014/main" id="{AF1D4CFB-ABC4-4372-80D4-4FF1E2F219DD}"/>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9" name="ZoneTexte 18">
          <a:extLst>
            <a:ext uri="{FF2B5EF4-FFF2-40B4-BE49-F238E27FC236}">
              <a16:creationId xmlns:a16="http://schemas.microsoft.com/office/drawing/2014/main" id="{D05839C5-CAB4-429F-AB37-E5FCA90B318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0" name="ZoneTexte 19">
          <a:extLst>
            <a:ext uri="{FF2B5EF4-FFF2-40B4-BE49-F238E27FC236}">
              <a16:creationId xmlns:a16="http://schemas.microsoft.com/office/drawing/2014/main" id="{5E98E4AC-047B-4443-845F-E5988A020847}"/>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1" name="ZoneTexte 20">
          <a:extLst>
            <a:ext uri="{FF2B5EF4-FFF2-40B4-BE49-F238E27FC236}">
              <a16:creationId xmlns:a16="http://schemas.microsoft.com/office/drawing/2014/main" id="{D597F7BA-7A08-45C7-8F81-723B99960DE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2" name="ZoneTexte 21">
          <a:extLst>
            <a:ext uri="{FF2B5EF4-FFF2-40B4-BE49-F238E27FC236}">
              <a16:creationId xmlns:a16="http://schemas.microsoft.com/office/drawing/2014/main" id="{0283CA0B-FFA2-4AE4-BE6C-ADF6B5324DE1}"/>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3" name="ZoneTexte 22">
          <a:extLst>
            <a:ext uri="{FF2B5EF4-FFF2-40B4-BE49-F238E27FC236}">
              <a16:creationId xmlns:a16="http://schemas.microsoft.com/office/drawing/2014/main" id="{0681077F-2A99-451D-BCAE-E6C3C20E00B7}"/>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4" name="ZoneTexte 23">
          <a:extLst>
            <a:ext uri="{FF2B5EF4-FFF2-40B4-BE49-F238E27FC236}">
              <a16:creationId xmlns:a16="http://schemas.microsoft.com/office/drawing/2014/main" id="{2A90458A-4A59-4D4B-B5F5-590646E4543C}"/>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5" name="ZoneTexte 24">
          <a:extLst>
            <a:ext uri="{FF2B5EF4-FFF2-40B4-BE49-F238E27FC236}">
              <a16:creationId xmlns:a16="http://schemas.microsoft.com/office/drawing/2014/main" id="{5ACF54BD-6577-4229-82CA-A7AF0CC4CA2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6" name="ZoneTexte 25">
          <a:extLst>
            <a:ext uri="{FF2B5EF4-FFF2-40B4-BE49-F238E27FC236}">
              <a16:creationId xmlns:a16="http://schemas.microsoft.com/office/drawing/2014/main" id="{57D74E1A-196C-4866-B216-A399F87E3A2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7" name="ZoneTexte 26">
          <a:extLst>
            <a:ext uri="{FF2B5EF4-FFF2-40B4-BE49-F238E27FC236}">
              <a16:creationId xmlns:a16="http://schemas.microsoft.com/office/drawing/2014/main" id="{C4CD27AE-6BF8-4D47-8CFC-8C0E4047CB74}"/>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8" name="ZoneTexte 27">
          <a:extLst>
            <a:ext uri="{FF2B5EF4-FFF2-40B4-BE49-F238E27FC236}">
              <a16:creationId xmlns:a16="http://schemas.microsoft.com/office/drawing/2014/main" id="{1A46F93B-E00D-4E48-B62A-36106E1200A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29" name="ZoneTexte 28">
          <a:extLst>
            <a:ext uri="{FF2B5EF4-FFF2-40B4-BE49-F238E27FC236}">
              <a16:creationId xmlns:a16="http://schemas.microsoft.com/office/drawing/2014/main" id="{563920CA-479F-4DC6-AD5E-469769FF9F7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0" name="ZoneTexte 29">
          <a:extLst>
            <a:ext uri="{FF2B5EF4-FFF2-40B4-BE49-F238E27FC236}">
              <a16:creationId xmlns:a16="http://schemas.microsoft.com/office/drawing/2014/main" id="{30A7D048-D1B7-456E-B124-FE4A6D88D96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1" name="ZoneTexte 30">
          <a:extLst>
            <a:ext uri="{FF2B5EF4-FFF2-40B4-BE49-F238E27FC236}">
              <a16:creationId xmlns:a16="http://schemas.microsoft.com/office/drawing/2014/main" id="{A0D1DC91-94EC-4B9F-957D-3909C10C5B7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2" name="ZoneTexte 31">
          <a:extLst>
            <a:ext uri="{FF2B5EF4-FFF2-40B4-BE49-F238E27FC236}">
              <a16:creationId xmlns:a16="http://schemas.microsoft.com/office/drawing/2014/main" id="{D2AB3A16-552F-40A3-A7E3-4075F9960B8B}"/>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3" name="ZoneTexte 32">
          <a:extLst>
            <a:ext uri="{FF2B5EF4-FFF2-40B4-BE49-F238E27FC236}">
              <a16:creationId xmlns:a16="http://schemas.microsoft.com/office/drawing/2014/main" id="{9DCE05D4-8FCF-4B80-BACA-0AA08E25DDC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4" name="ZoneTexte 33">
          <a:extLst>
            <a:ext uri="{FF2B5EF4-FFF2-40B4-BE49-F238E27FC236}">
              <a16:creationId xmlns:a16="http://schemas.microsoft.com/office/drawing/2014/main" id="{EC66767D-EE5D-4FA5-82A4-03A6218DF3A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5" name="ZoneTexte 34">
          <a:extLst>
            <a:ext uri="{FF2B5EF4-FFF2-40B4-BE49-F238E27FC236}">
              <a16:creationId xmlns:a16="http://schemas.microsoft.com/office/drawing/2014/main" id="{2A01A516-1829-43B2-AE7B-42CE78A19A5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6" name="ZoneTexte 35">
          <a:extLst>
            <a:ext uri="{FF2B5EF4-FFF2-40B4-BE49-F238E27FC236}">
              <a16:creationId xmlns:a16="http://schemas.microsoft.com/office/drawing/2014/main" id="{792C1ADC-6415-4DB6-B28E-9C4593842B34}"/>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7" name="ZoneTexte 36">
          <a:extLst>
            <a:ext uri="{FF2B5EF4-FFF2-40B4-BE49-F238E27FC236}">
              <a16:creationId xmlns:a16="http://schemas.microsoft.com/office/drawing/2014/main" id="{F013B5E7-AF9F-4353-A6B8-E5246A478B12}"/>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8" name="ZoneTexte 37">
          <a:extLst>
            <a:ext uri="{FF2B5EF4-FFF2-40B4-BE49-F238E27FC236}">
              <a16:creationId xmlns:a16="http://schemas.microsoft.com/office/drawing/2014/main" id="{A5B763EA-BAA9-4D69-8FC0-74EF06EAF1A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39" name="ZoneTexte 38">
          <a:extLst>
            <a:ext uri="{FF2B5EF4-FFF2-40B4-BE49-F238E27FC236}">
              <a16:creationId xmlns:a16="http://schemas.microsoft.com/office/drawing/2014/main" id="{3BC4BEC8-75BF-4ABD-BECC-B5C9F6DC1522}"/>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0" name="ZoneTexte 39">
          <a:extLst>
            <a:ext uri="{FF2B5EF4-FFF2-40B4-BE49-F238E27FC236}">
              <a16:creationId xmlns:a16="http://schemas.microsoft.com/office/drawing/2014/main" id="{719F2010-2ABD-4CF2-90F1-C483251DB3B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1" name="ZoneTexte 40">
          <a:extLst>
            <a:ext uri="{FF2B5EF4-FFF2-40B4-BE49-F238E27FC236}">
              <a16:creationId xmlns:a16="http://schemas.microsoft.com/office/drawing/2014/main" id="{E3C9C661-1EE9-45CA-B514-0AE3916128A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2" name="ZoneTexte 41">
          <a:extLst>
            <a:ext uri="{FF2B5EF4-FFF2-40B4-BE49-F238E27FC236}">
              <a16:creationId xmlns:a16="http://schemas.microsoft.com/office/drawing/2014/main" id="{12C74160-8101-4629-BB92-42AF775C5DA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3" name="ZoneTexte 42">
          <a:extLst>
            <a:ext uri="{FF2B5EF4-FFF2-40B4-BE49-F238E27FC236}">
              <a16:creationId xmlns:a16="http://schemas.microsoft.com/office/drawing/2014/main" id="{D4ECFDFE-0CBD-4123-A6D1-951D326283E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4" name="ZoneTexte 43">
          <a:extLst>
            <a:ext uri="{FF2B5EF4-FFF2-40B4-BE49-F238E27FC236}">
              <a16:creationId xmlns:a16="http://schemas.microsoft.com/office/drawing/2014/main" id="{C9D84414-1D30-45A7-8ABB-93AA14AB85F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5" name="ZoneTexte 44">
          <a:extLst>
            <a:ext uri="{FF2B5EF4-FFF2-40B4-BE49-F238E27FC236}">
              <a16:creationId xmlns:a16="http://schemas.microsoft.com/office/drawing/2014/main" id="{CFAADB29-6535-4D8E-967B-A94DE006DDF4}"/>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6" name="ZoneTexte 45">
          <a:extLst>
            <a:ext uri="{FF2B5EF4-FFF2-40B4-BE49-F238E27FC236}">
              <a16:creationId xmlns:a16="http://schemas.microsoft.com/office/drawing/2014/main" id="{EBD926E8-CFBB-4A2F-B7FD-CAC026648D4B}"/>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7" name="ZoneTexte 46">
          <a:extLst>
            <a:ext uri="{FF2B5EF4-FFF2-40B4-BE49-F238E27FC236}">
              <a16:creationId xmlns:a16="http://schemas.microsoft.com/office/drawing/2014/main" id="{333524CE-F13F-479D-B007-A0C97868AF67}"/>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8" name="ZoneTexte 47">
          <a:extLst>
            <a:ext uri="{FF2B5EF4-FFF2-40B4-BE49-F238E27FC236}">
              <a16:creationId xmlns:a16="http://schemas.microsoft.com/office/drawing/2014/main" id="{13D2C313-7DED-4255-8B0D-16CF1C114FA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49" name="ZoneTexte 48">
          <a:extLst>
            <a:ext uri="{FF2B5EF4-FFF2-40B4-BE49-F238E27FC236}">
              <a16:creationId xmlns:a16="http://schemas.microsoft.com/office/drawing/2014/main" id="{5476A97B-3DB2-4BDE-A854-A49114CF802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0" name="ZoneTexte 49">
          <a:extLst>
            <a:ext uri="{FF2B5EF4-FFF2-40B4-BE49-F238E27FC236}">
              <a16:creationId xmlns:a16="http://schemas.microsoft.com/office/drawing/2014/main" id="{F4439560-EBB3-42AF-BE61-AE2105B2BF3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1" name="ZoneTexte 50">
          <a:extLst>
            <a:ext uri="{FF2B5EF4-FFF2-40B4-BE49-F238E27FC236}">
              <a16:creationId xmlns:a16="http://schemas.microsoft.com/office/drawing/2014/main" id="{CDFAB658-1E80-4730-B433-FE20F7A96C8F}"/>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2" name="ZoneTexte 51">
          <a:extLst>
            <a:ext uri="{FF2B5EF4-FFF2-40B4-BE49-F238E27FC236}">
              <a16:creationId xmlns:a16="http://schemas.microsoft.com/office/drawing/2014/main" id="{79CFF34D-DBFE-44A0-A3FB-95F409BE69E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3" name="ZoneTexte 52">
          <a:extLst>
            <a:ext uri="{FF2B5EF4-FFF2-40B4-BE49-F238E27FC236}">
              <a16:creationId xmlns:a16="http://schemas.microsoft.com/office/drawing/2014/main" id="{3912E1B1-D0F0-4ADE-B20B-356D5E569A2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4" name="ZoneTexte 53">
          <a:extLst>
            <a:ext uri="{FF2B5EF4-FFF2-40B4-BE49-F238E27FC236}">
              <a16:creationId xmlns:a16="http://schemas.microsoft.com/office/drawing/2014/main" id="{30EC1329-1A91-42DB-BCF3-322C050FA71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5" name="ZoneTexte 54">
          <a:extLst>
            <a:ext uri="{FF2B5EF4-FFF2-40B4-BE49-F238E27FC236}">
              <a16:creationId xmlns:a16="http://schemas.microsoft.com/office/drawing/2014/main" id="{C6C6DE57-A73A-4646-A8B4-2FB89F4CEE5F}"/>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6" name="ZoneTexte 55">
          <a:extLst>
            <a:ext uri="{FF2B5EF4-FFF2-40B4-BE49-F238E27FC236}">
              <a16:creationId xmlns:a16="http://schemas.microsoft.com/office/drawing/2014/main" id="{F8EEA7C5-756E-415F-9592-F4ECF145894E}"/>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7" name="ZoneTexte 56">
          <a:extLst>
            <a:ext uri="{FF2B5EF4-FFF2-40B4-BE49-F238E27FC236}">
              <a16:creationId xmlns:a16="http://schemas.microsoft.com/office/drawing/2014/main" id="{94AA1974-43E9-46D1-A343-B51FA510D9E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8" name="ZoneTexte 57">
          <a:extLst>
            <a:ext uri="{FF2B5EF4-FFF2-40B4-BE49-F238E27FC236}">
              <a16:creationId xmlns:a16="http://schemas.microsoft.com/office/drawing/2014/main" id="{17C6A455-95CB-4F7A-8FBA-E38102BD19A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59" name="ZoneTexte 58">
          <a:extLst>
            <a:ext uri="{FF2B5EF4-FFF2-40B4-BE49-F238E27FC236}">
              <a16:creationId xmlns:a16="http://schemas.microsoft.com/office/drawing/2014/main" id="{300F6784-AE68-4071-B1A4-3A036B4DE582}"/>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60" name="ZoneTexte 59">
          <a:extLst>
            <a:ext uri="{FF2B5EF4-FFF2-40B4-BE49-F238E27FC236}">
              <a16:creationId xmlns:a16="http://schemas.microsoft.com/office/drawing/2014/main" id="{98167192-4634-4042-9EC6-23196C82C7F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61" name="ZoneTexte 60">
          <a:extLst>
            <a:ext uri="{FF2B5EF4-FFF2-40B4-BE49-F238E27FC236}">
              <a16:creationId xmlns:a16="http://schemas.microsoft.com/office/drawing/2014/main" id="{7F80B710-CDF1-4770-9A19-DF011AD72F7F}"/>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62" name="ZoneTexte 61">
          <a:extLst>
            <a:ext uri="{FF2B5EF4-FFF2-40B4-BE49-F238E27FC236}">
              <a16:creationId xmlns:a16="http://schemas.microsoft.com/office/drawing/2014/main" id="{F6D42613-C67D-49C4-BD79-A7F644BB463F}"/>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63" name="ZoneTexte 62">
          <a:extLst>
            <a:ext uri="{FF2B5EF4-FFF2-40B4-BE49-F238E27FC236}">
              <a16:creationId xmlns:a16="http://schemas.microsoft.com/office/drawing/2014/main" id="{9FE9A181-8763-4454-A05B-D28D9E4460C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64" name="ZoneTexte 63">
          <a:extLst>
            <a:ext uri="{FF2B5EF4-FFF2-40B4-BE49-F238E27FC236}">
              <a16:creationId xmlns:a16="http://schemas.microsoft.com/office/drawing/2014/main" id="{025BBF89-A83B-4BE7-B7AD-B59A14419825}"/>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65" name="ZoneTexte 64">
          <a:extLst>
            <a:ext uri="{FF2B5EF4-FFF2-40B4-BE49-F238E27FC236}">
              <a16:creationId xmlns:a16="http://schemas.microsoft.com/office/drawing/2014/main" id="{CC5F488D-32E0-4D66-95D5-2E497825F45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66" name="ZoneTexte 65">
          <a:extLst>
            <a:ext uri="{FF2B5EF4-FFF2-40B4-BE49-F238E27FC236}">
              <a16:creationId xmlns:a16="http://schemas.microsoft.com/office/drawing/2014/main" id="{633F01D4-970B-448E-9CAF-5FB5409A364D}"/>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67" name="ZoneTexte 66">
          <a:extLst>
            <a:ext uri="{FF2B5EF4-FFF2-40B4-BE49-F238E27FC236}">
              <a16:creationId xmlns:a16="http://schemas.microsoft.com/office/drawing/2014/main" id="{32B5FD54-0F17-4B0B-A8FB-A92C77D717A8}"/>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68" name="ZoneTexte 67">
          <a:extLst>
            <a:ext uri="{FF2B5EF4-FFF2-40B4-BE49-F238E27FC236}">
              <a16:creationId xmlns:a16="http://schemas.microsoft.com/office/drawing/2014/main" id="{915E183C-D8DA-40B6-A204-DA7B481C56A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69" name="ZoneTexte 68">
          <a:extLst>
            <a:ext uri="{FF2B5EF4-FFF2-40B4-BE49-F238E27FC236}">
              <a16:creationId xmlns:a16="http://schemas.microsoft.com/office/drawing/2014/main" id="{5A22B605-66B7-41C6-AAAE-78E4CBD34ABD}"/>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0" name="ZoneTexte 69">
          <a:extLst>
            <a:ext uri="{FF2B5EF4-FFF2-40B4-BE49-F238E27FC236}">
              <a16:creationId xmlns:a16="http://schemas.microsoft.com/office/drawing/2014/main" id="{F6150AB1-B963-45D0-B4E8-D40BFC4E3EC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1" name="ZoneTexte 70">
          <a:extLst>
            <a:ext uri="{FF2B5EF4-FFF2-40B4-BE49-F238E27FC236}">
              <a16:creationId xmlns:a16="http://schemas.microsoft.com/office/drawing/2014/main" id="{FCB81A2D-3909-4E20-8B61-26B02335561D}"/>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2" name="ZoneTexte 71">
          <a:extLst>
            <a:ext uri="{FF2B5EF4-FFF2-40B4-BE49-F238E27FC236}">
              <a16:creationId xmlns:a16="http://schemas.microsoft.com/office/drawing/2014/main" id="{3BC9771D-CAB4-44C1-BC4F-38E7ECECDC6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3" name="ZoneTexte 72">
          <a:extLst>
            <a:ext uri="{FF2B5EF4-FFF2-40B4-BE49-F238E27FC236}">
              <a16:creationId xmlns:a16="http://schemas.microsoft.com/office/drawing/2014/main" id="{9BAD5035-43B6-45DA-AE6A-4B4434841CA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4" name="ZoneTexte 73">
          <a:extLst>
            <a:ext uri="{FF2B5EF4-FFF2-40B4-BE49-F238E27FC236}">
              <a16:creationId xmlns:a16="http://schemas.microsoft.com/office/drawing/2014/main" id="{3E239A3F-AE1F-43E4-8DC5-C907E5D9370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5" name="ZoneTexte 74">
          <a:extLst>
            <a:ext uri="{FF2B5EF4-FFF2-40B4-BE49-F238E27FC236}">
              <a16:creationId xmlns:a16="http://schemas.microsoft.com/office/drawing/2014/main" id="{8E4A0064-8F0C-4BE2-9E63-458DA2719C9A}"/>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6" name="ZoneTexte 75">
          <a:extLst>
            <a:ext uri="{FF2B5EF4-FFF2-40B4-BE49-F238E27FC236}">
              <a16:creationId xmlns:a16="http://schemas.microsoft.com/office/drawing/2014/main" id="{928CD300-24D3-4EC6-8929-0E6D53C951B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7" name="ZoneTexte 76">
          <a:extLst>
            <a:ext uri="{FF2B5EF4-FFF2-40B4-BE49-F238E27FC236}">
              <a16:creationId xmlns:a16="http://schemas.microsoft.com/office/drawing/2014/main" id="{01651AB7-DEC2-4D63-88F5-532357DF2BB6}"/>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8" name="ZoneTexte 77">
          <a:extLst>
            <a:ext uri="{FF2B5EF4-FFF2-40B4-BE49-F238E27FC236}">
              <a16:creationId xmlns:a16="http://schemas.microsoft.com/office/drawing/2014/main" id="{EC940EA0-CDDB-4F76-9178-AFD63552DCA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79" name="ZoneTexte 78">
          <a:extLst>
            <a:ext uri="{FF2B5EF4-FFF2-40B4-BE49-F238E27FC236}">
              <a16:creationId xmlns:a16="http://schemas.microsoft.com/office/drawing/2014/main" id="{07B64613-B131-4F9B-8169-499B5AA842CD}"/>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0" name="ZoneTexte 79">
          <a:extLst>
            <a:ext uri="{FF2B5EF4-FFF2-40B4-BE49-F238E27FC236}">
              <a16:creationId xmlns:a16="http://schemas.microsoft.com/office/drawing/2014/main" id="{50BA8DE8-BB6A-486F-B0BA-72E3020E8F38}"/>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1" name="ZoneTexte 80">
          <a:extLst>
            <a:ext uri="{FF2B5EF4-FFF2-40B4-BE49-F238E27FC236}">
              <a16:creationId xmlns:a16="http://schemas.microsoft.com/office/drawing/2014/main" id="{4AA7920E-5667-40DB-8F9D-5DA080E08158}"/>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2" name="ZoneTexte 81">
          <a:extLst>
            <a:ext uri="{FF2B5EF4-FFF2-40B4-BE49-F238E27FC236}">
              <a16:creationId xmlns:a16="http://schemas.microsoft.com/office/drawing/2014/main" id="{E9DB4376-B569-4CDE-B823-59F29F154300}"/>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3" name="ZoneTexte 82">
          <a:extLst>
            <a:ext uri="{FF2B5EF4-FFF2-40B4-BE49-F238E27FC236}">
              <a16:creationId xmlns:a16="http://schemas.microsoft.com/office/drawing/2014/main" id="{1F497080-76A8-4C9E-B531-758FC592882B}"/>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4" name="ZoneTexte 83">
          <a:extLst>
            <a:ext uri="{FF2B5EF4-FFF2-40B4-BE49-F238E27FC236}">
              <a16:creationId xmlns:a16="http://schemas.microsoft.com/office/drawing/2014/main" id="{C166772A-9CB5-4DA4-96E3-AFADBAE9593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5" name="ZoneTexte 84">
          <a:extLst>
            <a:ext uri="{FF2B5EF4-FFF2-40B4-BE49-F238E27FC236}">
              <a16:creationId xmlns:a16="http://schemas.microsoft.com/office/drawing/2014/main" id="{586EA5F4-C385-44DF-B7FF-8FFADB521DF5}"/>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6" name="ZoneTexte 85">
          <a:extLst>
            <a:ext uri="{FF2B5EF4-FFF2-40B4-BE49-F238E27FC236}">
              <a16:creationId xmlns:a16="http://schemas.microsoft.com/office/drawing/2014/main" id="{5D9D047D-9B3C-4C3E-AC26-7513B31E43A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7" name="ZoneTexte 86">
          <a:extLst>
            <a:ext uri="{FF2B5EF4-FFF2-40B4-BE49-F238E27FC236}">
              <a16:creationId xmlns:a16="http://schemas.microsoft.com/office/drawing/2014/main" id="{B08A9ECC-C834-4388-9F9D-1BA0FEAC9AA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8" name="ZoneTexte 87">
          <a:extLst>
            <a:ext uri="{FF2B5EF4-FFF2-40B4-BE49-F238E27FC236}">
              <a16:creationId xmlns:a16="http://schemas.microsoft.com/office/drawing/2014/main" id="{40C87DED-9DEB-49ED-9E31-D004F86D0B6D}"/>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89" name="ZoneTexte 88">
          <a:extLst>
            <a:ext uri="{FF2B5EF4-FFF2-40B4-BE49-F238E27FC236}">
              <a16:creationId xmlns:a16="http://schemas.microsoft.com/office/drawing/2014/main" id="{14CCE5EE-754B-482F-8280-516A4CE42EE7}"/>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0" name="ZoneTexte 89">
          <a:extLst>
            <a:ext uri="{FF2B5EF4-FFF2-40B4-BE49-F238E27FC236}">
              <a16:creationId xmlns:a16="http://schemas.microsoft.com/office/drawing/2014/main" id="{F6C37525-9EF4-4FB8-8E84-578F4FB8F1CD}"/>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1" name="ZoneTexte 90">
          <a:extLst>
            <a:ext uri="{FF2B5EF4-FFF2-40B4-BE49-F238E27FC236}">
              <a16:creationId xmlns:a16="http://schemas.microsoft.com/office/drawing/2014/main" id="{17FF84FF-6B33-4BA3-A681-CFCC6DABF9F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2" name="ZoneTexte 91">
          <a:extLst>
            <a:ext uri="{FF2B5EF4-FFF2-40B4-BE49-F238E27FC236}">
              <a16:creationId xmlns:a16="http://schemas.microsoft.com/office/drawing/2014/main" id="{512BF4C7-E288-4DE1-9546-27C55B78D7B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3" name="ZoneTexte 92">
          <a:extLst>
            <a:ext uri="{FF2B5EF4-FFF2-40B4-BE49-F238E27FC236}">
              <a16:creationId xmlns:a16="http://schemas.microsoft.com/office/drawing/2014/main" id="{0ED89463-6554-4296-B2CB-BCD1DEC26FC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4" name="ZoneTexte 93">
          <a:extLst>
            <a:ext uri="{FF2B5EF4-FFF2-40B4-BE49-F238E27FC236}">
              <a16:creationId xmlns:a16="http://schemas.microsoft.com/office/drawing/2014/main" id="{075A28DB-7817-4A33-8E37-225B0FF04A6A}"/>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5" name="ZoneTexte 94">
          <a:extLst>
            <a:ext uri="{FF2B5EF4-FFF2-40B4-BE49-F238E27FC236}">
              <a16:creationId xmlns:a16="http://schemas.microsoft.com/office/drawing/2014/main" id="{E2D9D64E-5EA5-4B4F-A8BB-A2492B10A49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6" name="ZoneTexte 95">
          <a:extLst>
            <a:ext uri="{FF2B5EF4-FFF2-40B4-BE49-F238E27FC236}">
              <a16:creationId xmlns:a16="http://schemas.microsoft.com/office/drawing/2014/main" id="{E92F2E7A-5D67-43A2-B818-FD5826A9996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7" name="ZoneTexte 96">
          <a:extLst>
            <a:ext uri="{FF2B5EF4-FFF2-40B4-BE49-F238E27FC236}">
              <a16:creationId xmlns:a16="http://schemas.microsoft.com/office/drawing/2014/main" id="{0A7D1D1F-A0FF-4A78-A39E-5BCEC75507F0}"/>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8" name="ZoneTexte 97">
          <a:extLst>
            <a:ext uri="{FF2B5EF4-FFF2-40B4-BE49-F238E27FC236}">
              <a16:creationId xmlns:a16="http://schemas.microsoft.com/office/drawing/2014/main" id="{ABC46AA0-F44D-478E-ABE5-8DA397EC31C7}"/>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99" name="ZoneTexte 98">
          <a:extLst>
            <a:ext uri="{FF2B5EF4-FFF2-40B4-BE49-F238E27FC236}">
              <a16:creationId xmlns:a16="http://schemas.microsoft.com/office/drawing/2014/main" id="{5C83BE24-F389-471A-8952-0A1F62EA853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0" name="ZoneTexte 99">
          <a:extLst>
            <a:ext uri="{FF2B5EF4-FFF2-40B4-BE49-F238E27FC236}">
              <a16:creationId xmlns:a16="http://schemas.microsoft.com/office/drawing/2014/main" id="{8CDE1AE2-9E14-480B-BF58-B0B7F7B45565}"/>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1" name="ZoneTexte 100">
          <a:extLst>
            <a:ext uri="{FF2B5EF4-FFF2-40B4-BE49-F238E27FC236}">
              <a16:creationId xmlns:a16="http://schemas.microsoft.com/office/drawing/2014/main" id="{81004F40-E6FC-49CE-ADE4-AD0AC18A5B0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2" name="ZoneTexte 101">
          <a:extLst>
            <a:ext uri="{FF2B5EF4-FFF2-40B4-BE49-F238E27FC236}">
              <a16:creationId xmlns:a16="http://schemas.microsoft.com/office/drawing/2014/main" id="{A4DFE4FD-140C-4E3A-ABC4-E1A0BF6DBA9B}"/>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3" name="ZoneTexte 102">
          <a:extLst>
            <a:ext uri="{FF2B5EF4-FFF2-40B4-BE49-F238E27FC236}">
              <a16:creationId xmlns:a16="http://schemas.microsoft.com/office/drawing/2014/main" id="{79422DCF-C1E3-4C01-94D8-B649DB4E88B5}"/>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4" name="ZoneTexte 103">
          <a:extLst>
            <a:ext uri="{FF2B5EF4-FFF2-40B4-BE49-F238E27FC236}">
              <a16:creationId xmlns:a16="http://schemas.microsoft.com/office/drawing/2014/main" id="{3DB2048E-9F1E-4C4C-800D-AFA502229CB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5" name="ZoneTexte 104">
          <a:extLst>
            <a:ext uri="{FF2B5EF4-FFF2-40B4-BE49-F238E27FC236}">
              <a16:creationId xmlns:a16="http://schemas.microsoft.com/office/drawing/2014/main" id="{391A9FB7-99BD-4011-9929-9CCD60DE857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6" name="ZoneTexte 105">
          <a:extLst>
            <a:ext uri="{FF2B5EF4-FFF2-40B4-BE49-F238E27FC236}">
              <a16:creationId xmlns:a16="http://schemas.microsoft.com/office/drawing/2014/main" id="{0454CE6D-03CD-4ED8-923C-2BEE0DEDE96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7" name="ZoneTexte 106">
          <a:extLst>
            <a:ext uri="{FF2B5EF4-FFF2-40B4-BE49-F238E27FC236}">
              <a16:creationId xmlns:a16="http://schemas.microsoft.com/office/drawing/2014/main" id="{75B506D5-5FA5-4D7F-AF8E-D4A5242F31CB}"/>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8" name="ZoneTexte 107">
          <a:extLst>
            <a:ext uri="{FF2B5EF4-FFF2-40B4-BE49-F238E27FC236}">
              <a16:creationId xmlns:a16="http://schemas.microsoft.com/office/drawing/2014/main" id="{F99601EA-77B2-4BF5-AFB4-F3008726CB3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09" name="ZoneTexte 108">
          <a:extLst>
            <a:ext uri="{FF2B5EF4-FFF2-40B4-BE49-F238E27FC236}">
              <a16:creationId xmlns:a16="http://schemas.microsoft.com/office/drawing/2014/main" id="{21BBDDE8-8D46-4D4A-BDC3-DCB2ADC3254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0" name="ZoneTexte 109">
          <a:extLst>
            <a:ext uri="{FF2B5EF4-FFF2-40B4-BE49-F238E27FC236}">
              <a16:creationId xmlns:a16="http://schemas.microsoft.com/office/drawing/2014/main" id="{49FC4279-137C-4ED3-930B-C33E3B4241B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1" name="ZoneTexte 110">
          <a:extLst>
            <a:ext uri="{FF2B5EF4-FFF2-40B4-BE49-F238E27FC236}">
              <a16:creationId xmlns:a16="http://schemas.microsoft.com/office/drawing/2014/main" id="{AA276A55-7C37-4358-9552-2AA76CA7D4EB}"/>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2" name="ZoneTexte 111">
          <a:extLst>
            <a:ext uri="{FF2B5EF4-FFF2-40B4-BE49-F238E27FC236}">
              <a16:creationId xmlns:a16="http://schemas.microsoft.com/office/drawing/2014/main" id="{BC0AFCC2-271E-4A0A-87FC-79F964D5F31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3" name="ZoneTexte 112">
          <a:extLst>
            <a:ext uri="{FF2B5EF4-FFF2-40B4-BE49-F238E27FC236}">
              <a16:creationId xmlns:a16="http://schemas.microsoft.com/office/drawing/2014/main" id="{151C6C97-F784-413E-B2A8-D5ACA0780670}"/>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4" name="ZoneTexte 113">
          <a:extLst>
            <a:ext uri="{FF2B5EF4-FFF2-40B4-BE49-F238E27FC236}">
              <a16:creationId xmlns:a16="http://schemas.microsoft.com/office/drawing/2014/main" id="{2A0DA4FB-15F7-4813-89DA-259B5587C3F0}"/>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5" name="ZoneTexte 114">
          <a:extLst>
            <a:ext uri="{FF2B5EF4-FFF2-40B4-BE49-F238E27FC236}">
              <a16:creationId xmlns:a16="http://schemas.microsoft.com/office/drawing/2014/main" id="{459B8092-207F-48DE-8C55-20F8BE1D7E9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6" name="ZoneTexte 115">
          <a:extLst>
            <a:ext uri="{FF2B5EF4-FFF2-40B4-BE49-F238E27FC236}">
              <a16:creationId xmlns:a16="http://schemas.microsoft.com/office/drawing/2014/main" id="{0B5BD0B8-B370-42CA-9D76-7AB8BD72932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7" name="ZoneTexte 116">
          <a:extLst>
            <a:ext uri="{FF2B5EF4-FFF2-40B4-BE49-F238E27FC236}">
              <a16:creationId xmlns:a16="http://schemas.microsoft.com/office/drawing/2014/main" id="{EA17319A-B640-477E-9D68-7A71750C46D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8" name="ZoneTexte 117">
          <a:extLst>
            <a:ext uri="{FF2B5EF4-FFF2-40B4-BE49-F238E27FC236}">
              <a16:creationId xmlns:a16="http://schemas.microsoft.com/office/drawing/2014/main" id="{38142C97-A351-471A-A96E-1CDE4D0B6980}"/>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19" name="ZoneTexte 118">
          <a:extLst>
            <a:ext uri="{FF2B5EF4-FFF2-40B4-BE49-F238E27FC236}">
              <a16:creationId xmlns:a16="http://schemas.microsoft.com/office/drawing/2014/main" id="{E5346845-8CDC-4880-BF06-50D7E953FC4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20" name="ZoneTexte 119">
          <a:extLst>
            <a:ext uri="{FF2B5EF4-FFF2-40B4-BE49-F238E27FC236}">
              <a16:creationId xmlns:a16="http://schemas.microsoft.com/office/drawing/2014/main" id="{0B6D50A2-9A91-4451-AAA8-527AF8C926E7}"/>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21" name="ZoneTexte 120">
          <a:extLst>
            <a:ext uri="{FF2B5EF4-FFF2-40B4-BE49-F238E27FC236}">
              <a16:creationId xmlns:a16="http://schemas.microsoft.com/office/drawing/2014/main" id="{0B43EF2B-BB54-4A6C-BA9D-DD39F2979306}"/>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22" name="ZoneTexte 121">
          <a:extLst>
            <a:ext uri="{FF2B5EF4-FFF2-40B4-BE49-F238E27FC236}">
              <a16:creationId xmlns:a16="http://schemas.microsoft.com/office/drawing/2014/main" id="{EAD4BA04-198A-4F62-A7D4-2DDEF9A2357D}"/>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xdr:col>
      <xdr:colOff>0</xdr:colOff>
      <xdr:row>173</xdr:row>
      <xdr:rowOff>0</xdr:rowOff>
    </xdr:from>
    <xdr:ext cx="0" cy="172227"/>
    <xdr:sp macro="" textlink="">
      <xdr:nvSpPr>
        <xdr:cNvPr id="123" name="ZoneTexte 122">
          <a:extLst>
            <a:ext uri="{FF2B5EF4-FFF2-40B4-BE49-F238E27FC236}">
              <a16:creationId xmlns:a16="http://schemas.microsoft.com/office/drawing/2014/main" id="{CB6523CC-BA45-4F74-B998-68FB97DC7F5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85" name="ZoneTexte 184">
          <a:extLst>
            <a:ext uri="{FF2B5EF4-FFF2-40B4-BE49-F238E27FC236}">
              <a16:creationId xmlns:a16="http://schemas.microsoft.com/office/drawing/2014/main" id="{F5922B5C-AF1F-4BCE-9EC3-034F4B2BC659}"/>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86" name="ZoneTexte 185">
          <a:extLst>
            <a:ext uri="{FF2B5EF4-FFF2-40B4-BE49-F238E27FC236}">
              <a16:creationId xmlns:a16="http://schemas.microsoft.com/office/drawing/2014/main" id="{5D649D1F-581F-448A-AFB5-FFCA701791B9}"/>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87" name="ZoneTexte 186">
          <a:extLst>
            <a:ext uri="{FF2B5EF4-FFF2-40B4-BE49-F238E27FC236}">
              <a16:creationId xmlns:a16="http://schemas.microsoft.com/office/drawing/2014/main" id="{9E93F48F-E522-4A54-9562-A6499DFDB08E}"/>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88" name="ZoneTexte 187">
          <a:extLst>
            <a:ext uri="{FF2B5EF4-FFF2-40B4-BE49-F238E27FC236}">
              <a16:creationId xmlns:a16="http://schemas.microsoft.com/office/drawing/2014/main" id="{0EABB16B-F4B4-479E-9725-65DC03D430F1}"/>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89" name="ZoneTexte 188">
          <a:extLst>
            <a:ext uri="{FF2B5EF4-FFF2-40B4-BE49-F238E27FC236}">
              <a16:creationId xmlns:a16="http://schemas.microsoft.com/office/drawing/2014/main" id="{EFDA2EF3-C661-46C2-98F9-990BF1804A2A}"/>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0" name="ZoneTexte 189">
          <a:extLst>
            <a:ext uri="{FF2B5EF4-FFF2-40B4-BE49-F238E27FC236}">
              <a16:creationId xmlns:a16="http://schemas.microsoft.com/office/drawing/2014/main" id="{99761F1A-88B9-4D27-B5F5-CCCADDE2A129}"/>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1" name="ZoneTexte 190">
          <a:extLst>
            <a:ext uri="{FF2B5EF4-FFF2-40B4-BE49-F238E27FC236}">
              <a16:creationId xmlns:a16="http://schemas.microsoft.com/office/drawing/2014/main" id="{810F773A-CD90-4F97-A1F4-328C0E317866}"/>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2" name="ZoneTexte 191">
          <a:extLst>
            <a:ext uri="{FF2B5EF4-FFF2-40B4-BE49-F238E27FC236}">
              <a16:creationId xmlns:a16="http://schemas.microsoft.com/office/drawing/2014/main" id="{2F9A4386-731C-4665-A313-C1B827D5745A}"/>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3" name="ZoneTexte 192">
          <a:extLst>
            <a:ext uri="{FF2B5EF4-FFF2-40B4-BE49-F238E27FC236}">
              <a16:creationId xmlns:a16="http://schemas.microsoft.com/office/drawing/2014/main" id="{56876D7A-C30C-48C0-9504-C20F2E93583F}"/>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4" name="ZoneTexte 193">
          <a:extLst>
            <a:ext uri="{FF2B5EF4-FFF2-40B4-BE49-F238E27FC236}">
              <a16:creationId xmlns:a16="http://schemas.microsoft.com/office/drawing/2014/main" id="{9E3D993B-7937-4C30-8AD0-ACA4D18A3CBD}"/>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5" name="ZoneTexte 194">
          <a:extLst>
            <a:ext uri="{FF2B5EF4-FFF2-40B4-BE49-F238E27FC236}">
              <a16:creationId xmlns:a16="http://schemas.microsoft.com/office/drawing/2014/main" id="{57183F33-33A5-46AD-9949-A97647195C79}"/>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6" name="ZoneTexte 195">
          <a:extLst>
            <a:ext uri="{FF2B5EF4-FFF2-40B4-BE49-F238E27FC236}">
              <a16:creationId xmlns:a16="http://schemas.microsoft.com/office/drawing/2014/main" id="{7948EBC7-C838-48E4-AFE2-39295ACB17D6}"/>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7" name="ZoneTexte 196">
          <a:extLst>
            <a:ext uri="{FF2B5EF4-FFF2-40B4-BE49-F238E27FC236}">
              <a16:creationId xmlns:a16="http://schemas.microsoft.com/office/drawing/2014/main" id="{84748963-82CA-429B-BE3F-05E2C39F33FD}"/>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8" name="ZoneTexte 197">
          <a:extLst>
            <a:ext uri="{FF2B5EF4-FFF2-40B4-BE49-F238E27FC236}">
              <a16:creationId xmlns:a16="http://schemas.microsoft.com/office/drawing/2014/main" id="{C70325DC-3385-4201-874B-D2C81014A9BF}"/>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199" name="ZoneTexte 198">
          <a:extLst>
            <a:ext uri="{FF2B5EF4-FFF2-40B4-BE49-F238E27FC236}">
              <a16:creationId xmlns:a16="http://schemas.microsoft.com/office/drawing/2014/main" id="{5CA2260E-E9F2-4531-B625-9249AEF5F30C}"/>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0" name="ZoneTexte 199">
          <a:extLst>
            <a:ext uri="{FF2B5EF4-FFF2-40B4-BE49-F238E27FC236}">
              <a16:creationId xmlns:a16="http://schemas.microsoft.com/office/drawing/2014/main" id="{FBD8AE51-2C30-4EA2-B939-C29F8493C060}"/>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1" name="ZoneTexte 200">
          <a:extLst>
            <a:ext uri="{FF2B5EF4-FFF2-40B4-BE49-F238E27FC236}">
              <a16:creationId xmlns:a16="http://schemas.microsoft.com/office/drawing/2014/main" id="{01FD7734-7433-474C-8C1A-533804DF6057}"/>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2" name="ZoneTexte 201">
          <a:extLst>
            <a:ext uri="{FF2B5EF4-FFF2-40B4-BE49-F238E27FC236}">
              <a16:creationId xmlns:a16="http://schemas.microsoft.com/office/drawing/2014/main" id="{38FB9A37-950D-4907-BF53-ED52C027D092}"/>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3" name="ZoneTexte 202">
          <a:extLst>
            <a:ext uri="{FF2B5EF4-FFF2-40B4-BE49-F238E27FC236}">
              <a16:creationId xmlns:a16="http://schemas.microsoft.com/office/drawing/2014/main" id="{384F5ECC-2E08-4276-A27E-F678D6092C7A}"/>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4" name="ZoneTexte 203">
          <a:extLst>
            <a:ext uri="{FF2B5EF4-FFF2-40B4-BE49-F238E27FC236}">
              <a16:creationId xmlns:a16="http://schemas.microsoft.com/office/drawing/2014/main" id="{DB27B8AE-7656-43E4-93F2-11A9F64BDA7E}"/>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5" name="ZoneTexte 204">
          <a:extLst>
            <a:ext uri="{FF2B5EF4-FFF2-40B4-BE49-F238E27FC236}">
              <a16:creationId xmlns:a16="http://schemas.microsoft.com/office/drawing/2014/main" id="{5F822A37-C7F1-4FEF-AE9D-E405728772EE}"/>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6" name="ZoneTexte 205">
          <a:extLst>
            <a:ext uri="{FF2B5EF4-FFF2-40B4-BE49-F238E27FC236}">
              <a16:creationId xmlns:a16="http://schemas.microsoft.com/office/drawing/2014/main" id="{CFADC64C-3A19-457F-84EB-8013565618D3}"/>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7" name="ZoneTexte 206">
          <a:extLst>
            <a:ext uri="{FF2B5EF4-FFF2-40B4-BE49-F238E27FC236}">
              <a16:creationId xmlns:a16="http://schemas.microsoft.com/office/drawing/2014/main" id="{FB525556-7FA7-486A-A13F-A5D078B0EE34}"/>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8" name="ZoneTexte 207">
          <a:extLst>
            <a:ext uri="{FF2B5EF4-FFF2-40B4-BE49-F238E27FC236}">
              <a16:creationId xmlns:a16="http://schemas.microsoft.com/office/drawing/2014/main" id="{2077DD67-FF45-41DE-9A8F-13EA258D87DE}"/>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09" name="ZoneTexte 208">
          <a:extLst>
            <a:ext uri="{FF2B5EF4-FFF2-40B4-BE49-F238E27FC236}">
              <a16:creationId xmlns:a16="http://schemas.microsoft.com/office/drawing/2014/main" id="{32ADF4DF-17E0-41CC-BD05-178B47C08580}"/>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0" name="ZoneTexte 209">
          <a:extLst>
            <a:ext uri="{FF2B5EF4-FFF2-40B4-BE49-F238E27FC236}">
              <a16:creationId xmlns:a16="http://schemas.microsoft.com/office/drawing/2014/main" id="{6171F4BA-E5BD-411A-ACC7-7CF0EC99126E}"/>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1" name="ZoneTexte 210">
          <a:extLst>
            <a:ext uri="{FF2B5EF4-FFF2-40B4-BE49-F238E27FC236}">
              <a16:creationId xmlns:a16="http://schemas.microsoft.com/office/drawing/2014/main" id="{673008AE-A831-43B4-B92F-8F8D0D4D0812}"/>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2" name="ZoneTexte 211">
          <a:extLst>
            <a:ext uri="{FF2B5EF4-FFF2-40B4-BE49-F238E27FC236}">
              <a16:creationId xmlns:a16="http://schemas.microsoft.com/office/drawing/2014/main" id="{6852A436-B581-4598-841F-1DBBB6883C99}"/>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3" name="ZoneTexte 212">
          <a:extLst>
            <a:ext uri="{FF2B5EF4-FFF2-40B4-BE49-F238E27FC236}">
              <a16:creationId xmlns:a16="http://schemas.microsoft.com/office/drawing/2014/main" id="{0A8ADE78-CE08-4F71-AC3F-81CB8C784B71}"/>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4" name="ZoneTexte 213">
          <a:extLst>
            <a:ext uri="{FF2B5EF4-FFF2-40B4-BE49-F238E27FC236}">
              <a16:creationId xmlns:a16="http://schemas.microsoft.com/office/drawing/2014/main" id="{74D8F5D8-811D-4B81-B35A-1DF3165A51BB}"/>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5" name="ZoneTexte 214">
          <a:extLst>
            <a:ext uri="{FF2B5EF4-FFF2-40B4-BE49-F238E27FC236}">
              <a16:creationId xmlns:a16="http://schemas.microsoft.com/office/drawing/2014/main" id="{AAB7B5C8-93DC-4BBC-9E82-5B1BC964064E}"/>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6" name="ZoneTexte 215">
          <a:extLst>
            <a:ext uri="{FF2B5EF4-FFF2-40B4-BE49-F238E27FC236}">
              <a16:creationId xmlns:a16="http://schemas.microsoft.com/office/drawing/2014/main" id="{AF5EBC5E-7264-4B06-8F9B-6AC2CE13AF34}"/>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7" name="ZoneTexte 216">
          <a:extLst>
            <a:ext uri="{FF2B5EF4-FFF2-40B4-BE49-F238E27FC236}">
              <a16:creationId xmlns:a16="http://schemas.microsoft.com/office/drawing/2014/main" id="{56A25279-7786-4C65-AE0B-5DBA3363C785}"/>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8" name="ZoneTexte 217">
          <a:extLst>
            <a:ext uri="{FF2B5EF4-FFF2-40B4-BE49-F238E27FC236}">
              <a16:creationId xmlns:a16="http://schemas.microsoft.com/office/drawing/2014/main" id="{0BCE82EE-FEAE-4039-A8C6-691780CBAFDC}"/>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19" name="ZoneTexte 218">
          <a:extLst>
            <a:ext uri="{FF2B5EF4-FFF2-40B4-BE49-F238E27FC236}">
              <a16:creationId xmlns:a16="http://schemas.microsoft.com/office/drawing/2014/main" id="{DB96FF23-34C7-458D-BB40-FCE9144B52F7}"/>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0" name="ZoneTexte 219">
          <a:extLst>
            <a:ext uri="{FF2B5EF4-FFF2-40B4-BE49-F238E27FC236}">
              <a16:creationId xmlns:a16="http://schemas.microsoft.com/office/drawing/2014/main" id="{A5F0117C-ECAE-42CD-A0D0-E88273014A8E}"/>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1" name="ZoneTexte 220">
          <a:extLst>
            <a:ext uri="{FF2B5EF4-FFF2-40B4-BE49-F238E27FC236}">
              <a16:creationId xmlns:a16="http://schemas.microsoft.com/office/drawing/2014/main" id="{1F312E96-2165-46C0-ADA0-89E5734F596D}"/>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2" name="ZoneTexte 221">
          <a:extLst>
            <a:ext uri="{FF2B5EF4-FFF2-40B4-BE49-F238E27FC236}">
              <a16:creationId xmlns:a16="http://schemas.microsoft.com/office/drawing/2014/main" id="{9C161A71-DFF0-4E58-AF82-AD53C3699D15}"/>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3" name="ZoneTexte 222">
          <a:extLst>
            <a:ext uri="{FF2B5EF4-FFF2-40B4-BE49-F238E27FC236}">
              <a16:creationId xmlns:a16="http://schemas.microsoft.com/office/drawing/2014/main" id="{A3F9D687-6521-4EDF-9E04-3EBE81CE54E8}"/>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4" name="ZoneTexte 223">
          <a:extLst>
            <a:ext uri="{FF2B5EF4-FFF2-40B4-BE49-F238E27FC236}">
              <a16:creationId xmlns:a16="http://schemas.microsoft.com/office/drawing/2014/main" id="{95446A49-7877-4397-A471-283ED6C5DEFA}"/>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5" name="ZoneTexte 224">
          <a:extLst>
            <a:ext uri="{FF2B5EF4-FFF2-40B4-BE49-F238E27FC236}">
              <a16:creationId xmlns:a16="http://schemas.microsoft.com/office/drawing/2014/main" id="{89728F9A-465E-4B62-9FBD-E1C0E6F00F12}"/>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6" name="ZoneTexte 225">
          <a:extLst>
            <a:ext uri="{FF2B5EF4-FFF2-40B4-BE49-F238E27FC236}">
              <a16:creationId xmlns:a16="http://schemas.microsoft.com/office/drawing/2014/main" id="{E0593AE6-9D2C-470D-94C2-87E0112644F4}"/>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7" name="ZoneTexte 226">
          <a:extLst>
            <a:ext uri="{FF2B5EF4-FFF2-40B4-BE49-F238E27FC236}">
              <a16:creationId xmlns:a16="http://schemas.microsoft.com/office/drawing/2014/main" id="{27FD0C3A-E1FF-48C0-AF87-A8F54901FACC}"/>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8" name="ZoneTexte 227">
          <a:extLst>
            <a:ext uri="{FF2B5EF4-FFF2-40B4-BE49-F238E27FC236}">
              <a16:creationId xmlns:a16="http://schemas.microsoft.com/office/drawing/2014/main" id="{CC7A9136-9C59-4D97-9C94-3A873E7C4E07}"/>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29" name="ZoneTexte 228">
          <a:extLst>
            <a:ext uri="{FF2B5EF4-FFF2-40B4-BE49-F238E27FC236}">
              <a16:creationId xmlns:a16="http://schemas.microsoft.com/office/drawing/2014/main" id="{1F45E0AB-20E3-4261-980F-95782AA6A4EF}"/>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0" name="ZoneTexte 229">
          <a:extLst>
            <a:ext uri="{FF2B5EF4-FFF2-40B4-BE49-F238E27FC236}">
              <a16:creationId xmlns:a16="http://schemas.microsoft.com/office/drawing/2014/main" id="{9DCA93D3-A4A7-489D-A765-E19DB1A1A870}"/>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1" name="ZoneTexte 230">
          <a:extLst>
            <a:ext uri="{FF2B5EF4-FFF2-40B4-BE49-F238E27FC236}">
              <a16:creationId xmlns:a16="http://schemas.microsoft.com/office/drawing/2014/main" id="{B4507865-5C2F-4C5C-A7BF-B352F05D4584}"/>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2" name="ZoneTexte 231">
          <a:extLst>
            <a:ext uri="{FF2B5EF4-FFF2-40B4-BE49-F238E27FC236}">
              <a16:creationId xmlns:a16="http://schemas.microsoft.com/office/drawing/2014/main" id="{6D03EA8D-5B57-4EE3-8C65-9713C9479294}"/>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3" name="ZoneTexte 232">
          <a:extLst>
            <a:ext uri="{FF2B5EF4-FFF2-40B4-BE49-F238E27FC236}">
              <a16:creationId xmlns:a16="http://schemas.microsoft.com/office/drawing/2014/main" id="{EDDCC185-0024-43D8-849A-A9DDF17FC6CC}"/>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4" name="ZoneTexte 233">
          <a:extLst>
            <a:ext uri="{FF2B5EF4-FFF2-40B4-BE49-F238E27FC236}">
              <a16:creationId xmlns:a16="http://schemas.microsoft.com/office/drawing/2014/main" id="{AB24F42D-FD66-4DEA-B8D3-02A93EE551FC}"/>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5" name="ZoneTexte 234">
          <a:extLst>
            <a:ext uri="{FF2B5EF4-FFF2-40B4-BE49-F238E27FC236}">
              <a16:creationId xmlns:a16="http://schemas.microsoft.com/office/drawing/2014/main" id="{5E37FDF2-247B-4E9E-AD5B-41FDB9BD64E9}"/>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6" name="ZoneTexte 235">
          <a:extLst>
            <a:ext uri="{FF2B5EF4-FFF2-40B4-BE49-F238E27FC236}">
              <a16:creationId xmlns:a16="http://schemas.microsoft.com/office/drawing/2014/main" id="{416B0DB3-B1EA-4536-BF03-D46247A36A73}"/>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7" name="ZoneTexte 236">
          <a:extLst>
            <a:ext uri="{FF2B5EF4-FFF2-40B4-BE49-F238E27FC236}">
              <a16:creationId xmlns:a16="http://schemas.microsoft.com/office/drawing/2014/main" id="{513EAEC8-F09F-4F40-BF6E-A2AB1CAC1247}"/>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8" name="ZoneTexte 237">
          <a:extLst>
            <a:ext uri="{FF2B5EF4-FFF2-40B4-BE49-F238E27FC236}">
              <a16:creationId xmlns:a16="http://schemas.microsoft.com/office/drawing/2014/main" id="{1E34F3BD-9998-4E3C-BEB7-FEEE7841B8DB}"/>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39" name="ZoneTexte 238">
          <a:extLst>
            <a:ext uri="{FF2B5EF4-FFF2-40B4-BE49-F238E27FC236}">
              <a16:creationId xmlns:a16="http://schemas.microsoft.com/office/drawing/2014/main" id="{5ED31CF6-1DF4-4694-9F1E-2A471279070C}"/>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40" name="ZoneTexte 239">
          <a:extLst>
            <a:ext uri="{FF2B5EF4-FFF2-40B4-BE49-F238E27FC236}">
              <a16:creationId xmlns:a16="http://schemas.microsoft.com/office/drawing/2014/main" id="{82E77976-AEBA-4829-B9FA-62A5D0EF4CC2}"/>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41" name="ZoneTexte 240">
          <a:extLst>
            <a:ext uri="{FF2B5EF4-FFF2-40B4-BE49-F238E27FC236}">
              <a16:creationId xmlns:a16="http://schemas.microsoft.com/office/drawing/2014/main" id="{C58D4A79-178E-474E-B762-542FA0A7B65D}"/>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42" name="ZoneTexte 241">
          <a:extLst>
            <a:ext uri="{FF2B5EF4-FFF2-40B4-BE49-F238E27FC236}">
              <a16:creationId xmlns:a16="http://schemas.microsoft.com/office/drawing/2014/main" id="{DBD88769-0162-4B30-B90F-4B578792B869}"/>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43" name="ZoneTexte 242">
          <a:extLst>
            <a:ext uri="{FF2B5EF4-FFF2-40B4-BE49-F238E27FC236}">
              <a16:creationId xmlns:a16="http://schemas.microsoft.com/office/drawing/2014/main" id="{DE4EFC05-AAB9-4289-B888-1B3F7D14AA0D}"/>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44" name="ZoneTexte 243">
          <a:extLst>
            <a:ext uri="{FF2B5EF4-FFF2-40B4-BE49-F238E27FC236}">
              <a16:creationId xmlns:a16="http://schemas.microsoft.com/office/drawing/2014/main" id="{D4B39A4C-BDC6-49E9-A081-7B4061A1D805}"/>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30</xdr:col>
      <xdr:colOff>0</xdr:colOff>
      <xdr:row>138</xdr:row>
      <xdr:rowOff>0</xdr:rowOff>
    </xdr:from>
    <xdr:ext cx="0" cy="172227"/>
    <xdr:sp macro="" textlink="">
      <xdr:nvSpPr>
        <xdr:cNvPr id="245" name="ZoneTexte 244">
          <a:extLst>
            <a:ext uri="{FF2B5EF4-FFF2-40B4-BE49-F238E27FC236}">
              <a16:creationId xmlns:a16="http://schemas.microsoft.com/office/drawing/2014/main" id="{65FB7E9A-7557-40F2-84CA-096CAB4285CE}"/>
            </a:ext>
          </a:extLst>
        </xdr:cNvPr>
        <xdr:cNvSpPr txBox="1"/>
      </xdr:nvSpPr>
      <xdr:spPr>
        <a:xfrm>
          <a:off x="1333500" y="338994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298" name="ZoneTexte 297">
          <a:extLst>
            <a:ext uri="{FF2B5EF4-FFF2-40B4-BE49-F238E27FC236}">
              <a16:creationId xmlns:a16="http://schemas.microsoft.com/office/drawing/2014/main" id="{053FCE85-84B0-484F-9541-D96DD993F32F}"/>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299" name="ZoneTexte 298">
          <a:extLst>
            <a:ext uri="{FF2B5EF4-FFF2-40B4-BE49-F238E27FC236}">
              <a16:creationId xmlns:a16="http://schemas.microsoft.com/office/drawing/2014/main" id="{C6835D26-0A57-4EAD-B76E-82D900959017}"/>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00" name="ZoneTexte 299">
          <a:extLst>
            <a:ext uri="{FF2B5EF4-FFF2-40B4-BE49-F238E27FC236}">
              <a16:creationId xmlns:a16="http://schemas.microsoft.com/office/drawing/2014/main" id="{DA19CF4F-B81D-44D8-A770-3FCCE2F37226}"/>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01" name="ZoneTexte 300">
          <a:extLst>
            <a:ext uri="{FF2B5EF4-FFF2-40B4-BE49-F238E27FC236}">
              <a16:creationId xmlns:a16="http://schemas.microsoft.com/office/drawing/2014/main" id="{31A0033B-3333-4CAD-ACE1-1CF060BAAE8F}"/>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02" name="ZoneTexte 301">
          <a:extLst>
            <a:ext uri="{FF2B5EF4-FFF2-40B4-BE49-F238E27FC236}">
              <a16:creationId xmlns:a16="http://schemas.microsoft.com/office/drawing/2014/main" id="{0E14105E-0A84-48C1-8A25-5565FB033643}"/>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03" name="ZoneTexte 302">
          <a:extLst>
            <a:ext uri="{FF2B5EF4-FFF2-40B4-BE49-F238E27FC236}">
              <a16:creationId xmlns:a16="http://schemas.microsoft.com/office/drawing/2014/main" id="{AF5E4F1A-EC4E-4F14-B34A-4194CB8FDDE7}"/>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04" name="ZoneTexte 303">
          <a:extLst>
            <a:ext uri="{FF2B5EF4-FFF2-40B4-BE49-F238E27FC236}">
              <a16:creationId xmlns:a16="http://schemas.microsoft.com/office/drawing/2014/main" id="{A9B6730B-B3D2-48DD-983F-736A2EFEBEA0}"/>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05" name="ZoneTexte 304">
          <a:extLst>
            <a:ext uri="{FF2B5EF4-FFF2-40B4-BE49-F238E27FC236}">
              <a16:creationId xmlns:a16="http://schemas.microsoft.com/office/drawing/2014/main" id="{43B99AF7-F9BE-4EBA-B1AC-F82C9578A4C1}"/>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06" name="ZoneTexte 305">
          <a:extLst>
            <a:ext uri="{FF2B5EF4-FFF2-40B4-BE49-F238E27FC236}">
              <a16:creationId xmlns:a16="http://schemas.microsoft.com/office/drawing/2014/main" id="{AA111665-7DAB-47D5-8503-B15B452435D4}"/>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07" name="ZoneTexte 306">
          <a:extLst>
            <a:ext uri="{FF2B5EF4-FFF2-40B4-BE49-F238E27FC236}">
              <a16:creationId xmlns:a16="http://schemas.microsoft.com/office/drawing/2014/main" id="{474D0725-4A6E-4165-A09D-A3A0125D7EB4}"/>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08" name="ZoneTexte 307">
          <a:extLst>
            <a:ext uri="{FF2B5EF4-FFF2-40B4-BE49-F238E27FC236}">
              <a16:creationId xmlns:a16="http://schemas.microsoft.com/office/drawing/2014/main" id="{904D5896-0AAA-4BA1-8D39-103AFA7F2579}"/>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09" name="ZoneTexte 308">
          <a:extLst>
            <a:ext uri="{FF2B5EF4-FFF2-40B4-BE49-F238E27FC236}">
              <a16:creationId xmlns:a16="http://schemas.microsoft.com/office/drawing/2014/main" id="{C28CB0B2-34E5-4982-A46A-B05B7DF3B5B8}"/>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159</xdr:row>
      <xdr:rowOff>0</xdr:rowOff>
    </xdr:from>
    <xdr:ext cx="65" cy="172227"/>
    <xdr:sp macro="" textlink="">
      <xdr:nvSpPr>
        <xdr:cNvPr id="310" name="ZoneTexte 309">
          <a:extLst>
            <a:ext uri="{FF2B5EF4-FFF2-40B4-BE49-F238E27FC236}">
              <a16:creationId xmlns:a16="http://schemas.microsoft.com/office/drawing/2014/main" id="{4D603F2F-53FC-4753-ACCA-9FEBEF7170C0}"/>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159</xdr:row>
      <xdr:rowOff>0</xdr:rowOff>
    </xdr:from>
    <xdr:ext cx="65" cy="172227"/>
    <xdr:sp macro="" textlink="">
      <xdr:nvSpPr>
        <xdr:cNvPr id="311" name="ZoneTexte 310">
          <a:extLst>
            <a:ext uri="{FF2B5EF4-FFF2-40B4-BE49-F238E27FC236}">
              <a16:creationId xmlns:a16="http://schemas.microsoft.com/office/drawing/2014/main" id="{2425C438-592F-4103-A615-92713DB2E1DD}"/>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159</xdr:row>
      <xdr:rowOff>0</xdr:rowOff>
    </xdr:from>
    <xdr:ext cx="65" cy="172227"/>
    <xdr:sp macro="" textlink="">
      <xdr:nvSpPr>
        <xdr:cNvPr id="312" name="ZoneTexte 311">
          <a:extLst>
            <a:ext uri="{FF2B5EF4-FFF2-40B4-BE49-F238E27FC236}">
              <a16:creationId xmlns:a16="http://schemas.microsoft.com/office/drawing/2014/main" id="{01B9E963-A416-462A-B0CD-2B064BA83AB4}"/>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159</xdr:row>
      <xdr:rowOff>0</xdr:rowOff>
    </xdr:from>
    <xdr:ext cx="65" cy="172227"/>
    <xdr:sp macro="" textlink="">
      <xdr:nvSpPr>
        <xdr:cNvPr id="313" name="ZoneTexte 312">
          <a:extLst>
            <a:ext uri="{FF2B5EF4-FFF2-40B4-BE49-F238E27FC236}">
              <a16:creationId xmlns:a16="http://schemas.microsoft.com/office/drawing/2014/main" id="{36E9EBA2-6ADB-4E73-A383-EF50E3063F7A}"/>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159</xdr:row>
      <xdr:rowOff>0</xdr:rowOff>
    </xdr:from>
    <xdr:ext cx="65" cy="172227"/>
    <xdr:sp macro="" textlink="">
      <xdr:nvSpPr>
        <xdr:cNvPr id="314" name="ZoneTexte 313">
          <a:extLst>
            <a:ext uri="{FF2B5EF4-FFF2-40B4-BE49-F238E27FC236}">
              <a16:creationId xmlns:a16="http://schemas.microsoft.com/office/drawing/2014/main" id="{0A8646BC-FC86-4778-9264-D51C17303DC6}"/>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159</xdr:row>
      <xdr:rowOff>0</xdr:rowOff>
    </xdr:from>
    <xdr:ext cx="65" cy="172227"/>
    <xdr:sp macro="" textlink="">
      <xdr:nvSpPr>
        <xdr:cNvPr id="315" name="ZoneTexte 314">
          <a:extLst>
            <a:ext uri="{FF2B5EF4-FFF2-40B4-BE49-F238E27FC236}">
              <a16:creationId xmlns:a16="http://schemas.microsoft.com/office/drawing/2014/main" id="{0793C670-6AE7-4467-9437-B969AA04A071}"/>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159</xdr:row>
      <xdr:rowOff>0</xdr:rowOff>
    </xdr:from>
    <xdr:ext cx="65" cy="172227"/>
    <xdr:sp macro="" textlink="">
      <xdr:nvSpPr>
        <xdr:cNvPr id="316" name="ZoneTexte 315">
          <a:extLst>
            <a:ext uri="{FF2B5EF4-FFF2-40B4-BE49-F238E27FC236}">
              <a16:creationId xmlns:a16="http://schemas.microsoft.com/office/drawing/2014/main" id="{8FC71A7B-45AC-4CE0-90FC-14AB76140E18}"/>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159</xdr:row>
      <xdr:rowOff>0</xdr:rowOff>
    </xdr:from>
    <xdr:ext cx="65" cy="172227"/>
    <xdr:sp macro="" textlink="">
      <xdr:nvSpPr>
        <xdr:cNvPr id="317" name="ZoneTexte 316">
          <a:extLst>
            <a:ext uri="{FF2B5EF4-FFF2-40B4-BE49-F238E27FC236}">
              <a16:creationId xmlns:a16="http://schemas.microsoft.com/office/drawing/2014/main" id="{17F7657F-8F8E-40BC-B12C-7BD11ECD0823}"/>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18" name="ZoneTexte 317">
          <a:extLst>
            <a:ext uri="{FF2B5EF4-FFF2-40B4-BE49-F238E27FC236}">
              <a16:creationId xmlns:a16="http://schemas.microsoft.com/office/drawing/2014/main" id="{79CECFCC-03C2-4C71-96A9-5FBD77ADCD49}"/>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19" name="ZoneTexte 318">
          <a:extLst>
            <a:ext uri="{FF2B5EF4-FFF2-40B4-BE49-F238E27FC236}">
              <a16:creationId xmlns:a16="http://schemas.microsoft.com/office/drawing/2014/main" id="{3E8C9D4A-5FB9-4223-B90A-E7DBF366D255}"/>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20" name="ZoneTexte 319">
          <a:extLst>
            <a:ext uri="{FF2B5EF4-FFF2-40B4-BE49-F238E27FC236}">
              <a16:creationId xmlns:a16="http://schemas.microsoft.com/office/drawing/2014/main" id="{19A4E375-0335-4B9F-918C-1737D96E1189}"/>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21" name="ZoneTexte 320">
          <a:extLst>
            <a:ext uri="{FF2B5EF4-FFF2-40B4-BE49-F238E27FC236}">
              <a16:creationId xmlns:a16="http://schemas.microsoft.com/office/drawing/2014/main" id="{CD4E6030-E8C6-437C-8C4B-BF90746951C1}"/>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22" name="ZoneTexte 321">
          <a:extLst>
            <a:ext uri="{FF2B5EF4-FFF2-40B4-BE49-F238E27FC236}">
              <a16:creationId xmlns:a16="http://schemas.microsoft.com/office/drawing/2014/main" id="{2673E10D-83BB-4B13-A774-41547E5B8014}"/>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23" name="ZoneTexte 322">
          <a:extLst>
            <a:ext uri="{FF2B5EF4-FFF2-40B4-BE49-F238E27FC236}">
              <a16:creationId xmlns:a16="http://schemas.microsoft.com/office/drawing/2014/main" id="{6179488C-CA0A-4EF1-A902-91E22CEBE125}"/>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24" name="ZoneTexte 323">
          <a:extLst>
            <a:ext uri="{FF2B5EF4-FFF2-40B4-BE49-F238E27FC236}">
              <a16:creationId xmlns:a16="http://schemas.microsoft.com/office/drawing/2014/main" id="{DE3D902B-64BC-4537-9901-CB55FEA2453F}"/>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25" name="ZoneTexte 324">
          <a:extLst>
            <a:ext uri="{FF2B5EF4-FFF2-40B4-BE49-F238E27FC236}">
              <a16:creationId xmlns:a16="http://schemas.microsoft.com/office/drawing/2014/main" id="{EB33E4D4-208D-47F2-B22D-66F09D052E51}"/>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26" name="ZoneTexte 325">
          <a:extLst>
            <a:ext uri="{FF2B5EF4-FFF2-40B4-BE49-F238E27FC236}">
              <a16:creationId xmlns:a16="http://schemas.microsoft.com/office/drawing/2014/main" id="{64FD45BB-CAD5-4B97-9C66-CC527D35E546}"/>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27" name="ZoneTexte 326">
          <a:extLst>
            <a:ext uri="{FF2B5EF4-FFF2-40B4-BE49-F238E27FC236}">
              <a16:creationId xmlns:a16="http://schemas.microsoft.com/office/drawing/2014/main" id="{4E94E578-EBDF-46C6-8F13-826A5487130B}"/>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28" name="ZoneTexte 327">
          <a:extLst>
            <a:ext uri="{FF2B5EF4-FFF2-40B4-BE49-F238E27FC236}">
              <a16:creationId xmlns:a16="http://schemas.microsoft.com/office/drawing/2014/main" id="{C5411D22-47E6-4AC3-BB7A-6533AD82E580}"/>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159</xdr:row>
      <xdr:rowOff>0</xdr:rowOff>
    </xdr:from>
    <xdr:ext cx="65" cy="172227"/>
    <xdr:sp macro="" textlink="">
      <xdr:nvSpPr>
        <xdr:cNvPr id="329" name="ZoneTexte 328">
          <a:extLst>
            <a:ext uri="{FF2B5EF4-FFF2-40B4-BE49-F238E27FC236}">
              <a16:creationId xmlns:a16="http://schemas.microsoft.com/office/drawing/2014/main" id="{41B59A46-86F5-497F-AA0E-3EFBAFD488B1}"/>
            </a:ext>
          </a:extLst>
        </xdr:cNvPr>
        <xdr:cNvSpPr txBox="1"/>
      </xdr:nvSpPr>
      <xdr:spPr>
        <a:xfrm>
          <a:off x="10563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159</xdr:row>
      <xdr:rowOff>0</xdr:rowOff>
    </xdr:from>
    <xdr:ext cx="65" cy="172227"/>
    <xdr:sp macro="" textlink="">
      <xdr:nvSpPr>
        <xdr:cNvPr id="330" name="ZoneTexte 329">
          <a:extLst>
            <a:ext uri="{FF2B5EF4-FFF2-40B4-BE49-F238E27FC236}">
              <a16:creationId xmlns:a16="http://schemas.microsoft.com/office/drawing/2014/main" id="{786D9D58-614A-40A8-B4FF-C97539FFAAC0}"/>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159</xdr:row>
      <xdr:rowOff>0</xdr:rowOff>
    </xdr:from>
    <xdr:ext cx="65" cy="172227"/>
    <xdr:sp macro="" textlink="">
      <xdr:nvSpPr>
        <xdr:cNvPr id="331" name="ZoneTexte 330">
          <a:extLst>
            <a:ext uri="{FF2B5EF4-FFF2-40B4-BE49-F238E27FC236}">
              <a16:creationId xmlns:a16="http://schemas.microsoft.com/office/drawing/2014/main" id="{EDF7025D-5343-415D-AA5B-4439FB1DE0BD}"/>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159</xdr:row>
      <xdr:rowOff>0</xdr:rowOff>
    </xdr:from>
    <xdr:ext cx="65" cy="172227"/>
    <xdr:sp macro="" textlink="">
      <xdr:nvSpPr>
        <xdr:cNvPr id="332" name="ZoneTexte 331">
          <a:extLst>
            <a:ext uri="{FF2B5EF4-FFF2-40B4-BE49-F238E27FC236}">
              <a16:creationId xmlns:a16="http://schemas.microsoft.com/office/drawing/2014/main" id="{6CBA54A4-F723-4EFB-B152-2EE48AD22AB1}"/>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159</xdr:row>
      <xdr:rowOff>0</xdr:rowOff>
    </xdr:from>
    <xdr:ext cx="65" cy="172227"/>
    <xdr:sp macro="" textlink="">
      <xdr:nvSpPr>
        <xdr:cNvPr id="333" name="ZoneTexte 332">
          <a:extLst>
            <a:ext uri="{FF2B5EF4-FFF2-40B4-BE49-F238E27FC236}">
              <a16:creationId xmlns:a16="http://schemas.microsoft.com/office/drawing/2014/main" id="{ED50BA8C-1B14-4391-9E1E-095259576105}"/>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159</xdr:row>
      <xdr:rowOff>0</xdr:rowOff>
    </xdr:from>
    <xdr:ext cx="65" cy="172227"/>
    <xdr:sp macro="" textlink="">
      <xdr:nvSpPr>
        <xdr:cNvPr id="334" name="ZoneTexte 333">
          <a:extLst>
            <a:ext uri="{FF2B5EF4-FFF2-40B4-BE49-F238E27FC236}">
              <a16:creationId xmlns:a16="http://schemas.microsoft.com/office/drawing/2014/main" id="{34EC025A-F673-4820-AAF4-CA0634F80663}"/>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159</xdr:row>
      <xdr:rowOff>0</xdr:rowOff>
    </xdr:from>
    <xdr:ext cx="65" cy="172227"/>
    <xdr:sp macro="" textlink="">
      <xdr:nvSpPr>
        <xdr:cNvPr id="335" name="ZoneTexte 334">
          <a:extLst>
            <a:ext uri="{FF2B5EF4-FFF2-40B4-BE49-F238E27FC236}">
              <a16:creationId xmlns:a16="http://schemas.microsoft.com/office/drawing/2014/main" id="{B6B1B172-8CD0-427F-BB2F-6A910586779F}"/>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159</xdr:row>
      <xdr:rowOff>0</xdr:rowOff>
    </xdr:from>
    <xdr:ext cx="65" cy="172227"/>
    <xdr:sp macro="" textlink="">
      <xdr:nvSpPr>
        <xdr:cNvPr id="336" name="ZoneTexte 335">
          <a:extLst>
            <a:ext uri="{FF2B5EF4-FFF2-40B4-BE49-F238E27FC236}">
              <a16:creationId xmlns:a16="http://schemas.microsoft.com/office/drawing/2014/main" id="{3C7F9314-4833-4A13-8714-9FD11CC94645}"/>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159</xdr:row>
      <xdr:rowOff>0</xdr:rowOff>
    </xdr:from>
    <xdr:ext cx="65" cy="172227"/>
    <xdr:sp macro="" textlink="">
      <xdr:nvSpPr>
        <xdr:cNvPr id="337" name="ZoneTexte 336">
          <a:extLst>
            <a:ext uri="{FF2B5EF4-FFF2-40B4-BE49-F238E27FC236}">
              <a16:creationId xmlns:a16="http://schemas.microsoft.com/office/drawing/2014/main" id="{F6B3B373-DCB5-4B38-A7E6-C0085BA115A0}"/>
            </a:ext>
          </a:extLst>
        </xdr:cNvPr>
        <xdr:cNvSpPr txBox="1"/>
      </xdr:nvSpPr>
      <xdr:spPr>
        <a:xfrm>
          <a:off x="1179195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159</xdr:row>
      <xdr:rowOff>0</xdr:rowOff>
    </xdr:from>
    <xdr:ext cx="65" cy="172227"/>
    <xdr:sp macro="" textlink="">
      <xdr:nvSpPr>
        <xdr:cNvPr id="338" name="ZoneTexte 337">
          <a:extLst>
            <a:ext uri="{FF2B5EF4-FFF2-40B4-BE49-F238E27FC236}">
              <a16:creationId xmlns:a16="http://schemas.microsoft.com/office/drawing/2014/main" id="{CB8019BE-0211-4480-99AE-0612DC0914EB}"/>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159</xdr:row>
      <xdr:rowOff>0</xdr:rowOff>
    </xdr:from>
    <xdr:ext cx="65" cy="172227"/>
    <xdr:sp macro="" textlink="">
      <xdr:nvSpPr>
        <xdr:cNvPr id="339" name="ZoneTexte 338">
          <a:extLst>
            <a:ext uri="{FF2B5EF4-FFF2-40B4-BE49-F238E27FC236}">
              <a16:creationId xmlns:a16="http://schemas.microsoft.com/office/drawing/2014/main" id="{964718B5-D4E4-4399-B0E8-D1DB7643B4A2}"/>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159</xdr:row>
      <xdr:rowOff>0</xdr:rowOff>
    </xdr:from>
    <xdr:ext cx="65" cy="172227"/>
    <xdr:sp macro="" textlink="">
      <xdr:nvSpPr>
        <xdr:cNvPr id="340" name="ZoneTexte 339">
          <a:extLst>
            <a:ext uri="{FF2B5EF4-FFF2-40B4-BE49-F238E27FC236}">
              <a16:creationId xmlns:a16="http://schemas.microsoft.com/office/drawing/2014/main" id="{BF908C6D-D5C4-41C3-B28C-4C784F32CCEA}"/>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159</xdr:row>
      <xdr:rowOff>0</xdr:rowOff>
    </xdr:from>
    <xdr:ext cx="65" cy="172227"/>
    <xdr:sp macro="" textlink="">
      <xdr:nvSpPr>
        <xdr:cNvPr id="341" name="ZoneTexte 340">
          <a:extLst>
            <a:ext uri="{FF2B5EF4-FFF2-40B4-BE49-F238E27FC236}">
              <a16:creationId xmlns:a16="http://schemas.microsoft.com/office/drawing/2014/main" id="{016713E3-DEC9-43D5-AE84-F526641FE530}"/>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159</xdr:row>
      <xdr:rowOff>0</xdr:rowOff>
    </xdr:from>
    <xdr:ext cx="65" cy="172227"/>
    <xdr:sp macro="" textlink="">
      <xdr:nvSpPr>
        <xdr:cNvPr id="342" name="ZoneTexte 341">
          <a:extLst>
            <a:ext uri="{FF2B5EF4-FFF2-40B4-BE49-F238E27FC236}">
              <a16:creationId xmlns:a16="http://schemas.microsoft.com/office/drawing/2014/main" id="{800E9E86-9BB8-47C9-A8E4-DE76B214A415}"/>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159</xdr:row>
      <xdr:rowOff>0</xdr:rowOff>
    </xdr:from>
    <xdr:ext cx="65" cy="172227"/>
    <xdr:sp macro="" textlink="">
      <xdr:nvSpPr>
        <xdr:cNvPr id="343" name="ZoneTexte 342">
          <a:extLst>
            <a:ext uri="{FF2B5EF4-FFF2-40B4-BE49-F238E27FC236}">
              <a16:creationId xmlns:a16="http://schemas.microsoft.com/office/drawing/2014/main" id="{832DDEFB-7998-47E4-BE2B-7C89AD662A0C}"/>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159</xdr:row>
      <xdr:rowOff>0</xdr:rowOff>
    </xdr:from>
    <xdr:ext cx="65" cy="172227"/>
    <xdr:sp macro="" textlink="">
      <xdr:nvSpPr>
        <xdr:cNvPr id="344" name="ZoneTexte 343">
          <a:extLst>
            <a:ext uri="{FF2B5EF4-FFF2-40B4-BE49-F238E27FC236}">
              <a16:creationId xmlns:a16="http://schemas.microsoft.com/office/drawing/2014/main" id="{DDA93A1B-3EE2-4C20-8866-D9EDDE4A750D}"/>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159</xdr:row>
      <xdr:rowOff>0</xdr:rowOff>
    </xdr:from>
    <xdr:ext cx="65" cy="172227"/>
    <xdr:sp macro="" textlink="">
      <xdr:nvSpPr>
        <xdr:cNvPr id="345" name="ZoneTexte 344">
          <a:extLst>
            <a:ext uri="{FF2B5EF4-FFF2-40B4-BE49-F238E27FC236}">
              <a16:creationId xmlns:a16="http://schemas.microsoft.com/office/drawing/2014/main" id="{A1A2931A-D865-4272-92CD-AB65476E0587}"/>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159</xdr:row>
      <xdr:rowOff>0</xdr:rowOff>
    </xdr:from>
    <xdr:ext cx="65" cy="172227"/>
    <xdr:sp macro="" textlink="">
      <xdr:nvSpPr>
        <xdr:cNvPr id="346" name="ZoneTexte 345">
          <a:extLst>
            <a:ext uri="{FF2B5EF4-FFF2-40B4-BE49-F238E27FC236}">
              <a16:creationId xmlns:a16="http://schemas.microsoft.com/office/drawing/2014/main" id="{0B82F715-5266-4953-9290-4C42A3FDAF53}"/>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159</xdr:row>
      <xdr:rowOff>0</xdr:rowOff>
    </xdr:from>
    <xdr:ext cx="65" cy="172227"/>
    <xdr:sp macro="" textlink="">
      <xdr:nvSpPr>
        <xdr:cNvPr id="347" name="ZoneTexte 346">
          <a:extLst>
            <a:ext uri="{FF2B5EF4-FFF2-40B4-BE49-F238E27FC236}">
              <a16:creationId xmlns:a16="http://schemas.microsoft.com/office/drawing/2014/main" id="{7EE0A642-861F-4409-905E-452C65C45570}"/>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159</xdr:row>
      <xdr:rowOff>0</xdr:rowOff>
    </xdr:from>
    <xdr:ext cx="65" cy="172227"/>
    <xdr:sp macro="" textlink="">
      <xdr:nvSpPr>
        <xdr:cNvPr id="348" name="ZoneTexte 347">
          <a:extLst>
            <a:ext uri="{FF2B5EF4-FFF2-40B4-BE49-F238E27FC236}">
              <a16:creationId xmlns:a16="http://schemas.microsoft.com/office/drawing/2014/main" id="{9F4D1509-CEA1-47DD-B66A-E86094E7F8D4}"/>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159</xdr:row>
      <xdr:rowOff>0</xdr:rowOff>
    </xdr:from>
    <xdr:ext cx="65" cy="172227"/>
    <xdr:sp macro="" textlink="">
      <xdr:nvSpPr>
        <xdr:cNvPr id="349" name="ZoneTexte 348">
          <a:extLst>
            <a:ext uri="{FF2B5EF4-FFF2-40B4-BE49-F238E27FC236}">
              <a16:creationId xmlns:a16="http://schemas.microsoft.com/office/drawing/2014/main" id="{12E41F9D-7485-4A36-BD32-6CB9E6860BA9}"/>
            </a:ext>
          </a:extLst>
        </xdr:cNvPr>
        <xdr:cNvSpPr txBox="1"/>
      </xdr:nvSpPr>
      <xdr:spPr>
        <a:xfrm>
          <a:off x="101822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50" name="ZoneTexte 349">
          <a:extLst>
            <a:ext uri="{FF2B5EF4-FFF2-40B4-BE49-F238E27FC236}">
              <a16:creationId xmlns:a16="http://schemas.microsoft.com/office/drawing/2014/main" id="{0129180C-D56A-40A3-B7A7-E2851E2418CF}"/>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51" name="ZoneTexte 350">
          <a:extLst>
            <a:ext uri="{FF2B5EF4-FFF2-40B4-BE49-F238E27FC236}">
              <a16:creationId xmlns:a16="http://schemas.microsoft.com/office/drawing/2014/main" id="{67D41058-E39D-4E15-9A11-45AA3DD5480C}"/>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52" name="ZoneTexte 351">
          <a:extLst>
            <a:ext uri="{FF2B5EF4-FFF2-40B4-BE49-F238E27FC236}">
              <a16:creationId xmlns:a16="http://schemas.microsoft.com/office/drawing/2014/main" id="{BD713843-F5E5-4853-86C1-65B37E50E285}"/>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53" name="ZoneTexte 352">
          <a:extLst>
            <a:ext uri="{FF2B5EF4-FFF2-40B4-BE49-F238E27FC236}">
              <a16:creationId xmlns:a16="http://schemas.microsoft.com/office/drawing/2014/main" id="{847077E4-4943-47A2-A8F6-C0405E218DE7}"/>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54" name="ZoneTexte 353">
          <a:extLst>
            <a:ext uri="{FF2B5EF4-FFF2-40B4-BE49-F238E27FC236}">
              <a16:creationId xmlns:a16="http://schemas.microsoft.com/office/drawing/2014/main" id="{21694BEC-CD45-4004-B08F-513C1A839EA8}"/>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55" name="ZoneTexte 354">
          <a:extLst>
            <a:ext uri="{FF2B5EF4-FFF2-40B4-BE49-F238E27FC236}">
              <a16:creationId xmlns:a16="http://schemas.microsoft.com/office/drawing/2014/main" id="{8B830F69-D458-4795-97AD-A3A74C8F207C}"/>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56" name="ZoneTexte 355">
          <a:extLst>
            <a:ext uri="{FF2B5EF4-FFF2-40B4-BE49-F238E27FC236}">
              <a16:creationId xmlns:a16="http://schemas.microsoft.com/office/drawing/2014/main" id="{4A138193-6A03-4AAC-B091-6AA2132463E2}"/>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57" name="ZoneTexte 356">
          <a:extLst>
            <a:ext uri="{FF2B5EF4-FFF2-40B4-BE49-F238E27FC236}">
              <a16:creationId xmlns:a16="http://schemas.microsoft.com/office/drawing/2014/main" id="{7618783F-233D-4BC8-A05B-FD09E889169B}"/>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58" name="ZoneTexte 357">
          <a:extLst>
            <a:ext uri="{FF2B5EF4-FFF2-40B4-BE49-F238E27FC236}">
              <a16:creationId xmlns:a16="http://schemas.microsoft.com/office/drawing/2014/main" id="{F8FC1C14-61D8-4D7E-B318-D25DF1835C5C}"/>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59" name="ZoneTexte 358">
          <a:extLst>
            <a:ext uri="{FF2B5EF4-FFF2-40B4-BE49-F238E27FC236}">
              <a16:creationId xmlns:a16="http://schemas.microsoft.com/office/drawing/2014/main" id="{A3055F2C-9F9D-4BF8-B0E7-4BDBBA12F57E}"/>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60" name="ZoneTexte 359">
          <a:extLst>
            <a:ext uri="{FF2B5EF4-FFF2-40B4-BE49-F238E27FC236}">
              <a16:creationId xmlns:a16="http://schemas.microsoft.com/office/drawing/2014/main" id="{B062975B-AAA6-4BBF-87B8-A6FD765AD229}"/>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61" name="ZoneTexte 360">
          <a:extLst>
            <a:ext uri="{FF2B5EF4-FFF2-40B4-BE49-F238E27FC236}">
              <a16:creationId xmlns:a16="http://schemas.microsoft.com/office/drawing/2014/main" id="{14C2E518-92FF-471A-8A34-ACD33EDE17F6}"/>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135</xdr:row>
      <xdr:rowOff>0</xdr:rowOff>
    </xdr:from>
    <xdr:ext cx="65" cy="172227"/>
    <xdr:sp macro="" textlink="">
      <xdr:nvSpPr>
        <xdr:cNvPr id="362" name="ZoneTexte 361">
          <a:extLst>
            <a:ext uri="{FF2B5EF4-FFF2-40B4-BE49-F238E27FC236}">
              <a16:creationId xmlns:a16="http://schemas.microsoft.com/office/drawing/2014/main" id="{F7DD5ACF-E431-470F-892F-B13C164CB7F8}"/>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135</xdr:row>
      <xdr:rowOff>0</xdr:rowOff>
    </xdr:from>
    <xdr:ext cx="65" cy="172227"/>
    <xdr:sp macro="" textlink="">
      <xdr:nvSpPr>
        <xdr:cNvPr id="363" name="ZoneTexte 362">
          <a:extLst>
            <a:ext uri="{FF2B5EF4-FFF2-40B4-BE49-F238E27FC236}">
              <a16:creationId xmlns:a16="http://schemas.microsoft.com/office/drawing/2014/main" id="{A1D955A3-2512-4AC7-AAF3-0B0F42AD3809}"/>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135</xdr:row>
      <xdr:rowOff>0</xdr:rowOff>
    </xdr:from>
    <xdr:ext cx="65" cy="172227"/>
    <xdr:sp macro="" textlink="">
      <xdr:nvSpPr>
        <xdr:cNvPr id="364" name="ZoneTexte 363">
          <a:extLst>
            <a:ext uri="{FF2B5EF4-FFF2-40B4-BE49-F238E27FC236}">
              <a16:creationId xmlns:a16="http://schemas.microsoft.com/office/drawing/2014/main" id="{2A19452D-1AAE-48E6-A808-EAEC6FBF42B9}"/>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135</xdr:row>
      <xdr:rowOff>0</xdr:rowOff>
    </xdr:from>
    <xdr:ext cx="65" cy="172227"/>
    <xdr:sp macro="" textlink="">
      <xdr:nvSpPr>
        <xdr:cNvPr id="365" name="ZoneTexte 364">
          <a:extLst>
            <a:ext uri="{FF2B5EF4-FFF2-40B4-BE49-F238E27FC236}">
              <a16:creationId xmlns:a16="http://schemas.microsoft.com/office/drawing/2014/main" id="{7BC0A3B0-D180-470E-9AFE-E32B19A87377}"/>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135</xdr:row>
      <xdr:rowOff>0</xdr:rowOff>
    </xdr:from>
    <xdr:ext cx="65" cy="172227"/>
    <xdr:sp macro="" textlink="">
      <xdr:nvSpPr>
        <xdr:cNvPr id="366" name="ZoneTexte 365">
          <a:extLst>
            <a:ext uri="{FF2B5EF4-FFF2-40B4-BE49-F238E27FC236}">
              <a16:creationId xmlns:a16="http://schemas.microsoft.com/office/drawing/2014/main" id="{A40669C8-C01C-47EA-98CD-08313C1C4CAB}"/>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135</xdr:row>
      <xdr:rowOff>0</xdr:rowOff>
    </xdr:from>
    <xdr:ext cx="65" cy="172227"/>
    <xdr:sp macro="" textlink="">
      <xdr:nvSpPr>
        <xdr:cNvPr id="367" name="ZoneTexte 366">
          <a:extLst>
            <a:ext uri="{FF2B5EF4-FFF2-40B4-BE49-F238E27FC236}">
              <a16:creationId xmlns:a16="http://schemas.microsoft.com/office/drawing/2014/main" id="{F368E43B-1580-4633-80E7-906C74CD7996}"/>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135</xdr:row>
      <xdr:rowOff>0</xdr:rowOff>
    </xdr:from>
    <xdr:ext cx="65" cy="172227"/>
    <xdr:sp macro="" textlink="">
      <xdr:nvSpPr>
        <xdr:cNvPr id="368" name="ZoneTexte 367">
          <a:extLst>
            <a:ext uri="{FF2B5EF4-FFF2-40B4-BE49-F238E27FC236}">
              <a16:creationId xmlns:a16="http://schemas.microsoft.com/office/drawing/2014/main" id="{D6C437E5-EE8A-43CE-950F-3AC479381CA4}"/>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135</xdr:row>
      <xdr:rowOff>0</xdr:rowOff>
    </xdr:from>
    <xdr:ext cx="65" cy="172227"/>
    <xdr:sp macro="" textlink="">
      <xdr:nvSpPr>
        <xdr:cNvPr id="369" name="ZoneTexte 368">
          <a:extLst>
            <a:ext uri="{FF2B5EF4-FFF2-40B4-BE49-F238E27FC236}">
              <a16:creationId xmlns:a16="http://schemas.microsoft.com/office/drawing/2014/main" id="{C3D98D9F-D389-4641-9B47-1BE1D975CEED}"/>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70" name="ZoneTexte 369">
          <a:extLst>
            <a:ext uri="{FF2B5EF4-FFF2-40B4-BE49-F238E27FC236}">
              <a16:creationId xmlns:a16="http://schemas.microsoft.com/office/drawing/2014/main" id="{E409DFB3-3303-481D-AA25-70D50E57C0A6}"/>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71" name="ZoneTexte 370">
          <a:extLst>
            <a:ext uri="{FF2B5EF4-FFF2-40B4-BE49-F238E27FC236}">
              <a16:creationId xmlns:a16="http://schemas.microsoft.com/office/drawing/2014/main" id="{FE714548-894A-4994-BA73-02D88F825B14}"/>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72" name="ZoneTexte 371">
          <a:extLst>
            <a:ext uri="{FF2B5EF4-FFF2-40B4-BE49-F238E27FC236}">
              <a16:creationId xmlns:a16="http://schemas.microsoft.com/office/drawing/2014/main" id="{CD0C4A16-CC56-4A58-86A1-F2437D4DFE2E}"/>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73" name="ZoneTexte 372">
          <a:extLst>
            <a:ext uri="{FF2B5EF4-FFF2-40B4-BE49-F238E27FC236}">
              <a16:creationId xmlns:a16="http://schemas.microsoft.com/office/drawing/2014/main" id="{2D9E0FCB-7732-4B53-BC4C-447ECACF5D8A}"/>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74" name="ZoneTexte 373">
          <a:extLst>
            <a:ext uri="{FF2B5EF4-FFF2-40B4-BE49-F238E27FC236}">
              <a16:creationId xmlns:a16="http://schemas.microsoft.com/office/drawing/2014/main" id="{8F45EC29-7928-4731-A344-14AC1590E1BF}"/>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75" name="ZoneTexte 374">
          <a:extLst>
            <a:ext uri="{FF2B5EF4-FFF2-40B4-BE49-F238E27FC236}">
              <a16:creationId xmlns:a16="http://schemas.microsoft.com/office/drawing/2014/main" id="{B2A7917A-79A9-4681-9A6F-366DEC466E14}"/>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76" name="ZoneTexte 375">
          <a:extLst>
            <a:ext uri="{FF2B5EF4-FFF2-40B4-BE49-F238E27FC236}">
              <a16:creationId xmlns:a16="http://schemas.microsoft.com/office/drawing/2014/main" id="{AC9141B1-67FC-4181-855C-1688AE98BE52}"/>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77" name="ZoneTexte 376">
          <a:extLst>
            <a:ext uri="{FF2B5EF4-FFF2-40B4-BE49-F238E27FC236}">
              <a16:creationId xmlns:a16="http://schemas.microsoft.com/office/drawing/2014/main" id="{ABBF5205-6C3B-4397-A7FE-40172844640D}"/>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78" name="ZoneTexte 377">
          <a:extLst>
            <a:ext uri="{FF2B5EF4-FFF2-40B4-BE49-F238E27FC236}">
              <a16:creationId xmlns:a16="http://schemas.microsoft.com/office/drawing/2014/main" id="{98289913-980E-4A01-B61C-3D6123AFDC0C}"/>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79" name="ZoneTexte 378">
          <a:extLst>
            <a:ext uri="{FF2B5EF4-FFF2-40B4-BE49-F238E27FC236}">
              <a16:creationId xmlns:a16="http://schemas.microsoft.com/office/drawing/2014/main" id="{48880E92-1D7B-4568-AA2D-BD20EAB2ECFE}"/>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80" name="ZoneTexte 379">
          <a:extLst>
            <a:ext uri="{FF2B5EF4-FFF2-40B4-BE49-F238E27FC236}">
              <a16:creationId xmlns:a16="http://schemas.microsoft.com/office/drawing/2014/main" id="{D8F83362-440B-4482-8403-CA457C0453F6}"/>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135</xdr:row>
      <xdr:rowOff>0</xdr:rowOff>
    </xdr:from>
    <xdr:ext cx="65" cy="172227"/>
    <xdr:sp macro="" textlink="">
      <xdr:nvSpPr>
        <xdr:cNvPr id="381" name="ZoneTexte 380">
          <a:extLst>
            <a:ext uri="{FF2B5EF4-FFF2-40B4-BE49-F238E27FC236}">
              <a16:creationId xmlns:a16="http://schemas.microsoft.com/office/drawing/2014/main" id="{10A4E11A-9FE5-4885-85CF-0FD66457D0FF}"/>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135</xdr:row>
      <xdr:rowOff>0</xdr:rowOff>
    </xdr:from>
    <xdr:ext cx="65" cy="172227"/>
    <xdr:sp macro="" textlink="">
      <xdr:nvSpPr>
        <xdr:cNvPr id="382" name="ZoneTexte 381">
          <a:extLst>
            <a:ext uri="{FF2B5EF4-FFF2-40B4-BE49-F238E27FC236}">
              <a16:creationId xmlns:a16="http://schemas.microsoft.com/office/drawing/2014/main" id="{6BDD2667-3613-471A-9895-15904F1AC9E5}"/>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135</xdr:row>
      <xdr:rowOff>0</xdr:rowOff>
    </xdr:from>
    <xdr:ext cx="65" cy="172227"/>
    <xdr:sp macro="" textlink="">
      <xdr:nvSpPr>
        <xdr:cNvPr id="383" name="ZoneTexte 382">
          <a:extLst>
            <a:ext uri="{FF2B5EF4-FFF2-40B4-BE49-F238E27FC236}">
              <a16:creationId xmlns:a16="http://schemas.microsoft.com/office/drawing/2014/main" id="{49F1BF96-8CAB-42C3-A6C5-E9713B41E9DF}"/>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135</xdr:row>
      <xdr:rowOff>0</xdr:rowOff>
    </xdr:from>
    <xdr:ext cx="65" cy="172227"/>
    <xdr:sp macro="" textlink="">
      <xdr:nvSpPr>
        <xdr:cNvPr id="384" name="ZoneTexte 383">
          <a:extLst>
            <a:ext uri="{FF2B5EF4-FFF2-40B4-BE49-F238E27FC236}">
              <a16:creationId xmlns:a16="http://schemas.microsoft.com/office/drawing/2014/main" id="{3AD17FBF-57E2-46EF-BA35-42594A963ECC}"/>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135</xdr:row>
      <xdr:rowOff>0</xdr:rowOff>
    </xdr:from>
    <xdr:ext cx="65" cy="172227"/>
    <xdr:sp macro="" textlink="">
      <xdr:nvSpPr>
        <xdr:cNvPr id="385" name="ZoneTexte 384">
          <a:extLst>
            <a:ext uri="{FF2B5EF4-FFF2-40B4-BE49-F238E27FC236}">
              <a16:creationId xmlns:a16="http://schemas.microsoft.com/office/drawing/2014/main" id="{E5BAC3D9-02C2-425B-887F-659EA1FC1D9F}"/>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135</xdr:row>
      <xdr:rowOff>0</xdr:rowOff>
    </xdr:from>
    <xdr:ext cx="65" cy="172227"/>
    <xdr:sp macro="" textlink="">
      <xdr:nvSpPr>
        <xdr:cNvPr id="386" name="ZoneTexte 385">
          <a:extLst>
            <a:ext uri="{FF2B5EF4-FFF2-40B4-BE49-F238E27FC236}">
              <a16:creationId xmlns:a16="http://schemas.microsoft.com/office/drawing/2014/main" id="{E553D39E-E5AF-4969-947C-EF88340D3195}"/>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135</xdr:row>
      <xdr:rowOff>0</xdr:rowOff>
    </xdr:from>
    <xdr:ext cx="65" cy="172227"/>
    <xdr:sp macro="" textlink="">
      <xdr:nvSpPr>
        <xdr:cNvPr id="387" name="ZoneTexte 386">
          <a:extLst>
            <a:ext uri="{FF2B5EF4-FFF2-40B4-BE49-F238E27FC236}">
              <a16:creationId xmlns:a16="http://schemas.microsoft.com/office/drawing/2014/main" id="{4A1C17FD-174D-49B3-9C46-C44135B35748}"/>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135</xdr:row>
      <xdr:rowOff>0</xdr:rowOff>
    </xdr:from>
    <xdr:ext cx="65" cy="172227"/>
    <xdr:sp macro="" textlink="">
      <xdr:nvSpPr>
        <xdr:cNvPr id="388" name="ZoneTexte 387">
          <a:extLst>
            <a:ext uri="{FF2B5EF4-FFF2-40B4-BE49-F238E27FC236}">
              <a16:creationId xmlns:a16="http://schemas.microsoft.com/office/drawing/2014/main" id="{1D8CD54C-51AD-4E07-B29B-FF075FCD3424}"/>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135</xdr:row>
      <xdr:rowOff>0</xdr:rowOff>
    </xdr:from>
    <xdr:ext cx="65" cy="172227"/>
    <xdr:sp macro="" textlink="">
      <xdr:nvSpPr>
        <xdr:cNvPr id="389" name="ZoneTexte 388">
          <a:extLst>
            <a:ext uri="{FF2B5EF4-FFF2-40B4-BE49-F238E27FC236}">
              <a16:creationId xmlns:a16="http://schemas.microsoft.com/office/drawing/2014/main" id="{08812A44-276D-49A3-9188-4C9BEAD4759B}"/>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135</xdr:row>
      <xdr:rowOff>0</xdr:rowOff>
    </xdr:from>
    <xdr:ext cx="65" cy="172227"/>
    <xdr:sp macro="" textlink="">
      <xdr:nvSpPr>
        <xdr:cNvPr id="390" name="ZoneTexte 389">
          <a:extLst>
            <a:ext uri="{FF2B5EF4-FFF2-40B4-BE49-F238E27FC236}">
              <a16:creationId xmlns:a16="http://schemas.microsoft.com/office/drawing/2014/main" id="{55B21FBF-76ED-49FF-9B78-7D2A1095DC81}"/>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135</xdr:row>
      <xdr:rowOff>0</xdr:rowOff>
    </xdr:from>
    <xdr:ext cx="65" cy="172227"/>
    <xdr:sp macro="" textlink="">
      <xdr:nvSpPr>
        <xdr:cNvPr id="391" name="ZoneTexte 390">
          <a:extLst>
            <a:ext uri="{FF2B5EF4-FFF2-40B4-BE49-F238E27FC236}">
              <a16:creationId xmlns:a16="http://schemas.microsoft.com/office/drawing/2014/main" id="{4D3E8971-552C-4BF4-9F34-E6E5D619514E}"/>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135</xdr:row>
      <xdr:rowOff>0</xdr:rowOff>
    </xdr:from>
    <xdr:ext cx="65" cy="172227"/>
    <xdr:sp macro="" textlink="">
      <xdr:nvSpPr>
        <xdr:cNvPr id="392" name="ZoneTexte 391">
          <a:extLst>
            <a:ext uri="{FF2B5EF4-FFF2-40B4-BE49-F238E27FC236}">
              <a16:creationId xmlns:a16="http://schemas.microsoft.com/office/drawing/2014/main" id="{C6CEA0E8-93E3-4422-A0E2-A1B01A7872C0}"/>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135</xdr:row>
      <xdr:rowOff>0</xdr:rowOff>
    </xdr:from>
    <xdr:ext cx="65" cy="172227"/>
    <xdr:sp macro="" textlink="">
      <xdr:nvSpPr>
        <xdr:cNvPr id="393" name="ZoneTexte 392">
          <a:extLst>
            <a:ext uri="{FF2B5EF4-FFF2-40B4-BE49-F238E27FC236}">
              <a16:creationId xmlns:a16="http://schemas.microsoft.com/office/drawing/2014/main" id="{3A9295F0-C0C1-468D-BB2D-DEA26EED2E94}"/>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135</xdr:row>
      <xdr:rowOff>0</xdr:rowOff>
    </xdr:from>
    <xdr:ext cx="65" cy="172227"/>
    <xdr:sp macro="" textlink="">
      <xdr:nvSpPr>
        <xdr:cNvPr id="394" name="ZoneTexte 393">
          <a:extLst>
            <a:ext uri="{FF2B5EF4-FFF2-40B4-BE49-F238E27FC236}">
              <a16:creationId xmlns:a16="http://schemas.microsoft.com/office/drawing/2014/main" id="{427044F7-FBFA-41FF-B244-6CF5188F1758}"/>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135</xdr:row>
      <xdr:rowOff>0</xdr:rowOff>
    </xdr:from>
    <xdr:ext cx="65" cy="172227"/>
    <xdr:sp macro="" textlink="">
      <xdr:nvSpPr>
        <xdr:cNvPr id="395" name="ZoneTexte 394">
          <a:extLst>
            <a:ext uri="{FF2B5EF4-FFF2-40B4-BE49-F238E27FC236}">
              <a16:creationId xmlns:a16="http://schemas.microsoft.com/office/drawing/2014/main" id="{7D214041-EC55-465A-A98B-D06902F6C334}"/>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135</xdr:row>
      <xdr:rowOff>0</xdr:rowOff>
    </xdr:from>
    <xdr:ext cx="65" cy="172227"/>
    <xdr:sp macro="" textlink="">
      <xdr:nvSpPr>
        <xdr:cNvPr id="396" name="ZoneTexte 395">
          <a:extLst>
            <a:ext uri="{FF2B5EF4-FFF2-40B4-BE49-F238E27FC236}">
              <a16:creationId xmlns:a16="http://schemas.microsoft.com/office/drawing/2014/main" id="{C4ACFFB4-BD80-4012-8F82-E8C5F93C9F06}"/>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135</xdr:row>
      <xdr:rowOff>0</xdr:rowOff>
    </xdr:from>
    <xdr:ext cx="65" cy="172227"/>
    <xdr:sp macro="" textlink="">
      <xdr:nvSpPr>
        <xdr:cNvPr id="397" name="ZoneTexte 396">
          <a:extLst>
            <a:ext uri="{FF2B5EF4-FFF2-40B4-BE49-F238E27FC236}">
              <a16:creationId xmlns:a16="http://schemas.microsoft.com/office/drawing/2014/main" id="{BBB90099-04CB-4D45-8650-13C2FBF8D4FD}"/>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135</xdr:row>
      <xdr:rowOff>0</xdr:rowOff>
    </xdr:from>
    <xdr:ext cx="65" cy="172227"/>
    <xdr:sp macro="" textlink="">
      <xdr:nvSpPr>
        <xdr:cNvPr id="398" name="ZoneTexte 397">
          <a:extLst>
            <a:ext uri="{FF2B5EF4-FFF2-40B4-BE49-F238E27FC236}">
              <a16:creationId xmlns:a16="http://schemas.microsoft.com/office/drawing/2014/main" id="{3BF76A74-98D4-4589-843D-3F9CEE87B86E}"/>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135</xdr:row>
      <xdr:rowOff>0</xdr:rowOff>
    </xdr:from>
    <xdr:ext cx="65" cy="172227"/>
    <xdr:sp macro="" textlink="">
      <xdr:nvSpPr>
        <xdr:cNvPr id="399" name="ZoneTexte 398">
          <a:extLst>
            <a:ext uri="{FF2B5EF4-FFF2-40B4-BE49-F238E27FC236}">
              <a16:creationId xmlns:a16="http://schemas.microsoft.com/office/drawing/2014/main" id="{18E34143-689A-4217-B4D8-8F01E46B5234}"/>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135</xdr:row>
      <xdr:rowOff>0</xdr:rowOff>
    </xdr:from>
    <xdr:ext cx="65" cy="172227"/>
    <xdr:sp macro="" textlink="">
      <xdr:nvSpPr>
        <xdr:cNvPr id="400" name="ZoneTexte 399">
          <a:extLst>
            <a:ext uri="{FF2B5EF4-FFF2-40B4-BE49-F238E27FC236}">
              <a16:creationId xmlns:a16="http://schemas.microsoft.com/office/drawing/2014/main" id="{D962E329-E142-46F1-8F2D-BEF050ECD3AD}"/>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135</xdr:row>
      <xdr:rowOff>0</xdr:rowOff>
    </xdr:from>
    <xdr:ext cx="65" cy="172227"/>
    <xdr:sp macro="" textlink="">
      <xdr:nvSpPr>
        <xdr:cNvPr id="401" name="ZoneTexte 400">
          <a:extLst>
            <a:ext uri="{FF2B5EF4-FFF2-40B4-BE49-F238E27FC236}">
              <a16:creationId xmlns:a16="http://schemas.microsoft.com/office/drawing/2014/main" id="{F103373F-3840-4603-8C4A-50FD8832B8D8}"/>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02" name="ZoneTexte 401">
          <a:extLst>
            <a:ext uri="{FF2B5EF4-FFF2-40B4-BE49-F238E27FC236}">
              <a16:creationId xmlns:a16="http://schemas.microsoft.com/office/drawing/2014/main" id="{76F0612C-B805-4550-ABC2-DAE8F18F02F9}"/>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03" name="ZoneTexte 402">
          <a:extLst>
            <a:ext uri="{FF2B5EF4-FFF2-40B4-BE49-F238E27FC236}">
              <a16:creationId xmlns:a16="http://schemas.microsoft.com/office/drawing/2014/main" id="{864A5C45-6944-4B4F-A34C-64DC309F9D8A}"/>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04" name="ZoneTexte 403">
          <a:extLst>
            <a:ext uri="{FF2B5EF4-FFF2-40B4-BE49-F238E27FC236}">
              <a16:creationId xmlns:a16="http://schemas.microsoft.com/office/drawing/2014/main" id="{1DD9C668-E02B-4AA8-B95A-6153DF20D584}"/>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05" name="ZoneTexte 404">
          <a:extLst>
            <a:ext uri="{FF2B5EF4-FFF2-40B4-BE49-F238E27FC236}">
              <a16:creationId xmlns:a16="http://schemas.microsoft.com/office/drawing/2014/main" id="{E5BABBF0-4D63-42D3-AAE5-BC577980D51C}"/>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06" name="ZoneTexte 405">
          <a:extLst>
            <a:ext uri="{FF2B5EF4-FFF2-40B4-BE49-F238E27FC236}">
              <a16:creationId xmlns:a16="http://schemas.microsoft.com/office/drawing/2014/main" id="{6A0F181E-767C-41F5-9C0B-B94B48B5FF99}"/>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07" name="ZoneTexte 406">
          <a:extLst>
            <a:ext uri="{FF2B5EF4-FFF2-40B4-BE49-F238E27FC236}">
              <a16:creationId xmlns:a16="http://schemas.microsoft.com/office/drawing/2014/main" id="{E728EB74-320C-4C82-B088-D210AF686DB0}"/>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08" name="ZoneTexte 407">
          <a:extLst>
            <a:ext uri="{FF2B5EF4-FFF2-40B4-BE49-F238E27FC236}">
              <a16:creationId xmlns:a16="http://schemas.microsoft.com/office/drawing/2014/main" id="{ECACC7E5-9555-46D8-9D4B-A3B9B792EDE2}"/>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09" name="ZoneTexte 408">
          <a:extLst>
            <a:ext uri="{FF2B5EF4-FFF2-40B4-BE49-F238E27FC236}">
              <a16:creationId xmlns:a16="http://schemas.microsoft.com/office/drawing/2014/main" id="{3B866663-4822-4893-BF4B-8B4CCA250D35}"/>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10" name="ZoneTexte 409">
          <a:extLst>
            <a:ext uri="{FF2B5EF4-FFF2-40B4-BE49-F238E27FC236}">
              <a16:creationId xmlns:a16="http://schemas.microsoft.com/office/drawing/2014/main" id="{91EF22F6-AD81-43B7-AC41-1BC76534D82B}"/>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11" name="ZoneTexte 410">
          <a:extLst>
            <a:ext uri="{FF2B5EF4-FFF2-40B4-BE49-F238E27FC236}">
              <a16:creationId xmlns:a16="http://schemas.microsoft.com/office/drawing/2014/main" id="{E071C017-11E0-4AF6-BCEB-C41F19BDAF3D}"/>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12" name="ZoneTexte 411">
          <a:extLst>
            <a:ext uri="{FF2B5EF4-FFF2-40B4-BE49-F238E27FC236}">
              <a16:creationId xmlns:a16="http://schemas.microsoft.com/office/drawing/2014/main" id="{D9CFC355-9B6A-4942-B175-3CAB2C7CF858}"/>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13" name="ZoneTexte 412">
          <a:extLst>
            <a:ext uri="{FF2B5EF4-FFF2-40B4-BE49-F238E27FC236}">
              <a16:creationId xmlns:a16="http://schemas.microsoft.com/office/drawing/2014/main" id="{21893540-DC6F-4E84-9913-58C14F497C9A}"/>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185</xdr:row>
      <xdr:rowOff>0</xdr:rowOff>
    </xdr:from>
    <xdr:ext cx="65" cy="172227"/>
    <xdr:sp macro="" textlink="">
      <xdr:nvSpPr>
        <xdr:cNvPr id="414" name="ZoneTexte 413">
          <a:extLst>
            <a:ext uri="{FF2B5EF4-FFF2-40B4-BE49-F238E27FC236}">
              <a16:creationId xmlns:a16="http://schemas.microsoft.com/office/drawing/2014/main" id="{7067BF82-48CD-4970-9498-09A8BCA41ACB}"/>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185</xdr:row>
      <xdr:rowOff>0</xdr:rowOff>
    </xdr:from>
    <xdr:ext cx="65" cy="172227"/>
    <xdr:sp macro="" textlink="">
      <xdr:nvSpPr>
        <xdr:cNvPr id="415" name="ZoneTexte 414">
          <a:extLst>
            <a:ext uri="{FF2B5EF4-FFF2-40B4-BE49-F238E27FC236}">
              <a16:creationId xmlns:a16="http://schemas.microsoft.com/office/drawing/2014/main" id="{C19BF5F9-D9E0-4F75-A507-FC290BC6C618}"/>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185</xdr:row>
      <xdr:rowOff>0</xdr:rowOff>
    </xdr:from>
    <xdr:ext cx="65" cy="172227"/>
    <xdr:sp macro="" textlink="">
      <xdr:nvSpPr>
        <xdr:cNvPr id="416" name="ZoneTexte 415">
          <a:extLst>
            <a:ext uri="{FF2B5EF4-FFF2-40B4-BE49-F238E27FC236}">
              <a16:creationId xmlns:a16="http://schemas.microsoft.com/office/drawing/2014/main" id="{5837C792-856C-4A5E-AED3-6A6708189444}"/>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185</xdr:row>
      <xdr:rowOff>0</xdr:rowOff>
    </xdr:from>
    <xdr:ext cx="65" cy="172227"/>
    <xdr:sp macro="" textlink="">
      <xdr:nvSpPr>
        <xdr:cNvPr id="417" name="ZoneTexte 416">
          <a:extLst>
            <a:ext uri="{FF2B5EF4-FFF2-40B4-BE49-F238E27FC236}">
              <a16:creationId xmlns:a16="http://schemas.microsoft.com/office/drawing/2014/main" id="{7F5C854F-F296-423F-94CA-0E773AE88E4B}"/>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185</xdr:row>
      <xdr:rowOff>0</xdr:rowOff>
    </xdr:from>
    <xdr:ext cx="65" cy="172227"/>
    <xdr:sp macro="" textlink="">
      <xdr:nvSpPr>
        <xdr:cNvPr id="418" name="ZoneTexte 417">
          <a:extLst>
            <a:ext uri="{FF2B5EF4-FFF2-40B4-BE49-F238E27FC236}">
              <a16:creationId xmlns:a16="http://schemas.microsoft.com/office/drawing/2014/main" id="{BE209515-0771-4AEE-A5E1-DDBE0F43BC66}"/>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185</xdr:row>
      <xdr:rowOff>0</xdr:rowOff>
    </xdr:from>
    <xdr:ext cx="65" cy="172227"/>
    <xdr:sp macro="" textlink="">
      <xdr:nvSpPr>
        <xdr:cNvPr id="419" name="ZoneTexte 418">
          <a:extLst>
            <a:ext uri="{FF2B5EF4-FFF2-40B4-BE49-F238E27FC236}">
              <a16:creationId xmlns:a16="http://schemas.microsoft.com/office/drawing/2014/main" id="{28082B94-156D-4331-A182-F5EB369EAE68}"/>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185</xdr:row>
      <xdr:rowOff>0</xdr:rowOff>
    </xdr:from>
    <xdr:ext cx="65" cy="172227"/>
    <xdr:sp macro="" textlink="">
      <xdr:nvSpPr>
        <xdr:cNvPr id="420" name="ZoneTexte 419">
          <a:extLst>
            <a:ext uri="{FF2B5EF4-FFF2-40B4-BE49-F238E27FC236}">
              <a16:creationId xmlns:a16="http://schemas.microsoft.com/office/drawing/2014/main" id="{56EF0745-63B5-482A-B74A-89D109C6D449}"/>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185</xdr:row>
      <xdr:rowOff>0</xdr:rowOff>
    </xdr:from>
    <xdr:ext cx="65" cy="172227"/>
    <xdr:sp macro="" textlink="">
      <xdr:nvSpPr>
        <xdr:cNvPr id="421" name="ZoneTexte 420">
          <a:extLst>
            <a:ext uri="{FF2B5EF4-FFF2-40B4-BE49-F238E27FC236}">
              <a16:creationId xmlns:a16="http://schemas.microsoft.com/office/drawing/2014/main" id="{17F02CC9-F51B-44A5-BB3C-6C5017CF80EB}"/>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22" name="ZoneTexte 421">
          <a:extLst>
            <a:ext uri="{FF2B5EF4-FFF2-40B4-BE49-F238E27FC236}">
              <a16:creationId xmlns:a16="http://schemas.microsoft.com/office/drawing/2014/main" id="{0B79A893-FA00-4FA4-89E0-406B99959E46}"/>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23" name="ZoneTexte 422">
          <a:extLst>
            <a:ext uri="{FF2B5EF4-FFF2-40B4-BE49-F238E27FC236}">
              <a16:creationId xmlns:a16="http://schemas.microsoft.com/office/drawing/2014/main" id="{31F66EF0-5C65-44D6-A5EB-BCC9856DA903}"/>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24" name="ZoneTexte 423">
          <a:extLst>
            <a:ext uri="{FF2B5EF4-FFF2-40B4-BE49-F238E27FC236}">
              <a16:creationId xmlns:a16="http://schemas.microsoft.com/office/drawing/2014/main" id="{AF499161-9A1C-45EA-B807-DE44B5DA0661}"/>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25" name="ZoneTexte 424">
          <a:extLst>
            <a:ext uri="{FF2B5EF4-FFF2-40B4-BE49-F238E27FC236}">
              <a16:creationId xmlns:a16="http://schemas.microsoft.com/office/drawing/2014/main" id="{D2612A3C-FE64-4075-9739-BD11E7A46D36}"/>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26" name="ZoneTexte 425">
          <a:extLst>
            <a:ext uri="{FF2B5EF4-FFF2-40B4-BE49-F238E27FC236}">
              <a16:creationId xmlns:a16="http://schemas.microsoft.com/office/drawing/2014/main" id="{E44D6D51-E3D2-4D7B-9102-14498BA93049}"/>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27" name="ZoneTexte 426">
          <a:extLst>
            <a:ext uri="{FF2B5EF4-FFF2-40B4-BE49-F238E27FC236}">
              <a16:creationId xmlns:a16="http://schemas.microsoft.com/office/drawing/2014/main" id="{7FF5FA73-404E-4D01-843A-CB43BFCEA0F4}"/>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28" name="ZoneTexte 427">
          <a:extLst>
            <a:ext uri="{FF2B5EF4-FFF2-40B4-BE49-F238E27FC236}">
              <a16:creationId xmlns:a16="http://schemas.microsoft.com/office/drawing/2014/main" id="{92FE51CD-79E5-49D4-94FE-AC6CE429FA38}"/>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29" name="ZoneTexte 428">
          <a:extLst>
            <a:ext uri="{FF2B5EF4-FFF2-40B4-BE49-F238E27FC236}">
              <a16:creationId xmlns:a16="http://schemas.microsoft.com/office/drawing/2014/main" id="{199A2705-1623-4057-93FB-072390A670E9}"/>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30" name="ZoneTexte 429">
          <a:extLst>
            <a:ext uri="{FF2B5EF4-FFF2-40B4-BE49-F238E27FC236}">
              <a16:creationId xmlns:a16="http://schemas.microsoft.com/office/drawing/2014/main" id="{E89A9D4D-299B-486B-AE60-1C28720B246F}"/>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31" name="ZoneTexte 430">
          <a:extLst>
            <a:ext uri="{FF2B5EF4-FFF2-40B4-BE49-F238E27FC236}">
              <a16:creationId xmlns:a16="http://schemas.microsoft.com/office/drawing/2014/main" id="{167D3795-70F8-4B70-94AB-0E4BEBEA9D57}"/>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32" name="ZoneTexte 431">
          <a:extLst>
            <a:ext uri="{FF2B5EF4-FFF2-40B4-BE49-F238E27FC236}">
              <a16:creationId xmlns:a16="http://schemas.microsoft.com/office/drawing/2014/main" id="{32EDC9CE-57A8-48B1-A4ED-CBD985DF2B62}"/>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185</xdr:row>
      <xdr:rowOff>0</xdr:rowOff>
    </xdr:from>
    <xdr:ext cx="65" cy="172227"/>
    <xdr:sp macro="" textlink="">
      <xdr:nvSpPr>
        <xdr:cNvPr id="433" name="ZoneTexte 432">
          <a:extLst>
            <a:ext uri="{FF2B5EF4-FFF2-40B4-BE49-F238E27FC236}">
              <a16:creationId xmlns:a16="http://schemas.microsoft.com/office/drawing/2014/main" id="{18A503EC-543A-4DC5-B97A-3A9A9204F81A}"/>
            </a:ext>
          </a:extLst>
        </xdr:cNvPr>
        <xdr:cNvSpPr txBox="1"/>
      </xdr:nvSpPr>
      <xdr:spPr>
        <a:xfrm>
          <a:off x="3162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185</xdr:row>
      <xdr:rowOff>0</xdr:rowOff>
    </xdr:from>
    <xdr:ext cx="65" cy="172227"/>
    <xdr:sp macro="" textlink="">
      <xdr:nvSpPr>
        <xdr:cNvPr id="434" name="ZoneTexte 433">
          <a:extLst>
            <a:ext uri="{FF2B5EF4-FFF2-40B4-BE49-F238E27FC236}">
              <a16:creationId xmlns:a16="http://schemas.microsoft.com/office/drawing/2014/main" id="{CA77CD27-F11D-42A2-94D1-448F36F61FB6}"/>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185</xdr:row>
      <xdr:rowOff>0</xdr:rowOff>
    </xdr:from>
    <xdr:ext cx="65" cy="172227"/>
    <xdr:sp macro="" textlink="">
      <xdr:nvSpPr>
        <xdr:cNvPr id="435" name="ZoneTexte 434">
          <a:extLst>
            <a:ext uri="{FF2B5EF4-FFF2-40B4-BE49-F238E27FC236}">
              <a16:creationId xmlns:a16="http://schemas.microsoft.com/office/drawing/2014/main" id="{2F03514E-B2C1-499A-9DC9-9233D0D744B1}"/>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185</xdr:row>
      <xdr:rowOff>0</xdr:rowOff>
    </xdr:from>
    <xdr:ext cx="65" cy="172227"/>
    <xdr:sp macro="" textlink="">
      <xdr:nvSpPr>
        <xdr:cNvPr id="436" name="ZoneTexte 435">
          <a:extLst>
            <a:ext uri="{FF2B5EF4-FFF2-40B4-BE49-F238E27FC236}">
              <a16:creationId xmlns:a16="http://schemas.microsoft.com/office/drawing/2014/main" id="{9B2D86BD-7C70-406D-A9C4-FF1261AE4F93}"/>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185</xdr:row>
      <xdr:rowOff>0</xdr:rowOff>
    </xdr:from>
    <xdr:ext cx="65" cy="172227"/>
    <xdr:sp macro="" textlink="">
      <xdr:nvSpPr>
        <xdr:cNvPr id="437" name="ZoneTexte 436">
          <a:extLst>
            <a:ext uri="{FF2B5EF4-FFF2-40B4-BE49-F238E27FC236}">
              <a16:creationId xmlns:a16="http://schemas.microsoft.com/office/drawing/2014/main" id="{D2FA3116-2952-43F7-93EA-33F0140A70EC}"/>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185</xdr:row>
      <xdr:rowOff>0</xdr:rowOff>
    </xdr:from>
    <xdr:ext cx="65" cy="172227"/>
    <xdr:sp macro="" textlink="">
      <xdr:nvSpPr>
        <xdr:cNvPr id="438" name="ZoneTexte 437">
          <a:extLst>
            <a:ext uri="{FF2B5EF4-FFF2-40B4-BE49-F238E27FC236}">
              <a16:creationId xmlns:a16="http://schemas.microsoft.com/office/drawing/2014/main" id="{83E9E7B3-70DC-4F72-9B25-D0374E703B43}"/>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185</xdr:row>
      <xdr:rowOff>0</xdr:rowOff>
    </xdr:from>
    <xdr:ext cx="65" cy="172227"/>
    <xdr:sp macro="" textlink="">
      <xdr:nvSpPr>
        <xdr:cNvPr id="439" name="ZoneTexte 438">
          <a:extLst>
            <a:ext uri="{FF2B5EF4-FFF2-40B4-BE49-F238E27FC236}">
              <a16:creationId xmlns:a16="http://schemas.microsoft.com/office/drawing/2014/main" id="{82431716-C8CA-4537-AC38-CCDE0B19FEA8}"/>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185</xdr:row>
      <xdr:rowOff>0</xdr:rowOff>
    </xdr:from>
    <xdr:ext cx="65" cy="172227"/>
    <xdr:sp macro="" textlink="">
      <xdr:nvSpPr>
        <xdr:cNvPr id="440" name="ZoneTexte 439">
          <a:extLst>
            <a:ext uri="{FF2B5EF4-FFF2-40B4-BE49-F238E27FC236}">
              <a16:creationId xmlns:a16="http://schemas.microsoft.com/office/drawing/2014/main" id="{32FED091-E1D2-42C3-81F3-36D16914688C}"/>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185</xdr:row>
      <xdr:rowOff>0</xdr:rowOff>
    </xdr:from>
    <xdr:ext cx="65" cy="172227"/>
    <xdr:sp macro="" textlink="">
      <xdr:nvSpPr>
        <xdr:cNvPr id="441" name="ZoneTexte 440">
          <a:extLst>
            <a:ext uri="{FF2B5EF4-FFF2-40B4-BE49-F238E27FC236}">
              <a16:creationId xmlns:a16="http://schemas.microsoft.com/office/drawing/2014/main" id="{9D0DE500-2809-4BEC-8C3C-AEFC34C0FE11}"/>
            </a:ext>
          </a:extLst>
        </xdr:cNvPr>
        <xdr:cNvSpPr txBox="1"/>
      </xdr:nvSpPr>
      <xdr:spPr>
        <a:xfrm>
          <a:off x="4391025"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185</xdr:row>
      <xdr:rowOff>0</xdr:rowOff>
    </xdr:from>
    <xdr:ext cx="65" cy="172227"/>
    <xdr:sp macro="" textlink="">
      <xdr:nvSpPr>
        <xdr:cNvPr id="442" name="ZoneTexte 441">
          <a:extLst>
            <a:ext uri="{FF2B5EF4-FFF2-40B4-BE49-F238E27FC236}">
              <a16:creationId xmlns:a16="http://schemas.microsoft.com/office/drawing/2014/main" id="{A7CD5C02-6A23-4BED-B511-998682782828}"/>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185</xdr:row>
      <xdr:rowOff>0</xdr:rowOff>
    </xdr:from>
    <xdr:ext cx="65" cy="172227"/>
    <xdr:sp macro="" textlink="">
      <xdr:nvSpPr>
        <xdr:cNvPr id="443" name="ZoneTexte 442">
          <a:extLst>
            <a:ext uri="{FF2B5EF4-FFF2-40B4-BE49-F238E27FC236}">
              <a16:creationId xmlns:a16="http://schemas.microsoft.com/office/drawing/2014/main" id="{13ED595D-05F6-4806-BB5A-5D7D409F43B0}"/>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185</xdr:row>
      <xdr:rowOff>0</xdr:rowOff>
    </xdr:from>
    <xdr:ext cx="65" cy="172227"/>
    <xdr:sp macro="" textlink="">
      <xdr:nvSpPr>
        <xdr:cNvPr id="444" name="ZoneTexte 443">
          <a:extLst>
            <a:ext uri="{FF2B5EF4-FFF2-40B4-BE49-F238E27FC236}">
              <a16:creationId xmlns:a16="http://schemas.microsoft.com/office/drawing/2014/main" id="{5B4831D5-B67F-4423-BFAB-B25B6E7D4E55}"/>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185</xdr:row>
      <xdr:rowOff>0</xdr:rowOff>
    </xdr:from>
    <xdr:ext cx="65" cy="172227"/>
    <xdr:sp macro="" textlink="">
      <xdr:nvSpPr>
        <xdr:cNvPr id="445" name="ZoneTexte 444">
          <a:extLst>
            <a:ext uri="{FF2B5EF4-FFF2-40B4-BE49-F238E27FC236}">
              <a16:creationId xmlns:a16="http://schemas.microsoft.com/office/drawing/2014/main" id="{A27C9935-3E79-4B97-A226-729FBCF421F7}"/>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185</xdr:row>
      <xdr:rowOff>0</xdr:rowOff>
    </xdr:from>
    <xdr:ext cx="65" cy="172227"/>
    <xdr:sp macro="" textlink="">
      <xdr:nvSpPr>
        <xdr:cNvPr id="446" name="ZoneTexte 445">
          <a:extLst>
            <a:ext uri="{FF2B5EF4-FFF2-40B4-BE49-F238E27FC236}">
              <a16:creationId xmlns:a16="http://schemas.microsoft.com/office/drawing/2014/main" id="{A54C7D9A-9C52-4E5E-91B2-EAF67E5DD913}"/>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185</xdr:row>
      <xdr:rowOff>0</xdr:rowOff>
    </xdr:from>
    <xdr:ext cx="65" cy="172227"/>
    <xdr:sp macro="" textlink="">
      <xdr:nvSpPr>
        <xdr:cNvPr id="447" name="ZoneTexte 446">
          <a:extLst>
            <a:ext uri="{FF2B5EF4-FFF2-40B4-BE49-F238E27FC236}">
              <a16:creationId xmlns:a16="http://schemas.microsoft.com/office/drawing/2014/main" id="{AADD6952-0303-4308-8E33-E3F0921F8C3B}"/>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185</xdr:row>
      <xdr:rowOff>0</xdr:rowOff>
    </xdr:from>
    <xdr:ext cx="65" cy="172227"/>
    <xdr:sp macro="" textlink="">
      <xdr:nvSpPr>
        <xdr:cNvPr id="448" name="ZoneTexte 447">
          <a:extLst>
            <a:ext uri="{FF2B5EF4-FFF2-40B4-BE49-F238E27FC236}">
              <a16:creationId xmlns:a16="http://schemas.microsoft.com/office/drawing/2014/main" id="{D9A865E7-6E14-435B-85FD-7644F18E9B8A}"/>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185</xdr:row>
      <xdr:rowOff>0</xdr:rowOff>
    </xdr:from>
    <xdr:ext cx="65" cy="172227"/>
    <xdr:sp macro="" textlink="">
      <xdr:nvSpPr>
        <xdr:cNvPr id="449" name="ZoneTexte 448">
          <a:extLst>
            <a:ext uri="{FF2B5EF4-FFF2-40B4-BE49-F238E27FC236}">
              <a16:creationId xmlns:a16="http://schemas.microsoft.com/office/drawing/2014/main" id="{F23695DF-AF76-470D-8B52-B54A5D0EAAE1}"/>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185</xdr:row>
      <xdr:rowOff>0</xdr:rowOff>
    </xdr:from>
    <xdr:ext cx="65" cy="172227"/>
    <xdr:sp macro="" textlink="">
      <xdr:nvSpPr>
        <xdr:cNvPr id="450" name="ZoneTexte 449">
          <a:extLst>
            <a:ext uri="{FF2B5EF4-FFF2-40B4-BE49-F238E27FC236}">
              <a16:creationId xmlns:a16="http://schemas.microsoft.com/office/drawing/2014/main" id="{DE126B0F-1B0E-43BE-B732-24085FA721AA}"/>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185</xdr:row>
      <xdr:rowOff>0</xdr:rowOff>
    </xdr:from>
    <xdr:ext cx="65" cy="172227"/>
    <xdr:sp macro="" textlink="">
      <xdr:nvSpPr>
        <xdr:cNvPr id="451" name="ZoneTexte 450">
          <a:extLst>
            <a:ext uri="{FF2B5EF4-FFF2-40B4-BE49-F238E27FC236}">
              <a16:creationId xmlns:a16="http://schemas.microsoft.com/office/drawing/2014/main" id="{2701B557-9710-49DA-984B-3863FF3BFA85}"/>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185</xdr:row>
      <xdr:rowOff>0</xdr:rowOff>
    </xdr:from>
    <xdr:ext cx="65" cy="172227"/>
    <xdr:sp macro="" textlink="">
      <xdr:nvSpPr>
        <xdr:cNvPr id="452" name="ZoneTexte 451">
          <a:extLst>
            <a:ext uri="{FF2B5EF4-FFF2-40B4-BE49-F238E27FC236}">
              <a16:creationId xmlns:a16="http://schemas.microsoft.com/office/drawing/2014/main" id="{6C7ABE09-E15E-4B94-955A-4069BBEED5A8}"/>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185</xdr:row>
      <xdr:rowOff>0</xdr:rowOff>
    </xdr:from>
    <xdr:ext cx="65" cy="172227"/>
    <xdr:sp macro="" textlink="">
      <xdr:nvSpPr>
        <xdr:cNvPr id="453" name="ZoneTexte 452">
          <a:extLst>
            <a:ext uri="{FF2B5EF4-FFF2-40B4-BE49-F238E27FC236}">
              <a16:creationId xmlns:a16="http://schemas.microsoft.com/office/drawing/2014/main" id="{D99EB542-EFB8-4EF2-B01A-40DFCBC335C2}"/>
            </a:ext>
          </a:extLst>
        </xdr:cNvPr>
        <xdr:cNvSpPr txBox="1"/>
      </xdr:nvSpPr>
      <xdr:spPr>
        <a:xfrm>
          <a:off x="2781300" y="3134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54" name="ZoneTexte 453">
          <a:extLst>
            <a:ext uri="{FF2B5EF4-FFF2-40B4-BE49-F238E27FC236}">
              <a16:creationId xmlns:a16="http://schemas.microsoft.com/office/drawing/2014/main" id="{197A5A40-D411-4BE9-8F44-8AD8B3E0FBB2}"/>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55" name="ZoneTexte 454">
          <a:extLst>
            <a:ext uri="{FF2B5EF4-FFF2-40B4-BE49-F238E27FC236}">
              <a16:creationId xmlns:a16="http://schemas.microsoft.com/office/drawing/2014/main" id="{BFC9EA75-90AC-4AD5-B648-F8355B5A4C7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56" name="ZoneTexte 455">
          <a:extLst>
            <a:ext uri="{FF2B5EF4-FFF2-40B4-BE49-F238E27FC236}">
              <a16:creationId xmlns:a16="http://schemas.microsoft.com/office/drawing/2014/main" id="{E6926652-A3DD-462C-95AC-9D4B8677B5C2}"/>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57" name="ZoneTexte 456">
          <a:extLst>
            <a:ext uri="{FF2B5EF4-FFF2-40B4-BE49-F238E27FC236}">
              <a16:creationId xmlns:a16="http://schemas.microsoft.com/office/drawing/2014/main" id="{7307E626-F64E-4A35-8B77-5D6C2817D534}"/>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58" name="ZoneTexte 457">
          <a:extLst>
            <a:ext uri="{FF2B5EF4-FFF2-40B4-BE49-F238E27FC236}">
              <a16:creationId xmlns:a16="http://schemas.microsoft.com/office/drawing/2014/main" id="{91A074F8-F358-4EB7-8A51-07904968C46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59" name="ZoneTexte 458">
          <a:extLst>
            <a:ext uri="{FF2B5EF4-FFF2-40B4-BE49-F238E27FC236}">
              <a16:creationId xmlns:a16="http://schemas.microsoft.com/office/drawing/2014/main" id="{12A4ADF0-2126-4C50-9F57-9BF357AC7FEB}"/>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60" name="ZoneTexte 459">
          <a:extLst>
            <a:ext uri="{FF2B5EF4-FFF2-40B4-BE49-F238E27FC236}">
              <a16:creationId xmlns:a16="http://schemas.microsoft.com/office/drawing/2014/main" id="{5C8AD86B-FDEB-4C50-866E-4E5FF731930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61" name="ZoneTexte 460">
          <a:extLst>
            <a:ext uri="{FF2B5EF4-FFF2-40B4-BE49-F238E27FC236}">
              <a16:creationId xmlns:a16="http://schemas.microsoft.com/office/drawing/2014/main" id="{FB3F5E4F-2ED6-4C98-B5D3-59828D1A3B9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62" name="ZoneTexte 461">
          <a:extLst>
            <a:ext uri="{FF2B5EF4-FFF2-40B4-BE49-F238E27FC236}">
              <a16:creationId xmlns:a16="http://schemas.microsoft.com/office/drawing/2014/main" id="{EDF19C5B-E728-4ABC-9A36-680ADF7C70D7}"/>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63" name="ZoneTexte 462">
          <a:extLst>
            <a:ext uri="{FF2B5EF4-FFF2-40B4-BE49-F238E27FC236}">
              <a16:creationId xmlns:a16="http://schemas.microsoft.com/office/drawing/2014/main" id="{4E6F1402-E0FB-4AC6-9B63-E84C8CF70F2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64" name="ZoneTexte 463">
          <a:extLst>
            <a:ext uri="{FF2B5EF4-FFF2-40B4-BE49-F238E27FC236}">
              <a16:creationId xmlns:a16="http://schemas.microsoft.com/office/drawing/2014/main" id="{4EB3401E-7D30-4700-AC1B-3766C4E35F3E}"/>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65" name="ZoneTexte 464">
          <a:extLst>
            <a:ext uri="{FF2B5EF4-FFF2-40B4-BE49-F238E27FC236}">
              <a16:creationId xmlns:a16="http://schemas.microsoft.com/office/drawing/2014/main" id="{7C4ED8AB-96F5-4451-90F1-0325925B136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66" name="ZoneTexte 465">
          <a:extLst>
            <a:ext uri="{FF2B5EF4-FFF2-40B4-BE49-F238E27FC236}">
              <a16:creationId xmlns:a16="http://schemas.microsoft.com/office/drawing/2014/main" id="{06CC66BE-4BEE-4EED-B272-5EE8DEBD42D4}"/>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67" name="ZoneTexte 466">
          <a:extLst>
            <a:ext uri="{FF2B5EF4-FFF2-40B4-BE49-F238E27FC236}">
              <a16:creationId xmlns:a16="http://schemas.microsoft.com/office/drawing/2014/main" id="{B76C7AF7-E3F4-4F18-B180-F0B09F48A707}"/>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68" name="ZoneTexte 467">
          <a:extLst>
            <a:ext uri="{FF2B5EF4-FFF2-40B4-BE49-F238E27FC236}">
              <a16:creationId xmlns:a16="http://schemas.microsoft.com/office/drawing/2014/main" id="{82AB919F-A9F3-42DD-A41D-064D7B1CCC3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69" name="ZoneTexte 468">
          <a:extLst>
            <a:ext uri="{FF2B5EF4-FFF2-40B4-BE49-F238E27FC236}">
              <a16:creationId xmlns:a16="http://schemas.microsoft.com/office/drawing/2014/main" id="{7424A6D5-3AAE-42BD-B7D2-F504E6E9B7C1}"/>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70" name="ZoneTexte 469">
          <a:extLst>
            <a:ext uri="{FF2B5EF4-FFF2-40B4-BE49-F238E27FC236}">
              <a16:creationId xmlns:a16="http://schemas.microsoft.com/office/drawing/2014/main" id="{BB6C94AC-CD5C-495C-8B75-2D44CAAB842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71" name="ZoneTexte 470">
          <a:extLst>
            <a:ext uri="{FF2B5EF4-FFF2-40B4-BE49-F238E27FC236}">
              <a16:creationId xmlns:a16="http://schemas.microsoft.com/office/drawing/2014/main" id="{EF537BC9-6AEE-4105-9C26-9D89B7B78D14}"/>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72" name="ZoneTexte 471">
          <a:extLst>
            <a:ext uri="{FF2B5EF4-FFF2-40B4-BE49-F238E27FC236}">
              <a16:creationId xmlns:a16="http://schemas.microsoft.com/office/drawing/2014/main" id="{87D2F246-B3CF-460E-9A8C-E8882B27920E}"/>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73" name="ZoneTexte 472">
          <a:extLst>
            <a:ext uri="{FF2B5EF4-FFF2-40B4-BE49-F238E27FC236}">
              <a16:creationId xmlns:a16="http://schemas.microsoft.com/office/drawing/2014/main" id="{75E5ABC9-C4A1-4D36-ACD1-3C1735FB889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74" name="ZoneTexte 473">
          <a:extLst>
            <a:ext uri="{FF2B5EF4-FFF2-40B4-BE49-F238E27FC236}">
              <a16:creationId xmlns:a16="http://schemas.microsoft.com/office/drawing/2014/main" id="{F70D282D-B044-4F32-9994-3F9967579DB4}"/>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75" name="ZoneTexte 474">
          <a:extLst>
            <a:ext uri="{FF2B5EF4-FFF2-40B4-BE49-F238E27FC236}">
              <a16:creationId xmlns:a16="http://schemas.microsoft.com/office/drawing/2014/main" id="{FEA0A6DE-872A-49B8-A9D8-B71754B78244}"/>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76" name="ZoneTexte 475">
          <a:extLst>
            <a:ext uri="{FF2B5EF4-FFF2-40B4-BE49-F238E27FC236}">
              <a16:creationId xmlns:a16="http://schemas.microsoft.com/office/drawing/2014/main" id="{1AB598BD-9392-44E7-8B5C-9D662CD0A58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77" name="ZoneTexte 476">
          <a:extLst>
            <a:ext uri="{FF2B5EF4-FFF2-40B4-BE49-F238E27FC236}">
              <a16:creationId xmlns:a16="http://schemas.microsoft.com/office/drawing/2014/main" id="{DEC19770-80E9-4937-BBAD-56718F9E8F4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78" name="ZoneTexte 477">
          <a:extLst>
            <a:ext uri="{FF2B5EF4-FFF2-40B4-BE49-F238E27FC236}">
              <a16:creationId xmlns:a16="http://schemas.microsoft.com/office/drawing/2014/main" id="{7E4D1FDF-4707-46F0-ADEC-836FD53ECA4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79" name="ZoneTexte 478">
          <a:extLst>
            <a:ext uri="{FF2B5EF4-FFF2-40B4-BE49-F238E27FC236}">
              <a16:creationId xmlns:a16="http://schemas.microsoft.com/office/drawing/2014/main" id="{287BEC86-0C10-4A51-9A7A-5E9A8773C97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80" name="ZoneTexte 479">
          <a:extLst>
            <a:ext uri="{FF2B5EF4-FFF2-40B4-BE49-F238E27FC236}">
              <a16:creationId xmlns:a16="http://schemas.microsoft.com/office/drawing/2014/main" id="{13656C01-629E-480B-A9FE-45DDF536178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81" name="ZoneTexte 480">
          <a:extLst>
            <a:ext uri="{FF2B5EF4-FFF2-40B4-BE49-F238E27FC236}">
              <a16:creationId xmlns:a16="http://schemas.microsoft.com/office/drawing/2014/main" id="{26389D18-8ADB-43AF-8051-298A8F1D08E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82" name="ZoneTexte 481">
          <a:extLst>
            <a:ext uri="{FF2B5EF4-FFF2-40B4-BE49-F238E27FC236}">
              <a16:creationId xmlns:a16="http://schemas.microsoft.com/office/drawing/2014/main" id="{13713257-E810-4199-998D-E55FF34E4C1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83" name="ZoneTexte 482">
          <a:extLst>
            <a:ext uri="{FF2B5EF4-FFF2-40B4-BE49-F238E27FC236}">
              <a16:creationId xmlns:a16="http://schemas.microsoft.com/office/drawing/2014/main" id="{0ADB3B7B-AF83-4616-812D-30C7FC97E68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84" name="ZoneTexte 483">
          <a:extLst>
            <a:ext uri="{FF2B5EF4-FFF2-40B4-BE49-F238E27FC236}">
              <a16:creationId xmlns:a16="http://schemas.microsoft.com/office/drawing/2014/main" id="{0F9E78C0-4EB4-47F2-82AA-3DACED52BE62}"/>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85" name="ZoneTexte 484">
          <a:extLst>
            <a:ext uri="{FF2B5EF4-FFF2-40B4-BE49-F238E27FC236}">
              <a16:creationId xmlns:a16="http://schemas.microsoft.com/office/drawing/2014/main" id="{396A1230-B39F-41E3-A43B-70480D95F64C}"/>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86" name="ZoneTexte 485">
          <a:extLst>
            <a:ext uri="{FF2B5EF4-FFF2-40B4-BE49-F238E27FC236}">
              <a16:creationId xmlns:a16="http://schemas.microsoft.com/office/drawing/2014/main" id="{45C66ADF-8F75-4014-BC40-26C4A2FC4327}"/>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87" name="ZoneTexte 486">
          <a:extLst>
            <a:ext uri="{FF2B5EF4-FFF2-40B4-BE49-F238E27FC236}">
              <a16:creationId xmlns:a16="http://schemas.microsoft.com/office/drawing/2014/main" id="{8F7A34B6-C824-44BC-97F0-328438186ED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88" name="ZoneTexte 487">
          <a:extLst>
            <a:ext uri="{FF2B5EF4-FFF2-40B4-BE49-F238E27FC236}">
              <a16:creationId xmlns:a16="http://schemas.microsoft.com/office/drawing/2014/main" id="{46C9393A-80E8-4B1F-AA0E-AD13C56D00F7}"/>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89" name="ZoneTexte 488">
          <a:extLst>
            <a:ext uri="{FF2B5EF4-FFF2-40B4-BE49-F238E27FC236}">
              <a16:creationId xmlns:a16="http://schemas.microsoft.com/office/drawing/2014/main" id="{9B4C78D6-6765-48EF-81FE-70F893EE699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90" name="ZoneTexte 489">
          <a:extLst>
            <a:ext uri="{FF2B5EF4-FFF2-40B4-BE49-F238E27FC236}">
              <a16:creationId xmlns:a16="http://schemas.microsoft.com/office/drawing/2014/main" id="{5493CFF5-34ED-4F46-AFA5-58EF2E9F2544}"/>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91" name="ZoneTexte 490">
          <a:extLst>
            <a:ext uri="{FF2B5EF4-FFF2-40B4-BE49-F238E27FC236}">
              <a16:creationId xmlns:a16="http://schemas.microsoft.com/office/drawing/2014/main" id="{76FB7C79-3D1F-4856-9AE7-3B758F0F59F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92" name="ZoneTexte 491">
          <a:extLst>
            <a:ext uri="{FF2B5EF4-FFF2-40B4-BE49-F238E27FC236}">
              <a16:creationId xmlns:a16="http://schemas.microsoft.com/office/drawing/2014/main" id="{7C3F1F22-1A4E-497E-9C51-FF155B1C02D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93" name="ZoneTexte 492">
          <a:extLst>
            <a:ext uri="{FF2B5EF4-FFF2-40B4-BE49-F238E27FC236}">
              <a16:creationId xmlns:a16="http://schemas.microsoft.com/office/drawing/2014/main" id="{AF701940-2084-4A6A-938E-A119CBF064A9}"/>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94" name="ZoneTexte 493">
          <a:extLst>
            <a:ext uri="{FF2B5EF4-FFF2-40B4-BE49-F238E27FC236}">
              <a16:creationId xmlns:a16="http://schemas.microsoft.com/office/drawing/2014/main" id="{87ACC3E2-E127-4215-8BD6-B5DFDCBDA16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95" name="ZoneTexte 494">
          <a:extLst>
            <a:ext uri="{FF2B5EF4-FFF2-40B4-BE49-F238E27FC236}">
              <a16:creationId xmlns:a16="http://schemas.microsoft.com/office/drawing/2014/main" id="{D22050D8-8871-4BFA-B247-071DDE7BF4BA}"/>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96" name="ZoneTexte 495">
          <a:extLst>
            <a:ext uri="{FF2B5EF4-FFF2-40B4-BE49-F238E27FC236}">
              <a16:creationId xmlns:a16="http://schemas.microsoft.com/office/drawing/2014/main" id="{E3926862-3290-4672-9A76-7F0E7266BA11}"/>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97" name="ZoneTexte 496">
          <a:extLst>
            <a:ext uri="{FF2B5EF4-FFF2-40B4-BE49-F238E27FC236}">
              <a16:creationId xmlns:a16="http://schemas.microsoft.com/office/drawing/2014/main" id="{36B6F618-9ACB-4181-A71C-768E4750EF2B}"/>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98" name="ZoneTexte 497">
          <a:extLst>
            <a:ext uri="{FF2B5EF4-FFF2-40B4-BE49-F238E27FC236}">
              <a16:creationId xmlns:a16="http://schemas.microsoft.com/office/drawing/2014/main" id="{C36228BF-E2CD-41F6-9743-8ECF3C07C353}"/>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499" name="ZoneTexte 498">
          <a:extLst>
            <a:ext uri="{FF2B5EF4-FFF2-40B4-BE49-F238E27FC236}">
              <a16:creationId xmlns:a16="http://schemas.microsoft.com/office/drawing/2014/main" id="{B1A6FE58-DD9B-4551-A1E9-0E861ADFEDF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500" name="ZoneTexte 499">
          <a:extLst>
            <a:ext uri="{FF2B5EF4-FFF2-40B4-BE49-F238E27FC236}">
              <a16:creationId xmlns:a16="http://schemas.microsoft.com/office/drawing/2014/main" id="{42419EEA-F8AF-4340-9F96-E1262DBEAB52}"/>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501" name="ZoneTexte 500">
          <a:extLst>
            <a:ext uri="{FF2B5EF4-FFF2-40B4-BE49-F238E27FC236}">
              <a16:creationId xmlns:a16="http://schemas.microsoft.com/office/drawing/2014/main" id="{46AF1A6C-1D61-40C0-A64F-BD06EEA51685}"/>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502" name="ZoneTexte 501">
          <a:extLst>
            <a:ext uri="{FF2B5EF4-FFF2-40B4-BE49-F238E27FC236}">
              <a16:creationId xmlns:a16="http://schemas.microsoft.com/office/drawing/2014/main" id="{22543038-E735-45DB-8BAA-22A2225ACF3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503" name="ZoneTexte 502">
          <a:extLst>
            <a:ext uri="{FF2B5EF4-FFF2-40B4-BE49-F238E27FC236}">
              <a16:creationId xmlns:a16="http://schemas.microsoft.com/office/drawing/2014/main" id="{F8B421FE-BCE5-4274-9224-EF83E989ACE8}"/>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504" name="ZoneTexte 503">
          <a:extLst>
            <a:ext uri="{FF2B5EF4-FFF2-40B4-BE49-F238E27FC236}">
              <a16:creationId xmlns:a16="http://schemas.microsoft.com/office/drawing/2014/main" id="{9C80F758-A8C9-4555-9B60-343271EB734F}"/>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505" name="ZoneTexte 504">
          <a:extLst>
            <a:ext uri="{FF2B5EF4-FFF2-40B4-BE49-F238E27FC236}">
              <a16:creationId xmlns:a16="http://schemas.microsoft.com/office/drawing/2014/main" id="{E911A5BC-5AA1-4136-A0AD-38178B095790}"/>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506" name="ZoneTexte 505">
          <a:extLst>
            <a:ext uri="{FF2B5EF4-FFF2-40B4-BE49-F238E27FC236}">
              <a16:creationId xmlns:a16="http://schemas.microsoft.com/office/drawing/2014/main" id="{28C4F534-6F3E-4F46-9B78-17CCE00840C2}"/>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507" name="ZoneTexte 506">
          <a:extLst>
            <a:ext uri="{FF2B5EF4-FFF2-40B4-BE49-F238E27FC236}">
              <a16:creationId xmlns:a16="http://schemas.microsoft.com/office/drawing/2014/main" id="{661AAA1E-7FBC-40FD-8CC0-C851F6BDC0D1}"/>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508" name="ZoneTexte 507">
          <a:extLst>
            <a:ext uri="{FF2B5EF4-FFF2-40B4-BE49-F238E27FC236}">
              <a16:creationId xmlns:a16="http://schemas.microsoft.com/office/drawing/2014/main" id="{2F906764-59D2-46BC-BCFF-3914B0AE916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509" name="ZoneTexte 508">
          <a:extLst>
            <a:ext uri="{FF2B5EF4-FFF2-40B4-BE49-F238E27FC236}">
              <a16:creationId xmlns:a16="http://schemas.microsoft.com/office/drawing/2014/main" id="{F962E73E-783C-4DCA-9559-3463BA900AE7}"/>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510" name="ZoneTexte 509">
          <a:extLst>
            <a:ext uri="{FF2B5EF4-FFF2-40B4-BE49-F238E27FC236}">
              <a16:creationId xmlns:a16="http://schemas.microsoft.com/office/drawing/2014/main" id="{DF1DF64A-137C-415E-829C-85C686E85CC1}"/>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511" name="ZoneTexte 510">
          <a:extLst>
            <a:ext uri="{FF2B5EF4-FFF2-40B4-BE49-F238E27FC236}">
              <a16:creationId xmlns:a16="http://schemas.microsoft.com/office/drawing/2014/main" id="{0EE3FFE0-732A-4092-B7A7-40CBD077AB77}"/>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512" name="ZoneTexte 511">
          <a:extLst>
            <a:ext uri="{FF2B5EF4-FFF2-40B4-BE49-F238E27FC236}">
              <a16:creationId xmlns:a16="http://schemas.microsoft.com/office/drawing/2014/main" id="{DB5140CF-4CA5-4A56-9D35-59CCACA7EA8C}"/>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513" name="ZoneTexte 512">
          <a:extLst>
            <a:ext uri="{FF2B5EF4-FFF2-40B4-BE49-F238E27FC236}">
              <a16:creationId xmlns:a16="http://schemas.microsoft.com/office/drawing/2014/main" id="{25B2B790-2C21-42C9-9A48-0C3AD0B13156}"/>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514" name="ZoneTexte 513">
          <a:extLst>
            <a:ext uri="{FF2B5EF4-FFF2-40B4-BE49-F238E27FC236}">
              <a16:creationId xmlns:a16="http://schemas.microsoft.com/office/drawing/2014/main" id="{0B1B4AEF-07E7-4253-A20A-29A84DA79B17}"/>
            </a:ext>
          </a:extLst>
        </xdr:cNvPr>
        <xdr:cNvSpPr txBox="1"/>
      </xdr:nvSpPr>
      <xdr:spPr>
        <a:xfrm>
          <a:off x="26231850" y="6905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15" name="ZoneTexte 514">
          <a:extLst>
            <a:ext uri="{FF2B5EF4-FFF2-40B4-BE49-F238E27FC236}">
              <a16:creationId xmlns:a16="http://schemas.microsoft.com/office/drawing/2014/main" id="{CAE48C3D-B533-4BBA-9786-4E03EA9A92CA}"/>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16" name="ZoneTexte 515">
          <a:extLst>
            <a:ext uri="{FF2B5EF4-FFF2-40B4-BE49-F238E27FC236}">
              <a16:creationId xmlns:a16="http://schemas.microsoft.com/office/drawing/2014/main" id="{A80F6A9A-F055-4681-A1B5-2EC0463AC918}"/>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17" name="ZoneTexte 516">
          <a:extLst>
            <a:ext uri="{FF2B5EF4-FFF2-40B4-BE49-F238E27FC236}">
              <a16:creationId xmlns:a16="http://schemas.microsoft.com/office/drawing/2014/main" id="{37E13E42-8ED9-430C-ACC2-01FB0E901B80}"/>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18" name="ZoneTexte 517">
          <a:extLst>
            <a:ext uri="{FF2B5EF4-FFF2-40B4-BE49-F238E27FC236}">
              <a16:creationId xmlns:a16="http://schemas.microsoft.com/office/drawing/2014/main" id="{CC7B4183-6F2E-4CEF-86B9-C2C3E0B52AA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19" name="ZoneTexte 518">
          <a:extLst>
            <a:ext uri="{FF2B5EF4-FFF2-40B4-BE49-F238E27FC236}">
              <a16:creationId xmlns:a16="http://schemas.microsoft.com/office/drawing/2014/main" id="{D0C55605-9B2F-4B67-AAD4-37DE4714854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20" name="ZoneTexte 519">
          <a:extLst>
            <a:ext uri="{FF2B5EF4-FFF2-40B4-BE49-F238E27FC236}">
              <a16:creationId xmlns:a16="http://schemas.microsoft.com/office/drawing/2014/main" id="{C929FA48-6992-496E-B462-6C4B7F64A5BB}"/>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21" name="ZoneTexte 520">
          <a:extLst>
            <a:ext uri="{FF2B5EF4-FFF2-40B4-BE49-F238E27FC236}">
              <a16:creationId xmlns:a16="http://schemas.microsoft.com/office/drawing/2014/main" id="{DAECFF56-2DF9-4C21-BE12-675ECD3FED7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22" name="ZoneTexte 521">
          <a:extLst>
            <a:ext uri="{FF2B5EF4-FFF2-40B4-BE49-F238E27FC236}">
              <a16:creationId xmlns:a16="http://schemas.microsoft.com/office/drawing/2014/main" id="{BE60A940-C0B7-4166-B349-48D92F329687}"/>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23" name="ZoneTexte 522">
          <a:extLst>
            <a:ext uri="{FF2B5EF4-FFF2-40B4-BE49-F238E27FC236}">
              <a16:creationId xmlns:a16="http://schemas.microsoft.com/office/drawing/2014/main" id="{DE2B9CE1-6794-46C1-BDD3-B9EC51FDB8D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24" name="ZoneTexte 523">
          <a:extLst>
            <a:ext uri="{FF2B5EF4-FFF2-40B4-BE49-F238E27FC236}">
              <a16:creationId xmlns:a16="http://schemas.microsoft.com/office/drawing/2014/main" id="{2384AF05-12E3-4BE4-96FA-642BA5713A2D}"/>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25" name="ZoneTexte 524">
          <a:extLst>
            <a:ext uri="{FF2B5EF4-FFF2-40B4-BE49-F238E27FC236}">
              <a16:creationId xmlns:a16="http://schemas.microsoft.com/office/drawing/2014/main" id="{41AE9119-F761-427F-8449-A92527BCDAB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26" name="ZoneTexte 525">
          <a:extLst>
            <a:ext uri="{FF2B5EF4-FFF2-40B4-BE49-F238E27FC236}">
              <a16:creationId xmlns:a16="http://schemas.microsoft.com/office/drawing/2014/main" id="{60C3CF65-A1F4-4A73-90AC-E9344F881A4D}"/>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27" name="ZoneTexte 526">
          <a:extLst>
            <a:ext uri="{FF2B5EF4-FFF2-40B4-BE49-F238E27FC236}">
              <a16:creationId xmlns:a16="http://schemas.microsoft.com/office/drawing/2014/main" id="{FE47CFF4-17B6-4156-B09D-86A3A98C95F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28" name="ZoneTexte 527">
          <a:extLst>
            <a:ext uri="{FF2B5EF4-FFF2-40B4-BE49-F238E27FC236}">
              <a16:creationId xmlns:a16="http://schemas.microsoft.com/office/drawing/2014/main" id="{F61BC13F-BB86-412D-963A-F0C20AE71712}"/>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29" name="ZoneTexte 528">
          <a:extLst>
            <a:ext uri="{FF2B5EF4-FFF2-40B4-BE49-F238E27FC236}">
              <a16:creationId xmlns:a16="http://schemas.microsoft.com/office/drawing/2014/main" id="{9BB61ECC-40D6-4B7D-A440-A6C31CAF8EE8}"/>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30" name="ZoneTexte 529">
          <a:extLst>
            <a:ext uri="{FF2B5EF4-FFF2-40B4-BE49-F238E27FC236}">
              <a16:creationId xmlns:a16="http://schemas.microsoft.com/office/drawing/2014/main" id="{5A2AE020-6941-49D3-9774-A412C199B4D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31" name="ZoneTexte 530">
          <a:extLst>
            <a:ext uri="{FF2B5EF4-FFF2-40B4-BE49-F238E27FC236}">
              <a16:creationId xmlns:a16="http://schemas.microsoft.com/office/drawing/2014/main" id="{3801D97D-AB0A-48B9-94A1-596B37ABA8AE}"/>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32" name="ZoneTexte 531">
          <a:extLst>
            <a:ext uri="{FF2B5EF4-FFF2-40B4-BE49-F238E27FC236}">
              <a16:creationId xmlns:a16="http://schemas.microsoft.com/office/drawing/2014/main" id="{C1CB637D-44BE-41DD-AEF2-F60297B3329C}"/>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33" name="ZoneTexte 532">
          <a:extLst>
            <a:ext uri="{FF2B5EF4-FFF2-40B4-BE49-F238E27FC236}">
              <a16:creationId xmlns:a16="http://schemas.microsoft.com/office/drawing/2014/main" id="{EA802687-BEE0-42AD-B53E-47DA39FD3795}"/>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34" name="ZoneTexte 533">
          <a:extLst>
            <a:ext uri="{FF2B5EF4-FFF2-40B4-BE49-F238E27FC236}">
              <a16:creationId xmlns:a16="http://schemas.microsoft.com/office/drawing/2014/main" id="{74D827DD-4781-4705-811C-F84620FA00F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35" name="ZoneTexte 534">
          <a:extLst>
            <a:ext uri="{FF2B5EF4-FFF2-40B4-BE49-F238E27FC236}">
              <a16:creationId xmlns:a16="http://schemas.microsoft.com/office/drawing/2014/main" id="{480FA0F1-8461-46B7-BA50-FA9E7A7AAC8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36" name="ZoneTexte 535">
          <a:extLst>
            <a:ext uri="{FF2B5EF4-FFF2-40B4-BE49-F238E27FC236}">
              <a16:creationId xmlns:a16="http://schemas.microsoft.com/office/drawing/2014/main" id="{A0D84176-A213-4B51-AA1E-CEC0097030C0}"/>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37" name="ZoneTexte 536">
          <a:extLst>
            <a:ext uri="{FF2B5EF4-FFF2-40B4-BE49-F238E27FC236}">
              <a16:creationId xmlns:a16="http://schemas.microsoft.com/office/drawing/2014/main" id="{C23E89B8-ECDD-407B-A999-5BD46A87781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38" name="ZoneTexte 537">
          <a:extLst>
            <a:ext uri="{FF2B5EF4-FFF2-40B4-BE49-F238E27FC236}">
              <a16:creationId xmlns:a16="http://schemas.microsoft.com/office/drawing/2014/main" id="{2C7B52EE-2852-4B08-A1F7-BF702596A408}"/>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39" name="ZoneTexte 538">
          <a:extLst>
            <a:ext uri="{FF2B5EF4-FFF2-40B4-BE49-F238E27FC236}">
              <a16:creationId xmlns:a16="http://schemas.microsoft.com/office/drawing/2014/main" id="{D5873918-9AD4-4BA8-8FE5-459542B4CCB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40" name="ZoneTexte 539">
          <a:extLst>
            <a:ext uri="{FF2B5EF4-FFF2-40B4-BE49-F238E27FC236}">
              <a16:creationId xmlns:a16="http://schemas.microsoft.com/office/drawing/2014/main" id="{3F58719E-8C09-4ED4-B403-BE56A944EC4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41" name="ZoneTexte 540">
          <a:extLst>
            <a:ext uri="{FF2B5EF4-FFF2-40B4-BE49-F238E27FC236}">
              <a16:creationId xmlns:a16="http://schemas.microsoft.com/office/drawing/2014/main" id="{E8C757D8-AF76-4A8B-B4D4-36E6862F949E}"/>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42" name="ZoneTexte 541">
          <a:extLst>
            <a:ext uri="{FF2B5EF4-FFF2-40B4-BE49-F238E27FC236}">
              <a16:creationId xmlns:a16="http://schemas.microsoft.com/office/drawing/2014/main" id="{95CD2C18-4195-46B1-9AB9-F4874B5FCEC0}"/>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43" name="ZoneTexte 542">
          <a:extLst>
            <a:ext uri="{FF2B5EF4-FFF2-40B4-BE49-F238E27FC236}">
              <a16:creationId xmlns:a16="http://schemas.microsoft.com/office/drawing/2014/main" id="{CD40B80C-22F8-4285-B895-3ECC8A4DFBC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44" name="ZoneTexte 543">
          <a:extLst>
            <a:ext uri="{FF2B5EF4-FFF2-40B4-BE49-F238E27FC236}">
              <a16:creationId xmlns:a16="http://schemas.microsoft.com/office/drawing/2014/main" id="{4276A116-7F17-4BBA-A963-CB7933D1DCA7}"/>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45" name="ZoneTexte 544">
          <a:extLst>
            <a:ext uri="{FF2B5EF4-FFF2-40B4-BE49-F238E27FC236}">
              <a16:creationId xmlns:a16="http://schemas.microsoft.com/office/drawing/2014/main" id="{D63A3C3E-8BB8-48DE-B4FC-77C8CB66497C}"/>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46" name="ZoneTexte 545">
          <a:extLst>
            <a:ext uri="{FF2B5EF4-FFF2-40B4-BE49-F238E27FC236}">
              <a16:creationId xmlns:a16="http://schemas.microsoft.com/office/drawing/2014/main" id="{BFDC2221-D96B-44F4-8643-4DD78AE0AA35}"/>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47" name="ZoneTexte 546">
          <a:extLst>
            <a:ext uri="{FF2B5EF4-FFF2-40B4-BE49-F238E27FC236}">
              <a16:creationId xmlns:a16="http://schemas.microsoft.com/office/drawing/2014/main" id="{3F7690AB-6C13-4831-BCC3-488D9E5A7245}"/>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48" name="ZoneTexte 547">
          <a:extLst>
            <a:ext uri="{FF2B5EF4-FFF2-40B4-BE49-F238E27FC236}">
              <a16:creationId xmlns:a16="http://schemas.microsoft.com/office/drawing/2014/main" id="{ADC4DF07-C8EE-4D2A-80BB-D31B2E47E671}"/>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49" name="ZoneTexte 548">
          <a:extLst>
            <a:ext uri="{FF2B5EF4-FFF2-40B4-BE49-F238E27FC236}">
              <a16:creationId xmlns:a16="http://schemas.microsoft.com/office/drawing/2014/main" id="{D282E887-AD27-446A-95D0-7DA95FCC47C7}"/>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50" name="ZoneTexte 549">
          <a:extLst>
            <a:ext uri="{FF2B5EF4-FFF2-40B4-BE49-F238E27FC236}">
              <a16:creationId xmlns:a16="http://schemas.microsoft.com/office/drawing/2014/main" id="{51012587-1A50-416D-91E2-A7457B64B073}"/>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51" name="ZoneTexte 550">
          <a:extLst>
            <a:ext uri="{FF2B5EF4-FFF2-40B4-BE49-F238E27FC236}">
              <a16:creationId xmlns:a16="http://schemas.microsoft.com/office/drawing/2014/main" id="{19FC9899-B01F-42EE-B6D6-2A31A63216A3}"/>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52" name="ZoneTexte 551">
          <a:extLst>
            <a:ext uri="{FF2B5EF4-FFF2-40B4-BE49-F238E27FC236}">
              <a16:creationId xmlns:a16="http://schemas.microsoft.com/office/drawing/2014/main" id="{D73A1775-09DE-4A7C-BBB5-C999AF9FA65B}"/>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53" name="ZoneTexte 552">
          <a:extLst>
            <a:ext uri="{FF2B5EF4-FFF2-40B4-BE49-F238E27FC236}">
              <a16:creationId xmlns:a16="http://schemas.microsoft.com/office/drawing/2014/main" id="{9180CD18-1A20-4C9D-A884-027E7D6B4E50}"/>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54" name="ZoneTexte 553">
          <a:extLst>
            <a:ext uri="{FF2B5EF4-FFF2-40B4-BE49-F238E27FC236}">
              <a16:creationId xmlns:a16="http://schemas.microsoft.com/office/drawing/2014/main" id="{4C1DFCD1-84AC-4A9F-BE47-78B48845B6D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55" name="ZoneTexte 554">
          <a:extLst>
            <a:ext uri="{FF2B5EF4-FFF2-40B4-BE49-F238E27FC236}">
              <a16:creationId xmlns:a16="http://schemas.microsoft.com/office/drawing/2014/main" id="{C8740882-257E-4B38-A391-B0DE9FEECBAC}"/>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56" name="ZoneTexte 555">
          <a:extLst>
            <a:ext uri="{FF2B5EF4-FFF2-40B4-BE49-F238E27FC236}">
              <a16:creationId xmlns:a16="http://schemas.microsoft.com/office/drawing/2014/main" id="{CCBB2707-7896-4CB2-BE90-716D27577372}"/>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57" name="ZoneTexte 556">
          <a:extLst>
            <a:ext uri="{FF2B5EF4-FFF2-40B4-BE49-F238E27FC236}">
              <a16:creationId xmlns:a16="http://schemas.microsoft.com/office/drawing/2014/main" id="{CE3B284B-027A-440D-B7D4-3FC9EFAB64B2}"/>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58" name="ZoneTexte 557">
          <a:extLst>
            <a:ext uri="{FF2B5EF4-FFF2-40B4-BE49-F238E27FC236}">
              <a16:creationId xmlns:a16="http://schemas.microsoft.com/office/drawing/2014/main" id="{E6841552-8F39-4110-8EDE-BA511240BDC9}"/>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59" name="ZoneTexte 558">
          <a:extLst>
            <a:ext uri="{FF2B5EF4-FFF2-40B4-BE49-F238E27FC236}">
              <a16:creationId xmlns:a16="http://schemas.microsoft.com/office/drawing/2014/main" id="{3C67F95D-1A84-46FF-B9A4-DA21D0966F0A}"/>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60" name="ZoneTexte 559">
          <a:extLst>
            <a:ext uri="{FF2B5EF4-FFF2-40B4-BE49-F238E27FC236}">
              <a16:creationId xmlns:a16="http://schemas.microsoft.com/office/drawing/2014/main" id="{3D4CFF2D-EDEC-404A-BF40-6E97125E0AD0}"/>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61" name="ZoneTexte 560">
          <a:extLst>
            <a:ext uri="{FF2B5EF4-FFF2-40B4-BE49-F238E27FC236}">
              <a16:creationId xmlns:a16="http://schemas.microsoft.com/office/drawing/2014/main" id="{93918DCF-9715-4507-963E-AF8A791E2179}"/>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62" name="ZoneTexte 561">
          <a:extLst>
            <a:ext uri="{FF2B5EF4-FFF2-40B4-BE49-F238E27FC236}">
              <a16:creationId xmlns:a16="http://schemas.microsoft.com/office/drawing/2014/main" id="{689CA083-7232-44DD-8721-B933700C2000}"/>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63" name="ZoneTexte 562">
          <a:extLst>
            <a:ext uri="{FF2B5EF4-FFF2-40B4-BE49-F238E27FC236}">
              <a16:creationId xmlns:a16="http://schemas.microsoft.com/office/drawing/2014/main" id="{0A70D080-2565-44B4-90B3-542EEF2F94D1}"/>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64" name="ZoneTexte 563">
          <a:extLst>
            <a:ext uri="{FF2B5EF4-FFF2-40B4-BE49-F238E27FC236}">
              <a16:creationId xmlns:a16="http://schemas.microsoft.com/office/drawing/2014/main" id="{B1FDF47D-143E-4D3B-84C0-F3F0388C920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65" name="ZoneTexte 564">
          <a:extLst>
            <a:ext uri="{FF2B5EF4-FFF2-40B4-BE49-F238E27FC236}">
              <a16:creationId xmlns:a16="http://schemas.microsoft.com/office/drawing/2014/main" id="{AB04F144-97F9-4F28-9AA1-A9EA462FC54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66" name="ZoneTexte 565">
          <a:extLst>
            <a:ext uri="{FF2B5EF4-FFF2-40B4-BE49-F238E27FC236}">
              <a16:creationId xmlns:a16="http://schemas.microsoft.com/office/drawing/2014/main" id="{86CD991F-9FD1-454B-B3F8-07835A82A8C0}"/>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67" name="ZoneTexte 566">
          <a:extLst>
            <a:ext uri="{FF2B5EF4-FFF2-40B4-BE49-F238E27FC236}">
              <a16:creationId xmlns:a16="http://schemas.microsoft.com/office/drawing/2014/main" id="{F9CD837F-A020-4ED2-906C-1D9FDA168B5D}"/>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68" name="ZoneTexte 567">
          <a:extLst>
            <a:ext uri="{FF2B5EF4-FFF2-40B4-BE49-F238E27FC236}">
              <a16:creationId xmlns:a16="http://schemas.microsoft.com/office/drawing/2014/main" id="{37EA7846-3DA8-4D5D-A4E0-2843B9036D4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69" name="ZoneTexte 568">
          <a:extLst>
            <a:ext uri="{FF2B5EF4-FFF2-40B4-BE49-F238E27FC236}">
              <a16:creationId xmlns:a16="http://schemas.microsoft.com/office/drawing/2014/main" id="{4095FA2C-EF52-4DFE-B8B3-FF2061D0149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70" name="ZoneTexte 569">
          <a:extLst>
            <a:ext uri="{FF2B5EF4-FFF2-40B4-BE49-F238E27FC236}">
              <a16:creationId xmlns:a16="http://schemas.microsoft.com/office/drawing/2014/main" id="{004F6765-6E5A-418F-AF58-89A1516D1065}"/>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71" name="ZoneTexte 570">
          <a:extLst>
            <a:ext uri="{FF2B5EF4-FFF2-40B4-BE49-F238E27FC236}">
              <a16:creationId xmlns:a16="http://schemas.microsoft.com/office/drawing/2014/main" id="{508BDDF6-78D6-4E19-A6B9-42B5AE570DEA}"/>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72" name="ZoneTexte 571">
          <a:extLst>
            <a:ext uri="{FF2B5EF4-FFF2-40B4-BE49-F238E27FC236}">
              <a16:creationId xmlns:a16="http://schemas.microsoft.com/office/drawing/2014/main" id="{59624C67-4D3E-4C49-9734-853FCCB8A2A0}"/>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73" name="ZoneTexte 572">
          <a:extLst>
            <a:ext uri="{FF2B5EF4-FFF2-40B4-BE49-F238E27FC236}">
              <a16:creationId xmlns:a16="http://schemas.microsoft.com/office/drawing/2014/main" id="{0B9C66D3-7888-47D1-849B-EC666F4EBBE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74" name="ZoneTexte 573">
          <a:extLst>
            <a:ext uri="{FF2B5EF4-FFF2-40B4-BE49-F238E27FC236}">
              <a16:creationId xmlns:a16="http://schemas.microsoft.com/office/drawing/2014/main" id="{A15393B7-140E-43AA-8059-29C1C8B7B4F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575" name="ZoneTexte 574">
          <a:extLst>
            <a:ext uri="{FF2B5EF4-FFF2-40B4-BE49-F238E27FC236}">
              <a16:creationId xmlns:a16="http://schemas.microsoft.com/office/drawing/2014/main" id="{C4B06693-6796-48D0-8BF5-9565FF25AF42}"/>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76" name="ZoneTexte 575">
          <a:extLst>
            <a:ext uri="{FF2B5EF4-FFF2-40B4-BE49-F238E27FC236}">
              <a16:creationId xmlns:a16="http://schemas.microsoft.com/office/drawing/2014/main" id="{0CFDC539-5DE8-4618-8266-74DAF6CD1123}"/>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77" name="ZoneTexte 576">
          <a:extLst>
            <a:ext uri="{FF2B5EF4-FFF2-40B4-BE49-F238E27FC236}">
              <a16:creationId xmlns:a16="http://schemas.microsoft.com/office/drawing/2014/main" id="{7BF68007-24BE-4501-8B39-25B276B01264}"/>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78" name="ZoneTexte 577">
          <a:extLst>
            <a:ext uri="{FF2B5EF4-FFF2-40B4-BE49-F238E27FC236}">
              <a16:creationId xmlns:a16="http://schemas.microsoft.com/office/drawing/2014/main" id="{F061E8E6-10CB-4C4C-BE22-A1CDAEAF06E5}"/>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79" name="ZoneTexte 578">
          <a:extLst>
            <a:ext uri="{FF2B5EF4-FFF2-40B4-BE49-F238E27FC236}">
              <a16:creationId xmlns:a16="http://schemas.microsoft.com/office/drawing/2014/main" id="{5C693F38-D529-4D23-AC86-95DC1CD27DE5}"/>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80" name="ZoneTexte 579">
          <a:extLst>
            <a:ext uri="{FF2B5EF4-FFF2-40B4-BE49-F238E27FC236}">
              <a16:creationId xmlns:a16="http://schemas.microsoft.com/office/drawing/2014/main" id="{91F6DFB0-7F0D-4A29-AA91-AF2DB9FA65D0}"/>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81" name="ZoneTexte 580">
          <a:extLst>
            <a:ext uri="{FF2B5EF4-FFF2-40B4-BE49-F238E27FC236}">
              <a16:creationId xmlns:a16="http://schemas.microsoft.com/office/drawing/2014/main" id="{9D27CD2C-6F74-4E88-9556-E921C8C61941}"/>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82" name="ZoneTexte 581">
          <a:extLst>
            <a:ext uri="{FF2B5EF4-FFF2-40B4-BE49-F238E27FC236}">
              <a16:creationId xmlns:a16="http://schemas.microsoft.com/office/drawing/2014/main" id="{26BBD1B0-81F4-4A5D-9B71-E1B7553D868B}"/>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83" name="ZoneTexte 582">
          <a:extLst>
            <a:ext uri="{FF2B5EF4-FFF2-40B4-BE49-F238E27FC236}">
              <a16:creationId xmlns:a16="http://schemas.microsoft.com/office/drawing/2014/main" id="{71E86D93-5974-44CD-A445-60CB4B06B0E7}"/>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84" name="ZoneTexte 583">
          <a:extLst>
            <a:ext uri="{FF2B5EF4-FFF2-40B4-BE49-F238E27FC236}">
              <a16:creationId xmlns:a16="http://schemas.microsoft.com/office/drawing/2014/main" id="{0A32B2BE-9614-4738-8314-5033EA813674}"/>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85" name="ZoneTexte 584">
          <a:extLst>
            <a:ext uri="{FF2B5EF4-FFF2-40B4-BE49-F238E27FC236}">
              <a16:creationId xmlns:a16="http://schemas.microsoft.com/office/drawing/2014/main" id="{EA77BCE2-4458-4A0F-BAA3-18F1E4D5300E}"/>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86" name="ZoneTexte 585">
          <a:extLst>
            <a:ext uri="{FF2B5EF4-FFF2-40B4-BE49-F238E27FC236}">
              <a16:creationId xmlns:a16="http://schemas.microsoft.com/office/drawing/2014/main" id="{B033B969-FA3E-4DBC-982B-CE53ADF31EEF}"/>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87" name="ZoneTexte 586">
          <a:extLst>
            <a:ext uri="{FF2B5EF4-FFF2-40B4-BE49-F238E27FC236}">
              <a16:creationId xmlns:a16="http://schemas.microsoft.com/office/drawing/2014/main" id="{6060607B-F024-4D37-936D-452DCDC38FDD}"/>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88" name="ZoneTexte 587">
          <a:extLst>
            <a:ext uri="{FF2B5EF4-FFF2-40B4-BE49-F238E27FC236}">
              <a16:creationId xmlns:a16="http://schemas.microsoft.com/office/drawing/2014/main" id="{B69E14C2-F9F7-46F5-8496-1153300F0949}"/>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89" name="ZoneTexte 588">
          <a:extLst>
            <a:ext uri="{FF2B5EF4-FFF2-40B4-BE49-F238E27FC236}">
              <a16:creationId xmlns:a16="http://schemas.microsoft.com/office/drawing/2014/main" id="{E76A1092-AB15-476D-9CD1-663489FE2479}"/>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90" name="ZoneTexte 589">
          <a:extLst>
            <a:ext uri="{FF2B5EF4-FFF2-40B4-BE49-F238E27FC236}">
              <a16:creationId xmlns:a16="http://schemas.microsoft.com/office/drawing/2014/main" id="{368A9F00-02DA-40D4-BCA8-2A8725D5A157}"/>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91" name="ZoneTexte 590">
          <a:extLst>
            <a:ext uri="{FF2B5EF4-FFF2-40B4-BE49-F238E27FC236}">
              <a16:creationId xmlns:a16="http://schemas.microsoft.com/office/drawing/2014/main" id="{9031FAD1-16BC-4C53-815C-6ED99875E2C2}"/>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92" name="ZoneTexte 591">
          <a:extLst>
            <a:ext uri="{FF2B5EF4-FFF2-40B4-BE49-F238E27FC236}">
              <a16:creationId xmlns:a16="http://schemas.microsoft.com/office/drawing/2014/main" id="{C7B26B5B-ACEA-49CC-9662-607F7C11FC88}"/>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93" name="ZoneTexte 592">
          <a:extLst>
            <a:ext uri="{FF2B5EF4-FFF2-40B4-BE49-F238E27FC236}">
              <a16:creationId xmlns:a16="http://schemas.microsoft.com/office/drawing/2014/main" id="{D85BD80C-50CB-4D08-AF08-C0793709F9BC}"/>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94" name="ZoneTexte 593">
          <a:extLst>
            <a:ext uri="{FF2B5EF4-FFF2-40B4-BE49-F238E27FC236}">
              <a16:creationId xmlns:a16="http://schemas.microsoft.com/office/drawing/2014/main" id="{4B0AF927-A6D7-4528-90DE-E3EDA0F6CA5E}"/>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95" name="ZoneTexte 594">
          <a:extLst>
            <a:ext uri="{FF2B5EF4-FFF2-40B4-BE49-F238E27FC236}">
              <a16:creationId xmlns:a16="http://schemas.microsoft.com/office/drawing/2014/main" id="{1672B594-A47B-499D-8655-B27EF004FF98}"/>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96" name="ZoneTexte 595">
          <a:extLst>
            <a:ext uri="{FF2B5EF4-FFF2-40B4-BE49-F238E27FC236}">
              <a16:creationId xmlns:a16="http://schemas.microsoft.com/office/drawing/2014/main" id="{F2A07C76-2FC7-4B90-9F1A-A592F9BD6507}"/>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97" name="ZoneTexte 596">
          <a:extLst>
            <a:ext uri="{FF2B5EF4-FFF2-40B4-BE49-F238E27FC236}">
              <a16:creationId xmlns:a16="http://schemas.microsoft.com/office/drawing/2014/main" id="{6EC141F9-8DC8-498B-AA15-097BFA83F8A4}"/>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98" name="ZoneTexte 597">
          <a:extLst>
            <a:ext uri="{FF2B5EF4-FFF2-40B4-BE49-F238E27FC236}">
              <a16:creationId xmlns:a16="http://schemas.microsoft.com/office/drawing/2014/main" id="{D079109F-EEDF-4BCF-9B95-97C8C15F5277}"/>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599" name="ZoneTexte 598">
          <a:extLst>
            <a:ext uri="{FF2B5EF4-FFF2-40B4-BE49-F238E27FC236}">
              <a16:creationId xmlns:a16="http://schemas.microsoft.com/office/drawing/2014/main" id="{3DE3B8A9-11CB-4B7D-B98A-4CEFC14BAF8D}"/>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00" name="ZoneTexte 599">
          <a:extLst>
            <a:ext uri="{FF2B5EF4-FFF2-40B4-BE49-F238E27FC236}">
              <a16:creationId xmlns:a16="http://schemas.microsoft.com/office/drawing/2014/main" id="{70705221-D244-481E-81FC-9CB192EC0C7E}"/>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01" name="ZoneTexte 600">
          <a:extLst>
            <a:ext uri="{FF2B5EF4-FFF2-40B4-BE49-F238E27FC236}">
              <a16:creationId xmlns:a16="http://schemas.microsoft.com/office/drawing/2014/main" id="{17F50EF2-A3B5-4D6A-818A-FD4951B50ABE}"/>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02" name="ZoneTexte 601">
          <a:extLst>
            <a:ext uri="{FF2B5EF4-FFF2-40B4-BE49-F238E27FC236}">
              <a16:creationId xmlns:a16="http://schemas.microsoft.com/office/drawing/2014/main" id="{D52BBD0C-403F-4D64-8AA9-8DAB9657EA10}"/>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03" name="ZoneTexte 602">
          <a:extLst>
            <a:ext uri="{FF2B5EF4-FFF2-40B4-BE49-F238E27FC236}">
              <a16:creationId xmlns:a16="http://schemas.microsoft.com/office/drawing/2014/main" id="{45D667F8-DFCD-47E6-98A5-AA45D81AC5CF}"/>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04" name="ZoneTexte 603">
          <a:extLst>
            <a:ext uri="{FF2B5EF4-FFF2-40B4-BE49-F238E27FC236}">
              <a16:creationId xmlns:a16="http://schemas.microsoft.com/office/drawing/2014/main" id="{B5AF84E4-85E0-43C3-8221-72AC120314CF}"/>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05" name="ZoneTexte 604">
          <a:extLst>
            <a:ext uri="{FF2B5EF4-FFF2-40B4-BE49-F238E27FC236}">
              <a16:creationId xmlns:a16="http://schemas.microsoft.com/office/drawing/2014/main" id="{95E98C5C-FC0D-408C-B83E-592C71D0D96C}"/>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06" name="ZoneTexte 605">
          <a:extLst>
            <a:ext uri="{FF2B5EF4-FFF2-40B4-BE49-F238E27FC236}">
              <a16:creationId xmlns:a16="http://schemas.microsoft.com/office/drawing/2014/main" id="{4D9A5C19-E721-4221-AFCE-FB924F789377}"/>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07" name="ZoneTexte 606">
          <a:extLst>
            <a:ext uri="{FF2B5EF4-FFF2-40B4-BE49-F238E27FC236}">
              <a16:creationId xmlns:a16="http://schemas.microsoft.com/office/drawing/2014/main" id="{0FBDFFAD-8625-48F1-8ABD-584709405B6E}"/>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08" name="ZoneTexte 607">
          <a:extLst>
            <a:ext uri="{FF2B5EF4-FFF2-40B4-BE49-F238E27FC236}">
              <a16:creationId xmlns:a16="http://schemas.microsoft.com/office/drawing/2014/main" id="{010B3A47-7D40-4EF2-932B-8A8FC24DDF37}"/>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09" name="ZoneTexte 608">
          <a:extLst>
            <a:ext uri="{FF2B5EF4-FFF2-40B4-BE49-F238E27FC236}">
              <a16:creationId xmlns:a16="http://schemas.microsoft.com/office/drawing/2014/main" id="{C121D02A-8AF3-4CAD-87C9-190191DE1E18}"/>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10" name="ZoneTexte 609">
          <a:extLst>
            <a:ext uri="{FF2B5EF4-FFF2-40B4-BE49-F238E27FC236}">
              <a16:creationId xmlns:a16="http://schemas.microsoft.com/office/drawing/2014/main" id="{C25EB798-3F96-4FE4-A6C5-D93AE1D1A253}"/>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11" name="ZoneTexte 610">
          <a:extLst>
            <a:ext uri="{FF2B5EF4-FFF2-40B4-BE49-F238E27FC236}">
              <a16:creationId xmlns:a16="http://schemas.microsoft.com/office/drawing/2014/main" id="{424039BC-0517-4571-8F2F-F4ABD4FD0AC5}"/>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12" name="ZoneTexte 611">
          <a:extLst>
            <a:ext uri="{FF2B5EF4-FFF2-40B4-BE49-F238E27FC236}">
              <a16:creationId xmlns:a16="http://schemas.microsoft.com/office/drawing/2014/main" id="{15FAD88F-C64C-4521-95CA-392C49353B8F}"/>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13" name="ZoneTexte 612">
          <a:extLst>
            <a:ext uri="{FF2B5EF4-FFF2-40B4-BE49-F238E27FC236}">
              <a16:creationId xmlns:a16="http://schemas.microsoft.com/office/drawing/2014/main" id="{3C7B27D0-5C0C-451E-9D15-2CCDCF43836C}"/>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14" name="ZoneTexte 613">
          <a:extLst>
            <a:ext uri="{FF2B5EF4-FFF2-40B4-BE49-F238E27FC236}">
              <a16:creationId xmlns:a16="http://schemas.microsoft.com/office/drawing/2014/main" id="{5DBF2B84-9659-44A0-873F-994EE83BF0F6}"/>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15" name="ZoneTexte 614">
          <a:extLst>
            <a:ext uri="{FF2B5EF4-FFF2-40B4-BE49-F238E27FC236}">
              <a16:creationId xmlns:a16="http://schemas.microsoft.com/office/drawing/2014/main" id="{AB8F3D80-CCF6-4459-91F5-EF3B5DB9F63A}"/>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16" name="ZoneTexte 615">
          <a:extLst>
            <a:ext uri="{FF2B5EF4-FFF2-40B4-BE49-F238E27FC236}">
              <a16:creationId xmlns:a16="http://schemas.microsoft.com/office/drawing/2014/main" id="{B59B2A4D-EECE-43B5-8819-B4B058F6F65A}"/>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17" name="ZoneTexte 616">
          <a:extLst>
            <a:ext uri="{FF2B5EF4-FFF2-40B4-BE49-F238E27FC236}">
              <a16:creationId xmlns:a16="http://schemas.microsoft.com/office/drawing/2014/main" id="{164542D4-C404-438F-9A8B-C9E47CC96A46}"/>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18" name="ZoneTexte 617">
          <a:extLst>
            <a:ext uri="{FF2B5EF4-FFF2-40B4-BE49-F238E27FC236}">
              <a16:creationId xmlns:a16="http://schemas.microsoft.com/office/drawing/2014/main" id="{2076286F-CF97-4C18-A41B-CD76640640F2}"/>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19" name="ZoneTexte 618">
          <a:extLst>
            <a:ext uri="{FF2B5EF4-FFF2-40B4-BE49-F238E27FC236}">
              <a16:creationId xmlns:a16="http://schemas.microsoft.com/office/drawing/2014/main" id="{C59B97F6-8BE3-4454-BAEF-89C3AFE1B78C}"/>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20" name="ZoneTexte 619">
          <a:extLst>
            <a:ext uri="{FF2B5EF4-FFF2-40B4-BE49-F238E27FC236}">
              <a16:creationId xmlns:a16="http://schemas.microsoft.com/office/drawing/2014/main" id="{E4F39DA0-706E-4C88-9BA5-73C04B7002C0}"/>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21" name="ZoneTexte 620">
          <a:extLst>
            <a:ext uri="{FF2B5EF4-FFF2-40B4-BE49-F238E27FC236}">
              <a16:creationId xmlns:a16="http://schemas.microsoft.com/office/drawing/2014/main" id="{011177DD-72F9-4957-8072-C312368BAC46}"/>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22" name="ZoneTexte 621">
          <a:extLst>
            <a:ext uri="{FF2B5EF4-FFF2-40B4-BE49-F238E27FC236}">
              <a16:creationId xmlns:a16="http://schemas.microsoft.com/office/drawing/2014/main" id="{676D65E3-9EF8-46C2-BA20-8A49690C3385}"/>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23" name="ZoneTexte 622">
          <a:extLst>
            <a:ext uri="{FF2B5EF4-FFF2-40B4-BE49-F238E27FC236}">
              <a16:creationId xmlns:a16="http://schemas.microsoft.com/office/drawing/2014/main" id="{A9838EF8-C950-49A9-A737-2787E9A511AD}"/>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24" name="ZoneTexte 623">
          <a:extLst>
            <a:ext uri="{FF2B5EF4-FFF2-40B4-BE49-F238E27FC236}">
              <a16:creationId xmlns:a16="http://schemas.microsoft.com/office/drawing/2014/main" id="{B03461F3-6301-41DE-8DD8-846EFDE0ECA3}"/>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25" name="ZoneTexte 624">
          <a:extLst>
            <a:ext uri="{FF2B5EF4-FFF2-40B4-BE49-F238E27FC236}">
              <a16:creationId xmlns:a16="http://schemas.microsoft.com/office/drawing/2014/main" id="{0DA56D94-85B2-4248-A228-DE21D51A6854}"/>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26" name="ZoneTexte 625">
          <a:extLst>
            <a:ext uri="{FF2B5EF4-FFF2-40B4-BE49-F238E27FC236}">
              <a16:creationId xmlns:a16="http://schemas.microsoft.com/office/drawing/2014/main" id="{FCCF0D3A-A45D-44D2-A451-B4D8D736C4E3}"/>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27" name="ZoneTexte 626">
          <a:extLst>
            <a:ext uri="{FF2B5EF4-FFF2-40B4-BE49-F238E27FC236}">
              <a16:creationId xmlns:a16="http://schemas.microsoft.com/office/drawing/2014/main" id="{EF5C7BE6-909E-43D7-B6B5-D6F91B486A7A}"/>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28" name="ZoneTexte 627">
          <a:extLst>
            <a:ext uri="{FF2B5EF4-FFF2-40B4-BE49-F238E27FC236}">
              <a16:creationId xmlns:a16="http://schemas.microsoft.com/office/drawing/2014/main" id="{0B73CE95-36AF-4D6C-A526-B17584F802E3}"/>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29" name="ZoneTexte 628">
          <a:extLst>
            <a:ext uri="{FF2B5EF4-FFF2-40B4-BE49-F238E27FC236}">
              <a16:creationId xmlns:a16="http://schemas.microsoft.com/office/drawing/2014/main" id="{10C16CF4-8FD2-4978-9632-5656BFDDA70C}"/>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30" name="ZoneTexte 629">
          <a:extLst>
            <a:ext uri="{FF2B5EF4-FFF2-40B4-BE49-F238E27FC236}">
              <a16:creationId xmlns:a16="http://schemas.microsoft.com/office/drawing/2014/main" id="{2620DC30-07A1-4C54-810A-2FA351F2338E}"/>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31" name="ZoneTexte 630">
          <a:extLst>
            <a:ext uri="{FF2B5EF4-FFF2-40B4-BE49-F238E27FC236}">
              <a16:creationId xmlns:a16="http://schemas.microsoft.com/office/drawing/2014/main" id="{36367692-6895-4F79-A10C-8B4CB5E094BA}"/>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32" name="ZoneTexte 631">
          <a:extLst>
            <a:ext uri="{FF2B5EF4-FFF2-40B4-BE49-F238E27FC236}">
              <a16:creationId xmlns:a16="http://schemas.microsoft.com/office/drawing/2014/main" id="{FBBCA95D-0186-4DD4-90B0-3DEFE3166D49}"/>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33" name="ZoneTexte 632">
          <a:extLst>
            <a:ext uri="{FF2B5EF4-FFF2-40B4-BE49-F238E27FC236}">
              <a16:creationId xmlns:a16="http://schemas.microsoft.com/office/drawing/2014/main" id="{BB0B9352-7E30-47D4-8605-2D057537E9BD}"/>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34" name="ZoneTexte 633">
          <a:extLst>
            <a:ext uri="{FF2B5EF4-FFF2-40B4-BE49-F238E27FC236}">
              <a16:creationId xmlns:a16="http://schemas.microsoft.com/office/drawing/2014/main" id="{E3CA67E0-07B5-4998-AC90-40FB388FCB82}"/>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35" name="ZoneTexte 634">
          <a:extLst>
            <a:ext uri="{FF2B5EF4-FFF2-40B4-BE49-F238E27FC236}">
              <a16:creationId xmlns:a16="http://schemas.microsoft.com/office/drawing/2014/main" id="{13EC6F56-B394-4FB7-B26E-CCEA327A61E0}"/>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636" name="ZoneTexte 635">
          <a:extLst>
            <a:ext uri="{FF2B5EF4-FFF2-40B4-BE49-F238E27FC236}">
              <a16:creationId xmlns:a16="http://schemas.microsoft.com/office/drawing/2014/main" id="{1B70F37A-D222-4CDC-A634-2E2155833569}"/>
            </a:ext>
          </a:extLst>
        </xdr:cNvPr>
        <xdr:cNvSpPr txBox="1"/>
      </xdr:nvSpPr>
      <xdr:spPr>
        <a:xfrm>
          <a:off x="25469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37" name="ZoneTexte 636">
          <a:extLst>
            <a:ext uri="{FF2B5EF4-FFF2-40B4-BE49-F238E27FC236}">
              <a16:creationId xmlns:a16="http://schemas.microsoft.com/office/drawing/2014/main" id="{9AC0A7D9-6BBA-4705-9AE5-0E4CBD0328F9}"/>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38" name="ZoneTexte 637">
          <a:extLst>
            <a:ext uri="{FF2B5EF4-FFF2-40B4-BE49-F238E27FC236}">
              <a16:creationId xmlns:a16="http://schemas.microsoft.com/office/drawing/2014/main" id="{DDCF3ED9-9DF1-4D4D-86FC-FDA60C2C4362}"/>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39" name="ZoneTexte 638">
          <a:extLst>
            <a:ext uri="{FF2B5EF4-FFF2-40B4-BE49-F238E27FC236}">
              <a16:creationId xmlns:a16="http://schemas.microsoft.com/office/drawing/2014/main" id="{A4A64698-EBD0-48C2-A252-DE11A71D927C}"/>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40" name="ZoneTexte 639">
          <a:extLst>
            <a:ext uri="{FF2B5EF4-FFF2-40B4-BE49-F238E27FC236}">
              <a16:creationId xmlns:a16="http://schemas.microsoft.com/office/drawing/2014/main" id="{C0BC167C-34BA-4918-9E0F-9A4BBB91ABE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41" name="ZoneTexte 640">
          <a:extLst>
            <a:ext uri="{FF2B5EF4-FFF2-40B4-BE49-F238E27FC236}">
              <a16:creationId xmlns:a16="http://schemas.microsoft.com/office/drawing/2014/main" id="{7AAF4B9D-250F-4A09-883B-05A9D8948BFA}"/>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42" name="ZoneTexte 641">
          <a:extLst>
            <a:ext uri="{FF2B5EF4-FFF2-40B4-BE49-F238E27FC236}">
              <a16:creationId xmlns:a16="http://schemas.microsoft.com/office/drawing/2014/main" id="{33FF2F17-C954-4B63-A733-82EE8616008E}"/>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43" name="ZoneTexte 642">
          <a:extLst>
            <a:ext uri="{FF2B5EF4-FFF2-40B4-BE49-F238E27FC236}">
              <a16:creationId xmlns:a16="http://schemas.microsoft.com/office/drawing/2014/main" id="{C71CB835-F449-42FA-BFD9-90F21F533CEB}"/>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44" name="ZoneTexte 643">
          <a:extLst>
            <a:ext uri="{FF2B5EF4-FFF2-40B4-BE49-F238E27FC236}">
              <a16:creationId xmlns:a16="http://schemas.microsoft.com/office/drawing/2014/main" id="{F380FA93-0DC7-4E6B-B71D-BCEB5677453E}"/>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45" name="ZoneTexte 644">
          <a:extLst>
            <a:ext uri="{FF2B5EF4-FFF2-40B4-BE49-F238E27FC236}">
              <a16:creationId xmlns:a16="http://schemas.microsoft.com/office/drawing/2014/main" id="{9474C98E-8D29-4E43-AA23-A6B6363E5763}"/>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46" name="ZoneTexte 645">
          <a:extLst>
            <a:ext uri="{FF2B5EF4-FFF2-40B4-BE49-F238E27FC236}">
              <a16:creationId xmlns:a16="http://schemas.microsoft.com/office/drawing/2014/main" id="{AD00B9F7-B2EE-4C35-89A3-9E24D5D49509}"/>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47" name="ZoneTexte 646">
          <a:extLst>
            <a:ext uri="{FF2B5EF4-FFF2-40B4-BE49-F238E27FC236}">
              <a16:creationId xmlns:a16="http://schemas.microsoft.com/office/drawing/2014/main" id="{7019F50A-1324-4A33-A3F1-7FF1993C806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48" name="ZoneTexte 647">
          <a:extLst>
            <a:ext uri="{FF2B5EF4-FFF2-40B4-BE49-F238E27FC236}">
              <a16:creationId xmlns:a16="http://schemas.microsoft.com/office/drawing/2014/main" id="{82432B41-66F6-436E-8637-962895B57EC2}"/>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49" name="ZoneTexte 648">
          <a:extLst>
            <a:ext uri="{FF2B5EF4-FFF2-40B4-BE49-F238E27FC236}">
              <a16:creationId xmlns:a16="http://schemas.microsoft.com/office/drawing/2014/main" id="{41CAAF66-3358-4E0F-92E0-74B2F3903A60}"/>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50" name="ZoneTexte 649">
          <a:extLst>
            <a:ext uri="{FF2B5EF4-FFF2-40B4-BE49-F238E27FC236}">
              <a16:creationId xmlns:a16="http://schemas.microsoft.com/office/drawing/2014/main" id="{D0D37EDB-0777-453A-9517-E034228EADAD}"/>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51" name="ZoneTexte 650">
          <a:extLst>
            <a:ext uri="{FF2B5EF4-FFF2-40B4-BE49-F238E27FC236}">
              <a16:creationId xmlns:a16="http://schemas.microsoft.com/office/drawing/2014/main" id="{4D59B183-5314-49A8-9862-81AA5B79E07D}"/>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52" name="ZoneTexte 651">
          <a:extLst>
            <a:ext uri="{FF2B5EF4-FFF2-40B4-BE49-F238E27FC236}">
              <a16:creationId xmlns:a16="http://schemas.microsoft.com/office/drawing/2014/main" id="{AB37BC9E-A0CD-48D2-BF39-67D29E53368D}"/>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53" name="ZoneTexte 652">
          <a:extLst>
            <a:ext uri="{FF2B5EF4-FFF2-40B4-BE49-F238E27FC236}">
              <a16:creationId xmlns:a16="http://schemas.microsoft.com/office/drawing/2014/main" id="{041EAFCD-8CE1-4398-9A43-5210878B3793}"/>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54" name="ZoneTexte 653">
          <a:extLst>
            <a:ext uri="{FF2B5EF4-FFF2-40B4-BE49-F238E27FC236}">
              <a16:creationId xmlns:a16="http://schemas.microsoft.com/office/drawing/2014/main" id="{21E244BE-514D-421B-9B87-47AB36021248}"/>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55" name="ZoneTexte 654">
          <a:extLst>
            <a:ext uri="{FF2B5EF4-FFF2-40B4-BE49-F238E27FC236}">
              <a16:creationId xmlns:a16="http://schemas.microsoft.com/office/drawing/2014/main" id="{745D5775-6653-46F4-A258-87F89EA8F55A}"/>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56" name="ZoneTexte 655">
          <a:extLst>
            <a:ext uri="{FF2B5EF4-FFF2-40B4-BE49-F238E27FC236}">
              <a16:creationId xmlns:a16="http://schemas.microsoft.com/office/drawing/2014/main" id="{37333E2C-33BD-4748-8730-B74A599237E9}"/>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57" name="ZoneTexte 656">
          <a:extLst>
            <a:ext uri="{FF2B5EF4-FFF2-40B4-BE49-F238E27FC236}">
              <a16:creationId xmlns:a16="http://schemas.microsoft.com/office/drawing/2014/main" id="{CF979222-8C3A-4F79-905E-E14C70164617}"/>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58" name="ZoneTexte 657">
          <a:extLst>
            <a:ext uri="{FF2B5EF4-FFF2-40B4-BE49-F238E27FC236}">
              <a16:creationId xmlns:a16="http://schemas.microsoft.com/office/drawing/2014/main" id="{4BF5653E-6365-425F-88D1-01F25DAE40F3}"/>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59" name="ZoneTexte 658">
          <a:extLst>
            <a:ext uri="{FF2B5EF4-FFF2-40B4-BE49-F238E27FC236}">
              <a16:creationId xmlns:a16="http://schemas.microsoft.com/office/drawing/2014/main" id="{579945B1-191F-4D0A-8659-CA0A1AAC4EE7}"/>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60" name="ZoneTexte 659">
          <a:extLst>
            <a:ext uri="{FF2B5EF4-FFF2-40B4-BE49-F238E27FC236}">
              <a16:creationId xmlns:a16="http://schemas.microsoft.com/office/drawing/2014/main" id="{61FC562B-E4C3-446F-8E68-AF8DA25CC968}"/>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61" name="ZoneTexte 660">
          <a:extLst>
            <a:ext uri="{FF2B5EF4-FFF2-40B4-BE49-F238E27FC236}">
              <a16:creationId xmlns:a16="http://schemas.microsoft.com/office/drawing/2014/main" id="{565F94D3-622C-4D39-AECD-19A23D7134D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62" name="ZoneTexte 661">
          <a:extLst>
            <a:ext uri="{FF2B5EF4-FFF2-40B4-BE49-F238E27FC236}">
              <a16:creationId xmlns:a16="http://schemas.microsoft.com/office/drawing/2014/main" id="{14F1041D-453C-42A0-BC67-6BF18C55B6A1}"/>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63" name="ZoneTexte 662">
          <a:extLst>
            <a:ext uri="{FF2B5EF4-FFF2-40B4-BE49-F238E27FC236}">
              <a16:creationId xmlns:a16="http://schemas.microsoft.com/office/drawing/2014/main" id="{DCE1ABB2-5C90-48EE-9C8C-998F9374597B}"/>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64" name="ZoneTexte 663">
          <a:extLst>
            <a:ext uri="{FF2B5EF4-FFF2-40B4-BE49-F238E27FC236}">
              <a16:creationId xmlns:a16="http://schemas.microsoft.com/office/drawing/2014/main" id="{86C79F09-51D8-4D65-A386-3B634CDC0B1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65" name="ZoneTexte 664">
          <a:extLst>
            <a:ext uri="{FF2B5EF4-FFF2-40B4-BE49-F238E27FC236}">
              <a16:creationId xmlns:a16="http://schemas.microsoft.com/office/drawing/2014/main" id="{E8DC5CDA-77B3-43BB-9B0D-A67B9A261F9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66" name="ZoneTexte 665">
          <a:extLst>
            <a:ext uri="{FF2B5EF4-FFF2-40B4-BE49-F238E27FC236}">
              <a16:creationId xmlns:a16="http://schemas.microsoft.com/office/drawing/2014/main" id="{5AA726BD-D5C3-4B7C-A271-12B87197E56B}"/>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67" name="ZoneTexte 666">
          <a:extLst>
            <a:ext uri="{FF2B5EF4-FFF2-40B4-BE49-F238E27FC236}">
              <a16:creationId xmlns:a16="http://schemas.microsoft.com/office/drawing/2014/main" id="{61EEE1DD-DBA3-46BE-A883-C302D575777A}"/>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68" name="ZoneTexte 667">
          <a:extLst>
            <a:ext uri="{FF2B5EF4-FFF2-40B4-BE49-F238E27FC236}">
              <a16:creationId xmlns:a16="http://schemas.microsoft.com/office/drawing/2014/main" id="{9F5A4F0D-DD51-4BFE-A80C-B5CBCA3E38D5}"/>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69" name="ZoneTexte 668">
          <a:extLst>
            <a:ext uri="{FF2B5EF4-FFF2-40B4-BE49-F238E27FC236}">
              <a16:creationId xmlns:a16="http://schemas.microsoft.com/office/drawing/2014/main" id="{7BF3280A-6F31-4854-80DC-DFA12FE066C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70" name="ZoneTexte 669">
          <a:extLst>
            <a:ext uri="{FF2B5EF4-FFF2-40B4-BE49-F238E27FC236}">
              <a16:creationId xmlns:a16="http://schemas.microsoft.com/office/drawing/2014/main" id="{1E96E571-F351-4A6A-B8E4-687FBA3BF3C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71" name="ZoneTexte 670">
          <a:extLst>
            <a:ext uri="{FF2B5EF4-FFF2-40B4-BE49-F238E27FC236}">
              <a16:creationId xmlns:a16="http://schemas.microsoft.com/office/drawing/2014/main" id="{9234425C-58A2-4046-BC9D-0537657306FA}"/>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72" name="ZoneTexte 671">
          <a:extLst>
            <a:ext uri="{FF2B5EF4-FFF2-40B4-BE49-F238E27FC236}">
              <a16:creationId xmlns:a16="http://schemas.microsoft.com/office/drawing/2014/main" id="{D3FD5DCE-D601-4D5D-96EA-F4EF4FB1C9D1}"/>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73" name="ZoneTexte 672">
          <a:extLst>
            <a:ext uri="{FF2B5EF4-FFF2-40B4-BE49-F238E27FC236}">
              <a16:creationId xmlns:a16="http://schemas.microsoft.com/office/drawing/2014/main" id="{A9B03779-65B6-4DA6-969C-C2DACF9B0ECA}"/>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74" name="ZoneTexte 673">
          <a:extLst>
            <a:ext uri="{FF2B5EF4-FFF2-40B4-BE49-F238E27FC236}">
              <a16:creationId xmlns:a16="http://schemas.microsoft.com/office/drawing/2014/main" id="{00A95D18-AE34-432C-A773-97A24FF74399}"/>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75" name="ZoneTexte 674">
          <a:extLst>
            <a:ext uri="{FF2B5EF4-FFF2-40B4-BE49-F238E27FC236}">
              <a16:creationId xmlns:a16="http://schemas.microsoft.com/office/drawing/2014/main" id="{99362A16-66BA-4D9B-B982-56877F12592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76" name="ZoneTexte 675">
          <a:extLst>
            <a:ext uri="{FF2B5EF4-FFF2-40B4-BE49-F238E27FC236}">
              <a16:creationId xmlns:a16="http://schemas.microsoft.com/office/drawing/2014/main" id="{2B7E3AAD-495F-47C0-B509-BC94B60E9BD5}"/>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77" name="ZoneTexte 676">
          <a:extLst>
            <a:ext uri="{FF2B5EF4-FFF2-40B4-BE49-F238E27FC236}">
              <a16:creationId xmlns:a16="http://schemas.microsoft.com/office/drawing/2014/main" id="{EA39D7B6-71AC-482E-95B8-D91FE37ACABD}"/>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78" name="ZoneTexte 677">
          <a:extLst>
            <a:ext uri="{FF2B5EF4-FFF2-40B4-BE49-F238E27FC236}">
              <a16:creationId xmlns:a16="http://schemas.microsoft.com/office/drawing/2014/main" id="{0F59641F-2FE4-4EA1-B68F-DCE679908FC7}"/>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79" name="ZoneTexte 678">
          <a:extLst>
            <a:ext uri="{FF2B5EF4-FFF2-40B4-BE49-F238E27FC236}">
              <a16:creationId xmlns:a16="http://schemas.microsoft.com/office/drawing/2014/main" id="{D7919508-E38D-45CF-8314-B3680913F88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80" name="ZoneTexte 679">
          <a:extLst>
            <a:ext uri="{FF2B5EF4-FFF2-40B4-BE49-F238E27FC236}">
              <a16:creationId xmlns:a16="http://schemas.microsoft.com/office/drawing/2014/main" id="{527EC17E-7606-41AF-B216-D8F6439971AB}"/>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81" name="ZoneTexte 680">
          <a:extLst>
            <a:ext uri="{FF2B5EF4-FFF2-40B4-BE49-F238E27FC236}">
              <a16:creationId xmlns:a16="http://schemas.microsoft.com/office/drawing/2014/main" id="{38D7E99A-44A7-467C-B52B-DEA3139D1275}"/>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82" name="ZoneTexte 681">
          <a:extLst>
            <a:ext uri="{FF2B5EF4-FFF2-40B4-BE49-F238E27FC236}">
              <a16:creationId xmlns:a16="http://schemas.microsoft.com/office/drawing/2014/main" id="{ED5F47A2-6D39-4214-80C8-9FDE71F9E5D7}"/>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83" name="ZoneTexte 682">
          <a:extLst>
            <a:ext uri="{FF2B5EF4-FFF2-40B4-BE49-F238E27FC236}">
              <a16:creationId xmlns:a16="http://schemas.microsoft.com/office/drawing/2014/main" id="{08713177-D3DE-4D34-B54C-E091A80A820B}"/>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84" name="ZoneTexte 683">
          <a:extLst>
            <a:ext uri="{FF2B5EF4-FFF2-40B4-BE49-F238E27FC236}">
              <a16:creationId xmlns:a16="http://schemas.microsoft.com/office/drawing/2014/main" id="{122C040C-ED69-486B-A131-F9905687AD5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85" name="ZoneTexte 684">
          <a:extLst>
            <a:ext uri="{FF2B5EF4-FFF2-40B4-BE49-F238E27FC236}">
              <a16:creationId xmlns:a16="http://schemas.microsoft.com/office/drawing/2014/main" id="{E7196FCC-A17C-49CD-A287-219C281BC0E0}"/>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86" name="ZoneTexte 685">
          <a:extLst>
            <a:ext uri="{FF2B5EF4-FFF2-40B4-BE49-F238E27FC236}">
              <a16:creationId xmlns:a16="http://schemas.microsoft.com/office/drawing/2014/main" id="{C7E34B72-85A7-4063-8D58-854FFC79A548}"/>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87" name="ZoneTexte 686">
          <a:extLst>
            <a:ext uri="{FF2B5EF4-FFF2-40B4-BE49-F238E27FC236}">
              <a16:creationId xmlns:a16="http://schemas.microsoft.com/office/drawing/2014/main" id="{CE3C2182-36B2-4A58-B1A9-4EA23B274062}"/>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88" name="ZoneTexte 687">
          <a:extLst>
            <a:ext uri="{FF2B5EF4-FFF2-40B4-BE49-F238E27FC236}">
              <a16:creationId xmlns:a16="http://schemas.microsoft.com/office/drawing/2014/main" id="{35065BEE-1B69-479B-ACEE-100693C6D72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89" name="ZoneTexte 688">
          <a:extLst>
            <a:ext uri="{FF2B5EF4-FFF2-40B4-BE49-F238E27FC236}">
              <a16:creationId xmlns:a16="http://schemas.microsoft.com/office/drawing/2014/main" id="{32F1603C-47CE-47DF-936E-DE1E552EF50A}"/>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90" name="ZoneTexte 689">
          <a:extLst>
            <a:ext uri="{FF2B5EF4-FFF2-40B4-BE49-F238E27FC236}">
              <a16:creationId xmlns:a16="http://schemas.microsoft.com/office/drawing/2014/main" id="{B6C45FBB-B99E-426C-A8B8-0CFE7EE63FEF}"/>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91" name="ZoneTexte 690">
          <a:extLst>
            <a:ext uri="{FF2B5EF4-FFF2-40B4-BE49-F238E27FC236}">
              <a16:creationId xmlns:a16="http://schemas.microsoft.com/office/drawing/2014/main" id="{C30C2C24-7F01-422B-B064-4157BFC3DC03}"/>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92" name="ZoneTexte 691">
          <a:extLst>
            <a:ext uri="{FF2B5EF4-FFF2-40B4-BE49-F238E27FC236}">
              <a16:creationId xmlns:a16="http://schemas.microsoft.com/office/drawing/2014/main" id="{24DCDB29-6D2E-469C-B1F4-DEBE2A75B1F4}"/>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93" name="ZoneTexte 692">
          <a:extLst>
            <a:ext uri="{FF2B5EF4-FFF2-40B4-BE49-F238E27FC236}">
              <a16:creationId xmlns:a16="http://schemas.microsoft.com/office/drawing/2014/main" id="{65C2041B-4B0B-4A45-8CF5-A3B0C932262A}"/>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94" name="ZoneTexte 693">
          <a:extLst>
            <a:ext uri="{FF2B5EF4-FFF2-40B4-BE49-F238E27FC236}">
              <a16:creationId xmlns:a16="http://schemas.microsoft.com/office/drawing/2014/main" id="{03C14B91-9B4C-4596-B0F0-9ED0C59E84BA}"/>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95" name="ZoneTexte 694">
          <a:extLst>
            <a:ext uri="{FF2B5EF4-FFF2-40B4-BE49-F238E27FC236}">
              <a16:creationId xmlns:a16="http://schemas.microsoft.com/office/drawing/2014/main" id="{717457BE-5E1D-47D6-9FC3-8E7B2C96E33C}"/>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96" name="ZoneTexte 695">
          <a:extLst>
            <a:ext uri="{FF2B5EF4-FFF2-40B4-BE49-F238E27FC236}">
              <a16:creationId xmlns:a16="http://schemas.microsoft.com/office/drawing/2014/main" id="{3A831611-C22F-40D5-A79D-021A7817F670}"/>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697" name="ZoneTexte 696">
          <a:extLst>
            <a:ext uri="{FF2B5EF4-FFF2-40B4-BE49-F238E27FC236}">
              <a16:creationId xmlns:a16="http://schemas.microsoft.com/office/drawing/2014/main" id="{D626E5FC-3CB5-4790-BF9A-AFAE80C594C6}"/>
            </a:ext>
          </a:extLst>
        </xdr:cNvPr>
        <xdr:cNvSpPr txBox="1"/>
      </xdr:nvSpPr>
      <xdr:spPr>
        <a:xfrm>
          <a:off x="26231850" y="7096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698" name="ZoneTexte 697">
          <a:extLst>
            <a:ext uri="{FF2B5EF4-FFF2-40B4-BE49-F238E27FC236}">
              <a16:creationId xmlns:a16="http://schemas.microsoft.com/office/drawing/2014/main" id="{79ADA68E-0EDE-4B76-8900-C0BBFD365437}"/>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699" name="ZoneTexte 698">
          <a:extLst>
            <a:ext uri="{FF2B5EF4-FFF2-40B4-BE49-F238E27FC236}">
              <a16:creationId xmlns:a16="http://schemas.microsoft.com/office/drawing/2014/main" id="{8447C1E4-D399-4C9E-902E-85347A294506}"/>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700" name="ZoneTexte 699">
          <a:extLst>
            <a:ext uri="{FF2B5EF4-FFF2-40B4-BE49-F238E27FC236}">
              <a16:creationId xmlns:a16="http://schemas.microsoft.com/office/drawing/2014/main" id="{08005E2F-9DBE-44C2-9C3D-ED28F9B8455B}"/>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701" name="ZoneTexte 700">
          <a:extLst>
            <a:ext uri="{FF2B5EF4-FFF2-40B4-BE49-F238E27FC236}">
              <a16:creationId xmlns:a16="http://schemas.microsoft.com/office/drawing/2014/main" id="{E9506349-62CD-4772-B48A-F0E29E054B2D}"/>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702" name="ZoneTexte 701">
          <a:extLst>
            <a:ext uri="{FF2B5EF4-FFF2-40B4-BE49-F238E27FC236}">
              <a16:creationId xmlns:a16="http://schemas.microsoft.com/office/drawing/2014/main" id="{B51D1316-0C45-4136-A09F-FFB4664F920F}"/>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703" name="ZoneTexte 702">
          <a:extLst>
            <a:ext uri="{FF2B5EF4-FFF2-40B4-BE49-F238E27FC236}">
              <a16:creationId xmlns:a16="http://schemas.microsoft.com/office/drawing/2014/main" id="{4B3FA920-6423-418D-8717-615131083CA4}"/>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704" name="ZoneTexte 703">
          <a:extLst>
            <a:ext uri="{FF2B5EF4-FFF2-40B4-BE49-F238E27FC236}">
              <a16:creationId xmlns:a16="http://schemas.microsoft.com/office/drawing/2014/main" id="{BA840D78-CB9E-4380-988C-6C74327807A8}"/>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705" name="ZoneTexte 704">
          <a:extLst>
            <a:ext uri="{FF2B5EF4-FFF2-40B4-BE49-F238E27FC236}">
              <a16:creationId xmlns:a16="http://schemas.microsoft.com/office/drawing/2014/main" id="{971258D9-0DAD-427B-BAA3-EF040967E21D}"/>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706" name="ZoneTexte 705">
          <a:extLst>
            <a:ext uri="{FF2B5EF4-FFF2-40B4-BE49-F238E27FC236}">
              <a16:creationId xmlns:a16="http://schemas.microsoft.com/office/drawing/2014/main" id="{CC7A440A-6C05-46AC-87DA-238407F835F9}"/>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707" name="ZoneTexte 706">
          <a:extLst>
            <a:ext uri="{FF2B5EF4-FFF2-40B4-BE49-F238E27FC236}">
              <a16:creationId xmlns:a16="http://schemas.microsoft.com/office/drawing/2014/main" id="{E3B331A5-0FB2-4A27-B976-14E3286183BD}"/>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708" name="ZoneTexte 707">
          <a:extLst>
            <a:ext uri="{FF2B5EF4-FFF2-40B4-BE49-F238E27FC236}">
              <a16:creationId xmlns:a16="http://schemas.microsoft.com/office/drawing/2014/main" id="{B222C57F-1831-478A-83C0-CD2852020726}"/>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709" name="ZoneTexte 708">
          <a:extLst>
            <a:ext uri="{FF2B5EF4-FFF2-40B4-BE49-F238E27FC236}">
              <a16:creationId xmlns:a16="http://schemas.microsoft.com/office/drawing/2014/main" id="{0DF58E5C-EC23-42B7-96C2-3A0EE3981B70}"/>
            </a:ext>
          </a:extLst>
        </xdr:cNvPr>
        <xdr:cNvSpPr txBox="1"/>
      </xdr:nvSpPr>
      <xdr:spPr>
        <a:xfrm>
          <a:off x="22926675" y="11706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710" name="ZoneTexte 709">
          <a:extLst>
            <a:ext uri="{FF2B5EF4-FFF2-40B4-BE49-F238E27FC236}">
              <a16:creationId xmlns:a16="http://schemas.microsoft.com/office/drawing/2014/main" id="{77FE3268-F916-4B1F-A796-A439414595BB}"/>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711" name="ZoneTexte 710">
          <a:extLst>
            <a:ext uri="{FF2B5EF4-FFF2-40B4-BE49-F238E27FC236}">
              <a16:creationId xmlns:a16="http://schemas.microsoft.com/office/drawing/2014/main" id="{E91CAB86-85E1-4800-B114-2A4CBB956E53}"/>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712" name="ZoneTexte 711">
          <a:extLst>
            <a:ext uri="{FF2B5EF4-FFF2-40B4-BE49-F238E27FC236}">
              <a16:creationId xmlns:a16="http://schemas.microsoft.com/office/drawing/2014/main" id="{F8F72A32-CA5C-480A-AAAA-6E8743A324CD}"/>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713" name="ZoneTexte 712">
          <a:extLst>
            <a:ext uri="{FF2B5EF4-FFF2-40B4-BE49-F238E27FC236}">
              <a16:creationId xmlns:a16="http://schemas.microsoft.com/office/drawing/2014/main" id="{8D482FD2-ACF2-45C3-9986-C5874BFD7BEB}"/>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714" name="ZoneTexte 713">
          <a:extLst>
            <a:ext uri="{FF2B5EF4-FFF2-40B4-BE49-F238E27FC236}">
              <a16:creationId xmlns:a16="http://schemas.microsoft.com/office/drawing/2014/main" id="{0755010C-AAB4-4115-A918-C22A81CC5123}"/>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715" name="ZoneTexte 714">
          <a:extLst>
            <a:ext uri="{FF2B5EF4-FFF2-40B4-BE49-F238E27FC236}">
              <a16:creationId xmlns:a16="http://schemas.microsoft.com/office/drawing/2014/main" id="{50BEA737-85C0-4E4E-BAC2-F08C72243BFF}"/>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716" name="ZoneTexte 715">
          <a:extLst>
            <a:ext uri="{FF2B5EF4-FFF2-40B4-BE49-F238E27FC236}">
              <a16:creationId xmlns:a16="http://schemas.microsoft.com/office/drawing/2014/main" id="{FE81DA0F-8A32-4F66-B423-0D0FC8371A69}"/>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717" name="ZoneTexte 716">
          <a:extLst>
            <a:ext uri="{FF2B5EF4-FFF2-40B4-BE49-F238E27FC236}">
              <a16:creationId xmlns:a16="http://schemas.microsoft.com/office/drawing/2014/main" id="{E1E21AD8-115F-4EED-B030-591E13052143}"/>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718" name="ZoneTexte 717">
          <a:extLst>
            <a:ext uri="{FF2B5EF4-FFF2-40B4-BE49-F238E27FC236}">
              <a16:creationId xmlns:a16="http://schemas.microsoft.com/office/drawing/2014/main" id="{892EDCF6-542B-4188-A58F-9CC09BC999B9}"/>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719" name="ZoneTexte 718">
          <a:extLst>
            <a:ext uri="{FF2B5EF4-FFF2-40B4-BE49-F238E27FC236}">
              <a16:creationId xmlns:a16="http://schemas.microsoft.com/office/drawing/2014/main" id="{A7E2AA63-AF1E-470F-93A3-BEB8ECDB4020}"/>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720" name="ZoneTexte 719">
          <a:extLst>
            <a:ext uri="{FF2B5EF4-FFF2-40B4-BE49-F238E27FC236}">
              <a16:creationId xmlns:a16="http://schemas.microsoft.com/office/drawing/2014/main" id="{8E4D3D14-402A-4E6E-B1BA-46E8F6205283}"/>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721" name="ZoneTexte 720">
          <a:extLst>
            <a:ext uri="{FF2B5EF4-FFF2-40B4-BE49-F238E27FC236}">
              <a16:creationId xmlns:a16="http://schemas.microsoft.com/office/drawing/2014/main" id="{8BA92B6A-4213-4FDC-8E0B-3C398B4FD533}"/>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722" name="ZoneTexte 721">
          <a:extLst>
            <a:ext uri="{FF2B5EF4-FFF2-40B4-BE49-F238E27FC236}">
              <a16:creationId xmlns:a16="http://schemas.microsoft.com/office/drawing/2014/main" id="{455CE77B-4CBC-4894-8D08-B9409F4BF8DD}"/>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723" name="ZoneTexte 722">
          <a:extLst>
            <a:ext uri="{FF2B5EF4-FFF2-40B4-BE49-F238E27FC236}">
              <a16:creationId xmlns:a16="http://schemas.microsoft.com/office/drawing/2014/main" id="{55DC9994-D9D1-4A61-B616-AE92BBCCF19F}"/>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724" name="ZoneTexte 723">
          <a:extLst>
            <a:ext uri="{FF2B5EF4-FFF2-40B4-BE49-F238E27FC236}">
              <a16:creationId xmlns:a16="http://schemas.microsoft.com/office/drawing/2014/main" id="{13FD697A-AE1B-48D4-AEE7-F093C7C3FEA3}"/>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725" name="ZoneTexte 724">
          <a:extLst>
            <a:ext uri="{FF2B5EF4-FFF2-40B4-BE49-F238E27FC236}">
              <a16:creationId xmlns:a16="http://schemas.microsoft.com/office/drawing/2014/main" id="{C72776E9-91B2-4506-B47B-DE6B4D854D84}"/>
            </a:ext>
          </a:extLst>
        </xdr:cNvPr>
        <xdr:cNvSpPr txBox="1"/>
      </xdr:nvSpPr>
      <xdr:spPr>
        <a:xfrm>
          <a:off x="22926675" y="1189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726" name="ZoneTexte 725">
          <a:extLst>
            <a:ext uri="{FF2B5EF4-FFF2-40B4-BE49-F238E27FC236}">
              <a16:creationId xmlns:a16="http://schemas.microsoft.com/office/drawing/2014/main" id="{5233F607-3E38-427E-8A1F-8C1C503428C1}"/>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727" name="ZoneTexte 726">
          <a:extLst>
            <a:ext uri="{FF2B5EF4-FFF2-40B4-BE49-F238E27FC236}">
              <a16:creationId xmlns:a16="http://schemas.microsoft.com/office/drawing/2014/main" id="{44240049-4115-4F4E-8201-66DDCB41D30A}"/>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728" name="ZoneTexte 727">
          <a:extLst>
            <a:ext uri="{FF2B5EF4-FFF2-40B4-BE49-F238E27FC236}">
              <a16:creationId xmlns:a16="http://schemas.microsoft.com/office/drawing/2014/main" id="{638CEB75-85F6-42C1-A4C4-97F1697B1994}"/>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729" name="ZoneTexte 728">
          <a:extLst>
            <a:ext uri="{FF2B5EF4-FFF2-40B4-BE49-F238E27FC236}">
              <a16:creationId xmlns:a16="http://schemas.microsoft.com/office/drawing/2014/main" id="{E2A971AE-4CDE-420C-90D0-BB95D448DF9E}"/>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730" name="ZoneTexte 729">
          <a:extLst>
            <a:ext uri="{FF2B5EF4-FFF2-40B4-BE49-F238E27FC236}">
              <a16:creationId xmlns:a16="http://schemas.microsoft.com/office/drawing/2014/main" id="{10353475-E89C-4C49-9C63-31AE6B086EB3}"/>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731" name="ZoneTexte 730">
          <a:extLst>
            <a:ext uri="{FF2B5EF4-FFF2-40B4-BE49-F238E27FC236}">
              <a16:creationId xmlns:a16="http://schemas.microsoft.com/office/drawing/2014/main" id="{BCA62B44-C925-4778-A1EC-0DA01BF39483}"/>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732" name="ZoneTexte 731">
          <a:extLst>
            <a:ext uri="{FF2B5EF4-FFF2-40B4-BE49-F238E27FC236}">
              <a16:creationId xmlns:a16="http://schemas.microsoft.com/office/drawing/2014/main" id="{BEC81C9F-9D1C-41F3-B1B5-64BF05456E7D}"/>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733" name="ZoneTexte 732">
          <a:extLst>
            <a:ext uri="{FF2B5EF4-FFF2-40B4-BE49-F238E27FC236}">
              <a16:creationId xmlns:a16="http://schemas.microsoft.com/office/drawing/2014/main" id="{609F3314-DA95-49E9-A084-926F231DC17D}"/>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734" name="ZoneTexte 733">
          <a:extLst>
            <a:ext uri="{FF2B5EF4-FFF2-40B4-BE49-F238E27FC236}">
              <a16:creationId xmlns:a16="http://schemas.microsoft.com/office/drawing/2014/main" id="{00209ED5-A3B3-4358-899C-FB26E107AC6E}"/>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735" name="ZoneTexte 734">
          <a:extLst>
            <a:ext uri="{FF2B5EF4-FFF2-40B4-BE49-F238E27FC236}">
              <a16:creationId xmlns:a16="http://schemas.microsoft.com/office/drawing/2014/main" id="{9179EAD5-9974-447F-B15D-FEF65E9032F7}"/>
            </a:ext>
          </a:extLst>
        </xdr:cNvPr>
        <xdr:cNvSpPr txBox="1"/>
      </xdr:nvSpPr>
      <xdr:spPr>
        <a:xfrm>
          <a:off x="2292667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736" name="ZoneTexte 735">
          <a:extLst>
            <a:ext uri="{FF2B5EF4-FFF2-40B4-BE49-F238E27FC236}">
              <a16:creationId xmlns:a16="http://schemas.microsoft.com/office/drawing/2014/main" id="{8567E156-DB0B-4FA4-9A5D-74BD59A52DE5}"/>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737" name="ZoneTexte 736">
          <a:extLst>
            <a:ext uri="{FF2B5EF4-FFF2-40B4-BE49-F238E27FC236}">
              <a16:creationId xmlns:a16="http://schemas.microsoft.com/office/drawing/2014/main" id="{AA36A469-58AB-411C-96E7-5380294CA8C1}"/>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738" name="ZoneTexte 737">
          <a:extLst>
            <a:ext uri="{FF2B5EF4-FFF2-40B4-BE49-F238E27FC236}">
              <a16:creationId xmlns:a16="http://schemas.microsoft.com/office/drawing/2014/main" id="{3FFC70C7-6002-4837-A8FD-B63CE900E5D0}"/>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739" name="ZoneTexte 738">
          <a:extLst>
            <a:ext uri="{FF2B5EF4-FFF2-40B4-BE49-F238E27FC236}">
              <a16:creationId xmlns:a16="http://schemas.microsoft.com/office/drawing/2014/main" id="{12219FE6-3C96-4842-91E7-AA202B302BE6}"/>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740" name="ZoneTexte 739">
          <a:extLst>
            <a:ext uri="{FF2B5EF4-FFF2-40B4-BE49-F238E27FC236}">
              <a16:creationId xmlns:a16="http://schemas.microsoft.com/office/drawing/2014/main" id="{C8625811-044B-4EE4-B726-788B4F34523E}"/>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741" name="ZoneTexte 740">
          <a:extLst>
            <a:ext uri="{FF2B5EF4-FFF2-40B4-BE49-F238E27FC236}">
              <a16:creationId xmlns:a16="http://schemas.microsoft.com/office/drawing/2014/main" id="{3FE8ED18-7568-419F-911D-528DB4C7B5ED}"/>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742" name="ZoneTexte 741">
          <a:extLst>
            <a:ext uri="{FF2B5EF4-FFF2-40B4-BE49-F238E27FC236}">
              <a16:creationId xmlns:a16="http://schemas.microsoft.com/office/drawing/2014/main" id="{E8EFBDDF-077D-4A7E-B2BD-E20B0E1C673D}"/>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743" name="ZoneTexte 742">
          <a:extLst>
            <a:ext uri="{FF2B5EF4-FFF2-40B4-BE49-F238E27FC236}">
              <a16:creationId xmlns:a16="http://schemas.microsoft.com/office/drawing/2014/main" id="{2C9FF0AA-74C9-4BEB-88A0-A9D2874FFAF2}"/>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744" name="ZoneTexte 743">
          <a:extLst>
            <a:ext uri="{FF2B5EF4-FFF2-40B4-BE49-F238E27FC236}">
              <a16:creationId xmlns:a16="http://schemas.microsoft.com/office/drawing/2014/main" id="{4E697678-F42C-4FDB-9E75-4EF5D0B97051}"/>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745" name="ZoneTexte 744">
          <a:extLst>
            <a:ext uri="{FF2B5EF4-FFF2-40B4-BE49-F238E27FC236}">
              <a16:creationId xmlns:a16="http://schemas.microsoft.com/office/drawing/2014/main" id="{2F756016-46CF-4FF2-B9CE-A0F938361FE4}"/>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746" name="ZoneTexte 745">
          <a:extLst>
            <a:ext uri="{FF2B5EF4-FFF2-40B4-BE49-F238E27FC236}">
              <a16:creationId xmlns:a16="http://schemas.microsoft.com/office/drawing/2014/main" id="{35982672-9CF7-4D68-9F4A-F507DC8A3203}"/>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747" name="ZoneTexte 746">
          <a:extLst>
            <a:ext uri="{FF2B5EF4-FFF2-40B4-BE49-F238E27FC236}">
              <a16:creationId xmlns:a16="http://schemas.microsoft.com/office/drawing/2014/main" id="{ACE57A40-3AD3-47AC-ADB1-E8DE3C23C34E}"/>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63</xdr:row>
      <xdr:rowOff>0</xdr:rowOff>
    </xdr:from>
    <xdr:ext cx="65" cy="172227"/>
    <xdr:sp macro="" textlink="">
      <xdr:nvSpPr>
        <xdr:cNvPr id="748" name="ZoneTexte 747">
          <a:extLst>
            <a:ext uri="{FF2B5EF4-FFF2-40B4-BE49-F238E27FC236}">
              <a16:creationId xmlns:a16="http://schemas.microsoft.com/office/drawing/2014/main" id="{39274F63-49F0-4882-A292-836EEEA44B0B}"/>
            </a:ext>
          </a:extLst>
        </xdr:cNvPr>
        <xdr:cNvSpPr txBox="1"/>
      </xdr:nvSpPr>
      <xdr:spPr>
        <a:xfrm>
          <a:off x="22926675" y="10687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63</xdr:row>
      <xdr:rowOff>0</xdr:rowOff>
    </xdr:from>
    <xdr:ext cx="65" cy="172227"/>
    <xdr:sp macro="" textlink="">
      <xdr:nvSpPr>
        <xdr:cNvPr id="749" name="ZoneTexte 748">
          <a:extLst>
            <a:ext uri="{FF2B5EF4-FFF2-40B4-BE49-F238E27FC236}">
              <a16:creationId xmlns:a16="http://schemas.microsoft.com/office/drawing/2014/main" id="{04FA01F8-D8F4-41EF-8757-A01B516C61DF}"/>
            </a:ext>
          </a:extLst>
        </xdr:cNvPr>
        <xdr:cNvSpPr txBox="1"/>
      </xdr:nvSpPr>
      <xdr:spPr>
        <a:xfrm>
          <a:off x="22926675" y="10687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750" name="ZoneTexte 749">
          <a:extLst>
            <a:ext uri="{FF2B5EF4-FFF2-40B4-BE49-F238E27FC236}">
              <a16:creationId xmlns:a16="http://schemas.microsoft.com/office/drawing/2014/main" id="{8D21EE8D-4ACB-400E-B0B4-2BB1B0977DD4}"/>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751" name="ZoneTexte 750">
          <a:extLst>
            <a:ext uri="{FF2B5EF4-FFF2-40B4-BE49-F238E27FC236}">
              <a16:creationId xmlns:a16="http://schemas.microsoft.com/office/drawing/2014/main" id="{1C6CDD9A-4ED3-45AE-869B-B45EA790FA2C}"/>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752" name="ZoneTexte 751">
          <a:extLst>
            <a:ext uri="{FF2B5EF4-FFF2-40B4-BE49-F238E27FC236}">
              <a16:creationId xmlns:a16="http://schemas.microsoft.com/office/drawing/2014/main" id="{8149B44D-6DDF-4EDD-B62C-11A43A9FE771}"/>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753" name="ZoneTexte 752">
          <a:extLst>
            <a:ext uri="{FF2B5EF4-FFF2-40B4-BE49-F238E27FC236}">
              <a16:creationId xmlns:a16="http://schemas.microsoft.com/office/drawing/2014/main" id="{E1841D56-9A14-4D4A-8CB1-39B29FFF69E8}"/>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754" name="ZoneTexte 753">
          <a:extLst>
            <a:ext uri="{FF2B5EF4-FFF2-40B4-BE49-F238E27FC236}">
              <a16:creationId xmlns:a16="http://schemas.microsoft.com/office/drawing/2014/main" id="{3B1385A5-0ADF-4B28-9113-EEF8FD720028}"/>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755" name="ZoneTexte 754">
          <a:extLst>
            <a:ext uri="{FF2B5EF4-FFF2-40B4-BE49-F238E27FC236}">
              <a16:creationId xmlns:a16="http://schemas.microsoft.com/office/drawing/2014/main" id="{6D32D8F5-0FE0-4122-92BB-90614E224537}"/>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756" name="ZoneTexte 755">
          <a:extLst>
            <a:ext uri="{FF2B5EF4-FFF2-40B4-BE49-F238E27FC236}">
              <a16:creationId xmlns:a16="http://schemas.microsoft.com/office/drawing/2014/main" id="{9991175E-0D9B-40E5-A1F5-1EEB9AE19082}"/>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757" name="ZoneTexte 756">
          <a:extLst>
            <a:ext uri="{FF2B5EF4-FFF2-40B4-BE49-F238E27FC236}">
              <a16:creationId xmlns:a16="http://schemas.microsoft.com/office/drawing/2014/main" id="{16A54F4B-8280-4D1D-9521-ABC4C9E7D9F0}"/>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758" name="ZoneTexte 757">
          <a:extLst>
            <a:ext uri="{FF2B5EF4-FFF2-40B4-BE49-F238E27FC236}">
              <a16:creationId xmlns:a16="http://schemas.microsoft.com/office/drawing/2014/main" id="{0224BB7D-9A6C-4918-9738-5B0C46B11A93}"/>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759" name="ZoneTexte 758">
          <a:extLst>
            <a:ext uri="{FF2B5EF4-FFF2-40B4-BE49-F238E27FC236}">
              <a16:creationId xmlns:a16="http://schemas.microsoft.com/office/drawing/2014/main" id="{FB56B8A9-E883-4802-82DC-BF9CB6A0EA50}"/>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760" name="ZoneTexte 759">
          <a:extLst>
            <a:ext uri="{FF2B5EF4-FFF2-40B4-BE49-F238E27FC236}">
              <a16:creationId xmlns:a16="http://schemas.microsoft.com/office/drawing/2014/main" id="{73147F03-ED94-4AFF-AD3D-7D18A674110A}"/>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761" name="ZoneTexte 760">
          <a:extLst>
            <a:ext uri="{FF2B5EF4-FFF2-40B4-BE49-F238E27FC236}">
              <a16:creationId xmlns:a16="http://schemas.microsoft.com/office/drawing/2014/main" id="{A750D56D-0041-4129-9A37-82572F8F41A7}"/>
            </a:ext>
          </a:extLst>
        </xdr:cNvPr>
        <xdr:cNvSpPr txBox="1"/>
      </xdr:nvSpPr>
      <xdr:spPr>
        <a:xfrm>
          <a:off x="24622125" y="1030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762" name="ZoneTexte 761">
          <a:extLst>
            <a:ext uri="{FF2B5EF4-FFF2-40B4-BE49-F238E27FC236}">
              <a16:creationId xmlns:a16="http://schemas.microsoft.com/office/drawing/2014/main" id="{68BDA942-9ABD-431C-A084-B9AD263D7BA3}"/>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763" name="ZoneTexte 762">
          <a:extLst>
            <a:ext uri="{FF2B5EF4-FFF2-40B4-BE49-F238E27FC236}">
              <a16:creationId xmlns:a16="http://schemas.microsoft.com/office/drawing/2014/main" id="{57D0602B-644A-4700-8044-566CD45D44B3}"/>
            </a:ext>
          </a:extLst>
        </xdr:cNvPr>
        <xdr:cNvSpPr txBox="1"/>
      </xdr:nvSpPr>
      <xdr:spPr>
        <a:xfrm>
          <a:off x="22926675" y="10496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64" name="ZoneTexte 763">
          <a:extLst>
            <a:ext uri="{FF2B5EF4-FFF2-40B4-BE49-F238E27FC236}">
              <a16:creationId xmlns:a16="http://schemas.microsoft.com/office/drawing/2014/main" id="{A79DB1F5-61C8-433D-9960-3D33C717D2E7}"/>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65" name="ZoneTexte 764">
          <a:extLst>
            <a:ext uri="{FF2B5EF4-FFF2-40B4-BE49-F238E27FC236}">
              <a16:creationId xmlns:a16="http://schemas.microsoft.com/office/drawing/2014/main" id="{4C7AD879-379A-48A1-8737-D67AA2871355}"/>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66" name="ZoneTexte 765">
          <a:extLst>
            <a:ext uri="{FF2B5EF4-FFF2-40B4-BE49-F238E27FC236}">
              <a16:creationId xmlns:a16="http://schemas.microsoft.com/office/drawing/2014/main" id="{DC07925D-513B-4C4D-BFC3-0D0D5AA17122}"/>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67" name="ZoneTexte 766">
          <a:extLst>
            <a:ext uri="{FF2B5EF4-FFF2-40B4-BE49-F238E27FC236}">
              <a16:creationId xmlns:a16="http://schemas.microsoft.com/office/drawing/2014/main" id="{F874FB55-F9D3-46DC-B4FF-6DE5D2EAAAE9}"/>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68" name="ZoneTexte 767">
          <a:extLst>
            <a:ext uri="{FF2B5EF4-FFF2-40B4-BE49-F238E27FC236}">
              <a16:creationId xmlns:a16="http://schemas.microsoft.com/office/drawing/2014/main" id="{B8725EE1-074B-4DAB-A69B-1FE63EB93867}"/>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69" name="ZoneTexte 768">
          <a:extLst>
            <a:ext uri="{FF2B5EF4-FFF2-40B4-BE49-F238E27FC236}">
              <a16:creationId xmlns:a16="http://schemas.microsoft.com/office/drawing/2014/main" id="{7F7BF63B-CE79-4B07-933B-B7072DA6F3D4}"/>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70" name="ZoneTexte 769">
          <a:extLst>
            <a:ext uri="{FF2B5EF4-FFF2-40B4-BE49-F238E27FC236}">
              <a16:creationId xmlns:a16="http://schemas.microsoft.com/office/drawing/2014/main" id="{2882F1CC-E674-4B8D-B3C4-A301D5AF876E}"/>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71" name="ZoneTexte 770">
          <a:extLst>
            <a:ext uri="{FF2B5EF4-FFF2-40B4-BE49-F238E27FC236}">
              <a16:creationId xmlns:a16="http://schemas.microsoft.com/office/drawing/2014/main" id="{B22830DC-EF81-4A2C-A30F-4995B9CF2DB7}"/>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72" name="ZoneTexte 771">
          <a:extLst>
            <a:ext uri="{FF2B5EF4-FFF2-40B4-BE49-F238E27FC236}">
              <a16:creationId xmlns:a16="http://schemas.microsoft.com/office/drawing/2014/main" id="{C8F1BD11-570A-4795-BC29-3865FC13C60A}"/>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73" name="ZoneTexte 772">
          <a:extLst>
            <a:ext uri="{FF2B5EF4-FFF2-40B4-BE49-F238E27FC236}">
              <a16:creationId xmlns:a16="http://schemas.microsoft.com/office/drawing/2014/main" id="{5F8E4335-BFAD-4300-AF81-B1DD363CF025}"/>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74" name="ZoneTexte 773">
          <a:extLst>
            <a:ext uri="{FF2B5EF4-FFF2-40B4-BE49-F238E27FC236}">
              <a16:creationId xmlns:a16="http://schemas.microsoft.com/office/drawing/2014/main" id="{4422CD9C-CD19-439B-B960-B6F1ABC6CDB9}"/>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75" name="ZoneTexte 774">
          <a:extLst>
            <a:ext uri="{FF2B5EF4-FFF2-40B4-BE49-F238E27FC236}">
              <a16:creationId xmlns:a16="http://schemas.microsoft.com/office/drawing/2014/main" id="{BFA47F24-10EF-41DB-BFA8-10DEA83E1764}"/>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776" name="ZoneTexte 775">
          <a:extLst>
            <a:ext uri="{FF2B5EF4-FFF2-40B4-BE49-F238E27FC236}">
              <a16:creationId xmlns:a16="http://schemas.microsoft.com/office/drawing/2014/main" id="{34758118-7C97-4C7E-ACAA-0AF4B36A4CE5}"/>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777" name="ZoneTexte 776">
          <a:extLst>
            <a:ext uri="{FF2B5EF4-FFF2-40B4-BE49-F238E27FC236}">
              <a16:creationId xmlns:a16="http://schemas.microsoft.com/office/drawing/2014/main" id="{6588BA2D-FC2C-4BEF-B119-A4E521225BAD}"/>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778" name="ZoneTexte 777">
          <a:extLst>
            <a:ext uri="{FF2B5EF4-FFF2-40B4-BE49-F238E27FC236}">
              <a16:creationId xmlns:a16="http://schemas.microsoft.com/office/drawing/2014/main" id="{D76EB655-E54F-4C33-80AC-647561982CF8}"/>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779" name="ZoneTexte 778">
          <a:extLst>
            <a:ext uri="{FF2B5EF4-FFF2-40B4-BE49-F238E27FC236}">
              <a16:creationId xmlns:a16="http://schemas.microsoft.com/office/drawing/2014/main" id="{2D6C78B4-1B3B-48F0-9280-CA3ED096BF3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80" name="ZoneTexte 779">
          <a:extLst>
            <a:ext uri="{FF2B5EF4-FFF2-40B4-BE49-F238E27FC236}">
              <a16:creationId xmlns:a16="http://schemas.microsoft.com/office/drawing/2014/main" id="{7E4B527F-46C6-47C3-A313-710719D32D48}"/>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81" name="ZoneTexte 780">
          <a:extLst>
            <a:ext uri="{FF2B5EF4-FFF2-40B4-BE49-F238E27FC236}">
              <a16:creationId xmlns:a16="http://schemas.microsoft.com/office/drawing/2014/main" id="{0CD6EEEC-51CA-4843-B387-7765C23BB16C}"/>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82" name="ZoneTexte 781">
          <a:extLst>
            <a:ext uri="{FF2B5EF4-FFF2-40B4-BE49-F238E27FC236}">
              <a16:creationId xmlns:a16="http://schemas.microsoft.com/office/drawing/2014/main" id="{A94D9109-487A-42F6-8115-662CCAF77009}"/>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83" name="ZoneTexte 782">
          <a:extLst>
            <a:ext uri="{FF2B5EF4-FFF2-40B4-BE49-F238E27FC236}">
              <a16:creationId xmlns:a16="http://schemas.microsoft.com/office/drawing/2014/main" id="{2C5E5EF9-0DF4-458F-9E8C-E64FB60E4538}"/>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84" name="ZoneTexte 783">
          <a:extLst>
            <a:ext uri="{FF2B5EF4-FFF2-40B4-BE49-F238E27FC236}">
              <a16:creationId xmlns:a16="http://schemas.microsoft.com/office/drawing/2014/main" id="{A918CDA5-DEF2-47E2-AA44-629B522C438F}"/>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85" name="ZoneTexte 784">
          <a:extLst>
            <a:ext uri="{FF2B5EF4-FFF2-40B4-BE49-F238E27FC236}">
              <a16:creationId xmlns:a16="http://schemas.microsoft.com/office/drawing/2014/main" id="{EEE0BD82-F9FD-412C-BE83-173EA784B216}"/>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86" name="ZoneTexte 785">
          <a:extLst>
            <a:ext uri="{FF2B5EF4-FFF2-40B4-BE49-F238E27FC236}">
              <a16:creationId xmlns:a16="http://schemas.microsoft.com/office/drawing/2014/main" id="{B1908EDC-9A54-4560-9472-E162D1028CFA}"/>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87" name="ZoneTexte 786">
          <a:extLst>
            <a:ext uri="{FF2B5EF4-FFF2-40B4-BE49-F238E27FC236}">
              <a16:creationId xmlns:a16="http://schemas.microsoft.com/office/drawing/2014/main" id="{602BC1CD-38B7-4489-B245-405A98A85E5E}"/>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788" name="ZoneTexte 787">
          <a:extLst>
            <a:ext uri="{FF2B5EF4-FFF2-40B4-BE49-F238E27FC236}">
              <a16:creationId xmlns:a16="http://schemas.microsoft.com/office/drawing/2014/main" id="{DC8F6271-B5EB-4F58-837B-BCB14478F97B}"/>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789" name="ZoneTexte 788">
          <a:extLst>
            <a:ext uri="{FF2B5EF4-FFF2-40B4-BE49-F238E27FC236}">
              <a16:creationId xmlns:a16="http://schemas.microsoft.com/office/drawing/2014/main" id="{3662D738-9FFD-49C4-9433-E17E40FCBD45}"/>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790" name="ZoneTexte 789">
          <a:extLst>
            <a:ext uri="{FF2B5EF4-FFF2-40B4-BE49-F238E27FC236}">
              <a16:creationId xmlns:a16="http://schemas.microsoft.com/office/drawing/2014/main" id="{038CC595-20D5-4CAF-A419-5974D8B94AA3}"/>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791" name="ZoneTexte 790">
          <a:extLst>
            <a:ext uri="{FF2B5EF4-FFF2-40B4-BE49-F238E27FC236}">
              <a16:creationId xmlns:a16="http://schemas.microsoft.com/office/drawing/2014/main" id="{94FED3EA-F726-4CA1-B387-D1BB7244400D}"/>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792" name="ZoneTexte 791">
          <a:extLst>
            <a:ext uri="{FF2B5EF4-FFF2-40B4-BE49-F238E27FC236}">
              <a16:creationId xmlns:a16="http://schemas.microsoft.com/office/drawing/2014/main" id="{E5BB0C3C-4A32-4FCB-8939-E1B3E748ADEC}"/>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793" name="ZoneTexte 792">
          <a:extLst>
            <a:ext uri="{FF2B5EF4-FFF2-40B4-BE49-F238E27FC236}">
              <a16:creationId xmlns:a16="http://schemas.microsoft.com/office/drawing/2014/main" id="{BB3A434D-2AFB-4CC7-961A-5DE2E45E092E}"/>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794" name="ZoneTexte 793">
          <a:extLst>
            <a:ext uri="{FF2B5EF4-FFF2-40B4-BE49-F238E27FC236}">
              <a16:creationId xmlns:a16="http://schemas.microsoft.com/office/drawing/2014/main" id="{DF0ECCD6-E0D5-4EFB-A7D0-810EC8FE3D3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795" name="ZoneTexte 794">
          <a:extLst>
            <a:ext uri="{FF2B5EF4-FFF2-40B4-BE49-F238E27FC236}">
              <a16:creationId xmlns:a16="http://schemas.microsoft.com/office/drawing/2014/main" id="{D7B79ABB-AC10-424F-BA1F-CDC5A60C8AE5}"/>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96" name="ZoneTexte 795">
          <a:extLst>
            <a:ext uri="{FF2B5EF4-FFF2-40B4-BE49-F238E27FC236}">
              <a16:creationId xmlns:a16="http://schemas.microsoft.com/office/drawing/2014/main" id="{0543466D-9736-4627-8A8F-9D3B36B36239}"/>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97" name="ZoneTexte 796">
          <a:extLst>
            <a:ext uri="{FF2B5EF4-FFF2-40B4-BE49-F238E27FC236}">
              <a16:creationId xmlns:a16="http://schemas.microsoft.com/office/drawing/2014/main" id="{272F1B1A-6D4B-400C-8FA8-24B639A4E9D0}"/>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98" name="ZoneTexte 797">
          <a:extLst>
            <a:ext uri="{FF2B5EF4-FFF2-40B4-BE49-F238E27FC236}">
              <a16:creationId xmlns:a16="http://schemas.microsoft.com/office/drawing/2014/main" id="{D8E90F93-9ECE-4430-A979-41630F1764D2}"/>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799" name="ZoneTexte 798">
          <a:extLst>
            <a:ext uri="{FF2B5EF4-FFF2-40B4-BE49-F238E27FC236}">
              <a16:creationId xmlns:a16="http://schemas.microsoft.com/office/drawing/2014/main" id="{95E6B5EB-E518-4317-A1B8-563935D214EC}"/>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800" name="ZoneTexte 799">
          <a:extLst>
            <a:ext uri="{FF2B5EF4-FFF2-40B4-BE49-F238E27FC236}">
              <a16:creationId xmlns:a16="http://schemas.microsoft.com/office/drawing/2014/main" id="{4659620F-D2B7-4ED4-B604-5D5C47F0FAAC}"/>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801" name="ZoneTexte 800">
          <a:extLst>
            <a:ext uri="{FF2B5EF4-FFF2-40B4-BE49-F238E27FC236}">
              <a16:creationId xmlns:a16="http://schemas.microsoft.com/office/drawing/2014/main" id="{92802F92-1FD6-4958-BC35-40929246EB57}"/>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802" name="ZoneTexte 801">
          <a:extLst>
            <a:ext uri="{FF2B5EF4-FFF2-40B4-BE49-F238E27FC236}">
              <a16:creationId xmlns:a16="http://schemas.microsoft.com/office/drawing/2014/main" id="{FDF1A7F5-F57F-47DD-8879-7380220EF2EA}"/>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803" name="ZoneTexte 802">
          <a:extLst>
            <a:ext uri="{FF2B5EF4-FFF2-40B4-BE49-F238E27FC236}">
              <a16:creationId xmlns:a16="http://schemas.microsoft.com/office/drawing/2014/main" id="{AFB9B148-D2BB-4701-8F92-E91D279475AE}"/>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804" name="ZoneTexte 803">
          <a:extLst>
            <a:ext uri="{FF2B5EF4-FFF2-40B4-BE49-F238E27FC236}">
              <a16:creationId xmlns:a16="http://schemas.microsoft.com/office/drawing/2014/main" id="{D409C1B7-D162-4D33-997E-82C2745B0EF9}"/>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805" name="ZoneTexte 804">
          <a:extLst>
            <a:ext uri="{FF2B5EF4-FFF2-40B4-BE49-F238E27FC236}">
              <a16:creationId xmlns:a16="http://schemas.microsoft.com/office/drawing/2014/main" id="{CDE2B2AF-C4D7-4EC2-A919-4566C50FB55E}"/>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806" name="ZoneTexte 805">
          <a:extLst>
            <a:ext uri="{FF2B5EF4-FFF2-40B4-BE49-F238E27FC236}">
              <a16:creationId xmlns:a16="http://schemas.microsoft.com/office/drawing/2014/main" id="{A7E5B14B-48CB-464A-B6BA-4A628F62EFF3}"/>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807" name="ZoneTexte 806">
          <a:extLst>
            <a:ext uri="{FF2B5EF4-FFF2-40B4-BE49-F238E27FC236}">
              <a16:creationId xmlns:a16="http://schemas.microsoft.com/office/drawing/2014/main" id="{3822EF45-8517-490A-9917-CBB88073FB68}"/>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808" name="ZoneTexte 807">
          <a:extLst>
            <a:ext uri="{FF2B5EF4-FFF2-40B4-BE49-F238E27FC236}">
              <a16:creationId xmlns:a16="http://schemas.microsoft.com/office/drawing/2014/main" id="{BE3EB677-8CCE-4A64-A80A-140951B95AB7}"/>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809" name="ZoneTexte 808">
          <a:extLst>
            <a:ext uri="{FF2B5EF4-FFF2-40B4-BE49-F238E27FC236}">
              <a16:creationId xmlns:a16="http://schemas.microsoft.com/office/drawing/2014/main" id="{CA80E45E-0297-4EED-A29F-15901AFF79F1}"/>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810" name="ZoneTexte 809">
          <a:extLst>
            <a:ext uri="{FF2B5EF4-FFF2-40B4-BE49-F238E27FC236}">
              <a16:creationId xmlns:a16="http://schemas.microsoft.com/office/drawing/2014/main" id="{D258033A-0DEB-409A-B6D4-0E029553C59A}"/>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811" name="ZoneTexte 810">
          <a:extLst>
            <a:ext uri="{FF2B5EF4-FFF2-40B4-BE49-F238E27FC236}">
              <a16:creationId xmlns:a16="http://schemas.microsoft.com/office/drawing/2014/main" id="{C4D5D060-F6DA-4923-885E-B05A561EE91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812" name="ZoneTexte 811">
          <a:extLst>
            <a:ext uri="{FF2B5EF4-FFF2-40B4-BE49-F238E27FC236}">
              <a16:creationId xmlns:a16="http://schemas.microsoft.com/office/drawing/2014/main" id="{83EC358B-47D0-4C5B-9BB8-79AB0B3CEE20}"/>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813" name="ZoneTexte 812">
          <a:extLst>
            <a:ext uri="{FF2B5EF4-FFF2-40B4-BE49-F238E27FC236}">
              <a16:creationId xmlns:a16="http://schemas.microsoft.com/office/drawing/2014/main" id="{D8171E9A-2B94-4FEA-A609-EC5B0DC8EFBB}"/>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814" name="ZoneTexte 813">
          <a:extLst>
            <a:ext uri="{FF2B5EF4-FFF2-40B4-BE49-F238E27FC236}">
              <a16:creationId xmlns:a16="http://schemas.microsoft.com/office/drawing/2014/main" id="{B7CC7306-1CCF-4FE4-8713-7D65A4FCFFC6}"/>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815" name="ZoneTexte 814">
          <a:extLst>
            <a:ext uri="{FF2B5EF4-FFF2-40B4-BE49-F238E27FC236}">
              <a16:creationId xmlns:a16="http://schemas.microsoft.com/office/drawing/2014/main" id="{F598B04D-C0DF-4F00-A737-909FDD202930}"/>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816" name="ZoneTexte 815">
          <a:extLst>
            <a:ext uri="{FF2B5EF4-FFF2-40B4-BE49-F238E27FC236}">
              <a16:creationId xmlns:a16="http://schemas.microsoft.com/office/drawing/2014/main" id="{9981DACC-EDDF-47DF-8AAE-4A5450D9AE21}"/>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817" name="ZoneTexte 816">
          <a:extLst>
            <a:ext uri="{FF2B5EF4-FFF2-40B4-BE49-F238E27FC236}">
              <a16:creationId xmlns:a16="http://schemas.microsoft.com/office/drawing/2014/main" id="{57338317-D350-4D1C-AFFC-33B48012D9E8}"/>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818" name="ZoneTexte 817">
          <a:extLst>
            <a:ext uri="{FF2B5EF4-FFF2-40B4-BE49-F238E27FC236}">
              <a16:creationId xmlns:a16="http://schemas.microsoft.com/office/drawing/2014/main" id="{15B8B789-7A62-42D6-BA4F-3DDEFF84A54F}"/>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819" name="ZoneTexte 818">
          <a:extLst>
            <a:ext uri="{FF2B5EF4-FFF2-40B4-BE49-F238E27FC236}">
              <a16:creationId xmlns:a16="http://schemas.microsoft.com/office/drawing/2014/main" id="{FBAEE172-CEBA-453C-964A-384EC15A04A7}"/>
            </a:ext>
          </a:extLst>
        </xdr:cNvPr>
        <xdr:cNvSpPr txBox="1"/>
      </xdr:nvSpPr>
      <xdr:spPr>
        <a:xfrm>
          <a:off x="26231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820" name="ZoneTexte 819">
          <a:extLst>
            <a:ext uri="{FF2B5EF4-FFF2-40B4-BE49-F238E27FC236}">
              <a16:creationId xmlns:a16="http://schemas.microsoft.com/office/drawing/2014/main" id="{D4C69877-EED5-436F-94F3-1C983434C22B}"/>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821" name="ZoneTexte 820">
          <a:extLst>
            <a:ext uri="{FF2B5EF4-FFF2-40B4-BE49-F238E27FC236}">
              <a16:creationId xmlns:a16="http://schemas.microsoft.com/office/drawing/2014/main" id="{B85CADC2-500F-4AE1-B22F-9DBB9134961D}"/>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822" name="ZoneTexte 821">
          <a:extLst>
            <a:ext uri="{FF2B5EF4-FFF2-40B4-BE49-F238E27FC236}">
              <a16:creationId xmlns:a16="http://schemas.microsoft.com/office/drawing/2014/main" id="{6FE9147E-763D-4B87-850E-0722B8A5DD9F}"/>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823" name="ZoneTexte 822">
          <a:extLst>
            <a:ext uri="{FF2B5EF4-FFF2-40B4-BE49-F238E27FC236}">
              <a16:creationId xmlns:a16="http://schemas.microsoft.com/office/drawing/2014/main" id="{A6FA1708-A81F-47E9-BA19-EF5F56831E82}"/>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824" name="ZoneTexte 823">
          <a:extLst>
            <a:ext uri="{FF2B5EF4-FFF2-40B4-BE49-F238E27FC236}">
              <a16:creationId xmlns:a16="http://schemas.microsoft.com/office/drawing/2014/main" id="{F7E38A3C-EE1B-4602-A7D0-E0B60C8017DB}"/>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825" name="ZoneTexte 824">
          <a:extLst>
            <a:ext uri="{FF2B5EF4-FFF2-40B4-BE49-F238E27FC236}">
              <a16:creationId xmlns:a16="http://schemas.microsoft.com/office/drawing/2014/main" id="{EA92D9CD-432D-4AEE-B083-16030C6C290E}"/>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826" name="ZoneTexte 825">
          <a:extLst>
            <a:ext uri="{FF2B5EF4-FFF2-40B4-BE49-F238E27FC236}">
              <a16:creationId xmlns:a16="http://schemas.microsoft.com/office/drawing/2014/main" id="{52896AD3-E833-4D1C-A1AC-F286B285B09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827" name="ZoneTexte 826">
          <a:extLst>
            <a:ext uri="{FF2B5EF4-FFF2-40B4-BE49-F238E27FC236}">
              <a16:creationId xmlns:a16="http://schemas.microsoft.com/office/drawing/2014/main" id="{FEF11765-93E7-40CB-B01C-CD4C1EC64A1C}"/>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28" name="ZoneTexte 827">
          <a:extLst>
            <a:ext uri="{FF2B5EF4-FFF2-40B4-BE49-F238E27FC236}">
              <a16:creationId xmlns:a16="http://schemas.microsoft.com/office/drawing/2014/main" id="{A5E0AE61-5325-47F8-B00E-29A17ABC2A11}"/>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29" name="ZoneTexte 828">
          <a:extLst>
            <a:ext uri="{FF2B5EF4-FFF2-40B4-BE49-F238E27FC236}">
              <a16:creationId xmlns:a16="http://schemas.microsoft.com/office/drawing/2014/main" id="{19B260E4-B29D-413C-875A-3784FF490709}"/>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30" name="ZoneTexte 829">
          <a:extLst>
            <a:ext uri="{FF2B5EF4-FFF2-40B4-BE49-F238E27FC236}">
              <a16:creationId xmlns:a16="http://schemas.microsoft.com/office/drawing/2014/main" id="{FAECFEC1-1B56-4657-822E-1825E37049DA}"/>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31" name="ZoneTexte 830">
          <a:extLst>
            <a:ext uri="{FF2B5EF4-FFF2-40B4-BE49-F238E27FC236}">
              <a16:creationId xmlns:a16="http://schemas.microsoft.com/office/drawing/2014/main" id="{6C6F9390-6356-43C2-8880-BCE29E0CD047}"/>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32" name="ZoneTexte 831">
          <a:extLst>
            <a:ext uri="{FF2B5EF4-FFF2-40B4-BE49-F238E27FC236}">
              <a16:creationId xmlns:a16="http://schemas.microsoft.com/office/drawing/2014/main" id="{080AA7E9-E250-4746-9E6F-6ED5F6099577}"/>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33" name="ZoneTexte 832">
          <a:extLst>
            <a:ext uri="{FF2B5EF4-FFF2-40B4-BE49-F238E27FC236}">
              <a16:creationId xmlns:a16="http://schemas.microsoft.com/office/drawing/2014/main" id="{1D3AD011-AE65-4B16-BCF0-A4D0B5C22941}"/>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34" name="ZoneTexte 833">
          <a:extLst>
            <a:ext uri="{FF2B5EF4-FFF2-40B4-BE49-F238E27FC236}">
              <a16:creationId xmlns:a16="http://schemas.microsoft.com/office/drawing/2014/main" id="{D5B879C7-79BD-49A4-93EA-9D085397DB6E}"/>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35" name="ZoneTexte 834">
          <a:extLst>
            <a:ext uri="{FF2B5EF4-FFF2-40B4-BE49-F238E27FC236}">
              <a16:creationId xmlns:a16="http://schemas.microsoft.com/office/drawing/2014/main" id="{816223C4-99EF-4F0E-BC23-105ADD4A5624}"/>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36" name="ZoneTexte 835">
          <a:extLst>
            <a:ext uri="{FF2B5EF4-FFF2-40B4-BE49-F238E27FC236}">
              <a16:creationId xmlns:a16="http://schemas.microsoft.com/office/drawing/2014/main" id="{B707837F-4651-41B7-826D-5F7256BCC89C}"/>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37" name="ZoneTexte 836">
          <a:extLst>
            <a:ext uri="{FF2B5EF4-FFF2-40B4-BE49-F238E27FC236}">
              <a16:creationId xmlns:a16="http://schemas.microsoft.com/office/drawing/2014/main" id="{C265B84C-BD71-4C9E-83B7-4F12263FEAB3}"/>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38" name="ZoneTexte 837">
          <a:extLst>
            <a:ext uri="{FF2B5EF4-FFF2-40B4-BE49-F238E27FC236}">
              <a16:creationId xmlns:a16="http://schemas.microsoft.com/office/drawing/2014/main" id="{405435FF-2D09-4924-98AE-10AAF15CD1F4}"/>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39" name="ZoneTexte 838">
          <a:extLst>
            <a:ext uri="{FF2B5EF4-FFF2-40B4-BE49-F238E27FC236}">
              <a16:creationId xmlns:a16="http://schemas.microsoft.com/office/drawing/2014/main" id="{FFE9DAA3-43EA-4CFF-9EE5-C8BF3BDDC3C7}"/>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40" name="ZoneTexte 839">
          <a:extLst>
            <a:ext uri="{FF2B5EF4-FFF2-40B4-BE49-F238E27FC236}">
              <a16:creationId xmlns:a16="http://schemas.microsoft.com/office/drawing/2014/main" id="{E0F4CDC0-74BB-4E3C-B347-7EDB2B9439DF}"/>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41" name="ZoneTexte 840">
          <a:extLst>
            <a:ext uri="{FF2B5EF4-FFF2-40B4-BE49-F238E27FC236}">
              <a16:creationId xmlns:a16="http://schemas.microsoft.com/office/drawing/2014/main" id="{A17FD76A-0063-475C-A314-EBA9212E6CE8}"/>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42" name="ZoneTexte 841">
          <a:extLst>
            <a:ext uri="{FF2B5EF4-FFF2-40B4-BE49-F238E27FC236}">
              <a16:creationId xmlns:a16="http://schemas.microsoft.com/office/drawing/2014/main" id="{35CEE8CD-7EBB-40B1-AE9A-DCEC69593B04}"/>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43" name="ZoneTexte 842">
          <a:extLst>
            <a:ext uri="{FF2B5EF4-FFF2-40B4-BE49-F238E27FC236}">
              <a16:creationId xmlns:a16="http://schemas.microsoft.com/office/drawing/2014/main" id="{F2F4BDBE-F5DD-435B-A65E-0AC09F416A3F}"/>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44" name="ZoneTexte 843">
          <a:extLst>
            <a:ext uri="{FF2B5EF4-FFF2-40B4-BE49-F238E27FC236}">
              <a16:creationId xmlns:a16="http://schemas.microsoft.com/office/drawing/2014/main" id="{C35CD8C1-B55E-4E14-8E53-CA516C3C0324}"/>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45" name="ZoneTexte 844">
          <a:extLst>
            <a:ext uri="{FF2B5EF4-FFF2-40B4-BE49-F238E27FC236}">
              <a16:creationId xmlns:a16="http://schemas.microsoft.com/office/drawing/2014/main" id="{E98E1BB0-1957-44E3-9983-97AB332F00B1}"/>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46" name="ZoneTexte 845">
          <a:extLst>
            <a:ext uri="{FF2B5EF4-FFF2-40B4-BE49-F238E27FC236}">
              <a16:creationId xmlns:a16="http://schemas.microsoft.com/office/drawing/2014/main" id="{0BAA7841-62CE-4A7B-81AA-6F882A68652D}"/>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47" name="ZoneTexte 846">
          <a:extLst>
            <a:ext uri="{FF2B5EF4-FFF2-40B4-BE49-F238E27FC236}">
              <a16:creationId xmlns:a16="http://schemas.microsoft.com/office/drawing/2014/main" id="{D4E2B712-B3B8-4A5C-B369-E24F6F03CCBD}"/>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48" name="ZoneTexte 847">
          <a:extLst>
            <a:ext uri="{FF2B5EF4-FFF2-40B4-BE49-F238E27FC236}">
              <a16:creationId xmlns:a16="http://schemas.microsoft.com/office/drawing/2014/main" id="{A8B71049-2D94-464D-A01E-AECD4BC43727}"/>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49" name="ZoneTexte 848">
          <a:extLst>
            <a:ext uri="{FF2B5EF4-FFF2-40B4-BE49-F238E27FC236}">
              <a16:creationId xmlns:a16="http://schemas.microsoft.com/office/drawing/2014/main" id="{E442F42E-8009-4D85-BBBD-36DEDFC1E119}"/>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50" name="ZoneTexte 849">
          <a:extLst>
            <a:ext uri="{FF2B5EF4-FFF2-40B4-BE49-F238E27FC236}">
              <a16:creationId xmlns:a16="http://schemas.microsoft.com/office/drawing/2014/main" id="{575E5E4B-EAC7-4EDF-80C4-B5CD1465EB60}"/>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51" name="ZoneTexte 850">
          <a:extLst>
            <a:ext uri="{FF2B5EF4-FFF2-40B4-BE49-F238E27FC236}">
              <a16:creationId xmlns:a16="http://schemas.microsoft.com/office/drawing/2014/main" id="{93F5E512-754B-483E-8B0D-5DE940301D3C}"/>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52" name="ZoneTexte 851">
          <a:extLst>
            <a:ext uri="{FF2B5EF4-FFF2-40B4-BE49-F238E27FC236}">
              <a16:creationId xmlns:a16="http://schemas.microsoft.com/office/drawing/2014/main" id="{8B495048-BBC2-4730-9745-87CEF9C71A60}"/>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53" name="ZoneTexte 852">
          <a:extLst>
            <a:ext uri="{FF2B5EF4-FFF2-40B4-BE49-F238E27FC236}">
              <a16:creationId xmlns:a16="http://schemas.microsoft.com/office/drawing/2014/main" id="{32B528FB-9E0F-4077-9213-CD535A4F59B5}"/>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54" name="ZoneTexte 853">
          <a:extLst>
            <a:ext uri="{FF2B5EF4-FFF2-40B4-BE49-F238E27FC236}">
              <a16:creationId xmlns:a16="http://schemas.microsoft.com/office/drawing/2014/main" id="{DB88DBD0-4E3B-4A56-9702-E7BD1AEB4925}"/>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55" name="ZoneTexte 854">
          <a:extLst>
            <a:ext uri="{FF2B5EF4-FFF2-40B4-BE49-F238E27FC236}">
              <a16:creationId xmlns:a16="http://schemas.microsoft.com/office/drawing/2014/main" id="{0B2C3952-2B2A-4AA8-80C4-38BC4035B51A}"/>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56" name="ZoneTexte 855">
          <a:extLst>
            <a:ext uri="{FF2B5EF4-FFF2-40B4-BE49-F238E27FC236}">
              <a16:creationId xmlns:a16="http://schemas.microsoft.com/office/drawing/2014/main" id="{FF88DF86-C38E-4C9D-8753-A8B0507DB97A}"/>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57" name="ZoneTexte 856">
          <a:extLst>
            <a:ext uri="{FF2B5EF4-FFF2-40B4-BE49-F238E27FC236}">
              <a16:creationId xmlns:a16="http://schemas.microsoft.com/office/drawing/2014/main" id="{B221DCEE-3377-4B35-8358-0A49CA90FD75}"/>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58" name="ZoneTexte 857">
          <a:extLst>
            <a:ext uri="{FF2B5EF4-FFF2-40B4-BE49-F238E27FC236}">
              <a16:creationId xmlns:a16="http://schemas.microsoft.com/office/drawing/2014/main" id="{B46047B8-FA22-41F3-8782-279514F9E1C6}"/>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59" name="ZoneTexte 858">
          <a:extLst>
            <a:ext uri="{FF2B5EF4-FFF2-40B4-BE49-F238E27FC236}">
              <a16:creationId xmlns:a16="http://schemas.microsoft.com/office/drawing/2014/main" id="{9460C121-CE5A-4F1B-A6A6-DA8417D9F1DD}"/>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60" name="ZoneTexte 859">
          <a:extLst>
            <a:ext uri="{FF2B5EF4-FFF2-40B4-BE49-F238E27FC236}">
              <a16:creationId xmlns:a16="http://schemas.microsoft.com/office/drawing/2014/main" id="{D3A56C95-9877-4C4A-9ACB-7BF3BFEE62AE}"/>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61" name="ZoneTexte 860">
          <a:extLst>
            <a:ext uri="{FF2B5EF4-FFF2-40B4-BE49-F238E27FC236}">
              <a16:creationId xmlns:a16="http://schemas.microsoft.com/office/drawing/2014/main" id="{8253A645-248D-4F3A-A8AD-474995403047}"/>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62" name="ZoneTexte 861">
          <a:extLst>
            <a:ext uri="{FF2B5EF4-FFF2-40B4-BE49-F238E27FC236}">
              <a16:creationId xmlns:a16="http://schemas.microsoft.com/office/drawing/2014/main" id="{132DE366-DE32-41A0-A590-20A5145401BA}"/>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63" name="ZoneTexte 862">
          <a:extLst>
            <a:ext uri="{FF2B5EF4-FFF2-40B4-BE49-F238E27FC236}">
              <a16:creationId xmlns:a16="http://schemas.microsoft.com/office/drawing/2014/main" id="{A435E86E-E988-4721-86B2-014B056B084B}"/>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64" name="ZoneTexte 863">
          <a:extLst>
            <a:ext uri="{FF2B5EF4-FFF2-40B4-BE49-F238E27FC236}">
              <a16:creationId xmlns:a16="http://schemas.microsoft.com/office/drawing/2014/main" id="{E7BFCAC6-7604-4463-A19B-5C2BF76B81D4}"/>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65" name="ZoneTexte 864">
          <a:extLst>
            <a:ext uri="{FF2B5EF4-FFF2-40B4-BE49-F238E27FC236}">
              <a16:creationId xmlns:a16="http://schemas.microsoft.com/office/drawing/2014/main" id="{8CC5ABF2-357D-458C-B035-3C6750D189C7}"/>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66" name="ZoneTexte 865">
          <a:extLst>
            <a:ext uri="{FF2B5EF4-FFF2-40B4-BE49-F238E27FC236}">
              <a16:creationId xmlns:a16="http://schemas.microsoft.com/office/drawing/2014/main" id="{F0D42545-9BF7-4691-968B-85B4DAF1583D}"/>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67" name="ZoneTexte 866">
          <a:extLst>
            <a:ext uri="{FF2B5EF4-FFF2-40B4-BE49-F238E27FC236}">
              <a16:creationId xmlns:a16="http://schemas.microsoft.com/office/drawing/2014/main" id="{E27A4640-51F6-437C-B215-0908E9BD008C}"/>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68" name="ZoneTexte 867">
          <a:extLst>
            <a:ext uri="{FF2B5EF4-FFF2-40B4-BE49-F238E27FC236}">
              <a16:creationId xmlns:a16="http://schemas.microsoft.com/office/drawing/2014/main" id="{0F5CC4E6-A817-410A-BB10-53B817297CA8}"/>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69" name="ZoneTexte 868">
          <a:extLst>
            <a:ext uri="{FF2B5EF4-FFF2-40B4-BE49-F238E27FC236}">
              <a16:creationId xmlns:a16="http://schemas.microsoft.com/office/drawing/2014/main" id="{BFA4AB63-E5B8-4E4A-8B34-CB7D9CA9ED78}"/>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70" name="ZoneTexte 869">
          <a:extLst>
            <a:ext uri="{FF2B5EF4-FFF2-40B4-BE49-F238E27FC236}">
              <a16:creationId xmlns:a16="http://schemas.microsoft.com/office/drawing/2014/main" id="{FEB60AC9-F173-487B-BA02-90477C03073F}"/>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871" name="ZoneTexte 870">
          <a:extLst>
            <a:ext uri="{FF2B5EF4-FFF2-40B4-BE49-F238E27FC236}">
              <a16:creationId xmlns:a16="http://schemas.microsoft.com/office/drawing/2014/main" id="{1821B748-689A-4E0E-9C9F-DB873074B828}"/>
            </a:ext>
          </a:extLst>
        </xdr:cNvPr>
        <xdr:cNvSpPr txBox="1"/>
      </xdr:nvSpPr>
      <xdr:spPr>
        <a:xfrm>
          <a:off x="26231850" y="1123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72" name="ZoneTexte 871">
          <a:extLst>
            <a:ext uri="{FF2B5EF4-FFF2-40B4-BE49-F238E27FC236}">
              <a16:creationId xmlns:a16="http://schemas.microsoft.com/office/drawing/2014/main" id="{512A8E56-7B7D-4212-812B-494AE8DEC960}"/>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73" name="ZoneTexte 872">
          <a:extLst>
            <a:ext uri="{FF2B5EF4-FFF2-40B4-BE49-F238E27FC236}">
              <a16:creationId xmlns:a16="http://schemas.microsoft.com/office/drawing/2014/main" id="{05F6BFF4-1274-4B64-904D-81D6A6408FE6}"/>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74" name="ZoneTexte 873">
          <a:extLst>
            <a:ext uri="{FF2B5EF4-FFF2-40B4-BE49-F238E27FC236}">
              <a16:creationId xmlns:a16="http://schemas.microsoft.com/office/drawing/2014/main" id="{7837BB44-D92A-4E93-B115-378950A58E5D}"/>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75" name="ZoneTexte 874">
          <a:extLst>
            <a:ext uri="{FF2B5EF4-FFF2-40B4-BE49-F238E27FC236}">
              <a16:creationId xmlns:a16="http://schemas.microsoft.com/office/drawing/2014/main" id="{7CBAF38B-F3A2-48E0-8A89-0F53F4CE2AE8}"/>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76" name="ZoneTexte 875">
          <a:extLst>
            <a:ext uri="{FF2B5EF4-FFF2-40B4-BE49-F238E27FC236}">
              <a16:creationId xmlns:a16="http://schemas.microsoft.com/office/drawing/2014/main" id="{B4DF24FA-4D3F-4A62-A789-A81FA2B43219}"/>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77" name="ZoneTexte 876">
          <a:extLst>
            <a:ext uri="{FF2B5EF4-FFF2-40B4-BE49-F238E27FC236}">
              <a16:creationId xmlns:a16="http://schemas.microsoft.com/office/drawing/2014/main" id="{9792D2A6-318B-408F-ADD3-2B40B2562AB9}"/>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78" name="ZoneTexte 877">
          <a:extLst>
            <a:ext uri="{FF2B5EF4-FFF2-40B4-BE49-F238E27FC236}">
              <a16:creationId xmlns:a16="http://schemas.microsoft.com/office/drawing/2014/main" id="{89E98DD1-C613-419F-820C-9D434DFA60DB}"/>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79" name="ZoneTexte 878">
          <a:extLst>
            <a:ext uri="{FF2B5EF4-FFF2-40B4-BE49-F238E27FC236}">
              <a16:creationId xmlns:a16="http://schemas.microsoft.com/office/drawing/2014/main" id="{BA3E7A11-68E4-4E0A-A143-82DEBBD79874}"/>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80" name="ZoneTexte 879">
          <a:extLst>
            <a:ext uri="{FF2B5EF4-FFF2-40B4-BE49-F238E27FC236}">
              <a16:creationId xmlns:a16="http://schemas.microsoft.com/office/drawing/2014/main" id="{D5E681A0-335A-4FB3-9166-711F8FC462AD}"/>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81" name="ZoneTexte 880">
          <a:extLst>
            <a:ext uri="{FF2B5EF4-FFF2-40B4-BE49-F238E27FC236}">
              <a16:creationId xmlns:a16="http://schemas.microsoft.com/office/drawing/2014/main" id="{2662B8BC-81AF-45AC-BEC9-B2E21EEE9304}"/>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82" name="ZoneTexte 881">
          <a:extLst>
            <a:ext uri="{FF2B5EF4-FFF2-40B4-BE49-F238E27FC236}">
              <a16:creationId xmlns:a16="http://schemas.microsoft.com/office/drawing/2014/main" id="{FEDCAF57-6DA5-4AE4-8BC9-084967B2EDF5}"/>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883" name="ZoneTexte 882">
          <a:extLst>
            <a:ext uri="{FF2B5EF4-FFF2-40B4-BE49-F238E27FC236}">
              <a16:creationId xmlns:a16="http://schemas.microsoft.com/office/drawing/2014/main" id="{DBF0DA00-0FAE-4EB6-B983-AAF1B00DD1DD}"/>
            </a:ext>
          </a:extLst>
        </xdr:cNvPr>
        <xdr:cNvSpPr txBox="1"/>
      </xdr:nvSpPr>
      <xdr:spPr>
        <a:xfrm>
          <a:off x="26231850" y="3790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884" name="ZoneTexte 883">
          <a:extLst>
            <a:ext uri="{FF2B5EF4-FFF2-40B4-BE49-F238E27FC236}">
              <a16:creationId xmlns:a16="http://schemas.microsoft.com/office/drawing/2014/main" id="{927AB47D-64FE-4730-BC28-45645682AA92}"/>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885" name="ZoneTexte 884">
          <a:extLst>
            <a:ext uri="{FF2B5EF4-FFF2-40B4-BE49-F238E27FC236}">
              <a16:creationId xmlns:a16="http://schemas.microsoft.com/office/drawing/2014/main" id="{307C9F8A-49DB-4179-A79E-C7338B4D3C17}"/>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886" name="ZoneTexte 885">
          <a:extLst>
            <a:ext uri="{FF2B5EF4-FFF2-40B4-BE49-F238E27FC236}">
              <a16:creationId xmlns:a16="http://schemas.microsoft.com/office/drawing/2014/main" id="{30FDB43F-7CC0-4B05-8015-CC6B736B7EA0}"/>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887" name="ZoneTexte 886">
          <a:extLst>
            <a:ext uri="{FF2B5EF4-FFF2-40B4-BE49-F238E27FC236}">
              <a16:creationId xmlns:a16="http://schemas.microsoft.com/office/drawing/2014/main" id="{0353C93F-B66A-43CD-ABDC-E0F4F7902D54}"/>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888" name="ZoneTexte 887">
          <a:extLst>
            <a:ext uri="{FF2B5EF4-FFF2-40B4-BE49-F238E27FC236}">
              <a16:creationId xmlns:a16="http://schemas.microsoft.com/office/drawing/2014/main" id="{21459F5B-A1C9-4C4C-9DF9-33610BF44DF1}"/>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889" name="ZoneTexte 888">
          <a:extLst>
            <a:ext uri="{FF2B5EF4-FFF2-40B4-BE49-F238E27FC236}">
              <a16:creationId xmlns:a16="http://schemas.microsoft.com/office/drawing/2014/main" id="{531B3F47-1777-4433-B767-3D6166CABA1C}"/>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890" name="ZoneTexte 889">
          <a:extLst>
            <a:ext uri="{FF2B5EF4-FFF2-40B4-BE49-F238E27FC236}">
              <a16:creationId xmlns:a16="http://schemas.microsoft.com/office/drawing/2014/main" id="{9AA44D7C-E0C3-4A0B-A945-DB9D16CED2B5}"/>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891" name="ZoneTexte 890">
          <a:extLst>
            <a:ext uri="{FF2B5EF4-FFF2-40B4-BE49-F238E27FC236}">
              <a16:creationId xmlns:a16="http://schemas.microsoft.com/office/drawing/2014/main" id="{D09277A3-F869-4099-A999-5046B143D6CC}"/>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892" name="ZoneTexte 891">
          <a:extLst>
            <a:ext uri="{FF2B5EF4-FFF2-40B4-BE49-F238E27FC236}">
              <a16:creationId xmlns:a16="http://schemas.microsoft.com/office/drawing/2014/main" id="{87E8CAAB-9A2D-4334-969E-33941C28A00E}"/>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893" name="ZoneTexte 892">
          <a:extLst>
            <a:ext uri="{FF2B5EF4-FFF2-40B4-BE49-F238E27FC236}">
              <a16:creationId xmlns:a16="http://schemas.microsoft.com/office/drawing/2014/main" id="{220892CA-20BD-4A4A-A986-4B050BF9F93A}"/>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894" name="ZoneTexte 893">
          <a:extLst>
            <a:ext uri="{FF2B5EF4-FFF2-40B4-BE49-F238E27FC236}">
              <a16:creationId xmlns:a16="http://schemas.microsoft.com/office/drawing/2014/main" id="{BD0F5903-1E96-442A-A106-7439992BA90B}"/>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895" name="ZoneTexte 894">
          <a:extLst>
            <a:ext uri="{FF2B5EF4-FFF2-40B4-BE49-F238E27FC236}">
              <a16:creationId xmlns:a16="http://schemas.microsoft.com/office/drawing/2014/main" id="{2C09AB27-6C7B-4EC4-8526-839310915AD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896" name="ZoneTexte 895">
          <a:extLst>
            <a:ext uri="{FF2B5EF4-FFF2-40B4-BE49-F238E27FC236}">
              <a16:creationId xmlns:a16="http://schemas.microsoft.com/office/drawing/2014/main" id="{1B32784B-0A56-4217-AF40-29E9C30EBD33}"/>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897" name="ZoneTexte 896">
          <a:extLst>
            <a:ext uri="{FF2B5EF4-FFF2-40B4-BE49-F238E27FC236}">
              <a16:creationId xmlns:a16="http://schemas.microsoft.com/office/drawing/2014/main" id="{091316B0-10E0-4578-A423-A17E7EAAFAD4}"/>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898" name="ZoneTexte 897">
          <a:extLst>
            <a:ext uri="{FF2B5EF4-FFF2-40B4-BE49-F238E27FC236}">
              <a16:creationId xmlns:a16="http://schemas.microsoft.com/office/drawing/2014/main" id="{358B1674-3461-426A-92C6-80F10048C10F}"/>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899" name="ZoneTexte 898">
          <a:extLst>
            <a:ext uri="{FF2B5EF4-FFF2-40B4-BE49-F238E27FC236}">
              <a16:creationId xmlns:a16="http://schemas.microsoft.com/office/drawing/2014/main" id="{51A8C88B-8423-479A-A8F3-6929F5395487}"/>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00" name="ZoneTexte 899">
          <a:extLst>
            <a:ext uri="{FF2B5EF4-FFF2-40B4-BE49-F238E27FC236}">
              <a16:creationId xmlns:a16="http://schemas.microsoft.com/office/drawing/2014/main" id="{AD3F0648-6E7B-4D5E-8468-82ABF68A767C}"/>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01" name="ZoneTexte 900">
          <a:extLst>
            <a:ext uri="{FF2B5EF4-FFF2-40B4-BE49-F238E27FC236}">
              <a16:creationId xmlns:a16="http://schemas.microsoft.com/office/drawing/2014/main" id="{20275ADF-0F68-4A11-B0F0-99A11EA00AD6}"/>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02" name="ZoneTexte 901">
          <a:extLst>
            <a:ext uri="{FF2B5EF4-FFF2-40B4-BE49-F238E27FC236}">
              <a16:creationId xmlns:a16="http://schemas.microsoft.com/office/drawing/2014/main" id="{2F150886-BF51-4E61-AC42-51A40D6E8380}"/>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03" name="ZoneTexte 902">
          <a:extLst>
            <a:ext uri="{FF2B5EF4-FFF2-40B4-BE49-F238E27FC236}">
              <a16:creationId xmlns:a16="http://schemas.microsoft.com/office/drawing/2014/main" id="{472275A5-4C55-4C83-BF92-FEA39A21A16C}"/>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04" name="ZoneTexte 903">
          <a:extLst>
            <a:ext uri="{FF2B5EF4-FFF2-40B4-BE49-F238E27FC236}">
              <a16:creationId xmlns:a16="http://schemas.microsoft.com/office/drawing/2014/main" id="{110FF39A-B27E-487F-AF75-BBD57E9BA6A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05" name="ZoneTexte 904">
          <a:extLst>
            <a:ext uri="{FF2B5EF4-FFF2-40B4-BE49-F238E27FC236}">
              <a16:creationId xmlns:a16="http://schemas.microsoft.com/office/drawing/2014/main" id="{C01A748E-C7A3-4223-9547-5E532EB97BD4}"/>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06" name="ZoneTexte 905">
          <a:extLst>
            <a:ext uri="{FF2B5EF4-FFF2-40B4-BE49-F238E27FC236}">
              <a16:creationId xmlns:a16="http://schemas.microsoft.com/office/drawing/2014/main" id="{9AEFC9BE-5F74-4BF4-9021-9874E8B732F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07" name="ZoneTexte 906">
          <a:extLst>
            <a:ext uri="{FF2B5EF4-FFF2-40B4-BE49-F238E27FC236}">
              <a16:creationId xmlns:a16="http://schemas.microsoft.com/office/drawing/2014/main" id="{F208AE26-3D97-4861-B74F-C8566F5A22CD}"/>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08" name="ZoneTexte 907">
          <a:extLst>
            <a:ext uri="{FF2B5EF4-FFF2-40B4-BE49-F238E27FC236}">
              <a16:creationId xmlns:a16="http://schemas.microsoft.com/office/drawing/2014/main" id="{911CFC34-EF44-4DFD-83DE-678A05BF7225}"/>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09" name="ZoneTexte 908">
          <a:extLst>
            <a:ext uri="{FF2B5EF4-FFF2-40B4-BE49-F238E27FC236}">
              <a16:creationId xmlns:a16="http://schemas.microsoft.com/office/drawing/2014/main" id="{720D731E-FB97-481D-8BB1-E0AF43D3AC00}"/>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10" name="ZoneTexte 909">
          <a:extLst>
            <a:ext uri="{FF2B5EF4-FFF2-40B4-BE49-F238E27FC236}">
              <a16:creationId xmlns:a16="http://schemas.microsoft.com/office/drawing/2014/main" id="{8142E95B-B453-4C8E-8284-1E97D086D0E2}"/>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11" name="ZoneTexte 910">
          <a:extLst>
            <a:ext uri="{FF2B5EF4-FFF2-40B4-BE49-F238E27FC236}">
              <a16:creationId xmlns:a16="http://schemas.microsoft.com/office/drawing/2014/main" id="{4FB11A98-7AEE-4918-B761-D319E1610393}"/>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12" name="ZoneTexte 911">
          <a:extLst>
            <a:ext uri="{FF2B5EF4-FFF2-40B4-BE49-F238E27FC236}">
              <a16:creationId xmlns:a16="http://schemas.microsoft.com/office/drawing/2014/main" id="{AF1328E7-D704-4125-AB59-699C7C39937F}"/>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13" name="ZoneTexte 912">
          <a:extLst>
            <a:ext uri="{FF2B5EF4-FFF2-40B4-BE49-F238E27FC236}">
              <a16:creationId xmlns:a16="http://schemas.microsoft.com/office/drawing/2014/main" id="{2C31C3E8-C64C-44AF-AC78-FF4D1522731F}"/>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14" name="ZoneTexte 913">
          <a:extLst>
            <a:ext uri="{FF2B5EF4-FFF2-40B4-BE49-F238E27FC236}">
              <a16:creationId xmlns:a16="http://schemas.microsoft.com/office/drawing/2014/main" id="{57AFE405-B3BC-4AFF-9E4D-2378B8BE48F1}"/>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15" name="ZoneTexte 914">
          <a:extLst>
            <a:ext uri="{FF2B5EF4-FFF2-40B4-BE49-F238E27FC236}">
              <a16:creationId xmlns:a16="http://schemas.microsoft.com/office/drawing/2014/main" id="{907C3D9D-CC8A-4DDB-BC1C-3D318A99068D}"/>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16" name="ZoneTexte 915">
          <a:extLst>
            <a:ext uri="{FF2B5EF4-FFF2-40B4-BE49-F238E27FC236}">
              <a16:creationId xmlns:a16="http://schemas.microsoft.com/office/drawing/2014/main" id="{4E90F99E-47AA-48C9-930C-394868F7E927}"/>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17" name="ZoneTexte 916">
          <a:extLst>
            <a:ext uri="{FF2B5EF4-FFF2-40B4-BE49-F238E27FC236}">
              <a16:creationId xmlns:a16="http://schemas.microsoft.com/office/drawing/2014/main" id="{3E2F0A44-C5B3-4D61-9D7B-D918ED5C0DD5}"/>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18" name="ZoneTexte 917">
          <a:extLst>
            <a:ext uri="{FF2B5EF4-FFF2-40B4-BE49-F238E27FC236}">
              <a16:creationId xmlns:a16="http://schemas.microsoft.com/office/drawing/2014/main" id="{7CC3525C-AB84-450C-89D9-183FFD0A17D7}"/>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19" name="ZoneTexte 918">
          <a:extLst>
            <a:ext uri="{FF2B5EF4-FFF2-40B4-BE49-F238E27FC236}">
              <a16:creationId xmlns:a16="http://schemas.microsoft.com/office/drawing/2014/main" id="{D97BE56F-847D-4DB9-840D-87F4C34BBB97}"/>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20" name="ZoneTexte 919">
          <a:extLst>
            <a:ext uri="{FF2B5EF4-FFF2-40B4-BE49-F238E27FC236}">
              <a16:creationId xmlns:a16="http://schemas.microsoft.com/office/drawing/2014/main" id="{B5258519-92E6-49CC-AAF6-8678A5BCD89B}"/>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21" name="ZoneTexte 920">
          <a:extLst>
            <a:ext uri="{FF2B5EF4-FFF2-40B4-BE49-F238E27FC236}">
              <a16:creationId xmlns:a16="http://schemas.microsoft.com/office/drawing/2014/main" id="{DE314EC6-7079-40E7-9D11-993ADC19EE03}"/>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22" name="ZoneTexte 921">
          <a:extLst>
            <a:ext uri="{FF2B5EF4-FFF2-40B4-BE49-F238E27FC236}">
              <a16:creationId xmlns:a16="http://schemas.microsoft.com/office/drawing/2014/main" id="{24D3B6BD-8CCF-4286-A188-ECB6EE03A9B0}"/>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23" name="ZoneTexte 922">
          <a:extLst>
            <a:ext uri="{FF2B5EF4-FFF2-40B4-BE49-F238E27FC236}">
              <a16:creationId xmlns:a16="http://schemas.microsoft.com/office/drawing/2014/main" id="{B4B9D793-2842-47ED-905C-04FA528BB3AF}"/>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24" name="ZoneTexte 923">
          <a:extLst>
            <a:ext uri="{FF2B5EF4-FFF2-40B4-BE49-F238E27FC236}">
              <a16:creationId xmlns:a16="http://schemas.microsoft.com/office/drawing/2014/main" id="{8349871E-333B-4FAE-B900-B7E371B5A44F}"/>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25" name="ZoneTexte 924">
          <a:extLst>
            <a:ext uri="{FF2B5EF4-FFF2-40B4-BE49-F238E27FC236}">
              <a16:creationId xmlns:a16="http://schemas.microsoft.com/office/drawing/2014/main" id="{FA728EFA-800A-4BA0-9C0C-E1185E01A845}"/>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26" name="ZoneTexte 925">
          <a:extLst>
            <a:ext uri="{FF2B5EF4-FFF2-40B4-BE49-F238E27FC236}">
              <a16:creationId xmlns:a16="http://schemas.microsoft.com/office/drawing/2014/main" id="{3C365315-1DA8-4B42-B075-CF64C6734FBA}"/>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27" name="ZoneTexte 926">
          <a:extLst>
            <a:ext uri="{FF2B5EF4-FFF2-40B4-BE49-F238E27FC236}">
              <a16:creationId xmlns:a16="http://schemas.microsoft.com/office/drawing/2014/main" id="{3F39C62D-288C-4C5F-A7E3-257D8AB7EC0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28" name="ZoneTexte 927">
          <a:extLst>
            <a:ext uri="{FF2B5EF4-FFF2-40B4-BE49-F238E27FC236}">
              <a16:creationId xmlns:a16="http://schemas.microsoft.com/office/drawing/2014/main" id="{A3C28FC9-3EC3-4638-8681-2188FF79B65D}"/>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29" name="ZoneTexte 928">
          <a:extLst>
            <a:ext uri="{FF2B5EF4-FFF2-40B4-BE49-F238E27FC236}">
              <a16:creationId xmlns:a16="http://schemas.microsoft.com/office/drawing/2014/main" id="{5E98B595-B813-4175-A617-8B639173EB4F}"/>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30" name="ZoneTexte 929">
          <a:extLst>
            <a:ext uri="{FF2B5EF4-FFF2-40B4-BE49-F238E27FC236}">
              <a16:creationId xmlns:a16="http://schemas.microsoft.com/office/drawing/2014/main" id="{9BD64F5F-C807-4B97-8A90-59B19F02E227}"/>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31" name="ZoneTexte 930">
          <a:extLst>
            <a:ext uri="{FF2B5EF4-FFF2-40B4-BE49-F238E27FC236}">
              <a16:creationId xmlns:a16="http://schemas.microsoft.com/office/drawing/2014/main" id="{4A8F9BAC-702B-4460-B9A2-597DD3DA7ABC}"/>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32" name="ZoneTexte 931">
          <a:extLst>
            <a:ext uri="{FF2B5EF4-FFF2-40B4-BE49-F238E27FC236}">
              <a16:creationId xmlns:a16="http://schemas.microsoft.com/office/drawing/2014/main" id="{3331CEEF-B5FA-4622-8781-6A88CA5BF332}"/>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33" name="ZoneTexte 932">
          <a:extLst>
            <a:ext uri="{FF2B5EF4-FFF2-40B4-BE49-F238E27FC236}">
              <a16:creationId xmlns:a16="http://schemas.microsoft.com/office/drawing/2014/main" id="{DB742822-C60B-419B-845F-250F8A95F937}"/>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34" name="ZoneTexte 933">
          <a:extLst>
            <a:ext uri="{FF2B5EF4-FFF2-40B4-BE49-F238E27FC236}">
              <a16:creationId xmlns:a16="http://schemas.microsoft.com/office/drawing/2014/main" id="{7860EFD3-81D2-4CC0-BE80-C848376BD52B}"/>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35" name="ZoneTexte 934">
          <a:extLst>
            <a:ext uri="{FF2B5EF4-FFF2-40B4-BE49-F238E27FC236}">
              <a16:creationId xmlns:a16="http://schemas.microsoft.com/office/drawing/2014/main" id="{04EF52FF-CC18-4A5C-833B-B5FD7BB41905}"/>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36" name="ZoneTexte 935">
          <a:extLst>
            <a:ext uri="{FF2B5EF4-FFF2-40B4-BE49-F238E27FC236}">
              <a16:creationId xmlns:a16="http://schemas.microsoft.com/office/drawing/2014/main" id="{6DEA6CBB-3A19-4AE1-A16D-09C6F78D93FD}"/>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37" name="ZoneTexte 936">
          <a:extLst>
            <a:ext uri="{FF2B5EF4-FFF2-40B4-BE49-F238E27FC236}">
              <a16:creationId xmlns:a16="http://schemas.microsoft.com/office/drawing/2014/main" id="{2DB07DE8-9FA9-4A64-98A3-D6B21C8A8A4C}"/>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38" name="ZoneTexte 937">
          <a:extLst>
            <a:ext uri="{FF2B5EF4-FFF2-40B4-BE49-F238E27FC236}">
              <a16:creationId xmlns:a16="http://schemas.microsoft.com/office/drawing/2014/main" id="{F744538F-BBDB-4CA9-973D-E398A936180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39" name="ZoneTexte 938">
          <a:extLst>
            <a:ext uri="{FF2B5EF4-FFF2-40B4-BE49-F238E27FC236}">
              <a16:creationId xmlns:a16="http://schemas.microsoft.com/office/drawing/2014/main" id="{FBDBB028-5937-4ECC-A23C-8F1F26644721}"/>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40" name="ZoneTexte 939">
          <a:extLst>
            <a:ext uri="{FF2B5EF4-FFF2-40B4-BE49-F238E27FC236}">
              <a16:creationId xmlns:a16="http://schemas.microsoft.com/office/drawing/2014/main" id="{53BD4571-5F8D-43AC-B944-C4E3E8740143}"/>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41" name="ZoneTexte 940">
          <a:extLst>
            <a:ext uri="{FF2B5EF4-FFF2-40B4-BE49-F238E27FC236}">
              <a16:creationId xmlns:a16="http://schemas.microsoft.com/office/drawing/2014/main" id="{70F92481-603F-4044-B507-40A3807FC262}"/>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42" name="ZoneTexte 941">
          <a:extLst>
            <a:ext uri="{FF2B5EF4-FFF2-40B4-BE49-F238E27FC236}">
              <a16:creationId xmlns:a16="http://schemas.microsoft.com/office/drawing/2014/main" id="{4B339275-A924-4042-BAB9-7E54F003BE02}"/>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43" name="ZoneTexte 942">
          <a:extLst>
            <a:ext uri="{FF2B5EF4-FFF2-40B4-BE49-F238E27FC236}">
              <a16:creationId xmlns:a16="http://schemas.microsoft.com/office/drawing/2014/main" id="{CE042827-03D6-483C-B1AC-EC1BCB1408D9}"/>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44" name="ZoneTexte 943">
          <a:extLst>
            <a:ext uri="{FF2B5EF4-FFF2-40B4-BE49-F238E27FC236}">
              <a16:creationId xmlns:a16="http://schemas.microsoft.com/office/drawing/2014/main" id="{0B1FA32C-C2E1-4EB2-9A3F-4EA4044EA46F}"/>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45" name="ZoneTexte 944">
          <a:extLst>
            <a:ext uri="{FF2B5EF4-FFF2-40B4-BE49-F238E27FC236}">
              <a16:creationId xmlns:a16="http://schemas.microsoft.com/office/drawing/2014/main" id="{815FA798-599F-4460-AA8C-3D735B996E0B}"/>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46" name="ZoneTexte 945">
          <a:extLst>
            <a:ext uri="{FF2B5EF4-FFF2-40B4-BE49-F238E27FC236}">
              <a16:creationId xmlns:a16="http://schemas.microsoft.com/office/drawing/2014/main" id="{1B40A394-CE22-456B-9D04-1586FE31FBF5}"/>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947" name="ZoneTexte 946">
          <a:extLst>
            <a:ext uri="{FF2B5EF4-FFF2-40B4-BE49-F238E27FC236}">
              <a16:creationId xmlns:a16="http://schemas.microsoft.com/office/drawing/2014/main" id="{0DEC05B4-B3EA-4BE6-B3D0-5DFD88F97701}"/>
            </a:ext>
          </a:extLst>
        </xdr:cNvPr>
        <xdr:cNvSpPr txBox="1"/>
      </xdr:nvSpPr>
      <xdr:spPr>
        <a:xfrm>
          <a:off x="26231850" y="2647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48" name="ZoneTexte 947">
          <a:extLst>
            <a:ext uri="{FF2B5EF4-FFF2-40B4-BE49-F238E27FC236}">
              <a16:creationId xmlns:a16="http://schemas.microsoft.com/office/drawing/2014/main" id="{8AD87AE9-B68E-4BB1-8CBA-8D56E3634AC4}"/>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49" name="ZoneTexte 948">
          <a:extLst>
            <a:ext uri="{FF2B5EF4-FFF2-40B4-BE49-F238E27FC236}">
              <a16:creationId xmlns:a16="http://schemas.microsoft.com/office/drawing/2014/main" id="{EBB72CAD-18F4-4C04-8D24-66E2A96DB40B}"/>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50" name="ZoneTexte 949">
          <a:extLst>
            <a:ext uri="{FF2B5EF4-FFF2-40B4-BE49-F238E27FC236}">
              <a16:creationId xmlns:a16="http://schemas.microsoft.com/office/drawing/2014/main" id="{4DBE6E2F-653C-4BF9-BD74-C2079B764E78}"/>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51" name="ZoneTexte 950">
          <a:extLst>
            <a:ext uri="{FF2B5EF4-FFF2-40B4-BE49-F238E27FC236}">
              <a16:creationId xmlns:a16="http://schemas.microsoft.com/office/drawing/2014/main" id="{A763E0DD-08F7-48B0-A2AC-5240322E443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52" name="ZoneTexte 951">
          <a:extLst>
            <a:ext uri="{FF2B5EF4-FFF2-40B4-BE49-F238E27FC236}">
              <a16:creationId xmlns:a16="http://schemas.microsoft.com/office/drawing/2014/main" id="{168481B1-C9FF-4790-9161-1F9B7A3A12CC}"/>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53" name="ZoneTexte 952">
          <a:extLst>
            <a:ext uri="{FF2B5EF4-FFF2-40B4-BE49-F238E27FC236}">
              <a16:creationId xmlns:a16="http://schemas.microsoft.com/office/drawing/2014/main" id="{EA3E16AE-C784-4F0F-989D-2356568104C1}"/>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54" name="ZoneTexte 953">
          <a:extLst>
            <a:ext uri="{FF2B5EF4-FFF2-40B4-BE49-F238E27FC236}">
              <a16:creationId xmlns:a16="http://schemas.microsoft.com/office/drawing/2014/main" id="{9B637B5E-038D-45D1-89DD-61D8F332C6E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55" name="ZoneTexte 954">
          <a:extLst>
            <a:ext uri="{FF2B5EF4-FFF2-40B4-BE49-F238E27FC236}">
              <a16:creationId xmlns:a16="http://schemas.microsoft.com/office/drawing/2014/main" id="{891102E0-C4A5-4C61-96B1-A2C4062E8207}"/>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56" name="ZoneTexte 955">
          <a:extLst>
            <a:ext uri="{FF2B5EF4-FFF2-40B4-BE49-F238E27FC236}">
              <a16:creationId xmlns:a16="http://schemas.microsoft.com/office/drawing/2014/main" id="{8E5CEC35-E5A0-448F-A6EB-79389A73AB2F}"/>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57" name="ZoneTexte 956">
          <a:extLst>
            <a:ext uri="{FF2B5EF4-FFF2-40B4-BE49-F238E27FC236}">
              <a16:creationId xmlns:a16="http://schemas.microsoft.com/office/drawing/2014/main" id="{8E532772-1C96-4AC6-9765-B681833C006A}"/>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58" name="ZoneTexte 957">
          <a:extLst>
            <a:ext uri="{FF2B5EF4-FFF2-40B4-BE49-F238E27FC236}">
              <a16:creationId xmlns:a16="http://schemas.microsoft.com/office/drawing/2014/main" id="{559F4025-AE1E-4702-B9D4-065BFC9B374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59" name="ZoneTexte 958">
          <a:extLst>
            <a:ext uri="{FF2B5EF4-FFF2-40B4-BE49-F238E27FC236}">
              <a16:creationId xmlns:a16="http://schemas.microsoft.com/office/drawing/2014/main" id="{73CE1DD5-BD81-4204-914C-7B4E3C1E3274}"/>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60" name="ZoneTexte 959">
          <a:extLst>
            <a:ext uri="{FF2B5EF4-FFF2-40B4-BE49-F238E27FC236}">
              <a16:creationId xmlns:a16="http://schemas.microsoft.com/office/drawing/2014/main" id="{0219F20E-E313-47CC-A10D-04998B25718E}"/>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61" name="ZoneTexte 960">
          <a:extLst>
            <a:ext uri="{FF2B5EF4-FFF2-40B4-BE49-F238E27FC236}">
              <a16:creationId xmlns:a16="http://schemas.microsoft.com/office/drawing/2014/main" id="{E3A23AFF-42E1-421F-9C4C-D7C687B13F32}"/>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62" name="ZoneTexte 961">
          <a:extLst>
            <a:ext uri="{FF2B5EF4-FFF2-40B4-BE49-F238E27FC236}">
              <a16:creationId xmlns:a16="http://schemas.microsoft.com/office/drawing/2014/main" id="{D904A518-A0B7-4B12-A0BA-67573F039445}"/>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63" name="ZoneTexte 962">
          <a:extLst>
            <a:ext uri="{FF2B5EF4-FFF2-40B4-BE49-F238E27FC236}">
              <a16:creationId xmlns:a16="http://schemas.microsoft.com/office/drawing/2014/main" id="{CD32ECD2-04B4-40C6-85CF-DB0DE4141604}"/>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64" name="ZoneTexte 963">
          <a:extLst>
            <a:ext uri="{FF2B5EF4-FFF2-40B4-BE49-F238E27FC236}">
              <a16:creationId xmlns:a16="http://schemas.microsoft.com/office/drawing/2014/main" id="{3A0AB530-8B74-4D8E-A1E6-1B18F0205483}"/>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65" name="ZoneTexte 964">
          <a:extLst>
            <a:ext uri="{FF2B5EF4-FFF2-40B4-BE49-F238E27FC236}">
              <a16:creationId xmlns:a16="http://schemas.microsoft.com/office/drawing/2014/main" id="{3A124AF2-CC08-479F-BD7E-9BE7C38F0DCE}"/>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66" name="ZoneTexte 965">
          <a:extLst>
            <a:ext uri="{FF2B5EF4-FFF2-40B4-BE49-F238E27FC236}">
              <a16:creationId xmlns:a16="http://schemas.microsoft.com/office/drawing/2014/main" id="{0B725C12-5C77-4A58-AC73-E571734B5FCB}"/>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67" name="ZoneTexte 966">
          <a:extLst>
            <a:ext uri="{FF2B5EF4-FFF2-40B4-BE49-F238E27FC236}">
              <a16:creationId xmlns:a16="http://schemas.microsoft.com/office/drawing/2014/main" id="{F32B58F4-4AE7-486E-81F0-687D458BE53A}"/>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68" name="ZoneTexte 967">
          <a:extLst>
            <a:ext uri="{FF2B5EF4-FFF2-40B4-BE49-F238E27FC236}">
              <a16:creationId xmlns:a16="http://schemas.microsoft.com/office/drawing/2014/main" id="{48F29944-227B-42B4-9531-28C40A25F064}"/>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69" name="ZoneTexte 968">
          <a:extLst>
            <a:ext uri="{FF2B5EF4-FFF2-40B4-BE49-F238E27FC236}">
              <a16:creationId xmlns:a16="http://schemas.microsoft.com/office/drawing/2014/main" id="{497D08CA-435D-485E-9E4B-E80B9764810A}"/>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70" name="ZoneTexte 969">
          <a:extLst>
            <a:ext uri="{FF2B5EF4-FFF2-40B4-BE49-F238E27FC236}">
              <a16:creationId xmlns:a16="http://schemas.microsoft.com/office/drawing/2014/main" id="{F04E5C8C-C43A-4CE8-839F-487399F87687}"/>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971" name="ZoneTexte 970">
          <a:extLst>
            <a:ext uri="{FF2B5EF4-FFF2-40B4-BE49-F238E27FC236}">
              <a16:creationId xmlns:a16="http://schemas.microsoft.com/office/drawing/2014/main" id="{4683934D-B5EA-434F-A242-C6B2FBE7B648}"/>
            </a:ext>
          </a:extLst>
        </xdr:cNvPr>
        <xdr:cNvSpPr txBox="1"/>
      </xdr:nvSpPr>
      <xdr:spPr>
        <a:xfrm>
          <a:off x="26231850" y="150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72" name="ZoneTexte 971">
          <a:extLst>
            <a:ext uri="{FF2B5EF4-FFF2-40B4-BE49-F238E27FC236}">
              <a16:creationId xmlns:a16="http://schemas.microsoft.com/office/drawing/2014/main" id="{CF91D6AD-BC3B-44CD-BB34-D83FBE389184}"/>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73" name="ZoneTexte 972">
          <a:extLst>
            <a:ext uri="{FF2B5EF4-FFF2-40B4-BE49-F238E27FC236}">
              <a16:creationId xmlns:a16="http://schemas.microsoft.com/office/drawing/2014/main" id="{D6B08789-060B-4C08-9BD6-5F20C125FE91}"/>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74" name="ZoneTexte 973">
          <a:extLst>
            <a:ext uri="{FF2B5EF4-FFF2-40B4-BE49-F238E27FC236}">
              <a16:creationId xmlns:a16="http://schemas.microsoft.com/office/drawing/2014/main" id="{EA80261C-B5D5-4408-ABAE-2B260A6F6551}"/>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75" name="ZoneTexte 974">
          <a:extLst>
            <a:ext uri="{FF2B5EF4-FFF2-40B4-BE49-F238E27FC236}">
              <a16:creationId xmlns:a16="http://schemas.microsoft.com/office/drawing/2014/main" id="{A017DA15-EA2F-43FD-B3E2-22F13970FBBF}"/>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76" name="ZoneTexte 975">
          <a:extLst>
            <a:ext uri="{FF2B5EF4-FFF2-40B4-BE49-F238E27FC236}">
              <a16:creationId xmlns:a16="http://schemas.microsoft.com/office/drawing/2014/main" id="{32C8C6F5-4C29-4F4A-AB85-22C7E4D53E2E}"/>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77" name="ZoneTexte 976">
          <a:extLst>
            <a:ext uri="{FF2B5EF4-FFF2-40B4-BE49-F238E27FC236}">
              <a16:creationId xmlns:a16="http://schemas.microsoft.com/office/drawing/2014/main" id="{5F9DFA3D-F170-4FA1-B563-3C25B22EF684}"/>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78" name="ZoneTexte 977">
          <a:extLst>
            <a:ext uri="{FF2B5EF4-FFF2-40B4-BE49-F238E27FC236}">
              <a16:creationId xmlns:a16="http://schemas.microsoft.com/office/drawing/2014/main" id="{62E7E9A6-76BC-4FB2-AC0F-4645076427ED}"/>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979" name="ZoneTexte 978">
          <a:extLst>
            <a:ext uri="{FF2B5EF4-FFF2-40B4-BE49-F238E27FC236}">
              <a16:creationId xmlns:a16="http://schemas.microsoft.com/office/drawing/2014/main" id="{BC4DB81F-BD96-4088-A936-3D7F9F9D4113}"/>
            </a:ext>
          </a:extLst>
        </xdr:cNvPr>
        <xdr:cNvSpPr txBox="1"/>
      </xdr:nvSpPr>
      <xdr:spPr>
        <a:xfrm>
          <a:off x="26231850" y="169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038" name="ZoneTexte 1037">
          <a:extLst>
            <a:ext uri="{FF2B5EF4-FFF2-40B4-BE49-F238E27FC236}">
              <a16:creationId xmlns:a16="http://schemas.microsoft.com/office/drawing/2014/main" id="{69E996C9-8374-4115-992F-C7BDE01C6611}"/>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039" name="ZoneTexte 1038">
          <a:extLst>
            <a:ext uri="{FF2B5EF4-FFF2-40B4-BE49-F238E27FC236}">
              <a16:creationId xmlns:a16="http://schemas.microsoft.com/office/drawing/2014/main" id="{4FC982F3-90DA-4CF8-81E4-9AA8F2140DF1}"/>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040" name="ZoneTexte 1039">
          <a:extLst>
            <a:ext uri="{FF2B5EF4-FFF2-40B4-BE49-F238E27FC236}">
              <a16:creationId xmlns:a16="http://schemas.microsoft.com/office/drawing/2014/main" id="{712963FD-555C-4E43-8C11-0FE77BB7A517}"/>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041" name="ZoneTexte 1040">
          <a:extLst>
            <a:ext uri="{FF2B5EF4-FFF2-40B4-BE49-F238E27FC236}">
              <a16:creationId xmlns:a16="http://schemas.microsoft.com/office/drawing/2014/main" id="{BFB73F0C-7477-4F33-AF68-C41890781249}"/>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042" name="ZoneTexte 1041">
          <a:extLst>
            <a:ext uri="{FF2B5EF4-FFF2-40B4-BE49-F238E27FC236}">
              <a16:creationId xmlns:a16="http://schemas.microsoft.com/office/drawing/2014/main" id="{76482E95-B7D5-4EB6-89DE-9D6AE5B9A683}"/>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043" name="ZoneTexte 1042">
          <a:extLst>
            <a:ext uri="{FF2B5EF4-FFF2-40B4-BE49-F238E27FC236}">
              <a16:creationId xmlns:a16="http://schemas.microsoft.com/office/drawing/2014/main" id="{35F3030F-E88C-45CF-AD46-3C60E38360EA}"/>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044" name="ZoneTexte 1043">
          <a:extLst>
            <a:ext uri="{FF2B5EF4-FFF2-40B4-BE49-F238E27FC236}">
              <a16:creationId xmlns:a16="http://schemas.microsoft.com/office/drawing/2014/main" id="{FD0BDC23-3444-42AA-B683-4DB7E9687273}"/>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045" name="ZoneTexte 1044">
          <a:extLst>
            <a:ext uri="{FF2B5EF4-FFF2-40B4-BE49-F238E27FC236}">
              <a16:creationId xmlns:a16="http://schemas.microsoft.com/office/drawing/2014/main" id="{B3981EE1-9093-4273-B59E-8B270226EAD0}"/>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046" name="ZoneTexte 1045">
          <a:extLst>
            <a:ext uri="{FF2B5EF4-FFF2-40B4-BE49-F238E27FC236}">
              <a16:creationId xmlns:a16="http://schemas.microsoft.com/office/drawing/2014/main" id="{A355029B-55BD-4224-A302-155FEDFE71D5}"/>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047" name="ZoneTexte 1046">
          <a:extLst>
            <a:ext uri="{FF2B5EF4-FFF2-40B4-BE49-F238E27FC236}">
              <a16:creationId xmlns:a16="http://schemas.microsoft.com/office/drawing/2014/main" id="{BDFC8D75-CA6C-4E8B-AD43-20E668C42694}"/>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048" name="ZoneTexte 1047">
          <a:extLst>
            <a:ext uri="{FF2B5EF4-FFF2-40B4-BE49-F238E27FC236}">
              <a16:creationId xmlns:a16="http://schemas.microsoft.com/office/drawing/2014/main" id="{B0819F9A-EBBB-47B5-B0AF-9E1598C04FD4}"/>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049" name="ZoneTexte 1048">
          <a:extLst>
            <a:ext uri="{FF2B5EF4-FFF2-40B4-BE49-F238E27FC236}">
              <a16:creationId xmlns:a16="http://schemas.microsoft.com/office/drawing/2014/main" id="{B3BE158E-0BCD-432A-9E10-40F94947F7D0}"/>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050" name="ZoneTexte 1049">
          <a:extLst>
            <a:ext uri="{FF2B5EF4-FFF2-40B4-BE49-F238E27FC236}">
              <a16:creationId xmlns:a16="http://schemas.microsoft.com/office/drawing/2014/main" id="{40B4D6CB-9339-434F-93C4-43280BB79E8F}"/>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051" name="ZoneTexte 1050">
          <a:extLst>
            <a:ext uri="{FF2B5EF4-FFF2-40B4-BE49-F238E27FC236}">
              <a16:creationId xmlns:a16="http://schemas.microsoft.com/office/drawing/2014/main" id="{35E28D00-177D-4DE5-8EF0-322CEA232E8D}"/>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052" name="ZoneTexte 1051">
          <a:extLst>
            <a:ext uri="{FF2B5EF4-FFF2-40B4-BE49-F238E27FC236}">
              <a16:creationId xmlns:a16="http://schemas.microsoft.com/office/drawing/2014/main" id="{ABC387A7-071E-4685-B334-65EF55D236E2}"/>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053" name="ZoneTexte 1052">
          <a:extLst>
            <a:ext uri="{FF2B5EF4-FFF2-40B4-BE49-F238E27FC236}">
              <a16:creationId xmlns:a16="http://schemas.microsoft.com/office/drawing/2014/main" id="{8A610868-56AD-4960-966E-872CFD513741}"/>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054" name="ZoneTexte 1053">
          <a:extLst>
            <a:ext uri="{FF2B5EF4-FFF2-40B4-BE49-F238E27FC236}">
              <a16:creationId xmlns:a16="http://schemas.microsoft.com/office/drawing/2014/main" id="{2B3C250C-CBE9-4B5C-AF60-78BF53B078F4}"/>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055" name="ZoneTexte 1054">
          <a:extLst>
            <a:ext uri="{FF2B5EF4-FFF2-40B4-BE49-F238E27FC236}">
              <a16:creationId xmlns:a16="http://schemas.microsoft.com/office/drawing/2014/main" id="{BBE028E7-7C16-4735-A107-9A75CE5E6FC3}"/>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056" name="ZoneTexte 1055">
          <a:extLst>
            <a:ext uri="{FF2B5EF4-FFF2-40B4-BE49-F238E27FC236}">
              <a16:creationId xmlns:a16="http://schemas.microsoft.com/office/drawing/2014/main" id="{E92351AB-97CC-4084-936E-F6B19AD32E39}"/>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057" name="ZoneTexte 1056">
          <a:extLst>
            <a:ext uri="{FF2B5EF4-FFF2-40B4-BE49-F238E27FC236}">
              <a16:creationId xmlns:a16="http://schemas.microsoft.com/office/drawing/2014/main" id="{CB4968B6-6AA3-4164-BB3D-14BDFB6B3C79}"/>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058" name="ZoneTexte 1057">
          <a:extLst>
            <a:ext uri="{FF2B5EF4-FFF2-40B4-BE49-F238E27FC236}">
              <a16:creationId xmlns:a16="http://schemas.microsoft.com/office/drawing/2014/main" id="{A59BAC61-A7BA-482D-9CE3-7631214A859F}"/>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059" name="ZoneTexte 1058">
          <a:extLst>
            <a:ext uri="{FF2B5EF4-FFF2-40B4-BE49-F238E27FC236}">
              <a16:creationId xmlns:a16="http://schemas.microsoft.com/office/drawing/2014/main" id="{A7850539-88BF-4FB3-96CE-460358947AB3}"/>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060" name="ZoneTexte 1059">
          <a:extLst>
            <a:ext uri="{FF2B5EF4-FFF2-40B4-BE49-F238E27FC236}">
              <a16:creationId xmlns:a16="http://schemas.microsoft.com/office/drawing/2014/main" id="{59ECD79B-8DC8-45F3-8987-07E63E05863C}"/>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061" name="ZoneTexte 1060">
          <a:extLst>
            <a:ext uri="{FF2B5EF4-FFF2-40B4-BE49-F238E27FC236}">
              <a16:creationId xmlns:a16="http://schemas.microsoft.com/office/drawing/2014/main" id="{A68737EB-715B-4005-885F-D80EBDF8C379}"/>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062" name="ZoneTexte 1061">
          <a:extLst>
            <a:ext uri="{FF2B5EF4-FFF2-40B4-BE49-F238E27FC236}">
              <a16:creationId xmlns:a16="http://schemas.microsoft.com/office/drawing/2014/main" id="{DB879567-1AD2-42DD-A053-952444809C03}"/>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063" name="ZoneTexte 1062">
          <a:extLst>
            <a:ext uri="{FF2B5EF4-FFF2-40B4-BE49-F238E27FC236}">
              <a16:creationId xmlns:a16="http://schemas.microsoft.com/office/drawing/2014/main" id="{F50FD138-EB34-4649-A435-675802E28E67}"/>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064" name="ZoneTexte 1063">
          <a:extLst>
            <a:ext uri="{FF2B5EF4-FFF2-40B4-BE49-F238E27FC236}">
              <a16:creationId xmlns:a16="http://schemas.microsoft.com/office/drawing/2014/main" id="{C1B2085B-FBE0-41CC-B361-96E03803E969}"/>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065" name="ZoneTexte 1064">
          <a:extLst>
            <a:ext uri="{FF2B5EF4-FFF2-40B4-BE49-F238E27FC236}">
              <a16:creationId xmlns:a16="http://schemas.microsoft.com/office/drawing/2014/main" id="{AB4D48C9-9C8C-4D6A-98E1-5A3033B3D550}"/>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066" name="ZoneTexte 1065">
          <a:extLst>
            <a:ext uri="{FF2B5EF4-FFF2-40B4-BE49-F238E27FC236}">
              <a16:creationId xmlns:a16="http://schemas.microsoft.com/office/drawing/2014/main" id="{444BA796-B8DE-4085-BD52-C820A4D95888}"/>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067" name="ZoneTexte 1066">
          <a:extLst>
            <a:ext uri="{FF2B5EF4-FFF2-40B4-BE49-F238E27FC236}">
              <a16:creationId xmlns:a16="http://schemas.microsoft.com/office/drawing/2014/main" id="{E9A56E30-AB55-4540-BB89-F78ADE3E740D}"/>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068" name="ZoneTexte 1067">
          <a:extLst>
            <a:ext uri="{FF2B5EF4-FFF2-40B4-BE49-F238E27FC236}">
              <a16:creationId xmlns:a16="http://schemas.microsoft.com/office/drawing/2014/main" id="{1ABF48D8-1705-4FF0-94AD-4D00DC15D6B8}"/>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069" name="ZoneTexte 1068">
          <a:extLst>
            <a:ext uri="{FF2B5EF4-FFF2-40B4-BE49-F238E27FC236}">
              <a16:creationId xmlns:a16="http://schemas.microsoft.com/office/drawing/2014/main" id="{7DF3B6C9-8E8A-4477-9E48-0C7A389F395F}"/>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070" name="ZoneTexte 1069">
          <a:extLst>
            <a:ext uri="{FF2B5EF4-FFF2-40B4-BE49-F238E27FC236}">
              <a16:creationId xmlns:a16="http://schemas.microsoft.com/office/drawing/2014/main" id="{9A627163-A8A3-4851-A143-A47A9645A2D1}"/>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071" name="ZoneTexte 1070">
          <a:extLst>
            <a:ext uri="{FF2B5EF4-FFF2-40B4-BE49-F238E27FC236}">
              <a16:creationId xmlns:a16="http://schemas.microsoft.com/office/drawing/2014/main" id="{1A218BC8-5079-4C37-8B02-B85E4E983BD6}"/>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072" name="ZoneTexte 1071">
          <a:extLst>
            <a:ext uri="{FF2B5EF4-FFF2-40B4-BE49-F238E27FC236}">
              <a16:creationId xmlns:a16="http://schemas.microsoft.com/office/drawing/2014/main" id="{67560FC6-2CA4-4C93-9A7C-BD69D61790DF}"/>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073" name="ZoneTexte 1072">
          <a:extLst>
            <a:ext uri="{FF2B5EF4-FFF2-40B4-BE49-F238E27FC236}">
              <a16:creationId xmlns:a16="http://schemas.microsoft.com/office/drawing/2014/main" id="{89AE5697-D62A-4AEB-BF50-E35994DA6717}"/>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074" name="ZoneTexte 1073">
          <a:extLst>
            <a:ext uri="{FF2B5EF4-FFF2-40B4-BE49-F238E27FC236}">
              <a16:creationId xmlns:a16="http://schemas.microsoft.com/office/drawing/2014/main" id="{D8576E38-3791-4812-8FB2-4DD73983CCD7}"/>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075" name="ZoneTexte 1074">
          <a:extLst>
            <a:ext uri="{FF2B5EF4-FFF2-40B4-BE49-F238E27FC236}">
              <a16:creationId xmlns:a16="http://schemas.microsoft.com/office/drawing/2014/main" id="{0AEAF98D-A934-480F-BC1D-7E2A99D3DF92}"/>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076" name="ZoneTexte 1075">
          <a:extLst>
            <a:ext uri="{FF2B5EF4-FFF2-40B4-BE49-F238E27FC236}">
              <a16:creationId xmlns:a16="http://schemas.microsoft.com/office/drawing/2014/main" id="{05F03771-9223-452B-8E14-92ADBE854577}"/>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077" name="ZoneTexte 1076">
          <a:extLst>
            <a:ext uri="{FF2B5EF4-FFF2-40B4-BE49-F238E27FC236}">
              <a16:creationId xmlns:a16="http://schemas.microsoft.com/office/drawing/2014/main" id="{1E782C94-57AB-4732-855E-9E8556074196}"/>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078" name="ZoneTexte 1077">
          <a:extLst>
            <a:ext uri="{FF2B5EF4-FFF2-40B4-BE49-F238E27FC236}">
              <a16:creationId xmlns:a16="http://schemas.microsoft.com/office/drawing/2014/main" id="{898ECDB7-6A35-47B7-A10D-7FF457AA4B23}"/>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079" name="ZoneTexte 1078">
          <a:extLst>
            <a:ext uri="{FF2B5EF4-FFF2-40B4-BE49-F238E27FC236}">
              <a16:creationId xmlns:a16="http://schemas.microsoft.com/office/drawing/2014/main" id="{1E419EA0-9DEC-4DF7-B87D-A762BF82576A}"/>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080" name="ZoneTexte 1079">
          <a:extLst>
            <a:ext uri="{FF2B5EF4-FFF2-40B4-BE49-F238E27FC236}">
              <a16:creationId xmlns:a16="http://schemas.microsoft.com/office/drawing/2014/main" id="{2A6B96C4-F901-4EB4-9432-6B9562575F0B}"/>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081" name="ZoneTexte 1080">
          <a:extLst>
            <a:ext uri="{FF2B5EF4-FFF2-40B4-BE49-F238E27FC236}">
              <a16:creationId xmlns:a16="http://schemas.microsoft.com/office/drawing/2014/main" id="{3DA5B904-D6F5-4B8F-9197-928AC5878FE6}"/>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082" name="ZoneTexte 1081">
          <a:extLst>
            <a:ext uri="{FF2B5EF4-FFF2-40B4-BE49-F238E27FC236}">
              <a16:creationId xmlns:a16="http://schemas.microsoft.com/office/drawing/2014/main" id="{210E1AD1-B080-4BBB-8C6C-C055E2A4301C}"/>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083" name="ZoneTexte 1082">
          <a:extLst>
            <a:ext uri="{FF2B5EF4-FFF2-40B4-BE49-F238E27FC236}">
              <a16:creationId xmlns:a16="http://schemas.microsoft.com/office/drawing/2014/main" id="{B563C806-2F9C-42F1-BF2C-7AF1B5E6416D}"/>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084" name="ZoneTexte 1083">
          <a:extLst>
            <a:ext uri="{FF2B5EF4-FFF2-40B4-BE49-F238E27FC236}">
              <a16:creationId xmlns:a16="http://schemas.microsoft.com/office/drawing/2014/main" id="{31F4EB1F-5769-4B34-B212-3AA56068CF64}"/>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085" name="ZoneTexte 1084">
          <a:extLst>
            <a:ext uri="{FF2B5EF4-FFF2-40B4-BE49-F238E27FC236}">
              <a16:creationId xmlns:a16="http://schemas.microsoft.com/office/drawing/2014/main" id="{EDF5DEEC-DB73-44B7-9A7B-92EAABF98401}"/>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086" name="ZoneTexte 1085">
          <a:extLst>
            <a:ext uri="{FF2B5EF4-FFF2-40B4-BE49-F238E27FC236}">
              <a16:creationId xmlns:a16="http://schemas.microsoft.com/office/drawing/2014/main" id="{9D34ED48-A4DE-4ADB-906E-703A1EE18DBA}"/>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087" name="ZoneTexte 1086">
          <a:extLst>
            <a:ext uri="{FF2B5EF4-FFF2-40B4-BE49-F238E27FC236}">
              <a16:creationId xmlns:a16="http://schemas.microsoft.com/office/drawing/2014/main" id="{0F80DAE5-D041-418D-BD2C-0BDA3E659C5B}"/>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088" name="ZoneTexte 1087">
          <a:extLst>
            <a:ext uri="{FF2B5EF4-FFF2-40B4-BE49-F238E27FC236}">
              <a16:creationId xmlns:a16="http://schemas.microsoft.com/office/drawing/2014/main" id="{0D8B3AB3-D7EA-4BC2-8F1D-F83C0D5C2706}"/>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089" name="ZoneTexte 1088">
          <a:extLst>
            <a:ext uri="{FF2B5EF4-FFF2-40B4-BE49-F238E27FC236}">
              <a16:creationId xmlns:a16="http://schemas.microsoft.com/office/drawing/2014/main" id="{A90F6563-6B41-4B42-AE0D-18737F751A4E}"/>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090" name="ZoneTexte 1089">
          <a:extLst>
            <a:ext uri="{FF2B5EF4-FFF2-40B4-BE49-F238E27FC236}">
              <a16:creationId xmlns:a16="http://schemas.microsoft.com/office/drawing/2014/main" id="{DE6B68CA-4EB1-43BF-A86D-27D49A6273B9}"/>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091" name="ZoneTexte 1090">
          <a:extLst>
            <a:ext uri="{FF2B5EF4-FFF2-40B4-BE49-F238E27FC236}">
              <a16:creationId xmlns:a16="http://schemas.microsoft.com/office/drawing/2014/main" id="{D5741AE9-3CF7-4464-81CD-3E4ECB6EA00A}"/>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092" name="ZoneTexte 1091">
          <a:extLst>
            <a:ext uri="{FF2B5EF4-FFF2-40B4-BE49-F238E27FC236}">
              <a16:creationId xmlns:a16="http://schemas.microsoft.com/office/drawing/2014/main" id="{BDECA668-A89A-4AA3-8646-3F817C297A90}"/>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093" name="ZoneTexte 1092">
          <a:extLst>
            <a:ext uri="{FF2B5EF4-FFF2-40B4-BE49-F238E27FC236}">
              <a16:creationId xmlns:a16="http://schemas.microsoft.com/office/drawing/2014/main" id="{E85AB32E-F89B-4211-8625-F1A14A3815BC}"/>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094" name="ZoneTexte 1093">
          <a:extLst>
            <a:ext uri="{FF2B5EF4-FFF2-40B4-BE49-F238E27FC236}">
              <a16:creationId xmlns:a16="http://schemas.microsoft.com/office/drawing/2014/main" id="{9F4FC4FC-9908-4313-9DA8-5A24F057AD8D}"/>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095" name="ZoneTexte 1094">
          <a:extLst>
            <a:ext uri="{FF2B5EF4-FFF2-40B4-BE49-F238E27FC236}">
              <a16:creationId xmlns:a16="http://schemas.microsoft.com/office/drawing/2014/main" id="{8D61CD73-7DE2-46ED-9EAC-A80D9DF4C540}"/>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18</xdr:col>
      <xdr:colOff>0</xdr:colOff>
      <xdr:row>45</xdr:row>
      <xdr:rowOff>0</xdr:rowOff>
    </xdr:from>
    <xdr:ext cx="0" cy="172227"/>
    <xdr:sp macro="" textlink="">
      <xdr:nvSpPr>
        <xdr:cNvPr id="2" name="ZoneTexte 1">
          <a:extLst>
            <a:ext uri="{FF2B5EF4-FFF2-40B4-BE49-F238E27FC236}">
              <a16:creationId xmlns:a16="http://schemas.microsoft.com/office/drawing/2014/main" id="{7BC0C8DA-02B6-4F78-A59C-95A90AFA638B}"/>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3" name="ZoneTexte 2">
          <a:extLst>
            <a:ext uri="{FF2B5EF4-FFF2-40B4-BE49-F238E27FC236}">
              <a16:creationId xmlns:a16="http://schemas.microsoft.com/office/drawing/2014/main" id="{76A171DD-F8C0-4717-A854-081D7C2BCD5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4" name="ZoneTexte 3">
          <a:extLst>
            <a:ext uri="{FF2B5EF4-FFF2-40B4-BE49-F238E27FC236}">
              <a16:creationId xmlns:a16="http://schemas.microsoft.com/office/drawing/2014/main" id="{3B43E5CF-964A-4706-872B-DD39DB20FD0A}"/>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5" name="ZoneTexte 4">
          <a:extLst>
            <a:ext uri="{FF2B5EF4-FFF2-40B4-BE49-F238E27FC236}">
              <a16:creationId xmlns:a16="http://schemas.microsoft.com/office/drawing/2014/main" id="{C8A406EF-5810-44F0-AC15-C4556F4E44D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6" name="ZoneTexte 5">
          <a:extLst>
            <a:ext uri="{FF2B5EF4-FFF2-40B4-BE49-F238E27FC236}">
              <a16:creationId xmlns:a16="http://schemas.microsoft.com/office/drawing/2014/main" id="{338841FE-CF86-4F1A-8343-941BBE50DFDB}"/>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7" name="ZoneTexte 6">
          <a:extLst>
            <a:ext uri="{FF2B5EF4-FFF2-40B4-BE49-F238E27FC236}">
              <a16:creationId xmlns:a16="http://schemas.microsoft.com/office/drawing/2014/main" id="{0A52BA73-783E-4071-977F-530F89AD2F86}"/>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8" name="ZoneTexte 7">
          <a:extLst>
            <a:ext uri="{FF2B5EF4-FFF2-40B4-BE49-F238E27FC236}">
              <a16:creationId xmlns:a16="http://schemas.microsoft.com/office/drawing/2014/main" id="{A1364D33-9D21-4C1D-8C90-11F594F1134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9" name="ZoneTexte 8">
          <a:extLst>
            <a:ext uri="{FF2B5EF4-FFF2-40B4-BE49-F238E27FC236}">
              <a16:creationId xmlns:a16="http://schemas.microsoft.com/office/drawing/2014/main" id="{0DE8EAE1-07A2-4897-9F23-3B47A8FCA285}"/>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10" name="ZoneTexte 9">
          <a:extLst>
            <a:ext uri="{FF2B5EF4-FFF2-40B4-BE49-F238E27FC236}">
              <a16:creationId xmlns:a16="http://schemas.microsoft.com/office/drawing/2014/main" id="{1D215BC4-CD94-49BC-AFBF-55B0A9867DA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11" name="ZoneTexte 10">
          <a:extLst>
            <a:ext uri="{FF2B5EF4-FFF2-40B4-BE49-F238E27FC236}">
              <a16:creationId xmlns:a16="http://schemas.microsoft.com/office/drawing/2014/main" id="{05D382C0-CD5A-4DFF-9F0E-EB9287A963E5}"/>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12" name="ZoneTexte 11">
          <a:extLst>
            <a:ext uri="{FF2B5EF4-FFF2-40B4-BE49-F238E27FC236}">
              <a16:creationId xmlns:a16="http://schemas.microsoft.com/office/drawing/2014/main" id="{F1A56A18-DD22-43A7-9694-30B86FE905F5}"/>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13" name="ZoneTexte 12">
          <a:extLst>
            <a:ext uri="{FF2B5EF4-FFF2-40B4-BE49-F238E27FC236}">
              <a16:creationId xmlns:a16="http://schemas.microsoft.com/office/drawing/2014/main" id="{DAD8B55F-3F9A-4E5A-A2FC-175A72CC8438}"/>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14" name="ZoneTexte 13">
          <a:extLst>
            <a:ext uri="{FF2B5EF4-FFF2-40B4-BE49-F238E27FC236}">
              <a16:creationId xmlns:a16="http://schemas.microsoft.com/office/drawing/2014/main" id="{7C87A15D-0B5E-4C45-9B73-2B76F4E9B88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15" name="ZoneTexte 14">
          <a:extLst>
            <a:ext uri="{FF2B5EF4-FFF2-40B4-BE49-F238E27FC236}">
              <a16:creationId xmlns:a16="http://schemas.microsoft.com/office/drawing/2014/main" id="{2581DC24-3282-4D42-A4AF-7BD61740400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16" name="ZoneTexte 15">
          <a:extLst>
            <a:ext uri="{FF2B5EF4-FFF2-40B4-BE49-F238E27FC236}">
              <a16:creationId xmlns:a16="http://schemas.microsoft.com/office/drawing/2014/main" id="{715653C6-813E-4738-BBFC-928A7154B1E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17" name="ZoneTexte 16">
          <a:extLst>
            <a:ext uri="{FF2B5EF4-FFF2-40B4-BE49-F238E27FC236}">
              <a16:creationId xmlns:a16="http://schemas.microsoft.com/office/drawing/2014/main" id="{DFE54409-9650-48D9-839C-7CE8F85A131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18" name="ZoneTexte 17">
          <a:extLst>
            <a:ext uri="{FF2B5EF4-FFF2-40B4-BE49-F238E27FC236}">
              <a16:creationId xmlns:a16="http://schemas.microsoft.com/office/drawing/2014/main" id="{9A11723B-5D29-4A31-91DA-D4AC16EC0C35}"/>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19" name="ZoneTexte 18">
          <a:extLst>
            <a:ext uri="{FF2B5EF4-FFF2-40B4-BE49-F238E27FC236}">
              <a16:creationId xmlns:a16="http://schemas.microsoft.com/office/drawing/2014/main" id="{AEEFE4FA-088E-40BC-B663-BA5781ADFFC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20" name="ZoneTexte 19">
          <a:extLst>
            <a:ext uri="{FF2B5EF4-FFF2-40B4-BE49-F238E27FC236}">
              <a16:creationId xmlns:a16="http://schemas.microsoft.com/office/drawing/2014/main" id="{7A087A1E-3360-440B-B180-EDBE05E29A6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21" name="ZoneTexte 20">
          <a:extLst>
            <a:ext uri="{FF2B5EF4-FFF2-40B4-BE49-F238E27FC236}">
              <a16:creationId xmlns:a16="http://schemas.microsoft.com/office/drawing/2014/main" id="{8931966D-90D3-43D5-8A3E-F188AE8C58FB}"/>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22" name="ZoneTexte 21">
          <a:extLst>
            <a:ext uri="{FF2B5EF4-FFF2-40B4-BE49-F238E27FC236}">
              <a16:creationId xmlns:a16="http://schemas.microsoft.com/office/drawing/2014/main" id="{09A7278B-C0C5-448C-BB9D-49AC618D4EC7}"/>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23" name="ZoneTexte 22">
          <a:extLst>
            <a:ext uri="{FF2B5EF4-FFF2-40B4-BE49-F238E27FC236}">
              <a16:creationId xmlns:a16="http://schemas.microsoft.com/office/drawing/2014/main" id="{106B5564-9847-4EE5-AC14-1F2BB80FA4D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24" name="ZoneTexte 23">
          <a:extLst>
            <a:ext uri="{FF2B5EF4-FFF2-40B4-BE49-F238E27FC236}">
              <a16:creationId xmlns:a16="http://schemas.microsoft.com/office/drawing/2014/main" id="{C08AEEEF-2A28-4A1B-AA3F-B98839843F3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25" name="ZoneTexte 24">
          <a:extLst>
            <a:ext uri="{FF2B5EF4-FFF2-40B4-BE49-F238E27FC236}">
              <a16:creationId xmlns:a16="http://schemas.microsoft.com/office/drawing/2014/main" id="{844B7B17-090D-441B-8FC7-EF92F6FEB9A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26" name="ZoneTexte 25">
          <a:extLst>
            <a:ext uri="{FF2B5EF4-FFF2-40B4-BE49-F238E27FC236}">
              <a16:creationId xmlns:a16="http://schemas.microsoft.com/office/drawing/2014/main" id="{82DD0EDC-FF36-415D-BB77-05B34B610B2A}"/>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27" name="ZoneTexte 26">
          <a:extLst>
            <a:ext uri="{FF2B5EF4-FFF2-40B4-BE49-F238E27FC236}">
              <a16:creationId xmlns:a16="http://schemas.microsoft.com/office/drawing/2014/main" id="{9C0ADA69-DC53-4A75-AC83-18B345EF49C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28" name="ZoneTexte 27">
          <a:extLst>
            <a:ext uri="{FF2B5EF4-FFF2-40B4-BE49-F238E27FC236}">
              <a16:creationId xmlns:a16="http://schemas.microsoft.com/office/drawing/2014/main" id="{02E18ACB-C08B-480C-99D7-87426120387A}"/>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29" name="ZoneTexte 28">
          <a:extLst>
            <a:ext uri="{FF2B5EF4-FFF2-40B4-BE49-F238E27FC236}">
              <a16:creationId xmlns:a16="http://schemas.microsoft.com/office/drawing/2014/main" id="{425F1E39-237D-4499-BE26-0BBA30D6FA6A}"/>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30" name="ZoneTexte 29">
          <a:extLst>
            <a:ext uri="{FF2B5EF4-FFF2-40B4-BE49-F238E27FC236}">
              <a16:creationId xmlns:a16="http://schemas.microsoft.com/office/drawing/2014/main" id="{7772F775-EA7C-473F-8092-1A20813993E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31" name="ZoneTexte 30">
          <a:extLst>
            <a:ext uri="{FF2B5EF4-FFF2-40B4-BE49-F238E27FC236}">
              <a16:creationId xmlns:a16="http://schemas.microsoft.com/office/drawing/2014/main" id="{BCEFDE71-35A2-444A-A277-8B4243FBAEC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32" name="ZoneTexte 31">
          <a:extLst>
            <a:ext uri="{FF2B5EF4-FFF2-40B4-BE49-F238E27FC236}">
              <a16:creationId xmlns:a16="http://schemas.microsoft.com/office/drawing/2014/main" id="{CC78A259-7D21-43B3-B471-678FDB1369A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33" name="ZoneTexte 32">
          <a:extLst>
            <a:ext uri="{FF2B5EF4-FFF2-40B4-BE49-F238E27FC236}">
              <a16:creationId xmlns:a16="http://schemas.microsoft.com/office/drawing/2014/main" id="{6287A9F4-58F3-4C9F-9EC7-E57D0288EE5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34" name="ZoneTexte 33">
          <a:extLst>
            <a:ext uri="{FF2B5EF4-FFF2-40B4-BE49-F238E27FC236}">
              <a16:creationId xmlns:a16="http://schemas.microsoft.com/office/drawing/2014/main" id="{DE810691-9B8B-4D95-859C-E82BA74EF8C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35" name="ZoneTexte 34">
          <a:extLst>
            <a:ext uri="{FF2B5EF4-FFF2-40B4-BE49-F238E27FC236}">
              <a16:creationId xmlns:a16="http://schemas.microsoft.com/office/drawing/2014/main" id="{B2C39092-023F-40EF-97DE-F476103707F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36" name="ZoneTexte 35">
          <a:extLst>
            <a:ext uri="{FF2B5EF4-FFF2-40B4-BE49-F238E27FC236}">
              <a16:creationId xmlns:a16="http://schemas.microsoft.com/office/drawing/2014/main" id="{0E1FE9B2-6C9E-432A-BB3D-F6C789CE3798}"/>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37" name="ZoneTexte 36">
          <a:extLst>
            <a:ext uri="{FF2B5EF4-FFF2-40B4-BE49-F238E27FC236}">
              <a16:creationId xmlns:a16="http://schemas.microsoft.com/office/drawing/2014/main" id="{87F5B916-49C9-432B-A8BF-B01CC2C1551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38" name="ZoneTexte 37">
          <a:extLst>
            <a:ext uri="{FF2B5EF4-FFF2-40B4-BE49-F238E27FC236}">
              <a16:creationId xmlns:a16="http://schemas.microsoft.com/office/drawing/2014/main" id="{6172C76C-5823-41AE-8A89-B2D3A80D1F5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39" name="ZoneTexte 38">
          <a:extLst>
            <a:ext uri="{FF2B5EF4-FFF2-40B4-BE49-F238E27FC236}">
              <a16:creationId xmlns:a16="http://schemas.microsoft.com/office/drawing/2014/main" id="{3537A09F-B1A4-4ECA-88CB-BD29ED8FABE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40" name="ZoneTexte 39">
          <a:extLst>
            <a:ext uri="{FF2B5EF4-FFF2-40B4-BE49-F238E27FC236}">
              <a16:creationId xmlns:a16="http://schemas.microsoft.com/office/drawing/2014/main" id="{36FBD88D-9249-4AE6-95D0-DC42ED151ED6}"/>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41" name="ZoneTexte 40">
          <a:extLst>
            <a:ext uri="{FF2B5EF4-FFF2-40B4-BE49-F238E27FC236}">
              <a16:creationId xmlns:a16="http://schemas.microsoft.com/office/drawing/2014/main" id="{F9569AB0-14E8-4917-87D8-70D7DFDDE626}"/>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42" name="ZoneTexte 41">
          <a:extLst>
            <a:ext uri="{FF2B5EF4-FFF2-40B4-BE49-F238E27FC236}">
              <a16:creationId xmlns:a16="http://schemas.microsoft.com/office/drawing/2014/main" id="{6D28D6EE-2C1A-4E00-B0D1-5AB19EFD0B0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43" name="ZoneTexte 42">
          <a:extLst>
            <a:ext uri="{FF2B5EF4-FFF2-40B4-BE49-F238E27FC236}">
              <a16:creationId xmlns:a16="http://schemas.microsoft.com/office/drawing/2014/main" id="{045028F1-A942-4BC2-B688-B45566EC244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44" name="ZoneTexte 43">
          <a:extLst>
            <a:ext uri="{FF2B5EF4-FFF2-40B4-BE49-F238E27FC236}">
              <a16:creationId xmlns:a16="http://schemas.microsoft.com/office/drawing/2014/main" id="{39F667C2-7A1A-404F-85A3-13289BB18A6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45" name="ZoneTexte 44">
          <a:extLst>
            <a:ext uri="{FF2B5EF4-FFF2-40B4-BE49-F238E27FC236}">
              <a16:creationId xmlns:a16="http://schemas.microsoft.com/office/drawing/2014/main" id="{D264C0E8-1EEE-4E1A-82B6-9186E27ABC9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46" name="ZoneTexte 45">
          <a:extLst>
            <a:ext uri="{FF2B5EF4-FFF2-40B4-BE49-F238E27FC236}">
              <a16:creationId xmlns:a16="http://schemas.microsoft.com/office/drawing/2014/main" id="{D59937C6-9CB4-4A18-B0A8-D7B6FE5FC4E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47" name="ZoneTexte 46">
          <a:extLst>
            <a:ext uri="{FF2B5EF4-FFF2-40B4-BE49-F238E27FC236}">
              <a16:creationId xmlns:a16="http://schemas.microsoft.com/office/drawing/2014/main" id="{F25606B3-4B8D-41D3-A69C-F9353AD47878}"/>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48" name="ZoneTexte 47">
          <a:extLst>
            <a:ext uri="{FF2B5EF4-FFF2-40B4-BE49-F238E27FC236}">
              <a16:creationId xmlns:a16="http://schemas.microsoft.com/office/drawing/2014/main" id="{0282E2C6-76E8-4BDA-9950-859AC9182B2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49" name="ZoneTexte 48">
          <a:extLst>
            <a:ext uri="{FF2B5EF4-FFF2-40B4-BE49-F238E27FC236}">
              <a16:creationId xmlns:a16="http://schemas.microsoft.com/office/drawing/2014/main" id="{4AF020D2-3EBE-4E3C-B360-71AFC002D657}"/>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50" name="ZoneTexte 49">
          <a:extLst>
            <a:ext uri="{FF2B5EF4-FFF2-40B4-BE49-F238E27FC236}">
              <a16:creationId xmlns:a16="http://schemas.microsoft.com/office/drawing/2014/main" id="{714BAFB2-B626-4DF0-88D9-1A18AD08D7B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51" name="ZoneTexte 50">
          <a:extLst>
            <a:ext uri="{FF2B5EF4-FFF2-40B4-BE49-F238E27FC236}">
              <a16:creationId xmlns:a16="http://schemas.microsoft.com/office/drawing/2014/main" id="{8181C0A6-EFC4-4B45-B987-2592B560800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52" name="ZoneTexte 51">
          <a:extLst>
            <a:ext uri="{FF2B5EF4-FFF2-40B4-BE49-F238E27FC236}">
              <a16:creationId xmlns:a16="http://schemas.microsoft.com/office/drawing/2014/main" id="{056EE557-08C2-483A-B5C0-F13DE3DBCC9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53" name="ZoneTexte 52">
          <a:extLst>
            <a:ext uri="{FF2B5EF4-FFF2-40B4-BE49-F238E27FC236}">
              <a16:creationId xmlns:a16="http://schemas.microsoft.com/office/drawing/2014/main" id="{4B71E12C-A146-45F9-8D1D-1AAF564A4DE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54" name="ZoneTexte 53">
          <a:extLst>
            <a:ext uri="{FF2B5EF4-FFF2-40B4-BE49-F238E27FC236}">
              <a16:creationId xmlns:a16="http://schemas.microsoft.com/office/drawing/2014/main" id="{1DF7E1B0-EB5B-4263-8202-255CE6A4E63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55" name="ZoneTexte 54">
          <a:extLst>
            <a:ext uri="{FF2B5EF4-FFF2-40B4-BE49-F238E27FC236}">
              <a16:creationId xmlns:a16="http://schemas.microsoft.com/office/drawing/2014/main" id="{C84305AC-320B-49F3-BBB6-4D3A744CE17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56" name="ZoneTexte 55">
          <a:extLst>
            <a:ext uri="{FF2B5EF4-FFF2-40B4-BE49-F238E27FC236}">
              <a16:creationId xmlns:a16="http://schemas.microsoft.com/office/drawing/2014/main" id="{4C5A9BF2-1397-47F3-8775-492DE199E6D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57" name="ZoneTexte 56">
          <a:extLst>
            <a:ext uri="{FF2B5EF4-FFF2-40B4-BE49-F238E27FC236}">
              <a16:creationId xmlns:a16="http://schemas.microsoft.com/office/drawing/2014/main" id="{65EF3FD2-77D7-4C03-8F61-06C61A6E5476}"/>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58" name="ZoneTexte 57">
          <a:extLst>
            <a:ext uri="{FF2B5EF4-FFF2-40B4-BE49-F238E27FC236}">
              <a16:creationId xmlns:a16="http://schemas.microsoft.com/office/drawing/2014/main" id="{598D7957-AA59-4768-9E01-B9AF6E54D29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59" name="ZoneTexte 58">
          <a:extLst>
            <a:ext uri="{FF2B5EF4-FFF2-40B4-BE49-F238E27FC236}">
              <a16:creationId xmlns:a16="http://schemas.microsoft.com/office/drawing/2014/main" id="{894EDD40-AB20-4F7D-8B58-5C2EB8F26CC8}"/>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60" name="ZoneTexte 59">
          <a:extLst>
            <a:ext uri="{FF2B5EF4-FFF2-40B4-BE49-F238E27FC236}">
              <a16:creationId xmlns:a16="http://schemas.microsoft.com/office/drawing/2014/main" id="{A0EB108F-5B88-40E5-9A4C-F29AE9AB331D}"/>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61" name="ZoneTexte 60">
          <a:extLst>
            <a:ext uri="{FF2B5EF4-FFF2-40B4-BE49-F238E27FC236}">
              <a16:creationId xmlns:a16="http://schemas.microsoft.com/office/drawing/2014/main" id="{4C263F11-0D2F-492A-B3B2-4189685EB60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0</xdr:rowOff>
    </xdr:from>
    <xdr:ext cx="0" cy="172227"/>
    <xdr:sp macro="" textlink="">
      <xdr:nvSpPr>
        <xdr:cNvPr id="62" name="ZoneTexte 61">
          <a:extLst>
            <a:ext uri="{FF2B5EF4-FFF2-40B4-BE49-F238E27FC236}">
              <a16:creationId xmlns:a16="http://schemas.microsoft.com/office/drawing/2014/main" id="{22BC53B9-314A-44FC-8442-D42753EF2335}"/>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47</xdr:row>
      <xdr:rowOff>0</xdr:rowOff>
    </xdr:from>
    <xdr:ext cx="65" cy="172227"/>
    <xdr:sp macro="" textlink="">
      <xdr:nvSpPr>
        <xdr:cNvPr id="141" name="ZoneTexte 140">
          <a:extLst>
            <a:ext uri="{FF2B5EF4-FFF2-40B4-BE49-F238E27FC236}">
              <a16:creationId xmlns:a16="http://schemas.microsoft.com/office/drawing/2014/main" id="{75B4CF5F-A310-4E25-B2E1-B5363AB26085}"/>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47</xdr:row>
      <xdr:rowOff>0</xdr:rowOff>
    </xdr:from>
    <xdr:ext cx="65" cy="172227"/>
    <xdr:sp macro="" textlink="">
      <xdr:nvSpPr>
        <xdr:cNvPr id="142" name="ZoneTexte 141">
          <a:extLst>
            <a:ext uri="{FF2B5EF4-FFF2-40B4-BE49-F238E27FC236}">
              <a16:creationId xmlns:a16="http://schemas.microsoft.com/office/drawing/2014/main" id="{4799E532-F92F-45E5-9074-BD9528663729}"/>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47</xdr:row>
      <xdr:rowOff>0</xdr:rowOff>
    </xdr:from>
    <xdr:ext cx="65" cy="172227"/>
    <xdr:sp macro="" textlink="">
      <xdr:nvSpPr>
        <xdr:cNvPr id="143" name="ZoneTexte 142">
          <a:extLst>
            <a:ext uri="{FF2B5EF4-FFF2-40B4-BE49-F238E27FC236}">
              <a16:creationId xmlns:a16="http://schemas.microsoft.com/office/drawing/2014/main" id="{E15114B4-294F-47B5-BC0C-1C48FDF304AF}"/>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47</xdr:row>
      <xdr:rowOff>0</xdr:rowOff>
    </xdr:from>
    <xdr:ext cx="65" cy="172227"/>
    <xdr:sp macro="" textlink="">
      <xdr:nvSpPr>
        <xdr:cNvPr id="144" name="ZoneTexte 143">
          <a:extLst>
            <a:ext uri="{FF2B5EF4-FFF2-40B4-BE49-F238E27FC236}">
              <a16:creationId xmlns:a16="http://schemas.microsoft.com/office/drawing/2014/main" id="{8E057D3D-9DDE-46D9-90E8-9F33FED32D20}"/>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45" name="ZoneTexte 144">
          <a:extLst>
            <a:ext uri="{FF2B5EF4-FFF2-40B4-BE49-F238E27FC236}">
              <a16:creationId xmlns:a16="http://schemas.microsoft.com/office/drawing/2014/main" id="{5058B937-841B-4C59-94D9-132F1B2FC3D0}"/>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46" name="ZoneTexte 145">
          <a:extLst>
            <a:ext uri="{FF2B5EF4-FFF2-40B4-BE49-F238E27FC236}">
              <a16:creationId xmlns:a16="http://schemas.microsoft.com/office/drawing/2014/main" id="{4A77E873-B4B7-4E8B-84FC-5436F69F9729}"/>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47" name="ZoneTexte 146">
          <a:extLst>
            <a:ext uri="{FF2B5EF4-FFF2-40B4-BE49-F238E27FC236}">
              <a16:creationId xmlns:a16="http://schemas.microsoft.com/office/drawing/2014/main" id="{9453D743-DE81-4228-A8C5-909E463FF681}"/>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48" name="ZoneTexte 147">
          <a:extLst>
            <a:ext uri="{FF2B5EF4-FFF2-40B4-BE49-F238E27FC236}">
              <a16:creationId xmlns:a16="http://schemas.microsoft.com/office/drawing/2014/main" id="{D2259B6A-BB10-44CB-82CC-DC531EA4BBE2}"/>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149" name="ZoneTexte 148">
          <a:extLst>
            <a:ext uri="{FF2B5EF4-FFF2-40B4-BE49-F238E27FC236}">
              <a16:creationId xmlns:a16="http://schemas.microsoft.com/office/drawing/2014/main" id="{DB0E4F76-0402-4DCB-9231-A50F698BE866}"/>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150" name="ZoneTexte 149">
          <a:extLst>
            <a:ext uri="{FF2B5EF4-FFF2-40B4-BE49-F238E27FC236}">
              <a16:creationId xmlns:a16="http://schemas.microsoft.com/office/drawing/2014/main" id="{FEE03EA8-07FF-4C65-9341-6BCBFC4CB80C}"/>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151" name="ZoneTexte 150">
          <a:extLst>
            <a:ext uri="{FF2B5EF4-FFF2-40B4-BE49-F238E27FC236}">
              <a16:creationId xmlns:a16="http://schemas.microsoft.com/office/drawing/2014/main" id="{CE538B5E-3DA0-45E5-BA89-81EE17083198}"/>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152" name="ZoneTexte 151">
          <a:extLst>
            <a:ext uri="{FF2B5EF4-FFF2-40B4-BE49-F238E27FC236}">
              <a16:creationId xmlns:a16="http://schemas.microsoft.com/office/drawing/2014/main" id="{2DBB4FEB-2150-4DA5-B3DB-7349FB1C4C81}"/>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47</xdr:row>
      <xdr:rowOff>0</xdr:rowOff>
    </xdr:from>
    <xdr:ext cx="65" cy="172227"/>
    <xdr:sp macro="" textlink="">
      <xdr:nvSpPr>
        <xdr:cNvPr id="153" name="ZoneTexte 152">
          <a:extLst>
            <a:ext uri="{FF2B5EF4-FFF2-40B4-BE49-F238E27FC236}">
              <a16:creationId xmlns:a16="http://schemas.microsoft.com/office/drawing/2014/main" id="{3782A3AD-7021-4E14-8FC4-6B9EE4E019F4}"/>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54" name="ZoneTexte 153">
          <a:extLst>
            <a:ext uri="{FF2B5EF4-FFF2-40B4-BE49-F238E27FC236}">
              <a16:creationId xmlns:a16="http://schemas.microsoft.com/office/drawing/2014/main" id="{30CFC15B-12B6-4B91-B8B9-B5B280B5AFE9}"/>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155" name="ZoneTexte 154">
          <a:extLst>
            <a:ext uri="{FF2B5EF4-FFF2-40B4-BE49-F238E27FC236}">
              <a16:creationId xmlns:a16="http://schemas.microsoft.com/office/drawing/2014/main" id="{E71BA93A-F5B2-42BC-AFC1-B7301969286A}"/>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156" name="ZoneTexte 155">
          <a:extLst>
            <a:ext uri="{FF2B5EF4-FFF2-40B4-BE49-F238E27FC236}">
              <a16:creationId xmlns:a16="http://schemas.microsoft.com/office/drawing/2014/main" id="{BB279EF5-AB91-498F-A418-68215B4E57D5}"/>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47</xdr:row>
      <xdr:rowOff>0</xdr:rowOff>
    </xdr:from>
    <xdr:ext cx="65" cy="172227"/>
    <xdr:sp macro="" textlink="">
      <xdr:nvSpPr>
        <xdr:cNvPr id="157" name="ZoneTexte 156">
          <a:extLst>
            <a:ext uri="{FF2B5EF4-FFF2-40B4-BE49-F238E27FC236}">
              <a16:creationId xmlns:a16="http://schemas.microsoft.com/office/drawing/2014/main" id="{E954BE29-D746-448E-AE2A-CDCEA4B930CB}"/>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47</xdr:row>
      <xdr:rowOff>0</xdr:rowOff>
    </xdr:from>
    <xdr:ext cx="65" cy="172227"/>
    <xdr:sp macro="" textlink="">
      <xdr:nvSpPr>
        <xdr:cNvPr id="158" name="ZoneTexte 157">
          <a:extLst>
            <a:ext uri="{FF2B5EF4-FFF2-40B4-BE49-F238E27FC236}">
              <a16:creationId xmlns:a16="http://schemas.microsoft.com/office/drawing/2014/main" id="{856FE6EC-9A11-47F5-ABDE-B49CD1386166}"/>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47</xdr:row>
      <xdr:rowOff>0</xdr:rowOff>
    </xdr:from>
    <xdr:ext cx="65" cy="172227"/>
    <xdr:sp macro="" textlink="">
      <xdr:nvSpPr>
        <xdr:cNvPr id="159" name="ZoneTexte 158">
          <a:extLst>
            <a:ext uri="{FF2B5EF4-FFF2-40B4-BE49-F238E27FC236}">
              <a16:creationId xmlns:a16="http://schemas.microsoft.com/office/drawing/2014/main" id="{D1FEE0A5-015A-4983-970D-247ECD224DD1}"/>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47</xdr:row>
      <xdr:rowOff>0</xdr:rowOff>
    </xdr:from>
    <xdr:ext cx="65" cy="172227"/>
    <xdr:sp macro="" textlink="">
      <xdr:nvSpPr>
        <xdr:cNvPr id="160" name="ZoneTexte 159">
          <a:extLst>
            <a:ext uri="{FF2B5EF4-FFF2-40B4-BE49-F238E27FC236}">
              <a16:creationId xmlns:a16="http://schemas.microsoft.com/office/drawing/2014/main" id="{19FC05B7-6CD8-444B-BBE7-C8A47009E70E}"/>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47</xdr:row>
      <xdr:rowOff>0</xdr:rowOff>
    </xdr:from>
    <xdr:ext cx="65" cy="172227"/>
    <xdr:sp macro="" textlink="">
      <xdr:nvSpPr>
        <xdr:cNvPr id="161" name="ZoneTexte 160">
          <a:extLst>
            <a:ext uri="{FF2B5EF4-FFF2-40B4-BE49-F238E27FC236}">
              <a16:creationId xmlns:a16="http://schemas.microsoft.com/office/drawing/2014/main" id="{1E5743A9-97DD-455C-B7C4-AE6A185CE0D5}"/>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47</xdr:row>
      <xdr:rowOff>0</xdr:rowOff>
    </xdr:from>
    <xdr:ext cx="65" cy="172227"/>
    <xdr:sp macro="" textlink="">
      <xdr:nvSpPr>
        <xdr:cNvPr id="162" name="ZoneTexte 161">
          <a:extLst>
            <a:ext uri="{FF2B5EF4-FFF2-40B4-BE49-F238E27FC236}">
              <a16:creationId xmlns:a16="http://schemas.microsoft.com/office/drawing/2014/main" id="{7687ACFB-D8D0-4DCB-9B12-2E4B37C72390}"/>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47</xdr:row>
      <xdr:rowOff>0</xdr:rowOff>
    </xdr:from>
    <xdr:ext cx="65" cy="172227"/>
    <xdr:sp macro="" textlink="">
      <xdr:nvSpPr>
        <xdr:cNvPr id="163" name="ZoneTexte 162">
          <a:extLst>
            <a:ext uri="{FF2B5EF4-FFF2-40B4-BE49-F238E27FC236}">
              <a16:creationId xmlns:a16="http://schemas.microsoft.com/office/drawing/2014/main" id="{C295C6B8-459E-412D-A7E8-098C4611A25A}"/>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64" name="ZoneTexte 163">
          <a:extLst>
            <a:ext uri="{FF2B5EF4-FFF2-40B4-BE49-F238E27FC236}">
              <a16:creationId xmlns:a16="http://schemas.microsoft.com/office/drawing/2014/main" id="{D0572074-2490-44F7-A11B-C9604029F10F}"/>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65" name="ZoneTexte 164">
          <a:extLst>
            <a:ext uri="{FF2B5EF4-FFF2-40B4-BE49-F238E27FC236}">
              <a16:creationId xmlns:a16="http://schemas.microsoft.com/office/drawing/2014/main" id="{C5CA7BBD-26DA-414E-B407-F2E9CA661461}"/>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66" name="ZoneTexte 165">
          <a:extLst>
            <a:ext uri="{FF2B5EF4-FFF2-40B4-BE49-F238E27FC236}">
              <a16:creationId xmlns:a16="http://schemas.microsoft.com/office/drawing/2014/main" id="{990E58D6-0A48-4E19-9B28-8FEA0EF24293}"/>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67" name="ZoneTexte 166">
          <a:extLst>
            <a:ext uri="{FF2B5EF4-FFF2-40B4-BE49-F238E27FC236}">
              <a16:creationId xmlns:a16="http://schemas.microsoft.com/office/drawing/2014/main" id="{8284368A-6194-43CA-80EB-65CF0281CB3D}"/>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168" name="ZoneTexte 167">
          <a:extLst>
            <a:ext uri="{FF2B5EF4-FFF2-40B4-BE49-F238E27FC236}">
              <a16:creationId xmlns:a16="http://schemas.microsoft.com/office/drawing/2014/main" id="{CA0124C5-E8E4-4D47-A6E7-8B78A1C359DD}"/>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169" name="ZoneTexte 168">
          <a:extLst>
            <a:ext uri="{FF2B5EF4-FFF2-40B4-BE49-F238E27FC236}">
              <a16:creationId xmlns:a16="http://schemas.microsoft.com/office/drawing/2014/main" id="{DCEFAEFC-1716-4197-8A7C-1E089AD69B5C}"/>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170" name="ZoneTexte 169">
          <a:extLst>
            <a:ext uri="{FF2B5EF4-FFF2-40B4-BE49-F238E27FC236}">
              <a16:creationId xmlns:a16="http://schemas.microsoft.com/office/drawing/2014/main" id="{8CE5F5FD-E367-4927-8F53-860EA8E0E3B3}"/>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171" name="ZoneTexte 170">
          <a:extLst>
            <a:ext uri="{FF2B5EF4-FFF2-40B4-BE49-F238E27FC236}">
              <a16:creationId xmlns:a16="http://schemas.microsoft.com/office/drawing/2014/main" id="{90943439-A019-4A5E-ACAD-AA508E65FD0D}"/>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47</xdr:row>
      <xdr:rowOff>0</xdr:rowOff>
    </xdr:from>
    <xdr:ext cx="65" cy="172227"/>
    <xdr:sp macro="" textlink="">
      <xdr:nvSpPr>
        <xdr:cNvPr id="172" name="ZoneTexte 171">
          <a:extLst>
            <a:ext uri="{FF2B5EF4-FFF2-40B4-BE49-F238E27FC236}">
              <a16:creationId xmlns:a16="http://schemas.microsoft.com/office/drawing/2014/main" id="{61A7397B-5A54-4259-A6A5-89979572DCB6}"/>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73" name="ZoneTexte 172">
          <a:extLst>
            <a:ext uri="{FF2B5EF4-FFF2-40B4-BE49-F238E27FC236}">
              <a16:creationId xmlns:a16="http://schemas.microsoft.com/office/drawing/2014/main" id="{42481551-F2F6-45F4-9A7A-73344FBE381F}"/>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174" name="ZoneTexte 173">
          <a:extLst>
            <a:ext uri="{FF2B5EF4-FFF2-40B4-BE49-F238E27FC236}">
              <a16:creationId xmlns:a16="http://schemas.microsoft.com/office/drawing/2014/main" id="{678D060B-AFDC-427D-9A68-3C7D21F9C735}"/>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175" name="ZoneTexte 174">
          <a:extLst>
            <a:ext uri="{FF2B5EF4-FFF2-40B4-BE49-F238E27FC236}">
              <a16:creationId xmlns:a16="http://schemas.microsoft.com/office/drawing/2014/main" id="{E7368B11-D423-4102-A2F9-63EB089C6A3C}"/>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47</xdr:row>
      <xdr:rowOff>0</xdr:rowOff>
    </xdr:from>
    <xdr:ext cx="65" cy="172227"/>
    <xdr:sp macro="" textlink="">
      <xdr:nvSpPr>
        <xdr:cNvPr id="176" name="ZoneTexte 175">
          <a:extLst>
            <a:ext uri="{FF2B5EF4-FFF2-40B4-BE49-F238E27FC236}">
              <a16:creationId xmlns:a16="http://schemas.microsoft.com/office/drawing/2014/main" id="{6ECCA0F0-669A-4D19-870D-40186F6BFBF8}"/>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47</xdr:row>
      <xdr:rowOff>0</xdr:rowOff>
    </xdr:from>
    <xdr:ext cx="65" cy="172227"/>
    <xdr:sp macro="" textlink="">
      <xdr:nvSpPr>
        <xdr:cNvPr id="177" name="ZoneTexte 176">
          <a:extLst>
            <a:ext uri="{FF2B5EF4-FFF2-40B4-BE49-F238E27FC236}">
              <a16:creationId xmlns:a16="http://schemas.microsoft.com/office/drawing/2014/main" id="{27669F50-038D-41CA-8877-8CEFB08875DF}"/>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47</xdr:row>
      <xdr:rowOff>0</xdr:rowOff>
    </xdr:from>
    <xdr:ext cx="65" cy="172227"/>
    <xdr:sp macro="" textlink="">
      <xdr:nvSpPr>
        <xdr:cNvPr id="178" name="ZoneTexte 177">
          <a:extLst>
            <a:ext uri="{FF2B5EF4-FFF2-40B4-BE49-F238E27FC236}">
              <a16:creationId xmlns:a16="http://schemas.microsoft.com/office/drawing/2014/main" id="{6FAE7C24-68CE-4FFE-80B7-5FB906A55515}"/>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47</xdr:row>
      <xdr:rowOff>0</xdr:rowOff>
    </xdr:from>
    <xdr:ext cx="65" cy="172227"/>
    <xdr:sp macro="" textlink="">
      <xdr:nvSpPr>
        <xdr:cNvPr id="179" name="ZoneTexte 178">
          <a:extLst>
            <a:ext uri="{FF2B5EF4-FFF2-40B4-BE49-F238E27FC236}">
              <a16:creationId xmlns:a16="http://schemas.microsoft.com/office/drawing/2014/main" id="{AD350945-7445-4215-8B70-D5E4C565219A}"/>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47</xdr:row>
      <xdr:rowOff>0</xdr:rowOff>
    </xdr:from>
    <xdr:ext cx="65" cy="172227"/>
    <xdr:sp macro="" textlink="">
      <xdr:nvSpPr>
        <xdr:cNvPr id="180" name="ZoneTexte 179">
          <a:extLst>
            <a:ext uri="{FF2B5EF4-FFF2-40B4-BE49-F238E27FC236}">
              <a16:creationId xmlns:a16="http://schemas.microsoft.com/office/drawing/2014/main" id="{546517FD-B131-437F-A23B-DDCF8114AC0D}"/>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47</xdr:row>
      <xdr:rowOff>0</xdr:rowOff>
    </xdr:from>
    <xdr:ext cx="65" cy="172227"/>
    <xdr:sp macro="" textlink="">
      <xdr:nvSpPr>
        <xdr:cNvPr id="181" name="ZoneTexte 180">
          <a:extLst>
            <a:ext uri="{FF2B5EF4-FFF2-40B4-BE49-F238E27FC236}">
              <a16:creationId xmlns:a16="http://schemas.microsoft.com/office/drawing/2014/main" id="{7D6B4734-E8B5-4A18-A94C-1BE6CEF95CFD}"/>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47</xdr:row>
      <xdr:rowOff>0</xdr:rowOff>
    </xdr:from>
    <xdr:ext cx="65" cy="172227"/>
    <xdr:sp macro="" textlink="">
      <xdr:nvSpPr>
        <xdr:cNvPr id="182" name="ZoneTexte 181">
          <a:extLst>
            <a:ext uri="{FF2B5EF4-FFF2-40B4-BE49-F238E27FC236}">
              <a16:creationId xmlns:a16="http://schemas.microsoft.com/office/drawing/2014/main" id="{A3DE2CA3-DEA1-4FB9-9ECD-0D36E1BEC48F}"/>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47</xdr:row>
      <xdr:rowOff>0</xdr:rowOff>
    </xdr:from>
    <xdr:ext cx="65" cy="172227"/>
    <xdr:sp macro="" textlink="">
      <xdr:nvSpPr>
        <xdr:cNvPr id="183" name="ZoneTexte 182">
          <a:extLst>
            <a:ext uri="{FF2B5EF4-FFF2-40B4-BE49-F238E27FC236}">
              <a16:creationId xmlns:a16="http://schemas.microsoft.com/office/drawing/2014/main" id="{908EBF5C-4146-40D2-87D9-50083DA9EBE6}"/>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47</xdr:row>
      <xdr:rowOff>0</xdr:rowOff>
    </xdr:from>
    <xdr:ext cx="65" cy="172227"/>
    <xdr:sp macro="" textlink="">
      <xdr:nvSpPr>
        <xdr:cNvPr id="184" name="ZoneTexte 183">
          <a:extLst>
            <a:ext uri="{FF2B5EF4-FFF2-40B4-BE49-F238E27FC236}">
              <a16:creationId xmlns:a16="http://schemas.microsoft.com/office/drawing/2014/main" id="{6D588911-ED5F-49AF-B719-A45BE583835B}"/>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47</xdr:row>
      <xdr:rowOff>0</xdr:rowOff>
    </xdr:from>
    <xdr:ext cx="65" cy="172227"/>
    <xdr:sp macro="" textlink="">
      <xdr:nvSpPr>
        <xdr:cNvPr id="185" name="ZoneTexte 184">
          <a:extLst>
            <a:ext uri="{FF2B5EF4-FFF2-40B4-BE49-F238E27FC236}">
              <a16:creationId xmlns:a16="http://schemas.microsoft.com/office/drawing/2014/main" id="{00A12C64-D657-471D-A8FF-44F3B8F691A8}"/>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47</xdr:row>
      <xdr:rowOff>0</xdr:rowOff>
    </xdr:from>
    <xdr:ext cx="65" cy="172227"/>
    <xdr:sp macro="" textlink="">
      <xdr:nvSpPr>
        <xdr:cNvPr id="186" name="ZoneTexte 185">
          <a:extLst>
            <a:ext uri="{FF2B5EF4-FFF2-40B4-BE49-F238E27FC236}">
              <a16:creationId xmlns:a16="http://schemas.microsoft.com/office/drawing/2014/main" id="{4CF62C65-6AD1-43B4-90E4-1926A5685E3C}"/>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47</xdr:row>
      <xdr:rowOff>0</xdr:rowOff>
    </xdr:from>
    <xdr:ext cx="65" cy="172227"/>
    <xdr:sp macro="" textlink="">
      <xdr:nvSpPr>
        <xdr:cNvPr id="187" name="ZoneTexte 186">
          <a:extLst>
            <a:ext uri="{FF2B5EF4-FFF2-40B4-BE49-F238E27FC236}">
              <a16:creationId xmlns:a16="http://schemas.microsoft.com/office/drawing/2014/main" id="{76403665-1EFF-46D0-9F3D-12FBDE1E1F08}"/>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47</xdr:row>
      <xdr:rowOff>0</xdr:rowOff>
    </xdr:from>
    <xdr:ext cx="65" cy="172227"/>
    <xdr:sp macro="" textlink="">
      <xdr:nvSpPr>
        <xdr:cNvPr id="188" name="ZoneTexte 187">
          <a:extLst>
            <a:ext uri="{FF2B5EF4-FFF2-40B4-BE49-F238E27FC236}">
              <a16:creationId xmlns:a16="http://schemas.microsoft.com/office/drawing/2014/main" id="{3E157FD9-C53D-4DE2-B7C0-3B6BD549602D}"/>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89" name="ZoneTexte 188">
          <a:extLst>
            <a:ext uri="{FF2B5EF4-FFF2-40B4-BE49-F238E27FC236}">
              <a16:creationId xmlns:a16="http://schemas.microsoft.com/office/drawing/2014/main" id="{BE1341D7-5267-4995-B08D-A15234863E22}"/>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90" name="ZoneTexte 189">
          <a:extLst>
            <a:ext uri="{FF2B5EF4-FFF2-40B4-BE49-F238E27FC236}">
              <a16:creationId xmlns:a16="http://schemas.microsoft.com/office/drawing/2014/main" id="{6A98C5CA-97F8-425B-BCFA-92DA4F8B71DC}"/>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91" name="ZoneTexte 190">
          <a:extLst>
            <a:ext uri="{FF2B5EF4-FFF2-40B4-BE49-F238E27FC236}">
              <a16:creationId xmlns:a16="http://schemas.microsoft.com/office/drawing/2014/main" id="{23BA3F6C-D6EA-4A10-9027-6D61F84AF084}"/>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92" name="ZoneTexte 191">
          <a:extLst>
            <a:ext uri="{FF2B5EF4-FFF2-40B4-BE49-F238E27FC236}">
              <a16:creationId xmlns:a16="http://schemas.microsoft.com/office/drawing/2014/main" id="{CCECA4E3-74E0-48AE-A85F-42267DE0A772}"/>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93" name="ZoneTexte 192">
          <a:extLst>
            <a:ext uri="{FF2B5EF4-FFF2-40B4-BE49-F238E27FC236}">
              <a16:creationId xmlns:a16="http://schemas.microsoft.com/office/drawing/2014/main" id="{98EC50B8-487B-4D2A-859E-A8DC4ED633A7}"/>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94" name="ZoneTexte 193">
          <a:extLst>
            <a:ext uri="{FF2B5EF4-FFF2-40B4-BE49-F238E27FC236}">
              <a16:creationId xmlns:a16="http://schemas.microsoft.com/office/drawing/2014/main" id="{F48F2835-92D9-4CBF-906F-451F24AB3E22}"/>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95" name="ZoneTexte 194">
          <a:extLst>
            <a:ext uri="{FF2B5EF4-FFF2-40B4-BE49-F238E27FC236}">
              <a16:creationId xmlns:a16="http://schemas.microsoft.com/office/drawing/2014/main" id="{4AAF22F7-3D2C-45F9-A843-CB67AD8068E9}"/>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96" name="ZoneTexte 195">
          <a:extLst>
            <a:ext uri="{FF2B5EF4-FFF2-40B4-BE49-F238E27FC236}">
              <a16:creationId xmlns:a16="http://schemas.microsoft.com/office/drawing/2014/main" id="{DB4B370C-E9B4-4AA7-A972-09AAA96298A4}"/>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97" name="ZoneTexte 196">
          <a:extLst>
            <a:ext uri="{FF2B5EF4-FFF2-40B4-BE49-F238E27FC236}">
              <a16:creationId xmlns:a16="http://schemas.microsoft.com/office/drawing/2014/main" id="{FE1999C6-2E80-4D75-AD58-469FCE231828}"/>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198" name="ZoneTexte 197">
          <a:extLst>
            <a:ext uri="{FF2B5EF4-FFF2-40B4-BE49-F238E27FC236}">
              <a16:creationId xmlns:a16="http://schemas.microsoft.com/office/drawing/2014/main" id="{ED07A935-6971-4B0B-95A7-7E3AA7692FE3}"/>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47</xdr:row>
      <xdr:rowOff>0</xdr:rowOff>
    </xdr:from>
    <xdr:ext cx="65" cy="172227"/>
    <xdr:sp macro="" textlink="">
      <xdr:nvSpPr>
        <xdr:cNvPr id="199" name="ZoneTexte 198">
          <a:extLst>
            <a:ext uri="{FF2B5EF4-FFF2-40B4-BE49-F238E27FC236}">
              <a16:creationId xmlns:a16="http://schemas.microsoft.com/office/drawing/2014/main" id="{EFCB3F2D-C29F-44EC-B31A-D6567508086C}"/>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47</xdr:row>
      <xdr:rowOff>0</xdr:rowOff>
    </xdr:from>
    <xdr:ext cx="65" cy="172227"/>
    <xdr:sp macro="" textlink="">
      <xdr:nvSpPr>
        <xdr:cNvPr id="200" name="ZoneTexte 199">
          <a:extLst>
            <a:ext uri="{FF2B5EF4-FFF2-40B4-BE49-F238E27FC236}">
              <a16:creationId xmlns:a16="http://schemas.microsoft.com/office/drawing/2014/main" id="{D03D3A7B-312F-4A26-B1D3-636A5270BE3F}"/>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201" name="ZoneTexte 200">
          <a:extLst>
            <a:ext uri="{FF2B5EF4-FFF2-40B4-BE49-F238E27FC236}">
              <a16:creationId xmlns:a16="http://schemas.microsoft.com/office/drawing/2014/main" id="{F6B2C8E1-E06B-4DA3-90F4-82AA8AE3E193}"/>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202" name="ZoneTexte 201">
          <a:extLst>
            <a:ext uri="{FF2B5EF4-FFF2-40B4-BE49-F238E27FC236}">
              <a16:creationId xmlns:a16="http://schemas.microsoft.com/office/drawing/2014/main" id="{30BEE47D-E817-454C-AC58-084F63ABB47F}"/>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203" name="ZoneTexte 202">
          <a:extLst>
            <a:ext uri="{FF2B5EF4-FFF2-40B4-BE49-F238E27FC236}">
              <a16:creationId xmlns:a16="http://schemas.microsoft.com/office/drawing/2014/main" id="{8600FCD8-E599-4370-8F4A-F359C3D8C491}"/>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204" name="ZoneTexte 203">
          <a:extLst>
            <a:ext uri="{FF2B5EF4-FFF2-40B4-BE49-F238E27FC236}">
              <a16:creationId xmlns:a16="http://schemas.microsoft.com/office/drawing/2014/main" id="{E6B3F1A3-B81D-48EB-A53D-2EA1FC21733E}"/>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205" name="ZoneTexte 204">
          <a:extLst>
            <a:ext uri="{FF2B5EF4-FFF2-40B4-BE49-F238E27FC236}">
              <a16:creationId xmlns:a16="http://schemas.microsoft.com/office/drawing/2014/main" id="{369353C1-AF45-42EB-9FC2-3554ECF99541}"/>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206" name="ZoneTexte 205">
          <a:extLst>
            <a:ext uri="{FF2B5EF4-FFF2-40B4-BE49-F238E27FC236}">
              <a16:creationId xmlns:a16="http://schemas.microsoft.com/office/drawing/2014/main" id="{5EF58D4B-0124-46D8-8B5A-ABA6D6E8EC60}"/>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207" name="ZoneTexte 206">
          <a:extLst>
            <a:ext uri="{FF2B5EF4-FFF2-40B4-BE49-F238E27FC236}">
              <a16:creationId xmlns:a16="http://schemas.microsoft.com/office/drawing/2014/main" id="{442D22DD-9FCD-40DB-A725-8C2EB9EBB8BE}"/>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208" name="ZoneTexte 207">
          <a:extLst>
            <a:ext uri="{FF2B5EF4-FFF2-40B4-BE49-F238E27FC236}">
              <a16:creationId xmlns:a16="http://schemas.microsoft.com/office/drawing/2014/main" id="{3CC89132-64CA-41A1-96C8-44B34388221E}"/>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209" name="ZoneTexte 208">
          <a:extLst>
            <a:ext uri="{FF2B5EF4-FFF2-40B4-BE49-F238E27FC236}">
              <a16:creationId xmlns:a16="http://schemas.microsoft.com/office/drawing/2014/main" id="{D50C4DF7-D85E-4308-B960-4E9E460DA3B8}"/>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210" name="ZoneTexte 209">
          <a:extLst>
            <a:ext uri="{FF2B5EF4-FFF2-40B4-BE49-F238E27FC236}">
              <a16:creationId xmlns:a16="http://schemas.microsoft.com/office/drawing/2014/main" id="{2C8AEB75-E3D3-43F6-B02A-BA68E5B6C0AF}"/>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211" name="ZoneTexte 210">
          <a:extLst>
            <a:ext uri="{FF2B5EF4-FFF2-40B4-BE49-F238E27FC236}">
              <a16:creationId xmlns:a16="http://schemas.microsoft.com/office/drawing/2014/main" id="{1A99052D-923B-4A11-8940-79E582FC2141}"/>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47</xdr:row>
      <xdr:rowOff>0</xdr:rowOff>
    </xdr:from>
    <xdr:ext cx="65" cy="172227"/>
    <xdr:sp macro="" textlink="">
      <xdr:nvSpPr>
        <xdr:cNvPr id="212" name="ZoneTexte 211">
          <a:extLst>
            <a:ext uri="{FF2B5EF4-FFF2-40B4-BE49-F238E27FC236}">
              <a16:creationId xmlns:a16="http://schemas.microsoft.com/office/drawing/2014/main" id="{BE91DDA0-ADCE-4E0D-9EFF-FF96C321372A}"/>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47</xdr:row>
      <xdr:rowOff>0</xdr:rowOff>
    </xdr:from>
    <xdr:ext cx="65" cy="172227"/>
    <xdr:sp macro="" textlink="">
      <xdr:nvSpPr>
        <xdr:cNvPr id="213" name="ZoneTexte 212">
          <a:extLst>
            <a:ext uri="{FF2B5EF4-FFF2-40B4-BE49-F238E27FC236}">
              <a16:creationId xmlns:a16="http://schemas.microsoft.com/office/drawing/2014/main" id="{3C6298A9-5D45-4DDF-96E9-66FA1B854501}"/>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47</xdr:row>
      <xdr:rowOff>0</xdr:rowOff>
    </xdr:from>
    <xdr:ext cx="65" cy="172227"/>
    <xdr:sp macro="" textlink="">
      <xdr:nvSpPr>
        <xdr:cNvPr id="214" name="ZoneTexte 213">
          <a:extLst>
            <a:ext uri="{FF2B5EF4-FFF2-40B4-BE49-F238E27FC236}">
              <a16:creationId xmlns:a16="http://schemas.microsoft.com/office/drawing/2014/main" id="{E2D19E8C-6FC3-4AB8-AD56-46801802F6BA}"/>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47</xdr:row>
      <xdr:rowOff>0</xdr:rowOff>
    </xdr:from>
    <xdr:ext cx="65" cy="172227"/>
    <xdr:sp macro="" textlink="">
      <xdr:nvSpPr>
        <xdr:cNvPr id="215" name="ZoneTexte 214">
          <a:extLst>
            <a:ext uri="{FF2B5EF4-FFF2-40B4-BE49-F238E27FC236}">
              <a16:creationId xmlns:a16="http://schemas.microsoft.com/office/drawing/2014/main" id="{A58FEA98-4069-4E84-95EF-4B4A38D51C44}"/>
            </a:ext>
          </a:extLst>
        </xdr:cNvPr>
        <xdr:cNvSpPr txBox="1"/>
      </xdr:nvSpPr>
      <xdr:spPr>
        <a:xfrm>
          <a:off x="43910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47</xdr:row>
      <xdr:rowOff>0</xdr:rowOff>
    </xdr:from>
    <xdr:ext cx="65" cy="172227"/>
    <xdr:sp macro="" textlink="">
      <xdr:nvSpPr>
        <xdr:cNvPr id="216" name="ZoneTexte 215">
          <a:extLst>
            <a:ext uri="{FF2B5EF4-FFF2-40B4-BE49-F238E27FC236}">
              <a16:creationId xmlns:a16="http://schemas.microsoft.com/office/drawing/2014/main" id="{40C886E8-0967-45FF-A8F5-D2449E1A7B4B}"/>
            </a:ext>
          </a:extLst>
        </xdr:cNvPr>
        <xdr:cNvSpPr txBox="1"/>
      </xdr:nvSpPr>
      <xdr:spPr>
        <a:xfrm>
          <a:off x="43910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47</xdr:row>
      <xdr:rowOff>0</xdr:rowOff>
    </xdr:from>
    <xdr:ext cx="65" cy="172227"/>
    <xdr:sp macro="" textlink="">
      <xdr:nvSpPr>
        <xdr:cNvPr id="217" name="ZoneTexte 216">
          <a:extLst>
            <a:ext uri="{FF2B5EF4-FFF2-40B4-BE49-F238E27FC236}">
              <a16:creationId xmlns:a16="http://schemas.microsoft.com/office/drawing/2014/main" id="{CEB6E64B-8B7F-4430-8DD8-C6D6FBA563A7}"/>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47</xdr:row>
      <xdr:rowOff>0</xdr:rowOff>
    </xdr:from>
    <xdr:ext cx="65" cy="172227"/>
    <xdr:sp macro="" textlink="">
      <xdr:nvSpPr>
        <xdr:cNvPr id="218" name="ZoneTexte 217">
          <a:extLst>
            <a:ext uri="{FF2B5EF4-FFF2-40B4-BE49-F238E27FC236}">
              <a16:creationId xmlns:a16="http://schemas.microsoft.com/office/drawing/2014/main" id="{A84DAA3D-4030-4106-8F84-3798231FFADA}"/>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0</xdr:rowOff>
    </xdr:from>
    <xdr:ext cx="65" cy="172227"/>
    <xdr:sp macro="" textlink="">
      <xdr:nvSpPr>
        <xdr:cNvPr id="219" name="ZoneTexte 218">
          <a:extLst>
            <a:ext uri="{FF2B5EF4-FFF2-40B4-BE49-F238E27FC236}">
              <a16:creationId xmlns:a16="http://schemas.microsoft.com/office/drawing/2014/main" id="{2563B7F4-A8EF-4730-8F83-BC1FD9F5D25B}"/>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0</xdr:rowOff>
    </xdr:from>
    <xdr:ext cx="65" cy="172227"/>
    <xdr:sp macro="" textlink="">
      <xdr:nvSpPr>
        <xdr:cNvPr id="220" name="ZoneTexte 219">
          <a:extLst>
            <a:ext uri="{FF2B5EF4-FFF2-40B4-BE49-F238E27FC236}">
              <a16:creationId xmlns:a16="http://schemas.microsoft.com/office/drawing/2014/main" id="{137A0EF8-02EE-4976-B17D-923ED29C989F}"/>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0</xdr:rowOff>
    </xdr:from>
    <xdr:ext cx="65" cy="172227"/>
    <xdr:sp macro="" textlink="">
      <xdr:nvSpPr>
        <xdr:cNvPr id="221" name="ZoneTexte 220">
          <a:extLst>
            <a:ext uri="{FF2B5EF4-FFF2-40B4-BE49-F238E27FC236}">
              <a16:creationId xmlns:a16="http://schemas.microsoft.com/office/drawing/2014/main" id="{7A4A6B27-4CBA-4896-AD8B-0E6A4824A0D9}"/>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0</xdr:rowOff>
    </xdr:from>
    <xdr:ext cx="65" cy="172227"/>
    <xdr:sp macro="" textlink="">
      <xdr:nvSpPr>
        <xdr:cNvPr id="222" name="ZoneTexte 221">
          <a:extLst>
            <a:ext uri="{FF2B5EF4-FFF2-40B4-BE49-F238E27FC236}">
              <a16:creationId xmlns:a16="http://schemas.microsoft.com/office/drawing/2014/main" id="{28CA0879-B672-4D01-9E71-45F6B23249D3}"/>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23" name="ZoneTexte 222">
          <a:extLst>
            <a:ext uri="{FF2B5EF4-FFF2-40B4-BE49-F238E27FC236}">
              <a16:creationId xmlns:a16="http://schemas.microsoft.com/office/drawing/2014/main" id="{F842856A-8128-4E60-A26F-E4A5B2891EE1}"/>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24" name="ZoneTexte 223">
          <a:extLst>
            <a:ext uri="{FF2B5EF4-FFF2-40B4-BE49-F238E27FC236}">
              <a16:creationId xmlns:a16="http://schemas.microsoft.com/office/drawing/2014/main" id="{29501174-5A29-4A9C-A8EB-E42D7C40F4B4}"/>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25" name="ZoneTexte 224">
          <a:extLst>
            <a:ext uri="{FF2B5EF4-FFF2-40B4-BE49-F238E27FC236}">
              <a16:creationId xmlns:a16="http://schemas.microsoft.com/office/drawing/2014/main" id="{FBDC7203-B202-4A9B-8580-0D81FC6EFC03}"/>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26" name="ZoneTexte 225">
          <a:extLst>
            <a:ext uri="{FF2B5EF4-FFF2-40B4-BE49-F238E27FC236}">
              <a16:creationId xmlns:a16="http://schemas.microsoft.com/office/drawing/2014/main" id="{C308FE8F-FB8F-47D6-ACE3-1BB6A2DEF7C9}"/>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27" name="ZoneTexte 226">
          <a:extLst>
            <a:ext uri="{FF2B5EF4-FFF2-40B4-BE49-F238E27FC236}">
              <a16:creationId xmlns:a16="http://schemas.microsoft.com/office/drawing/2014/main" id="{6BD16DC9-16AA-4E76-8632-ABE363D25B07}"/>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28" name="ZoneTexte 227">
          <a:extLst>
            <a:ext uri="{FF2B5EF4-FFF2-40B4-BE49-F238E27FC236}">
              <a16:creationId xmlns:a16="http://schemas.microsoft.com/office/drawing/2014/main" id="{13B09791-2B1C-452A-B4C9-1E674A7D8721}"/>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29" name="ZoneTexte 228">
          <a:extLst>
            <a:ext uri="{FF2B5EF4-FFF2-40B4-BE49-F238E27FC236}">
              <a16:creationId xmlns:a16="http://schemas.microsoft.com/office/drawing/2014/main" id="{1AEC490C-8117-414B-8CD4-C9028E042851}"/>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30" name="ZoneTexte 229">
          <a:extLst>
            <a:ext uri="{FF2B5EF4-FFF2-40B4-BE49-F238E27FC236}">
              <a16:creationId xmlns:a16="http://schemas.microsoft.com/office/drawing/2014/main" id="{CBD54EC5-4480-435B-8057-6D3BF234FA34}"/>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0</xdr:rowOff>
    </xdr:from>
    <xdr:ext cx="65" cy="172227"/>
    <xdr:sp macro="" textlink="">
      <xdr:nvSpPr>
        <xdr:cNvPr id="231" name="ZoneTexte 230">
          <a:extLst>
            <a:ext uri="{FF2B5EF4-FFF2-40B4-BE49-F238E27FC236}">
              <a16:creationId xmlns:a16="http://schemas.microsoft.com/office/drawing/2014/main" id="{A33DCBCD-EDCD-4B19-81A4-76688CC205E2}"/>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32" name="ZoneTexte 231">
          <a:extLst>
            <a:ext uri="{FF2B5EF4-FFF2-40B4-BE49-F238E27FC236}">
              <a16:creationId xmlns:a16="http://schemas.microsoft.com/office/drawing/2014/main" id="{04207BDF-1611-4985-893A-7423DFECDA88}"/>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33" name="ZoneTexte 232">
          <a:extLst>
            <a:ext uri="{FF2B5EF4-FFF2-40B4-BE49-F238E27FC236}">
              <a16:creationId xmlns:a16="http://schemas.microsoft.com/office/drawing/2014/main" id="{50B3C5A8-8932-4B2E-8D09-7192500FD762}"/>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34" name="ZoneTexte 233">
          <a:extLst>
            <a:ext uri="{FF2B5EF4-FFF2-40B4-BE49-F238E27FC236}">
              <a16:creationId xmlns:a16="http://schemas.microsoft.com/office/drawing/2014/main" id="{5A01FCF6-1189-48F3-8F62-C0FB0D17918D}"/>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30</xdr:row>
      <xdr:rowOff>0</xdr:rowOff>
    </xdr:from>
    <xdr:ext cx="65" cy="172227"/>
    <xdr:sp macro="" textlink="">
      <xdr:nvSpPr>
        <xdr:cNvPr id="235" name="ZoneTexte 234">
          <a:extLst>
            <a:ext uri="{FF2B5EF4-FFF2-40B4-BE49-F238E27FC236}">
              <a16:creationId xmlns:a16="http://schemas.microsoft.com/office/drawing/2014/main" id="{9DAF87FA-E91B-4C40-A73C-36C6DB533A17}"/>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30</xdr:row>
      <xdr:rowOff>0</xdr:rowOff>
    </xdr:from>
    <xdr:ext cx="65" cy="172227"/>
    <xdr:sp macro="" textlink="">
      <xdr:nvSpPr>
        <xdr:cNvPr id="236" name="ZoneTexte 235">
          <a:extLst>
            <a:ext uri="{FF2B5EF4-FFF2-40B4-BE49-F238E27FC236}">
              <a16:creationId xmlns:a16="http://schemas.microsoft.com/office/drawing/2014/main" id="{A0049A07-6FD9-44F4-97B1-21F7E50AEBE5}"/>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30</xdr:row>
      <xdr:rowOff>0</xdr:rowOff>
    </xdr:from>
    <xdr:ext cx="65" cy="172227"/>
    <xdr:sp macro="" textlink="">
      <xdr:nvSpPr>
        <xdr:cNvPr id="237" name="ZoneTexte 236">
          <a:extLst>
            <a:ext uri="{FF2B5EF4-FFF2-40B4-BE49-F238E27FC236}">
              <a16:creationId xmlns:a16="http://schemas.microsoft.com/office/drawing/2014/main" id="{F30AA8B6-79F4-4D75-B0B7-A56D735EEA1E}"/>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0</xdr:rowOff>
    </xdr:from>
    <xdr:ext cx="65" cy="172227"/>
    <xdr:sp macro="" textlink="">
      <xdr:nvSpPr>
        <xdr:cNvPr id="238" name="ZoneTexte 237">
          <a:extLst>
            <a:ext uri="{FF2B5EF4-FFF2-40B4-BE49-F238E27FC236}">
              <a16:creationId xmlns:a16="http://schemas.microsoft.com/office/drawing/2014/main" id="{23958D40-6985-46BA-928F-3918A7B231E5}"/>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0</xdr:rowOff>
    </xdr:from>
    <xdr:ext cx="65" cy="172227"/>
    <xdr:sp macro="" textlink="">
      <xdr:nvSpPr>
        <xdr:cNvPr id="239" name="ZoneTexte 238">
          <a:extLst>
            <a:ext uri="{FF2B5EF4-FFF2-40B4-BE49-F238E27FC236}">
              <a16:creationId xmlns:a16="http://schemas.microsoft.com/office/drawing/2014/main" id="{02487A50-C9E6-492F-B634-52D0051650CE}"/>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0</xdr:rowOff>
    </xdr:from>
    <xdr:ext cx="65" cy="172227"/>
    <xdr:sp macro="" textlink="">
      <xdr:nvSpPr>
        <xdr:cNvPr id="240" name="ZoneTexte 239">
          <a:extLst>
            <a:ext uri="{FF2B5EF4-FFF2-40B4-BE49-F238E27FC236}">
              <a16:creationId xmlns:a16="http://schemas.microsoft.com/office/drawing/2014/main" id="{C529562D-AB0B-4517-BE93-389C3749D1C0}"/>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0</xdr:rowOff>
    </xdr:from>
    <xdr:ext cx="65" cy="172227"/>
    <xdr:sp macro="" textlink="">
      <xdr:nvSpPr>
        <xdr:cNvPr id="241" name="ZoneTexte 240">
          <a:extLst>
            <a:ext uri="{FF2B5EF4-FFF2-40B4-BE49-F238E27FC236}">
              <a16:creationId xmlns:a16="http://schemas.microsoft.com/office/drawing/2014/main" id="{621C445E-5AED-4483-B356-E1B48239C1A7}"/>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42" name="ZoneTexte 241">
          <a:extLst>
            <a:ext uri="{FF2B5EF4-FFF2-40B4-BE49-F238E27FC236}">
              <a16:creationId xmlns:a16="http://schemas.microsoft.com/office/drawing/2014/main" id="{11B69B0B-CE2D-4436-BDD2-8296C7A637FE}"/>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43" name="ZoneTexte 242">
          <a:extLst>
            <a:ext uri="{FF2B5EF4-FFF2-40B4-BE49-F238E27FC236}">
              <a16:creationId xmlns:a16="http://schemas.microsoft.com/office/drawing/2014/main" id="{BE95B0E3-1C42-4AC7-B405-38EBD0596DE7}"/>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44" name="ZoneTexte 243">
          <a:extLst>
            <a:ext uri="{FF2B5EF4-FFF2-40B4-BE49-F238E27FC236}">
              <a16:creationId xmlns:a16="http://schemas.microsoft.com/office/drawing/2014/main" id="{6027AD8C-C1B8-4271-9E0F-FB6AD8AA2AAA}"/>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45" name="ZoneTexte 244">
          <a:extLst>
            <a:ext uri="{FF2B5EF4-FFF2-40B4-BE49-F238E27FC236}">
              <a16:creationId xmlns:a16="http://schemas.microsoft.com/office/drawing/2014/main" id="{B146900C-5DAC-45EA-A9AE-C60E8653F8C9}"/>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46" name="ZoneTexte 245">
          <a:extLst>
            <a:ext uri="{FF2B5EF4-FFF2-40B4-BE49-F238E27FC236}">
              <a16:creationId xmlns:a16="http://schemas.microsoft.com/office/drawing/2014/main" id="{0780AEC0-6B46-48A6-8A39-1469B2972E4D}"/>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47" name="ZoneTexte 246">
          <a:extLst>
            <a:ext uri="{FF2B5EF4-FFF2-40B4-BE49-F238E27FC236}">
              <a16:creationId xmlns:a16="http://schemas.microsoft.com/office/drawing/2014/main" id="{17B13F13-8C71-426B-B14D-E957A67B0B6F}"/>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48" name="ZoneTexte 247">
          <a:extLst>
            <a:ext uri="{FF2B5EF4-FFF2-40B4-BE49-F238E27FC236}">
              <a16:creationId xmlns:a16="http://schemas.microsoft.com/office/drawing/2014/main" id="{8C99C944-B929-476E-ACEE-9389DE63FDE8}"/>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49" name="ZoneTexte 248">
          <a:extLst>
            <a:ext uri="{FF2B5EF4-FFF2-40B4-BE49-F238E27FC236}">
              <a16:creationId xmlns:a16="http://schemas.microsoft.com/office/drawing/2014/main" id="{86474F26-B4AC-4010-AC58-A34C17CE4E5C}"/>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0</xdr:rowOff>
    </xdr:from>
    <xdr:ext cx="65" cy="172227"/>
    <xdr:sp macro="" textlink="">
      <xdr:nvSpPr>
        <xdr:cNvPr id="250" name="ZoneTexte 249">
          <a:extLst>
            <a:ext uri="{FF2B5EF4-FFF2-40B4-BE49-F238E27FC236}">
              <a16:creationId xmlns:a16="http://schemas.microsoft.com/office/drawing/2014/main" id="{A618A34B-A09A-49C9-AF27-9B7891A1C3F4}"/>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51" name="ZoneTexte 250">
          <a:extLst>
            <a:ext uri="{FF2B5EF4-FFF2-40B4-BE49-F238E27FC236}">
              <a16:creationId xmlns:a16="http://schemas.microsoft.com/office/drawing/2014/main" id="{87473AAB-22DA-4650-B506-5EA990CA113C}"/>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52" name="ZoneTexte 251">
          <a:extLst>
            <a:ext uri="{FF2B5EF4-FFF2-40B4-BE49-F238E27FC236}">
              <a16:creationId xmlns:a16="http://schemas.microsoft.com/office/drawing/2014/main" id="{8B43D7D0-AD0E-47C9-90E9-3D3FCAD6F31D}"/>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53" name="ZoneTexte 252">
          <a:extLst>
            <a:ext uri="{FF2B5EF4-FFF2-40B4-BE49-F238E27FC236}">
              <a16:creationId xmlns:a16="http://schemas.microsoft.com/office/drawing/2014/main" id="{099BBBDC-6433-414B-809F-C4EE0B5C8E25}"/>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30</xdr:row>
      <xdr:rowOff>0</xdr:rowOff>
    </xdr:from>
    <xdr:ext cx="65" cy="172227"/>
    <xdr:sp macro="" textlink="">
      <xdr:nvSpPr>
        <xdr:cNvPr id="254" name="ZoneTexte 253">
          <a:extLst>
            <a:ext uri="{FF2B5EF4-FFF2-40B4-BE49-F238E27FC236}">
              <a16:creationId xmlns:a16="http://schemas.microsoft.com/office/drawing/2014/main" id="{0C2554B2-AEC0-44C9-8A53-40ED6171DCFC}"/>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30</xdr:row>
      <xdr:rowOff>0</xdr:rowOff>
    </xdr:from>
    <xdr:ext cx="65" cy="172227"/>
    <xdr:sp macro="" textlink="">
      <xdr:nvSpPr>
        <xdr:cNvPr id="255" name="ZoneTexte 254">
          <a:extLst>
            <a:ext uri="{FF2B5EF4-FFF2-40B4-BE49-F238E27FC236}">
              <a16:creationId xmlns:a16="http://schemas.microsoft.com/office/drawing/2014/main" id="{F66E2EA1-3782-4254-A73F-E366B8648558}"/>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30</xdr:row>
      <xdr:rowOff>0</xdr:rowOff>
    </xdr:from>
    <xdr:ext cx="65" cy="172227"/>
    <xdr:sp macro="" textlink="">
      <xdr:nvSpPr>
        <xdr:cNvPr id="256" name="ZoneTexte 255">
          <a:extLst>
            <a:ext uri="{FF2B5EF4-FFF2-40B4-BE49-F238E27FC236}">
              <a16:creationId xmlns:a16="http://schemas.microsoft.com/office/drawing/2014/main" id="{7792329A-6BD1-4191-AD7E-4A69EA124179}"/>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30</xdr:row>
      <xdr:rowOff>0</xdr:rowOff>
    </xdr:from>
    <xdr:ext cx="65" cy="172227"/>
    <xdr:sp macro="" textlink="">
      <xdr:nvSpPr>
        <xdr:cNvPr id="257" name="ZoneTexte 256">
          <a:extLst>
            <a:ext uri="{FF2B5EF4-FFF2-40B4-BE49-F238E27FC236}">
              <a16:creationId xmlns:a16="http://schemas.microsoft.com/office/drawing/2014/main" id="{92AB9ECB-8182-476F-9914-505F71AD5274}"/>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30</xdr:row>
      <xdr:rowOff>0</xdr:rowOff>
    </xdr:from>
    <xdr:ext cx="65" cy="172227"/>
    <xdr:sp macro="" textlink="">
      <xdr:nvSpPr>
        <xdr:cNvPr id="258" name="ZoneTexte 257">
          <a:extLst>
            <a:ext uri="{FF2B5EF4-FFF2-40B4-BE49-F238E27FC236}">
              <a16:creationId xmlns:a16="http://schemas.microsoft.com/office/drawing/2014/main" id="{1AEC3F0D-1844-4E9F-898E-D25F0B841A68}"/>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30</xdr:row>
      <xdr:rowOff>0</xdr:rowOff>
    </xdr:from>
    <xdr:ext cx="65" cy="172227"/>
    <xdr:sp macro="" textlink="">
      <xdr:nvSpPr>
        <xdr:cNvPr id="259" name="ZoneTexte 258">
          <a:extLst>
            <a:ext uri="{FF2B5EF4-FFF2-40B4-BE49-F238E27FC236}">
              <a16:creationId xmlns:a16="http://schemas.microsoft.com/office/drawing/2014/main" id="{2E347DF6-888D-4E43-A525-79436675A312}"/>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30</xdr:row>
      <xdr:rowOff>0</xdr:rowOff>
    </xdr:from>
    <xdr:ext cx="65" cy="172227"/>
    <xdr:sp macro="" textlink="">
      <xdr:nvSpPr>
        <xdr:cNvPr id="260" name="ZoneTexte 259">
          <a:extLst>
            <a:ext uri="{FF2B5EF4-FFF2-40B4-BE49-F238E27FC236}">
              <a16:creationId xmlns:a16="http://schemas.microsoft.com/office/drawing/2014/main" id="{2547BDCE-D572-4DBF-B381-B4BBF8DD4729}"/>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30</xdr:row>
      <xdr:rowOff>0</xdr:rowOff>
    </xdr:from>
    <xdr:ext cx="65" cy="172227"/>
    <xdr:sp macro="" textlink="">
      <xdr:nvSpPr>
        <xdr:cNvPr id="261" name="ZoneTexte 260">
          <a:extLst>
            <a:ext uri="{FF2B5EF4-FFF2-40B4-BE49-F238E27FC236}">
              <a16:creationId xmlns:a16="http://schemas.microsoft.com/office/drawing/2014/main" id="{6BC6C922-4EF2-4952-BB91-BC6AF7796453}"/>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30</xdr:row>
      <xdr:rowOff>0</xdr:rowOff>
    </xdr:from>
    <xdr:ext cx="65" cy="172227"/>
    <xdr:sp macro="" textlink="">
      <xdr:nvSpPr>
        <xdr:cNvPr id="262" name="ZoneTexte 261">
          <a:extLst>
            <a:ext uri="{FF2B5EF4-FFF2-40B4-BE49-F238E27FC236}">
              <a16:creationId xmlns:a16="http://schemas.microsoft.com/office/drawing/2014/main" id="{021B0AEB-8749-4425-B5DE-F0B1705EFC4F}"/>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30</xdr:row>
      <xdr:rowOff>0</xdr:rowOff>
    </xdr:from>
    <xdr:ext cx="65" cy="172227"/>
    <xdr:sp macro="" textlink="">
      <xdr:nvSpPr>
        <xdr:cNvPr id="263" name="ZoneTexte 262">
          <a:extLst>
            <a:ext uri="{FF2B5EF4-FFF2-40B4-BE49-F238E27FC236}">
              <a16:creationId xmlns:a16="http://schemas.microsoft.com/office/drawing/2014/main" id="{0FB7C290-D98D-42BE-B7DA-40F127FD82A4}"/>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30</xdr:row>
      <xdr:rowOff>0</xdr:rowOff>
    </xdr:from>
    <xdr:ext cx="65" cy="172227"/>
    <xdr:sp macro="" textlink="">
      <xdr:nvSpPr>
        <xdr:cNvPr id="264" name="ZoneTexte 263">
          <a:extLst>
            <a:ext uri="{FF2B5EF4-FFF2-40B4-BE49-F238E27FC236}">
              <a16:creationId xmlns:a16="http://schemas.microsoft.com/office/drawing/2014/main" id="{123D3214-37A0-4560-86C6-680994B8F18E}"/>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30</xdr:row>
      <xdr:rowOff>0</xdr:rowOff>
    </xdr:from>
    <xdr:ext cx="65" cy="172227"/>
    <xdr:sp macro="" textlink="">
      <xdr:nvSpPr>
        <xdr:cNvPr id="265" name="ZoneTexte 264">
          <a:extLst>
            <a:ext uri="{FF2B5EF4-FFF2-40B4-BE49-F238E27FC236}">
              <a16:creationId xmlns:a16="http://schemas.microsoft.com/office/drawing/2014/main" id="{777E7CBD-A94A-4FE2-8E1D-57706CDA9977}"/>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30</xdr:row>
      <xdr:rowOff>0</xdr:rowOff>
    </xdr:from>
    <xdr:ext cx="65" cy="172227"/>
    <xdr:sp macro="" textlink="">
      <xdr:nvSpPr>
        <xdr:cNvPr id="266" name="ZoneTexte 265">
          <a:extLst>
            <a:ext uri="{FF2B5EF4-FFF2-40B4-BE49-F238E27FC236}">
              <a16:creationId xmlns:a16="http://schemas.microsoft.com/office/drawing/2014/main" id="{1E17DCB1-C5F1-4874-B058-8B41D463716B}"/>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67" name="ZoneTexte 266">
          <a:extLst>
            <a:ext uri="{FF2B5EF4-FFF2-40B4-BE49-F238E27FC236}">
              <a16:creationId xmlns:a16="http://schemas.microsoft.com/office/drawing/2014/main" id="{22CC4D85-8475-4F43-B408-120483C33A73}"/>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68" name="ZoneTexte 267">
          <a:extLst>
            <a:ext uri="{FF2B5EF4-FFF2-40B4-BE49-F238E27FC236}">
              <a16:creationId xmlns:a16="http://schemas.microsoft.com/office/drawing/2014/main" id="{161A99D0-474E-4E50-9E0E-72294D5D6406}"/>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69" name="ZoneTexte 268">
          <a:extLst>
            <a:ext uri="{FF2B5EF4-FFF2-40B4-BE49-F238E27FC236}">
              <a16:creationId xmlns:a16="http://schemas.microsoft.com/office/drawing/2014/main" id="{78D1A096-0730-4660-A763-BF9768E5C5DD}"/>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70" name="ZoneTexte 269">
          <a:extLst>
            <a:ext uri="{FF2B5EF4-FFF2-40B4-BE49-F238E27FC236}">
              <a16:creationId xmlns:a16="http://schemas.microsoft.com/office/drawing/2014/main" id="{4F79527D-2294-46B0-AB88-C37AC8501B28}"/>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71" name="ZoneTexte 270">
          <a:extLst>
            <a:ext uri="{FF2B5EF4-FFF2-40B4-BE49-F238E27FC236}">
              <a16:creationId xmlns:a16="http://schemas.microsoft.com/office/drawing/2014/main" id="{4C0A48AA-EBCB-4919-80BF-CD6622877F3A}"/>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72" name="ZoneTexte 271">
          <a:extLst>
            <a:ext uri="{FF2B5EF4-FFF2-40B4-BE49-F238E27FC236}">
              <a16:creationId xmlns:a16="http://schemas.microsoft.com/office/drawing/2014/main" id="{F56FE1B5-AD04-4309-A604-B0FA908A5CE7}"/>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73" name="ZoneTexte 272">
          <a:extLst>
            <a:ext uri="{FF2B5EF4-FFF2-40B4-BE49-F238E27FC236}">
              <a16:creationId xmlns:a16="http://schemas.microsoft.com/office/drawing/2014/main" id="{E2CC49C5-9AB2-4AE0-9445-0233D54AD498}"/>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74" name="ZoneTexte 273">
          <a:extLst>
            <a:ext uri="{FF2B5EF4-FFF2-40B4-BE49-F238E27FC236}">
              <a16:creationId xmlns:a16="http://schemas.microsoft.com/office/drawing/2014/main" id="{0AAA8C52-FA31-4F89-A315-E72FF50C0502}"/>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75" name="ZoneTexte 274">
          <a:extLst>
            <a:ext uri="{FF2B5EF4-FFF2-40B4-BE49-F238E27FC236}">
              <a16:creationId xmlns:a16="http://schemas.microsoft.com/office/drawing/2014/main" id="{F61392AE-DE95-49EC-A219-4F75313571DC}"/>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30</xdr:row>
      <xdr:rowOff>0</xdr:rowOff>
    </xdr:from>
    <xdr:ext cx="65" cy="172227"/>
    <xdr:sp macro="" textlink="">
      <xdr:nvSpPr>
        <xdr:cNvPr id="276" name="ZoneTexte 275">
          <a:extLst>
            <a:ext uri="{FF2B5EF4-FFF2-40B4-BE49-F238E27FC236}">
              <a16:creationId xmlns:a16="http://schemas.microsoft.com/office/drawing/2014/main" id="{A4BF322D-4EAE-4C43-B9EC-96F08CB0796B}"/>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0</xdr:rowOff>
    </xdr:from>
    <xdr:ext cx="65" cy="172227"/>
    <xdr:sp macro="" textlink="">
      <xdr:nvSpPr>
        <xdr:cNvPr id="277" name="ZoneTexte 276">
          <a:extLst>
            <a:ext uri="{FF2B5EF4-FFF2-40B4-BE49-F238E27FC236}">
              <a16:creationId xmlns:a16="http://schemas.microsoft.com/office/drawing/2014/main" id="{27A6B112-B46B-45E4-91A8-324948346EEE}"/>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0</xdr:rowOff>
    </xdr:from>
    <xdr:ext cx="65" cy="172227"/>
    <xdr:sp macro="" textlink="">
      <xdr:nvSpPr>
        <xdr:cNvPr id="278" name="ZoneTexte 277">
          <a:extLst>
            <a:ext uri="{FF2B5EF4-FFF2-40B4-BE49-F238E27FC236}">
              <a16:creationId xmlns:a16="http://schemas.microsoft.com/office/drawing/2014/main" id="{C6000E84-39F7-4E38-A238-A1F1D322E5C0}"/>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79" name="ZoneTexte 278">
          <a:extLst>
            <a:ext uri="{FF2B5EF4-FFF2-40B4-BE49-F238E27FC236}">
              <a16:creationId xmlns:a16="http://schemas.microsoft.com/office/drawing/2014/main" id="{58599C7D-56DA-4150-8F88-EDFF4C3E0742}"/>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80" name="ZoneTexte 279">
          <a:extLst>
            <a:ext uri="{FF2B5EF4-FFF2-40B4-BE49-F238E27FC236}">
              <a16:creationId xmlns:a16="http://schemas.microsoft.com/office/drawing/2014/main" id="{A721D77C-B8C8-4BAB-AC42-4AD5ACABAB29}"/>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81" name="ZoneTexte 280">
          <a:extLst>
            <a:ext uri="{FF2B5EF4-FFF2-40B4-BE49-F238E27FC236}">
              <a16:creationId xmlns:a16="http://schemas.microsoft.com/office/drawing/2014/main" id="{EAD89CB3-DA2C-4AD9-9937-412B71BD5660}"/>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82" name="ZoneTexte 281">
          <a:extLst>
            <a:ext uri="{FF2B5EF4-FFF2-40B4-BE49-F238E27FC236}">
              <a16:creationId xmlns:a16="http://schemas.microsoft.com/office/drawing/2014/main" id="{30F2722A-84BF-45E4-8FEB-BE72939FBD0E}"/>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83" name="ZoneTexte 282">
          <a:extLst>
            <a:ext uri="{FF2B5EF4-FFF2-40B4-BE49-F238E27FC236}">
              <a16:creationId xmlns:a16="http://schemas.microsoft.com/office/drawing/2014/main" id="{15DCD229-AC6D-44C4-A576-A783736568AA}"/>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84" name="ZoneTexte 283">
          <a:extLst>
            <a:ext uri="{FF2B5EF4-FFF2-40B4-BE49-F238E27FC236}">
              <a16:creationId xmlns:a16="http://schemas.microsoft.com/office/drawing/2014/main" id="{BE1D8EAA-E036-46AE-8154-B01FE947D8F8}"/>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85" name="ZoneTexte 284">
          <a:extLst>
            <a:ext uri="{FF2B5EF4-FFF2-40B4-BE49-F238E27FC236}">
              <a16:creationId xmlns:a16="http://schemas.microsoft.com/office/drawing/2014/main" id="{AFD401DF-31EF-40C1-821E-696F22809533}"/>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86" name="ZoneTexte 285">
          <a:extLst>
            <a:ext uri="{FF2B5EF4-FFF2-40B4-BE49-F238E27FC236}">
              <a16:creationId xmlns:a16="http://schemas.microsoft.com/office/drawing/2014/main" id="{C618D9D8-9385-4F72-8805-6327FC8B43D8}"/>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87" name="ZoneTexte 286">
          <a:extLst>
            <a:ext uri="{FF2B5EF4-FFF2-40B4-BE49-F238E27FC236}">
              <a16:creationId xmlns:a16="http://schemas.microsoft.com/office/drawing/2014/main" id="{0CA64697-9F62-41E8-B0D6-904C66AFD5BA}"/>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88" name="ZoneTexte 287">
          <a:extLst>
            <a:ext uri="{FF2B5EF4-FFF2-40B4-BE49-F238E27FC236}">
              <a16:creationId xmlns:a16="http://schemas.microsoft.com/office/drawing/2014/main" id="{A0D13BB1-19ED-4964-A6B5-7D9CECD5C2E6}"/>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89" name="ZoneTexte 288">
          <a:extLst>
            <a:ext uri="{FF2B5EF4-FFF2-40B4-BE49-F238E27FC236}">
              <a16:creationId xmlns:a16="http://schemas.microsoft.com/office/drawing/2014/main" id="{7C8B64EB-1EA4-4FDC-9C2C-D5D650424F05}"/>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30</xdr:row>
      <xdr:rowOff>0</xdr:rowOff>
    </xdr:from>
    <xdr:ext cx="65" cy="172227"/>
    <xdr:sp macro="" textlink="">
      <xdr:nvSpPr>
        <xdr:cNvPr id="290" name="ZoneTexte 289">
          <a:extLst>
            <a:ext uri="{FF2B5EF4-FFF2-40B4-BE49-F238E27FC236}">
              <a16:creationId xmlns:a16="http://schemas.microsoft.com/office/drawing/2014/main" id="{B0747F39-56F3-4362-81A9-4414858328A1}"/>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30</xdr:row>
      <xdr:rowOff>0</xdr:rowOff>
    </xdr:from>
    <xdr:ext cx="65" cy="172227"/>
    <xdr:sp macro="" textlink="">
      <xdr:nvSpPr>
        <xdr:cNvPr id="291" name="ZoneTexte 290">
          <a:extLst>
            <a:ext uri="{FF2B5EF4-FFF2-40B4-BE49-F238E27FC236}">
              <a16:creationId xmlns:a16="http://schemas.microsoft.com/office/drawing/2014/main" id="{64EB348D-1876-40F1-9B11-22192C5CD874}"/>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30</xdr:row>
      <xdr:rowOff>0</xdr:rowOff>
    </xdr:from>
    <xdr:ext cx="65" cy="172227"/>
    <xdr:sp macro="" textlink="">
      <xdr:nvSpPr>
        <xdr:cNvPr id="292" name="ZoneTexte 291">
          <a:extLst>
            <a:ext uri="{FF2B5EF4-FFF2-40B4-BE49-F238E27FC236}">
              <a16:creationId xmlns:a16="http://schemas.microsoft.com/office/drawing/2014/main" id="{BF3540CF-1B3A-4B92-94E8-BEDDB7237F39}"/>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30</xdr:row>
      <xdr:rowOff>0</xdr:rowOff>
    </xdr:from>
    <xdr:ext cx="65" cy="172227"/>
    <xdr:sp macro="" textlink="">
      <xdr:nvSpPr>
        <xdr:cNvPr id="293" name="ZoneTexte 292">
          <a:extLst>
            <a:ext uri="{FF2B5EF4-FFF2-40B4-BE49-F238E27FC236}">
              <a16:creationId xmlns:a16="http://schemas.microsoft.com/office/drawing/2014/main" id="{0F9859AC-DE2E-44D2-A513-D762EB5B9458}"/>
            </a:ext>
          </a:extLst>
        </xdr:cNvPr>
        <xdr:cNvSpPr txBox="1"/>
      </xdr:nvSpPr>
      <xdr:spPr>
        <a:xfrm>
          <a:off x="43910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30</xdr:row>
      <xdr:rowOff>0</xdr:rowOff>
    </xdr:from>
    <xdr:ext cx="65" cy="172227"/>
    <xdr:sp macro="" textlink="">
      <xdr:nvSpPr>
        <xdr:cNvPr id="294" name="ZoneTexte 293">
          <a:extLst>
            <a:ext uri="{FF2B5EF4-FFF2-40B4-BE49-F238E27FC236}">
              <a16:creationId xmlns:a16="http://schemas.microsoft.com/office/drawing/2014/main" id="{475E362A-EBFD-4EEF-B712-509D89460060}"/>
            </a:ext>
          </a:extLst>
        </xdr:cNvPr>
        <xdr:cNvSpPr txBox="1"/>
      </xdr:nvSpPr>
      <xdr:spPr>
        <a:xfrm>
          <a:off x="43910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30</xdr:row>
      <xdr:rowOff>0</xdr:rowOff>
    </xdr:from>
    <xdr:ext cx="65" cy="172227"/>
    <xdr:sp macro="" textlink="">
      <xdr:nvSpPr>
        <xdr:cNvPr id="295" name="ZoneTexte 294">
          <a:extLst>
            <a:ext uri="{FF2B5EF4-FFF2-40B4-BE49-F238E27FC236}">
              <a16:creationId xmlns:a16="http://schemas.microsoft.com/office/drawing/2014/main" id="{FD02C6DE-84D3-4C9F-BC5C-27BD62346EF6}"/>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30</xdr:row>
      <xdr:rowOff>0</xdr:rowOff>
    </xdr:from>
    <xdr:ext cx="65" cy="172227"/>
    <xdr:sp macro="" textlink="">
      <xdr:nvSpPr>
        <xdr:cNvPr id="296" name="ZoneTexte 295">
          <a:extLst>
            <a:ext uri="{FF2B5EF4-FFF2-40B4-BE49-F238E27FC236}">
              <a16:creationId xmlns:a16="http://schemas.microsoft.com/office/drawing/2014/main" id="{E4E4A2AF-BB4C-453D-9E34-7C2B7D2F17F3}"/>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30</xdr:row>
      <xdr:rowOff>0</xdr:rowOff>
    </xdr:from>
    <xdr:ext cx="65" cy="172227"/>
    <xdr:sp macro="" textlink="">
      <xdr:nvSpPr>
        <xdr:cNvPr id="375" name="ZoneTexte 374">
          <a:extLst>
            <a:ext uri="{FF2B5EF4-FFF2-40B4-BE49-F238E27FC236}">
              <a16:creationId xmlns:a16="http://schemas.microsoft.com/office/drawing/2014/main" id="{CD117B0F-DABE-4D4E-B350-9D92DF151969}"/>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30</xdr:row>
      <xdr:rowOff>0</xdr:rowOff>
    </xdr:from>
    <xdr:ext cx="65" cy="172227"/>
    <xdr:sp macro="" textlink="">
      <xdr:nvSpPr>
        <xdr:cNvPr id="376" name="ZoneTexte 375">
          <a:extLst>
            <a:ext uri="{FF2B5EF4-FFF2-40B4-BE49-F238E27FC236}">
              <a16:creationId xmlns:a16="http://schemas.microsoft.com/office/drawing/2014/main" id="{29E9DADF-BDE2-410A-86C2-A160B73937D5}"/>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30</xdr:row>
      <xdr:rowOff>0</xdr:rowOff>
    </xdr:from>
    <xdr:ext cx="65" cy="172227"/>
    <xdr:sp macro="" textlink="">
      <xdr:nvSpPr>
        <xdr:cNvPr id="377" name="ZoneTexte 376">
          <a:extLst>
            <a:ext uri="{FF2B5EF4-FFF2-40B4-BE49-F238E27FC236}">
              <a16:creationId xmlns:a16="http://schemas.microsoft.com/office/drawing/2014/main" id="{37C04BE2-3ECC-4E45-8330-B84828987097}"/>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30</xdr:row>
      <xdr:rowOff>0</xdr:rowOff>
    </xdr:from>
    <xdr:ext cx="65" cy="172227"/>
    <xdr:sp macro="" textlink="">
      <xdr:nvSpPr>
        <xdr:cNvPr id="378" name="ZoneTexte 377">
          <a:extLst>
            <a:ext uri="{FF2B5EF4-FFF2-40B4-BE49-F238E27FC236}">
              <a16:creationId xmlns:a16="http://schemas.microsoft.com/office/drawing/2014/main" id="{CBF42F2E-E014-40E0-84CA-5A284AE97346}"/>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379" name="ZoneTexte 378">
          <a:extLst>
            <a:ext uri="{FF2B5EF4-FFF2-40B4-BE49-F238E27FC236}">
              <a16:creationId xmlns:a16="http://schemas.microsoft.com/office/drawing/2014/main" id="{EEDF1D49-0872-42E4-A763-C1A1E8BE54D9}"/>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380" name="ZoneTexte 379">
          <a:extLst>
            <a:ext uri="{FF2B5EF4-FFF2-40B4-BE49-F238E27FC236}">
              <a16:creationId xmlns:a16="http://schemas.microsoft.com/office/drawing/2014/main" id="{66D2ECDA-056B-45F9-A0A4-65D03481DFA6}"/>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381" name="ZoneTexte 380">
          <a:extLst>
            <a:ext uri="{FF2B5EF4-FFF2-40B4-BE49-F238E27FC236}">
              <a16:creationId xmlns:a16="http://schemas.microsoft.com/office/drawing/2014/main" id="{2FDB99C8-9BCE-4430-A49C-A4E62C156878}"/>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382" name="ZoneTexte 381">
          <a:extLst>
            <a:ext uri="{FF2B5EF4-FFF2-40B4-BE49-F238E27FC236}">
              <a16:creationId xmlns:a16="http://schemas.microsoft.com/office/drawing/2014/main" id="{ADC205D5-A0D5-4881-B1C8-780D6346AA30}"/>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383" name="ZoneTexte 382">
          <a:extLst>
            <a:ext uri="{FF2B5EF4-FFF2-40B4-BE49-F238E27FC236}">
              <a16:creationId xmlns:a16="http://schemas.microsoft.com/office/drawing/2014/main" id="{6E8D8973-0F29-4EB2-8844-E56F2FCB8875}"/>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384" name="ZoneTexte 383">
          <a:extLst>
            <a:ext uri="{FF2B5EF4-FFF2-40B4-BE49-F238E27FC236}">
              <a16:creationId xmlns:a16="http://schemas.microsoft.com/office/drawing/2014/main" id="{1ACF306C-41BC-4536-88E5-6C338C84391D}"/>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385" name="ZoneTexte 384">
          <a:extLst>
            <a:ext uri="{FF2B5EF4-FFF2-40B4-BE49-F238E27FC236}">
              <a16:creationId xmlns:a16="http://schemas.microsoft.com/office/drawing/2014/main" id="{6B6E257C-F67C-45C7-A5C5-99B8190E5662}"/>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386" name="ZoneTexte 385">
          <a:extLst>
            <a:ext uri="{FF2B5EF4-FFF2-40B4-BE49-F238E27FC236}">
              <a16:creationId xmlns:a16="http://schemas.microsoft.com/office/drawing/2014/main" id="{FB0851FB-6029-4CF0-ABC2-5FA8232353F5}"/>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30</xdr:row>
      <xdr:rowOff>0</xdr:rowOff>
    </xdr:from>
    <xdr:ext cx="65" cy="172227"/>
    <xdr:sp macro="" textlink="">
      <xdr:nvSpPr>
        <xdr:cNvPr id="387" name="ZoneTexte 386">
          <a:extLst>
            <a:ext uri="{FF2B5EF4-FFF2-40B4-BE49-F238E27FC236}">
              <a16:creationId xmlns:a16="http://schemas.microsoft.com/office/drawing/2014/main" id="{32026971-6379-4111-92F6-42E0471D9DB4}"/>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388" name="ZoneTexte 387">
          <a:extLst>
            <a:ext uri="{FF2B5EF4-FFF2-40B4-BE49-F238E27FC236}">
              <a16:creationId xmlns:a16="http://schemas.microsoft.com/office/drawing/2014/main" id="{E4A6AFED-65A8-4884-8E68-438A17A3D705}"/>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389" name="ZoneTexte 388">
          <a:extLst>
            <a:ext uri="{FF2B5EF4-FFF2-40B4-BE49-F238E27FC236}">
              <a16:creationId xmlns:a16="http://schemas.microsoft.com/office/drawing/2014/main" id="{B5825B3C-924E-4F55-A886-AD834A7D4A9D}"/>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390" name="ZoneTexte 389">
          <a:extLst>
            <a:ext uri="{FF2B5EF4-FFF2-40B4-BE49-F238E27FC236}">
              <a16:creationId xmlns:a16="http://schemas.microsoft.com/office/drawing/2014/main" id="{D9762FDC-3E89-4213-A938-33ED2CC2AEED}"/>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30</xdr:row>
      <xdr:rowOff>0</xdr:rowOff>
    </xdr:from>
    <xdr:ext cx="65" cy="172227"/>
    <xdr:sp macro="" textlink="">
      <xdr:nvSpPr>
        <xdr:cNvPr id="391" name="ZoneTexte 390">
          <a:extLst>
            <a:ext uri="{FF2B5EF4-FFF2-40B4-BE49-F238E27FC236}">
              <a16:creationId xmlns:a16="http://schemas.microsoft.com/office/drawing/2014/main" id="{09DB3C33-24D0-47EB-B9C2-F4958A11FFCF}"/>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65" cy="172227"/>
    <xdr:sp macro="" textlink="">
      <xdr:nvSpPr>
        <xdr:cNvPr id="392" name="ZoneTexte 391">
          <a:extLst>
            <a:ext uri="{FF2B5EF4-FFF2-40B4-BE49-F238E27FC236}">
              <a16:creationId xmlns:a16="http://schemas.microsoft.com/office/drawing/2014/main" id="{B69C50F0-668E-42FE-8418-1062B9D0BDDB}"/>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65" cy="172227"/>
    <xdr:sp macro="" textlink="">
      <xdr:nvSpPr>
        <xdr:cNvPr id="393" name="ZoneTexte 392">
          <a:extLst>
            <a:ext uri="{FF2B5EF4-FFF2-40B4-BE49-F238E27FC236}">
              <a16:creationId xmlns:a16="http://schemas.microsoft.com/office/drawing/2014/main" id="{D7F27FA6-2838-475A-8A1B-42F1114D7BF3}"/>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30</xdr:row>
      <xdr:rowOff>0</xdr:rowOff>
    </xdr:from>
    <xdr:ext cx="65" cy="172227"/>
    <xdr:sp macro="" textlink="">
      <xdr:nvSpPr>
        <xdr:cNvPr id="394" name="ZoneTexte 393">
          <a:extLst>
            <a:ext uri="{FF2B5EF4-FFF2-40B4-BE49-F238E27FC236}">
              <a16:creationId xmlns:a16="http://schemas.microsoft.com/office/drawing/2014/main" id="{BE70EF41-898B-46C9-B054-06B6096A0410}"/>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30</xdr:row>
      <xdr:rowOff>0</xdr:rowOff>
    </xdr:from>
    <xdr:ext cx="65" cy="172227"/>
    <xdr:sp macro="" textlink="">
      <xdr:nvSpPr>
        <xdr:cNvPr id="395" name="ZoneTexte 394">
          <a:extLst>
            <a:ext uri="{FF2B5EF4-FFF2-40B4-BE49-F238E27FC236}">
              <a16:creationId xmlns:a16="http://schemas.microsoft.com/office/drawing/2014/main" id="{8791D4AB-3EF8-4312-8818-176894ED36EC}"/>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30</xdr:row>
      <xdr:rowOff>0</xdr:rowOff>
    </xdr:from>
    <xdr:ext cx="65" cy="172227"/>
    <xdr:sp macro="" textlink="">
      <xdr:nvSpPr>
        <xdr:cNvPr id="396" name="ZoneTexte 395">
          <a:extLst>
            <a:ext uri="{FF2B5EF4-FFF2-40B4-BE49-F238E27FC236}">
              <a16:creationId xmlns:a16="http://schemas.microsoft.com/office/drawing/2014/main" id="{4604BB7E-7190-40CC-BB7A-A17EB2FB1799}"/>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30</xdr:row>
      <xdr:rowOff>0</xdr:rowOff>
    </xdr:from>
    <xdr:ext cx="65" cy="172227"/>
    <xdr:sp macro="" textlink="">
      <xdr:nvSpPr>
        <xdr:cNvPr id="397" name="ZoneTexte 396">
          <a:extLst>
            <a:ext uri="{FF2B5EF4-FFF2-40B4-BE49-F238E27FC236}">
              <a16:creationId xmlns:a16="http://schemas.microsoft.com/office/drawing/2014/main" id="{73DF4331-D324-4521-8597-19CCD83440C9}"/>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398" name="ZoneTexte 397">
          <a:extLst>
            <a:ext uri="{FF2B5EF4-FFF2-40B4-BE49-F238E27FC236}">
              <a16:creationId xmlns:a16="http://schemas.microsoft.com/office/drawing/2014/main" id="{0814936C-1B74-4657-B4EC-4EEC223D656E}"/>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399" name="ZoneTexte 398">
          <a:extLst>
            <a:ext uri="{FF2B5EF4-FFF2-40B4-BE49-F238E27FC236}">
              <a16:creationId xmlns:a16="http://schemas.microsoft.com/office/drawing/2014/main" id="{F11079CB-F93E-44B1-9AD9-E7DC6E0A231C}"/>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400" name="ZoneTexte 399">
          <a:extLst>
            <a:ext uri="{FF2B5EF4-FFF2-40B4-BE49-F238E27FC236}">
              <a16:creationId xmlns:a16="http://schemas.microsoft.com/office/drawing/2014/main" id="{C6007507-EDE3-437F-88D8-50F5FF82DF11}"/>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401" name="ZoneTexte 400">
          <a:extLst>
            <a:ext uri="{FF2B5EF4-FFF2-40B4-BE49-F238E27FC236}">
              <a16:creationId xmlns:a16="http://schemas.microsoft.com/office/drawing/2014/main" id="{91B80478-C915-49CB-8AC4-18C9208B6840}"/>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402" name="ZoneTexte 401">
          <a:extLst>
            <a:ext uri="{FF2B5EF4-FFF2-40B4-BE49-F238E27FC236}">
              <a16:creationId xmlns:a16="http://schemas.microsoft.com/office/drawing/2014/main" id="{AD0F963B-D5D2-49A9-BE24-598C586A0516}"/>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403" name="ZoneTexte 402">
          <a:extLst>
            <a:ext uri="{FF2B5EF4-FFF2-40B4-BE49-F238E27FC236}">
              <a16:creationId xmlns:a16="http://schemas.microsoft.com/office/drawing/2014/main" id="{F186FC26-5BEF-4026-907B-B068BED01918}"/>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404" name="ZoneTexte 403">
          <a:extLst>
            <a:ext uri="{FF2B5EF4-FFF2-40B4-BE49-F238E27FC236}">
              <a16:creationId xmlns:a16="http://schemas.microsoft.com/office/drawing/2014/main" id="{28F39158-B9AD-47C1-A348-9A91E0462DED}"/>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405" name="ZoneTexte 404">
          <a:extLst>
            <a:ext uri="{FF2B5EF4-FFF2-40B4-BE49-F238E27FC236}">
              <a16:creationId xmlns:a16="http://schemas.microsoft.com/office/drawing/2014/main" id="{D91A4C5D-365A-4403-8F27-965B33A5741B}"/>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30</xdr:row>
      <xdr:rowOff>0</xdr:rowOff>
    </xdr:from>
    <xdr:ext cx="65" cy="172227"/>
    <xdr:sp macro="" textlink="">
      <xdr:nvSpPr>
        <xdr:cNvPr id="406" name="ZoneTexte 405">
          <a:extLst>
            <a:ext uri="{FF2B5EF4-FFF2-40B4-BE49-F238E27FC236}">
              <a16:creationId xmlns:a16="http://schemas.microsoft.com/office/drawing/2014/main" id="{CF8AD8BF-FE43-439E-ADDB-84F8A655D0EE}"/>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407" name="ZoneTexte 406">
          <a:extLst>
            <a:ext uri="{FF2B5EF4-FFF2-40B4-BE49-F238E27FC236}">
              <a16:creationId xmlns:a16="http://schemas.microsoft.com/office/drawing/2014/main" id="{E82DB080-9717-4BEB-A6D7-7028952DB283}"/>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408" name="ZoneTexte 407">
          <a:extLst>
            <a:ext uri="{FF2B5EF4-FFF2-40B4-BE49-F238E27FC236}">
              <a16:creationId xmlns:a16="http://schemas.microsoft.com/office/drawing/2014/main" id="{ECBE0C65-BD80-48BF-A650-ED8C64B62B95}"/>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409" name="ZoneTexte 408">
          <a:extLst>
            <a:ext uri="{FF2B5EF4-FFF2-40B4-BE49-F238E27FC236}">
              <a16:creationId xmlns:a16="http://schemas.microsoft.com/office/drawing/2014/main" id="{19B98C33-5EAC-4325-ABF1-80BC4EAC57E5}"/>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30</xdr:row>
      <xdr:rowOff>0</xdr:rowOff>
    </xdr:from>
    <xdr:ext cx="65" cy="172227"/>
    <xdr:sp macro="" textlink="">
      <xdr:nvSpPr>
        <xdr:cNvPr id="410" name="ZoneTexte 409">
          <a:extLst>
            <a:ext uri="{FF2B5EF4-FFF2-40B4-BE49-F238E27FC236}">
              <a16:creationId xmlns:a16="http://schemas.microsoft.com/office/drawing/2014/main" id="{9BFE105F-902F-4731-B5F2-79CA9520A438}"/>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65" cy="172227"/>
    <xdr:sp macro="" textlink="">
      <xdr:nvSpPr>
        <xdr:cNvPr id="411" name="ZoneTexte 410">
          <a:extLst>
            <a:ext uri="{FF2B5EF4-FFF2-40B4-BE49-F238E27FC236}">
              <a16:creationId xmlns:a16="http://schemas.microsoft.com/office/drawing/2014/main" id="{CBF17F94-AD5B-4DD5-94D2-D3F694AC0E96}"/>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65" cy="172227"/>
    <xdr:sp macro="" textlink="">
      <xdr:nvSpPr>
        <xdr:cNvPr id="412" name="ZoneTexte 411">
          <a:extLst>
            <a:ext uri="{FF2B5EF4-FFF2-40B4-BE49-F238E27FC236}">
              <a16:creationId xmlns:a16="http://schemas.microsoft.com/office/drawing/2014/main" id="{88C02B90-980C-44E5-968A-07550CBBDE12}"/>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30</xdr:row>
      <xdr:rowOff>0</xdr:rowOff>
    </xdr:from>
    <xdr:ext cx="65" cy="172227"/>
    <xdr:sp macro="" textlink="">
      <xdr:nvSpPr>
        <xdr:cNvPr id="413" name="ZoneTexte 412">
          <a:extLst>
            <a:ext uri="{FF2B5EF4-FFF2-40B4-BE49-F238E27FC236}">
              <a16:creationId xmlns:a16="http://schemas.microsoft.com/office/drawing/2014/main" id="{1DC8CC11-620E-4C77-994B-93884A1959CA}"/>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30</xdr:row>
      <xdr:rowOff>0</xdr:rowOff>
    </xdr:from>
    <xdr:ext cx="65" cy="172227"/>
    <xdr:sp macro="" textlink="">
      <xdr:nvSpPr>
        <xdr:cNvPr id="414" name="ZoneTexte 413">
          <a:extLst>
            <a:ext uri="{FF2B5EF4-FFF2-40B4-BE49-F238E27FC236}">
              <a16:creationId xmlns:a16="http://schemas.microsoft.com/office/drawing/2014/main" id="{A71A1AE8-5F62-40CE-9084-333DC5644F71}"/>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30</xdr:row>
      <xdr:rowOff>0</xdr:rowOff>
    </xdr:from>
    <xdr:ext cx="65" cy="172227"/>
    <xdr:sp macro="" textlink="">
      <xdr:nvSpPr>
        <xdr:cNvPr id="415" name="ZoneTexte 414">
          <a:extLst>
            <a:ext uri="{FF2B5EF4-FFF2-40B4-BE49-F238E27FC236}">
              <a16:creationId xmlns:a16="http://schemas.microsoft.com/office/drawing/2014/main" id="{F1236F5E-63BF-441C-8F14-B5A740D1D30A}"/>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30</xdr:row>
      <xdr:rowOff>0</xdr:rowOff>
    </xdr:from>
    <xdr:ext cx="65" cy="172227"/>
    <xdr:sp macro="" textlink="">
      <xdr:nvSpPr>
        <xdr:cNvPr id="416" name="ZoneTexte 415">
          <a:extLst>
            <a:ext uri="{FF2B5EF4-FFF2-40B4-BE49-F238E27FC236}">
              <a16:creationId xmlns:a16="http://schemas.microsoft.com/office/drawing/2014/main" id="{7CFD9526-7686-49EB-8590-ACC9E03B70E5}"/>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30</xdr:row>
      <xdr:rowOff>0</xdr:rowOff>
    </xdr:from>
    <xdr:ext cx="65" cy="172227"/>
    <xdr:sp macro="" textlink="">
      <xdr:nvSpPr>
        <xdr:cNvPr id="417" name="ZoneTexte 416">
          <a:extLst>
            <a:ext uri="{FF2B5EF4-FFF2-40B4-BE49-F238E27FC236}">
              <a16:creationId xmlns:a16="http://schemas.microsoft.com/office/drawing/2014/main" id="{57021061-778F-4985-9F1C-E0F2DA32565E}"/>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30</xdr:row>
      <xdr:rowOff>0</xdr:rowOff>
    </xdr:from>
    <xdr:ext cx="65" cy="172227"/>
    <xdr:sp macro="" textlink="">
      <xdr:nvSpPr>
        <xdr:cNvPr id="418" name="ZoneTexte 417">
          <a:extLst>
            <a:ext uri="{FF2B5EF4-FFF2-40B4-BE49-F238E27FC236}">
              <a16:creationId xmlns:a16="http://schemas.microsoft.com/office/drawing/2014/main" id="{F24582B9-BEA7-45B8-9119-7DD229DA074C}"/>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30</xdr:row>
      <xdr:rowOff>0</xdr:rowOff>
    </xdr:from>
    <xdr:ext cx="65" cy="172227"/>
    <xdr:sp macro="" textlink="">
      <xdr:nvSpPr>
        <xdr:cNvPr id="419" name="ZoneTexte 418">
          <a:extLst>
            <a:ext uri="{FF2B5EF4-FFF2-40B4-BE49-F238E27FC236}">
              <a16:creationId xmlns:a16="http://schemas.microsoft.com/office/drawing/2014/main" id="{E7987B46-1FB9-4288-B5D6-78CA842203E0}"/>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30</xdr:row>
      <xdr:rowOff>0</xdr:rowOff>
    </xdr:from>
    <xdr:ext cx="65" cy="172227"/>
    <xdr:sp macro="" textlink="">
      <xdr:nvSpPr>
        <xdr:cNvPr id="420" name="ZoneTexte 419">
          <a:extLst>
            <a:ext uri="{FF2B5EF4-FFF2-40B4-BE49-F238E27FC236}">
              <a16:creationId xmlns:a16="http://schemas.microsoft.com/office/drawing/2014/main" id="{3E7635E0-4943-4857-B7B1-C48FD91752EB}"/>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30</xdr:row>
      <xdr:rowOff>0</xdr:rowOff>
    </xdr:from>
    <xdr:ext cx="65" cy="172227"/>
    <xdr:sp macro="" textlink="">
      <xdr:nvSpPr>
        <xdr:cNvPr id="421" name="ZoneTexte 420">
          <a:extLst>
            <a:ext uri="{FF2B5EF4-FFF2-40B4-BE49-F238E27FC236}">
              <a16:creationId xmlns:a16="http://schemas.microsoft.com/office/drawing/2014/main" id="{5B499791-9C9F-4895-BB7A-B383D3A836F0}"/>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30</xdr:row>
      <xdr:rowOff>0</xdr:rowOff>
    </xdr:from>
    <xdr:ext cx="65" cy="172227"/>
    <xdr:sp macro="" textlink="">
      <xdr:nvSpPr>
        <xdr:cNvPr id="422" name="ZoneTexte 421">
          <a:extLst>
            <a:ext uri="{FF2B5EF4-FFF2-40B4-BE49-F238E27FC236}">
              <a16:creationId xmlns:a16="http://schemas.microsoft.com/office/drawing/2014/main" id="{DE0F2931-3F05-447F-8C00-3A0798E10A39}"/>
            </a:ext>
          </a:extLst>
        </xdr:cNvPr>
        <xdr:cNvSpPr txBox="1"/>
      </xdr:nvSpPr>
      <xdr:spPr>
        <a:xfrm>
          <a:off x="7429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423" name="ZoneTexte 422">
          <a:extLst>
            <a:ext uri="{FF2B5EF4-FFF2-40B4-BE49-F238E27FC236}">
              <a16:creationId xmlns:a16="http://schemas.microsoft.com/office/drawing/2014/main" id="{D95CD194-18BB-47C6-A64A-E8A27B177673}"/>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424" name="ZoneTexte 423">
          <a:extLst>
            <a:ext uri="{FF2B5EF4-FFF2-40B4-BE49-F238E27FC236}">
              <a16:creationId xmlns:a16="http://schemas.microsoft.com/office/drawing/2014/main" id="{27825C62-4964-4EE0-B8BB-3F6B071B9DBD}"/>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425" name="ZoneTexte 424">
          <a:extLst>
            <a:ext uri="{FF2B5EF4-FFF2-40B4-BE49-F238E27FC236}">
              <a16:creationId xmlns:a16="http://schemas.microsoft.com/office/drawing/2014/main" id="{040750EC-6C0D-454F-96FB-F38C1631B21B}"/>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426" name="ZoneTexte 425">
          <a:extLst>
            <a:ext uri="{FF2B5EF4-FFF2-40B4-BE49-F238E27FC236}">
              <a16:creationId xmlns:a16="http://schemas.microsoft.com/office/drawing/2014/main" id="{288C2C6D-3ED7-42FD-84EC-DBDAF5265373}"/>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427" name="ZoneTexte 426">
          <a:extLst>
            <a:ext uri="{FF2B5EF4-FFF2-40B4-BE49-F238E27FC236}">
              <a16:creationId xmlns:a16="http://schemas.microsoft.com/office/drawing/2014/main" id="{3FC73303-7F72-4890-97B4-99A371237560}"/>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428" name="ZoneTexte 427">
          <a:extLst>
            <a:ext uri="{FF2B5EF4-FFF2-40B4-BE49-F238E27FC236}">
              <a16:creationId xmlns:a16="http://schemas.microsoft.com/office/drawing/2014/main" id="{83711FCB-7BE2-43DB-A689-8B3B8ABA9BF8}"/>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429" name="ZoneTexte 428">
          <a:extLst>
            <a:ext uri="{FF2B5EF4-FFF2-40B4-BE49-F238E27FC236}">
              <a16:creationId xmlns:a16="http://schemas.microsoft.com/office/drawing/2014/main" id="{CFD46C7C-FF42-436F-A6B7-435393E04F15}"/>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430" name="ZoneTexte 429">
          <a:extLst>
            <a:ext uri="{FF2B5EF4-FFF2-40B4-BE49-F238E27FC236}">
              <a16:creationId xmlns:a16="http://schemas.microsoft.com/office/drawing/2014/main" id="{F35AEF15-D698-4E78-9082-F5506A8AB0D7}"/>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431" name="ZoneTexte 430">
          <a:extLst>
            <a:ext uri="{FF2B5EF4-FFF2-40B4-BE49-F238E27FC236}">
              <a16:creationId xmlns:a16="http://schemas.microsoft.com/office/drawing/2014/main" id="{96F53B74-0C05-4895-9A9E-8E12958C82AE}"/>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30</xdr:row>
      <xdr:rowOff>0</xdr:rowOff>
    </xdr:from>
    <xdr:ext cx="65" cy="172227"/>
    <xdr:sp macro="" textlink="">
      <xdr:nvSpPr>
        <xdr:cNvPr id="432" name="ZoneTexte 431">
          <a:extLst>
            <a:ext uri="{FF2B5EF4-FFF2-40B4-BE49-F238E27FC236}">
              <a16:creationId xmlns:a16="http://schemas.microsoft.com/office/drawing/2014/main" id="{1296DECA-2625-447B-B40D-4D7ACC60D688}"/>
            </a:ext>
          </a:extLst>
        </xdr:cNvPr>
        <xdr:cNvSpPr txBox="1"/>
      </xdr:nvSpPr>
      <xdr:spPr>
        <a:xfrm>
          <a:off x="2286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30</xdr:row>
      <xdr:rowOff>0</xdr:rowOff>
    </xdr:from>
    <xdr:ext cx="65" cy="172227"/>
    <xdr:sp macro="" textlink="">
      <xdr:nvSpPr>
        <xdr:cNvPr id="433" name="ZoneTexte 432">
          <a:extLst>
            <a:ext uri="{FF2B5EF4-FFF2-40B4-BE49-F238E27FC236}">
              <a16:creationId xmlns:a16="http://schemas.microsoft.com/office/drawing/2014/main" id="{BD74C0A5-4CD2-4A61-B0C3-E8CBA3BBF316}"/>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30</xdr:row>
      <xdr:rowOff>0</xdr:rowOff>
    </xdr:from>
    <xdr:ext cx="65" cy="172227"/>
    <xdr:sp macro="" textlink="">
      <xdr:nvSpPr>
        <xdr:cNvPr id="434" name="ZoneTexte 433">
          <a:extLst>
            <a:ext uri="{FF2B5EF4-FFF2-40B4-BE49-F238E27FC236}">
              <a16:creationId xmlns:a16="http://schemas.microsoft.com/office/drawing/2014/main" id="{06FC9A3F-7D51-4656-B812-62274D5E898B}"/>
            </a:ext>
          </a:extLst>
        </xdr:cNvPr>
        <xdr:cNvSpPr txBox="1"/>
      </xdr:nvSpPr>
      <xdr:spPr>
        <a:xfrm>
          <a:off x="2781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435" name="ZoneTexte 434">
          <a:extLst>
            <a:ext uri="{FF2B5EF4-FFF2-40B4-BE49-F238E27FC236}">
              <a16:creationId xmlns:a16="http://schemas.microsoft.com/office/drawing/2014/main" id="{7F75A891-9F5F-4C8C-A0BF-D78935D2F207}"/>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436" name="ZoneTexte 435">
          <a:extLst>
            <a:ext uri="{FF2B5EF4-FFF2-40B4-BE49-F238E27FC236}">
              <a16:creationId xmlns:a16="http://schemas.microsoft.com/office/drawing/2014/main" id="{E14BBF1D-60D1-44DC-8699-A6FE52B4BC04}"/>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437" name="ZoneTexte 436">
          <a:extLst>
            <a:ext uri="{FF2B5EF4-FFF2-40B4-BE49-F238E27FC236}">
              <a16:creationId xmlns:a16="http://schemas.microsoft.com/office/drawing/2014/main" id="{AE6A784C-E9F8-4409-863B-391FB0BE9718}"/>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438" name="ZoneTexte 437">
          <a:extLst>
            <a:ext uri="{FF2B5EF4-FFF2-40B4-BE49-F238E27FC236}">
              <a16:creationId xmlns:a16="http://schemas.microsoft.com/office/drawing/2014/main" id="{66784E20-9BAA-4B62-B6B9-229CA4960873}"/>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439" name="ZoneTexte 438">
          <a:extLst>
            <a:ext uri="{FF2B5EF4-FFF2-40B4-BE49-F238E27FC236}">
              <a16:creationId xmlns:a16="http://schemas.microsoft.com/office/drawing/2014/main" id="{E953CC25-7C8E-4743-A1F0-59780D51FE61}"/>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440" name="ZoneTexte 439">
          <a:extLst>
            <a:ext uri="{FF2B5EF4-FFF2-40B4-BE49-F238E27FC236}">
              <a16:creationId xmlns:a16="http://schemas.microsoft.com/office/drawing/2014/main" id="{15AD8408-9A64-4C56-AF7E-D8F84D6EBF00}"/>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441" name="ZoneTexte 440">
          <a:extLst>
            <a:ext uri="{FF2B5EF4-FFF2-40B4-BE49-F238E27FC236}">
              <a16:creationId xmlns:a16="http://schemas.microsoft.com/office/drawing/2014/main" id="{97235B8E-0CEA-41F2-8251-5E52A4C1D70E}"/>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442" name="ZoneTexte 441">
          <a:extLst>
            <a:ext uri="{FF2B5EF4-FFF2-40B4-BE49-F238E27FC236}">
              <a16:creationId xmlns:a16="http://schemas.microsoft.com/office/drawing/2014/main" id="{4B2037AB-45D7-41E3-BA60-9DDEF787DACD}"/>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443" name="ZoneTexte 442">
          <a:extLst>
            <a:ext uri="{FF2B5EF4-FFF2-40B4-BE49-F238E27FC236}">
              <a16:creationId xmlns:a16="http://schemas.microsoft.com/office/drawing/2014/main" id="{ECDF826F-67AB-43F7-88C2-6A670F913E6A}"/>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444" name="ZoneTexte 443">
          <a:extLst>
            <a:ext uri="{FF2B5EF4-FFF2-40B4-BE49-F238E27FC236}">
              <a16:creationId xmlns:a16="http://schemas.microsoft.com/office/drawing/2014/main" id="{3A75AF79-AD5C-40C9-BF94-32A3C78C6666}"/>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445" name="ZoneTexte 444">
          <a:extLst>
            <a:ext uri="{FF2B5EF4-FFF2-40B4-BE49-F238E27FC236}">
              <a16:creationId xmlns:a16="http://schemas.microsoft.com/office/drawing/2014/main" id="{4F0E09D9-64F7-4AFF-B98A-20CBF135201B}"/>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30</xdr:row>
      <xdr:rowOff>0</xdr:rowOff>
    </xdr:from>
    <xdr:ext cx="65" cy="172227"/>
    <xdr:sp macro="" textlink="">
      <xdr:nvSpPr>
        <xdr:cNvPr id="446" name="ZoneTexte 445">
          <a:extLst>
            <a:ext uri="{FF2B5EF4-FFF2-40B4-BE49-F238E27FC236}">
              <a16:creationId xmlns:a16="http://schemas.microsoft.com/office/drawing/2014/main" id="{335A4395-CB17-40C8-B778-2EFCAF720443}"/>
            </a:ext>
          </a:extLst>
        </xdr:cNvPr>
        <xdr:cNvSpPr txBox="1"/>
      </xdr:nvSpPr>
      <xdr:spPr>
        <a:xfrm>
          <a:off x="31623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30</xdr:row>
      <xdr:rowOff>0</xdr:rowOff>
    </xdr:from>
    <xdr:ext cx="65" cy="172227"/>
    <xdr:sp macro="" textlink="">
      <xdr:nvSpPr>
        <xdr:cNvPr id="447" name="ZoneTexte 446">
          <a:extLst>
            <a:ext uri="{FF2B5EF4-FFF2-40B4-BE49-F238E27FC236}">
              <a16:creationId xmlns:a16="http://schemas.microsoft.com/office/drawing/2014/main" id="{266090B1-AC25-4E95-80EE-E8DC5DEA6AB5}"/>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30</xdr:row>
      <xdr:rowOff>0</xdr:rowOff>
    </xdr:from>
    <xdr:ext cx="65" cy="172227"/>
    <xdr:sp macro="" textlink="">
      <xdr:nvSpPr>
        <xdr:cNvPr id="448" name="ZoneTexte 447">
          <a:extLst>
            <a:ext uri="{FF2B5EF4-FFF2-40B4-BE49-F238E27FC236}">
              <a16:creationId xmlns:a16="http://schemas.microsoft.com/office/drawing/2014/main" id="{9DB4DDC6-3BC4-4D6C-BF4A-30D9417F9479}"/>
            </a:ext>
          </a:extLst>
        </xdr:cNvPr>
        <xdr:cNvSpPr txBox="1"/>
      </xdr:nvSpPr>
      <xdr:spPr>
        <a:xfrm>
          <a:off x="367665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65" cy="172227"/>
    <xdr:sp macro="" textlink="">
      <xdr:nvSpPr>
        <xdr:cNvPr id="449" name="ZoneTexte 448">
          <a:extLst>
            <a:ext uri="{FF2B5EF4-FFF2-40B4-BE49-F238E27FC236}">
              <a16:creationId xmlns:a16="http://schemas.microsoft.com/office/drawing/2014/main" id="{CD86D1EC-1F98-478A-9A80-E7D7396FE7D6}"/>
            </a:ext>
          </a:extLst>
        </xdr:cNvPr>
        <xdr:cNvSpPr txBox="1"/>
      </xdr:nvSpPr>
      <xdr:spPr>
        <a:xfrm>
          <a:off x="43910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30</xdr:row>
      <xdr:rowOff>0</xdr:rowOff>
    </xdr:from>
    <xdr:ext cx="65" cy="172227"/>
    <xdr:sp macro="" textlink="">
      <xdr:nvSpPr>
        <xdr:cNvPr id="450" name="ZoneTexte 449">
          <a:extLst>
            <a:ext uri="{FF2B5EF4-FFF2-40B4-BE49-F238E27FC236}">
              <a16:creationId xmlns:a16="http://schemas.microsoft.com/office/drawing/2014/main" id="{C1E5995C-3B80-4901-A233-8402BD9BC558}"/>
            </a:ext>
          </a:extLst>
        </xdr:cNvPr>
        <xdr:cNvSpPr txBox="1"/>
      </xdr:nvSpPr>
      <xdr:spPr>
        <a:xfrm>
          <a:off x="4391025"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65" cy="172227"/>
    <xdr:sp macro="" textlink="">
      <xdr:nvSpPr>
        <xdr:cNvPr id="451" name="ZoneTexte 450">
          <a:extLst>
            <a:ext uri="{FF2B5EF4-FFF2-40B4-BE49-F238E27FC236}">
              <a16:creationId xmlns:a16="http://schemas.microsoft.com/office/drawing/2014/main" id="{18864EE1-4ED8-49FD-AE90-E8253D934245}"/>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30</xdr:row>
      <xdr:rowOff>0</xdr:rowOff>
    </xdr:from>
    <xdr:ext cx="65" cy="172227"/>
    <xdr:sp macro="" textlink="">
      <xdr:nvSpPr>
        <xdr:cNvPr id="452" name="ZoneTexte 451">
          <a:extLst>
            <a:ext uri="{FF2B5EF4-FFF2-40B4-BE49-F238E27FC236}">
              <a16:creationId xmlns:a16="http://schemas.microsoft.com/office/drawing/2014/main" id="{EFE37056-5B6E-41D1-97C2-FA4B518598CC}"/>
            </a:ext>
          </a:extLst>
        </xdr:cNvPr>
        <xdr:cNvSpPr txBox="1"/>
      </xdr:nvSpPr>
      <xdr:spPr>
        <a:xfrm>
          <a:off x="5105400" y="4810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53" name="ZoneTexte 452">
          <a:extLst>
            <a:ext uri="{FF2B5EF4-FFF2-40B4-BE49-F238E27FC236}">
              <a16:creationId xmlns:a16="http://schemas.microsoft.com/office/drawing/2014/main" id="{95131163-ED94-4660-A789-35E2F1E8FCD9}"/>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54" name="ZoneTexte 453">
          <a:extLst>
            <a:ext uri="{FF2B5EF4-FFF2-40B4-BE49-F238E27FC236}">
              <a16:creationId xmlns:a16="http://schemas.microsoft.com/office/drawing/2014/main" id="{0958B54E-A145-4719-854B-6F9748382931}"/>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55" name="ZoneTexte 454">
          <a:extLst>
            <a:ext uri="{FF2B5EF4-FFF2-40B4-BE49-F238E27FC236}">
              <a16:creationId xmlns:a16="http://schemas.microsoft.com/office/drawing/2014/main" id="{0B4545C8-3E06-4252-A778-8F194E5F850A}"/>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56" name="ZoneTexte 455">
          <a:extLst>
            <a:ext uri="{FF2B5EF4-FFF2-40B4-BE49-F238E27FC236}">
              <a16:creationId xmlns:a16="http://schemas.microsoft.com/office/drawing/2014/main" id="{3295A786-92AA-4D8D-BEDB-D468EF2BD856}"/>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57" name="ZoneTexte 456">
          <a:extLst>
            <a:ext uri="{FF2B5EF4-FFF2-40B4-BE49-F238E27FC236}">
              <a16:creationId xmlns:a16="http://schemas.microsoft.com/office/drawing/2014/main" id="{4991F7CF-2FFF-453B-8EB4-7779D22492CB}"/>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58" name="ZoneTexte 457">
          <a:extLst>
            <a:ext uri="{FF2B5EF4-FFF2-40B4-BE49-F238E27FC236}">
              <a16:creationId xmlns:a16="http://schemas.microsoft.com/office/drawing/2014/main" id="{74439EE4-6D86-4C8B-8C35-519AC44D1B84}"/>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59" name="ZoneTexte 458">
          <a:extLst>
            <a:ext uri="{FF2B5EF4-FFF2-40B4-BE49-F238E27FC236}">
              <a16:creationId xmlns:a16="http://schemas.microsoft.com/office/drawing/2014/main" id="{9743F046-52D1-4310-BB3F-CB58DF9A9BC5}"/>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60" name="ZoneTexte 459">
          <a:extLst>
            <a:ext uri="{FF2B5EF4-FFF2-40B4-BE49-F238E27FC236}">
              <a16:creationId xmlns:a16="http://schemas.microsoft.com/office/drawing/2014/main" id="{D3978B02-3FC0-41F3-A802-415CEF8572BE}"/>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61" name="ZoneTexte 460">
          <a:extLst>
            <a:ext uri="{FF2B5EF4-FFF2-40B4-BE49-F238E27FC236}">
              <a16:creationId xmlns:a16="http://schemas.microsoft.com/office/drawing/2014/main" id="{E95AFA8F-8F10-4A8A-9F84-DB01F5558A03}"/>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62" name="ZoneTexte 461">
          <a:extLst>
            <a:ext uri="{FF2B5EF4-FFF2-40B4-BE49-F238E27FC236}">
              <a16:creationId xmlns:a16="http://schemas.microsoft.com/office/drawing/2014/main" id="{536FBF64-616D-4560-AD52-FE17A5D45C7F}"/>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63" name="ZoneTexte 462">
          <a:extLst>
            <a:ext uri="{FF2B5EF4-FFF2-40B4-BE49-F238E27FC236}">
              <a16:creationId xmlns:a16="http://schemas.microsoft.com/office/drawing/2014/main" id="{735A0EC8-D0D0-4D6A-B218-F54609441F82}"/>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64" name="ZoneTexte 463">
          <a:extLst>
            <a:ext uri="{FF2B5EF4-FFF2-40B4-BE49-F238E27FC236}">
              <a16:creationId xmlns:a16="http://schemas.microsoft.com/office/drawing/2014/main" id="{946D6FBB-0773-43E6-9DD3-99A0AE168BF0}"/>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44</xdr:row>
      <xdr:rowOff>0</xdr:rowOff>
    </xdr:from>
    <xdr:ext cx="65" cy="172227"/>
    <xdr:sp macro="" textlink="">
      <xdr:nvSpPr>
        <xdr:cNvPr id="465" name="ZoneTexte 464">
          <a:extLst>
            <a:ext uri="{FF2B5EF4-FFF2-40B4-BE49-F238E27FC236}">
              <a16:creationId xmlns:a16="http://schemas.microsoft.com/office/drawing/2014/main" id="{BDE9264A-8530-4C40-BDD7-D44D25560C54}"/>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44</xdr:row>
      <xdr:rowOff>0</xdr:rowOff>
    </xdr:from>
    <xdr:ext cx="65" cy="172227"/>
    <xdr:sp macro="" textlink="">
      <xdr:nvSpPr>
        <xdr:cNvPr id="466" name="ZoneTexte 465">
          <a:extLst>
            <a:ext uri="{FF2B5EF4-FFF2-40B4-BE49-F238E27FC236}">
              <a16:creationId xmlns:a16="http://schemas.microsoft.com/office/drawing/2014/main" id="{D306CC53-63E1-4D4B-9FB3-65E3E5E2C6DB}"/>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44</xdr:row>
      <xdr:rowOff>0</xdr:rowOff>
    </xdr:from>
    <xdr:ext cx="65" cy="172227"/>
    <xdr:sp macro="" textlink="">
      <xdr:nvSpPr>
        <xdr:cNvPr id="467" name="ZoneTexte 466">
          <a:extLst>
            <a:ext uri="{FF2B5EF4-FFF2-40B4-BE49-F238E27FC236}">
              <a16:creationId xmlns:a16="http://schemas.microsoft.com/office/drawing/2014/main" id="{C0D075BB-5DD3-43F4-9B59-5AED751B8E80}"/>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44</xdr:row>
      <xdr:rowOff>0</xdr:rowOff>
    </xdr:from>
    <xdr:ext cx="65" cy="172227"/>
    <xdr:sp macro="" textlink="">
      <xdr:nvSpPr>
        <xdr:cNvPr id="468" name="ZoneTexte 467">
          <a:extLst>
            <a:ext uri="{FF2B5EF4-FFF2-40B4-BE49-F238E27FC236}">
              <a16:creationId xmlns:a16="http://schemas.microsoft.com/office/drawing/2014/main" id="{43BE9E16-F969-40EB-9F45-B55DE002810C}"/>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44</xdr:row>
      <xdr:rowOff>0</xdr:rowOff>
    </xdr:from>
    <xdr:ext cx="65" cy="172227"/>
    <xdr:sp macro="" textlink="">
      <xdr:nvSpPr>
        <xdr:cNvPr id="469" name="ZoneTexte 468">
          <a:extLst>
            <a:ext uri="{FF2B5EF4-FFF2-40B4-BE49-F238E27FC236}">
              <a16:creationId xmlns:a16="http://schemas.microsoft.com/office/drawing/2014/main" id="{D3072873-AD66-4D52-8BBD-A9AC779EAF9E}"/>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44</xdr:row>
      <xdr:rowOff>0</xdr:rowOff>
    </xdr:from>
    <xdr:ext cx="65" cy="172227"/>
    <xdr:sp macro="" textlink="">
      <xdr:nvSpPr>
        <xdr:cNvPr id="470" name="ZoneTexte 469">
          <a:extLst>
            <a:ext uri="{FF2B5EF4-FFF2-40B4-BE49-F238E27FC236}">
              <a16:creationId xmlns:a16="http://schemas.microsoft.com/office/drawing/2014/main" id="{BD2D197E-6EF4-4F07-AAE5-25ACA4EA63E0}"/>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44</xdr:row>
      <xdr:rowOff>0</xdr:rowOff>
    </xdr:from>
    <xdr:ext cx="65" cy="172227"/>
    <xdr:sp macro="" textlink="">
      <xdr:nvSpPr>
        <xdr:cNvPr id="471" name="ZoneTexte 470">
          <a:extLst>
            <a:ext uri="{FF2B5EF4-FFF2-40B4-BE49-F238E27FC236}">
              <a16:creationId xmlns:a16="http://schemas.microsoft.com/office/drawing/2014/main" id="{12853294-26C7-4C09-98B2-A034E24D7709}"/>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44</xdr:row>
      <xdr:rowOff>0</xdr:rowOff>
    </xdr:from>
    <xdr:ext cx="65" cy="172227"/>
    <xdr:sp macro="" textlink="">
      <xdr:nvSpPr>
        <xdr:cNvPr id="472" name="ZoneTexte 471">
          <a:extLst>
            <a:ext uri="{FF2B5EF4-FFF2-40B4-BE49-F238E27FC236}">
              <a16:creationId xmlns:a16="http://schemas.microsoft.com/office/drawing/2014/main" id="{DABA84FC-418B-489C-9A09-55D33C6EEEAC}"/>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73" name="ZoneTexte 472">
          <a:extLst>
            <a:ext uri="{FF2B5EF4-FFF2-40B4-BE49-F238E27FC236}">
              <a16:creationId xmlns:a16="http://schemas.microsoft.com/office/drawing/2014/main" id="{EE0E53AF-3C29-40BC-9EDB-E5A587AEDAAE}"/>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74" name="ZoneTexte 473">
          <a:extLst>
            <a:ext uri="{FF2B5EF4-FFF2-40B4-BE49-F238E27FC236}">
              <a16:creationId xmlns:a16="http://schemas.microsoft.com/office/drawing/2014/main" id="{CBE5A9F9-44F9-4DD3-B2E0-4CFCA7E658DE}"/>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75" name="ZoneTexte 474">
          <a:extLst>
            <a:ext uri="{FF2B5EF4-FFF2-40B4-BE49-F238E27FC236}">
              <a16:creationId xmlns:a16="http://schemas.microsoft.com/office/drawing/2014/main" id="{D0DF8083-902F-42EE-8031-C35091C96145}"/>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76" name="ZoneTexte 475">
          <a:extLst>
            <a:ext uri="{FF2B5EF4-FFF2-40B4-BE49-F238E27FC236}">
              <a16:creationId xmlns:a16="http://schemas.microsoft.com/office/drawing/2014/main" id="{987BB8D8-2965-4FC1-B278-795BE1E791CF}"/>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77" name="ZoneTexte 476">
          <a:extLst>
            <a:ext uri="{FF2B5EF4-FFF2-40B4-BE49-F238E27FC236}">
              <a16:creationId xmlns:a16="http://schemas.microsoft.com/office/drawing/2014/main" id="{05602125-EB7A-4CD8-9195-C4418A259E4F}"/>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78" name="ZoneTexte 477">
          <a:extLst>
            <a:ext uri="{FF2B5EF4-FFF2-40B4-BE49-F238E27FC236}">
              <a16:creationId xmlns:a16="http://schemas.microsoft.com/office/drawing/2014/main" id="{B2B96EB9-4545-45D7-9305-76F84699E250}"/>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79" name="ZoneTexte 478">
          <a:extLst>
            <a:ext uri="{FF2B5EF4-FFF2-40B4-BE49-F238E27FC236}">
              <a16:creationId xmlns:a16="http://schemas.microsoft.com/office/drawing/2014/main" id="{7E770511-478E-4925-A9B3-43ADED07D355}"/>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80" name="ZoneTexte 479">
          <a:extLst>
            <a:ext uri="{FF2B5EF4-FFF2-40B4-BE49-F238E27FC236}">
              <a16:creationId xmlns:a16="http://schemas.microsoft.com/office/drawing/2014/main" id="{DA365246-B713-4832-B3E2-9B6060D4E330}"/>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81" name="ZoneTexte 480">
          <a:extLst>
            <a:ext uri="{FF2B5EF4-FFF2-40B4-BE49-F238E27FC236}">
              <a16:creationId xmlns:a16="http://schemas.microsoft.com/office/drawing/2014/main" id="{E18E9E11-A404-471D-92B9-3C23E04A94BC}"/>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82" name="ZoneTexte 481">
          <a:extLst>
            <a:ext uri="{FF2B5EF4-FFF2-40B4-BE49-F238E27FC236}">
              <a16:creationId xmlns:a16="http://schemas.microsoft.com/office/drawing/2014/main" id="{821F0BDE-8ACC-4E1E-AE27-519CD7341442}"/>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83" name="ZoneTexte 482">
          <a:extLst>
            <a:ext uri="{FF2B5EF4-FFF2-40B4-BE49-F238E27FC236}">
              <a16:creationId xmlns:a16="http://schemas.microsoft.com/office/drawing/2014/main" id="{2788FCBC-1149-406E-B027-25B894E81B54}"/>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44</xdr:row>
      <xdr:rowOff>0</xdr:rowOff>
    </xdr:from>
    <xdr:ext cx="65" cy="172227"/>
    <xdr:sp macro="" textlink="">
      <xdr:nvSpPr>
        <xdr:cNvPr id="484" name="ZoneTexte 483">
          <a:extLst>
            <a:ext uri="{FF2B5EF4-FFF2-40B4-BE49-F238E27FC236}">
              <a16:creationId xmlns:a16="http://schemas.microsoft.com/office/drawing/2014/main" id="{09A565E4-C2E2-47AC-9D77-E9C3E573FAA7}"/>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44</xdr:row>
      <xdr:rowOff>0</xdr:rowOff>
    </xdr:from>
    <xdr:ext cx="65" cy="172227"/>
    <xdr:sp macro="" textlink="">
      <xdr:nvSpPr>
        <xdr:cNvPr id="485" name="ZoneTexte 484">
          <a:extLst>
            <a:ext uri="{FF2B5EF4-FFF2-40B4-BE49-F238E27FC236}">
              <a16:creationId xmlns:a16="http://schemas.microsoft.com/office/drawing/2014/main" id="{80856BF1-3532-4718-8BB2-3D90F6DFABEC}"/>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44</xdr:row>
      <xdr:rowOff>0</xdr:rowOff>
    </xdr:from>
    <xdr:ext cx="65" cy="172227"/>
    <xdr:sp macro="" textlink="">
      <xdr:nvSpPr>
        <xdr:cNvPr id="486" name="ZoneTexte 485">
          <a:extLst>
            <a:ext uri="{FF2B5EF4-FFF2-40B4-BE49-F238E27FC236}">
              <a16:creationId xmlns:a16="http://schemas.microsoft.com/office/drawing/2014/main" id="{16022EA2-9797-49A3-A835-E3AE5F38D65B}"/>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44</xdr:row>
      <xdr:rowOff>0</xdr:rowOff>
    </xdr:from>
    <xdr:ext cx="65" cy="172227"/>
    <xdr:sp macro="" textlink="">
      <xdr:nvSpPr>
        <xdr:cNvPr id="487" name="ZoneTexte 486">
          <a:extLst>
            <a:ext uri="{FF2B5EF4-FFF2-40B4-BE49-F238E27FC236}">
              <a16:creationId xmlns:a16="http://schemas.microsoft.com/office/drawing/2014/main" id="{F22BA328-F49D-4F38-9A1A-6516451719E9}"/>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44</xdr:row>
      <xdr:rowOff>0</xdr:rowOff>
    </xdr:from>
    <xdr:ext cx="65" cy="172227"/>
    <xdr:sp macro="" textlink="">
      <xdr:nvSpPr>
        <xdr:cNvPr id="488" name="ZoneTexte 487">
          <a:extLst>
            <a:ext uri="{FF2B5EF4-FFF2-40B4-BE49-F238E27FC236}">
              <a16:creationId xmlns:a16="http://schemas.microsoft.com/office/drawing/2014/main" id="{4C0E1C4C-CCBC-40A3-AA9B-C7E1A31F21E8}"/>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44</xdr:row>
      <xdr:rowOff>0</xdr:rowOff>
    </xdr:from>
    <xdr:ext cx="65" cy="172227"/>
    <xdr:sp macro="" textlink="">
      <xdr:nvSpPr>
        <xdr:cNvPr id="489" name="ZoneTexte 488">
          <a:extLst>
            <a:ext uri="{FF2B5EF4-FFF2-40B4-BE49-F238E27FC236}">
              <a16:creationId xmlns:a16="http://schemas.microsoft.com/office/drawing/2014/main" id="{4E0C0E18-8CE3-46AA-8822-8CD06C2BBC8A}"/>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44</xdr:row>
      <xdr:rowOff>0</xdr:rowOff>
    </xdr:from>
    <xdr:ext cx="65" cy="172227"/>
    <xdr:sp macro="" textlink="">
      <xdr:nvSpPr>
        <xdr:cNvPr id="490" name="ZoneTexte 489">
          <a:extLst>
            <a:ext uri="{FF2B5EF4-FFF2-40B4-BE49-F238E27FC236}">
              <a16:creationId xmlns:a16="http://schemas.microsoft.com/office/drawing/2014/main" id="{B9A6075C-B6E1-48E4-9FC9-1D0C122A674F}"/>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44</xdr:row>
      <xdr:rowOff>0</xdr:rowOff>
    </xdr:from>
    <xdr:ext cx="65" cy="172227"/>
    <xdr:sp macro="" textlink="">
      <xdr:nvSpPr>
        <xdr:cNvPr id="491" name="ZoneTexte 490">
          <a:extLst>
            <a:ext uri="{FF2B5EF4-FFF2-40B4-BE49-F238E27FC236}">
              <a16:creationId xmlns:a16="http://schemas.microsoft.com/office/drawing/2014/main" id="{A67594F9-49E2-460B-A206-FF73FF9CFC64}"/>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44</xdr:row>
      <xdr:rowOff>0</xdr:rowOff>
    </xdr:from>
    <xdr:ext cx="65" cy="172227"/>
    <xdr:sp macro="" textlink="">
      <xdr:nvSpPr>
        <xdr:cNvPr id="492" name="ZoneTexte 491">
          <a:extLst>
            <a:ext uri="{FF2B5EF4-FFF2-40B4-BE49-F238E27FC236}">
              <a16:creationId xmlns:a16="http://schemas.microsoft.com/office/drawing/2014/main" id="{6C53EFE0-16B6-41B3-8200-000812EACFFD}"/>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0</xdr:rowOff>
    </xdr:from>
    <xdr:ext cx="65" cy="172227"/>
    <xdr:sp macro="" textlink="">
      <xdr:nvSpPr>
        <xdr:cNvPr id="493" name="ZoneTexte 492">
          <a:extLst>
            <a:ext uri="{FF2B5EF4-FFF2-40B4-BE49-F238E27FC236}">
              <a16:creationId xmlns:a16="http://schemas.microsoft.com/office/drawing/2014/main" id="{15CB6845-7A9F-4801-BA77-CC3F6F0E8DBB}"/>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0</xdr:rowOff>
    </xdr:from>
    <xdr:ext cx="65" cy="172227"/>
    <xdr:sp macro="" textlink="">
      <xdr:nvSpPr>
        <xdr:cNvPr id="494" name="ZoneTexte 493">
          <a:extLst>
            <a:ext uri="{FF2B5EF4-FFF2-40B4-BE49-F238E27FC236}">
              <a16:creationId xmlns:a16="http://schemas.microsoft.com/office/drawing/2014/main" id="{F75C69F5-BFE8-4EDE-982E-8C25B70D8F8E}"/>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0</xdr:rowOff>
    </xdr:from>
    <xdr:ext cx="65" cy="172227"/>
    <xdr:sp macro="" textlink="">
      <xdr:nvSpPr>
        <xdr:cNvPr id="495" name="ZoneTexte 494">
          <a:extLst>
            <a:ext uri="{FF2B5EF4-FFF2-40B4-BE49-F238E27FC236}">
              <a16:creationId xmlns:a16="http://schemas.microsoft.com/office/drawing/2014/main" id="{E077AF8A-2EE0-4505-827C-168DEA3EFB70}"/>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0</xdr:rowOff>
    </xdr:from>
    <xdr:ext cx="65" cy="172227"/>
    <xdr:sp macro="" textlink="">
      <xdr:nvSpPr>
        <xdr:cNvPr id="496" name="ZoneTexte 495">
          <a:extLst>
            <a:ext uri="{FF2B5EF4-FFF2-40B4-BE49-F238E27FC236}">
              <a16:creationId xmlns:a16="http://schemas.microsoft.com/office/drawing/2014/main" id="{F361597F-8E23-487D-B3F9-13A9FDC0220D}"/>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0</xdr:rowOff>
    </xdr:from>
    <xdr:ext cx="65" cy="172227"/>
    <xdr:sp macro="" textlink="">
      <xdr:nvSpPr>
        <xdr:cNvPr id="497" name="ZoneTexte 496">
          <a:extLst>
            <a:ext uri="{FF2B5EF4-FFF2-40B4-BE49-F238E27FC236}">
              <a16:creationId xmlns:a16="http://schemas.microsoft.com/office/drawing/2014/main" id="{014A5388-3C00-4DBE-A752-F02F87AA904F}"/>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0</xdr:rowOff>
    </xdr:from>
    <xdr:ext cx="65" cy="172227"/>
    <xdr:sp macro="" textlink="">
      <xdr:nvSpPr>
        <xdr:cNvPr id="498" name="ZoneTexte 497">
          <a:extLst>
            <a:ext uri="{FF2B5EF4-FFF2-40B4-BE49-F238E27FC236}">
              <a16:creationId xmlns:a16="http://schemas.microsoft.com/office/drawing/2014/main" id="{4F0A9C00-F5E7-4B60-9928-FC9A510B5FB5}"/>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0</xdr:rowOff>
    </xdr:from>
    <xdr:ext cx="65" cy="172227"/>
    <xdr:sp macro="" textlink="">
      <xdr:nvSpPr>
        <xdr:cNvPr id="499" name="ZoneTexte 498">
          <a:extLst>
            <a:ext uri="{FF2B5EF4-FFF2-40B4-BE49-F238E27FC236}">
              <a16:creationId xmlns:a16="http://schemas.microsoft.com/office/drawing/2014/main" id="{F50F2DFE-6AA1-4A07-94FC-F288526A4208}"/>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0</xdr:rowOff>
    </xdr:from>
    <xdr:ext cx="65" cy="172227"/>
    <xdr:sp macro="" textlink="">
      <xdr:nvSpPr>
        <xdr:cNvPr id="500" name="ZoneTexte 499">
          <a:extLst>
            <a:ext uri="{FF2B5EF4-FFF2-40B4-BE49-F238E27FC236}">
              <a16:creationId xmlns:a16="http://schemas.microsoft.com/office/drawing/2014/main" id="{69FD7C46-6FD9-4CC6-BF99-D6B2A30F23DC}"/>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0</xdr:rowOff>
    </xdr:from>
    <xdr:ext cx="65" cy="172227"/>
    <xdr:sp macro="" textlink="">
      <xdr:nvSpPr>
        <xdr:cNvPr id="501" name="ZoneTexte 500">
          <a:extLst>
            <a:ext uri="{FF2B5EF4-FFF2-40B4-BE49-F238E27FC236}">
              <a16:creationId xmlns:a16="http://schemas.microsoft.com/office/drawing/2014/main" id="{CA367073-B3C4-4ED8-9228-6A86E21E0FCB}"/>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0</xdr:rowOff>
    </xdr:from>
    <xdr:ext cx="65" cy="172227"/>
    <xdr:sp macro="" textlink="">
      <xdr:nvSpPr>
        <xdr:cNvPr id="502" name="ZoneTexte 501">
          <a:extLst>
            <a:ext uri="{FF2B5EF4-FFF2-40B4-BE49-F238E27FC236}">
              <a16:creationId xmlns:a16="http://schemas.microsoft.com/office/drawing/2014/main" id="{EFD0566E-172A-4B3E-94DF-77339B4CB973}"/>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0</xdr:rowOff>
    </xdr:from>
    <xdr:ext cx="65" cy="172227"/>
    <xdr:sp macro="" textlink="">
      <xdr:nvSpPr>
        <xdr:cNvPr id="503" name="ZoneTexte 502">
          <a:extLst>
            <a:ext uri="{FF2B5EF4-FFF2-40B4-BE49-F238E27FC236}">
              <a16:creationId xmlns:a16="http://schemas.microsoft.com/office/drawing/2014/main" id="{4E14CC43-B381-4B83-BDCF-483807BE24B2}"/>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0</xdr:rowOff>
    </xdr:from>
    <xdr:ext cx="65" cy="172227"/>
    <xdr:sp macro="" textlink="">
      <xdr:nvSpPr>
        <xdr:cNvPr id="504" name="ZoneTexte 503">
          <a:extLst>
            <a:ext uri="{FF2B5EF4-FFF2-40B4-BE49-F238E27FC236}">
              <a16:creationId xmlns:a16="http://schemas.microsoft.com/office/drawing/2014/main" id="{E479BFEB-261C-48E4-998A-C7983CB1C780}"/>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05" name="ZoneTexte 504">
          <a:extLst>
            <a:ext uri="{FF2B5EF4-FFF2-40B4-BE49-F238E27FC236}">
              <a16:creationId xmlns:a16="http://schemas.microsoft.com/office/drawing/2014/main" id="{635982D9-A00E-48DD-96B2-8794B10F7B90}"/>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06" name="ZoneTexte 505">
          <a:extLst>
            <a:ext uri="{FF2B5EF4-FFF2-40B4-BE49-F238E27FC236}">
              <a16:creationId xmlns:a16="http://schemas.microsoft.com/office/drawing/2014/main" id="{C358D1D8-F5E8-4BF7-8C93-8E6722395FBF}"/>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07" name="ZoneTexte 506">
          <a:extLst>
            <a:ext uri="{FF2B5EF4-FFF2-40B4-BE49-F238E27FC236}">
              <a16:creationId xmlns:a16="http://schemas.microsoft.com/office/drawing/2014/main" id="{240314A1-E680-4991-9710-F55973CCCA68}"/>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08" name="ZoneTexte 507">
          <a:extLst>
            <a:ext uri="{FF2B5EF4-FFF2-40B4-BE49-F238E27FC236}">
              <a16:creationId xmlns:a16="http://schemas.microsoft.com/office/drawing/2014/main" id="{ADC6F363-CF1C-4FDC-9D4B-D7BE83B68F21}"/>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09" name="ZoneTexte 508">
          <a:extLst>
            <a:ext uri="{FF2B5EF4-FFF2-40B4-BE49-F238E27FC236}">
              <a16:creationId xmlns:a16="http://schemas.microsoft.com/office/drawing/2014/main" id="{B77BBA24-B6CC-4D6C-92B3-2EFCE1748BCA}"/>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10" name="ZoneTexte 509">
          <a:extLst>
            <a:ext uri="{FF2B5EF4-FFF2-40B4-BE49-F238E27FC236}">
              <a16:creationId xmlns:a16="http://schemas.microsoft.com/office/drawing/2014/main" id="{0F6D704E-657F-4A0D-BCB9-3D36F64FB59A}"/>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11" name="ZoneTexte 510">
          <a:extLst>
            <a:ext uri="{FF2B5EF4-FFF2-40B4-BE49-F238E27FC236}">
              <a16:creationId xmlns:a16="http://schemas.microsoft.com/office/drawing/2014/main" id="{D5BC1E45-BA8F-4056-84C8-CDCEFB648081}"/>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12" name="ZoneTexte 511">
          <a:extLst>
            <a:ext uri="{FF2B5EF4-FFF2-40B4-BE49-F238E27FC236}">
              <a16:creationId xmlns:a16="http://schemas.microsoft.com/office/drawing/2014/main" id="{46E1803B-5742-4CA7-BB43-18FA41DB2471}"/>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13" name="ZoneTexte 512">
          <a:extLst>
            <a:ext uri="{FF2B5EF4-FFF2-40B4-BE49-F238E27FC236}">
              <a16:creationId xmlns:a16="http://schemas.microsoft.com/office/drawing/2014/main" id="{7FEDAAFB-E16B-45F3-BCFC-50F09A6DF952}"/>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14" name="ZoneTexte 513">
          <a:extLst>
            <a:ext uri="{FF2B5EF4-FFF2-40B4-BE49-F238E27FC236}">
              <a16:creationId xmlns:a16="http://schemas.microsoft.com/office/drawing/2014/main" id="{1286E762-F3AB-4E66-8633-5B904736E266}"/>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15" name="ZoneTexte 514">
          <a:extLst>
            <a:ext uri="{FF2B5EF4-FFF2-40B4-BE49-F238E27FC236}">
              <a16:creationId xmlns:a16="http://schemas.microsoft.com/office/drawing/2014/main" id="{A5100071-AD67-4076-A74B-4E0ED08F9485}"/>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16" name="ZoneTexte 515">
          <a:extLst>
            <a:ext uri="{FF2B5EF4-FFF2-40B4-BE49-F238E27FC236}">
              <a16:creationId xmlns:a16="http://schemas.microsoft.com/office/drawing/2014/main" id="{7D32C4A7-6D17-4273-BC38-7662FF15A914}"/>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44</xdr:row>
      <xdr:rowOff>0</xdr:rowOff>
    </xdr:from>
    <xdr:ext cx="65" cy="172227"/>
    <xdr:sp macro="" textlink="">
      <xdr:nvSpPr>
        <xdr:cNvPr id="517" name="ZoneTexte 516">
          <a:extLst>
            <a:ext uri="{FF2B5EF4-FFF2-40B4-BE49-F238E27FC236}">
              <a16:creationId xmlns:a16="http://schemas.microsoft.com/office/drawing/2014/main" id="{1112890C-AC9C-46D9-BBDA-60B3C3E2AC77}"/>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44</xdr:row>
      <xdr:rowOff>0</xdr:rowOff>
    </xdr:from>
    <xdr:ext cx="65" cy="172227"/>
    <xdr:sp macro="" textlink="">
      <xdr:nvSpPr>
        <xdr:cNvPr id="518" name="ZoneTexte 517">
          <a:extLst>
            <a:ext uri="{FF2B5EF4-FFF2-40B4-BE49-F238E27FC236}">
              <a16:creationId xmlns:a16="http://schemas.microsoft.com/office/drawing/2014/main" id="{13E0235B-6A5D-47D6-BFEF-3437466DFB37}"/>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44</xdr:row>
      <xdr:rowOff>0</xdr:rowOff>
    </xdr:from>
    <xdr:ext cx="65" cy="172227"/>
    <xdr:sp macro="" textlink="">
      <xdr:nvSpPr>
        <xdr:cNvPr id="519" name="ZoneTexte 518">
          <a:extLst>
            <a:ext uri="{FF2B5EF4-FFF2-40B4-BE49-F238E27FC236}">
              <a16:creationId xmlns:a16="http://schemas.microsoft.com/office/drawing/2014/main" id="{FAE56346-21AA-4814-8AB1-43543627F628}"/>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44</xdr:row>
      <xdr:rowOff>0</xdr:rowOff>
    </xdr:from>
    <xdr:ext cx="65" cy="172227"/>
    <xdr:sp macro="" textlink="">
      <xdr:nvSpPr>
        <xdr:cNvPr id="520" name="ZoneTexte 519">
          <a:extLst>
            <a:ext uri="{FF2B5EF4-FFF2-40B4-BE49-F238E27FC236}">
              <a16:creationId xmlns:a16="http://schemas.microsoft.com/office/drawing/2014/main" id="{53DE1692-084F-445E-994C-272287EA401E}"/>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44</xdr:row>
      <xdr:rowOff>0</xdr:rowOff>
    </xdr:from>
    <xdr:ext cx="65" cy="172227"/>
    <xdr:sp macro="" textlink="">
      <xdr:nvSpPr>
        <xdr:cNvPr id="521" name="ZoneTexte 520">
          <a:extLst>
            <a:ext uri="{FF2B5EF4-FFF2-40B4-BE49-F238E27FC236}">
              <a16:creationId xmlns:a16="http://schemas.microsoft.com/office/drawing/2014/main" id="{201ABA85-4CA3-4C07-BDA7-2FC0BC7F27CE}"/>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44</xdr:row>
      <xdr:rowOff>0</xdr:rowOff>
    </xdr:from>
    <xdr:ext cx="65" cy="172227"/>
    <xdr:sp macro="" textlink="">
      <xdr:nvSpPr>
        <xdr:cNvPr id="522" name="ZoneTexte 521">
          <a:extLst>
            <a:ext uri="{FF2B5EF4-FFF2-40B4-BE49-F238E27FC236}">
              <a16:creationId xmlns:a16="http://schemas.microsoft.com/office/drawing/2014/main" id="{3E3CA981-6A5A-4BB4-9329-43B858E25A88}"/>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44</xdr:row>
      <xdr:rowOff>0</xdr:rowOff>
    </xdr:from>
    <xdr:ext cx="65" cy="172227"/>
    <xdr:sp macro="" textlink="">
      <xdr:nvSpPr>
        <xdr:cNvPr id="523" name="ZoneTexte 522">
          <a:extLst>
            <a:ext uri="{FF2B5EF4-FFF2-40B4-BE49-F238E27FC236}">
              <a16:creationId xmlns:a16="http://schemas.microsoft.com/office/drawing/2014/main" id="{FBEF225A-DBF2-4D64-ACA9-70295094E7AB}"/>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44</xdr:row>
      <xdr:rowOff>0</xdr:rowOff>
    </xdr:from>
    <xdr:ext cx="65" cy="172227"/>
    <xdr:sp macro="" textlink="">
      <xdr:nvSpPr>
        <xdr:cNvPr id="524" name="ZoneTexte 523">
          <a:extLst>
            <a:ext uri="{FF2B5EF4-FFF2-40B4-BE49-F238E27FC236}">
              <a16:creationId xmlns:a16="http://schemas.microsoft.com/office/drawing/2014/main" id="{37DE6864-28B4-416B-A3A9-1D17EE21CA82}"/>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25" name="ZoneTexte 524">
          <a:extLst>
            <a:ext uri="{FF2B5EF4-FFF2-40B4-BE49-F238E27FC236}">
              <a16:creationId xmlns:a16="http://schemas.microsoft.com/office/drawing/2014/main" id="{7B4F79D0-C50E-48FD-91F0-1F66966D1A8C}"/>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26" name="ZoneTexte 525">
          <a:extLst>
            <a:ext uri="{FF2B5EF4-FFF2-40B4-BE49-F238E27FC236}">
              <a16:creationId xmlns:a16="http://schemas.microsoft.com/office/drawing/2014/main" id="{A3A056E3-EFEE-4C07-A66E-0528E413D43A}"/>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27" name="ZoneTexte 526">
          <a:extLst>
            <a:ext uri="{FF2B5EF4-FFF2-40B4-BE49-F238E27FC236}">
              <a16:creationId xmlns:a16="http://schemas.microsoft.com/office/drawing/2014/main" id="{F706D270-2053-4D8B-88EC-05D51661F139}"/>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28" name="ZoneTexte 527">
          <a:extLst>
            <a:ext uri="{FF2B5EF4-FFF2-40B4-BE49-F238E27FC236}">
              <a16:creationId xmlns:a16="http://schemas.microsoft.com/office/drawing/2014/main" id="{A81DD27F-1B04-4E66-AD96-B302AE4B54CD}"/>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29" name="ZoneTexte 528">
          <a:extLst>
            <a:ext uri="{FF2B5EF4-FFF2-40B4-BE49-F238E27FC236}">
              <a16:creationId xmlns:a16="http://schemas.microsoft.com/office/drawing/2014/main" id="{6456C026-494C-42D4-BB49-DDFC8CDA7B6B}"/>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30" name="ZoneTexte 529">
          <a:extLst>
            <a:ext uri="{FF2B5EF4-FFF2-40B4-BE49-F238E27FC236}">
              <a16:creationId xmlns:a16="http://schemas.microsoft.com/office/drawing/2014/main" id="{C1E01189-213E-4315-983D-D399B3019011}"/>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31" name="ZoneTexte 530">
          <a:extLst>
            <a:ext uri="{FF2B5EF4-FFF2-40B4-BE49-F238E27FC236}">
              <a16:creationId xmlns:a16="http://schemas.microsoft.com/office/drawing/2014/main" id="{C278BE7F-F11E-4657-8B04-3BC07AE8750A}"/>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32" name="ZoneTexte 531">
          <a:extLst>
            <a:ext uri="{FF2B5EF4-FFF2-40B4-BE49-F238E27FC236}">
              <a16:creationId xmlns:a16="http://schemas.microsoft.com/office/drawing/2014/main" id="{483CEE42-90F2-40C7-8286-5B71F9C69868}"/>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33" name="ZoneTexte 532">
          <a:extLst>
            <a:ext uri="{FF2B5EF4-FFF2-40B4-BE49-F238E27FC236}">
              <a16:creationId xmlns:a16="http://schemas.microsoft.com/office/drawing/2014/main" id="{36F7001B-BC3C-4C79-8163-9E97E3932E0C}"/>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34" name="ZoneTexte 533">
          <a:extLst>
            <a:ext uri="{FF2B5EF4-FFF2-40B4-BE49-F238E27FC236}">
              <a16:creationId xmlns:a16="http://schemas.microsoft.com/office/drawing/2014/main" id="{1D4AFE3F-C6F3-4E86-9271-B93F15A108AC}"/>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35" name="ZoneTexte 534">
          <a:extLst>
            <a:ext uri="{FF2B5EF4-FFF2-40B4-BE49-F238E27FC236}">
              <a16:creationId xmlns:a16="http://schemas.microsoft.com/office/drawing/2014/main" id="{2995FD57-B36F-4005-A076-B5F51C410A80}"/>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44</xdr:row>
      <xdr:rowOff>0</xdr:rowOff>
    </xdr:from>
    <xdr:ext cx="65" cy="172227"/>
    <xdr:sp macro="" textlink="">
      <xdr:nvSpPr>
        <xdr:cNvPr id="536" name="ZoneTexte 535">
          <a:extLst>
            <a:ext uri="{FF2B5EF4-FFF2-40B4-BE49-F238E27FC236}">
              <a16:creationId xmlns:a16="http://schemas.microsoft.com/office/drawing/2014/main" id="{D3E5F981-74AE-4C13-82F8-E17536EB1674}"/>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44</xdr:row>
      <xdr:rowOff>0</xdr:rowOff>
    </xdr:from>
    <xdr:ext cx="65" cy="172227"/>
    <xdr:sp macro="" textlink="">
      <xdr:nvSpPr>
        <xdr:cNvPr id="537" name="ZoneTexte 536">
          <a:extLst>
            <a:ext uri="{FF2B5EF4-FFF2-40B4-BE49-F238E27FC236}">
              <a16:creationId xmlns:a16="http://schemas.microsoft.com/office/drawing/2014/main" id="{7C06CAA3-9AF8-49CE-A5BB-96AC3FDD60E6}"/>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44</xdr:row>
      <xdr:rowOff>0</xdr:rowOff>
    </xdr:from>
    <xdr:ext cx="65" cy="172227"/>
    <xdr:sp macro="" textlink="">
      <xdr:nvSpPr>
        <xdr:cNvPr id="538" name="ZoneTexte 537">
          <a:extLst>
            <a:ext uri="{FF2B5EF4-FFF2-40B4-BE49-F238E27FC236}">
              <a16:creationId xmlns:a16="http://schemas.microsoft.com/office/drawing/2014/main" id="{83D94FB0-ECB4-4DA3-AEB8-C42059883372}"/>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44</xdr:row>
      <xdr:rowOff>0</xdr:rowOff>
    </xdr:from>
    <xdr:ext cx="65" cy="172227"/>
    <xdr:sp macro="" textlink="">
      <xdr:nvSpPr>
        <xdr:cNvPr id="539" name="ZoneTexte 538">
          <a:extLst>
            <a:ext uri="{FF2B5EF4-FFF2-40B4-BE49-F238E27FC236}">
              <a16:creationId xmlns:a16="http://schemas.microsoft.com/office/drawing/2014/main" id="{0C7E172F-1F3B-4E60-A52E-4664097FAAF9}"/>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44</xdr:row>
      <xdr:rowOff>0</xdr:rowOff>
    </xdr:from>
    <xdr:ext cx="65" cy="172227"/>
    <xdr:sp macro="" textlink="">
      <xdr:nvSpPr>
        <xdr:cNvPr id="540" name="ZoneTexte 539">
          <a:extLst>
            <a:ext uri="{FF2B5EF4-FFF2-40B4-BE49-F238E27FC236}">
              <a16:creationId xmlns:a16="http://schemas.microsoft.com/office/drawing/2014/main" id="{2EDE00B8-584C-47A4-8114-F13A368BB52D}"/>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44</xdr:row>
      <xdr:rowOff>0</xdr:rowOff>
    </xdr:from>
    <xdr:ext cx="65" cy="172227"/>
    <xdr:sp macro="" textlink="">
      <xdr:nvSpPr>
        <xdr:cNvPr id="541" name="ZoneTexte 540">
          <a:extLst>
            <a:ext uri="{FF2B5EF4-FFF2-40B4-BE49-F238E27FC236}">
              <a16:creationId xmlns:a16="http://schemas.microsoft.com/office/drawing/2014/main" id="{4B75022D-F9FB-4E30-84CC-CF76C56C2C96}"/>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44</xdr:row>
      <xdr:rowOff>0</xdr:rowOff>
    </xdr:from>
    <xdr:ext cx="65" cy="172227"/>
    <xdr:sp macro="" textlink="">
      <xdr:nvSpPr>
        <xdr:cNvPr id="542" name="ZoneTexte 541">
          <a:extLst>
            <a:ext uri="{FF2B5EF4-FFF2-40B4-BE49-F238E27FC236}">
              <a16:creationId xmlns:a16="http://schemas.microsoft.com/office/drawing/2014/main" id="{F4A6E949-01D7-42E1-8427-50E12916682C}"/>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44</xdr:row>
      <xdr:rowOff>0</xdr:rowOff>
    </xdr:from>
    <xdr:ext cx="65" cy="172227"/>
    <xdr:sp macro="" textlink="">
      <xdr:nvSpPr>
        <xdr:cNvPr id="543" name="ZoneTexte 542">
          <a:extLst>
            <a:ext uri="{FF2B5EF4-FFF2-40B4-BE49-F238E27FC236}">
              <a16:creationId xmlns:a16="http://schemas.microsoft.com/office/drawing/2014/main" id="{D4FC05E2-7A98-4D84-BB22-6488BB6EA493}"/>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44</xdr:row>
      <xdr:rowOff>0</xdr:rowOff>
    </xdr:from>
    <xdr:ext cx="65" cy="172227"/>
    <xdr:sp macro="" textlink="">
      <xdr:nvSpPr>
        <xdr:cNvPr id="544" name="ZoneTexte 543">
          <a:extLst>
            <a:ext uri="{FF2B5EF4-FFF2-40B4-BE49-F238E27FC236}">
              <a16:creationId xmlns:a16="http://schemas.microsoft.com/office/drawing/2014/main" id="{5E061A96-A589-44D2-883E-B713E938B57E}"/>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44</xdr:row>
      <xdr:rowOff>0</xdr:rowOff>
    </xdr:from>
    <xdr:ext cx="65" cy="172227"/>
    <xdr:sp macro="" textlink="">
      <xdr:nvSpPr>
        <xdr:cNvPr id="545" name="ZoneTexte 544">
          <a:extLst>
            <a:ext uri="{FF2B5EF4-FFF2-40B4-BE49-F238E27FC236}">
              <a16:creationId xmlns:a16="http://schemas.microsoft.com/office/drawing/2014/main" id="{C32C1E23-75EA-4BCA-9CF2-E1C494A1D102}"/>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44</xdr:row>
      <xdr:rowOff>0</xdr:rowOff>
    </xdr:from>
    <xdr:ext cx="65" cy="172227"/>
    <xdr:sp macro="" textlink="">
      <xdr:nvSpPr>
        <xdr:cNvPr id="546" name="ZoneTexte 545">
          <a:extLst>
            <a:ext uri="{FF2B5EF4-FFF2-40B4-BE49-F238E27FC236}">
              <a16:creationId xmlns:a16="http://schemas.microsoft.com/office/drawing/2014/main" id="{327DB348-4A18-4C69-A2A6-CA4B3A97BABA}"/>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44</xdr:row>
      <xdr:rowOff>0</xdr:rowOff>
    </xdr:from>
    <xdr:ext cx="65" cy="172227"/>
    <xdr:sp macro="" textlink="">
      <xdr:nvSpPr>
        <xdr:cNvPr id="547" name="ZoneTexte 546">
          <a:extLst>
            <a:ext uri="{FF2B5EF4-FFF2-40B4-BE49-F238E27FC236}">
              <a16:creationId xmlns:a16="http://schemas.microsoft.com/office/drawing/2014/main" id="{32499DFB-FD06-48D1-AB2B-9B79FF06DE8B}"/>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44</xdr:row>
      <xdr:rowOff>0</xdr:rowOff>
    </xdr:from>
    <xdr:ext cx="65" cy="172227"/>
    <xdr:sp macro="" textlink="">
      <xdr:nvSpPr>
        <xdr:cNvPr id="548" name="ZoneTexte 547">
          <a:extLst>
            <a:ext uri="{FF2B5EF4-FFF2-40B4-BE49-F238E27FC236}">
              <a16:creationId xmlns:a16="http://schemas.microsoft.com/office/drawing/2014/main" id="{D9DCB28F-E934-40BF-BFE6-70C6E50B52C4}"/>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44</xdr:row>
      <xdr:rowOff>0</xdr:rowOff>
    </xdr:from>
    <xdr:ext cx="65" cy="172227"/>
    <xdr:sp macro="" textlink="">
      <xdr:nvSpPr>
        <xdr:cNvPr id="549" name="ZoneTexte 548">
          <a:extLst>
            <a:ext uri="{FF2B5EF4-FFF2-40B4-BE49-F238E27FC236}">
              <a16:creationId xmlns:a16="http://schemas.microsoft.com/office/drawing/2014/main" id="{F8560E22-CBCC-47BA-99B8-1BFC366654D1}"/>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44</xdr:row>
      <xdr:rowOff>0</xdr:rowOff>
    </xdr:from>
    <xdr:ext cx="65" cy="172227"/>
    <xdr:sp macro="" textlink="">
      <xdr:nvSpPr>
        <xdr:cNvPr id="550" name="ZoneTexte 549">
          <a:extLst>
            <a:ext uri="{FF2B5EF4-FFF2-40B4-BE49-F238E27FC236}">
              <a16:creationId xmlns:a16="http://schemas.microsoft.com/office/drawing/2014/main" id="{6FFD27D6-4003-4822-8AF0-9684A7D0D810}"/>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44</xdr:row>
      <xdr:rowOff>0</xdr:rowOff>
    </xdr:from>
    <xdr:ext cx="65" cy="172227"/>
    <xdr:sp macro="" textlink="">
      <xdr:nvSpPr>
        <xdr:cNvPr id="551" name="ZoneTexte 550">
          <a:extLst>
            <a:ext uri="{FF2B5EF4-FFF2-40B4-BE49-F238E27FC236}">
              <a16:creationId xmlns:a16="http://schemas.microsoft.com/office/drawing/2014/main" id="{F799259C-0162-4A2C-BC9F-A8ABB765A115}"/>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44</xdr:row>
      <xdr:rowOff>0</xdr:rowOff>
    </xdr:from>
    <xdr:ext cx="65" cy="172227"/>
    <xdr:sp macro="" textlink="">
      <xdr:nvSpPr>
        <xdr:cNvPr id="552" name="ZoneTexte 551">
          <a:extLst>
            <a:ext uri="{FF2B5EF4-FFF2-40B4-BE49-F238E27FC236}">
              <a16:creationId xmlns:a16="http://schemas.microsoft.com/office/drawing/2014/main" id="{AE6B5309-1E28-4CBA-967A-65C8904E01C9}"/>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44</xdr:row>
      <xdr:rowOff>0</xdr:rowOff>
    </xdr:from>
    <xdr:ext cx="65" cy="172227"/>
    <xdr:sp macro="" textlink="">
      <xdr:nvSpPr>
        <xdr:cNvPr id="553" name="ZoneTexte 552">
          <a:extLst>
            <a:ext uri="{FF2B5EF4-FFF2-40B4-BE49-F238E27FC236}">
              <a16:creationId xmlns:a16="http://schemas.microsoft.com/office/drawing/2014/main" id="{4D7C2131-7D34-471B-BAF8-9EE35F1BA71F}"/>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44</xdr:row>
      <xdr:rowOff>0</xdr:rowOff>
    </xdr:from>
    <xdr:ext cx="65" cy="172227"/>
    <xdr:sp macro="" textlink="">
      <xdr:nvSpPr>
        <xdr:cNvPr id="554" name="ZoneTexte 553">
          <a:extLst>
            <a:ext uri="{FF2B5EF4-FFF2-40B4-BE49-F238E27FC236}">
              <a16:creationId xmlns:a16="http://schemas.microsoft.com/office/drawing/2014/main" id="{B9AF5F62-45A3-4137-9FB8-AEF14DE07C32}"/>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44</xdr:row>
      <xdr:rowOff>0</xdr:rowOff>
    </xdr:from>
    <xdr:ext cx="65" cy="172227"/>
    <xdr:sp macro="" textlink="">
      <xdr:nvSpPr>
        <xdr:cNvPr id="555" name="ZoneTexte 554">
          <a:extLst>
            <a:ext uri="{FF2B5EF4-FFF2-40B4-BE49-F238E27FC236}">
              <a16:creationId xmlns:a16="http://schemas.microsoft.com/office/drawing/2014/main" id="{2EAA6BA4-C01D-4ED1-A2C5-D4C7617EFDAD}"/>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44</xdr:row>
      <xdr:rowOff>0</xdr:rowOff>
    </xdr:from>
    <xdr:ext cx="65" cy="172227"/>
    <xdr:sp macro="" textlink="">
      <xdr:nvSpPr>
        <xdr:cNvPr id="556" name="ZoneTexte 555">
          <a:extLst>
            <a:ext uri="{FF2B5EF4-FFF2-40B4-BE49-F238E27FC236}">
              <a16:creationId xmlns:a16="http://schemas.microsoft.com/office/drawing/2014/main" id="{038F671E-2114-4E84-9E40-2BA26B1D1FCB}"/>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57" name="ZoneTexte 556">
          <a:extLst>
            <a:ext uri="{FF2B5EF4-FFF2-40B4-BE49-F238E27FC236}">
              <a16:creationId xmlns:a16="http://schemas.microsoft.com/office/drawing/2014/main" id="{BFE668D4-81BE-44DA-AC8A-7A7D4DECB4A8}"/>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58" name="ZoneTexte 557">
          <a:extLst>
            <a:ext uri="{FF2B5EF4-FFF2-40B4-BE49-F238E27FC236}">
              <a16:creationId xmlns:a16="http://schemas.microsoft.com/office/drawing/2014/main" id="{B21FA6A6-CDF7-400E-B10C-A689100E7493}"/>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59" name="ZoneTexte 558">
          <a:extLst>
            <a:ext uri="{FF2B5EF4-FFF2-40B4-BE49-F238E27FC236}">
              <a16:creationId xmlns:a16="http://schemas.microsoft.com/office/drawing/2014/main" id="{A7E09884-3933-4A84-84EF-2A304C00A227}"/>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60" name="ZoneTexte 559">
          <a:extLst>
            <a:ext uri="{FF2B5EF4-FFF2-40B4-BE49-F238E27FC236}">
              <a16:creationId xmlns:a16="http://schemas.microsoft.com/office/drawing/2014/main" id="{E052775A-0FF9-4CEF-AC24-FF72B498C1DA}"/>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61" name="ZoneTexte 560">
          <a:extLst>
            <a:ext uri="{FF2B5EF4-FFF2-40B4-BE49-F238E27FC236}">
              <a16:creationId xmlns:a16="http://schemas.microsoft.com/office/drawing/2014/main" id="{F5E3EC7F-7C45-4F79-8D74-8A693AA9E406}"/>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62" name="ZoneTexte 561">
          <a:extLst>
            <a:ext uri="{FF2B5EF4-FFF2-40B4-BE49-F238E27FC236}">
              <a16:creationId xmlns:a16="http://schemas.microsoft.com/office/drawing/2014/main" id="{88C73C71-C6C8-4623-88F3-1FD6E6BF011A}"/>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63" name="ZoneTexte 562">
          <a:extLst>
            <a:ext uri="{FF2B5EF4-FFF2-40B4-BE49-F238E27FC236}">
              <a16:creationId xmlns:a16="http://schemas.microsoft.com/office/drawing/2014/main" id="{EF84375D-8F5A-4C87-AF26-D4886A1AD59C}"/>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64" name="ZoneTexte 563">
          <a:extLst>
            <a:ext uri="{FF2B5EF4-FFF2-40B4-BE49-F238E27FC236}">
              <a16:creationId xmlns:a16="http://schemas.microsoft.com/office/drawing/2014/main" id="{A48BCEE9-939F-46E9-88CC-39285F4A6B64}"/>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65" name="ZoneTexte 564">
          <a:extLst>
            <a:ext uri="{FF2B5EF4-FFF2-40B4-BE49-F238E27FC236}">
              <a16:creationId xmlns:a16="http://schemas.microsoft.com/office/drawing/2014/main" id="{48B7E388-AF20-43BD-A4E6-E2220201A8A1}"/>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66" name="ZoneTexte 565">
          <a:extLst>
            <a:ext uri="{FF2B5EF4-FFF2-40B4-BE49-F238E27FC236}">
              <a16:creationId xmlns:a16="http://schemas.microsoft.com/office/drawing/2014/main" id="{15C3AC0E-4D68-401A-B114-38ABBAF01113}"/>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67" name="ZoneTexte 566">
          <a:extLst>
            <a:ext uri="{FF2B5EF4-FFF2-40B4-BE49-F238E27FC236}">
              <a16:creationId xmlns:a16="http://schemas.microsoft.com/office/drawing/2014/main" id="{AFD9FF18-3D47-4066-8331-543615FA027B}"/>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68" name="ZoneTexte 567">
          <a:extLst>
            <a:ext uri="{FF2B5EF4-FFF2-40B4-BE49-F238E27FC236}">
              <a16:creationId xmlns:a16="http://schemas.microsoft.com/office/drawing/2014/main" id="{5CA4934F-AB2B-456A-8F35-85E29FC66CBB}"/>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83</xdr:row>
      <xdr:rowOff>0</xdr:rowOff>
    </xdr:from>
    <xdr:ext cx="65" cy="172227"/>
    <xdr:sp macro="" textlink="">
      <xdr:nvSpPr>
        <xdr:cNvPr id="569" name="ZoneTexte 568">
          <a:extLst>
            <a:ext uri="{FF2B5EF4-FFF2-40B4-BE49-F238E27FC236}">
              <a16:creationId xmlns:a16="http://schemas.microsoft.com/office/drawing/2014/main" id="{7527906E-298F-4971-BFFB-02AB9406674F}"/>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83</xdr:row>
      <xdr:rowOff>0</xdr:rowOff>
    </xdr:from>
    <xdr:ext cx="65" cy="172227"/>
    <xdr:sp macro="" textlink="">
      <xdr:nvSpPr>
        <xdr:cNvPr id="570" name="ZoneTexte 569">
          <a:extLst>
            <a:ext uri="{FF2B5EF4-FFF2-40B4-BE49-F238E27FC236}">
              <a16:creationId xmlns:a16="http://schemas.microsoft.com/office/drawing/2014/main" id="{09DA41DF-9A66-4131-BD59-2C2C57D74E8A}"/>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83</xdr:row>
      <xdr:rowOff>0</xdr:rowOff>
    </xdr:from>
    <xdr:ext cx="65" cy="172227"/>
    <xdr:sp macro="" textlink="">
      <xdr:nvSpPr>
        <xdr:cNvPr id="571" name="ZoneTexte 570">
          <a:extLst>
            <a:ext uri="{FF2B5EF4-FFF2-40B4-BE49-F238E27FC236}">
              <a16:creationId xmlns:a16="http://schemas.microsoft.com/office/drawing/2014/main" id="{94F34D3B-2A2C-40BB-8EF1-1A1390BB4E8E}"/>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83</xdr:row>
      <xdr:rowOff>0</xdr:rowOff>
    </xdr:from>
    <xdr:ext cx="65" cy="172227"/>
    <xdr:sp macro="" textlink="">
      <xdr:nvSpPr>
        <xdr:cNvPr id="572" name="ZoneTexte 571">
          <a:extLst>
            <a:ext uri="{FF2B5EF4-FFF2-40B4-BE49-F238E27FC236}">
              <a16:creationId xmlns:a16="http://schemas.microsoft.com/office/drawing/2014/main" id="{EFA12945-6D80-4ECB-B538-05206CF24759}"/>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83</xdr:row>
      <xdr:rowOff>0</xdr:rowOff>
    </xdr:from>
    <xdr:ext cx="65" cy="172227"/>
    <xdr:sp macro="" textlink="">
      <xdr:nvSpPr>
        <xdr:cNvPr id="573" name="ZoneTexte 572">
          <a:extLst>
            <a:ext uri="{FF2B5EF4-FFF2-40B4-BE49-F238E27FC236}">
              <a16:creationId xmlns:a16="http://schemas.microsoft.com/office/drawing/2014/main" id="{6B079F0B-827D-403F-AC91-89B2B7501F7D}"/>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83</xdr:row>
      <xdr:rowOff>0</xdr:rowOff>
    </xdr:from>
    <xdr:ext cx="65" cy="172227"/>
    <xdr:sp macro="" textlink="">
      <xdr:nvSpPr>
        <xdr:cNvPr id="574" name="ZoneTexte 573">
          <a:extLst>
            <a:ext uri="{FF2B5EF4-FFF2-40B4-BE49-F238E27FC236}">
              <a16:creationId xmlns:a16="http://schemas.microsoft.com/office/drawing/2014/main" id="{220187BD-7F58-4A58-A805-0B0A9AD1D7E1}"/>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83</xdr:row>
      <xdr:rowOff>0</xdr:rowOff>
    </xdr:from>
    <xdr:ext cx="65" cy="172227"/>
    <xdr:sp macro="" textlink="">
      <xdr:nvSpPr>
        <xdr:cNvPr id="575" name="ZoneTexte 574">
          <a:extLst>
            <a:ext uri="{FF2B5EF4-FFF2-40B4-BE49-F238E27FC236}">
              <a16:creationId xmlns:a16="http://schemas.microsoft.com/office/drawing/2014/main" id="{A21755EF-E553-4A14-ACB8-3FCFC14989DC}"/>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83</xdr:row>
      <xdr:rowOff>0</xdr:rowOff>
    </xdr:from>
    <xdr:ext cx="65" cy="172227"/>
    <xdr:sp macro="" textlink="">
      <xdr:nvSpPr>
        <xdr:cNvPr id="576" name="ZoneTexte 575">
          <a:extLst>
            <a:ext uri="{FF2B5EF4-FFF2-40B4-BE49-F238E27FC236}">
              <a16:creationId xmlns:a16="http://schemas.microsoft.com/office/drawing/2014/main" id="{F30DA5A4-F44F-42EB-9EA7-6496757465E0}"/>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77" name="ZoneTexte 576">
          <a:extLst>
            <a:ext uri="{FF2B5EF4-FFF2-40B4-BE49-F238E27FC236}">
              <a16:creationId xmlns:a16="http://schemas.microsoft.com/office/drawing/2014/main" id="{79000595-C8A6-43AD-85A0-5DADFDA50F41}"/>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78" name="ZoneTexte 577">
          <a:extLst>
            <a:ext uri="{FF2B5EF4-FFF2-40B4-BE49-F238E27FC236}">
              <a16:creationId xmlns:a16="http://schemas.microsoft.com/office/drawing/2014/main" id="{4CC7421B-A987-4B9B-801D-E78CF697A1B6}"/>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79" name="ZoneTexte 578">
          <a:extLst>
            <a:ext uri="{FF2B5EF4-FFF2-40B4-BE49-F238E27FC236}">
              <a16:creationId xmlns:a16="http://schemas.microsoft.com/office/drawing/2014/main" id="{FB6DACBC-C697-4BF7-847F-0D689D7D8A88}"/>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80" name="ZoneTexte 579">
          <a:extLst>
            <a:ext uri="{FF2B5EF4-FFF2-40B4-BE49-F238E27FC236}">
              <a16:creationId xmlns:a16="http://schemas.microsoft.com/office/drawing/2014/main" id="{9FE552CA-89B3-4E83-ADB0-16AE74C33D98}"/>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81" name="ZoneTexte 580">
          <a:extLst>
            <a:ext uri="{FF2B5EF4-FFF2-40B4-BE49-F238E27FC236}">
              <a16:creationId xmlns:a16="http://schemas.microsoft.com/office/drawing/2014/main" id="{CA48486E-7167-4160-9D02-92F0A10174B1}"/>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82" name="ZoneTexte 581">
          <a:extLst>
            <a:ext uri="{FF2B5EF4-FFF2-40B4-BE49-F238E27FC236}">
              <a16:creationId xmlns:a16="http://schemas.microsoft.com/office/drawing/2014/main" id="{8512BAFC-4BED-4DFB-9C6B-DDA200D08F14}"/>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83" name="ZoneTexte 582">
          <a:extLst>
            <a:ext uri="{FF2B5EF4-FFF2-40B4-BE49-F238E27FC236}">
              <a16:creationId xmlns:a16="http://schemas.microsoft.com/office/drawing/2014/main" id="{CDB0A03D-6E8B-4509-B7A1-EC5BD3609071}"/>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84" name="ZoneTexte 583">
          <a:extLst>
            <a:ext uri="{FF2B5EF4-FFF2-40B4-BE49-F238E27FC236}">
              <a16:creationId xmlns:a16="http://schemas.microsoft.com/office/drawing/2014/main" id="{8787BFBE-C7CF-47D0-AD79-1D9E3A1F5DBE}"/>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85" name="ZoneTexte 584">
          <a:extLst>
            <a:ext uri="{FF2B5EF4-FFF2-40B4-BE49-F238E27FC236}">
              <a16:creationId xmlns:a16="http://schemas.microsoft.com/office/drawing/2014/main" id="{99AC8C5A-2BA5-4E97-A7CA-2EA624FAA7E5}"/>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86" name="ZoneTexte 585">
          <a:extLst>
            <a:ext uri="{FF2B5EF4-FFF2-40B4-BE49-F238E27FC236}">
              <a16:creationId xmlns:a16="http://schemas.microsoft.com/office/drawing/2014/main" id="{617CE607-6B8C-4EAD-AC3C-75610F3AFFCC}"/>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87" name="ZoneTexte 586">
          <a:extLst>
            <a:ext uri="{FF2B5EF4-FFF2-40B4-BE49-F238E27FC236}">
              <a16:creationId xmlns:a16="http://schemas.microsoft.com/office/drawing/2014/main" id="{46116221-708B-483D-8560-86FC34D2A4B2}"/>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83</xdr:row>
      <xdr:rowOff>0</xdr:rowOff>
    </xdr:from>
    <xdr:ext cx="65" cy="172227"/>
    <xdr:sp macro="" textlink="">
      <xdr:nvSpPr>
        <xdr:cNvPr id="588" name="ZoneTexte 587">
          <a:extLst>
            <a:ext uri="{FF2B5EF4-FFF2-40B4-BE49-F238E27FC236}">
              <a16:creationId xmlns:a16="http://schemas.microsoft.com/office/drawing/2014/main" id="{A2027027-1C84-4FA9-B3C6-94943C414C86}"/>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83</xdr:row>
      <xdr:rowOff>0</xdr:rowOff>
    </xdr:from>
    <xdr:ext cx="65" cy="172227"/>
    <xdr:sp macro="" textlink="">
      <xdr:nvSpPr>
        <xdr:cNvPr id="589" name="ZoneTexte 588">
          <a:extLst>
            <a:ext uri="{FF2B5EF4-FFF2-40B4-BE49-F238E27FC236}">
              <a16:creationId xmlns:a16="http://schemas.microsoft.com/office/drawing/2014/main" id="{2A7A05C1-8AE9-4846-B625-7DF1F990602C}"/>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83</xdr:row>
      <xdr:rowOff>0</xdr:rowOff>
    </xdr:from>
    <xdr:ext cx="65" cy="172227"/>
    <xdr:sp macro="" textlink="">
      <xdr:nvSpPr>
        <xdr:cNvPr id="590" name="ZoneTexte 589">
          <a:extLst>
            <a:ext uri="{FF2B5EF4-FFF2-40B4-BE49-F238E27FC236}">
              <a16:creationId xmlns:a16="http://schemas.microsoft.com/office/drawing/2014/main" id="{B73EDF66-87E5-4232-968B-89F954C5F3DB}"/>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83</xdr:row>
      <xdr:rowOff>0</xdr:rowOff>
    </xdr:from>
    <xdr:ext cx="65" cy="172227"/>
    <xdr:sp macro="" textlink="">
      <xdr:nvSpPr>
        <xdr:cNvPr id="591" name="ZoneTexte 590">
          <a:extLst>
            <a:ext uri="{FF2B5EF4-FFF2-40B4-BE49-F238E27FC236}">
              <a16:creationId xmlns:a16="http://schemas.microsoft.com/office/drawing/2014/main" id="{44C98D28-CC48-447D-8198-A99CC4443C53}"/>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83</xdr:row>
      <xdr:rowOff>0</xdr:rowOff>
    </xdr:from>
    <xdr:ext cx="65" cy="172227"/>
    <xdr:sp macro="" textlink="">
      <xdr:nvSpPr>
        <xdr:cNvPr id="592" name="ZoneTexte 591">
          <a:extLst>
            <a:ext uri="{FF2B5EF4-FFF2-40B4-BE49-F238E27FC236}">
              <a16:creationId xmlns:a16="http://schemas.microsoft.com/office/drawing/2014/main" id="{8090DEEC-900E-464A-8EED-68496DC5689C}"/>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83</xdr:row>
      <xdr:rowOff>0</xdr:rowOff>
    </xdr:from>
    <xdr:ext cx="65" cy="172227"/>
    <xdr:sp macro="" textlink="">
      <xdr:nvSpPr>
        <xdr:cNvPr id="593" name="ZoneTexte 592">
          <a:extLst>
            <a:ext uri="{FF2B5EF4-FFF2-40B4-BE49-F238E27FC236}">
              <a16:creationId xmlns:a16="http://schemas.microsoft.com/office/drawing/2014/main" id="{F5F2CDCD-F8C0-4D3A-8C3F-DD6763110B32}"/>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83</xdr:row>
      <xdr:rowOff>0</xdr:rowOff>
    </xdr:from>
    <xdr:ext cx="65" cy="172227"/>
    <xdr:sp macro="" textlink="">
      <xdr:nvSpPr>
        <xdr:cNvPr id="594" name="ZoneTexte 593">
          <a:extLst>
            <a:ext uri="{FF2B5EF4-FFF2-40B4-BE49-F238E27FC236}">
              <a16:creationId xmlns:a16="http://schemas.microsoft.com/office/drawing/2014/main" id="{E0524821-D81A-4D17-A2CD-DB5A02AD7670}"/>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83</xdr:row>
      <xdr:rowOff>0</xdr:rowOff>
    </xdr:from>
    <xdr:ext cx="65" cy="172227"/>
    <xdr:sp macro="" textlink="">
      <xdr:nvSpPr>
        <xdr:cNvPr id="595" name="ZoneTexte 594">
          <a:extLst>
            <a:ext uri="{FF2B5EF4-FFF2-40B4-BE49-F238E27FC236}">
              <a16:creationId xmlns:a16="http://schemas.microsoft.com/office/drawing/2014/main" id="{0387819E-BC68-42C9-9021-227F7E62DFC3}"/>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83</xdr:row>
      <xdr:rowOff>0</xdr:rowOff>
    </xdr:from>
    <xdr:ext cx="65" cy="172227"/>
    <xdr:sp macro="" textlink="">
      <xdr:nvSpPr>
        <xdr:cNvPr id="596" name="ZoneTexte 595">
          <a:extLst>
            <a:ext uri="{FF2B5EF4-FFF2-40B4-BE49-F238E27FC236}">
              <a16:creationId xmlns:a16="http://schemas.microsoft.com/office/drawing/2014/main" id="{6AD5CB05-46CB-4786-AE46-2A0074ABF2C2}"/>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83</xdr:row>
      <xdr:rowOff>0</xdr:rowOff>
    </xdr:from>
    <xdr:ext cx="65" cy="172227"/>
    <xdr:sp macro="" textlink="">
      <xdr:nvSpPr>
        <xdr:cNvPr id="597" name="ZoneTexte 596">
          <a:extLst>
            <a:ext uri="{FF2B5EF4-FFF2-40B4-BE49-F238E27FC236}">
              <a16:creationId xmlns:a16="http://schemas.microsoft.com/office/drawing/2014/main" id="{BC985EF1-9CC3-4FB2-A0C6-A1FDF906E5FA}"/>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83</xdr:row>
      <xdr:rowOff>0</xdr:rowOff>
    </xdr:from>
    <xdr:ext cx="65" cy="172227"/>
    <xdr:sp macro="" textlink="">
      <xdr:nvSpPr>
        <xdr:cNvPr id="598" name="ZoneTexte 597">
          <a:extLst>
            <a:ext uri="{FF2B5EF4-FFF2-40B4-BE49-F238E27FC236}">
              <a16:creationId xmlns:a16="http://schemas.microsoft.com/office/drawing/2014/main" id="{6DA9A210-33A7-48C6-BA6C-24C3BB698103}"/>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83</xdr:row>
      <xdr:rowOff>0</xdr:rowOff>
    </xdr:from>
    <xdr:ext cx="65" cy="172227"/>
    <xdr:sp macro="" textlink="">
      <xdr:nvSpPr>
        <xdr:cNvPr id="599" name="ZoneTexte 598">
          <a:extLst>
            <a:ext uri="{FF2B5EF4-FFF2-40B4-BE49-F238E27FC236}">
              <a16:creationId xmlns:a16="http://schemas.microsoft.com/office/drawing/2014/main" id="{CD156601-F16D-45B4-8FC0-FD9C23963A5C}"/>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83</xdr:row>
      <xdr:rowOff>0</xdr:rowOff>
    </xdr:from>
    <xdr:ext cx="65" cy="172227"/>
    <xdr:sp macro="" textlink="">
      <xdr:nvSpPr>
        <xdr:cNvPr id="600" name="ZoneTexte 599">
          <a:extLst>
            <a:ext uri="{FF2B5EF4-FFF2-40B4-BE49-F238E27FC236}">
              <a16:creationId xmlns:a16="http://schemas.microsoft.com/office/drawing/2014/main" id="{6E03524E-94F3-442C-B5BC-33D4F1F3CFF2}"/>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83</xdr:row>
      <xdr:rowOff>0</xdr:rowOff>
    </xdr:from>
    <xdr:ext cx="65" cy="172227"/>
    <xdr:sp macro="" textlink="">
      <xdr:nvSpPr>
        <xdr:cNvPr id="601" name="ZoneTexte 600">
          <a:extLst>
            <a:ext uri="{FF2B5EF4-FFF2-40B4-BE49-F238E27FC236}">
              <a16:creationId xmlns:a16="http://schemas.microsoft.com/office/drawing/2014/main" id="{EC098928-5D00-4CD0-8634-345470EDFBE1}"/>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83</xdr:row>
      <xdr:rowOff>0</xdr:rowOff>
    </xdr:from>
    <xdr:ext cx="65" cy="172227"/>
    <xdr:sp macro="" textlink="">
      <xdr:nvSpPr>
        <xdr:cNvPr id="602" name="ZoneTexte 601">
          <a:extLst>
            <a:ext uri="{FF2B5EF4-FFF2-40B4-BE49-F238E27FC236}">
              <a16:creationId xmlns:a16="http://schemas.microsoft.com/office/drawing/2014/main" id="{D192F047-32A3-4CD7-BBB8-3EF9FA74CC74}"/>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83</xdr:row>
      <xdr:rowOff>0</xdr:rowOff>
    </xdr:from>
    <xdr:ext cx="65" cy="172227"/>
    <xdr:sp macro="" textlink="">
      <xdr:nvSpPr>
        <xdr:cNvPr id="603" name="ZoneTexte 602">
          <a:extLst>
            <a:ext uri="{FF2B5EF4-FFF2-40B4-BE49-F238E27FC236}">
              <a16:creationId xmlns:a16="http://schemas.microsoft.com/office/drawing/2014/main" id="{6F26036B-1CB7-497B-B7AC-586152C1BF53}"/>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83</xdr:row>
      <xdr:rowOff>0</xdr:rowOff>
    </xdr:from>
    <xdr:ext cx="65" cy="172227"/>
    <xdr:sp macro="" textlink="">
      <xdr:nvSpPr>
        <xdr:cNvPr id="604" name="ZoneTexte 603">
          <a:extLst>
            <a:ext uri="{FF2B5EF4-FFF2-40B4-BE49-F238E27FC236}">
              <a16:creationId xmlns:a16="http://schemas.microsoft.com/office/drawing/2014/main" id="{1A4863D2-1ED8-4376-A095-EA580BD43999}"/>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83</xdr:row>
      <xdr:rowOff>0</xdr:rowOff>
    </xdr:from>
    <xdr:ext cx="65" cy="172227"/>
    <xdr:sp macro="" textlink="">
      <xdr:nvSpPr>
        <xdr:cNvPr id="605" name="ZoneTexte 604">
          <a:extLst>
            <a:ext uri="{FF2B5EF4-FFF2-40B4-BE49-F238E27FC236}">
              <a16:creationId xmlns:a16="http://schemas.microsoft.com/office/drawing/2014/main" id="{A8EC354F-3218-4617-9ED2-001F06E0E3D0}"/>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83</xdr:row>
      <xdr:rowOff>0</xdr:rowOff>
    </xdr:from>
    <xdr:ext cx="65" cy="172227"/>
    <xdr:sp macro="" textlink="">
      <xdr:nvSpPr>
        <xdr:cNvPr id="606" name="ZoneTexte 605">
          <a:extLst>
            <a:ext uri="{FF2B5EF4-FFF2-40B4-BE49-F238E27FC236}">
              <a16:creationId xmlns:a16="http://schemas.microsoft.com/office/drawing/2014/main" id="{14A4AAB3-D720-490D-A58E-D3A15AE73EF0}"/>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83</xdr:row>
      <xdr:rowOff>0</xdr:rowOff>
    </xdr:from>
    <xdr:ext cx="65" cy="172227"/>
    <xdr:sp macro="" textlink="">
      <xdr:nvSpPr>
        <xdr:cNvPr id="607" name="ZoneTexte 606">
          <a:extLst>
            <a:ext uri="{FF2B5EF4-FFF2-40B4-BE49-F238E27FC236}">
              <a16:creationId xmlns:a16="http://schemas.microsoft.com/office/drawing/2014/main" id="{524E20F1-FC40-4C38-B5F7-B9CE61F8BF98}"/>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83</xdr:row>
      <xdr:rowOff>0</xdr:rowOff>
    </xdr:from>
    <xdr:ext cx="65" cy="172227"/>
    <xdr:sp macro="" textlink="">
      <xdr:nvSpPr>
        <xdr:cNvPr id="608" name="ZoneTexte 607">
          <a:extLst>
            <a:ext uri="{FF2B5EF4-FFF2-40B4-BE49-F238E27FC236}">
              <a16:creationId xmlns:a16="http://schemas.microsoft.com/office/drawing/2014/main" id="{DA5B17C2-3CF0-4B6B-86E0-9C50AD4C8AD1}"/>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09" name="ZoneTexte 608">
          <a:extLst>
            <a:ext uri="{FF2B5EF4-FFF2-40B4-BE49-F238E27FC236}">
              <a16:creationId xmlns:a16="http://schemas.microsoft.com/office/drawing/2014/main" id="{EA1E587A-3BED-4E07-9A4F-13AE4C68207F}"/>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10" name="ZoneTexte 609">
          <a:extLst>
            <a:ext uri="{FF2B5EF4-FFF2-40B4-BE49-F238E27FC236}">
              <a16:creationId xmlns:a16="http://schemas.microsoft.com/office/drawing/2014/main" id="{964FEF09-1A1B-4035-B685-728787AF0E15}"/>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11" name="ZoneTexte 610">
          <a:extLst>
            <a:ext uri="{FF2B5EF4-FFF2-40B4-BE49-F238E27FC236}">
              <a16:creationId xmlns:a16="http://schemas.microsoft.com/office/drawing/2014/main" id="{562697C4-8CC7-4E4B-B388-E9F3D004E949}"/>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12" name="ZoneTexte 611">
          <a:extLst>
            <a:ext uri="{FF2B5EF4-FFF2-40B4-BE49-F238E27FC236}">
              <a16:creationId xmlns:a16="http://schemas.microsoft.com/office/drawing/2014/main" id="{F5003A16-8209-4FAA-A394-3BD192410020}"/>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13" name="ZoneTexte 612">
          <a:extLst>
            <a:ext uri="{FF2B5EF4-FFF2-40B4-BE49-F238E27FC236}">
              <a16:creationId xmlns:a16="http://schemas.microsoft.com/office/drawing/2014/main" id="{9BFA98D6-2210-49D1-B4FF-6B6544CDA405}"/>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14" name="ZoneTexte 613">
          <a:extLst>
            <a:ext uri="{FF2B5EF4-FFF2-40B4-BE49-F238E27FC236}">
              <a16:creationId xmlns:a16="http://schemas.microsoft.com/office/drawing/2014/main" id="{3AD246C4-8BE4-4774-9BB6-C5842CF8E8DE}"/>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15" name="ZoneTexte 614">
          <a:extLst>
            <a:ext uri="{FF2B5EF4-FFF2-40B4-BE49-F238E27FC236}">
              <a16:creationId xmlns:a16="http://schemas.microsoft.com/office/drawing/2014/main" id="{B1C2D22B-3A21-436C-BA8C-94E55E143831}"/>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16" name="ZoneTexte 615">
          <a:extLst>
            <a:ext uri="{FF2B5EF4-FFF2-40B4-BE49-F238E27FC236}">
              <a16:creationId xmlns:a16="http://schemas.microsoft.com/office/drawing/2014/main" id="{AB366743-2E82-442B-8711-2D86F698B607}"/>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17" name="ZoneTexte 616">
          <a:extLst>
            <a:ext uri="{FF2B5EF4-FFF2-40B4-BE49-F238E27FC236}">
              <a16:creationId xmlns:a16="http://schemas.microsoft.com/office/drawing/2014/main" id="{0281A2F0-E772-497A-B7CD-07D660CCF98B}"/>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18" name="ZoneTexte 617">
          <a:extLst>
            <a:ext uri="{FF2B5EF4-FFF2-40B4-BE49-F238E27FC236}">
              <a16:creationId xmlns:a16="http://schemas.microsoft.com/office/drawing/2014/main" id="{230DDAE8-BFD6-4DB8-9191-302DAC6D9210}"/>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19" name="ZoneTexte 618">
          <a:extLst>
            <a:ext uri="{FF2B5EF4-FFF2-40B4-BE49-F238E27FC236}">
              <a16:creationId xmlns:a16="http://schemas.microsoft.com/office/drawing/2014/main" id="{F546E986-B461-4984-8CBF-0D0B09DF5558}"/>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20" name="ZoneTexte 619">
          <a:extLst>
            <a:ext uri="{FF2B5EF4-FFF2-40B4-BE49-F238E27FC236}">
              <a16:creationId xmlns:a16="http://schemas.microsoft.com/office/drawing/2014/main" id="{6D805906-1B1E-49F0-8F44-E4F0A90CDA06}"/>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79</xdr:row>
      <xdr:rowOff>0</xdr:rowOff>
    </xdr:from>
    <xdr:ext cx="65" cy="172227"/>
    <xdr:sp macro="" textlink="">
      <xdr:nvSpPr>
        <xdr:cNvPr id="621" name="ZoneTexte 620">
          <a:extLst>
            <a:ext uri="{FF2B5EF4-FFF2-40B4-BE49-F238E27FC236}">
              <a16:creationId xmlns:a16="http://schemas.microsoft.com/office/drawing/2014/main" id="{25D73B8E-3915-41C7-B59B-870557A968CC}"/>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79</xdr:row>
      <xdr:rowOff>0</xdr:rowOff>
    </xdr:from>
    <xdr:ext cx="65" cy="172227"/>
    <xdr:sp macro="" textlink="">
      <xdr:nvSpPr>
        <xdr:cNvPr id="622" name="ZoneTexte 621">
          <a:extLst>
            <a:ext uri="{FF2B5EF4-FFF2-40B4-BE49-F238E27FC236}">
              <a16:creationId xmlns:a16="http://schemas.microsoft.com/office/drawing/2014/main" id="{7C70BE94-7525-45E8-AE46-2673E505057A}"/>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79</xdr:row>
      <xdr:rowOff>0</xdr:rowOff>
    </xdr:from>
    <xdr:ext cx="65" cy="172227"/>
    <xdr:sp macro="" textlink="">
      <xdr:nvSpPr>
        <xdr:cNvPr id="623" name="ZoneTexte 622">
          <a:extLst>
            <a:ext uri="{FF2B5EF4-FFF2-40B4-BE49-F238E27FC236}">
              <a16:creationId xmlns:a16="http://schemas.microsoft.com/office/drawing/2014/main" id="{FD0CD9E7-68FE-4B24-8E8F-D26D25307F85}"/>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79</xdr:row>
      <xdr:rowOff>0</xdr:rowOff>
    </xdr:from>
    <xdr:ext cx="65" cy="172227"/>
    <xdr:sp macro="" textlink="">
      <xdr:nvSpPr>
        <xdr:cNvPr id="624" name="ZoneTexte 623">
          <a:extLst>
            <a:ext uri="{FF2B5EF4-FFF2-40B4-BE49-F238E27FC236}">
              <a16:creationId xmlns:a16="http://schemas.microsoft.com/office/drawing/2014/main" id="{9D674161-FCDE-4584-9D36-9FF9EB76B487}"/>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79</xdr:row>
      <xdr:rowOff>0</xdr:rowOff>
    </xdr:from>
    <xdr:ext cx="65" cy="172227"/>
    <xdr:sp macro="" textlink="">
      <xdr:nvSpPr>
        <xdr:cNvPr id="625" name="ZoneTexte 624">
          <a:extLst>
            <a:ext uri="{FF2B5EF4-FFF2-40B4-BE49-F238E27FC236}">
              <a16:creationId xmlns:a16="http://schemas.microsoft.com/office/drawing/2014/main" id="{91D5A7C1-ACDA-4030-B945-C3D1F0810A52}"/>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79</xdr:row>
      <xdr:rowOff>0</xdr:rowOff>
    </xdr:from>
    <xdr:ext cx="65" cy="172227"/>
    <xdr:sp macro="" textlink="">
      <xdr:nvSpPr>
        <xdr:cNvPr id="626" name="ZoneTexte 625">
          <a:extLst>
            <a:ext uri="{FF2B5EF4-FFF2-40B4-BE49-F238E27FC236}">
              <a16:creationId xmlns:a16="http://schemas.microsoft.com/office/drawing/2014/main" id="{0A066947-36F6-4627-824C-86117160E9DB}"/>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79</xdr:row>
      <xdr:rowOff>0</xdr:rowOff>
    </xdr:from>
    <xdr:ext cx="65" cy="172227"/>
    <xdr:sp macro="" textlink="">
      <xdr:nvSpPr>
        <xdr:cNvPr id="627" name="ZoneTexte 626">
          <a:extLst>
            <a:ext uri="{FF2B5EF4-FFF2-40B4-BE49-F238E27FC236}">
              <a16:creationId xmlns:a16="http://schemas.microsoft.com/office/drawing/2014/main" id="{06004E7D-F83D-4E66-A08C-13D68412A6FA}"/>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79</xdr:row>
      <xdr:rowOff>0</xdr:rowOff>
    </xdr:from>
    <xdr:ext cx="65" cy="172227"/>
    <xdr:sp macro="" textlink="">
      <xdr:nvSpPr>
        <xdr:cNvPr id="628" name="ZoneTexte 627">
          <a:extLst>
            <a:ext uri="{FF2B5EF4-FFF2-40B4-BE49-F238E27FC236}">
              <a16:creationId xmlns:a16="http://schemas.microsoft.com/office/drawing/2014/main" id="{939A85A0-682C-401E-81FA-09F53DDD8B98}"/>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29" name="ZoneTexte 628">
          <a:extLst>
            <a:ext uri="{FF2B5EF4-FFF2-40B4-BE49-F238E27FC236}">
              <a16:creationId xmlns:a16="http://schemas.microsoft.com/office/drawing/2014/main" id="{A71434F3-5FDD-4325-8C9C-3A41997BA574}"/>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30" name="ZoneTexte 629">
          <a:extLst>
            <a:ext uri="{FF2B5EF4-FFF2-40B4-BE49-F238E27FC236}">
              <a16:creationId xmlns:a16="http://schemas.microsoft.com/office/drawing/2014/main" id="{BC615D9D-BDE9-4DF9-9A6D-68A83528B4A8}"/>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31" name="ZoneTexte 630">
          <a:extLst>
            <a:ext uri="{FF2B5EF4-FFF2-40B4-BE49-F238E27FC236}">
              <a16:creationId xmlns:a16="http://schemas.microsoft.com/office/drawing/2014/main" id="{B268AD33-C0D5-4425-9068-2D759CB049C3}"/>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32" name="ZoneTexte 631">
          <a:extLst>
            <a:ext uri="{FF2B5EF4-FFF2-40B4-BE49-F238E27FC236}">
              <a16:creationId xmlns:a16="http://schemas.microsoft.com/office/drawing/2014/main" id="{A1969EBD-D4D9-4FA7-BAC0-5A8C9F1B80C2}"/>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33" name="ZoneTexte 632">
          <a:extLst>
            <a:ext uri="{FF2B5EF4-FFF2-40B4-BE49-F238E27FC236}">
              <a16:creationId xmlns:a16="http://schemas.microsoft.com/office/drawing/2014/main" id="{303F5D8B-7A11-49E1-958F-6A34E3E3C71A}"/>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34" name="ZoneTexte 633">
          <a:extLst>
            <a:ext uri="{FF2B5EF4-FFF2-40B4-BE49-F238E27FC236}">
              <a16:creationId xmlns:a16="http://schemas.microsoft.com/office/drawing/2014/main" id="{E7888E2B-DC8A-437E-829C-8761B6435214}"/>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35" name="ZoneTexte 634">
          <a:extLst>
            <a:ext uri="{FF2B5EF4-FFF2-40B4-BE49-F238E27FC236}">
              <a16:creationId xmlns:a16="http://schemas.microsoft.com/office/drawing/2014/main" id="{D6C68735-4867-432F-A539-2C2A561211F1}"/>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36" name="ZoneTexte 635">
          <a:extLst>
            <a:ext uri="{FF2B5EF4-FFF2-40B4-BE49-F238E27FC236}">
              <a16:creationId xmlns:a16="http://schemas.microsoft.com/office/drawing/2014/main" id="{BE94040D-13E2-4DF7-9662-59CC7FD33C5D}"/>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37" name="ZoneTexte 636">
          <a:extLst>
            <a:ext uri="{FF2B5EF4-FFF2-40B4-BE49-F238E27FC236}">
              <a16:creationId xmlns:a16="http://schemas.microsoft.com/office/drawing/2014/main" id="{2DD91FDF-A466-45FC-910F-9DB6E7DFDBAD}"/>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38" name="ZoneTexte 637">
          <a:extLst>
            <a:ext uri="{FF2B5EF4-FFF2-40B4-BE49-F238E27FC236}">
              <a16:creationId xmlns:a16="http://schemas.microsoft.com/office/drawing/2014/main" id="{6C5465D1-EBBD-4372-89CC-AB6D0CD6C42C}"/>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39" name="ZoneTexte 638">
          <a:extLst>
            <a:ext uri="{FF2B5EF4-FFF2-40B4-BE49-F238E27FC236}">
              <a16:creationId xmlns:a16="http://schemas.microsoft.com/office/drawing/2014/main" id="{C8368C0A-7A10-4B8E-AF01-C41073711507}"/>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79</xdr:row>
      <xdr:rowOff>0</xdr:rowOff>
    </xdr:from>
    <xdr:ext cx="65" cy="172227"/>
    <xdr:sp macro="" textlink="">
      <xdr:nvSpPr>
        <xdr:cNvPr id="640" name="ZoneTexte 639">
          <a:extLst>
            <a:ext uri="{FF2B5EF4-FFF2-40B4-BE49-F238E27FC236}">
              <a16:creationId xmlns:a16="http://schemas.microsoft.com/office/drawing/2014/main" id="{3D88C759-D7FF-4EC0-B47C-4A871B0F6E90}"/>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79</xdr:row>
      <xdr:rowOff>0</xdr:rowOff>
    </xdr:from>
    <xdr:ext cx="65" cy="172227"/>
    <xdr:sp macro="" textlink="">
      <xdr:nvSpPr>
        <xdr:cNvPr id="641" name="ZoneTexte 640">
          <a:extLst>
            <a:ext uri="{FF2B5EF4-FFF2-40B4-BE49-F238E27FC236}">
              <a16:creationId xmlns:a16="http://schemas.microsoft.com/office/drawing/2014/main" id="{F790657B-8138-4D7A-A80C-72C669D801AC}"/>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79</xdr:row>
      <xdr:rowOff>0</xdr:rowOff>
    </xdr:from>
    <xdr:ext cx="65" cy="172227"/>
    <xdr:sp macro="" textlink="">
      <xdr:nvSpPr>
        <xdr:cNvPr id="642" name="ZoneTexte 641">
          <a:extLst>
            <a:ext uri="{FF2B5EF4-FFF2-40B4-BE49-F238E27FC236}">
              <a16:creationId xmlns:a16="http://schemas.microsoft.com/office/drawing/2014/main" id="{1FD0502C-E414-4FEE-932C-B4F3EF499EAF}"/>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79</xdr:row>
      <xdr:rowOff>0</xdr:rowOff>
    </xdr:from>
    <xdr:ext cx="65" cy="172227"/>
    <xdr:sp macro="" textlink="">
      <xdr:nvSpPr>
        <xdr:cNvPr id="643" name="ZoneTexte 642">
          <a:extLst>
            <a:ext uri="{FF2B5EF4-FFF2-40B4-BE49-F238E27FC236}">
              <a16:creationId xmlns:a16="http://schemas.microsoft.com/office/drawing/2014/main" id="{2CAF4B0B-D124-4A14-902D-E8A8AD539901}"/>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79</xdr:row>
      <xdr:rowOff>0</xdr:rowOff>
    </xdr:from>
    <xdr:ext cx="65" cy="172227"/>
    <xdr:sp macro="" textlink="">
      <xdr:nvSpPr>
        <xdr:cNvPr id="644" name="ZoneTexte 643">
          <a:extLst>
            <a:ext uri="{FF2B5EF4-FFF2-40B4-BE49-F238E27FC236}">
              <a16:creationId xmlns:a16="http://schemas.microsoft.com/office/drawing/2014/main" id="{CA36150D-8BA6-4E33-8C4E-5B61B7369DF8}"/>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79</xdr:row>
      <xdr:rowOff>0</xdr:rowOff>
    </xdr:from>
    <xdr:ext cx="65" cy="172227"/>
    <xdr:sp macro="" textlink="">
      <xdr:nvSpPr>
        <xdr:cNvPr id="645" name="ZoneTexte 644">
          <a:extLst>
            <a:ext uri="{FF2B5EF4-FFF2-40B4-BE49-F238E27FC236}">
              <a16:creationId xmlns:a16="http://schemas.microsoft.com/office/drawing/2014/main" id="{47E3EADC-16B8-4431-A5D9-13AC242E6B24}"/>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79</xdr:row>
      <xdr:rowOff>0</xdr:rowOff>
    </xdr:from>
    <xdr:ext cx="65" cy="172227"/>
    <xdr:sp macro="" textlink="">
      <xdr:nvSpPr>
        <xdr:cNvPr id="646" name="ZoneTexte 645">
          <a:extLst>
            <a:ext uri="{FF2B5EF4-FFF2-40B4-BE49-F238E27FC236}">
              <a16:creationId xmlns:a16="http://schemas.microsoft.com/office/drawing/2014/main" id="{8E41C158-7F9C-4B8F-BC3C-B90919C2BBB0}"/>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79</xdr:row>
      <xdr:rowOff>0</xdr:rowOff>
    </xdr:from>
    <xdr:ext cx="65" cy="172227"/>
    <xdr:sp macro="" textlink="">
      <xdr:nvSpPr>
        <xdr:cNvPr id="647" name="ZoneTexte 646">
          <a:extLst>
            <a:ext uri="{FF2B5EF4-FFF2-40B4-BE49-F238E27FC236}">
              <a16:creationId xmlns:a16="http://schemas.microsoft.com/office/drawing/2014/main" id="{78C537DD-53E7-476F-BBFE-C4A011235C76}"/>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79</xdr:row>
      <xdr:rowOff>0</xdr:rowOff>
    </xdr:from>
    <xdr:ext cx="65" cy="172227"/>
    <xdr:sp macro="" textlink="">
      <xdr:nvSpPr>
        <xdr:cNvPr id="648" name="ZoneTexte 647">
          <a:extLst>
            <a:ext uri="{FF2B5EF4-FFF2-40B4-BE49-F238E27FC236}">
              <a16:creationId xmlns:a16="http://schemas.microsoft.com/office/drawing/2014/main" id="{A440427C-1CA3-4F2C-930D-000EEAEF3E7E}"/>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649" name="ZoneTexte 648">
          <a:extLst>
            <a:ext uri="{FF2B5EF4-FFF2-40B4-BE49-F238E27FC236}">
              <a16:creationId xmlns:a16="http://schemas.microsoft.com/office/drawing/2014/main" id="{6CBBE701-2190-486B-A8B2-36A8A792A354}"/>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650" name="ZoneTexte 649">
          <a:extLst>
            <a:ext uri="{FF2B5EF4-FFF2-40B4-BE49-F238E27FC236}">
              <a16:creationId xmlns:a16="http://schemas.microsoft.com/office/drawing/2014/main" id="{79CF3DFC-CF09-4F9B-A2F3-CD36DBA59BBA}"/>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651" name="ZoneTexte 650">
          <a:extLst>
            <a:ext uri="{FF2B5EF4-FFF2-40B4-BE49-F238E27FC236}">
              <a16:creationId xmlns:a16="http://schemas.microsoft.com/office/drawing/2014/main" id="{10DF6E4A-60D0-41C3-BBD8-2644F0F28431}"/>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652" name="ZoneTexte 651">
          <a:extLst>
            <a:ext uri="{FF2B5EF4-FFF2-40B4-BE49-F238E27FC236}">
              <a16:creationId xmlns:a16="http://schemas.microsoft.com/office/drawing/2014/main" id="{A505121B-D4C5-4222-9370-7BF67C3D94D9}"/>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653" name="ZoneTexte 652">
          <a:extLst>
            <a:ext uri="{FF2B5EF4-FFF2-40B4-BE49-F238E27FC236}">
              <a16:creationId xmlns:a16="http://schemas.microsoft.com/office/drawing/2014/main" id="{CE1ABD36-076A-4BB1-A522-464F59F77CCA}"/>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654" name="ZoneTexte 653">
          <a:extLst>
            <a:ext uri="{FF2B5EF4-FFF2-40B4-BE49-F238E27FC236}">
              <a16:creationId xmlns:a16="http://schemas.microsoft.com/office/drawing/2014/main" id="{7FF55A42-D8BC-4FCC-BF7C-EBE53A295D4C}"/>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655" name="ZoneTexte 654">
          <a:extLst>
            <a:ext uri="{FF2B5EF4-FFF2-40B4-BE49-F238E27FC236}">
              <a16:creationId xmlns:a16="http://schemas.microsoft.com/office/drawing/2014/main" id="{C2429FD6-B012-4581-9113-59C34B0229EB}"/>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656" name="ZoneTexte 655">
          <a:extLst>
            <a:ext uri="{FF2B5EF4-FFF2-40B4-BE49-F238E27FC236}">
              <a16:creationId xmlns:a16="http://schemas.microsoft.com/office/drawing/2014/main" id="{72B85FC1-D61A-411B-93D9-74F9C4E6091F}"/>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657" name="ZoneTexte 656">
          <a:extLst>
            <a:ext uri="{FF2B5EF4-FFF2-40B4-BE49-F238E27FC236}">
              <a16:creationId xmlns:a16="http://schemas.microsoft.com/office/drawing/2014/main" id="{E05173D7-4B3C-455A-9A7B-191B146B5090}"/>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658" name="ZoneTexte 657">
          <a:extLst>
            <a:ext uri="{FF2B5EF4-FFF2-40B4-BE49-F238E27FC236}">
              <a16:creationId xmlns:a16="http://schemas.microsoft.com/office/drawing/2014/main" id="{246922FF-1521-4777-9660-4661ACD086B9}"/>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659" name="ZoneTexte 658">
          <a:extLst>
            <a:ext uri="{FF2B5EF4-FFF2-40B4-BE49-F238E27FC236}">
              <a16:creationId xmlns:a16="http://schemas.microsoft.com/office/drawing/2014/main" id="{79ACC4FB-97C6-4D7C-96CB-978E0D7F48F4}"/>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79</xdr:row>
      <xdr:rowOff>0</xdr:rowOff>
    </xdr:from>
    <xdr:ext cx="65" cy="172227"/>
    <xdr:sp macro="" textlink="">
      <xdr:nvSpPr>
        <xdr:cNvPr id="660" name="ZoneTexte 659">
          <a:extLst>
            <a:ext uri="{FF2B5EF4-FFF2-40B4-BE49-F238E27FC236}">
              <a16:creationId xmlns:a16="http://schemas.microsoft.com/office/drawing/2014/main" id="{7568E1FA-F12F-4230-9678-7AF7D96CE0F8}"/>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13" name="ZoneTexte 712">
          <a:extLst>
            <a:ext uri="{FF2B5EF4-FFF2-40B4-BE49-F238E27FC236}">
              <a16:creationId xmlns:a16="http://schemas.microsoft.com/office/drawing/2014/main" id="{D739716D-CC82-4D13-B2FD-DDCD8B70827C}"/>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14" name="ZoneTexte 713">
          <a:extLst>
            <a:ext uri="{FF2B5EF4-FFF2-40B4-BE49-F238E27FC236}">
              <a16:creationId xmlns:a16="http://schemas.microsoft.com/office/drawing/2014/main" id="{FF970BE2-E51D-46AF-99C6-DDD46C0E7999}"/>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15" name="ZoneTexte 714">
          <a:extLst>
            <a:ext uri="{FF2B5EF4-FFF2-40B4-BE49-F238E27FC236}">
              <a16:creationId xmlns:a16="http://schemas.microsoft.com/office/drawing/2014/main" id="{BCDA2CD2-86F8-4130-81FA-2F55007D14D9}"/>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16" name="ZoneTexte 715">
          <a:extLst>
            <a:ext uri="{FF2B5EF4-FFF2-40B4-BE49-F238E27FC236}">
              <a16:creationId xmlns:a16="http://schemas.microsoft.com/office/drawing/2014/main" id="{FF40DA82-27D5-41CD-AC35-C8D42FAD565A}"/>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17" name="ZoneTexte 716">
          <a:extLst>
            <a:ext uri="{FF2B5EF4-FFF2-40B4-BE49-F238E27FC236}">
              <a16:creationId xmlns:a16="http://schemas.microsoft.com/office/drawing/2014/main" id="{B064879A-C056-4858-8494-1ABF5222E7FE}"/>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18" name="ZoneTexte 717">
          <a:extLst>
            <a:ext uri="{FF2B5EF4-FFF2-40B4-BE49-F238E27FC236}">
              <a16:creationId xmlns:a16="http://schemas.microsoft.com/office/drawing/2014/main" id="{2CEC6C9C-4764-4206-A75D-6F252CC9EE4E}"/>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19" name="ZoneTexte 718">
          <a:extLst>
            <a:ext uri="{FF2B5EF4-FFF2-40B4-BE49-F238E27FC236}">
              <a16:creationId xmlns:a16="http://schemas.microsoft.com/office/drawing/2014/main" id="{D0D8166D-9D1B-4F3B-B797-7329EBF7474E}"/>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20" name="ZoneTexte 719">
          <a:extLst>
            <a:ext uri="{FF2B5EF4-FFF2-40B4-BE49-F238E27FC236}">
              <a16:creationId xmlns:a16="http://schemas.microsoft.com/office/drawing/2014/main" id="{5F0E0875-7A68-46C1-A1EA-A8F1E0A0F9F0}"/>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21" name="ZoneTexte 720">
          <a:extLst>
            <a:ext uri="{FF2B5EF4-FFF2-40B4-BE49-F238E27FC236}">
              <a16:creationId xmlns:a16="http://schemas.microsoft.com/office/drawing/2014/main" id="{605E7276-AA45-4AE6-AD7C-292BA34BE08D}"/>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22" name="ZoneTexte 721">
          <a:extLst>
            <a:ext uri="{FF2B5EF4-FFF2-40B4-BE49-F238E27FC236}">
              <a16:creationId xmlns:a16="http://schemas.microsoft.com/office/drawing/2014/main" id="{CD8FD6F6-6C72-4FE9-8825-D7CFEF7297FA}"/>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23" name="ZoneTexte 722">
          <a:extLst>
            <a:ext uri="{FF2B5EF4-FFF2-40B4-BE49-F238E27FC236}">
              <a16:creationId xmlns:a16="http://schemas.microsoft.com/office/drawing/2014/main" id="{ED35609E-AA16-4C8F-8520-8156A6D321E4}"/>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24" name="ZoneTexte 723">
          <a:extLst>
            <a:ext uri="{FF2B5EF4-FFF2-40B4-BE49-F238E27FC236}">
              <a16:creationId xmlns:a16="http://schemas.microsoft.com/office/drawing/2014/main" id="{5FE3DFE3-038B-4618-9792-ACC0875D981E}"/>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66</xdr:row>
      <xdr:rowOff>0</xdr:rowOff>
    </xdr:from>
    <xdr:ext cx="65" cy="172227"/>
    <xdr:sp macro="" textlink="">
      <xdr:nvSpPr>
        <xdr:cNvPr id="725" name="ZoneTexte 724">
          <a:extLst>
            <a:ext uri="{FF2B5EF4-FFF2-40B4-BE49-F238E27FC236}">
              <a16:creationId xmlns:a16="http://schemas.microsoft.com/office/drawing/2014/main" id="{2B582AEA-F035-4244-8845-0F571B1ED562}"/>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66</xdr:row>
      <xdr:rowOff>0</xdr:rowOff>
    </xdr:from>
    <xdr:ext cx="65" cy="172227"/>
    <xdr:sp macro="" textlink="">
      <xdr:nvSpPr>
        <xdr:cNvPr id="726" name="ZoneTexte 725">
          <a:extLst>
            <a:ext uri="{FF2B5EF4-FFF2-40B4-BE49-F238E27FC236}">
              <a16:creationId xmlns:a16="http://schemas.microsoft.com/office/drawing/2014/main" id="{312C8AC4-17BD-4E26-83F4-A7AA99D0EEDF}"/>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66</xdr:row>
      <xdr:rowOff>0</xdr:rowOff>
    </xdr:from>
    <xdr:ext cx="65" cy="172227"/>
    <xdr:sp macro="" textlink="">
      <xdr:nvSpPr>
        <xdr:cNvPr id="727" name="ZoneTexte 726">
          <a:extLst>
            <a:ext uri="{FF2B5EF4-FFF2-40B4-BE49-F238E27FC236}">
              <a16:creationId xmlns:a16="http://schemas.microsoft.com/office/drawing/2014/main" id="{8A966EA2-F030-438A-8000-35E65026A683}"/>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66</xdr:row>
      <xdr:rowOff>0</xdr:rowOff>
    </xdr:from>
    <xdr:ext cx="65" cy="172227"/>
    <xdr:sp macro="" textlink="">
      <xdr:nvSpPr>
        <xdr:cNvPr id="728" name="ZoneTexte 727">
          <a:extLst>
            <a:ext uri="{FF2B5EF4-FFF2-40B4-BE49-F238E27FC236}">
              <a16:creationId xmlns:a16="http://schemas.microsoft.com/office/drawing/2014/main" id="{4E8B2D9E-58C7-4A2E-BAF8-398BDFF3C597}"/>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66</xdr:row>
      <xdr:rowOff>0</xdr:rowOff>
    </xdr:from>
    <xdr:ext cx="65" cy="172227"/>
    <xdr:sp macro="" textlink="">
      <xdr:nvSpPr>
        <xdr:cNvPr id="729" name="ZoneTexte 728">
          <a:extLst>
            <a:ext uri="{FF2B5EF4-FFF2-40B4-BE49-F238E27FC236}">
              <a16:creationId xmlns:a16="http://schemas.microsoft.com/office/drawing/2014/main" id="{8907803C-7322-4EAA-B60B-BFFCBDFE8808}"/>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66</xdr:row>
      <xdr:rowOff>0</xdr:rowOff>
    </xdr:from>
    <xdr:ext cx="65" cy="172227"/>
    <xdr:sp macro="" textlink="">
      <xdr:nvSpPr>
        <xdr:cNvPr id="730" name="ZoneTexte 729">
          <a:extLst>
            <a:ext uri="{FF2B5EF4-FFF2-40B4-BE49-F238E27FC236}">
              <a16:creationId xmlns:a16="http://schemas.microsoft.com/office/drawing/2014/main" id="{E26FE0EB-C1A0-4BA0-9DA0-59D11EEB254E}"/>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66</xdr:row>
      <xdr:rowOff>0</xdr:rowOff>
    </xdr:from>
    <xdr:ext cx="65" cy="172227"/>
    <xdr:sp macro="" textlink="">
      <xdr:nvSpPr>
        <xdr:cNvPr id="731" name="ZoneTexte 730">
          <a:extLst>
            <a:ext uri="{FF2B5EF4-FFF2-40B4-BE49-F238E27FC236}">
              <a16:creationId xmlns:a16="http://schemas.microsoft.com/office/drawing/2014/main" id="{AEE9F7B1-C0D7-4F8B-8238-F59C02C47A8B}"/>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66</xdr:row>
      <xdr:rowOff>0</xdr:rowOff>
    </xdr:from>
    <xdr:ext cx="65" cy="172227"/>
    <xdr:sp macro="" textlink="">
      <xdr:nvSpPr>
        <xdr:cNvPr id="732" name="ZoneTexte 731">
          <a:extLst>
            <a:ext uri="{FF2B5EF4-FFF2-40B4-BE49-F238E27FC236}">
              <a16:creationId xmlns:a16="http://schemas.microsoft.com/office/drawing/2014/main" id="{B816467D-A4E1-4D92-BCE9-9529221791E2}"/>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33" name="ZoneTexte 732">
          <a:extLst>
            <a:ext uri="{FF2B5EF4-FFF2-40B4-BE49-F238E27FC236}">
              <a16:creationId xmlns:a16="http://schemas.microsoft.com/office/drawing/2014/main" id="{BC045E1F-41F3-4BC1-ACAD-0C6D50F82A8A}"/>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34" name="ZoneTexte 733">
          <a:extLst>
            <a:ext uri="{FF2B5EF4-FFF2-40B4-BE49-F238E27FC236}">
              <a16:creationId xmlns:a16="http://schemas.microsoft.com/office/drawing/2014/main" id="{745F698D-AB57-4C99-A5C4-0B08EBA0A8A6}"/>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35" name="ZoneTexte 734">
          <a:extLst>
            <a:ext uri="{FF2B5EF4-FFF2-40B4-BE49-F238E27FC236}">
              <a16:creationId xmlns:a16="http://schemas.microsoft.com/office/drawing/2014/main" id="{AA59AA53-8CFC-4CBC-B881-E7E053CCC65C}"/>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36" name="ZoneTexte 735">
          <a:extLst>
            <a:ext uri="{FF2B5EF4-FFF2-40B4-BE49-F238E27FC236}">
              <a16:creationId xmlns:a16="http://schemas.microsoft.com/office/drawing/2014/main" id="{5759D48B-7BF0-493A-AB09-E5AEBC3844E6}"/>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37" name="ZoneTexte 736">
          <a:extLst>
            <a:ext uri="{FF2B5EF4-FFF2-40B4-BE49-F238E27FC236}">
              <a16:creationId xmlns:a16="http://schemas.microsoft.com/office/drawing/2014/main" id="{8BB1CAD8-4BE3-47B3-BA25-CF9B4947B62E}"/>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38" name="ZoneTexte 737">
          <a:extLst>
            <a:ext uri="{FF2B5EF4-FFF2-40B4-BE49-F238E27FC236}">
              <a16:creationId xmlns:a16="http://schemas.microsoft.com/office/drawing/2014/main" id="{0C7E7952-8911-4FDB-9D56-E8A12973DFE0}"/>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39" name="ZoneTexte 738">
          <a:extLst>
            <a:ext uri="{FF2B5EF4-FFF2-40B4-BE49-F238E27FC236}">
              <a16:creationId xmlns:a16="http://schemas.microsoft.com/office/drawing/2014/main" id="{498CA67F-A634-433F-989A-C3236CD436DD}"/>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40" name="ZoneTexte 739">
          <a:extLst>
            <a:ext uri="{FF2B5EF4-FFF2-40B4-BE49-F238E27FC236}">
              <a16:creationId xmlns:a16="http://schemas.microsoft.com/office/drawing/2014/main" id="{840EA01C-1DFF-4BE4-8107-E71AE434F461}"/>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41" name="ZoneTexte 740">
          <a:extLst>
            <a:ext uri="{FF2B5EF4-FFF2-40B4-BE49-F238E27FC236}">
              <a16:creationId xmlns:a16="http://schemas.microsoft.com/office/drawing/2014/main" id="{90201AAA-C041-47FC-AE24-CCE6B6D10CCA}"/>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42" name="ZoneTexte 741">
          <a:extLst>
            <a:ext uri="{FF2B5EF4-FFF2-40B4-BE49-F238E27FC236}">
              <a16:creationId xmlns:a16="http://schemas.microsoft.com/office/drawing/2014/main" id="{973EBEE9-D55F-4B6F-9F63-E2EB07F2E98A}"/>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43" name="ZoneTexte 742">
          <a:extLst>
            <a:ext uri="{FF2B5EF4-FFF2-40B4-BE49-F238E27FC236}">
              <a16:creationId xmlns:a16="http://schemas.microsoft.com/office/drawing/2014/main" id="{C9722359-ADB5-4997-A4C3-6DACFE1FBADE}"/>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66</xdr:row>
      <xdr:rowOff>0</xdr:rowOff>
    </xdr:from>
    <xdr:ext cx="65" cy="172227"/>
    <xdr:sp macro="" textlink="">
      <xdr:nvSpPr>
        <xdr:cNvPr id="744" name="ZoneTexte 743">
          <a:extLst>
            <a:ext uri="{FF2B5EF4-FFF2-40B4-BE49-F238E27FC236}">
              <a16:creationId xmlns:a16="http://schemas.microsoft.com/office/drawing/2014/main" id="{2F5F72F9-9167-4EA0-91B4-53C98E5C9031}"/>
            </a:ext>
          </a:extLst>
        </xdr:cNvPr>
        <xdr:cNvSpPr txBox="1"/>
      </xdr:nvSpPr>
      <xdr:spPr>
        <a:xfrm>
          <a:off x="10563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66</xdr:row>
      <xdr:rowOff>0</xdr:rowOff>
    </xdr:from>
    <xdr:ext cx="65" cy="172227"/>
    <xdr:sp macro="" textlink="">
      <xdr:nvSpPr>
        <xdr:cNvPr id="745" name="ZoneTexte 744">
          <a:extLst>
            <a:ext uri="{FF2B5EF4-FFF2-40B4-BE49-F238E27FC236}">
              <a16:creationId xmlns:a16="http://schemas.microsoft.com/office/drawing/2014/main" id="{94DB41B7-DF74-4805-8AB0-C1111271ACF9}"/>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66</xdr:row>
      <xdr:rowOff>0</xdr:rowOff>
    </xdr:from>
    <xdr:ext cx="65" cy="172227"/>
    <xdr:sp macro="" textlink="">
      <xdr:nvSpPr>
        <xdr:cNvPr id="746" name="ZoneTexte 745">
          <a:extLst>
            <a:ext uri="{FF2B5EF4-FFF2-40B4-BE49-F238E27FC236}">
              <a16:creationId xmlns:a16="http://schemas.microsoft.com/office/drawing/2014/main" id="{A78E0A81-0185-4F5C-A7B5-823170966618}"/>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66</xdr:row>
      <xdr:rowOff>0</xdr:rowOff>
    </xdr:from>
    <xdr:ext cx="65" cy="172227"/>
    <xdr:sp macro="" textlink="">
      <xdr:nvSpPr>
        <xdr:cNvPr id="747" name="ZoneTexte 746">
          <a:extLst>
            <a:ext uri="{FF2B5EF4-FFF2-40B4-BE49-F238E27FC236}">
              <a16:creationId xmlns:a16="http://schemas.microsoft.com/office/drawing/2014/main" id="{064A3509-928F-41E0-81B0-163555BBEA9B}"/>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66</xdr:row>
      <xdr:rowOff>0</xdr:rowOff>
    </xdr:from>
    <xdr:ext cx="65" cy="172227"/>
    <xdr:sp macro="" textlink="">
      <xdr:nvSpPr>
        <xdr:cNvPr id="748" name="ZoneTexte 747">
          <a:extLst>
            <a:ext uri="{FF2B5EF4-FFF2-40B4-BE49-F238E27FC236}">
              <a16:creationId xmlns:a16="http://schemas.microsoft.com/office/drawing/2014/main" id="{C4894321-2027-432D-9B8C-91107D84CD29}"/>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66</xdr:row>
      <xdr:rowOff>0</xdr:rowOff>
    </xdr:from>
    <xdr:ext cx="65" cy="172227"/>
    <xdr:sp macro="" textlink="">
      <xdr:nvSpPr>
        <xdr:cNvPr id="749" name="ZoneTexte 748">
          <a:extLst>
            <a:ext uri="{FF2B5EF4-FFF2-40B4-BE49-F238E27FC236}">
              <a16:creationId xmlns:a16="http://schemas.microsoft.com/office/drawing/2014/main" id="{52914399-D5B9-488E-A598-D62F6BD36976}"/>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66</xdr:row>
      <xdr:rowOff>0</xdr:rowOff>
    </xdr:from>
    <xdr:ext cx="65" cy="172227"/>
    <xdr:sp macro="" textlink="">
      <xdr:nvSpPr>
        <xdr:cNvPr id="750" name="ZoneTexte 749">
          <a:extLst>
            <a:ext uri="{FF2B5EF4-FFF2-40B4-BE49-F238E27FC236}">
              <a16:creationId xmlns:a16="http://schemas.microsoft.com/office/drawing/2014/main" id="{3F5552DB-B0A5-483A-B1BB-7260FEA939BB}"/>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66</xdr:row>
      <xdr:rowOff>0</xdr:rowOff>
    </xdr:from>
    <xdr:ext cx="65" cy="172227"/>
    <xdr:sp macro="" textlink="">
      <xdr:nvSpPr>
        <xdr:cNvPr id="751" name="ZoneTexte 750">
          <a:extLst>
            <a:ext uri="{FF2B5EF4-FFF2-40B4-BE49-F238E27FC236}">
              <a16:creationId xmlns:a16="http://schemas.microsoft.com/office/drawing/2014/main" id="{794FCD04-8583-4867-8FCB-995B41889733}"/>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66</xdr:row>
      <xdr:rowOff>0</xdr:rowOff>
    </xdr:from>
    <xdr:ext cx="65" cy="172227"/>
    <xdr:sp macro="" textlink="">
      <xdr:nvSpPr>
        <xdr:cNvPr id="752" name="ZoneTexte 751">
          <a:extLst>
            <a:ext uri="{FF2B5EF4-FFF2-40B4-BE49-F238E27FC236}">
              <a16:creationId xmlns:a16="http://schemas.microsoft.com/office/drawing/2014/main" id="{224FCF55-8D37-4EA7-B8C2-921B72153FC2}"/>
            </a:ext>
          </a:extLst>
        </xdr:cNvPr>
        <xdr:cNvSpPr txBox="1"/>
      </xdr:nvSpPr>
      <xdr:spPr>
        <a:xfrm>
          <a:off x="11791950"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66</xdr:row>
      <xdr:rowOff>0</xdr:rowOff>
    </xdr:from>
    <xdr:ext cx="65" cy="172227"/>
    <xdr:sp macro="" textlink="">
      <xdr:nvSpPr>
        <xdr:cNvPr id="753" name="ZoneTexte 752">
          <a:extLst>
            <a:ext uri="{FF2B5EF4-FFF2-40B4-BE49-F238E27FC236}">
              <a16:creationId xmlns:a16="http://schemas.microsoft.com/office/drawing/2014/main" id="{EFEA89AF-7A5E-4964-8458-182E727EDCDB}"/>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66</xdr:row>
      <xdr:rowOff>0</xdr:rowOff>
    </xdr:from>
    <xdr:ext cx="65" cy="172227"/>
    <xdr:sp macro="" textlink="">
      <xdr:nvSpPr>
        <xdr:cNvPr id="754" name="ZoneTexte 753">
          <a:extLst>
            <a:ext uri="{FF2B5EF4-FFF2-40B4-BE49-F238E27FC236}">
              <a16:creationId xmlns:a16="http://schemas.microsoft.com/office/drawing/2014/main" id="{DEE4DD6F-9B7E-4FEE-AED6-CE8EFBA35BBD}"/>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66</xdr:row>
      <xdr:rowOff>0</xdr:rowOff>
    </xdr:from>
    <xdr:ext cx="65" cy="172227"/>
    <xdr:sp macro="" textlink="">
      <xdr:nvSpPr>
        <xdr:cNvPr id="755" name="ZoneTexte 754">
          <a:extLst>
            <a:ext uri="{FF2B5EF4-FFF2-40B4-BE49-F238E27FC236}">
              <a16:creationId xmlns:a16="http://schemas.microsoft.com/office/drawing/2014/main" id="{4AEBA247-EF7F-4FC7-B602-A78D7B92EE0C}"/>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66</xdr:row>
      <xdr:rowOff>0</xdr:rowOff>
    </xdr:from>
    <xdr:ext cx="65" cy="172227"/>
    <xdr:sp macro="" textlink="">
      <xdr:nvSpPr>
        <xdr:cNvPr id="756" name="ZoneTexte 755">
          <a:extLst>
            <a:ext uri="{FF2B5EF4-FFF2-40B4-BE49-F238E27FC236}">
              <a16:creationId xmlns:a16="http://schemas.microsoft.com/office/drawing/2014/main" id="{2155D778-3E47-43BE-89B8-D8A45C90BEAE}"/>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66</xdr:row>
      <xdr:rowOff>0</xdr:rowOff>
    </xdr:from>
    <xdr:ext cx="65" cy="172227"/>
    <xdr:sp macro="" textlink="">
      <xdr:nvSpPr>
        <xdr:cNvPr id="757" name="ZoneTexte 756">
          <a:extLst>
            <a:ext uri="{FF2B5EF4-FFF2-40B4-BE49-F238E27FC236}">
              <a16:creationId xmlns:a16="http://schemas.microsoft.com/office/drawing/2014/main" id="{4BAB34B5-B0A6-4BE2-8594-68658DDCFEBE}"/>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66</xdr:row>
      <xdr:rowOff>0</xdr:rowOff>
    </xdr:from>
    <xdr:ext cx="65" cy="172227"/>
    <xdr:sp macro="" textlink="">
      <xdr:nvSpPr>
        <xdr:cNvPr id="758" name="ZoneTexte 757">
          <a:extLst>
            <a:ext uri="{FF2B5EF4-FFF2-40B4-BE49-F238E27FC236}">
              <a16:creationId xmlns:a16="http://schemas.microsoft.com/office/drawing/2014/main" id="{0528990C-C532-42B5-94A0-1DB8F079EA1C}"/>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66</xdr:row>
      <xdr:rowOff>0</xdr:rowOff>
    </xdr:from>
    <xdr:ext cx="65" cy="172227"/>
    <xdr:sp macro="" textlink="">
      <xdr:nvSpPr>
        <xdr:cNvPr id="759" name="ZoneTexte 758">
          <a:extLst>
            <a:ext uri="{FF2B5EF4-FFF2-40B4-BE49-F238E27FC236}">
              <a16:creationId xmlns:a16="http://schemas.microsoft.com/office/drawing/2014/main" id="{742EB044-652D-4D48-A459-C592380D4700}"/>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66</xdr:row>
      <xdr:rowOff>0</xdr:rowOff>
    </xdr:from>
    <xdr:ext cx="65" cy="172227"/>
    <xdr:sp macro="" textlink="">
      <xdr:nvSpPr>
        <xdr:cNvPr id="760" name="ZoneTexte 759">
          <a:extLst>
            <a:ext uri="{FF2B5EF4-FFF2-40B4-BE49-F238E27FC236}">
              <a16:creationId xmlns:a16="http://schemas.microsoft.com/office/drawing/2014/main" id="{69F1EA17-BD5B-4DB3-BC0A-55D3F967AE43}"/>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66</xdr:row>
      <xdr:rowOff>0</xdr:rowOff>
    </xdr:from>
    <xdr:ext cx="65" cy="172227"/>
    <xdr:sp macro="" textlink="">
      <xdr:nvSpPr>
        <xdr:cNvPr id="761" name="ZoneTexte 760">
          <a:extLst>
            <a:ext uri="{FF2B5EF4-FFF2-40B4-BE49-F238E27FC236}">
              <a16:creationId xmlns:a16="http://schemas.microsoft.com/office/drawing/2014/main" id="{1F2DC948-F55A-4024-A9DF-C9C178056D10}"/>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66</xdr:row>
      <xdr:rowOff>0</xdr:rowOff>
    </xdr:from>
    <xdr:ext cx="65" cy="172227"/>
    <xdr:sp macro="" textlink="">
      <xdr:nvSpPr>
        <xdr:cNvPr id="762" name="ZoneTexte 761">
          <a:extLst>
            <a:ext uri="{FF2B5EF4-FFF2-40B4-BE49-F238E27FC236}">
              <a16:creationId xmlns:a16="http://schemas.microsoft.com/office/drawing/2014/main" id="{F3F3E3F7-F449-4725-8538-771E733BC36C}"/>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66</xdr:row>
      <xdr:rowOff>0</xdr:rowOff>
    </xdr:from>
    <xdr:ext cx="65" cy="172227"/>
    <xdr:sp macro="" textlink="">
      <xdr:nvSpPr>
        <xdr:cNvPr id="763" name="ZoneTexte 762">
          <a:extLst>
            <a:ext uri="{FF2B5EF4-FFF2-40B4-BE49-F238E27FC236}">
              <a16:creationId xmlns:a16="http://schemas.microsoft.com/office/drawing/2014/main" id="{BEC1BF36-2FAD-4298-8F19-0C99194266BB}"/>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66</xdr:row>
      <xdr:rowOff>0</xdr:rowOff>
    </xdr:from>
    <xdr:ext cx="65" cy="172227"/>
    <xdr:sp macro="" textlink="">
      <xdr:nvSpPr>
        <xdr:cNvPr id="764" name="ZoneTexte 763">
          <a:extLst>
            <a:ext uri="{FF2B5EF4-FFF2-40B4-BE49-F238E27FC236}">
              <a16:creationId xmlns:a16="http://schemas.microsoft.com/office/drawing/2014/main" id="{4B2085B8-2149-4BC3-82C4-0462590C609E}"/>
            </a:ext>
          </a:extLst>
        </xdr:cNvPr>
        <xdr:cNvSpPr txBox="1"/>
      </xdr:nvSpPr>
      <xdr:spPr>
        <a:xfrm>
          <a:off x="10182225" y="8429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56</xdr:row>
      <xdr:rowOff>0</xdr:rowOff>
    </xdr:from>
    <xdr:ext cx="65" cy="172227"/>
    <xdr:sp macro="" textlink="">
      <xdr:nvSpPr>
        <xdr:cNvPr id="843" name="ZoneTexte 842">
          <a:extLst>
            <a:ext uri="{FF2B5EF4-FFF2-40B4-BE49-F238E27FC236}">
              <a16:creationId xmlns:a16="http://schemas.microsoft.com/office/drawing/2014/main" id="{EB9EA397-6BAF-40D6-9877-2095B79644DD}"/>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56</xdr:row>
      <xdr:rowOff>0</xdr:rowOff>
    </xdr:from>
    <xdr:ext cx="65" cy="172227"/>
    <xdr:sp macro="" textlink="">
      <xdr:nvSpPr>
        <xdr:cNvPr id="844" name="ZoneTexte 843">
          <a:extLst>
            <a:ext uri="{FF2B5EF4-FFF2-40B4-BE49-F238E27FC236}">
              <a16:creationId xmlns:a16="http://schemas.microsoft.com/office/drawing/2014/main" id="{A1A9BB2C-A1D5-45D9-A777-F2E2198D372B}"/>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56</xdr:row>
      <xdr:rowOff>0</xdr:rowOff>
    </xdr:from>
    <xdr:ext cx="65" cy="172227"/>
    <xdr:sp macro="" textlink="">
      <xdr:nvSpPr>
        <xdr:cNvPr id="845" name="ZoneTexte 844">
          <a:extLst>
            <a:ext uri="{FF2B5EF4-FFF2-40B4-BE49-F238E27FC236}">
              <a16:creationId xmlns:a16="http://schemas.microsoft.com/office/drawing/2014/main" id="{763C0532-0C18-4F55-8611-8FA4B278F0F2}"/>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56</xdr:row>
      <xdr:rowOff>0</xdr:rowOff>
    </xdr:from>
    <xdr:ext cx="65" cy="172227"/>
    <xdr:sp macro="" textlink="">
      <xdr:nvSpPr>
        <xdr:cNvPr id="846" name="ZoneTexte 845">
          <a:extLst>
            <a:ext uri="{FF2B5EF4-FFF2-40B4-BE49-F238E27FC236}">
              <a16:creationId xmlns:a16="http://schemas.microsoft.com/office/drawing/2014/main" id="{CA5B4568-4632-4D1E-86CB-91746D726F24}"/>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847" name="ZoneTexte 846">
          <a:extLst>
            <a:ext uri="{FF2B5EF4-FFF2-40B4-BE49-F238E27FC236}">
              <a16:creationId xmlns:a16="http://schemas.microsoft.com/office/drawing/2014/main" id="{E8FD87FD-71CF-4620-9C37-8D410F696807}"/>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848" name="ZoneTexte 847">
          <a:extLst>
            <a:ext uri="{FF2B5EF4-FFF2-40B4-BE49-F238E27FC236}">
              <a16:creationId xmlns:a16="http://schemas.microsoft.com/office/drawing/2014/main" id="{DDB6E9B3-7B67-4420-BA2B-3BC894465C5F}"/>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849" name="ZoneTexte 848">
          <a:extLst>
            <a:ext uri="{FF2B5EF4-FFF2-40B4-BE49-F238E27FC236}">
              <a16:creationId xmlns:a16="http://schemas.microsoft.com/office/drawing/2014/main" id="{7425DB41-54E0-46B4-AEF7-6A66B334F2B1}"/>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850" name="ZoneTexte 849">
          <a:extLst>
            <a:ext uri="{FF2B5EF4-FFF2-40B4-BE49-F238E27FC236}">
              <a16:creationId xmlns:a16="http://schemas.microsoft.com/office/drawing/2014/main" id="{A6580B19-B63D-4349-BD70-1E5C5B5B6AC3}"/>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851" name="ZoneTexte 850">
          <a:extLst>
            <a:ext uri="{FF2B5EF4-FFF2-40B4-BE49-F238E27FC236}">
              <a16:creationId xmlns:a16="http://schemas.microsoft.com/office/drawing/2014/main" id="{AA1BC7F4-5D63-44D3-972D-FFE11C76F57E}"/>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852" name="ZoneTexte 851">
          <a:extLst>
            <a:ext uri="{FF2B5EF4-FFF2-40B4-BE49-F238E27FC236}">
              <a16:creationId xmlns:a16="http://schemas.microsoft.com/office/drawing/2014/main" id="{1EB260D6-6982-49A5-9BC3-41F3D54EE582}"/>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853" name="ZoneTexte 852">
          <a:extLst>
            <a:ext uri="{FF2B5EF4-FFF2-40B4-BE49-F238E27FC236}">
              <a16:creationId xmlns:a16="http://schemas.microsoft.com/office/drawing/2014/main" id="{178E5BCA-2B93-4BAE-B218-EECA13332C4B}"/>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854" name="ZoneTexte 853">
          <a:extLst>
            <a:ext uri="{FF2B5EF4-FFF2-40B4-BE49-F238E27FC236}">
              <a16:creationId xmlns:a16="http://schemas.microsoft.com/office/drawing/2014/main" id="{096DE822-A142-4A92-8649-A31D68A54BF2}"/>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56</xdr:row>
      <xdr:rowOff>0</xdr:rowOff>
    </xdr:from>
    <xdr:ext cx="65" cy="172227"/>
    <xdr:sp macro="" textlink="">
      <xdr:nvSpPr>
        <xdr:cNvPr id="855" name="ZoneTexte 854">
          <a:extLst>
            <a:ext uri="{FF2B5EF4-FFF2-40B4-BE49-F238E27FC236}">
              <a16:creationId xmlns:a16="http://schemas.microsoft.com/office/drawing/2014/main" id="{7450ABC9-AAB0-4D6B-B2E1-B7FD8D276B36}"/>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856" name="ZoneTexte 855">
          <a:extLst>
            <a:ext uri="{FF2B5EF4-FFF2-40B4-BE49-F238E27FC236}">
              <a16:creationId xmlns:a16="http://schemas.microsoft.com/office/drawing/2014/main" id="{4D858F63-76E3-41D7-ABC4-6BC62132A03E}"/>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857" name="ZoneTexte 856">
          <a:extLst>
            <a:ext uri="{FF2B5EF4-FFF2-40B4-BE49-F238E27FC236}">
              <a16:creationId xmlns:a16="http://schemas.microsoft.com/office/drawing/2014/main" id="{6758850E-0EE0-42F4-A5DF-AE3F873B0014}"/>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858" name="ZoneTexte 857">
          <a:extLst>
            <a:ext uri="{FF2B5EF4-FFF2-40B4-BE49-F238E27FC236}">
              <a16:creationId xmlns:a16="http://schemas.microsoft.com/office/drawing/2014/main" id="{03DE45EA-7953-4FCB-9529-F4487CFEB3F0}"/>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46</xdr:col>
      <xdr:colOff>0</xdr:colOff>
      <xdr:row>56</xdr:row>
      <xdr:rowOff>0</xdr:rowOff>
    </xdr:from>
    <xdr:ext cx="65" cy="172227"/>
    <xdr:sp macro="" textlink="">
      <xdr:nvSpPr>
        <xdr:cNvPr id="859" name="ZoneTexte 858">
          <a:extLst>
            <a:ext uri="{FF2B5EF4-FFF2-40B4-BE49-F238E27FC236}">
              <a16:creationId xmlns:a16="http://schemas.microsoft.com/office/drawing/2014/main" id="{248A56BF-00E4-4790-B7D3-8A7191F7F24D}"/>
            </a:ext>
          </a:extLst>
        </xdr:cNvPr>
        <xdr:cNvSpPr txBox="1"/>
      </xdr:nvSpPr>
      <xdr:spPr>
        <a:xfrm>
          <a:off x="184785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48</xdr:col>
      <xdr:colOff>0</xdr:colOff>
      <xdr:row>56</xdr:row>
      <xdr:rowOff>0</xdr:rowOff>
    </xdr:from>
    <xdr:ext cx="65" cy="172227"/>
    <xdr:sp macro="" textlink="">
      <xdr:nvSpPr>
        <xdr:cNvPr id="860" name="ZoneTexte 859">
          <a:extLst>
            <a:ext uri="{FF2B5EF4-FFF2-40B4-BE49-F238E27FC236}">
              <a16:creationId xmlns:a16="http://schemas.microsoft.com/office/drawing/2014/main" id="{DC5EE62E-86AC-4D59-BA65-389D252C6865}"/>
            </a:ext>
          </a:extLst>
        </xdr:cNvPr>
        <xdr:cNvSpPr txBox="1"/>
      </xdr:nvSpPr>
      <xdr:spPr>
        <a:xfrm>
          <a:off x="199072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48</xdr:col>
      <xdr:colOff>0</xdr:colOff>
      <xdr:row>56</xdr:row>
      <xdr:rowOff>0</xdr:rowOff>
    </xdr:from>
    <xdr:ext cx="65" cy="172227"/>
    <xdr:sp macro="" textlink="">
      <xdr:nvSpPr>
        <xdr:cNvPr id="861" name="ZoneTexte 860">
          <a:extLst>
            <a:ext uri="{FF2B5EF4-FFF2-40B4-BE49-F238E27FC236}">
              <a16:creationId xmlns:a16="http://schemas.microsoft.com/office/drawing/2014/main" id="{18E48DD1-55E7-471E-8FDC-BAAB7997ED1F}"/>
            </a:ext>
          </a:extLst>
        </xdr:cNvPr>
        <xdr:cNvSpPr txBox="1"/>
      </xdr:nvSpPr>
      <xdr:spPr>
        <a:xfrm>
          <a:off x="199072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56</xdr:row>
      <xdr:rowOff>0</xdr:rowOff>
    </xdr:from>
    <xdr:ext cx="65" cy="172227"/>
    <xdr:sp macro="" textlink="">
      <xdr:nvSpPr>
        <xdr:cNvPr id="862" name="ZoneTexte 861">
          <a:extLst>
            <a:ext uri="{FF2B5EF4-FFF2-40B4-BE49-F238E27FC236}">
              <a16:creationId xmlns:a16="http://schemas.microsoft.com/office/drawing/2014/main" id="{AC004A0F-05FB-4E36-829A-1174B87F632D}"/>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56</xdr:row>
      <xdr:rowOff>0</xdr:rowOff>
    </xdr:from>
    <xdr:ext cx="65" cy="172227"/>
    <xdr:sp macro="" textlink="">
      <xdr:nvSpPr>
        <xdr:cNvPr id="863" name="ZoneTexte 862">
          <a:extLst>
            <a:ext uri="{FF2B5EF4-FFF2-40B4-BE49-F238E27FC236}">
              <a16:creationId xmlns:a16="http://schemas.microsoft.com/office/drawing/2014/main" id="{8F02D7C3-1D61-4CC8-9709-6EA52F5A7F59}"/>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56</xdr:row>
      <xdr:rowOff>0</xdr:rowOff>
    </xdr:from>
    <xdr:ext cx="65" cy="172227"/>
    <xdr:sp macro="" textlink="">
      <xdr:nvSpPr>
        <xdr:cNvPr id="864" name="ZoneTexte 863">
          <a:extLst>
            <a:ext uri="{FF2B5EF4-FFF2-40B4-BE49-F238E27FC236}">
              <a16:creationId xmlns:a16="http://schemas.microsoft.com/office/drawing/2014/main" id="{7B8CE515-F2D1-4471-8BFA-BF4EDCAFDD3B}"/>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56</xdr:row>
      <xdr:rowOff>0</xdr:rowOff>
    </xdr:from>
    <xdr:ext cx="65" cy="172227"/>
    <xdr:sp macro="" textlink="">
      <xdr:nvSpPr>
        <xdr:cNvPr id="865" name="ZoneTexte 864">
          <a:extLst>
            <a:ext uri="{FF2B5EF4-FFF2-40B4-BE49-F238E27FC236}">
              <a16:creationId xmlns:a16="http://schemas.microsoft.com/office/drawing/2014/main" id="{578A7BE8-9E63-4991-88C4-3EC60170D026}"/>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866" name="ZoneTexte 865">
          <a:extLst>
            <a:ext uri="{FF2B5EF4-FFF2-40B4-BE49-F238E27FC236}">
              <a16:creationId xmlns:a16="http://schemas.microsoft.com/office/drawing/2014/main" id="{8F2B00D9-DDF1-4B1F-B0B4-1B9C6B72E120}"/>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867" name="ZoneTexte 866">
          <a:extLst>
            <a:ext uri="{FF2B5EF4-FFF2-40B4-BE49-F238E27FC236}">
              <a16:creationId xmlns:a16="http://schemas.microsoft.com/office/drawing/2014/main" id="{C26AB945-5FAE-4D05-9754-02ACF65EF5E0}"/>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868" name="ZoneTexte 867">
          <a:extLst>
            <a:ext uri="{FF2B5EF4-FFF2-40B4-BE49-F238E27FC236}">
              <a16:creationId xmlns:a16="http://schemas.microsoft.com/office/drawing/2014/main" id="{9BB5B0A3-8CEB-4318-ADF8-9E95953DC0FA}"/>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869" name="ZoneTexte 868">
          <a:extLst>
            <a:ext uri="{FF2B5EF4-FFF2-40B4-BE49-F238E27FC236}">
              <a16:creationId xmlns:a16="http://schemas.microsoft.com/office/drawing/2014/main" id="{2A10AD7F-22FE-48FD-ABEE-1908B294B428}"/>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870" name="ZoneTexte 869">
          <a:extLst>
            <a:ext uri="{FF2B5EF4-FFF2-40B4-BE49-F238E27FC236}">
              <a16:creationId xmlns:a16="http://schemas.microsoft.com/office/drawing/2014/main" id="{48344428-7F8D-4066-A89D-BF5ECE434528}"/>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871" name="ZoneTexte 870">
          <a:extLst>
            <a:ext uri="{FF2B5EF4-FFF2-40B4-BE49-F238E27FC236}">
              <a16:creationId xmlns:a16="http://schemas.microsoft.com/office/drawing/2014/main" id="{F930451A-854F-40E8-BACB-526F93D13EC9}"/>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872" name="ZoneTexte 871">
          <a:extLst>
            <a:ext uri="{FF2B5EF4-FFF2-40B4-BE49-F238E27FC236}">
              <a16:creationId xmlns:a16="http://schemas.microsoft.com/office/drawing/2014/main" id="{D1B9B3DA-E258-433F-93D8-AE71F263AC62}"/>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873" name="ZoneTexte 872">
          <a:extLst>
            <a:ext uri="{FF2B5EF4-FFF2-40B4-BE49-F238E27FC236}">
              <a16:creationId xmlns:a16="http://schemas.microsoft.com/office/drawing/2014/main" id="{883E3CE3-F731-4480-90B9-0231FAF48F00}"/>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56</xdr:row>
      <xdr:rowOff>0</xdr:rowOff>
    </xdr:from>
    <xdr:ext cx="65" cy="172227"/>
    <xdr:sp macro="" textlink="">
      <xdr:nvSpPr>
        <xdr:cNvPr id="874" name="ZoneTexte 873">
          <a:extLst>
            <a:ext uri="{FF2B5EF4-FFF2-40B4-BE49-F238E27FC236}">
              <a16:creationId xmlns:a16="http://schemas.microsoft.com/office/drawing/2014/main" id="{CDE8B09F-F55B-4CCE-8E97-D67FA14CF2B5}"/>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875" name="ZoneTexte 874">
          <a:extLst>
            <a:ext uri="{FF2B5EF4-FFF2-40B4-BE49-F238E27FC236}">
              <a16:creationId xmlns:a16="http://schemas.microsoft.com/office/drawing/2014/main" id="{828D4A64-B3E6-477A-A2D1-A0C62C836BC3}"/>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876" name="ZoneTexte 875">
          <a:extLst>
            <a:ext uri="{FF2B5EF4-FFF2-40B4-BE49-F238E27FC236}">
              <a16:creationId xmlns:a16="http://schemas.microsoft.com/office/drawing/2014/main" id="{FF945B13-9637-4B89-9F5F-C40537DF6CB2}"/>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877" name="ZoneTexte 876">
          <a:extLst>
            <a:ext uri="{FF2B5EF4-FFF2-40B4-BE49-F238E27FC236}">
              <a16:creationId xmlns:a16="http://schemas.microsoft.com/office/drawing/2014/main" id="{39420CF3-4F27-4C81-87CB-0C02B48F8B00}"/>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46</xdr:col>
      <xdr:colOff>0</xdr:colOff>
      <xdr:row>56</xdr:row>
      <xdr:rowOff>0</xdr:rowOff>
    </xdr:from>
    <xdr:ext cx="65" cy="172227"/>
    <xdr:sp macro="" textlink="">
      <xdr:nvSpPr>
        <xdr:cNvPr id="878" name="ZoneTexte 877">
          <a:extLst>
            <a:ext uri="{FF2B5EF4-FFF2-40B4-BE49-F238E27FC236}">
              <a16:creationId xmlns:a16="http://schemas.microsoft.com/office/drawing/2014/main" id="{D7FB036E-2087-414D-8CE4-F652419738FB}"/>
            </a:ext>
          </a:extLst>
        </xdr:cNvPr>
        <xdr:cNvSpPr txBox="1"/>
      </xdr:nvSpPr>
      <xdr:spPr>
        <a:xfrm>
          <a:off x="184785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48</xdr:col>
      <xdr:colOff>0</xdr:colOff>
      <xdr:row>56</xdr:row>
      <xdr:rowOff>0</xdr:rowOff>
    </xdr:from>
    <xdr:ext cx="65" cy="172227"/>
    <xdr:sp macro="" textlink="">
      <xdr:nvSpPr>
        <xdr:cNvPr id="879" name="ZoneTexte 878">
          <a:extLst>
            <a:ext uri="{FF2B5EF4-FFF2-40B4-BE49-F238E27FC236}">
              <a16:creationId xmlns:a16="http://schemas.microsoft.com/office/drawing/2014/main" id="{C722A2A9-F641-4C10-A503-65B6A720E058}"/>
            </a:ext>
          </a:extLst>
        </xdr:cNvPr>
        <xdr:cNvSpPr txBox="1"/>
      </xdr:nvSpPr>
      <xdr:spPr>
        <a:xfrm>
          <a:off x="199072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48</xdr:col>
      <xdr:colOff>0</xdr:colOff>
      <xdr:row>56</xdr:row>
      <xdr:rowOff>0</xdr:rowOff>
    </xdr:from>
    <xdr:ext cx="65" cy="172227"/>
    <xdr:sp macro="" textlink="">
      <xdr:nvSpPr>
        <xdr:cNvPr id="880" name="ZoneTexte 879">
          <a:extLst>
            <a:ext uri="{FF2B5EF4-FFF2-40B4-BE49-F238E27FC236}">
              <a16:creationId xmlns:a16="http://schemas.microsoft.com/office/drawing/2014/main" id="{22AAE8C5-417E-47E9-831F-539ADC99DEF2}"/>
            </a:ext>
          </a:extLst>
        </xdr:cNvPr>
        <xdr:cNvSpPr txBox="1"/>
      </xdr:nvSpPr>
      <xdr:spPr>
        <a:xfrm>
          <a:off x="199072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56</xdr:row>
      <xdr:rowOff>0</xdr:rowOff>
    </xdr:from>
    <xdr:ext cx="65" cy="172227"/>
    <xdr:sp macro="" textlink="">
      <xdr:nvSpPr>
        <xdr:cNvPr id="881" name="ZoneTexte 880">
          <a:extLst>
            <a:ext uri="{FF2B5EF4-FFF2-40B4-BE49-F238E27FC236}">
              <a16:creationId xmlns:a16="http://schemas.microsoft.com/office/drawing/2014/main" id="{BEAB3A3E-D666-401F-A3F0-1ADA65354F96}"/>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56</xdr:row>
      <xdr:rowOff>0</xdr:rowOff>
    </xdr:from>
    <xdr:ext cx="65" cy="172227"/>
    <xdr:sp macro="" textlink="">
      <xdr:nvSpPr>
        <xdr:cNvPr id="882" name="ZoneTexte 881">
          <a:extLst>
            <a:ext uri="{FF2B5EF4-FFF2-40B4-BE49-F238E27FC236}">
              <a16:creationId xmlns:a16="http://schemas.microsoft.com/office/drawing/2014/main" id="{07DF0A73-BB75-4C43-AF78-C0487E2B5F68}"/>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56</xdr:row>
      <xdr:rowOff>0</xdr:rowOff>
    </xdr:from>
    <xdr:ext cx="65" cy="172227"/>
    <xdr:sp macro="" textlink="">
      <xdr:nvSpPr>
        <xdr:cNvPr id="883" name="ZoneTexte 882">
          <a:extLst>
            <a:ext uri="{FF2B5EF4-FFF2-40B4-BE49-F238E27FC236}">
              <a16:creationId xmlns:a16="http://schemas.microsoft.com/office/drawing/2014/main" id="{3796CED5-DC71-455D-8108-B80051DD8223}"/>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56</xdr:row>
      <xdr:rowOff>0</xdr:rowOff>
    </xdr:from>
    <xdr:ext cx="65" cy="172227"/>
    <xdr:sp macro="" textlink="">
      <xdr:nvSpPr>
        <xdr:cNvPr id="884" name="ZoneTexte 883">
          <a:extLst>
            <a:ext uri="{FF2B5EF4-FFF2-40B4-BE49-F238E27FC236}">
              <a16:creationId xmlns:a16="http://schemas.microsoft.com/office/drawing/2014/main" id="{D6C24DEA-726D-404F-ADE7-4EC17F94FB23}"/>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56</xdr:row>
      <xdr:rowOff>0</xdr:rowOff>
    </xdr:from>
    <xdr:ext cx="65" cy="172227"/>
    <xdr:sp macro="" textlink="">
      <xdr:nvSpPr>
        <xdr:cNvPr id="885" name="ZoneTexte 884">
          <a:extLst>
            <a:ext uri="{FF2B5EF4-FFF2-40B4-BE49-F238E27FC236}">
              <a16:creationId xmlns:a16="http://schemas.microsoft.com/office/drawing/2014/main" id="{69CBC36D-41AC-4016-BD4C-2637E9BF1819}"/>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56</xdr:row>
      <xdr:rowOff>0</xdr:rowOff>
    </xdr:from>
    <xdr:ext cx="65" cy="172227"/>
    <xdr:sp macro="" textlink="">
      <xdr:nvSpPr>
        <xdr:cNvPr id="886" name="ZoneTexte 885">
          <a:extLst>
            <a:ext uri="{FF2B5EF4-FFF2-40B4-BE49-F238E27FC236}">
              <a16:creationId xmlns:a16="http://schemas.microsoft.com/office/drawing/2014/main" id="{AA6B7709-BEDC-4288-993C-6500BE91E292}"/>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56</xdr:row>
      <xdr:rowOff>0</xdr:rowOff>
    </xdr:from>
    <xdr:ext cx="65" cy="172227"/>
    <xdr:sp macro="" textlink="">
      <xdr:nvSpPr>
        <xdr:cNvPr id="887" name="ZoneTexte 886">
          <a:extLst>
            <a:ext uri="{FF2B5EF4-FFF2-40B4-BE49-F238E27FC236}">
              <a16:creationId xmlns:a16="http://schemas.microsoft.com/office/drawing/2014/main" id="{7F3F3ED4-226B-4159-81E9-4DD380A32326}"/>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56</xdr:row>
      <xdr:rowOff>0</xdr:rowOff>
    </xdr:from>
    <xdr:ext cx="65" cy="172227"/>
    <xdr:sp macro="" textlink="">
      <xdr:nvSpPr>
        <xdr:cNvPr id="888" name="ZoneTexte 887">
          <a:extLst>
            <a:ext uri="{FF2B5EF4-FFF2-40B4-BE49-F238E27FC236}">
              <a16:creationId xmlns:a16="http://schemas.microsoft.com/office/drawing/2014/main" id="{330DF6DA-71FC-4490-BFF0-1CB7B89815E6}"/>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56</xdr:row>
      <xdr:rowOff>0</xdr:rowOff>
    </xdr:from>
    <xdr:ext cx="65" cy="172227"/>
    <xdr:sp macro="" textlink="">
      <xdr:nvSpPr>
        <xdr:cNvPr id="889" name="ZoneTexte 888">
          <a:extLst>
            <a:ext uri="{FF2B5EF4-FFF2-40B4-BE49-F238E27FC236}">
              <a16:creationId xmlns:a16="http://schemas.microsoft.com/office/drawing/2014/main" id="{03986DE6-6F41-497D-9A74-EF0A94CE8EC3}"/>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41</xdr:col>
      <xdr:colOff>0</xdr:colOff>
      <xdr:row>56</xdr:row>
      <xdr:rowOff>0</xdr:rowOff>
    </xdr:from>
    <xdr:ext cx="65" cy="172227"/>
    <xdr:sp macro="" textlink="">
      <xdr:nvSpPr>
        <xdr:cNvPr id="890" name="ZoneTexte 889">
          <a:extLst>
            <a:ext uri="{FF2B5EF4-FFF2-40B4-BE49-F238E27FC236}">
              <a16:creationId xmlns:a16="http://schemas.microsoft.com/office/drawing/2014/main" id="{61A5B0FD-1952-4B88-A0A0-C58945898022}"/>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891" name="ZoneTexte 890">
          <a:extLst>
            <a:ext uri="{FF2B5EF4-FFF2-40B4-BE49-F238E27FC236}">
              <a16:creationId xmlns:a16="http://schemas.microsoft.com/office/drawing/2014/main" id="{16D1416F-F0E3-44A9-BDBE-50FCDCE54F10}"/>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892" name="ZoneTexte 891">
          <a:extLst>
            <a:ext uri="{FF2B5EF4-FFF2-40B4-BE49-F238E27FC236}">
              <a16:creationId xmlns:a16="http://schemas.microsoft.com/office/drawing/2014/main" id="{A6FD54FB-316F-4A61-88E9-B07D168EA2E8}"/>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893" name="ZoneTexte 892">
          <a:extLst>
            <a:ext uri="{FF2B5EF4-FFF2-40B4-BE49-F238E27FC236}">
              <a16:creationId xmlns:a16="http://schemas.microsoft.com/office/drawing/2014/main" id="{BE2F6983-B19B-4AA6-A9B2-1CAB0FC12598}"/>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894" name="ZoneTexte 893">
          <a:extLst>
            <a:ext uri="{FF2B5EF4-FFF2-40B4-BE49-F238E27FC236}">
              <a16:creationId xmlns:a16="http://schemas.microsoft.com/office/drawing/2014/main" id="{834254BC-4F16-4641-9E43-29E632BA3735}"/>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895" name="ZoneTexte 894">
          <a:extLst>
            <a:ext uri="{FF2B5EF4-FFF2-40B4-BE49-F238E27FC236}">
              <a16:creationId xmlns:a16="http://schemas.microsoft.com/office/drawing/2014/main" id="{F35ABB7C-45A8-4068-8CBE-9B43FD8E0A5B}"/>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896" name="ZoneTexte 895">
          <a:extLst>
            <a:ext uri="{FF2B5EF4-FFF2-40B4-BE49-F238E27FC236}">
              <a16:creationId xmlns:a16="http://schemas.microsoft.com/office/drawing/2014/main" id="{288BC2F6-FB5E-4F13-9F22-23DEFE9F2BFD}"/>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897" name="ZoneTexte 896">
          <a:extLst>
            <a:ext uri="{FF2B5EF4-FFF2-40B4-BE49-F238E27FC236}">
              <a16:creationId xmlns:a16="http://schemas.microsoft.com/office/drawing/2014/main" id="{E0A02CD3-3D9A-4DB4-820D-6C1C9E6ACFED}"/>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898" name="ZoneTexte 897">
          <a:extLst>
            <a:ext uri="{FF2B5EF4-FFF2-40B4-BE49-F238E27FC236}">
              <a16:creationId xmlns:a16="http://schemas.microsoft.com/office/drawing/2014/main" id="{9566A0BC-8399-49C3-8DF3-BCDEC04A075E}"/>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899" name="ZoneTexte 898">
          <a:extLst>
            <a:ext uri="{FF2B5EF4-FFF2-40B4-BE49-F238E27FC236}">
              <a16:creationId xmlns:a16="http://schemas.microsoft.com/office/drawing/2014/main" id="{43C3E78F-53FA-4C42-8CA0-431CF7FCC2D7}"/>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56</xdr:row>
      <xdr:rowOff>0</xdr:rowOff>
    </xdr:from>
    <xdr:ext cx="65" cy="172227"/>
    <xdr:sp macro="" textlink="">
      <xdr:nvSpPr>
        <xdr:cNvPr id="900" name="ZoneTexte 899">
          <a:extLst>
            <a:ext uri="{FF2B5EF4-FFF2-40B4-BE49-F238E27FC236}">
              <a16:creationId xmlns:a16="http://schemas.microsoft.com/office/drawing/2014/main" id="{4238CF09-B387-4870-8707-FE2F2030F664}"/>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56</xdr:row>
      <xdr:rowOff>0</xdr:rowOff>
    </xdr:from>
    <xdr:ext cx="65" cy="172227"/>
    <xdr:sp macro="" textlink="">
      <xdr:nvSpPr>
        <xdr:cNvPr id="901" name="ZoneTexte 900">
          <a:extLst>
            <a:ext uri="{FF2B5EF4-FFF2-40B4-BE49-F238E27FC236}">
              <a16:creationId xmlns:a16="http://schemas.microsoft.com/office/drawing/2014/main" id="{0294D42A-76B2-4A56-BF4B-A13A0CB982D5}"/>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56</xdr:row>
      <xdr:rowOff>0</xdr:rowOff>
    </xdr:from>
    <xdr:ext cx="65" cy="172227"/>
    <xdr:sp macro="" textlink="">
      <xdr:nvSpPr>
        <xdr:cNvPr id="902" name="ZoneTexte 901">
          <a:extLst>
            <a:ext uri="{FF2B5EF4-FFF2-40B4-BE49-F238E27FC236}">
              <a16:creationId xmlns:a16="http://schemas.microsoft.com/office/drawing/2014/main" id="{C88730E4-193D-4290-BF79-FEF3CB71CF22}"/>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903" name="ZoneTexte 902">
          <a:extLst>
            <a:ext uri="{FF2B5EF4-FFF2-40B4-BE49-F238E27FC236}">
              <a16:creationId xmlns:a16="http://schemas.microsoft.com/office/drawing/2014/main" id="{11288494-9507-41D2-A351-1B9858455FD1}"/>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904" name="ZoneTexte 903">
          <a:extLst>
            <a:ext uri="{FF2B5EF4-FFF2-40B4-BE49-F238E27FC236}">
              <a16:creationId xmlns:a16="http://schemas.microsoft.com/office/drawing/2014/main" id="{5DE8A72C-FE6E-49F3-B97C-CBEFB55D4A18}"/>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905" name="ZoneTexte 904">
          <a:extLst>
            <a:ext uri="{FF2B5EF4-FFF2-40B4-BE49-F238E27FC236}">
              <a16:creationId xmlns:a16="http://schemas.microsoft.com/office/drawing/2014/main" id="{801CC9EF-A013-40DA-9A6E-766DE1C6FD03}"/>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906" name="ZoneTexte 905">
          <a:extLst>
            <a:ext uri="{FF2B5EF4-FFF2-40B4-BE49-F238E27FC236}">
              <a16:creationId xmlns:a16="http://schemas.microsoft.com/office/drawing/2014/main" id="{BE90F3F5-368F-46F4-A0F7-77C98CED867E}"/>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907" name="ZoneTexte 906">
          <a:extLst>
            <a:ext uri="{FF2B5EF4-FFF2-40B4-BE49-F238E27FC236}">
              <a16:creationId xmlns:a16="http://schemas.microsoft.com/office/drawing/2014/main" id="{D6683B11-0741-4A07-B24B-BB7B40656B6F}"/>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908" name="ZoneTexte 907">
          <a:extLst>
            <a:ext uri="{FF2B5EF4-FFF2-40B4-BE49-F238E27FC236}">
              <a16:creationId xmlns:a16="http://schemas.microsoft.com/office/drawing/2014/main" id="{715CC412-96B5-45EA-9607-16772393F666}"/>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909" name="ZoneTexte 908">
          <a:extLst>
            <a:ext uri="{FF2B5EF4-FFF2-40B4-BE49-F238E27FC236}">
              <a16:creationId xmlns:a16="http://schemas.microsoft.com/office/drawing/2014/main" id="{DB76D3F0-0A20-450A-948C-11BC9755C29C}"/>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910" name="ZoneTexte 909">
          <a:extLst>
            <a:ext uri="{FF2B5EF4-FFF2-40B4-BE49-F238E27FC236}">
              <a16:creationId xmlns:a16="http://schemas.microsoft.com/office/drawing/2014/main" id="{176E4671-BF25-4118-86FE-72FC11A199A9}"/>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911" name="ZoneTexte 910">
          <a:extLst>
            <a:ext uri="{FF2B5EF4-FFF2-40B4-BE49-F238E27FC236}">
              <a16:creationId xmlns:a16="http://schemas.microsoft.com/office/drawing/2014/main" id="{B211EF39-E083-4286-B357-1C7084C48F63}"/>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912" name="ZoneTexte 911">
          <a:extLst>
            <a:ext uri="{FF2B5EF4-FFF2-40B4-BE49-F238E27FC236}">
              <a16:creationId xmlns:a16="http://schemas.microsoft.com/office/drawing/2014/main" id="{1CBEDB33-66FE-4C4A-946E-0133C902433B}"/>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913" name="ZoneTexte 912">
          <a:extLst>
            <a:ext uri="{FF2B5EF4-FFF2-40B4-BE49-F238E27FC236}">
              <a16:creationId xmlns:a16="http://schemas.microsoft.com/office/drawing/2014/main" id="{73A0C506-D377-4898-837D-B25A1B8F7AF9}"/>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45</xdr:col>
      <xdr:colOff>0</xdr:colOff>
      <xdr:row>56</xdr:row>
      <xdr:rowOff>0</xdr:rowOff>
    </xdr:from>
    <xdr:ext cx="65" cy="172227"/>
    <xdr:sp macro="" textlink="">
      <xdr:nvSpPr>
        <xdr:cNvPr id="914" name="ZoneTexte 913">
          <a:extLst>
            <a:ext uri="{FF2B5EF4-FFF2-40B4-BE49-F238E27FC236}">
              <a16:creationId xmlns:a16="http://schemas.microsoft.com/office/drawing/2014/main" id="{C6C87D97-C46B-4C6D-B7D7-625EDF1D54A1}"/>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46</xdr:col>
      <xdr:colOff>0</xdr:colOff>
      <xdr:row>56</xdr:row>
      <xdr:rowOff>0</xdr:rowOff>
    </xdr:from>
    <xdr:ext cx="65" cy="172227"/>
    <xdr:sp macro="" textlink="">
      <xdr:nvSpPr>
        <xdr:cNvPr id="915" name="ZoneTexte 914">
          <a:extLst>
            <a:ext uri="{FF2B5EF4-FFF2-40B4-BE49-F238E27FC236}">
              <a16:creationId xmlns:a16="http://schemas.microsoft.com/office/drawing/2014/main" id="{42BF856B-73B4-43B7-9D97-01DAA70A7E0C}"/>
            </a:ext>
          </a:extLst>
        </xdr:cNvPr>
        <xdr:cNvSpPr txBox="1"/>
      </xdr:nvSpPr>
      <xdr:spPr>
        <a:xfrm>
          <a:off x="184785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46</xdr:col>
      <xdr:colOff>0</xdr:colOff>
      <xdr:row>56</xdr:row>
      <xdr:rowOff>0</xdr:rowOff>
    </xdr:from>
    <xdr:ext cx="65" cy="172227"/>
    <xdr:sp macro="" textlink="">
      <xdr:nvSpPr>
        <xdr:cNvPr id="916" name="ZoneTexte 915">
          <a:extLst>
            <a:ext uri="{FF2B5EF4-FFF2-40B4-BE49-F238E27FC236}">
              <a16:creationId xmlns:a16="http://schemas.microsoft.com/office/drawing/2014/main" id="{FFF19C71-16FD-4CB5-9421-F42B275405ED}"/>
            </a:ext>
          </a:extLst>
        </xdr:cNvPr>
        <xdr:cNvSpPr txBox="1"/>
      </xdr:nvSpPr>
      <xdr:spPr>
        <a:xfrm>
          <a:off x="184785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47</xdr:col>
      <xdr:colOff>0</xdr:colOff>
      <xdr:row>56</xdr:row>
      <xdr:rowOff>0</xdr:rowOff>
    </xdr:from>
    <xdr:ext cx="65" cy="172227"/>
    <xdr:sp macro="" textlink="">
      <xdr:nvSpPr>
        <xdr:cNvPr id="917" name="ZoneTexte 916">
          <a:extLst>
            <a:ext uri="{FF2B5EF4-FFF2-40B4-BE49-F238E27FC236}">
              <a16:creationId xmlns:a16="http://schemas.microsoft.com/office/drawing/2014/main" id="{CD74E937-7977-438F-A3A8-621A1E2C13E5}"/>
            </a:ext>
          </a:extLst>
        </xdr:cNvPr>
        <xdr:cNvSpPr txBox="1"/>
      </xdr:nvSpPr>
      <xdr:spPr>
        <a:xfrm>
          <a:off x="19192875"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47</xdr:col>
      <xdr:colOff>0</xdr:colOff>
      <xdr:row>56</xdr:row>
      <xdr:rowOff>0</xdr:rowOff>
    </xdr:from>
    <xdr:ext cx="65" cy="172227"/>
    <xdr:sp macro="" textlink="">
      <xdr:nvSpPr>
        <xdr:cNvPr id="918" name="ZoneTexte 917">
          <a:extLst>
            <a:ext uri="{FF2B5EF4-FFF2-40B4-BE49-F238E27FC236}">
              <a16:creationId xmlns:a16="http://schemas.microsoft.com/office/drawing/2014/main" id="{D71A8C56-B37E-414C-95D8-146213781959}"/>
            </a:ext>
          </a:extLst>
        </xdr:cNvPr>
        <xdr:cNvSpPr txBox="1"/>
      </xdr:nvSpPr>
      <xdr:spPr>
        <a:xfrm>
          <a:off x="19192875"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48</xdr:col>
      <xdr:colOff>0</xdr:colOff>
      <xdr:row>56</xdr:row>
      <xdr:rowOff>0</xdr:rowOff>
    </xdr:from>
    <xdr:ext cx="65" cy="172227"/>
    <xdr:sp macro="" textlink="">
      <xdr:nvSpPr>
        <xdr:cNvPr id="919" name="ZoneTexte 918">
          <a:extLst>
            <a:ext uri="{FF2B5EF4-FFF2-40B4-BE49-F238E27FC236}">
              <a16:creationId xmlns:a16="http://schemas.microsoft.com/office/drawing/2014/main" id="{D7883FF3-D5E6-4EFA-B3D3-60F2F76CE899}"/>
            </a:ext>
          </a:extLst>
        </xdr:cNvPr>
        <xdr:cNvSpPr txBox="1"/>
      </xdr:nvSpPr>
      <xdr:spPr>
        <a:xfrm>
          <a:off x="199072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48</xdr:col>
      <xdr:colOff>0</xdr:colOff>
      <xdr:row>56</xdr:row>
      <xdr:rowOff>0</xdr:rowOff>
    </xdr:from>
    <xdr:ext cx="65" cy="172227"/>
    <xdr:sp macro="" textlink="">
      <xdr:nvSpPr>
        <xdr:cNvPr id="920" name="ZoneTexte 919">
          <a:extLst>
            <a:ext uri="{FF2B5EF4-FFF2-40B4-BE49-F238E27FC236}">
              <a16:creationId xmlns:a16="http://schemas.microsoft.com/office/drawing/2014/main" id="{86C16C82-1373-4645-945D-3F0986A453F0}"/>
            </a:ext>
          </a:extLst>
        </xdr:cNvPr>
        <xdr:cNvSpPr txBox="1"/>
      </xdr:nvSpPr>
      <xdr:spPr>
        <a:xfrm>
          <a:off x="199072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0</xdr:rowOff>
    </xdr:from>
    <xdr:ext cx="65" cy="172227"/>
    <xdr:sp macro="" textlink="">
      <xdr:nvSpPr>
        <xdr:cNvPr id="921" name="ZoneTexte 920">
          <a:extLst>
            <a:ext uri="{FF2B5EF4-FFF2-40B4-BE49-F238E27FC236}">
              <a16:creationId xmlns:a16="http://schemas.microsoft.com/office/drawing/2014/main" id="{9346CF04-4535-466E-BE55-6F4980E1E1A0}"/>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0</xdr:rowOff>
    </xdr:from>
    <xdr:ext cx="65" cy="172227"/>
    <xdr:sp macro="" textlink="">
      <xdr:nvSpPr>
        <xdr:cNvPr id="922" name="ZoneTexte 921">
          <a:extLst>
            <a:ext uri="{FF2B5EF4-FFF2-40B4-BE49-F238E27FC236}">
              <a16:creationId xmlns:a16="http://schemas.microsoft.com/office/drawing/2014/main" id="{A35BB4B1-885E-4A65-A736-A1A704F500C1}"/>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0</xdr:rowOff>
    </xdr:from>
    <xdr:ext cx="65" cy="172227"/>
    <xdr:sp macro="" textlink="">
      <xdr:nvSpPr>
        <xdr:cNvPr id="923" name="ZoneTexte 922">
          <a:extLst>
            <a:ext uri="{FF2B5EF4-FFF2-40B4-BE49-F238E27FC236}">
              <a16:creationId xmlns:a16="http://schemas.microsoft.com/office/drawing/2014/main" id="{DE07F722-71AB-456C-A823-72E4F983FBDC}"/>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0</xdr:rowOff>
    </xdr:from>
    <xdr:ext cx="65" cy="172227"/>
    <xdr:sp macro="" textlink="">
      <xdr:nvSpPr>
        <xdr:cNvPr id="924" name="ZoneTexte 923">
          <a:extLst>
            <a:ext uri="{FF2B5EF4-FFF2-40B4-BE49-F238E27FC236}">
              <a16:creationId xmlns:a16="http://schemas.microsoft.com/office/drawing/2014/main" id="{FBB66E8B-48C0-44ED-962D-CA969CE7FECA}"/>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25" name="ZoneTexte 924">
          <a:extLst>
            <a:ext uri="{FF2B5EF4-FFF2-40B4-BE49-F238E27FC236}">
              <a16:creationId xmlns:a16="http://schemas.microsoft.com/office/drawing/2014/main" id="{01E2DC53-401C-4C8E-94D6-83661A6F14B0}"/>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26" name="ZoneTexte 925">
          <a:extLst>
            <a:ext uri="{FF2B5EF4-FFF2-40B4-BE49-F238E27FC236}">
              <a16:creationId xmlns:a16="http://schemas.microsoft.com/office/drawing/2014/main" id="{52CAB246-3B73-434E-B5ED-1D6BC8B92B45}"/>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27" name="ZoneTexte 926">
          <a:extLst>
            <a:ext uri="{FF2B5EF4-FFF2-40B4-BE49-F238E27FC236}">
              <a16:creationId xmlns:a16="http://schemas.microsoft.com/office/drawing/2014/main" id="{2A3DAB8A-248D-4CE5-92D9-575C8AEAF1EC}"/>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28" name="ZoneTexte 927">
          <a:extLst>
            <a:ext uri="{FF2B5EF4-FFF2-40B4-BE49-F238E27FC236}">
              <a16:creationId xmlns:a16="http://schemas.microsoft.com/office/drawing/2014/main" id="{C28E8D91-FC21-421C-A40E-45B5EABDB4E8}"/>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29" name="ZoneTexte 928">
          <a:extLst>
            <a:ext uri="{FF2B5EF4-FFF2-40B4-BE49-F238E27FC236}">
              <a16:creationId xmlns:a16="http://schemas.microsoft.com/office/drawing/2014/main" id="{2A327A2F-43C5-497E-B415-3ECC9ADFBA25}"/>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30" name="ZoneTexte 929">
          <a:extLst>
            <a:ext uri="{FF2B5EF4-FFF2-40B4-BE49-F238E27FC236}">
              <a16:creationId xmlns:a16="http://schemas.microsoft.com/office/drawing/2014/main" id="{C6EAB18A-B29D-4540-B5DE-79B78DAFE832}"/>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31" name="ZoneTexte 930">
          <a:extLst>
            <a:ext uri="{FF2B5EF4-FFF2-40B4-BE49-F238E27FC236}">
              <a16:creationId xmlns:a16="http://schemas.microsoft.com/office/drawing/2014/main" id="{E02A7F9A-5CFA-4902-B0E6-84244F1D6B8B}"/>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32" name="ZoneTexte 931">
          <a:extLst>
            <a:ext uri="{FF2B5EF4-FFF2-40B4-BE49-F238E27FC236}">
              <a16:creationId xmlns:a16="http://schemas.microsoft.com/office/drawing/2014/main" id="{070BCFC3-FAA4-406B-9FBF-6A8FEA4D0FF0}"/>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0</xdr:rowOff>
    </xdr:from>
    <xdr:ext cx="65" cy="172227"/>
    <xdr:sp macro="" textlink="">
      <xdr:nvSpPr>
        <xdr:cNvPr id="933" name="ZoneTexte 932">
          <a:extLst>
            <a:ext uri="{FF2B5EF4-FFF2-40B4-BE49-F238E27FC236}">
              <a16:creationId xmlns:a16="http://schemas.microsoft.com/office/drawing/2014/main" id="{4291362D-A120-4AE7-9096-C242D92A845B}"/>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34" name="ZoneTexte 933">
          <a:extLst>
            <a:ext uri="{FF2B5EF4-FFF2-40B4-BE49-F238E27FC236}">
              <a16:creationId xmlns:a16="http://schemas.microsoft.com/office/drawing/2014/main" id="{A3B564A8-2432-427A-A7C9-5462CAE33ADA}"/>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35" name="ZoneTexte 934">
          <a:extLst>
            <a:ext uri="{FF2B5EF4-FFF2-40B4-BE49-F238E27FC236}">
              <a16:creationId xmlns:a16="http://schemas.microsoft.com/office/drawing/2014/main" id="{B1A9E401-A5BF-426D-A11E-20BC19018DF6}"/>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36" name="ZoneTexte 935">
          <a:extLst>
            <a:ext uri="{FF2B5EF4-FFF2-40B4-BE49-F238E27FC236}">
              <a16:creationId xmlns:a16="http://schemas.microsoft.com/office/drawing/2014/main" id="{8844FBDD-8E6F-49EB-B0BC-33F8ECF28D0C}"/>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32</xdr:row>
      <xdr:rowOff>0</xdr:rowOff>
    </xdr:from>
    <xdr:ext cx="65" cy="172227"/>
    <xdr:sp macro="" textlink="">
      <xdr:nvSpPr>
        <xdr:cNvPr id="937" name="ZoneTexte 936">
          <a:extLst>
            <a:ext uri="{FF2B5EF4-FFF2-40B4-BE49-F238E27FC236}">
              <a16:creationId xmlns:a16="http://schemas.microsoft.com/office/drawing/2014/main" id="{E9A18EEC-1BEE-48A0-83EE-E23617EDDF25}"/>
            </a:ext>
          </a:extLst>
        </xdr:cNvPr>
        <xdr:cNvSpPr txBox="1"/>
      </xdr:nvSpPr>
      <xdr:spPr>
        <a:xfrm>
          <a:off x="184785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32</xdr:row>
      <xdr:rowOff>0</xdr:rowOff>
    </xdr:from>
    <xdr:ext cx="65" cy="172227"/>
    <xdr:sp macro="" textlink="">
      <xdr:nvSpPr>
        <xdr:cNvPr id="938" name="ZoneTexte 937">
          <a:extLst>
            <a:ext uri="{FF2B5EF4-FFF2-40B4-BE49-F238E27FC236}">
              <a16:creationId xmlns:a16="http://schemas.microsoft.com/office/drawing/2014/main" id="{1D6C8413-24BC-41C7-99E4-9319FC28C2D3}"/>
            </a:ext>
          </a:extLst>
        </xdr:cNvPr>
        <xdr:cNvSpPr txBox="1"/>
      </xdr:nvSpPr>
      <xdr:spPr>
        <a:xfrm>
          <a:off x="199072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32</xdr:row>
      <xdr:rowOff>0</xdr:rowOff>
    </xdr:from>
    <xdr:ext cx="65" cy="172227"/>
    <xdr:sp macro="" textlink="">
      <xdr:nvSpPr>
        <xdr:cNvPr id="939" name="ZoneTexte 938">
          <a:extLst>
            <a:ext uri="{FF2B5EF4-FFF2-40B4-BE49-F238E27FC236}">
              <a16:creationId xmlns:a16="http://schemas.microsoft.com/office/drawing/2014/main" id="{3C520C82-FF54-46EF-8A02-9F4AC49A41BA}"/>
            </a:ext>
          </a:extLst>
        </xdr:cNvPr>
        <xdr:cNvSpPr txBox="1"/>
      </xdr:nvSpPr>
      <xdr:spPr>
        <a:xfrm>
          <a:off x="199072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0</xdr:rowOff>
    </xdr:from>
    <xdr:ext cx="65" cy="172227"/>
    <xdr:sp macro="" textlink="">
      <xdr:nvSpPr>
        <xdr:cNvPr id="940" name="ZoneTexte 939">
          <a:extLst>
            <a:ext uri="{FF2B5EF4-FFF2-40B4-BE49-F238E27FC236}">
              <a16:creationId xmlns:a16="http://schemas.microsoft.com/office/drawing/2014/main" id="{D1798D99-C922-4BBC-97FA-0F422F683D34}"/>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0</xdr:rowOff>
    </xdr:from>
    <xdr:ext cx="65" cy="172227"/>
    <xdr:sp macro="" textlink="">
      <xdr:nvSpPr>
        <xdr:cNvPr id="941" name="ZoneTexte 940">
          <a:extLst>
            <a:ext uri="{FF2B5EF4-FFF2-40B4-BE49-F238E27FC236}">
              <a16:creationId xmlns:a16="http://schemas.microsoft.com/office/drawing/2014/main" id="{EFB0C29A-D02C-4AC2-AE5F-A35EC0B9FDC1}"/>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0</xdr:rowOff>
    </xdr:from>
    <xdr:ext cx="65" cy="172227"/>
    <xdr:sp macro="" textlink="">
      <xdr:nvSpPr>
        <xdr:cNvPr id="942" name="ZoneTexte 941">
          <a:extLst>
            <a:ext uri="{FF2B5EF4-FFF2-40B4-BE49-F238E27FC236}">
              <a16:creationId xmlns:a16="http://schemas.microsoft.com/office/drawing/2014/main" id="{1576276E-C6AA-4FB7-BB17-A2138951EC16}"/>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0</xdr:rowOff>
    </xdr:from>
    <xdr:ext cx="65" cy="172227"/>
    <xdr:sp macro="" textlink="">
      <xdr:nvSpPr>
        <xdr:cNvPr id="943" name="ZoneTexte 942">
          <a:extLst>
            <a:ext uri="{FF2B5EF4-FFF2-40B4-BE49-F238E27FC236}">
              <a16:creationId xmlns:a16="http://schemas.microsoft.com/office/drawing/2014/main" id="{863F2991-50B0-4FE1-BC76-F161CE1F0B95}"/>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44" name="ZoneTexte 943">
          <a:extLst>
            <a:ext uri="{FF2B5EF4-FFF2-40B4-BE49-F238E27FC236}">
              <a16:creationId xmlns:a16="http://schemas.microsoft.com/office/drawing/2014/main" id="{151978BD-04D8-48C5-BF93-7585784424B0}"/>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45" name="ZoneTexte 944">
          <a:extLst>
            <a:ext uri="{FF2B5EF4-FFF2-40B4-BE49-F238E27FC236}">
              <a16:creationId xmlns:a16="http://schemas.microsoft.com/office/drawing/2014/main" id="{CB076B3F-709B-4A80-9887-6D6FB21508E9}"/>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46" name="ZoneTexte 945">
          <a:extLst>
            <a:ext uri="{FF2B5EF4-FFF2-40B4-BE49-F238E27FC236}">
              <a16:creationId xmlns:a16="http://schemas.microsoft.com/office/drawing/2014/main" id="{1D27F48C-ECE8-4CFA-AA8C-0433961F70F1}"/>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47" name="ZoneTexte 946">
          <a:extLst>
            <a:ext uri="{FF2B5EF4-FFF2-40B4-BE49-F238E27FC236}">
              <a16:creationId xmlns:a16="http://schemas.microsoft.com/office/drawing/2014/main" id="{0B95B1BF-ADF3-47DF-9507-A1F5B1E35EAB}"/>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48" name="ZoneTexte 947">
          <a:extLst>
            <a:ext uri="{FF2B5EF4-FFF2-40B4-BE49-F238E27FC236}">
              <a16:creationId xmlns:a16="http://schemas.microsoft.com/office/drawing/2014/main" id="{090FC799-4E77-442B-852E-D39CF3DC4983}"/>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49" name="ZoneTexte 948">
          <a:extLst>
            <a:ext uri="{FF2B5EF4-FFF2-40B4-BE49-F238E27FC236}">
              <a16:creationId xmlns:a16="http://schemas.microsoft.com/office/drawing/2014/main" id="{233A4E88-DCA5-4D12-9DA6-2F9EE65DABB2}"/>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50" name="ZoneTexte 949">
          <a:extLst>
            <a:ext uri="{FF2B5EF4-FFF2-40B4-BE49-F238E27FC236}">
              <a16:creationId xmlns:a16="http://schemas.microsoft.com/office/drawing/2014/main" id="{EBF64088-61E9-491A-8D31-AC301D23497F}"/>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51" name="ZoneTexte 950">
          <a:extLst>
            <a:ext uri="{FF2B5EF4-FFF2-40B4-BE49-F238E27FC236}">
              <a16:creationId xmlns:a16="http://schemas.microsoft.com/office/drawing/2014/main" id="{5F9AA8A5-D779-47B6-A19C-0B2CEC7E3CB4}"/>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0</xdr:rowOff>
    </xdr:from>
    <xdr:ext cx="65" cy="172227"/>
    <xdr:sp macro="" textlink="">
      <xdr:nvSpPr>
        <xdr:cNvPr id="952" name="ZoneTexte 951">
          <a:extLst>
            <a:ext uri="{FF2B5EF4-FFF2-40B4-BE49-F238E27FC236}">
              <a16:creationId xmlns:a16="http://schemas.microsoft.com/office/drawing/2014/main" id="{F4B853CD-7927-4D61-BD02-7017101C15B0}"/>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53" name="ZoneTexte 952">
          <a:extLst>
            <a:ext uri="{FF2B5EF4-FFF2-40B4-BE49-F238E27FC236}">
              <a16:creationId xmlns:a16="http://schemas.microsoft.com/office/drawing/2014/main" id="{96288CE5-75C9-4596-ACB3-5847479DA8CA}"/>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54" name="ZoneTexte 953">
          <a:extLst>
            <a:ext uri="{FF2B5EF4-FFF2-40B4-BE49-F238E27FC236}">
              <a16:creationId xmlns:a16="http://schemas.microsoft.com/office/drawing/2014/main" id="{718CF20C-F9E6-4636-8917-ADE946B8BEE1}"/>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55" name="ZoneTexte 954">
          <a:extLst>
            <a:ext uri="{FF2B5EF4-FFF2-40B4-BE49-F238E27FC236}">
              <a16:creationId xmlns:a16="http://schemas.microsoft.com/office/drawing/2014/main" id="{77562939-4312-4F49-89DA-949D51F9E790}"/>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32</xdr:row>
      <xdr:rowOff>0</xdr:rowOff>
    </xdr:from>
    <xdr:ext cx="65" cy="172227"/>
    <xdr:sp macro="" textlink="">
      <xdr:nvSpPr>
        <xdr:cNvPr id="956" name="ZoneTexte 955">
          <a:extLst>
            <a:ext uri="{FF2B5EF4-FFF2-40B4-BE49-F238E27FC236}">
              <a16:creationId xmlns:a16="http://schemas.microsoft.com/office/drawing/2014/main" id="{C10115C7-0B9D-47CA-B49D-CC6CA7CB12A3}"/>
            </a:ext>
          </a:extLst>
        </xdr:cNvPr>
        <xdr:cNvSpPr txBox="1"/>
      </xdr:nvSpPr>
      <xdr:spPr>
        <a:xfrm>
          <a:off x="184785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32</xdr:row>
      <xdr:rowOff>0</xdr:rowOff>
    </xdr:from>
    <xdr:ext cx="65" cy="172227"/>
    <xdr:sp macro="" textlink="">
      <xdr:nvSpPr>
        <xdr:cNvPr id="957" name="ZoneTexte 956">
          <a:extLst>
            <a:ext uri="{FF2B5EF4-FFF2-40B4-BE49-F238E27FC236}">
              <a16:creationId xmlns:a16="http://schemas.microsoft.com/office/drawing/2014/main" id="{D3D6B7D9-4119-4E5D-860B-63885ED68C1C}"/>
            </a:ext>
          </a:extLst>
        </xdr:cNvPr>
        <xdr:cNvSpPr txBox="1"/>
      </xdr:nvSpPr>
      <xdr:spPr>
        <a:xfrm>
          <a:off x="199072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32</xdr:row>
      <xdr:rowOff>0</xdr:rowOff>
    </xdr:from>
    <xdr:ext cx="65" cy="172227"/>
    <xdr:sp macro="" textlink="">
      <xdr:nvSpPr>
        <xdr:cNvPr id="958" name="ZoneTexte 957">
          <a:extLst>
            <a:ext uri="{FF2B5EF4-FFF2-40B4-BE49-F238E27FC236}">
              <a16:creationId xmlns:a16="http://schemas.microsoft.com/office/drawing/2014/main" id="{98B17DBA-4E82-4593-A255-5AAC283684F1}"/>
            </a:ext>
          </a:extLst>
        </xdr:cNvPr>
        <xdr:cNvSpPr txBox="1"/>
      </xdr:nvSpPr>
      <xdr:spPr>
        <a:xfrm>
          <a:off x="199072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32</xdr:row>
      <xdr:rowOff>0</xdr:rowOff>
    </xdr:from>
    <xdr:ext cx="65" cy="172227"/>
    <xdr:sp macro="" textlink="">
      <xdr:nvSpPr>
        <xdr:cNvPr id="959" name="ZoneTexte 958">
          <a:extLst>
            <a:ext uri="{FF2B5EF4-FFF2-40B4-BE49-F238E27FC236}">
              <a16:creationId xmlns:a16="http://schemas.microsoft.com/office/drawing/2014/main" id="{91815E82-AC53-4570-BA67-0528EFD032AB}"/>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32</xdr:row>
      <xdr:rowOff>0</xdr:rowOff>
    </xdr:from>
    <xdr:ext cx="65" cy="172227"/>
    <xdr:sp macro="" textlink="">
      <xdr:nvSpPr>
        <xdr:cNvPr id="960" name="ZoneTexte 959">
          <a:extLst>
            <a:ext uri="{FF2B5EF4-FFF2-40B4-BE49-F238E27FC236}">
              <a16:creationId xmlns:a16="http://schemas.microsoft.com/office/drawing/2014/main" id="{538FA426-0762-48BE-A0BC-277BCA1E54BE}"/>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32</xdr:row>
      <xdr:rowOff>0</xdr:rowOff>
    </xdr:from>
    <xdr:ext cx="65" cy="172227"/>
    <xdr:sp macro="" textlink="">
      <xdr:nvSpPr>
        <xdr:cNvPr id="961" name="ZoneTexte 960">
          <a:extLst>
            <a:ext uri="{FF2B5EF4-FFF2-40B4-BE49-F238E27FC236}">
              <a16:creationId xmlns:a16="http://schemas.microsoft.com/office/drawing/2014/main" id="{EF50C108-B865-4783-BB25-6A54800CE92C}"/>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32</xdr:row>
      <xdr:rowOff>0</xdr:rowOff>
    </xdr:from>
    <xdr:ext cx="65" cy="172227"/>
    <xdr:sp macro="" textlink="">
      <xdr:nvSpPr>
        <xdr:cNvPr id="962" name="ZoneTexte 961">
          <a:extLst>
            <a:ext uri="{FF2B5EF4-FFF2-40B4-BE49-F238E27FC236}">
              <a16:creationId xmlns:a16="http://schemas.microsoft.com/office/drawing/2014/main" id="{461FC295-1F3A-4911-8DD0-52F5DB18337F}"/>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32</xdr:row>
      <xdr:rowOff>0</xdr:rowOff>
    </xdr:from>
    <xdr:ext cx="65" cy="172227"/>
    <xdr:sp macro="" textlink="">
      <xdr:nvSpPr>
        <xdr:cNvPr id="963" name="ZoneTexte 962">
          <a:extLst>
            <a:ext uri="{FF2B5EF4-FFF2-40B4-BE49-F238E27FC236}">
              <a16:creationId xmlns:a16="http://schemas.microsoft.com/office/drawing/2014/main" id="{E15626ED-F3AC-4ED5-A6AC-21844FC8FD00}"/>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32</xdr:row>
      <xdr:rowOff>0</xdr:rowOff>
    </xdr:from>
    <xdr:ext cx="65" cy="172227"/>
    <xdr:sp macro="" textlink="">
      <xdr:nvSpPr>
        <xdr:cNvPr id="964" name="ZoneTexte 963">
          <a:extLst>
            <a:ext uri="{FF2B5EF4-FFF2-40B4-BE49-F238E27FC236}">
              <a16:creationId xmlns:a16="http://schemas.microsoft.com/office/drawing/2014/main" id="{9CBB5CF7-B8A3-4775-946B-E4990132657B}"/>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32</xdr:row>
      <xdr:rowOff>0</xdr:rowOff>
    </xdr:from>
    <xdr:ext cx="65" cy="172227"/>
    <xdr:sp macro="" textlink="">
      <xdr:nvSpPr>
        <xdr:cNvPr id="965" name="ZoneTexte 964">
          <a:extLst>
            <a:ext uri="{FF2B5EF4-FFF2-40B4-BE49-F238E27FC236}">
              <a16:creationId xmlns:a16="http://schemas.microsoft.com/office/drawing/2014/main" id="{1E664C1F-9ECD-4417-BFA8-FCFD27F10151}"/>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32</xdr:row>
      <xdr:rowOff>0</xdr:rowOff>
    </xdr:from>
    <xdr:ext cx="65" cy="172227"/>
    <xdr:sp macro="" textlink="">
      <xdr:nvSpPr>
        <xdr:cNvPr id="966" name="ZoneTexte 965">
          <a:extLst>
            <a:ext uri="{FF2B5EF4-FFF2-40B4-BE49-F238E27FC236}">
              <a16:creationId xmlns:a16="http://schemas.microsoft.com/office/drawing/2014/main" id="{EEC3D608-20EC-4BF0-92DC-995A98DCCFA6}"/>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32</xdr:row>
      <xdr:rowOff>0</xdr:rowOff>
    </xdr:from>
    <xdr:ext cx="65" cy="172227"/>
    <xdr:sp macro="" textlink="">
      <xdr:nvSpPr>
        <xdr:cNvPr id="967" name="ZoneTexte 966">
          <a:extLst>
            <a:ext uri="{FF2B5EF4-FFF2-40B4-BE49-F238E27FC236}">
              <a16:creationId xmlns:a16="http://schemas.microsoft.com/office/drawing/2014/main" id="{79460DA4-AA45-4D1C-A2F4-7E2A89B8E5AA}"/>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32</xdr:row>
      <xdr:rowOff>0</xdr:rowOff>
    </xdr:from>
    <xdr:ext cx="65" cy="172227"/>
    <xdr:sp macro="" textlink="">
      <xdr:nvSpPr>
        <xdr:cNvPr id="968" name="ZoneTexte 967">
          <a:extLst>
            <a:ext uri="{FF2B5EF4-FFF2-40B4-BE49-F238E27FC236}">
              <a16:creationId xmlns:a16="http://schemas.microsoft.com/office/drawing/2014/main" id="{DA70E0AA-E65A-4578-8843-895F773B7B71}"/>
            </a:ext>
          </a:extLst>
        </xdr:cNvPr>
        <xdr:cNvSpPr txBox="1"/>
      </xdr:nvSpPr>
      <xdr:spPr>
        <a:xfrm>
          <a:off x="155448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69" name="ZoneTexte 968">
          <a:extLst>
            <a:ext uri="{FF2B5EF4-FFF2-40B4-BE49-F238E27FC236}">
              <a16:creationId xmlns:a16="http://schemas.microsoft.com/office/drawing/2014/main" id="{AFC735E9-A8FC-49F7-931A-415B18E348CF}"/>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70" name="ZoneTexte 969">
          <a:extLst>
            <a:ext uri="{FF2B5EF4-FFF2-40B4-BE49-F238E27FC236}">
              <a16:creationId xmlns:a16="http://schemas.microsoft.com/office/drawing/2014/main" id="{33720DD6-D2CD-40FE-A5A0-CAD12266F380}"/>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71" name="ZoneTexte 970">
          <a:extLst>
            <a:ext uri="{FF2B5EF4-FFF2-40B4-BE49-F238E27FC236}">
              <a16:creationId xmlns:a16="http://schemas.microsoft.com/office/drawing/2014/main" id="{8BAA38D0-080D-4EF2-8FA6-765E2E58D23C}"/>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72" name="ZoneTexte 971">
          <a:extLst>
            <a:ext uri="{FF2B5EF4-FFF2-40B4-BE49-F238E27FC236}">
              <a16:creationId xmlns:a16="http://schemas.microsoft.com/office/drawing/2014/main" id="{8C86CCC1-C346-4C76-9286-B234D3DD6489}"/>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73" name="ZoneTexte 972">
          <a:extLst>
            <a:ext uri="{FF2B5EF4-FFF2-40B4-BE49-F238E27FC236}">
              <a16:creationId xmlns:a16="http://schemas.microsoft.com/office/drawing/2014/main" id="{D15C80D5-0ACD-4473-B4CB-E9DA5239972C}"/>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74" name="ZoneTexte 973">
          <a:extLst>
            <a:ext uri="{FF2B5EF4-FFF2-40B4-BE49-F238E27FC236}">
              <a16:creationId xmlns:a16="http://schemas.microsoft.com/office/drawing/2014/main" id="{71B82D70-D808-404A-AA76-F03535AF2B84}"/>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75" name="ZoneTexte 974">
          <a:extLst>
            <a:ext uri="{FF2B5EF4-FFF2-40B4-BE49-F238E27FC236}">
              <a16:creationId xmlns:a16="http://schemas.microsoft.com/office/drawing/2014/main" id="{D3098B61-07F8-4BD4-A91F-6278DD730633}"/>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76" name="ZoneTexte 975">
          <a:extLst>
            <a:ext uri="{FF2B5EF4-FFF2-40B4-BE49-F238E27FC236}">
              <a16:creationId xmlns:a16="http://schemas.microsoft.com/office/drawing/2014/main" id="{3B8BF713-FD6F-4919-AE3D-DC2869C93B41}"/>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77" name="ZoneTexte 976">
          <a:extLst>
            <a:ext uri="{FF2B5EF4-FFF2-40B4-BE49-F238E27FC236}">
              <a16:creationId xmlns:a16="http://schemas.microsoft.com/office/drawing/2014/main" id="{9A496845-5374-4DD0-BE7A-76C62F11EB1C}"/>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32</xdr:row>
      <xdr:rowOff>0</xdr:rowOff>
    </xdr:from>
    <xdr:ext cx="65" cy="172227"/>
    <xdr:sp macro="" textlink="">
      <xdr:nvSpPr>
        <xdr:cNvPr id="978" name="ZoneTexte 977">
          <a:extLst>
            <a:ext uri="{FF2B5EF4-FFF2-40B4-BE49-F238E27FC236}">
              <a16:creationId xmlns:a16="http://schemas.microsoft.com/office/drawing/2014/main" id="{614B4EB8-B5C3-4C26-A025-3F4B337F6F02}"/>
            </a:ext>
          </a:extLst>
        </xdr:cNvPr>
        <xdr:cNvSpPr txBox="1"/>
      </xdr:nvSpPr>
      <xdr:spPr>
        <a:xfrm>
          <a:off x="150304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0</xdr:rowOff>
    </xdr:from>
    <xdr:ext cx="65" cy="172227"/>
    <xdr:sp macro="" textlink="">
      <xdr:nvSpPr>
        <xdr:cNvPr id="979" name="ZoneTexte 978">
          <a:extLst>
            <a:ext uri="{FF2B5EF4-FFF2-40B4-BE49-F238E27FC236}">
              <a16:creationId xmlns:a16="http://schemas.microsoft.com/office/drawing/2014/main" id="{04C1D2A1-D054-4C99-9BBC-1FC7C3A1E08A}"/>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0</xdr:rowOff>
    </xdr:from>
    <xdr:ext cx="65" cy="172227"/>
    <xdr:sp macro="" textlink="">
      <xdr:nvSpPr>
        <xdr:cNvPr id="980" name="ZoneTexte 979">
          <a:extLst>
            <a:ext uri="{FF2B5EF4-FFF2-40B4-BE49-F238E27FC236}">
              <a16:creationId xmlns:a16="http://schemas.microsoft.com/office/drawing/2014/main" id="{BD67567E-964A-4673-995A-0FE7E3329AA5}"/>
            </a:ext>
          </a:extLst>
        </xdr:cNvPr>
        <xdr:cNvSpPr txBox="1"/>
      </xdr:nvSpPr>
      <xdr:spPr>
        <a:xfrm>
          <a:off x="17583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81" name="ZoneTexte 980">
          <a:extLst>
            <a:ext uri="{FF2B5EF4-FFF2-40B4-BE49-F238E27FC236}">
              <a16:creationId xmlns:a16="http://schemas.microsoft.com/office/drawing/2014/main" id="{987CE780-F3C4-42E3-BC01-5C8349920E43}"/>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82" name="ZoneTexte 981">
          <a:extLst>
            <a:ext uri="{FF2B5EF4-FFF2-40B4-BE49-F238E27FC236}">
              <a16:creationId xmlns:a16="http://schemas.microsoft.com/office/drawing/2014/main" id="{B29C1ABC-3E2A-44D7-BE36-BC0B682AD5E7}"/>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83" name="ZoneTexte 982">
          <a:extLst>
            <a:ext uri="{FF2B5EF4-FFF2-40B4-BE49-F238E27FC236}">
              <a16:creationId xmlns:a16="http://schemas.microsoft.com/office/drawing/2014/main" id="{E05E304C-C62F-4113-9469-76E84351BA02}"/>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84" name="ZoneTexte 983">
          <a:extLst>
            <a:ext uri="{FF2B5EF4-FFF2-40B4-BE49-F238E27FC236}">
              <a16:creationId xmlns:a16="http://schemas.microsoft.com/office/drawing/2014/main" id="{85047A4E-D68D-4B52-8468-6F8013273027}"/>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85" name="ZoneTexte 984">
          <a:extLst>
            <a:ext uri="{FF2B5EF4-FFF2-40B4-BE49-F238E27FC236}">
              <a16:creationId xmlns:a16="http://schemas.microsoft.com/office/drawing/2014/main" id="{1665131E-EE05-4F92-A1B6-12D3ACFEA49F}"/>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86" name="ZoneTexte 985">
          <a:extLst>
            <a:ext uri="{FF2B5EF4-FFF2-40B4-BE49-F238E27FC236}">
              <a16:creationId xmlns:a16="http://schemas.microsoft.com/office/drawing/2014/main" id="{E3692738-4996-44CF-93AE-33E2A84EB8C3}"/>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87" name="ZoneTexte 986">
          <a:extLst>
            <a:ext uri="{FF2B5EF4-FFF2-40B4-BE49-F238E27FC236}">
              <a16:creationId xmlns:a16="http://schemas.microsoft.com/office/drawing/2014/main" id="{A10088A7-F278-4931-A7C2-ED95BBAC664B}"/>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88" name="ZoneTexte 987">
          <a:extLst>
            <a:ext uri="{FF2B5EF4-FFF2-40B4-BE49-F238E27FC236}">
              <a16:creationId xmlns:a16="http://schemas.microsoft.com/office/drawing/2014/main" id="{950F61D0-CED0-4796-8461-941EE5E86885}"/>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89" name="ZoneTexte 988">
          <a:extLst>
            <a:ext uri="{FF2B5EF4-FFF2-40B4-BE49-F238E27FC236}">
              <a16:creationId xmlns:a16="http://schemas.microsoft.com/office/drawing/2014/main" id="{82BB4E1A-DC8A-431E-B0CB-00DDA4F1CAD2}"/>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90" name="ZoneTexte 989">
          <a:extLst>
            <a:ext uri="{FF2B5EF4-FFF2-40B4-BE49-F238E27FC236}">
              <a16:creationId xmlns:a16="http://schemas.microsoft.com/office/drawing/2014/main" id="{FEA73B40-65B2-4AA2-9662-E117BC45C23D}"/>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91" name="ZoneTexte 990">
          <a:extLst>
            <a:ext uri="{FF2B5EF4-FFF2-40B4-BE49-F238E27FC236}">
              <a16:creationId xmlns:a16="http://schemas.microsoft.com/office/drawing/2014/main" id="{1FE83938-F1BD-42EB-9319-1AC1D4D58957}"/>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32</xdr:row>
      <xdr:rowOff>0</xdr:rowOff>
    </xdr:from>
    <xdr:ext cx="65" cy="172227"/>
    <xdr:sp macro="" textlink="">
      <xdr:nvSpPr>
        <xdr:cNvPr id="992" name="ZoneTexte 991">
          <a:extLst>
            <a:ext uri="{FF2B5EF4-FFF2-40B4-BE49-F238E27FC236}">
              <a16:creationId xmlns:a16="http://schemas.microsoft.com/office/drawing/2014/main" id="{42F990D3-F669-4B11-9A85-4D1324F93053}"/>
            </a:ext>
          </a:extLst>
        </xdr:cNvPr>
        <xdr:cNvSpPr txBox="1"/>
      </xdr:nvSpPr>
      <xdr:spPr>
        <a:xfrm>
          <a:off x="179641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32</xdr:row>
      <xdr:rowOff>0</xdr:rowOff>
    </xdr:from>
    <xdr:ext cx="65" cy="172227"/>
    <xdr:sp macro="" textlink="">
      <xdr:nvSpPr>
        <xdr:cNvPr id="993" name="ZoneTexte 992">
          <a:extLst>
            <a:ext uri="{FF2B5EF4-FFF2-40B4-BE49-F238E27FC236}">
              <a16:creationId xmlns:a16="http://schemas.microsoft.com/office/drawing/2014/main" id="{81DCC05C-3353-4FA4-9878-4268532A5FF4}"/>
            </a:ext>
          </a:extLst>
        </xdr:cNvPr>
        <xdr:cNvSpPr txBox="1"/>
      </xdr:nvSpPr>
      <xdr:spPr>
        <a:xfrm>
          <a:off x="184785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32</xdr:row>
      <xdr:rowOff>0</xdr:rowOff>
    </xdr:from>
    <xdr:ext cx="65" cy="172227"/>
    <xdr:sp macro="" textlink="">
      <xdr:nvSpPr>
        <xdr:cNvPr id="994" name="ZoneTexte 993">
          <a:extLst>
            <a:ext uri="{FF2B5EF4-FFF2-40B4-BE49-F238E27FC236}">
              <a16:creationId xmlns:a16="http://schemas.microsoft.com/office/drawing/2014/main" id="{1174C4FF-6122-454B-AFC8-C7797FEFDBF2}"/>
            </a:ext>
          </a:extLst>
        </xdr:cNvPr>
        <xdr:cNvSpPr txBox="1"/>
      </xdr:nvSpPr>
      <xdr:spPr>
        <a:xfrm>
          <a:off x="1847850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32</xdr:row>
      <xdr:rowOff>0</xdr:rowOff>
    </xdr:from>
    <xdr:ext cx="65" cy="172227"/>
    <xdr:sp macro="" textlink="">
      <xdr:nvSpPr>
        <xdr:cNvPr id="995" name="ZoneTexte 994">
          <a:extLst>
            <a:ext uri="{FF2B5EF4-FFF2-40B4-BE49-F238E27FC236}">
              <a16:creationId xmlns:a16="http://schemas.microsoft.com/office/drawing/2014/main" id="{F52CE1C8-7603-4D77-96E5-9DB8589EC533}"/>
            </a:ext>
          </a:extLst>
        </xdr:cNvPr>
        <xdr:cNvSpPr txBox="1"/>
      </xdr:nvSpPr>
      <xdr:spPr>
        <a:xfrm>
          <a:off x="19192875"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32</xdr:row>
      <xdr:rowOff>0</xdr:rowOff>
    </xdr:from>
    <xdr:ext cx="65" cy="172227"/>
    <xdr:sp macro="" textlink="">
      <xdr:nvSpPr>
        <xdr:cNvPr id="996" name="ZoneTexte 995">
          <a:extLst>
            <a:ext uri="{FF2B5EF4-FFF2-40B4-BE49-F238E27FC236}">
              <a16:creationId xmlns:a16="http://schemas.microsoft.com/office/drawing/2014/main" id="{AE606653-5277-4D97-9836-97809BAD29C7}"/>
            </a:ext>
          </a:extLst>
        </xdr:cNvPr>
        <xdr:cNvSpPr txBox="1"/>
      </xdr:nvSpPr>
      <xdr:spPr>
        <a:xfrm>
          <a:off x="19192875"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32</xdr:row>
      <xdr:rowOff>0</xdr:rowOff>
    </xdr:from>
    <xdr:ext cx="65" cy="172227"/>
    <xdr:sp macro="" textlink="">
      <xdr:nvSpPr>
        <xdr:cNvPr id="997" name="ZoneTexte 996">
          <a:extLst>
            <a:ext uri="{FF2B5EF4-FFF2-40B4-BE49-F238E27FC236}">
              <a16:creationId xmlns:a16="http://schemas.microsoft.com/office/drawing/2014/main" id="{F2EFC8F5-5535-4D06-9849-B9ED7DA6763F}"/>
            </a:ext>
          </a:extLst>
        </xdr:cNvPr>
        <xdr:cNvSpPr txBox="1"/>
      </xdr:nvSpPr>
      <xdr:spPr>
        <a:xfrm>
          <a:off x="199072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32</xdr:row>
      <xdr:rowOff>0</xdr:rowOff>
    </xdr:from>
    <xdr:ext cx="65" cy="172227"/>
    <xdr:sp macro="" textlink="">
      <xdr:nvSpPr>
        <xdr:cNvPr id="998" name="ZoneTexte 997">
          <a:extLst>
            <a:ext uri="{FF2B5EF4-FFF2-40B4-BE49-F238E27FC236}">
              <a16:creationId xmlns:a16="http://schemas.microsoft.com/office/drawing/2014/main" id="{8B6C8FED-4C26-4AE2-8E9E-E042CDFD61B0}"/>
            </a:ext>
          </a:extLst>
        </xdr:cNvPr>
        <xdr:cNvSpPr txBox="1"/>
      </xdr:nvSpPr>
      <xdr:spPr>
        <a:xfrm>
          <a:off x="19907250" y="576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999" name="ZoneTexte 998">
          <a:extLst>
            <a:ext uri="{FF2B5EF4-FFF2-40B4-BE49-F238E27FC236}">
              <a16:creationId xmlns:a16="http://schemas.microsoft.com/office/drawing/2014/main" id="{9EB6EF02-D753-4ED2-95CF-F4B5537F7E32}"/>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00" name="ZoneTexte 999">
          <a:extLst>
            <a:ext uri="{FF2B5EF4-FFF2-40B4-BE49-F238E27FC236}">
              <a16:creationId xmlns:a16="http://schemas.microsoft.com/office/drawing/2014/main" id="{ED82FE36-D64E-4A45-ADC3-3F7F81DEA288}"/>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01" name="ZoneTexte 1000">
          <a:extLst>
            <a:ext uri="{FF2B5EF4-FFF2-40B4-BE49-F238E27FC236}">
              <a16:creationId xmlns:a16="http://schemas.microsoft.com/office/drawing/2014/main" id="{FF1410E2-CBC1-46E0-8AA4-68114A373C94}"/>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02" name="ZoneTexte 1001">
          <a:extLst>
            <a:ext uri="{FF2B5EF4-FFF2-40B4-BE49-F238E27FC236}">
              <a16:creationId xmlns:a16="http://schemas.microsoft.com/office/drawing/2014/main" id="{A647B710-8366-4FB8-95D7-793C61243434}"/>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03" name="ZoneTexte 1002">
          <a:extLst>
            <a:ext uri="{FF2B5EF4-FFF2-40B4-BE49-F238E27FC236}">
              <a16:creationId xmlns:a16="http://schemas.microsoft.com/office/drawing/2014/main" id="{A480E792-40A5-4848-AE00-1639E5308047}"/>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04" name="ZoneTexte 1003">
          <a:extLst>
            <a:ext uri="{FF2B5EF4-FFF2-40B4-BE49-F238E27FC236}">
              <a16:creationId xmlns:a16="http://schemas.microsoft.com/office/drawing/2014/main" id="{E6D17EDE-6DA0-4139-907E-97AC5AAFA4A3}"/>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05" name="ZoneTexte 1004">
          <a:extLst>
            <a:ext uri="{FF2B5EF4-FFF2-40B4-BE49-F238E27FC236}">
              <a16:creationId xmlns:a16="http://schemas.microsoft.com/office/drawing/2014/main" id="{BAA2E367-1B26-4B4B-AC20-EB8387EDE28C}"/>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06" name="ZoneTexte 1005">
          <a:extLst>
            <a:ext uri="{FF2B5EF4-FFF2-40B4-BE49-F238E27FC236}">
              <a16:creationId xmlns:a16="http://schemas.microsoft.com/office/drawing/2014/main" id="{1D7827E1-3D53-4388-8246-1ED4B07D68EF}"/>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07" name="ZoneTexte 1006">
          <a:extLst>
            <a:ext uri="{FF2B5EF4-FFF2-40B4-BE49-F238E27FC236}">
              <a16:creationId xmlns:a16="http://schemas.microsoft.com/office/drawing/2014/main" id="{7555CD50-549B-419A-97E9-19D95BE84B80}"/>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08" name="ZoneTexte 1007">
          <a:extLst>
            <a:ext uri="{FF2B5EF4-FFF2-40B4-BE49-F238E27FC236}">
              <a16:creationId xmlns:a16="http://schemas.microsoft.com/office/drawing/2014/main" id="{074B5AF4-DE63-417D-AA18-05E1186631F6}"/>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09" name="ZoneTexte 1008">
          <a:extLst>
            <a:ext uri="{FF2B5EF4-FFF2-40B4-BE49-F238E27FC236}">
              <a16:creationId xmlns:a16="http://schemas.microsoft.com/office/drawing/2014/main" id="{6667BAD0-68C8-4BA0-81C3-6CDB7E78F148}"/>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10" name="ZoneTexte 1009">
          <a:extLst>
            <a:ext uri="{FF2B5EF4-FFF2-40B4-BE49-F238E27FC236}">
              <a16:creationId xmlns:a16="http://schemas.microsoft.com/office/drawing/2014/main" id="{E27AD768-7DAF-4C51-BFD4-48FCA7E53035}"/>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46</xdr:row>
      <xdr:rowOff>0</xdr:rowOff>
    </xdr:from>
    <xdr:ext cx="65" cy="172227"/>
    <xdr:sp macro="" textlink="">
      <xdr:nvSpPr>
        <xdr:cNvPr id="1011" name="ZoneTexte 1010">
          <a:extLst>
            <a:ext uri="{FF2B5EF4-FFF2-40B4-BE49-F238E27FC236}">
              <a16:creationId xmlns:a16="http://schemas.microsoft.com/office/drawing/2014/main" id="{76DB70FF-9DD5-4428-A07A-227C83A2A12E}"/>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46</xdr:row>
      <xdr:rowOff>0</xdr:rowOff>
    </xdr:from>
    <xdr:ext cx="65" cy="172227"/>
    <xdr:sp macro="" textlink="">
      <xdr:nvSpPr>
        <xdr:cNvPr id="1012" name="ZoneTexte 1011">
          <a:extLst>
            <a:ext uri="{FF2B5EF4-FFF2-40B4-BE49-F238E27FC236}">
              <a16:creationId xmlns:a16="http://schemas.microsoft.com/office/drawing/2014/main" id="{5AF772E0-EE4D-4ABC-A7CF-6151BD5B1446}"/>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46</xdr:row>
      <xdr:rowOff>0</xdr:rowOff>
    </xdr:from>
    <xdr:ext cx="65" cy="172227"/>
    <xdr:sp macro="" textlink="">
      <xdr:nvSpPr>
        <xdr:cNvPr id="1013" name="ZoneTexte 1012">
          <a:extLst>
            <a:ext uri="{FF2B5EF4-FFF2-40B4-BE49-F238E27FC236}">
              <a16:creationId xmlns:a16="http://schemas.microsoft.com/office/drawing/2014/main" id="{F9D420A1-79BF-4019-BE32-B95FDF2FADD0}"/>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46</xdr:row>
      <xdr:rowOff>0</xdr:rowOff>
    </xdr:from>
    <xdr:ext cx="65" cy="172227"/>
    <xdr:sp macro="" textlink="">
      <xdr:nvSpPr>
        <xdr:cNvPr id="1014" name="ZoneTexte 1013">
          <a:extLst>
            <a:ext uri="{FF2B5EF4-FFF2-40B4-BE49-F238E27FC236}">
              <a16:creationId xmlns:a16="http://schemas.microsoft.com/office/drawing/2014/main" id="{F907EFA7-E488-44CE-AC1E-9C31734C7B3A}"/>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46</xdr:row>
      <xdr:rowOff>0</xdr:rowOff>
    </xdr:from>
    <xdr:ext cx="65" cy="172227"/>
    <xdr:sp macro="" textlink="">
      <xdr:nvSpPr>
        <xdr:cNvPr id="1015" name="ZoneTexte 1014">
          <a:extLst>
            <a:ext uri="{FF2B5EF4-FFF2-40B4-BE49-F238E27FC236}">
              <a16:creationId xmlns:a16="http://schemas.microsoft.com/office/drawing/2014/main" id="{5FB53254-97AA-44B9-A89F-D05BBA79A896}"/>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46</xdr:row>
      <xdr:rowOff>0</xdr:rowOff>
    </xdr:from>
    <xdr:ext cx="65" cy="172227"/>
    <xdr:sp macro="" textlink="">
      <xdr:nvSpPr>
        <xdr:cNvPr id="1016" name="ZoneTexte 1015">
          <a:extLst>
            <a:ext uri="{FF2B5EF4-FFF2-40B4-BE49-F238E27FC236}">
              <a16:creationId xmlns:a16="http://schemas.microsoft.com/office/drawing/2014/main" id="{B3D40D5C-BF00-4C74-8ECD-E563144279EA}"/>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46</xdr:row>
      <xdr:rowOff>0</xdr:rowOff>
    </xdr:from>
    <xdr:ext cx="65" cy="172227"/>
    <xdr:sp macro="" textlink="">
      <xdr:nvSpPr>
        <xdr:cNvPr id="1017" name="ZoneTexte 1016">
          <a:extLst>
            <a:ext uri="{FF2B5EF4-FFF2-40B4-BE49-F238E27FC236}">
              <a16:creationId xmlns:a16="http://schemas.microsoft.com/office/drawing/2014/main" id="{29288052-4838-428C-BE88-BEBAC639E0B0}"/>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46</xdr:row>
      <xdr:rowOff>0</xdr:rowOff>
    </xdr:from>
    <xdr:ext cx="65" cy="172227"/>
    <xdr:sp macro="" textlink="">
      <xdr:nvSpPr>
        <xdr:cNvPr id="1018" name="ZoneTexte 1017">
          <a:extLst>
            <a:ext uri="{FF2B5EF4-FFF2-40B4-BE49-F238E27FC236}">
              <a16:creationId xmlns:a16="http://schemas.microsoft.com/office/drawing/2014/main" id="{F78162C3-1FF9-4D66-9648-D00FD87FBC8F}"/>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19" name="ZoneTexte 1018">
          <a:extLst>
            <a:ext uri="{FF2B5EF4-FFF2-40B4-BE49-F238E27FC236}">
              <a16:creationId xmlns:a16="http://schemas.microsoft.com/office/drawing/2014/main" id="{A49D2229-56FD-43D5-8C71-3F96932538A2}"/>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20" name="ZoneTexte 1019">
          <a:extLst>
            <a:ext uri="{FF2B5EF4-FFF2-40B4-BE49-F238E27FC236}">
              <a16:creationId xmlns:a16="http://schemas.microsoft.com/office/drawing/2014/main" id="{DBB92F0B-CB5B-4BA7-8037-009756391DE2}"/>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21" name="ZoneTexte 1020">
          <a:extLst>
            <a:ext uri="{FF2B5EF4-FFF2-40B4-BE49-F238E27FC236}">
              <a16:creationId xmlns:a16="http://schemas.microsoft.com/office/drawing/2014/main" id="{5CDE53F3-D13C-4C6C-A31B-D02E19E3A9E5}"/>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22" name="ZoneTexte 1021">
          <a:extLst>
            <a:ext uri="{FF2B5EF4-FFF2-40B4-BE49-F238E27FC236}">
              <a16:creationId xmlns:a16="http://schemas.microsoft.com/office/drawing/2014/main" id="{8E193832-1726-4D16-8EDB-BB784FB7CA21}"/>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23" name="ZoneTexte 1022">
          <a:extLst>
            <a:ext uri="{FF2B5EF4-FFF2-40B4-BE49-F238E27FC236}">
              <a16:creationId xmlns:a16="http://schemas.microsoft.com/office/drawing/2014/main" id="{CDDCD6B7-24AB-4312-8799-9F1FC38E1A55}"/>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24" name="ZoneTexte 1023">
          <a:extLst>
            <a:ext uri="{FF2B5EF4-FFF2-40B4-BE49-F238E27FC236}">
              <a16:creationId xmlns:a16="http://schemas.microsoft.com/office/drawing/2014/main" id="{6B23103D-BBF4-4D9E-BA7D-531298A9969E}"/>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25" name="ZoneTexte 1024">
          <a:extLst>
            <a:ext uri="{FF2B5EF4-FFF2-40B4-BE49-F238E27FC236}">
              <a16:creationId xmlns:a16="http://schemas.microsoft.com/office/drawing/2014/main" id="{4E679EE1-3C7B-46D8-9819-864214418E7E}"/>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26" name="ZoneTexte 1025">
          <a:extLst>
            <a:ext uri="{FF2B5EF4-FFF2-40B4-BE49-F238E27FC236}">
              <a16:creationId xmlns:a16="http://schemas.microsoft.com/office/drawing/2014/main" id="{4DBB0DD4-8F9F-4C9A-BD0B-EC575CBEC7A6}"/>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27" name="ZoneTexte 1026">
          <a:extLst>
            <a:ext uri="{FF2B5EF4-FFF2-40B4-BE49-F238E27FC236}">
              <a16:creationId xmlns:a16="http://schemas.microsoft.com/office/drawing/2014/main" id="{3A2D9315-3B4E-4159-B473-5B1E2C5AB590}"/>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28" name="ZoneTexte 1027">
          <a:extLst>
            <a:ext uri="{FF2B5EF4-FFF2-40B4-BE49-F238E27FC236}">
              <a16:creationId xmlns:a16="http://schemas.microsoft.com/office/drawing/2014/main" id="{B79FC9E3-C453-4C86-B30B-DC0064B228D3}"/>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29" name="ZoneTexte 1028">
          <a:extLst>
            <a:ext uri="{FF2B5EF4-FFF2-40B4-BE49-F238E27FC236}">
              <a16:creationId xmlns:a16="http://schemas.microsoft.com/office/drawing/2014/main" id="{D16A3003-6DF7-4507-804D-38C0083BE314}"/>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46</xdr:row>
      <xdr:rowOff>0</xdr:rowOff>
    </xdr:from>
    <xdr:ext cx="65" cy="172227"/>
    <xdr:sp macro="" textlink="">
      <xdr:nvSpPr>
        <xdr:cNvPr id="1030" name="ZoneTexte 1029">
          <a:extLst>
            <a:ext uri="{FF2B5EF4-FFF2-40B4-BE49-F238E27FC236}">
              <a16:creationId xmlns:a16="http://schemas.microsoft.com/office/drawing/2014/main" id="{782A8F16-1A0E-4795-967E-B64D018016AD}"/>
            </a:ext>
          </a:extLst>
        </xdr:cNvPr>
        <xdr:cNvSpPr txBox="1"/>
      </xdr:nvSpPr>
      <xdr:spPr>
        <a:xfrm>
          <a:off x="3162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46</xdr:row>
      <xdr:rowOff>0</xdr:rowOff>
    </xdr:from>
    <xdr:ext cx="65" cy="172227"/>
    <xdr:sp macro="" textlink="">
      <xdr:nvSpPr>
        <xdr:cNvPr id="1031" name="ZoneTexte 1030">
          <a:extLst>
            <a:ext uri="{FF2B5EF4-FFF2-40B4-BE49-F238E27FC236}">
              <a16:creationId xmlns:a16="http://schemas.microsoft.com/office/drawing/2014/main" id="{336B5EC7-624D-48EE-BE70-15E55A176A91}"/>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46</xdr:row>
      <xdr:rowOff>0</xdr:rowOff>
    </xdr:from>
    <xdr:ext cx="65" cy="172227"/>
    <xdr:sp macro="" textlink="">
      <xdr:nvSpPr>
        <xdr:cNvPr id="1032" name="ZoneTexte 1031">
          <a:extLst>
            <a:ext uri="{FF2B5EF4-FFF2-40B4-BE49-F238E27FC236}">
              <a16:creationId xmlns:a16="http://schemas.microsoft.com/office/drawing/2014/main" id="{E8EFE89D-EA56-443F-A9A0-B59BEDD0B624}"/>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46</xdr:row>
      <xdr:rowOff>0</xdr:rowOff>
    </xdr:from>
    <xdr:ext cx="65" cy="172227"/>
    <xdr:sp macro="" textlink="">
      <xdr:nvSpPr>
        <xdr:cNvPr id="1033" name="ZoneTexte 1032">
          <a:extLst>
            <a:ext uri="{FF2B5EF4-FFF2-40B4-BE49-F238E27FC236}">
              <a16:creationId xmlns:a16="http://schemas.microsoft.com/office/drawing/2014/main" id="{E16FD75F-7069-45C1-BD4C-02F29CC878CB}"/>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46</xdr:row>
      <xdr:rowOff>0</xdr:rowOff>
    </xdr:from>
    <xdr:ext cx="65" cy="172227"/>
    <xdr:sp macro="" textlink="">
      <xdr:nvSpPr>
        <xdr:cNvPr id="1034" name="ZoneTexte 1033">
          <a:extLst>
            <a:ext uri="{FF2B5EF4-FFF2-40B4-BE49-F238E27FC236}">
              <a16:creationId xmlns:a16="http://schemas.microsoft.com/office/drawing/2014/main" id="{ED529045-925C-498D-A08C-D8062B8A4DF5}"/>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46</xdr:row>
      <xdr:rowOff>0</xdr:rowOff>
    </xdr:from>
    <xdr:ext cx="65" cy="172227"/>
    <xdr:sp macro="" textlink="">
      <xdr:nvSpPr>
        <xdr:cNvPr id="1035" name="ZoneTexte 1034">
          <a:extLst>
            <a:ext uri="{FF2B5EF4-FFF2-40B4-BE49-F238E27FC236}">
              <a16:creationId xmlns:a16="http://schemas.microsoft.com/office/drawing/2014/main" id="{EAA103C0-3A87-4EC4-B544-4F9F3A32CA5E}"/>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46</xdr:row>
      <xdr:rowOff>0</xdr:rowOff>
    </xdr:from>
    <xdr:ext cx="65" cy="172227"/>
    <xdr:sp macro="" textlink="">
      <xdr:nvSpPr>
        <xdr:cNvPr id="1036" name="ZoneTexte 1035">
          <a:extLst>
            <a:ext uri="{FF2B5EF4-FFF2-40B4-BE49-F238E27FC236}">
              <a16:creationId xmlns:a16="http://schemas.microsoft.com/office/drawing/2014/main" id="{9AD83CE9-5EE6-4B03-B84C-09BB3BB77476}"/>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46</xdr:row>
      <xdr:rowOff>0</xdr:rowOff>
    </xdr:from>
    <xdr:ext cx="65" cy="172227"/>
    <xdr:sp macro="" textlink="">
      <xdr:nvSpPr>
        <xdr:cNvPr id="1037" name="ZoneTexte 1036">
          <a:extLst>
            <a:ext uri="{FF2B5EF4-FFF2-40B4-BE49-F238E27FC236}">
              <a16:creationId xmlns:a16="http://schemas.microsoft.com/office/drawing/2014/main" id="{7B63BC81-EC38-4F9A-9A66-F04949C4B156}"/>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46</xdr:row>
      <xdr:rowOff>0</xdr:rowOff>
    </xdr:from>
    <xdr:ext cx="65" cy="172227"/>
    <xdr:sp macro="" textlink="">
      <xdr:nvSpPr>
        <xdr:cNvPr id="1038" name="ZoneTexte 1037">
          <a:extLst>
            <a:ext uri="{FF2B5EF4-FFF2-40B4-BE49-F238E27FC236}">
              <a16:creationId xmlns:a16="http://schemas.microsoft.com/office/drawing/2014/main" id="{92BF261C-CA20-4696-B347-3DEC1E62E82A}"/>
            </a:ext>
          </a:extLst>
        </xdr:cNvPr>
        <xdr:cNvSpPr txBox="1"/>
      </xdr:nvSpPr>
      <xdr:spPr>
        <a:xfrm>
          <a:off x="4391025"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039" name="ZoneTexte 1038">
          <a:extLst>
            <a:ext uri="{FF2B5EF4-FFF2-40B4-BE49-F238E27FC236}">
              <a16:creationId xmlns:a16="http://schemas.microsoft.com/office/drawing/2014/main" id="{9764E5FA-D0DB-408C-BE97-E5400DE0676D}"/>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040" name="ZoneTexte 1039">
          <a:extLst>
            <a:ext uri="{FF2B5EF4-FFF2-40B4-BE49-F238E27FC236}">
              <a16:creationId xmlns:a16="http://schemas.microsoft.com/office/drawing/2014/main" id="{E2D03C82-B019-4C9A-B4FC-DBA12F1A3344}"/>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041" name="ZoneTexte 1040">
          <a:extLst>
            <a:ext uri="{FF2B5EF4-FFF2-40B4-BE49-F238E27FC236}">
              <a16:creationId xmlns:a16="http://schemas.microsoft.com/office/drawing/2014/main" id="{CCCEB9C4-B8FC-48FB-A955-D53D15420F4B}"/>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042" name="ZoneTexte 1041">
          <a:extLst>
            <a:ext uri="{FF2B5EF4-FFF2-40B4-BE49-F238E27FC236}">
              <a16:creationId xmlns:a16="http://schemas.microsoft.com/office/drawing/2014/main" id="{4408473F-0D0A-4696-B5B4-87C440CDB27B}"/>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043" name="ZoneTexte 1042">
          <a:extLst>
            <a:ext uri="{FF2B5EF4-FFF2-40B4-BE49-F238E27FC236}">
              <a16:creationId xmlns:a16="http://schemas.microsoft.com/office/drawing/2014/main" id="{5556C0C7-47B3-4416-9BEB-EDBFA4FFC3D2}"/>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044" name="ZoneTexte 1043">
          <a:extLst>
            <a:ext uri="{FF2B5EF4-FFF2-40B4-BE49-F238E27FC236}">
              <a16:creationId xmlns:a16="http://schemas.microsoft.com/office/drawing/2014/main" id="{2157794E-9766-44CE-8BA2-B3FBE2A4463D}"/>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045" name="ZoneTexte 1044">
          <a:extLst>
            <a:ext uri="{FF2B5EF4-FFF2-40B4-BE49-F238E27FC236}">
              <a16:creationId xmlns:a16="http://schemas.microsoft.com/office/drawing/2014/main" id="{6EFD696F-3D4C-4F3B-B342-74F200D18D8F}"/>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046" name="ZoneTexte 1045">
          <a:extLst>
            <a:ext uri="{FF2B5EF4-FFF2-40B4-BE49-F238E27FC236}">
              <a16:creationId xmlns:a16="http://schemas.microsoft.com/office/drawing/2014/main" id="{DFB34B91-EB78-4B0F-9C5A-1F69F7C21E16}"/>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047" name="ZoneTexte 1046">
          <a:extLst>
            <a:ext uri="{FF2B5EF4-FFF2-40B4-BE49-F238E27FC236}">
              <a16:creationId xmlns:a16="http://schemas.microsoft.com/office/drawing/2014/main" id="{CB1A8E3E-DCAD-4121-AB5C-8C094A21E930}"/>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048" name="ZoneTexte 1047">
          <a:extLst>
            <a:ext uri="{FF2B5EF4-FFF2-40B4-BE49-F238E27FC236}">
              <a16:creationId xmlns:a16="http://schemas.microsoft.com/office/drawing/2014/main" id="{E9B38C02-CC70-4347-BFD6-71F810EE1DCD}"/>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049" name="ZoneTexte 1048">
          <a:extLst>
            <a:ext uri="{FF2B5EF4-FFF2-40B4-BE49-F238E27FC236}">
              <a16:creationId xmlns:a16="http://schemas.microsoft.com/office/drawing/2014/main" id="{2C08DA21-B787-4032-AAD5-30524A872897}"/>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050" name="ZoneTexte 1049">
          <a:extLst>
            <a:ext uri="{FF2B5EF4-FFF2-40B4-BE49-F238E27FC236}">
              <a16:creationId xmlns:a16="http://schemas.microsoft.com/office/drawing/2014/main" id="{AB95B6F3-2D87-4163-8945-F127F27D5363}"/>
            </a:ext>
          </a:extLst>
        </xdr:cNvPr>
        <xdr:cNvSpPr txBox="1"/>
      </xdr:nvSpPr>
      <xdr:spPr>
        <a:xfrm>
          <a:off x="2781300" y="709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32</xdr:row>
      <xdr:rowOff>0</xdr:rowOff>
    </xdr:from>
    <xdr:ext cx="65" cy="172227"/>
    <xdr:sp macro="" textlink="">
      <xdr:nvSpPr>
        <xdr:cNvPr id="1129" name="ZoneTexte 1128">
          <a:extLst>
            <a:ext uri="{FF2B5EF4-FFF2-40B4-BE49-F238E27FC236}">
              <a16:creationId xmlns:a16="http://schemas.microsoft.com/office/drawing/2014/main" id="{ADD71D98-1875-4EA5-B104-521756B3DF9F}"/>
            </a:ext>
          </a:extLst>
        </xdr:cNvPr>
        <xdr:cNvSpPr txBox="1"/>
      </xdr:nvSpPr>
      <xdr:spPr>
        <a:xfrm>
          <a:off x="10182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32</xdr:row>
      <xdr:rowOff>0</xdr:rowOff>
    </xdr:from>
    <xdr:ext cx="65" cy="172227"/>
    <xdr:sp macro="" textlink="">
      <xdr:nvSpPr>
        <xdr:cNvPr id="1130" name="ZoneTexte 1129">
          <a:extLst>
            <a:ext uri="{FF2B5EF4-FFF2-40B4-BE49-F238E27FC236}">
              <a16:creationId xmlns:a16="http://schemas.microsoft.com/office/drawing/2014/main" id="{3197265A-3B49-4C40-875A-D3A62343DC80}"/>
            </a:ext>
          </a:extLst>
        </xdr:cNvPr>
        <xdr:cNvSpPr txBox="1"/>
      </xdr:nvSpPr>
      <xdr:spPr>
        <a:xfrm>
          <a:off x="10182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32</xdr:row>
      <xdr:rowOff>0</xdr:rowOff>
    </xdr:from>
    <xdr:ext cx="65" cy="172227"/>
    <xdr:sp macro="" textlink="">
      <xdr:nvSpPr>
        <xdr:cNvPr id="1131" name="ZoneTexte 1130">
          <a:extLst>
            <a:ext uri="{FF2B5EF4-FFF2-40B4-BE49-F238E27FC236}">
              <a16:creationId xmlns:a16="http://schemas.microsoft.com/office/drawing/2014/main" id="{E5012A8B-A582-4D9E-A9C3-933E4D41CC8A}"/>
            </a:ext>
          </a:extLst>
        </xdr:cNvPr>
        <xdr:cNvSpPr txBox="1"/>
      </xdr:nvSpPr>
      <xdr:spPr>
        <a:xfrm>
          <a:off x="10182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32</xdr:row>
      <xdr:rowOff>0</xdr:rowOff>
    </xdr:from>
    <xdr:ext cx="65" cy="172227"/>
    <xdr:sp macro="" textlink="">
      <xdr:nvSpPr>
        <xdr:cNvPr id="1132" name="ZoneTexte 1131">
          <a:extLst>
            <a:ext uri="{FF2B5EF4-FFF2-40B4-BE49-F238E27FC236}">
              <a16:creationId xmlns:a16="http://schemas.microsoft.com/office/drawing/2014/main" id="{CFE76367-166D-42A3-8262-D43338FC4174}"/>
            </a:ext>
          </a:extLst>
        </xdr:cNvPr>
        <xdr:cNvSpPr txBox="1"/>
      </xdr:nvSpPr>
      <xdr:spPr>
        <a:xfrm>
          <a:off x="10182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33" name="ZoneTexte 1132">
          <a:extLst>
            <a:ext uri="{FF2B5EF4-FFF2-40B4-BE49-F238E27FC236}">
              <a16:creationId xmlns:a16="http://schemas.microsoft.com/office/drawing/2014/main" id="{A370A23E-449E-4BEC-A17A-153ED5520AEC}"/>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34" name="ZoneTexte 1133">
          <a:extLst>
            <a:ext uri="{FF2B5EF4-FFF2-40B4-BE49-F238E27FC236}">
              <a16:creationId xmlns:a16="http://schemas.microsoft.com/office/drawing/2014/main" id="{13FED17D-9B17-4941-83E4-705869E8377E}"/>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35" name="ZoneTexte 1134">
          <a:extLst>
            <a:ext uri="{FF2B5EF4-FFF2-40B4-BE49-F238E27FC236}">
              <a16:creationId xmlns:a16="http://schemas.microsoft.com/office/drawing/2014/main" id="{333BB57D-4787-4653-A1C9-4130D2CDD4BE}"/>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36" name="ZoneTexte 1135">
          <a:extLst>
            <a:ext uri="{FF2B5EF4-FFF2-40B4-BE49-F238E27FC236}">
              <a16:creationId xmlns:a16="http://schemas.microsoft.com/office/drawing/2014/main" id="{FC563113-A058-43B7-AD5F-B8F74116437F}"/>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37" name="ZoneTexte 1136">
          <a:extLst>
            <a:ext uri="{FF2B5EF4-FFF2-40B4-BE49-F238E27FC236}">
              <a16:creationId xmlns:a16="http://schemas.microsoft.com/office/drawing/2014/main" id="{C84E06B9-D3F3-4291-960B-896388D0DD72}"/>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38" name="ZoneTexte 1137">
          <a:extLst>
            <a:ext uri="{FF2B5EF4-FFF2-40B4-BE49-F238E27FC236}">
              <a16:creationId xmlns:a16="http://schemas.microsoft.com/office/drawing/2014/main" id="{F2C483E9-E776-4E48-8C4E-330A93BF747B}"/>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39" name="ZoneTexte 1138">
          <a:extLst>
            <a:ext uri="{FF2B5EF4-FFF2-40B4-BE49-F238E27FC236}">
              <a16:creationId xmlns:a16="http://schemas.microsoft.com/office/drawing/2014/main" id="{14062A0E-8958-44D4-88A4-F32D92EC5795}"/>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40" name="ZoneTexte 1139">
          <a:extLst>
            <a:ext uri="{FF2B5EF4-FFF2-40B4-BE49-F238E27FC236}">
              <a16:creationId xmlns:a16="http://schemas.microsoft.com/office/drawing/2014/main" id="{F4756D6E-9681-4EBD-ADC3-82D6D8402C97}"/>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32</xdr:row>
      <xdr:rowOff>0</xdr:rowOff>
    </xdr:from>
    <xdr:ext cx="65" cy="172227"/>
    <xdr:sp macro="" textlink="">
      <xdr:nvSpPr>
        <xdr:cNvPr id="1141" name="ZoneTexte 1140">
          <a:extLst>
            <a:ext uri="{FF2B5EF4-FFF2-40B4-BE49-F238E27FC236}">
              <a16:creationId xmlns:a16="http://schemas.microsoft.com/office/drawing/2014/main" id="{DA8242B3-E1E4-4CCF-9969-17324525C0F8}"/>
            </a:ext>
          </a:extLst>
        </xdr:cNvPr>
        <xdr:cNvSpPr txBox="1"/>
      </xdr:nvSpPr>
      <xdr:spPr>
        <a:xfrm>
          <a:off x="10182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42" name="ZoneTexte 1141">
          <a:extLst>
            <a:ext uri="{FF2B5EF4-FFF2-40B4-BE49-F238E27FC236}">
              <a16:creationId xmlns:a16="http://schemas.microsoft.com/office/drawing/2014/main" id="{425F6079-C466-4551-91F2-D02285DCDACC}"/>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43" name="ZoneTexte 1142">
          <a:extLst>
            <a:ext uri="{FF2B5EF4-FFF2-40B4-BE49-F238E27FC236}">
              <a16:creationId xmlns:a16="http://schemas.microsoft.com/office/drawing/2014/main" id="{F216E0E5-3A40-458F-B882-3FF79985A345}"/>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44" name="ZoneTexte 1143">
          <a:extLst>
            <a:ext uri="{FF2B5EF4-FFF2-40B4-BE49-F238E27FC236}">
              <a16:creationId xmlns:a16="http://schemas.microsoft.com/office/drawing/2014/main" id="{8544B843-CEAF-4AC2-86E6-0E8745404F23}"/>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32</xdr:row>
      <xdr:rowOff>0</xdr:rowOff>
    </xdr:from>
    <xdr:ext cx="65" cy="172227"/>
    <xdr:sp macro="" textlink="">
      <xdr:nvSpPr>
        <xdr:cNvPr id="1145" name="ZoneTexte 1144">
          <a:extLst>
            <a:ext uri="{FF2B5EF4-FFF2-40B4-BE49-F238E27FC236}">
              <a16:creationId xmlns:a16="http://schemas.microsoft.com/office/drawing/2014/main" id="{2C26634C-A762-4C39-BA74-F48FBBF30752}"/>
            </a:ext>
          </a:extLst>
        </xdr:cNvPr>
        <xdr:cNvSpPr txBox="1"/>
      </xdr:nvSpPr>
      <xdr:spPr>
        <a:xfrm>
          <a:off x="1107757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32</xdr:row>
      <xdr:rowOff>0</xdr:rowOff>
    </xdr:from>
    <xdr:ext cx="65" cy="172227"/>
    <xdr:sp macro="" textlink="">
      <xdr:nvSpPr>
        <xdr:cNvPr id="1146" name="ZoneTexte 1145">
          <a:extLst>
            <a:ext uri="{FF2B5EF4-FFF2-40B4-BE49-F238E27FC236}">
              <a16:creationId xmlns:a16="http://schemas.microsoft.com/office/drawing/2014/main" id="{B7107EC2-9D2F-4FDA-88A9-4AC3317722B5}"/>
            </a:ext>
          </a:extLst>
        </xdr:cNvPr>
        <xdr:cNvSpPr txBox="1"/>
      </xdr:nvSpPr>
      <xdr:spPr>
        <a:xfrm>
          <a:off x="125063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32</xdr:row>
      <xdr:rowOff>0</xdr:rowOff>
    </xdr:from>
    <xdr:ext cx="65" cy="172227"/>
    <xdr:sp macro="" textlink="">
      <xdr:nvSpPr>
        <xdr:cNvPr id="1147" name="ZoneTexte 1146">
          <a:extLst>
            <a:ext uri="{FF2B5EF4-FFF2-40B4-BE49-F238E27FC236}">
              <a16:creationId xmlns:a16="http://schemas.microsoft.com/office/drawing/2014/main" id="{6D57D529-B1BD-49DA-A2AD-B5D66F8AD1B6}"/>
            </a:ext>
          </a:extLst>
        </xdr:cNvPr>
        <xdr:cNvSpPr txBox="1"/>
      </xdr:nvSpPr>
      <xdr:spPr>
        <a:xfrm>
          <a:off x="125063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32</xdr:row>
      <xdr:rowOff>0</xdr:rowOff>
    </xdr:from>
    <xdr:ext cx="65" cy="172227"/>
    <xdr:sp macro="" textlink="">
      <xdr:nvSpPr>
        <xdr:cNvPr id="1148" name="ZoneTexte 1147">
          <a:extLst>
            <a:ext uri="{FF2B5EF4-FFF2-40B4-BE49-F238E27FC236}">
              <a16:creationId xmlns:a16="http://schemas.microsoft.com/office/drawing/2014/main" id="{65219DA2-953D-4BE7-9CF8-4B98271E28E7}"/>
            </a:ext>
          </a:extLst>
        </xdr:cNvPr>
        <xdr:cNvSpPr txBox="1"/>
      </xdr:nvSpPr>
      <xdr:spPr>
        <a:xfrm>
          <a:off x="10182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32</xdr:row>
      <xdr:rowOff>0</xdr:rowOff>
    </xdr:from>
    <xdr:ext cx="65" cy="172227"/>
    <xdr:sp macro="" textlink="">
      <xdr:nvSpPr>
        <xdr:cNvPr id="1149" name="ZoneTexte 1148">
          <a:extLst>
            <a:ext uri="{FF2B5EF4-FFF2-40B4-BE49-F238E27FC236}">
              <a16:creationId xmlns:a16="http://schemas.microsoft.com/office/drawing/2014/main" id="{9A8E10DA-9907-4F8A-936F-1352922D5E45}"/>
            </a:ext>
          </a:extLst>
        </xdr:cNvPr>
        <xdr:cNvSpPr txBox="1"/>
      </xdr:nvSpPr>
      <xdr:spPr>
        <a:xfrm>
          <a:off x="10182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32</xdr:row>
      <xdr:rowOff>0</xdr:rowOff>
    </xdr:from>
    <xdr:ext cx="65" cy="172227"/>
    <xdr:sp macro="" textlink="">
      <xdr:nvSpPr>
        <xdr:cNvPr id="1150" name="ZoneTexte 1149">
          <a:extLst>
            <a:ext uri="{FF2B5EF4-FFF2-40B4-BE49-F238E27FC236}">
              <a16:creationId xmlns:a16="http://schemas.microsoft.com/office/drawing/2014/main" id="{8069D9EB-3DAE-4F04-8B90-8BD195360454}"/>
            </a:ext>
          </a:extLst>
        </xdr:cNvPr>
        <xdr:cNvSpPr txBox="1"/>
      </xdr:nvSpPr>
      <xdr:spPr>
        <a:xfrm>
          <a:off x="10182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32</xdr:row>
      <xdr:rowOff>0</xdr:rowOff>
    </xdr:from>
    <xdr:ext cx="65" cy="172227"/>
    <xdr:sp macro="" textlink="">
      <xdr:nvSpPr>
        <xdr:cNvPr id="1151" name="ZoneTexte 1150">
          <a:extLst>
            <a:ext uri="{FF2B5EF4-FFF2-40B4-BE49-F238E27FC236}">
              <a16:creationId xmlns:a16="http://schemas.microsoft.com/office/drawing/2014/main" id="{6E1D2CE9-26DB-46F0-962D-B733A10219A8}"/>
            </a:ext>
          </a:extLst>
        </xdr:cNvPr>
        <xdr:cNvSpPr txBox="1"/>
      </xdr:nvSpPr>
      <xdr:spPr>
        <a:xfrm>
          <a:off x="10182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52" name="ZoneTexte 1151">
          <a:extLst>
            <a:ext uri="{FF2B5EF4-FFF2-40B4-BE49-F238E27FC236}">
              <a16:creationId xmlns:a16="http://schemas.microsoft.com/office/drawing/2014/main" id="{2CEDF080-57CD-44CE-A891-345BFACBD276}"/>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53" name="ZoneTexte 1152">
          <a:extLst>
            <a:ext uri="{FF2B5EF4-FFF2-40B4-BE49-F238E27FC236}">
              <a16:creationId xmlns:a16="http://schemas.microsoft.com/office/drawing/2014/main" id="{E7149720-B6A3-43E0-8A9A-BBDA714A02F9}"/>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54" name="ZoneTexte 1153">
          <a:extLst>
            <a:ext uri="{FF2B5EF4-FFF2-40B4-BE49-F238E27FC236}">
              <a16:creationId xmlns:a16="http://schemas.microsoft.com/office/drawing/2014/main" id="{E6510859-A4F6-436D-9E06-6972DB0C3EEE}"/>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55" name="ZoneTexte 1154">
          <a:extLst>
            <a:ext uri="{FF2B5EF4-FFF2-40B4-BE49-F238E27FC236}">
              <a16:creationId xmlns:a16="http://schemas.microsoft.com/office/drawing/2014/main" id="{D65FAA0A-C0D1-479A-9BEE-544EE2BFDEA1}"/>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56" name="ZoneTexte 1155">
          <a:extLst>
            <a:ext uri="{FF2B5EF4-FFF2-40B4-BE49-F238E27FC236}">
              <a16:creationId xmlns:a16="http://schemas.microsoft.com/office/drawing/2014/main" id="{E4EC7A93-D6DE-47F9-B449-7FB46A754074}"/>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57" name="ZoneTexte 1156">
          <a:extLst>
            <a:ext uri="{FF2B5EF4-FFF2-40B4-BE49-F238E27FC236}">
              <a16:creationId xmlns:a16="http://schemas.microsoft.com/office/drawing/2014/main" id="{02023CB3-20CA-4D65-A629-07D9659D9E4E}"/>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58" name="ZoneTexte 1157">
          <a:extLst>
            <a:ext uri="{FF2B5EF4-FFF2-40B4-BE49-F238E27FC236}">
              <a16:creationId xmlns:a16="http://schemas.microsoft.com/office/drawing/2014/main" id="{C835C376-C954-4D62-B420-E1A733A52943}"/>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59" name="ZoneTexte 1158">
          <a:extLst>
            <a:ext uri="{FF2B5EF4-FFF2-40B4-BE49-F238E27FC236}">
              <a16:creationId xmlns:a16="http://schemas.microsoft.com/office/drawing/2014/main" id="{80565C7E-4A4B-4C3E-B7A9-9964FD7F139E}"/>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32</xdr:row>
      <xdr:rowOff>0</xdr:rowOff>
    </xdr:from>
    <xdr:ext cx="65" cy="172227"/>
    <xdr:sp macro="" textlink="">
      <xdr:nvSpPr>
        <xdr:cNvPr id="1160" name="ZoneTexte 1159">
          <a:extLst>
            <a:ext uri="{FF2B5EF4-FFF2-40B4-BE49-F238E27FC236}">
              <a16:creationId xmlns:a16="http://schemas.microsoft.com/office/drawing/2014/main" id="{7A16D065-52F3-4C94-8FF7-AF71873EFA41}"/>
            </a:ext>
          </a:extLst>
        </xdr:cNvPr>
        <xdr:cNvSpPr txBox="1"/>
      </xdr:nvSpPr>
      <xdr:spPr>
        <a:xfrm>
          <a:off x="10182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61" name="ZoneTexte 1160">
          <a:extLst>
            <a:ext uri="{FF2B5EF4-FFF2-40B4-BE49-F238E27FC236}">
              <a16:creationId xmlns:a16="http://schemas.microsoft.com/office/drawing/2014/main" id="{CDA47548-F5A1-4AA9-95A3-BCA458D0D36A}"/>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62" name="ZoneTexte 1161">
          <a:extLst>
            <a:ext uri="{FF2B5EF4-FFF2-40B4-BE49-F238E27FC236}">
              <a16:creationId xmlns:a16="http://schemas.microsoft.com/office/drawing/2014/main" id="{7EDF9EB6-1E6F-41F6-8AC7-D3B8A69DB9E4}"/>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63" name="ZoneTexte 1162">
          <a:extLst>
            <a:ext uri="{FF2B5EF4-FFF2-40B4-BE49-F238E27FC236}">
              <a16:creationId xmlns:a16="http://schemas.microsoft.com/office/drawing/2014/main" id="{94E74199-AB3E-424D-9B10-DCA48CE57929}"/>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32</xdr:row>
      <xdr:rowOff>0</xdr:rowOff>
    </xdr:from>
    <xdr:ext cx="65" cy="172227"/>
    <xdr:sp macro="" textlink="">
      <xdr:nvSpPr>
        <xdr:cNvPr id="1164" name="ZoneTexte 1163">
          <a:extLst>
            <a:ext uri="{FF2B5EF4-FFF2-40B4-BE49-F238E27FC236}">
              <a16:creationId xmlns:a16="http://schemas.microsoft.com/office/drawing/2014/main" id="{A15FBB47-936D-4A6B-8A8F-1308FE60DDD1}"/>
            </a:ext>
          </a:extLst>
        </xdr:cNvPr>
        <xdr:cNvSpPr txBox="1"/>
      </xdr:nvSpPr>
      <xdr:spPr>
        <a:xfrm>
          <a:off x="1107757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32</xdr:row>
      <xdr:rowOff>0</xdr:rowOff>
    </xdr:from>
    <xdr:ext cx="65" cy="172227"/>
    <xdr:sp macro="" textlink="">
      <xdr:nvSpPr>
        <xdr:cNvPr id="1165" name="ZoneTexte 1164">
          <a:extLst>
            <a:ext uri="{FF2B5EF4-FFF2-40B4-BE49-F238E27FC236}">
              <a16:creationId xmlns:a16="http://schemas.microsoft.com/office/drawing/2014/main" id="{F571D44A-9A7C-461A-B5F5-0705CEDFC853}"/>
            </a:ext>
          </a:extLst>
        </xdr:cNvPr>
        <xdr:cNvSpPr txBox="1"/>
      </xdr:nvSpPr>
      <xdr:spPr>
        <a:xfrm>
          <a:off x="125063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32</xdr:row>
      <xdr:rowOff>0</xdr:rowOff>
    </xdr:from>
    <xdr:ext cx="65" cy="172227"/>
    <xdr:sp macro="" textlink="">
      <xdr:nvSpPr>
        <xdr:cNvPr id="1166" name="ZoneTexte 1165">
          <a:extLst>
            <a:ext uri="{FF2B5EF4-FFF2-40B4-BE49-F238E27FC236}">
              <a16:creationId xmlns:a16="http://schemas.microsoft.com/office/drawing/2014/main" id="{F3C8F6D9-E314-4CDA-BA5E-C7FB55C37481}"/>
            </a:ext>
          </a:extLst>
        </xdr:cNvPr>
        <xdr:cNvSpPr txBox="1"/>
      </xdr:nvSpPr>
      <xdr:spPr>
        <a:xfrm>
          <a:off x="125063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32</xdr:row>
      <xdr:rowOff>0</xdr:rowOff>
    </xdr:from>
    <xdr:ext cx="65" cy="172227"/>
    <xdr:sp macro="" textlink="">
      <xdr:nvSpPr>
        <xdr:cNvPr id="1167" name="ZoneTexte 1166">
          <a:extLst>
            <a:ext uri="{FF2B5EF4-FFF2-40B4-BE49-F238E27FC236}">
              <a16:creationId xmlns:a16="http://schemas.microsoft.com/office/drawing/2014/main" id="{C068CEEB-945A-49BC-9BA7-9F9092E57B67}"/>
            </a:ext>
          </a:extLst>
        </xdr:cNvPr>
        <xdr:cNvSpPr txBox="1"/>
      </xdr:nvSpPr>
      <xdr:spPr>
        <a:xfrm>
          <a:off x="814387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32</xdr:row>
      <xdr:rowOff>0</xdr:rowOff>
    </xdr:from>
    <xdr:ext cx="65" cy="172227"/>
    <xdr:sp macro="" textlink="">
      <xdr:nvSpPr>
        <xdr:cNvPr id="1168" name="ZoneTexte 1167">
          <a:extLst>
            <a:ext uri="{FF2B5EF4-FFF2-40B4-BE49-F238E27FC236}">
              <a16:creationId xmlns:a16="http://schemas.microsoft.com/office/drawing/2014/main" id="{660521D7-0026-4899-B923-4A501C8A846D}"/>
            </a:ext>
          </a:extLst>
        </xdr:cNvPr>
        <xdr:cNvSpPr txBox="1"/>
      </xdr:nvSpPr>
      <xdr:spPr>
        <a:xfrm>
          <a:off x="814387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32</xdr:row>
      <xdr:rowOff>0</xdr:rowOff>
    </xdr:from>
    <xdr:ext cx="65" cy="172227"/>
    <xdr:sp macro="" textlink="">
      <xdr:nvSpPr>
        <xdr:cNvPr id="1169" name="ZoneTexte 1168">
          <a:extLst>
            <a:ext uri="{FF2B5EF4-FFF2-40B4-BE49-F238E27FC236}">
              <a16:creationId xmlns:a16="http://schemas.microsoft.com/office/drawing/2014/main" id="{4E366A84-092D-49D0-9A4B-F3D1260DA56C}"/>
            </a:ext>
          </a:extLst>
        </xdr:cNvPr>
        <xdr:cNvSpPr txBox="1"/>
      </xdr:nvSpPr>
      <xdr:spPr>
        <a:xfrm>
          <a:off x="814387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32</xdr:row>
      <xdr:rowOff>0</xdr:rowOff>
    </xdr:from>
    <xdr:ext cx="65" cy="172227"/>
    <xdr:sp macro="" textlink="">
      <xdr:nvSpPr>
        <xdr:cNvPr id="1170" name="ZoneTexte 1169">
          <a:extLst>
            <a:ext uri="{FF2B5EF4-FFF2-40B4-BE49-F238E27FC236}">
              <a16:creationId xmlns:a16="http://schemas.microsoft.com/office/drawing/2014/main" id="{AE54AE85-B8C7-4069-B164-011B91E2A665}"/>
            </a:ext>
          </a:extLst>
        </xdr:cNvPr>
        <xdr:cNvSpPr txBox="1"/>
      </xdr:nvSpPr>
      <xdr:spPr>
        <a:xfrm>
          <a:off x="814387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32</xdr:row>
      <xdr:rowOff>0</xdr:rowOff>
    </xdr:from>
    <xdr:ext cx="65" cy="172227"/>
    <xdr:sp macro="" textlink="">
      <xdr:nvSpPr>
        <xdr:cNvPr id="1171" name="ZoneTexte 1170">
          <a:extLst>
            <a:ext uri="{FF2B5EF4-FFF2-40B4-BE49-F238E27FC236}">
              <a16:creationId xmlns:a16="http://schemas.microsoft.com/office/drawing/2014/main" id="{F31260BC-6269-4727-B67E-5DBD411697DD}"/>
            </a:ext>
          </a:extLst>
        </xdr:cNvPr>
        <xdr:cNvSpPr txBox="1"/>
      </xdr:nvSpPr>
      <xdr:spPr>
        <a:xfrm>
          <a:off x="814387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32</xdr:row>
      <xdr:rowOff>0</xdr:rowOff>
    </xdr:from>
    <xdr:ext cx="65" cy="172227"/>
    <xdr:sp macro="" textlink="">
      <xdr:nvSpPr>
        <xdr:cNvPr id="1172" name="ZoneTexte 1171">
          <a:extLst>
            <a:ext uri="{FF2B5EF4-FFF2-40B4-BE49-F238E27FC236}">
              <a16:creationId xmlns:a16="http://schemas.microsoft.com/office/drawing/2014/main" id="{79A1C70D-48CF-4EF0-9FFF-A7972D1AEA71}"/>
            </a:ext>
          </a:extLst>
        </xdr:cNvPr>
        <xdr:cNvSpPr txBox="1"/>
      </xdr:nvSpPr>
      <xdr:spPr>
        <a:xfrm>
          <a:off x="814387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32</xdr:row>
      <xdr:rowOff>0</xdr:rowOff>
    </xdr:from>
    <xdr:ext cx="65" cy="172227"/>
    <xdr:sp macro="" textlink="">
      <xdr:nvSpPr>
        <xdr:cNvPr id="1173" name="ZoneTexte 1172">
          <a:extLst>
            <a:ext uri="{FF2B5EF4-FFF2-40B4-BE49-F238E27FC236}">
              <a16:creationId xmlns:a16="http://schemas.microsoft.com/office/drawing/2014/main" id="{DBE7D3A6-252B-4B9F-9917-28D6F15AA0D2}"/>
            </a:ext>
          </a:extLst>
        </xdr:cNvPr>
        <xdr:cNvSpPr txBox="1"/>
      </xdr:nvSpPr>
      <xdr:spPr>
        <a:xfrm>
          <a:off x="814387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32</xdr:row>
      <xdr:rowOff>0</xdr:rowOff>
    </xdr:from>
    <xdr:ext cx="65" cy="172227"/>
    <xdr:sp macro="" textlink="">
      <xdr:nvSpPr>
        <xdr:cNvPr id="1174" name="ZoneTexte 1173">
          <a:extLst>
            <a:ext uri="{FF2B5EF4-FFF2-40B4-BE49-F238E27FC236}">
              <a16:creationId xmlns:a16="http://schemas.microsoft.com/office/drawing/2014/main" id="{4DABB027-8B9A-42DA-BFEB-7D71B3CDB06E}"/>
            </a:ext>
          </a:extLst>
        </xdr:cNvPr>
        <xdr:cNvSpPr txBox="1"/>
      </xdr:nvSpPr>
      <xdr:spPr>
        <a:xfrm>
          <a:off x="814387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32</xdr:row>
      <xdr:rowOff>0</xdr:rowOff>
    </xdr:from>
    <xdr:ext cx="65" cy="172227"/>
    <xdr:sp macro="" textlink="">
      <xdr:nvSpPr>
        <xdr:cNvPr id="1175" name="ZoneTexte 1174">
          <a:extLst>
            <a:ext uri="{FF2B5EF4-FFF2-40B4-BE49-F238E27FC236}">
              <a16:creationId xmlns:a16="http://schemas.microsoft.com/office/drawing/2014/main" id="{159E72EE-5478-44B9-89EA-EADCCEFC7DFA}"/>
            </a:ext>
          </a:extLst>
        </xdr:cNvPr>
        <xdr:cNvSpPr txBox="1"/>
      </xdr:nvSpPr>
      <xdr:spPr>
        <a:xfrm>
          <a:off x="814387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32</xdr:row>
      <xdr:rowOff>0</xdr:rowOff>
    </xdr:from>
    <xdr:ext cx="65" cy="172227"/>
    <xdr:sp macro="" textlink="">
      <xdr:nvSpPr>
        <xdr:cNvPr id="1176" name="ZoneTexte 1175">
          <a:extLst>
            <a:ext uri="{FF2B5EF4-FFF2-40B4-BE49-F238E27FC236}">
              <a16:creationId xmlns:a16="http://schemas.microsoft.com/office/drawing/2014/main" id="{1D57C079-5E7F-4325-8112-D19CFFE2C4D0}"/>
            </a:ext>
          </a:extLst>
        </xdr:cNvPr>
        <xdr:cNvSpPr txBox="1"/>
      </xdr:nvSpPr>
      <xdr:spPr>
        <a:xfrm>
          <a:off x="814387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77" name="ZoneTexte 1176">
          <a:extLst>
            <a:ext uri="{FF2B5EF4-FFF2-40B4-BE49-F238E27FC236}">
              <a16:creationId xmlns:a16="http://schemas.microsoft.com/office/drawing/2014/main" id="{ABF672FE-8537-4035-A5A4-EB6D26E4D8FE}"/>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78" name="ZoneTexte 1177">
          <a:extLst>
            <a:ext uri="{FF2B5EF4-FFF2-40B4-BE49-F238E27FC236}">
              <a16:creationId xmlns:a16="http://schemas.microsoft.com/office/drawing/2014/main" id="{3E786A96-E38E-4E64-BEFB-CA45935137A5}"/>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79" name="ZoneTexte 1178">
          <a:extLst>
            <a:ext uri="{FF2B5EF4-FFF2-40B4-BE49-F238E27FC236}">
              <a16:creationId xmlns:a16="http://schemas.microsoft.com/office/drawing/2014/main" id="{C3838438-6502-49F9-BD4A-EBA4A6177BB0}"/>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80" name="ZoneTexte 1179">
          <a:extLst>
            <a:ext uri="{FF2B5EF4-FFF2-40B4-BE49-F238E27FC236}">
              <a16:creationId xmlns:a16="http://schemas.microsoft.com/office/drawing/2014/main" id="{728898AE-33CE-4EA7-BEAA-9CD9FD4C22E9}"/>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81" name="ZoneTexte 1180">
          <a:extLst>
            <a:ext uri="{FF2B5EF4-FFF2-40B4-BE49-F238E27FC236}">
              <a16:creationId xmlns:a16="http://schemas.microsoft.com/office/drawing/2014/main" id="{8301E63E-FE6B-43FB-8EF8-0FC9F7DAEC3D}"/>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82" name="ZoneTexte 1181">
          <a:extLst>
            <a:ext uri="{FF2B5EF4-FFF2-40B4-BE49-F238E27FC236}">
              <a16:creationId xmlns:a16="http://schemas.microsoft.com/office/drawing/2014/main" id="{3BC89806-3B8F-4AAE-B987-D83F421D8D89}"/>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83" name="ZoneTexte 1182">
          <a:extLst>
            <a:ext uri="{FF2B5EF4-FFF2-40B4-BE49-F238E27FC236}">
              <a16:creationId xmlns:a16="http://schemas.microsoft.com/office/drawing/2014/main" id="{F990DB41-476D-4DA3-B392-7BFA3C371FD3}"/>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84" name="ZoneTexte 1183">
          <a:extLst>
            <a:ext uri="{FF2B5EF4-FFF2-40B4-BE49-F238E27FC236}">
              <a16:creationId xmlns:a16="http://schemas.microsoft.com/office/drawing/2014/main" id="{3C5402D6-0B5F-4CF7-9F15-9C740DF5410E}"/>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85" name="ZoneTexte 1184">
          <a:extLst>
            <a:ext uri="{FF2B5EF4-FFF2-40B4-BE49-F238E27FC236}">
              <a16:creationId xmlns:a16="http://schemas.microsoft.com/office/drawing/2014/main" id="{1BB3BA78-41E8-40F8-8543-4A971A36259C}"/>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32</xdr:row>
      <xdr:rowOff>0</xdr:rowOff>
    </xdr:from>
    <xdr:ext cx="65" cy="172227"/>
    <xdr:sp macro="" textlink="">
      <xdr:nvSpPr>
        <xdr:cNvPr id="1186" name="ZoneTexte 1185">
          <a:extLst>
            <a:ext uri="{FF2B5EF4-FFF2-40B4-BE49-F238E27FC236}">
              <a16:creationId xmlns:a16="http://schemas.microsoft.com/office/drawing/2014/main" id="{1E248D5D-7D65-4B8D-8EE2-6414C1FEF969}"/>
            </a:ext>
          </a:extLst>
        </xdr:cNvPr>
        <xdr:cNvSpPr txBox="1"/>
      </xdr:nvSpPr>
      <xdr:spPr>
        <a:xfrm>
          <a:off x="76295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32</xdr:row>
      <xdr:rowOff>0</xdr:rowOff>
    </xdr:from>
    <xdr:ext cx="65" cy="172227"/>
    <xdr:sp macro="" textlink="">
      <xdr:nvSpPr>
        <xdr:cNvPr id="1187" name="ZoneTexte 1186">
          <a:extLst>
            <a:ext uri="{FF2B5EF4-FFF2-40B4-BE49-F238E27FC236}">
              <a16:creationId xmlns:a16="http://schemas.microsoft.com/office/drawing/2014/main" id="{E6E25570-8795-4D52-BB08-D66FAB524F43}"/>
            </a:ext>
          </a:extLst>
        </xdr:cNvPr>
        <xdr:cNvSpPr txBox="1"/>
      </xdr:nvSpPr>
      <xdr:spPr>
        <a:xfrm>
          <a:off x="10182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32</xdr:row>
      <xdr:rowOff>0</xdr:rowOff>
    </xdr:from>
    <xdr:ext cx="65" cy="172227"/>
    <xdr:sp macro="" textlink="">
      <xdr:nvSpPr>
        <xdr:cNvPr id="1188" name="ZoneTexte 1187">
          <a:extLst>
            <a:ext uri="{FF2B5EF4-FFF2-40B4-BE49-F238E27FC236}">
              <a16:creationId xmlns:a16="http://schemas.microsoft.com/office/drawing/2014/main" id="{B5138F19-522C-4062-ADCA-208AE48E9E4A}"/>
            </a:ext>
          </a:extLst>
        </xdr:cNvPr>
        <xdr:cNvSpPr txBox="1"/>
      </xdr:nvSpPr>
      <xdr:spPr>
        <a:xfrm>
          <a:off x="10182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89" name="ZoneTexte 1188">
          <a:extLst>
            <a:ext uri="{FF2B5EF4-FFF2-40B4-BE49-F238E27FC236}">
              <a16:creationId xmlns:a16="http://schemas.microsoft.com/office/drawing/2014/main" id="{E7D894F4-6826-48F2-BF7F-3093BB161DD7}"/>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90" name="ZoneTexte 1189">
          <a:extLst>
            <a:ext uri="{FF2B5EF4-FFF2-40B4-BE49-F238E27FC236}">
              <a16:creationId xmlns:a16="http://schemas.microsoft.com/office/drawing/2014/main" id="{3C2D7808-2055-447B-9FBC-F97F886C779F}"/>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91" name="ZoneTexte 1190">
          <a:extLst>
            <a:ext uri="{FF2B5EF4-FFF2-40B4-BE49-F238E27FC236}">
              <a16:creationId xmlns:a16="http://schemas.microsoft.com/office/drawing/2014/main" id="{C738DE3D-B593-42AC-816A-1892109119F5}"/>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92" name="ZoneTexte 1191">
          <a:extLst>
            <a:ext uri="{FF2B5EF4-FFF2-40B4-BE49-F238E27FC236}">
              <a16:creationId xmlns:a16="http://schemas.microsoft.com/office/drawing/2014/main" id="{FD98782E-41BC-44F5-A469-66D85F341AAC}"/>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93" name="ZoneTexte 1192">
          <a:extLst>
            <a:ext uri="{FF2B5EF4-FFF2-40B4-BE49-F238E27FC236}">
              <a16:creationId xmlns:a16="http://schemas.microsoft.com/office/drawing/2014/main" id="{2FBE496E-6BED-47BC-838B-20871CA3B134}"/>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94" name="ZoneTexte 1193">
          <a:extLst>
            <a:ext uri="{FF2B5EF4-FFF2-40B4-BE49-F238E27FC236}">
              <a16:creationId xmlns:a16="http://schemas.microsoft.com/office/drawing/2014/main" id="{BE55F9BA-F42B-4BBB-A67B-A2E8C166FAF1}"/>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95" name="ZoneTexte 1194">
          <a:extLst>
            <a:ext uri="{FF2B5EF4-FFF2-40B4-BE49-F238E27FC236}">
              <a16:creationId xmlns:a16="http://schemas.microsoft.com/office/drawing/2014/main" id="{468EE34F-4D0F-402F-BC91-8601C95E38DA}"/>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96" name="ZoneTexte 1195">
          <a:extLst>
            <a:ext uri="{FF2B5EF4-FFF2-40B4-BE49-F238E27FC236}">
              <a16:creationId xmlns:a16="http://schemas.microsoft.com/office/drawing/2014/main" id="{EE9AD6C9-64C2-4211-B6BB-FF37E3D7EC55}"/>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97" name="ZoneTexte 1196">
          <a:extLst>
            <a:ext uri="{FF2B5EF4-FFF2-40B4-BE49-F238E27FC236}">
              <a16:creationId xmlns:a16="http://schemas.microsoft.com/office/drawing/2014/main" id="{2E73EB37-22B9-49FE-A738-3C37FEA71372}"/>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98" name="ZoneTexte 1197">
          <a:extLst>
            <a:ext uri="{FF2B5EF4-FFF2-40B4-BE49-F238E27FC236}">
              <a16:creationId xmlns:a16="http://schemas.microsoft.com/office/drawing/2014/main" id="{5C298B00-1BEC-48C9-BF93-6E2F7846F17F}"/>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199" name="ZoneTexte 1198">
          <a:extLst>
            <a:ext uri="{FF2B5EF4-FFF2-40B4-BE49-F238E27FC236}">
              <a16:creationId xmlns:a16="http://schemas.microsoft.com/office/drawing/2014/main" id="{C7ECE8B1-C2D6-47A5-9441-C193559AA4CA}"/>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32</xdr:row>
      <xdr:rowOff>0</xdr:rowOff>
    </xdr:from>
    <xdr:ext cx="65" cy="172227"/>
    <xdr:sp macro="" textlink="">
      <xdr:nvSpPr>
        <xdr:cNvPr id="1200" name="ZoneTexte 1199">
          <a:extLst>
            <a:ext uri="{FF2B5EF4-FFF2-40B4-BE49-F238E27FC236}">
              <a16:creationId xmlns:a16="http://schemas.microsoft.com/office/drawing/2014/main" id="{6B7AC6F4-8131-4137-A5CF-65226E41DBF1}"/>
            </a:ext>
          </a:extLst>
        </xdr:cNvPr>
        <xdr:cNvSpPr txBox="1"/>
      </xdr:nvSpPr>
      <xdr:spPr>
        <a:xfrm>
          <a:off x="105632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32</xdr:row>
      <xdr:rowOff>0</xdr:rowOff>
    </xdr:from>
    <xdr:ext cx="65" cy="172227"/>
    <xdr:sp macro="" textlink="">
      <xdr:nvSpPr>
        <xdr:cNvPr id="1201" name="ZoneTexte 1200">
          <a:extLst>
            <a:ext uri="{FF2B5EF4-FFF2-40B4-BE49-F238E27FC236}">
              <a16:creationId xmlns:a16="http://schemas.microsoft.com/office/drawing/2014/main" id="{314B4418-BF23-41FD-8E64-B958C4DB898D}"/>
            </a:ext>
          </a:extLst>
        </xdr:cNvPr>
        <xdr:cNvSpPr txBox="1"/>
      </xdr:nvSpPr>
      <xdr:spPr>
        <a:xfrm>
          <a:off x="1107757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32</xdr:row>
      <xdr:rowOff>0</xdr:rowOff>
    </xdr:from>
    <xdr:ext cx="65" cy="172227"/>
    <xdr:sp macro="" textlink="">
      <xdr:nvSpPr>
        <xdr:cNvPr id="1202" name="ZoneTexte 1201">
          <a:extLst>
            <a:ext uri="{FF2B5EF4-FFF2-40B4-BE49-F238E27FC236}">
              <a16:creationId xmlns:a16="http://schemas.microsoft.com/office/drawing/2014/main" id="{E022570E-5A95-445A-92E7-13894E9D70A5}"/>
            </a:ext>
          </a:extLst>
        </xdr:cNvPr>
        <xdr:cNvSpPr txBox="1"/>
      </xdr:nvSpPr>
      <xdr:spPr>
        <a:xfrm>
          <a:off x="1107757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32</xdr:row>
      <xdr:rowOff>0</xdr:rowOff>
    </xdr:from>
    <xdr:ext cx="65" cy="172227"/>
    <xdr:sp macro="" textlink="">
      <xdr:nvSpPr>
        <xdr:cNvPr id="1203" name="ZoneTexte 1202">
          <a:extLst>
            <a:ext uri="{FF2B5EF4-FFF2-40B4-BE49-F238E27FC236}">
              <a16:creationId xmlns:a16="http://schemas.microsoft.com/office/drawing/2014/main" id="{EE639431-632B-424B-AFA0-D6367AEC45FB}"/>
            </a:ext>
          </a:extLst>
        </xdr:cNvPr>
        <xdr:cNvSpPr txBox="1"/>
      </xdr:nvSpPr>
      <xdr:spPr>
        <a:xfrm>
          <a:off x="117919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32</xdr:row>
      <xdr:rowOff>0</xdr:rowOff>
    </xdr:from>
    <xdr:ext cx="65" cy="172227"/>
    <xdr:sp macro="" textlink="">
      <xdr:nvSpPr>
        <xdr:cNvPr id="1204" name="ZoneTexte 1203">
          <a:extLst>
            <a:ext uri="{FF2B5EF4-FFF2-40B4-BE49-F238E27FC236}">
              <a16:creationId xmlns:a16="http://schemas.microsoft.com/office/drawing/2014/main" id="{F06971FD-97D8-44A3-A9C6-C3D2F7AFFCE1}"/>
            </a:ext>
          </a:extLst>
        </xdr:cNvPr>
        <xdr:cNvSpPr txBox="1"/>
      </xdr:nvSpPr>
      <xdr:spPr>
        <a:xfrm>
          <a:off x="117919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32</xdr:row>
      <xdr:rowOff>0</xdr:rowOff>
    </xdr:from>
    <xdr:ext cx="65" cy="172227"/>
    <xdr:sp macro="" textlink="">
      <xdr:nvSpPr>
        <xdr:cNvPr id="1205" name="ZoneTexte 1204">
          <a:extLst>
            <a:ext uri="{FF2B5EF4-FFF2-40B4-BE49-F238E27FC236}">
              <a16:creationId xmlns:a16="http://schemas.microsoft.com/office/drawing/2014/main" id="{CBC96162-6BF9-41C3-8BB4-0458E226E706}"/>
            </a:ext>
          </a:extLst>
        </xdr:cNvPr>
        <xdr:cNvSpPr txBox="1"/>
      </xdr:nvSpPr>
      <xdr:spPr>
        <a:xfrm>
          <a:off x="125063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32</xdr:row>
      <xdr:rowOff>0</xdr:rowOff>
    </xdr:from>
    <xdr:ext cx="65" cy="172227"/>
    <xdr:sp macro="" textlink="">
      <xdr:nvSpPr>
        <xdr:cNvPr id="1206" name="ZoneTexte 1205">
          <a:extLst>
            <a:ext uri="{FF2B5EF4-FFF2-40B4-BE49-F238E27FC236}">
              <a16:creationId xmlns:a16="http://schemas.microsoft.com/office/drawing/2014/main" id="{252ED57C-17A1-43BC-9027-2007C78A9129}"/>
            </a:ext>
          </a:extLst>
        </xdr:cNvPr>
        <xdr:cNvSpPr txBox="1"/>
      </xdr:nvSpPr>
      <xdr:spPr>
        <a:xfrm>
          <a:off x="1250632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07" name="ZoneTexte 1206">
          <a:extLst>
            <a:ext uri="{FF2B5EF4-FFF2-40B4-BE49-F238E27FC236}">
              <a16:creationId xmlns:a16="http://schemas.microsoft.com/office/drawing/2014/main" id="{9A3163DA-1605-4A20-9F27-BBEB04E05417}"/>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08" name="ZoneTexte 1207">
          <a:extLst>
            <a:ext uri="{FF2B5EF4-FFF2-40B4-BE49-F238E27FC236}">
              <a16:creationId xmlns:a16="http://schemas.microsoft.com/office/drawing/2014/main" id="{9D8827EF-6915-410A-9B27-499DCC96E962}"/>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09" name="ZoneTexte 1208">
          <a:extLst>
            <a:ext uri="{FF2B5EF4-FFF2-40B4-BE49-F238E27FC236}">
              <a16:creationId xmlns:a16="http://schemas.microsoft.com/office/drawing/2014/main" id="{C0372689-B4ED-4F85-B8E6-061EA5C854E6}"/>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10" name="ZoneTexte 1209">
          <a:extLst>
            <a:ext uri="{FF2B5EF4-FFF2-40B4-BE49-F238E27FC236}">
              <a16:creationId xmlns:a16="http://schemas.microsoft.com/office/drawing/2014/main" id="{E9E418D0-DF38-4C6D-A980-F446919A9E77}"/>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11" name="ZoneTexte 1210">
          <a:extLst>
            <a:ext uri="{FF2B5EF4-FFF2-40B4-BE49-F238E27FC236}">
              <a16:creationId xmlns:a16="http://schemas.microsoft.com/office/drawing/2014/main" id="{68DB52F6-A68A-42F9-8315-75C911EF6733}"/>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12" name="ZoneTexte 1211">
          <a:extLst>
            <a:ext uri="{FF2B5EF4-FFF2-40B4-BE49-F238E27FC236}">
              <a16:creationId xmlns:a16="http://schemas.microsoft.com/office/drawing/2014/main" id="{B874926A-C0E8-4A7F-9154-5316503D069C}"/>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13" name="ZoneTexte 1212">
          <a:extLst>
            <a:ext uri="{FF2B5EF4-FFF2-40B4-BE49-F238E27FC236}">
              <a16:creationId xmlns:a16="http://schemas.microsoft.com/office/drawing/2014/main" id="{E04858EE-5133-4E43-840E-26DB9C374752}"/>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14" name="ZoneTexte 1213">
          <a:extLst>
            <a:ext uri="{FF2B5EF4-FFF2-40B4-BE49-F238E27FC236}">
              <a16:creationId xmlns:a16="http://schemas.microsoft.com/office/drawing/2014/main" id="{0398E56F-1305-44EB-ACEE-E4AFF5BFFB5D}"/>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15" name="ZoneTexte 1214">
          <a:extLst>
            <a:ext uri="{FF2B5EF4-FFF2-40B4-BE49-F238E27FC236}">
              <a16:creationId xmlns:a16="http://schemas.microsoft.com/office/drawing/2014/main" id="{5BA328FC-76AE-404E-A0E2-7247228A3CF6}"/>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16" name="ZoneTexte 1215">
          <a:extLst>
            <a:ext uri="{FF2B5EF4-FFF2-40B4-BE49-F238E27FC236}">
              <a16:creationId xmlns:a16="http://schemas.microsoft.com/office/drawing/2014/main" id="{B1617885-C6F3-4F24-9791-870100C34ED1}"/>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17" name="ZoneTexte 1216">
          <a:extLst>
            <a:ext uri="{FF2B5EF4-FFF2-40B4-BE49-F238E27FC236}">
              <a16:creationId xmlns:a16="http://schemas.microsoft.com/office/drawing/2014/main" id="{BC1B5193-DD7D-43AD-B983-C555DB672E3B}"/>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18" name="ZoneTexte 1217">
          <a:extLst>
            <a:ext uri="{FF2B5EF4-FFF2-40B4-BE49-F238E27FC236}">
              <a16:creationId xmlns:a16="http://schemas.microsoft.com/office/drawing/2014/main" id="{3A163BED-CD55-4D63-9BA7-DBC3F4D4C239}"/>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46</xdr:row>
      <xdr:rowOff>0</xdr:rowOff>
    </xdr:from>
    <xdr:ext cx="65" cy="172227"/>
    <xdr:sp macro="" textlink="">
      <xdr:nvSpPr>
        <xdr:cNvPr id="1219" name="ZoneTexte 1218">
          <a:extLst>
            <a:ext uri="{FF2B5EF4-FFF2-40B4-BE49-F238E27FC236}">
              <a16:creationId xmlns:a16="http://schemas.microsoft.com/office/drawing/2014/main" id="{E2697FD8-908C-4BFB-A08B-843A6EAF65BE}"/>
            </a:ext>
          </a:extLst>
        </xdr:cNvPr>
        <xdr:cNvSpPr txBox="1"/>
      </xdr:nvSpPr>
      <xdr:spPr>
        <a:xfrm>
          <a:off x="117919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46</xdr:row>
      <xdr:rowOff>0</xdr:rowOff>
    </xdr:from>
    <xdr:ext cx="65" cy="172227"/>
    <xdr:sp macro="" textlink="">
      <xdr:nvSpPr>
        <xdr:cNvPr id="1220" name="ZoneTexte 1219">
          <a:extLst>
            <a:ext uri="{FF2B5EF4-FFF2-40B4-BE49-F238E27FC236}">
              <a16:creationId xmlns:a16="http://schemas.microsoft.com/office/drawing/2014/main" id="{54E82E2D-9062-40FD-974A-D9B3C42A74F2}"/>
            </a:ext>
          </a:extLst>
        </xdr:cNvPr>
        <xdr:cNvSpPr txBox="1"/>
      </xdr:nvSpPr>
      <xdr:spPr>
        <a:xfrm>
          <a:off x="117919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46</xdr:row>
      <xdr:rowOff>0</xdr:rowOff>
    </xdr:from>
    <xdr:ext cx="65" cy="172227"/>
    <xdr:sp macro="" textlink="">
      <xdr:nvSpPr>
        <xdr:cNvPr id="1221" name="ZoneTexte 1220">
          <a:extLst>
            <a:ext uri="{FF2B5EF4-FFF2-40B4-BE49-F238E27FC236}">
              <a16:creationId xmlns:a16="http://schemas.microsoft.com/office/drawing/2014/main" id="{598F6FB9-C3CE-4126-B036-F4BC267F99A4}"/>
            </a:ext>
          </a:extLst>
        </xdr:cNvPr>
        <xdr:cNvSpPr txBox="1"/>
      </xdr:nvSpPr>
      <xdr:spPr>
        <a:xfrm>
          <a:off x="117919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46</xdr:row>
      <xdr:rowOff>0</xdr:rowOff>
    </xdr:from>
    <xdr:ext cx="65" cy="172227"/>
    <xdr:sp macro="" textlink="">
      <xdr:nvSpPr>
        <xdr:cNvPr id="1222" name="ZoneTexte 1221">
          <a:extLst>
            <a:ext uri="{FF2B5EF4-FFF2-40B4-BE49-F238E27FC236}">
              <a16:creationId xmlns:a16="http://schemas.microsoft.com/office/drawing/2014/main" id="{8B1FCD4F-18FC-4FE2-9867-EFFB4C19B3BF}"/>
            </a:ext>
          </a:extLst>
        </xdr:cNvPr>
        <xdr:cNvSpPr txBox="1"/>
      </xdr:nvSpPr>
      <xdr:spPr>
        <a:xfrm>
          <a:off x="117919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46</xdr:row>
      <xdr:rowOff>0</xdr:rowOff>
    </xdr:from>
    <xdr:ext cx="65" cy="172227"/>
    <xdr:sp macro="" textlink="">
      <xdr:nvSpPr>
        <xdr:cNvPr id="1223" name="ZoneTexte 1222">
          <a:extLst>
            <a:ext uri="{FF2B5EF4-FFF2-40B4-BE49-F238E27FC236}">
              <a16:creationId xmlns:a16="http://schemas.microsoft.com/office/drawing/2014/main" id="{A24253E2-78F1-4065-9495-681BABBA77A4}"/>
            </a:ext>
          </a:extLst>
        </xdr:cNvPr>
        <xdr:cNvSpPr txBox="1"/>
      </xdr:nvSpPr>
      <xdr:spPr>
        <a:xfrm>
          <a:off x="117919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46</xdr:row>
      <xdr:rowOff>0</xdr:rowOff>
    </xdr:from>
    <xdr:ext cx="65" cy="172227"/>
    <xdr:sp macro="" textlink="">
      <xdr:nvSpPr>
        <xdr:cNvPr id="1224" name="ZoneTexte 1223">
          <a:extLst>
            <a:ext uri="{FF2B5EF4-FFF2-40B4-BE49-F238E27FC236}">
              <a16:creationId xmlns:a16="http://schemas.microsoft.com/office/drawing/2014/main" id="{8DC760E3-7611-4CAB-96EF-8B7A1C792371}"/>
            </a:ext>
          </a:extLst>
        </xdr:cNvPr>
        <xdr:cNvSpPr txBox="1"/>
      </xdr:nvSpPr>
      <xdr:spPr>
        <a:xfrm>
          <a:off x="117919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46</xdr:row>
      <xdr:rowOff>0</xdr:rowOff>
    </xdr:from>
    <xdr:ext cx="65" cy="172227"/>
    <xdr:sp macro="" textlink="">
      <xdr:nvSpPr>
        <xdr:cNvPr id="1225" name="ZoneTexte 1224">
          <a:extLst>
            <a:ext uri="{FF2B5EF4-FFF2-40B4-BE49-F238E27FC236}">
              <a16:creationId xmlns:a16="http://schemas.microsoft.com/office/drawing/2014/main" id="{82C25786-22F6-4053-85B6-E5E1FD050910}"/>
            </a:ext>
          </a:extLst>
        </xdr:cNvPr>
        <xdr:cNvSpPr txBox="1"/>
      </xdr:nvSpPr>
      <xdr:spPr>
        <a:xfrm>
          <a:off x="117919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46</xdr:row>
      <xdr:rowOff>0</xdr:rowOff>
    </xdr:from>
    <xdr:ext cx="65" cy="172227"/>
    <xdr:sp macro="" textlink="">
      <xdr:nvSpPr>
        <xdr:cNvPr id="1226" name="ZoneTexte 1225">
          <a:extLst>
            <a:ext uri="{FF2B5EF4-FFF2-40B4-BE49-F238E27FC236}">
              <a16:creationId xmlns:a16="http://schemas.microsoft.com/office/drawing/2014/main" id="{C22A3AD3-4396-46E3-82A6-5130BF3A3A0C}"/>
            </a:ext>
          </a:extLst>
        </xdr:cNvPr>
        <xdr:cNvSpPr txBox="1"/>
      </xdr:nvSpPr>
      <xdr:spPr>
        <a:xfrm>
          <a:off x="117919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27" name="ZoneTexte 1226">
          <a:extLst>
            <a:ext uri="{FF2B5EF4-FFF2-40B4-BE49-F238E27FC236}">
              <a16:creationId xmlns:a16="http://schemas.microsoft.com/office/drawing/2014/main" id="{4E3DE4D6-2217-4CB0-9840-4891FA15232B}"/>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28" name="ZoneTexte 1227">
          <a:extLst>
            <a:ext uri="{FF2B5EF4-FFF2-40B4-BE49-F238E27FC236}">
              <a16:creationId xmlns:a16="http://schemas.microsoft.com/office/drawing/2014/main" id="{910852BA-0BBC-481E-B110-CA61DC1FE650}"/>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29" name="ZoneTexte 1228">
          <a:extLst>
            <a:ext uri="{FF2B5EF4-FFF2-40B4-BE49-F238E27FC236}">
              <a16:creationId xmlns:a16="http://schemas.microsoft.com/office/drawing/2014/main" id="{40668394-AD45-419D-B49E-1670F927123E}"/>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30" name="ZoneTexte 1229">
          <a:extLst>
            <a:ext uri="{FF2B5EF4-FFF2-40B4-BE49-F238E27FC236}">
              <a16:creationId xmlns:a16="http://schemas.microsoft.com/office/drawing/2014/main" id="{ED8E5015-2249-4805-A30C-0B2AA8994B20}"/>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31" name="ZoneTexte 1230">
          <a:extLst>
            <a:ext uri="{FF2B5EF4-FFF2-40B4-BE49-F238E27FC236}">
              <a16:creationId xmlns:a16="http://schemas.microsoft.com/office/drawing/2014/main" id="{FA870BCF-7E22-48AB-BAE1-B70FAD9A335E}"/>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32" name="ZoneTexte 1231">
          <a:extLst>
            <a:ext uri="{FF2B5EF4-FFF2-40B4-BE49-F238E27FC236}">
              <a16:creationId xmlns:a16="http://schemas.microsoft.com/office/drawing/2014/main" id="{52FFBFCD-7C50-40C6-AB84-19F49C7D0C4C}"/>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33" name="ZoneTexte 1232">
          <a:extLst>
            <a:ext uri="{FF2B5EF4-FFF2-40B4-BE49-F238E27FC236}">
              <a16:creationId xmlns:a16="http://schemas.microsoft.com/office/drawing/2014/main" id="{81AA2836-C09F-4432-B262-83286E1FFF1C}"/>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34" name="ZoneTexte 1233">
          <a:extLst>
            <a:ext uri="{FF2B5EF4-FFF2-40B4-BE49-F238E27FC236}">
              <a16:creationId xmlns:a16="http://schemas.microsoft.com/office/drawing/2014/main" id="{DA9D066A-2E55-4325-85A9-7F2B31852ABD}"/>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35" name="ZoneTexte 1234">
          <a:extLst>
            <a:ext uri="{FF2B5EF4-FFF2-40B4-BE49-F238E27FC236}">
              <a16:creationId xmlns:a16="http://schemas.microsoft.com/office/drawing/2014/main" id="{14E6435D-995F-4EE1-BC42-6430952148D4}"/>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36" name="ZoneTexte 1235">
          <a:extLst>
            <a:ext uri="{FF2B5EF4-FFF2-40B4-BE49-F238E27FC236}">
              <a16:creationId xmlns:a16="http://schemas.microsoft.com/office/drawing/2014/main" id="{4E3BD603-7051-4507-9AAE-076C4389550C}"/>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37" name="ZoneTexte 1236">
          <a:extLst>
            <a:ext uri="{FF2B5EF4-FFF2-40B4-BE49-F238E27FC236}">
              <a16:creationId xmlns:a16="http://schemas.microsoft.com/office/drawing/2014/main" id="{FC334CC1-0A18-40F4-8C49-EFFD80EF8597}"/>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46</xdr:row>
      <xdr:rowOff>0</xdr:rowOff>
    </xdr:from>
    <xdr:ext cx="65" cy="172227"/>
    <xdr:sp macro="" textlink="">
      <xdr:nvSpPr>
        <xdr:cNvPr id="1238" name="ZoneTexte 1237">
          <a:extLst>
            <a:ext uri="{FF2B5EF4-FFF2-40B4-BE49-F238E27FC236}">
              <a16:creationId xmlns:a16="http://schemas.microsoft.com/office/drawing/2014/main" id="{E6AD9222-EAA8-4902-BBC3-0681A6818CFB}"/>
            </a:ext>
          </a:extLst>
        </xdr:cNvPr>
        <xdr:cNvSpPr txBox="1"/>
      </xdr:nvSpPr>
      <xdr:spPr>
        <a:xfrm>
          <a:off x="10563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46</xdr:row>
      <xdr:rowOff>0</xdr:rowOff>
    </xdr:from>
    <xdr:ext cx="65" cy="172227"/>
    <xdr:sp macro="" textlink="">
      <xdr:nvSpPr>
        <xdr:cNvPr id="1239" name="ZoneTexte 1238">
          <a:extLst>
            <a:ext uri="{FF2B5EF4-FFF2-40B4-BE49-F238E27FC236}">
              <a16:creationId xmlns:a16="http://schemas.microsoft.com/office/drawing/2014/main" id="{A00BF3C1-FA1E-4176-8316-951BD4889A31}"/>
            </a:ext>
          </a:extLst>
        </xdr:cNvPr>
        <xdr:cNvSpPr txBox="1"/>
      </xdr:nvSpPr>
      <xdr:spPr>
        <a:xfrm>
          <a:off x="117919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46</xdr:row>
      <xdr:rowOff>0</xdr:rowOff>
    </xdr:from>
    <xdr:ext cx="65" cy="172227"/>
    <xdr:sp macro="" textlink="">
      <xdr:nvSpPr>
        <xdr:cNvPr id="1240" name="ZoneTexte 1239">
          <a:extLst>
            <a:ext uri="{FF2B5EF4-FFF2-40B4-BE49-F238E27FC236}">
              <a16:creationId xmlns:a16="http://schemas.microsoft.com/office/drawing/2014/main" id="{3C663603-B3BD-4A42-9444-3C429E93F6DC}"/>
            </a:ext>
          </a:extLst>
        </xdr:cNvPr>
        <xdr:cNvSpPr txBox="1"/>
      </xdr:nvSpPr>
      <xdr:spPr>
        <a:xfrm>
          <a:off x="117919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46</xdr:row>
      <xdr:rowOff>0</xdr:rowOff>
    </xdr:from>
    <xdr:ext cx="65" cy="172227"/>
    <xdr:sp macro="" textlink="">
      <xdr:nvSpPr>
        <xdr:cNvPr id="1241" name="ZoneTexte 1240">
          <a:extLst>
            <a:ext uri="{FF2B5EF4-FFF2-40B4-BE49-F238E27FC236}">
              <a16:creationId xmlns:a16="http://schemas.microsoft.com/office/drawing/2014/main" id="{6637147B-C328-498D-8677-DA79F8067756}"/>
            </a:ext>
          </a:extLst>
        </xdr:cNvPr>
        <xdr:cNvSpPr txBox="1"/>
      </xdr:nvSpPr>
      <xdr:spPr>
        <a:xfrm>
          <a:off x="117919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46</xdr:row>
      <xdr:rowOff>0</xdr:rowOff>
    </xdr:from>
    <xdr:ext cx="65" cy="172227"/>
    <xdr:sp macro="" textlink="">
      <xdr:nvSpPr>
        <xdr:cNvPr id="1242" name="ZoneTexte 1241">
          <a:extLst>
            <a:ext uri="{FF2B5EF4-FFF2-40B4-BE49-F238E27FC236}">
              <a16:creationId xmlns:a16="http://schemas.microsoft.com/office/drawing/2014/main" id="{9E4D42E3-3198-4A53-BAE5-2A57C7F47E21}"/>
            </a:ext>
          </a:extLst>
        </xdr:cNvPr>
        <xdr:cNvSpPr txBox="1"/>
      </xdr:nvSpPr>
      <xdr:spPr>
        <a:xfrm>
          <a:off x="117919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46</xdr:row>
      <xdr:rowOff>0</xdr:rowOff>
    </xdr:from>
    <xdr:ext cx="65" cy="172227"/>
    <xdr:sp macro="" textlink="">
      <xdr:nvSpPr>
        <xdr:cNvPr id="1243" name="ZoneTexte 1242">
          <a:extLst>
            <a:ext uri="{FF2B5EF4-FFF2-40B4-BE49-F238E27FC236}">
              <a16:creationId xmlns:a16="http://schemas.microsoft.com/office/drawing/2014/main" id="{73EC7799-E983-4FFB-A636-5ECF872B08B9}"/>
            </a:ext>
          </a:extLst>
        </xdr:cNvPr>
        <xdr:cNvSpPr txBox="1"/>
      </xdr:nvSpPr>
      <xdr:spPr>
        <a:xfrm>
          <a:off x="117919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46</xdr:row>
      <xdr:rowOff>0</xdr:rowOff>
    </xdr:from>
    <xdr:ext cx="65" cy="172227"/>
    <xdr:sp macro="" textlink="">
      <xdr:nvSpPr>
        <xdr:cNvPr id="1244" name="ZoneTexte 1243">
          <a:extLst>
            <a:ext uri="{FF2B5EF4-FFF2-40B4-BE49-F238E27FC236}">
              <a16:creationId xmlns:a16="http://schemas.microsoft.com/office/drawing/2014/main" id="{23A05F44-A0D6-4466-8E53-333D2173AA04}"/>
            </a:ext>
          </a:extLst>
        </xdr:cNvPr>
        <xdr:cNvSpPr txBox="1"/>
      </xdr:nvSpPr>
      <xdr:spPr>
        <a:xfrm>
          <a:off x="117919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46</xdr:row>
      <xdr:rowOff>0</xdr:rowOff>
    </xdr:from>
    <xdr:ext cx="65" cy="172227"/>
    <xdr:sp macro="" textlink="">
      <xdr:nvSpPr>
        <xdr:cNvPr id="1245" name="ZoneTexte 1244">
          <a:extLst>
            <a:ext uri="{FF2B5EF4-FFF2-40B4-BE49-F238E27FC236}">
              <a16:creationId xmlns:a16="http://schemas.microsoft.com/office/drawing/2014/main" id="{E7B9CC4E-E62B-42B2-A01A-4DC4C391A256}"/>
            </a:ext>
          </a:extLst>
        </xdr:cNvPr>
        <xdr:cNvSpPr txBox="1"/>
      </xdr:nvSpPr>
      <xdr:spPr>
        <a:xfrm>
          <a:off x="117919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46</xdr:row>
      <xdr:rowOff>0</xdr:rowOff>
    </xdr:from>
    <xdr:ext cx="65" cy="172227"/>
    <xdr:sp macro="" textlink="">
      <xdr:nvSpPr>
        <xdr:cNvPr id="1246" name="ZoneTexte 1245">
          <a:extLst>
            <a:ext uri="{FF2B5EF4-FFF2-40B4-BE49-F238E27FC236}">
              <a16:creationId xmlns:a16="http://schemas.microsoft.com/office/drawing/2014/main" id="{15709B59-F0BB-4C59-970B-5585A3ACE03B}"/>
            </a:ext>
          </a:extLst>
        </xdr:cNvPr>
        <xdr:cNvSpPr txBox="1"/>
      </xdr:nvSpPr>
      <xdr:spPr>
        <a:xfrm>
          <a:off x="117919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46</xdr:row>
      <xdr:rowOff>0</xdr:rowOff>
    </xdr:from>
    <xdr:ext cx="65" cy="172227"/>
    <xdr:sp macro="" textlink="">
      <xdr:nvSpPr>
        <xdr:cNvPr id="1247" name="ZoneTexte 1246">
          <a:extLst>
            <a:ext uri="{FF2B5EF4-FFF2-40B4-BE49-F238E27FC236}">
              <a16:creationId xmlns:a16="http://schemas.microsoft.com/office/drawing/2014/main" id="{C1352653-4A7C-42C3-B0FC-3CCBEEFFA0C4}"/>
            </a:ext>
          </a:extLst>
        </xdr:cNvPr>
        <xdr:cNvSpPr txBox="1"/>
      </xdr:nvSpPr>
      <xdr:spPr>
        <a:xfrm>
          <a:off x="10182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46</xdr:row>
      <xdr:rowOff>0</xdr:rowOff>
    </xdr:from>
    <xdr:ext cx="65" cy="172227"/>
    <xdr:sp macro="" textlink="">
      <xdr:nvSpPr>
        <xdr:cNvPr id="1248" name="ZoneTexte 1247">
          <a:extLst>
            <a:ext uri="{FF2B5EF4-FFF2-40B4-BE49-F238E27FC236}">
              <a16:creationId xmlns:a16="http://schemas.microsoft.com/office/drawing/2014/main" id="{D0EA77E0-A602-40D8-9ED5-4A6C3DD360B6}"/>
            </a:ext>
          </a:extLst>
        </xdr:cNvPr>
        <xdr:cNvSpPr txBox="1"/>
      </xdr:nvSpPr>
      <xdr:spPr>
        <a:xfrm>
          <a:off x="10182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46</xdr:row>
      <xdr:rowOff>0</xdr:rowOff>
    </xdr:from>
    <xdr:ext cx="65" cy="172227"/>
    <xdr:sp macro="" textlink="">
      <xdr:nvSpPr>
        <xdr:cNvPr id="1249" name="ZoneTexte 1248">
          <a:extLst>
            <a:ext uri="{FF2B5EF4-FFF2-40B4-BE49-F238E27FC236}">
              <a16:creationId xmlns:a16="http://schemas.microsoft.com/office/drawing/2014/main" id="{783D3F22-B3A2-4979-A0CF-98276961FF4D}"/>
            </a:ext>
          </a:extLst>
        </xdr:cNvPr>
        <xdr:cNvSpPr txBox="1"/>
      </xdr:nvSpPr>
      <xdr:spPr>
        <a:xfrm>
          <a:off x="10182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46</xdr:row>
      <xdr:rowOff>0</xdr:rowOff>
    </xdr:from>
    <xdr:ext cx="65" cy="172227"/>
    <xdr:sp macro="" textlink="">
      <xdr:nvSpPr>
        <xdr:cNvPr id="1250" name="ZoneTexte 1249">
          <a:extLst>
            <a:ext uri="{FF2B5EF4-FFF2-40B4-BE49-F238E27FC236}">
              <a16:creationId xmlns:a16="http://schemas.microsoft.com/office/drawing/2014/main" id="{C60FE244-7399-4572-BF50-F19A826E8D83}"/>
            </a:ext>
          </a:extLst>
        </xdr:cNvPr>
        <xdr:cNvSpPr txBox="1"/>
      </xdr:nvSpPr>
      <xdr:spPr>
        <a:xfrm>
          <a:off x="10182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46</xdr:row>
      <xdr:rowOff>0</xdr:rowOff>
    </xdr:from>
    <xdr:ext cx="65" cy="172227"/>
    <xdr:sp macro="" textlink="">
      <xdr:nvSpPr>
        <xdr:cNvPr id="1251" name="ZoneTexte 1250">
          <a:extLst>
            <a:ext uri="{FF2B5EF4-FFF2-40B4-BE49-F238E27FC236}">
              <a16:creationId xmlns:a16="http://schemas.microsoft.com/office/drawing/2014/main" id="{1886D090-8C40-4C55-9A86-D9A53684565D}"/>
            </a:ext>
          </a:extLst>
        </xdr:cNvPr>
        <xdr:cNvSpPr txBox="1"/>
      </xdr:nvSpPr>
      <xdr:spPr>
        <a:xfrm>
          <a:off x="10182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46</xdr:row>
      <xdr:rowOff>0</xdr:rowOff>
    </xdr:from>
    <xdr:ext cx="65" cy="172227"/>
    <xdr:sp macro="" textlink="">
      <xdr:nvSpPr>
        <xdr:cNvPr id="1252" name="ZoneTexte 1251">
          <a:extLst>
            <a:ext uri="{FF2B5EF4-FFF2-40B4-BE49-F238E27FC236}">
              <a16:creationId xmlns:a16="http://schemas.microsoft.com/office/drawing/2014/main" id="{CD4341B9-9B51-41E3-BF5A-7DA201A24312}"/>
            </a:ext>
          </a:extLst>
        </xdr:cNvPr>
        <xdr:cNvSpPr txBox="1"/>
      </xdr:nvSpPr>
      <xdr:spPr>
        <a:xfrm>
          <a:off x="10182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46</xdr:row>
      <xdr:rowOff>0</xdr:rowOff>
    </xdr:from>
    <xdr:ext cx="65" cy="172227"/>
    <xdr:sp macro="" textlink="">
      <xdr:nvSpPr>
        <xdr:cNvPr id="1253" name="ZoneTexte 1252">
          <a:extLst>
            <a:ext uri="{FF2B5EF4-FFF2-40B4-BE49-F238E27FC236}">
              <a16:creationId xmlns:a16="http://schemas.microsoft.com/office/drawing/2014/main" id="{C91B17C1-57B5-4BBB-9565-03A1073357B2}"/>
            </a:ext>
          </a:extLst>
        </xdr:cNvPr>
        <xdr:cNvSpPr txBox="1"/>
      </xdr:nvSpPr>
      <xdr:spPr>
        <a:xfrm>
          <a:off x="10182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46</xdr:row>
      <xdr:rowOff>0</xdr:rowOff>
    </xdr:from>
    <xdr:ext cx="65" cy="172227"/>
    <xdr:sp macro="" textlink="">
      <xdr:nvSpPr>
        <xdr:cNvPr id="1254" name="ZoneTexte 1253">
          <a:extLst>
            <a:ext uri="{FF2B5EF4-FFF2-40B4-BE49-F238E27FC236}">
              <a16:creationId xmlns:a16="http://schemas.microsoft.com/office/drawing/2014/main" id="{38FB7D54-D4B6-4C61-8491-080AA5CF0C75}"/>
            </a:ext>
          </a:extLst>
        </xdr:cNvPr>
        <xdr:cNvSpPr txBox="1"/>
      </xdr:nvSpPr>
      <xdr:spPr>
        <a:xfrm>
          <a:off x="10182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46</xdr:row>
      <xdr:rowOff>0</xdr:rowOff>
    </xdr:from>
    <xdr:ext cx="65" cy="172227"/>
    <xdr:sp macro="" textlink="">
      <xdr:nvSpPr>
        <xdr:cNvPr id="1255" name="ZoneTexte 1254">
          <a:extLst>
            <a:ext uri="{FF2B5EF4-FFF2-40B4-BE49-F238E27FC236}">
              <a16:creationId xmlns:a16="http://schemas.microsoft.com/office/drawing/2014/main" id="{CAA8F905-8934-46BB-937C-6EE40F84DA17}"/>
            </a:ext>
          </a:extLst>
        </xdr:cNvPr>
        <xdr:cNvSpPr txBox="1"/>
      </xdr:nvSpPr>
      <xdr:spPr>
        <a:xfrm>
          <a:off x="10182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46</xdr:row>
      <xdr:rowOff>0</xdr:rowOff>
    </xdr:from>
    <xdr:ext cx="65" cy="172227"/>
    <xdr:sp macro="" textlink="">
      <xdr:nvSpPr>
        <xdr:cNvPr id="1256" name="ZoneTexte 1255">
          <a:extLst>
            <a:ext uri="{FF2B5EF4-FFF2-40B4-BE49-F238E27FC236}">
              <a16:creationId xmlns:a16="http://schemas.microsoft.com/office/drawing/2014/main" id="{AD3D3E84-C5B9-4B1D-A289-FF9A08A09191}"/>
            </a:ext>
          </a:extLst>
        </xdr:cNvPr>
        <xdr:cNvSpPr txBox="1"/>
      </xdr:nvSpPr>
      <xdr:spPr>
        <a:xfrm>
          <a:off x="10182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46</xdr:row>
      <xdr:rowOff>0</xdr:rowOff>
    </xdr:from>
    <xdr:ext cx="65" cy="172227"/>
    <xdr:sp macro="" textlink="">
      <xdr:nvSpPr>
        <xdr:cNvPr id="1257" name="ZoneTexte 1256">
          <a:extLst>
            <a:ext uri="{FF2B5EF4-FFF2-40B4-BE49-F238E27FC236}">
              <a16:creationId xmlns:a16="http://schemas.microsoft.com/office/drawing/2014/main" id="{89EE0EB1-0CA9-4FB1-907C-AEA67E2409AC}"/>
            </a:ext>
          </a:extLst>
        </xdr:cNvPr>
        <xdr:cNvSpPr txBox="1"/>
      </xdr:nvSpPr>
      <xdr:spPr>
        <a:xfrm>
          <a:off x="10182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46</xdr:row>
      <xdr:rowOff>0</xdr:rowOff>
    </xdr:from>
    <xdr:ext cx="65" cy="172227"/>
    <xdr:sp macro="" textlink="">
      <xdr:nvSpPr>
        <xdr:cNvPr id="1258" name="ZoneTexte 1257">
          <a:extLst>
            <a:ext uri="{FF2B5EF4-FFF2-40B4-BE49-F238E27FC236}">
              <a16:creationId xmlns:a16="http://schemas.microsoft.com/office/drawing/2014/main" id="{05F01C14-FF4A-4015-9D22-EF924A7D34B4}"/>
            </a:ext>
          </a:extLst>
        </xdr:cNvPr>
        <xdr:cNvSpPr txBox="1"/>
      </xdr:nvSpPr>
      <xdr:spPr>
        <a:xfrm>
          <a:off x="1018222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59" name="ZoneTexte 1258">
          <a:extLst>
            <a:ext uri="{FF2B5EF4-FFF2-40B4-BE49-F238E27FC236}">
              <a16:creationId xmlns:a16="http://schemas.microsoft.com/office/drawing/2014/main" id="{BC5697ED-DCA9-4F09-9CB3-3CB640DA3D3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60" name="ZoneTexte 1259">
          <a:extLst>
            <a:ext uri="{FF2B5EF4-FFF2-40B4-BE49-F238E27FC236}">
              <a16:creationId xmlns:a16="http://schemas.microsoft.com/office/drawing/2014/main" id="{566106C6-A91D-47EA-BC20-0A3647D786D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61" name="ZoneTexte 1260">
          <a:extLst>
            <a:ext uri="{FF2B5EF4-FFF2-40B4-BE49-F238E27FC236}">
              <a16:creationId xmlns:a16="http://schemas.microsoft.com/office/drawing/2014/main" id="{C8ABECD5-0B7D-4246-859D-467A6573EE48}"/>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62" name="ZoneTexte 1261">
          <a:extLst>
            <a:ext uri="{FF2B5EF4-FFF2-40B4-BE49-F238E27FC236}">
              <a16:creationId xmlns:a16="http://schemas.microsoft.com/office/drawing/2014/main" id="{BFDA0044-A184-455A-9FBC-2A99AC28902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63" name="ZoneTexte 1262">
          <a:extLst>
            <a:ext uri="{FF2B5EF4-FFF2-40B4-BE49-F238E27FC236}">
              <a16:creationId xmlns:a16="http://schemas.microsoft.com/office/drawing/2014/main" id="{D94AF14D-7A8A-4003-8736-4DCCBF78163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64" name="ZoneTexte 1263">
          <a:extLst>
            <a:ext uri="{FF2B5EF4-FFF2-40B4-BE49-F238E27FC236}">
              <a16:creationId xmlns:a16="http://schemas.microsoft.com/office/drawing/2014/main" id="{BC22C11A-50CE-48B3-90CE-023230E70378}"/>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65" name="ZoneTexte 1264">
          <a:extLst>
            <a:ext uri="{FF2B5EF4-FFF2-40B4-BE49-F238E27FC236}">
              <a16:creationId xmlns:a16="http://schemas.microsoft.com/office/drawing/2014/main" id="{B882161E-23D8-4E07-AA98-38B2003FD25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66" name="ZoneTexte 1265">
          <a:extLst>
            <a:ext uri="{FF2B5EF4-FFF2-40B4-BE49-F238E27FC236}">
              <a16:creationId xmlns:a16="http://schemas.microsoft.com/office/drawing/2014/main" id="{99BEA76A-B7D2-4C6F-8C1F-F6ADDA62343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67" name="ZoneTexte 1266">
          <a:extLst>
            <a:ext uri="{FF2B5EF4-FFF2-40B4-BE49-F238E27FC236}">
              <a16:creationId xmlns:a16="http://schemas.microsoft.com/office/drawing/2014/main" id="{3ACE61CA-D318-4087-8301-175FB4449620}"/>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68" name="ZoneTexte 1267">
          <a:extLst>
            <a:ext uri="{FF2B5EF4-FFF2-40B4-BE49-F238E27FC236}">
              <a16:creationId xmlns:a16="http://schemas.microsoft.com/office/drawing/2014/main" id="{9D37C530-9EB5-495A-BEFB-04FAA5D09BF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69" name="ZoneTexte 1268">
          <a:extLst>
            <a:ext uri="{FF2B5EF4-FFF2-40B4-BE49-F238E27FC236}">
              <a16:creationId xmlns:a16="http://schemas.microsoft.com/office/drawing/2014/main" id="{2623E7DD-5A27-4B3E-A280-AD3B6DDD881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70" name="ZoneTexte 1269">
          <a:extLst>
            <a:ext uri="{FF2B5EF4-FFF2-40B4-BE49-F238E27FC236}">
              <a16:creationId xmlns:a16="http://schemas.microsoft.com/office/drawing/2014/main" id="{A6B6B3EE-BA24-4472-923B-852C701C354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71" name="ZoneTexte 1270">
          <a:extLst>
            <a:ext uri="{FF2B5EF4-FFF2-40B4-BE49-F238E27FC236}">
              <a16:creationId xmlns:a16="http://schemas.microsoft.com/office/drawing/2014/main" id="{29DD290D-5FBF-491C-AAF9-29DFE4B8B8BB}"/>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72" name="ZoneTexte 1271">
          <a:extLst>
            <a:ext uri="{FF2B5EF4-FFF2-40B4-BE49-F238E27FC236}">
              <a16:creationId xmlns:a16="http://schemas.microsoft.com/office/drawing/2014/main" id="{F804576B-CC83-4694-AF7C-2A5B1F3AFA4D}"/>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73" name="ZoneTexte 1272">
          <a:extLst>
            <a:ext uri="{FF2B5EF4-FFF2-40B4-BE49-F238E27FC236}">
              <a16:creationId xmlns:a16="http://schemas.microsoft.com/office/drawing/2014/main" id="{28C7C38D-5AD5-423B-B30C-298966700190}"/>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74" name="ZoneTexte 1273">
          <a:extLst>
            <a:ext uri="{FF2B5EF4-FFF2-40B4-BE49-F238E27FC236}">
              <a16:creationId xmlns:a16="http://schemas.microsoft.com/office/drawing/2014/main" id="{7FA80906-F838-4702-9C09-FF5A74140AD6}"/>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75" name="ZoneTexte 1274">
          <a:extLst>
            <a:ext uri="{FF2B5EF4-FFF2-40B4-BE49-F238E27FC236}">
              <a16:creationId xmlns:a16="http://schemas.microsoft.com/office/drawing/2014/main" id="{2B8F4DE9-5D50-496D-9CA4-F27629DD857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76" name="ZoneTexte 1275">
          <a:extLst>
            <a:ext uri="{FF2B5EF4-FFF2-40B4-BE49-F238E27FC236}">
              <a16:creationId xmlns:a16="http://schemas.microsoft.com/office/drawing/2014/main" id="{A9D0302C-4A8C-47E4-8F58-9B50BD216B2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77" name="ZoneTexte 1276">
          <a:extLst>
            <a:ext uri="{FF2B5EF4-FFF2-40B4-BE49-F238E27FC236}">
              <a16:creationId xmlns:a16="http://schemas.microsoft.com/office/drawing/2014/main" id="{602A3C99-4600-4D4F-8E68-F1039560A10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78" name="ZoneTexte 1277">
          <a:extLst>
            <a:ext uri="{FF2B5EF4-FFF2-40B4-BE49-F238E27FC236}">
              <a16:creationId xmlns:a16="http://schemas.microsoft.com/office/drawing/2014/main" id="{E27B972F-68B3-4081-A77D-79B84AD9A8D0}"/>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79" name="ZoneTexte 1278">
          <a:extLst>
            <a:ext uri="{FF2B5EF4-FFF2-40B4-BE49-F238E27FC236}">
              <a16:creationId xmlns:a16="http://schemas.microsoft.com/office/drawing/2014/main" id="{62C46491-4647-4698-9EDF-FD0EF97B7E1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80" name="ZoneTexte 1279">
          <a:extLst>
            <a:ext uri="{FF2B5EF4-FFF2-40B4-BE49-F238E27FC236}">
              <a16:creationId xmlns:a16="http://schemas.microsoft.com/office/drawing/2014/main" id="{DC142F78-07CA-49D2-A147-04A95702940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81" name="ZoneTexte 1280">
          <a:extLst>
            <a:ext uri="{FF2B5EF4-FFF2-40B4-BE49-F238E27FC236}">
              <a16:creationId xmlns:a16="http://schemas.microsoft.com/office/drawing/2014/main" id="{77D39D69-531D-4383-A9C8-62E51F65D3EB}"/>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82" name="ZoneTexte 1281">
          <a:extLst>
            <a:ext uri="{FF2B5EF4-FFF2-40B4-BE49-F238E27FC236}">
              <a16:creationId xmlns:a16="http://schemas.microsoft.com/office/drawing/2014/main" id="{8BCE1504-027A-410A-9460-137766F7C676}"/>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83" name="ZoneTexte 1282">
          <a:extLst>
            <a:ext uri="{FF2B5EF4-FFF2-40B4-BE49-F238E27FC236}">
              <a16:creationId xmlns:a16="http://schemas.microsoft.com/office/drawing/2014/main" id="{9953C337-0418-44EE-9598-6F7EC5B3E4C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84" name="ZoneTexte 1283">
          <a:extLst>
            <a:ext uri="{FF2B5EF4-FFF2-40B4-BE49-F238E27FC236}">
              <a16:creationId xmlns:a16="http://schemas.microsoft.com/office/drawing/2014/main" id="{E391C716-8403-4611-BBE6-442E189CB78D}"/>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85" name="ZoneTexte 1284">
          <a:extLst>
            <a:ext uri="{FF2B5EF4-FFF2-40B4-BE49-F238E27FC236}">
              <a16:creationId xmlns:a16="http://schemas.microsoft.com/office/drawing/2014/main" id="{BB2FFB0E-0394-47BC-B838-FEE293FA29C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86" name="ZoneTexte 1285">
          <a:extLst>
            <a:ext uri="{FF2B5EF4-FFF2-40B4-BE49-F238E27FC236}">
              <a16:creationId xmlns:a16="http://schemas.microsoft.com/office/drawing/2014/main" id="{8E7F243B-8CEA-4944-A62E-092DB92B2620}"/>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87" name="ZoneTexte 1286">
          <a:extLst>
            <a:ext uri="{FF2B5EF4-FFF2-40B4-BE49-F238E27FC236}">
              <a16:creationId xmlns:a16="http://schemas.microsoft.com/office/drawing/2014/main" id="{35933FB8-334D-4877-88EC-91EEF5C0C47B}"/>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88" name="ZoneTexte 1287">
          <a:extLst>
            <a:ext uri="{FF2B5EF4-FFF2-40B4-BE49-F238E27FC236}">
              <a16:creationId xmlns:a16="http://schemas.microsoft.com/office/drawing/2014/main" id="{5D847120-EC85-4BFC-812B-04DA2776F426}"/>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89" name="ZoneTexte 1288">
          <a:extLst>
            <a:ext uri="{FF2B5EF4-FFF2-40B4-BE49-F238E27FC236}">
              <a16:creationId xmlns:a16="http://schemas.microsoft.com/office/drawing/2014/main" id="{1717D6E1-4197-424E-AE0F-1D51E16CD8AA}"/>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90" name="ZoneTexte 1289">
          <a:extLst>
            <a:ext uri="{FF2B5EF4-FFF2-40B4-BE49-F238E27FC236}">
              <a16:creationId xmlns:a16="http://schemas.microsoft.com/office/drawing/2014/main" id="{E2722746-17FA-435A-A6A6-A40BE97B56F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91" name="ZoneTexte 1290">
          <a:extLst>
            <a:ext uri="{FF2B5EF4-FFF2-40B4-BE49-F238E27FC236}">
              <a16:creationId xmlns:a16="http://schemas.microsoft.com/office/drawing/2014/main" id="{530993CC-B023-4A93-AA24-28575AACE23A}"/>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92" name="ZoneTexte 1291">
          <a:extLst>
            <a:ext uri="{FF2B5EF4-FFF2-40B4-BE49-F238E27FC236}">
              <a16:creationId xmlns:a16="http://schemas.microsoft.com/office/drawing/2014/main" id="{08F915E2-516B-43AB-99CE-5FC580D055F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93" name="ZoneTexte 1292">
          <a:extLst>
            <a:ext uri="{FF2B5EF4-FFF2-40B4-BE49-F238E27FC236}">
              <a16:creationId xmlns:a16="http://schemas.microsoft.com/office/drawing/2014/main" id="{ABEDBBC6-5573-4467-95B9-C1ABF2DE2A00}"/>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94" name="ZoneTexte 1293">
          <a:extLst>
            <a:ext uri="{FF2B5EF4-FFF2-40B4-BE49-F238E27FC236}">
              <a16:creationId xmlns:a16="http://schemas.microsoft.com/office/drawing/2014/main" id="{2CF81BC8-2753-4594-8F35-A893718FD558}"/>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95" name="ZoneTexte 1294">
          <a:extLst>
            <a:ext uri="{FF2B5EF4-FFF2-40B4-BE49-F238E27FC236}">
              <a16:creationId xmlns:a16="http://schemas.microsoft.com/office/drawing/2014/main" id="{BD9B72DA-2368-4CAA-853C-8FD550A68E1D}"/>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96" name="ZoneTexte 1295">
          <a:extLst>
            <a:ext uri="{FF2B5EF4-FFF2-40B4-BE49-F238E27FC236}">
              <a16:creationId xmlns:a16="http://schemas.microsoft.com/office/drawing/2014/main" id="{D271597A-E1AA-4FB3-8367-92149F895B0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97" name="ZoneTexte 1296">
          <a:extLst>
            <a:ext uri="{FF2B5EF4-FFF2-40B4-BE49-F238E27FC236}">
              <a16:creationId xmlns:a16="http://schemas.microsoft.com/office/drawing/2014/main" id="{FC38494D-120F-4A17-B4A1-A1253996C497}"/>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98" name="ZoneTexte 1297">
          <a:extLst>
            <a:ext uri="{FF2B5EF4-FFF2-40B4-BE49-F238E27FC236}">
              <a16:creationId xmlns:a16="http://schemas.microsoft.com/office/drawing/2014/main" id="{2F87C287-8F9A-4BF1-B6E5-1FD03C80491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299" name="ZoneTexte 1298">
          <a:extLst>
            <a:ext uri="{FF2B5EF4-FFF2-40B4-BE49-F238E27FC236}">
              <a16:creationId xmlns:a16="http://schemas.microsoft.com/office/drawing/2014/main" id="{26BB8731-7A93-46EE-A696-106440C809F0}"/>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00" name="ZoneTexte 1299">
          <a:extLst>
            <a:ext uri="{FF2B5EF4-FFF2-40B4-BE49-F238E27FC236}">
              <a16:creationId xmlns:a16="http://schemas.microsoft.com/office/drawing/2014/main" id="{CD97C08A-0C8D-45D9-8621-18B87B7970F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01" name="ZoneTexte 1300">
          <a:extLst>
            <a:ext uri="{FF2B5EF4-FFF2-40B4-BE49-F238E27FC236}">
              <a16:creationId xmlns:a16="http://schemas.microsoft.com/office/drawing/2014/main" id="{B6A3B370-B052-4AE1-9270-4C57DB5B15E6}"/>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02" name="ZoneTexte 1301">
          <a:extLst>
            <a:ext uri="{FF2B5EF4-FFF2-40B4-BE49-F238E27FC236}">
              <a16:creationId xmlns:a16="http://schemas.microsoft.com/office/drawing/2014/main" id="{307FCD00-F0DD-4AFE-A888-10AA8B9F5DC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03" name="ZoneTexte 1302">
          <a:extLst>
            <a:ext uri="{FF2B5EF4-FFF2-40B4-BE49-F238E27FC236}">
              <a16:creationId xmlns:a16="http://schemas.microsoft.com/office/drawing/2014/main" id="{42FB828A-FB90-46E4-8B1A-1B6C9B1A89BA}"/>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04" name="ZoneTexte 1303">
          <a:extLst>
            <a:ext uri="{FF2B5EF4-FFF2-40B4-BE49-F238E27FC236}">
              <a16:creationId xmlns:a16="http://schemas.microsoft.com/office/drawing/2014/main" id="{1768236D-09A7-4158-B76E-DF6D45E08CB3}"/>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05" name="ZoneTexte 1304">
          <a:extLst>
            <a:ext uri="{FF2B5EF4-FFF2-40B4-BE49-F238E27FC236}">
              <a16:creationId xmlns:a16="http://schemas.microsoft.com/office/drawing/2014/main" id="{E227B000-40E0-47EA-8A6B-8082CBA5C4D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06" name="ZoneTexte 1305">
          <a:extLst>
            <a:ext uri="{FF2B5EF4-FFF2-40B4-BE49-F238E27FC236}">
              <a16:creationId xmlns:a16="http://schemas.microsoft.com/office/drawing/2014/main" id="{4273373B-51C4-40B0-B628-B9C5E891F6B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07" name="ZoneTexte 1306">
          <a:extLst>
            <a:ext uri="{FF2B5EF4-FFF2-40B4-BE49-F238E27FC236}">
              <a16:creationId xmlns:a16="http://schemas.microsoft.com/office/drawing/2014/main" id="{2F4FDF5A-7AA4-4F15-BDFC-0376BE21B76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08" name="ZoneTexte 1307">
          <a:extLst>
            <a:ext uri="{FF2B5EF4-FFF2-40B4-BE49-F238E27FC236}">
              <a16:creationId xmlns:a16="http://schemas.microsoft.com/office/drawing/2014/main" id="{A2DF72B3-5F7E-4929-90DA-66196AA5840C}"/>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09" name="ZoneTexte 1308">
          <a:extLst>
            <a:ext uri="{FF2B5EF4-FFF2-40B4-BE49-F238E27FC236}">
              <a16:creationId xmlns:a16="http://schemas.microsoft.com/office/drawing/2014/main" id="{4BB1CFA9-C270-46D8-9436-F455A911B1C6}"/>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10" name="ZoneTexte 1309">
          <a:extLst>
            <a:ext uri="{FF2B5EF4-FFF2-40B4-BE49-F238E27FC236}">
              <a16:creationId xmlns:a16="http://schemas.microsoft.com/office/drawing/2014/main" id="{30596761-41A6-4CF5-8CDF-002829FB878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11" name="ZoneTexte 1310">
          <a:extLst>
            <a:ext uri="{FF2B5EF4-FFF2-40B4-BE49-F238E27FC236}">
              <a16:creationId xmlns:a16="http://schemas.microsoft.com/office/drawing/2014/main" id="{26299A52-220A-436E-982B-B5272ACF69EE}"/>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12" name="ZoneTexte 1311">
          <a:extLst>
            <a:ext uri="{FF2B5EF4-FFF2-40B4-BE49-F238E27FC236}">
              <a16:creationId xmlns:a16="http://schemas.microsoft.com/office/drawing/2014/main" id="{82FAD3ED-A44E-4EF2-A953-6BB3E0CFA29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13" name="ZoneTexte 1312">
          <a:extLst>
            <a:ext uri="{FF2B5EF4-FFF2-40B4-BE49-F238E27FC236}">
              <a16:creationId xmlns:a16="http://schemas.microsoft.com/office/drawing/2014/main" id="{F024384D-FBBF-4980-AF7F-F6060C09F44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14" name="ZoneTexte 1313">
          <a:extLst>
            <a:ext uri="{FF2B5EF4-FFF2-40B4-BE49-F238E27FC236}">
              <a16:creationId xmlns:a16="http://schemas.microsoft.com/office/drawing/2014/main" id="{00CBD285-4D11-4C87-B7D0-5CAEA635C1E4}"/>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15" name="ZoneTexte 1314">
          <a:extLst>
            <a:ext uri="{FF2B5EF4-FFF2-40B4-BE49-F238E27FC236}">
              <a16:creationId xmlns:a16="http://schemas.microsoft.com/office/drawing/2014/main" id="{C671FBBD-8EEB-4387-B5C9-F16658496B31}"/>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16" name="ZoneTexte 1315">
          <a:extLst>
            <a:ext uri="{FF2B5EF4-FFF2-40B4-BE49-F238E27FC236}">
              <a16:creationId xmlns:a16="http://schemas.microsoft.com/office/drawing/2014/main" id="{2F30570B-C991-4C69-BDED-E7662D2AE03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17" name="ZoneTexte 1316">
          <a:extLst>
            <a:ext uri="{FF2B5EF4-FFF2-40B4-BE49-F238E27FC236}">
              <a16:creationId xmlns:a16="http://schemas.microsoft.com/office/drawing/2014/main" id="{843348DA-973B-4504-BB2F-1E43FA0D7059}"/>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18" name="ZoneTexte 1317">
          <a:extLst>
            <a:ext uri="{FF2B5EF4-FFF2-40B4-BE49-F238E27FC236}">
              <a16:creationId xmlns:a16="http://schemas.microsoft.com/office/drawing/2014/main" id="{B75D6A5A-D6C7-4A2D-BC1B-CDB3DA4AB402}"/>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70</xdr:row>
      <xdr:rowOff>0</xdr:rowOff>
    </xdr:from>
    <xdr:ext cx="0" cy="172227"/>
    <xdr:sp macro="" textlink="">
      <xdr:nvSpPr>
        <xdr:cNvPr id="1319" name="ZoneTexte 1318">
          <a:extLst>
            <a:ext uri="{FF2B5EF4-FFF2-40B4-BE49-F238E27FC236}">
              <a16:creationId xmlns:a16="http://schemas.microsoft.com/office/drawing/2014/main" id="{CE498622-D69B-4897-ADFC-49AD63DC1FBF}"/>
            </a:ext>
          </a:extLst>
        </xdr:cNvPr>
        <xdr:cNvSpPr txBox="1"/>
      </xdr:nvSpPr>
      <xdr:spPr>
        <a:xfrm>
          <a:off x="26231850" y="13382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20" name="ZoneTexte 1319">
          <a:extLst>
            <a:ext uri="{FF2B5EF4-FFF2-40B4-BE49-F238E27FC236}">
              <a16:creationId xmlns:a16="http://schemas.microsoft.com/office/drawing/2014/main" id="{9D4F0982-F03F-4EBF-8E9D-273CBB7E4A16}"/>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21" name="ZoneTexte 1320">
          <a:extLst>
            <a:ext uri="{FF2B5EF4-FFF2-40B4-BE49-F238E27FC236}">
              <a16:creationId xmlns:a16="http://schemas.microsoft.com/office/drawing/2014/main" id="{4673B4B4-F4DE-45AD-B58C-DC634A83CCFC}"/>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22" name="ZoneTexte 1321">
          <a:extLst>
            <a:ext uri="{FF2B5EF4-FFF2-40B4-BE49-F238E27FC236}">
              <a16:creationId xmlns:a16="http://schemas.microsoft.com/office/drawing/2014/main" id="{BB782CDA-9B34-418F-8012-8F7B876E05A3}"/>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23" name="ZoneTexte 1322">
          <a:extLst>
            <a:ext uri="{FF2B5EF4-FFF2-40B4-BE49-F238E27FC236}">
              <a16:creationId xmlns:a16="http://schemas.microsoft.com/office/drawing/2014/main" id="{52E1498C-A8FE-4B4D-9719-07EBB89C8EB9}"/>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24" name="ZoneTexte 1323">
          <a:extLst>
            <a:ext uri="{FF2B5EF4-FFF2-40B4-BE49-F238E27FC236}">
              <a16:creationId xmlns:a16="http://schemas.microsoft.com/office/drawing/2014/main" id="{D41F2AF7-05C7-4445-AA51-1E4B06C987F8}"/>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25" name="ZoneTexte 1324">
          <a:extLst>
            <a:ext uri="{FF2B5EF4-FFF2-40B4-BE49-F238E27FC236}">
              <a16:creationId xmlns:a16="http://schemas.microsoft.com/office/drawing/2014/main" id="{920D04C4-2B26-4DF5-8290-30E483EEF101}"/>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26" name="ZoneTexte 1325">
          <a:extLst>
            <a:ext uri="{FF2B5EF4-FFF2-40B4-BE49-F238E27FC236}">
              <a16:creationId xmlns:a16="http://schemas.microsoft.com/office/drawing/2014/main" id="{7322A233-C6D2-4323-8855-9DD5A4212AD6}"/>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27" name="ZoneTexte 1326">
          <a:extLst>
            <a:ext uri="{FF2B5EF4-FFF2-40B4-BE49-F238E27FC236}">
              <a16:creationId xmlns:a16="http://schemas.microsoft.com/office/drawing/2014/main" id="{D2D94AA3-945C-412B-A8B5-5F8F62BADD66}"/>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28" name="ZoneTexte 1327">
          <a:extLst>
            <a:ext uri="{FF2B5EF4-FFF2-40B4-BE49-F238E27FC236}">
              <a16:creationId xmlns:a16="http://schemas.microsoft.com/office/drawing/2014/main" id="{47D02730-A739-42A5-9265-3F4EE1F117E5}"/>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29" name="ZoneTexte 1328">
          <a:extLst>
            <a:ext uri="{FF2B5EF4-FFF2-40B4-BE49-F238E27FC236}">
              <a16:creationId xmlns:a16="http://schemas.microsoft.com/office/drawing/2014/main" id="{DB39EF5B-56EE-455F-95FF-E6FB321C86F3}"/>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30" name="ZoneTexte 1329">
          <a:extLst>
            <a:ext uri="{FF2B5EF4-FFF2-40B4-BE49-F238E27FC236}">
              <a16:creationId xmlns:a16="http://schemas.microsoft.com/office/drawing/2014/main" id="{4A15E375-981C-4F31-8E17-83038B031DAD}"/>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31" name="ZoneTexte 1330">
          <a:extLst>
            <a:ext uri="{FF2B5EF4-FFF2-40B4-BE49-F238E27FC236}">
              <a16:creationId xmlns:a16="http://schemas.microsoft.com/office/drawing/2014/main" id="{705A82E7-E9D7-472B-9F87-EF14A59E06F2}"/>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32" name="ZoneTexte 1331">
          <a:extLst>
            <a:ext uri="{FF2B5EF4-FFF2-40B4-BE49-F238E27FC236}">
              <a16:creationId xmlns:a16="http://schemas.microsoft.com/office/drawing/2014/main" id="{503165CF-03D4-43BC-BE46-7EB44129850B}"/>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33" name="ZoneTexte 1332">
          <a:extLst>
            <a:ext uri="{FF2B5EF4-FFF2-40B4-BE49-F238E27FC236}">
              <a16:creationId xmlns:a16="http://schemas.microsoft.com/office/drawing/2014/main" id="{2065ABD9-AE56-4CBF-9238-A04A037B5821}"/>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34" name="ZoneTexte 1333">
          <a:extLst>
            <a:ext uri="{FF2B5EF4-FFF2-40B4-BE49-F238E27FC236}">
              <a16:creationId xmlns:a16="http://schemas.microsoft.com/office/drawing/2014/main" id="{B89CD272-6E86-422A-8C3A-F2869E2E71CE}"/>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35" name="ZoneTexte 1334">
          <a:extLst>
            <a:ext uri="{FF2B5EF4-FFF2-40B4-BE49-F238E27FC236}">
              <a16:creationId xmlns:a16="http://schemas.microsoft.com/office/drawing/2014/main" id="{90A634BF-AC9D-4035-AFC0-F8F68BE37D4C}"/>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36" name="ZoneTexte 1335">
          <a:extLst>
            <a:ext uri="{FF2B5EF4-FFF2-40B4-BE49-F238E27FC236}">
              <a16:creationId xmlns:a16="http://schemas.microsoft.com/office/drawing/2014/main" id="{8D5E0376-536B-4FC1-B4F6-D8D32A7E6156}"/>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37" name="ZoneTexte 1336">
          <a:extLst>
            <a:ext uri="{FF2B5EF4-FFF2-40B4-BE49-F238E27FC236}">
              <a16:creationId xmlns:a16="http://schemas.microsoft.com/office/drawing/2014/main" id="{0FABB861-0D43-4770-8923-BFD478C28477}"/>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38" name="ZoneTexte 1337">
          <a:extLst>
            <a:ext uri="{FF2B5EF4-FFF2-40B4-BE49-F238E27FC236}">
              <a16:creationId xmlns:a16="http://schemas.microsoft.com/office/drawing/2014/main" id="{AA568913-B16D-4CC1-B9B9-832A020BA294}"/>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39" name="ZoneTexte 1338">
          <a:extLst>
            <a:ext uri="{FF2B5EF4-FFF2-40B4-BE49-F238E27FC236}">
              <a16:creationId xmlns:a16="http://schemas.microsoft.com/office/drawing/2014/main" id="{9AAE8BB5-068A-4BC1-B10C-2DF7F15A0039}"/>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40" name="ZoneTexte 1339">
          <a:extLst>
            <a:ext uri="{FF2B5EF4-FFF2-40B4-BE49-F238E27FC236}">
              <a16:creationId xmlns:a16="http://schemas.microsoft.com/office/drawing/2014/main" id="{84472CE6-7D35-45FD-A4D9-C475D866863B}"/>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41" name="ZoneTexte 1340">
          <a:extLst>
            <a:ext uri="{FF2B5EF4-FFF2-40B4-BE49-F238E27FC236}">
              <a16:creationId xmlns:a16="http://schemas.microsoft.com/office/drawing/2014/main" id="{EB48CF48-F77D-4D03-8FB1-04D7B34AD78E}"/>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42" name="ZoneTexte 1341">
          <a:extLst>
            <a:ext uri="{FF2B5EF4-FFF2-40B4-BE49-F238E27FC236}">
              <a16:creationId xmlns:a16="http://schemas.microsoft.com/office/drawing/2014/main" id="{040DFE92-5723-476E-AAEC-DDBAB471508E}"/>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43" name="ZoneTexte 1342">
          <a:extLst>
            <a:ext uri="{FF2B5EF4-FFF2-40B4-BE49-F238E27FC236}">
              <a16:creationId xmlns:a16="http://schemas.microsoft.com/office/drawing/2014/main" id="{2D50C0AF-21E4-41F2-8E12-303E8F8A8783}"/>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44" name="ZoneTexte 1343">
          <a:extLst>
            <a:ext uri="{FF2B5EF4-FFF2-40B4-BE49-F238E27FC236}">
              <a16:creationId xmlns:a16="http://schemas.microsoft.com/office/drawing/2014/main" id="{21CCCFF6-5894-469A-BFEB-F2C509C22403}"/>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45" name="ZoneTexte 1344">
          <a:extLst>
            <a:ext uri="{FF2B5EF4-FFF2-40B4-BE49-F238E27FC236}">
              <a16:creationId xmlns:a16="http://schemas.microsoft.com/office/drawing/2014/main" id="{FEDEFC0C-76C3-4BAF-9E8D-A4ACE7BB6211}"/>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46" name="ZoneTexte 1345">
          <a:extLst>
            <a:ext uri="{FF2B5EF4-FFF2-40B4-BE49-F238E27FC236}">
              <a16:creationId xmlns:a16="http://schemas.microsoft.com/office/drawing/2014/main" id="{BF9C9C53-1EA1-404A-A62A-2189B934CDF2}"/>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47" name="ZoneTexte 1346">
          <a:extLst>
            <a:ext uri="{FF2B5EF4-FFF2-40B4-BE49-F238E27FC236}">
              <a16:creationId xmlns:a16="http://schemas.microsoft.com/office/drawing/2014/main" id="{0313ABF5-7902-4908-9302-E4D58AB13BCF}"/>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48" name="ZoneTexte 1347">
          <a:extLst>
            <a:ext uri="{FF2B5EF4-FFF2-40B4-BE49-F238E27FC236}">
              <a16:creationId xmlns:a16="http://schemas.microsoft.com/office/drawing/2014/main" id="{670ABD19-E5A6-4CE3-A45A-77AADEE6AA7B}"/>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49" name="ZoneTexte 1348">
          <a:extLst>
            <a:ext uri="{FF2B5EF4-FFF2-40B4-BE49-F238E27FC236}">
              <a16:creationId xmlns:a16="http://schemas.microsoft.com/office/drawing/2014/main" id="{26E475A6-7A2B-49ED-9065-E9D12CDEAE50}"/>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50" name="ZoneTexte 1349">
          <a:extLst>
            <a:ext uri="{FF2B5EF4-FFF2-40B4-BE49-F238E27FC236}">
              <a16:creationId xmlns:a16="http://schemas.microsoft.com/office/drawing/2014/main" id="{BA4B6194-56A3-4B4E-97AE-F82E55342D1E}"/>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51" name="ZoneTexte 1350">
          <a:extLst>
            <a:ext uri="{FF2B5EF4-FFF2-40B4-BE49-F238E27FC236}">
              <a16:creationId xmlns:a16="http://schemas.microsoft.com/office/drawing/2014/main" id="{F6AA6D47-68DE-4E3B-BF4D-AF705C58E87E}"/>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52" name="ZoneTexte 1351">
          <a:extLst>
            <a:ext uri="{FF2B5EF4-FFF2-40B4-BE49-F238E27FC236}">
              <a16:creationId xmlns:a16="http://schemas.microsoft.com/office/drawing/2014/main" id="{790C6DBA-C9A2-4529-810C-FE4FFA08AA0A}"/>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53" name="ZoneTexte 1352">
          <a:extLst>
            <a:ext uri="{FF2B5EF4-FFF2-40B4-BE49-F238E27FC236}">
              <a16:creationId xmlns:a16="http://schemas.microsoft.com/office/drawing/2014/main" id="{77D5DAD5-3296-4BA4-A874-3F1E2FBEBFFD}"/>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54" name="ZoneTexte 1353">
          <a:extLst>
            <a:ext uri="{FF2B5EF4-FFF2-40B4-BE49-F238E27FC236}">
              <a16:creationId xmlns:a16="http://schemas.microsoft.com/office/drawing/2014/main" id="{058DE13B-080C-4145-AE1D-175CB84C2633}"/>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55" name="ZoneTexte 1354">
          <a:extLst>
            <a:ext uri="{FF2B5EF4-FFF2-40B4-BE49-F238E27FC236}">
              <a16:creationId xmlns:a16="http://schemas.microsoft.com/office/drawing/2014/main" id="{78A1B992-6B3E-48C3-B6CC-0C2265D197F3}"/>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56" name="ZoneTexte 1355">
          <a:extLst>
            <a:ext uri="{FF2B5EF4-FFF2-40B4-BE49-F238E27FC236}">
              <a16:creationId xmlns:a16="http://schemas.microsoft.com/office/drawing/2014/main" id="{6D354AC3-3DC3-47D8-B46B-4DAA7B2F5092}"/>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57" name="ZoneTexte 1356">
          <a:extLst>
            <a:ext uri="{FF2B5EF4-FFF2-40B4-BE49-F238E27FC236}">
              <a16:creationId xmlns:a16="http://schemas.microsoft.com/office/drawing/2014/main" id="{45E02A8C-3660-448D-822E-D3486E11381A}"/>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58" name="ZoneTexte 1357">
          <a:extLst>
            <a:ext uri="{FF2B5EF4-FFF2-40B4-BE49-F238E27FC236}">
              <a16:creationId xmlns:a16="http://schemas.microsoft.com/office/drawing/2014/main" id="{05C47E19-F603-466C-AD79-05E7A6F6E165}"/>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59" name="ZoneTexte 1358">
          <a:extLst>
            <a:ext uri="{FF2B5EF4-FFF2-40B4-BE49-F238E27FC236}">
              <a16:creationId xmlns:a16="http://schemas.microsoft.com/office/drawing/2014/main" id="{52B8AEA9-71A6-4CE5-A008-C7FE8BBD8628}"/>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60" name="ZoneTexte 1359">
          <a:extLst>
            <a:ext uri="{FF2B5EF4-FFF2-40B4-BE49-F238E27FC236}">
              <a16:creationId xmlns:a16="http://schemas.microsoft.com/office/drawing/2014/main" id="{14E1EE78-70B7-467C-906F-70301EBF2BFD}"/>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61" name="ZoneTexte 1360">
          <a:extLst>
            <a:ext uri="{FF2B5EF4-FFF2-40B4-BE49-F238E27FC236}">
              <a16:creationId xmlns:a16="http://schemas.microsoft.com/office/drawing/2014/main" id="{D35B5A74-3C30-4B5C-8DCB-F968AA39224B}"/>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62" name="ZoneTexte 1361">
          <a:extLst>
            <a:ext uri="{FF2B5EF4-FFF2-40B4-BE49-F238E27FC236}">
              <a16:creationId xmlns:a16="http://schemas.microsoft.com/office/drawing/2014/main" id="{B23F295E-8B13-4743-B1E6-C3C1193D2E15}"/>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63" name="ZoneTexte 1362">
          <a:extLst>
            <a:ext uri="{FF2B5EF4-FFF2-40B4-BE49-F238E27FC236}">
              <a16:creationId xmlns:a16="http://schemas.microsoft.com/office/drawing/2014/main" id="{53A8CCBB-549F-4877-8223-5C56C98563E5}"/>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64" name="ZoneTexte 1363">
          <a:extLst>
            <a:ext uri="{FF2B5EF4-FFF2-40B4-BE49-F238E27FC236}">
              <a16:creationId xmlns:a16="http://schemas.microsoft.com/office/drawing/2014/main" id="{A946DC14-537C-4E58-A1DB-9FD898649037}"/>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65" name="ZoneTexte 1364">
          <a:extLst>
            <a:ext uri="{FF2B5EF4-FFF2-40B4-BE49-F238E27FC236}">
              <a16:creationId xmlns:a16="http://schemas.microsoft.com/office/drawing/2014/main" id="{B6092C6E-D8C7-4DA8-9861-A555A01CC33A}"/>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66" name="ZoneTexte 1365">
          <a:extLst>
            <a:ext uri="{FF2B5EF4-FFF2-40B4-BE49-F238E27FC236}">
              <a16:creationId xmlns:a16="http://schemas.microsoft.com/office/drawing/2014/main" id="{6213E8F9-477E-424D-9112-809C243AACEB}"/>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67" name="ZoneTexte 1366">
          <a:extLst>
            <a:ext uri="{FF2B5EF4-FFF2-40B4-BE49-F238E27FC236}">
              <a16:creationId xmlns:a16="http://schemas.microsoft.com/office/drawing/2014/main" id="{67C4B6C3-87D5-4C2D-8203-AC5EFC2FBD84}"/>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68" name="ZoneTexte 1367">
          <a:extLst>
            <a:ext uri="{FF2B5EF4-FFF2-40B4-BE49-F238E27FC236}">
              <a16:creationId xmlns:a16="http://schemas.microsoft.com/office/drawing/2014/main" id="{1ED1C24C-F4C8-43D5-A7FB-5C7C63D92166}"/>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69" name="ZoneTexte 1368">
          <a:extLst>
            <a:ext uri="{FF2B5EF4-FFF2-40B4-BE49-F238E27FC236}">
              <a16:creationId xmlns:a16="http://schemas.microsoft.com/office/drawing/2014/main" id="{1489B0AA-7E09-4FCA-AA2D-F1C003120636}"/>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70" name="ZoneTexte 1369">
          <a:extLst>
            <a:ext uri="{FF2B5EF4-FFF2-40B4-BE49-F238E27FC236}">
              <a16:creationId xmlns:a16="http://schemas.microsoft.com/office/drawing/2014/main" id="{AD8FE491-41D4-48BC-B442-2BAEAFE2F0D4}"/>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71" name="ZoneTexte 1370">
          <a:extLst>
            <a:ext uri="{FF2B5EF4-FFF2-40B4-BE49-F238E27FC236}">
              <a16:creationId xmlns:a16="http://schemas.microsoft.com/office/drawing/2014/main" id="{3A69D7CC-25EC-4696-945B-08CA2C892CFD}"/>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72" name="ZoneTexte 1371">
          <a:extLst>
            <a:ext uri="{FF2B5EF4-FFF2-40B4-BE49-F238E27FC236}">
              <a16:creationId xmlns:a16="http://schemas.microsoft.com/office/drawing/2014/main" id="{89D633B6-3111-4AC3-BFCA-B3113E72E247}"/>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73" name="ZoneTexte 1372">
          <a:extLst>
            <a:ext uri="{FF2B5EF4-FFF2-40B4-BE49-F238E27FC236}">
              <a16:creationId xmlns:a16="http://schemas.microsoft.com/office/drawing/2014/main" id="{41789F4E-D04B-445A-9991-DAAFE350FBA6}"/>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74" name="ZoneTexte 1373">
          <a:extLst>
            <a:ext uri="{FF2B5EF4-FFF2-40B4-BE49-F238E27FC236}">
              <a16:creationId xmlns:a16="http://schemas.microsoft.com/office/drawing/2014/main" id="{9D2F9854-B00A-4476-9858-C42565357832}"/>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75" name="ZoneTexte 1374">
          <a:extLst>
            <a:ext uri="{FF2B5EF4-FFF2-40B4-BE49-F238E27FC236}">
              <a16:creationId xmlns:a16="http://schemas.microsoft.com/office/drawing/2014/main" id="{6B12A767-9F7A-47FA-AF4A-2DFE82C615DD}"/>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76" name="ZoneTexte 1375">
          <a:extLst>
            <a:ext uri="{FF2B5EF4-FFF2-40B4-BE49-F238E27FC236}">
              <a16:creationId xmlns:a16="http://schemas.microsoft.com/office/drawing/2014/main" id="{AE973498-DA98-4D33-950A-C42CA7F30AF9}"/>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77" name="ZoneTexte 1376">
          <a:extLst>
            <a:ext uri="{FF2B5EF4-FFF2-40B4-BE49-F238E27FC236}">
              <a16:creationId xmlns:a16="http://schemas.microsoft.com/office/drawing/2014/main" id="{D951F934-1F33-4DB2-95F0-35FE1E2EF53A}"/>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78" name="ZoneTexte 1377">
          <a:extLst>
            <a:ext uri="{FF2B5EF4-FFF2-40B4-BE49-F238E27FC236}">
              <a16:creationId xmlns:a16="http://schemas.microsoft.com/office/drawing/2014/main" id="{2B6EAFBC-120C-4E78-BE00-F4A6AB18305C}"/>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79" name="ZoneTexte 1378">
          <a:extLst>
            <a:ext uri="{FF2B5EF4-FFF2-40B4-BE49-F238E27FC236}">
              <a16:creationId xmlns:a16="http://schemas.microsoft.com/office/drawing/2014/main" id="{5902235C-8006-4CE9-BDBB-79A20B662F4C}"/>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43</xdr:row>
      <xdr:rowOff>0</xdr:rowOff>
    </xdr:from>
    <xdr:ext cx="0" cy="172227"/>
    <xdr:sp macro="" textlink="">
      <xdr:nvSpPr>
        <xdr:cNvPr id="1380" name="ZoneTexte 1379">
          <a:extLst>
            <a:ext uri="{FF2B5EF4-FFF2-40B4-BE49-F238E27FC236}">
              <a16:creationId xmlns:a16="http://schemas.microsoft.com/office/drawing/2014/main" id="{7E1EB869-C8D8-47EE-844E-EBB41D0DE4BE}"/>
            </a:ext>
          </a:extLst>
        </xdr:cNvPr>
        <xdr:cNvSpPr txBox="1"/>
      </xdr:nvSpPr>
      <xdr:spPr>
        <a:xfrm>
          <a:off x="26231850" y="82391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381" name="ZoneTexte 1380">
          <a:extLst>
            <a:ext uri="{FF2B5EF4-FFF2-40B4-BE49-F238E27FC236}">
              <a16:creationId xmlns:a16="http://schemas.microsoft.com/office/drawing/2014/main" id="{5F7158EB-767E-445C-B0D0-BC5D26E2D14C}"/>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382" name="ZoneTexte 1381">
          <a:extLst>
            <a:ext uri="{FF2B5EF4-FFF2-40B4-BE49-F238E27FC236}">
              <a16:creationId xmlns:a16="http://schemas.microsoft.com/office/drawing/2014/main" id="{67B02212-5493-4251-AAB5-EDD413A5D1F7}"/>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383" name="ZoneTexte 1382">
          <a:extLst>
            <a:ext uri="{FF2B5EF4-FFF2-40B4-BE49-F238E27FC236}">
              <a16:creationId xmlns:a16="http://schemas.microsoft.com/office/drawing/2014/main" id="{889EDEDF-2F90-4F68-9850-86E76DDAA84C}"/>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384" name="ZoneTexte 1383">
          <a:extLst>
            <a:ext uri="{FF2B5EF4-FFF2-40B4-BE49-F238E27FC236}">
              <a16:creationId xmlns:a16="http://schemas.microsoft.com/office/drawing/2014/main" id="{C9FB53B3-8C77-4066-8B8E-5083236E7705}"/>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385" name="ZoneTexte 1384">
          <a:extLst>
            <a:ext uri="{FF2B5EF4-FFF2-40B4-BE49-F238E27FC236}">
              <a16:creationId xmlns:a16="http://schemas.microsoft.com/office/drawing/2014/main" id="{7A03C002-D3DC-4110-AB26-A2360AE7BA8B}"/>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386" name="ZoneTexte 1385">
          <a:extLst>
            <a:ext uri="{FF2B5EF4-FFF2-40B4-BE49-F238E27FC236}">
              <a16:creationId xmlns:a16="http://schemas.microsoft.com/office/drawing/2014/main" id="{061C9657-D2BE-4035-9895-8B201AA43A92}"/>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387" name="ZoneTexte 1386">
          <a:extLst>
            <a:ext uri="{FF2B5EF4-FFF2-40B4-BE49-F238E27FC236}">
              <a16:creationId xmlns:a16="http://schemas.microsoft.com/office/drawing/2014/main" id="{E5921197-3566-4513-931C-E9F12B3D3962}"/>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388" name="ZoneTexte 1387">
          <a:extLst>
            <a:ext uri="{FF2B5EF4-FFF2-40B4-BE49-F238E27FC236}">
              <a16:creationId xmlns:a16="http://schemas.microsoft.com/office/drawing/2014/main" id="{111C1A53-3CB7-40F6-9408-7AFF635783E3}"/>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389" name="ZoneTexte 1388">
          <a:extLst>
            <a:ext uri="{FF2B5EF4-FFF2-40B4-BE49-F238E27FC236}">
              <a16:creationId xmlns:a16="http://schemas.microsoft.com/office/drawing/2014/main" id="{00502638-8746-4409-845F-8CE78B6DC84D}"/>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390" name="ZoneTexte 1389">
          <a:extLst>
            <a:ext uri="{FF2B5EF4-FFF2-40B4-BE49-F238E27FC236}">
              <a16:creationId xmlns:a16="http://schemas.microsoft.com/office/drawing/2014/main" id="{FFBF5AED-5B02-4487-96E8-5672CA62FF67}"/>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391" name="ZoneTexte 1390">
          <a:extLst>
            <a:ext uri="{FF2B5EF4-FFF2-40B4-BE49-F238E27FC236}">
              <a16:creationId xmlns:a16="http://schemas.microsoft.com/office/drawing/2014/main" id="{DC3FB5FC-F878-4F02-86E3-1BA31906F865}"/>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392" name="ZoneTexte 1391">
          <a:extLst>
            <a:ext uri="{FF2B5EF4-FFF2-40B4-BE49-F238E27FC236}">
              <a16:creationId xmlns:a16="http://schemas.microsoft.com/office/drawing/2014/main" id="{B5E53428-183C-42BE-819E-B7004EC6C5EC}"/>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393" name="ZoneTexte 1392">
          <a:extLst>
            <a:ext uri="{FF2B5EF4-FFF2-40B4-BE49-F238E27FC236}">
              <a16:creationId xmlns:a16="http://schemas.microsoft.com/office/drawing/2014/main" id="{4ED47E58-C0B6-4B57-B0C6-479A6F58F2E0}"/>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394" name="ZoneTexte 1393">
          <a:extLst>
            <a:ext uri="{FF2B5EF4-FFF2-40B4-BE49-F238E27FC236}">
              <a16:creationId xmlns:a16="http://schemas.microsoft.com/office/drawing/2014/main" id="{7A04A836-BFEA-4E1B-BC08-A37E1DA1BC23}"/>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395" name="ZoneTexte 1394">
          <a:extLst>
            <a:ext uri="{FF2B5EF4-FFF2-40B4-BE49-F238E27FC236}">
              <a16:creationId xmlns:a16="http://schemas.microsoft.com/office/drawing/2014/main" id="{B7AA3E22-4A0E-459C-8DBF-E8887AEDC330}"/>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396" name="ZoneTexte 1395">
          <a:extLst>
            <a:ext uri="{FF2B5EF4-FFF2-40B4-BE49-F238E27FC236}">
              <a16:creationId xmlns:a16="http://schemas.microsoft.com/office/drawing/2014/main" id="{AF3ECDE9-738D-4232-90C5-5DCD93163C03}"/>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397" name="ZoneTexte 1396">
          <a:extLst>
            <a:ext uri="{FF2B5EF4-FFF2-40B4-BE49-F238E27FC236}">
              <a16:creationId xmlns:a16="http://schemas.microsoft.com/office/drawing/2014/main" id="{1BF28BF9-FAC1-4A4F-ADD0-8A31CEDC140B}"/>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398" name="ZoneTexte 1397">
          <a:extLst>
            <a:ext uri="{FF2B5EF4-FFF2-40B4-BE49-F238E27FC236}">
              <a16:creationId xmlns:a16="http://schemas.microsoft.com/office/drawing/2014/main" id="{731DDF0F-745B-4C37-8F61-288CACD37755}"/>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399" name="ZoneTexte 1398">
          <a:extLst>
            <a:ext uri="{FF2B5EF4-FFF2-40B4-BE49-F238E27FC236}">
              <a16:creationId xmlns:a16="http://schemas.microsoft.com/office/drawing/2014/main" id="{982782DA-E949-4620-B526-8F5327C04439}"/>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00" name="ZoneTexte 1399">
          <a:extLst>
            <a:ext uri="{FF2B5EF4-FFF2-40B4-BE49-F238E27FC236}">
              <a16:creationId xmlns:a16="http://schemas.microsoft.com/office/drawing/2014/main" id="{11C5EF14-DC9E-4231-A996-B80DDDCFC1A3}"/>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01" name="ZoneTexte 1400">
          <a:extLst>
            <a:ext uri="{FF2B5EF4-FFF2-40B4-BE49-F238E27FC236}">
              <a16:creationId xmlns:a16="http://schemas.microsoft.com/office/drawing/2014/main" id="{80C29A86-4C10-437E-86F1-969AB6519AD6}"/>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02" name="ZoneTexte 1401">
          <a:extLst>
            <a:ext uri="{FF2B5EF4-FFF2-40B4-BE49-F238E27FC236}">
              <a16:creationId xmlns:a16="http://schemas.microsoft.com/office/drawing/2014/main" id="{3B3E4715-C10E-4373-93F9-C11C76DC7B89}"/>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03" name="ZoneTexte 1402">
          <a:extLst>
            <a:ext uri="{FF2B5EF4-FFF2-40B4-BE49-F238E27FC236}">
              <a16:creationId xmlns:a16="http://schemas.microsoft.com/office/drawing/2014/main" id="{A9DF355E-3D29-4836-B52E-08A46B030701}"/>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04" name="ZoneTexte 1403">
          <a:extLst>
            <a:ext uri="{FF2B5EF4-FFF2-40B4-BE49-F238E27FC236}">
              <a16:creationId xmlns:a16="http://schemas.microsoft.com/office/drawing/2014/main" id="{F6E07C7A-5D3F-4FA5-A294-E8F01C9C82BD}"/>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05" name="ZoneTexte 1404">
          <a:extLst>
            <a:ext uri="{FF2B5EF4-FFF2-40B4-BE49-F238E27FC236}">
              <a16:creationId xmlns:a16="http://schemas.microsoft.com/office/drawing/2014/main" id="{02204EAD-7557-48CA-800A-80BF0707D5A7}"/>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06" name="ZoneTexte 1405">
          <a:extLst>
            <a:ext uri="{FF2B5EF4-FFF2-40B4-BE49-F238E27FC236}">
              <a16:creationId xmlns:a16="http://schemas.microsoft.com/office/drawing/2014/main" id="{0597DF91-F671-48CD-8D4F-082C291BBE07}"/>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07" name="ZoneTexte 1406">
          <a:extLst>
            <a:ext uri="{FF2B5EF4-FFF2-40B4-BE49-F238E27FC236}">
              <a16:creationId xmlns:a16="http://schemas.microsoft.com/office/drawing/2014/main" id="{56CEAB7B-DCA9-40C0-B870-CE3DE5E55B11}"/>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08" name="ZoneTexte 1407">
          <a:extLst>
            <a:ext uri="{FF2B5EF4-FFF2-40B4-BE49-F238E27FC236}">
              <a16:creationId xmlns:a16="http://schemas.microsoft.com/office/drawing/2014/main" id="{D27B0602-4A34-4B16-8258-74D85A737A58}"/>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09" name="ZoneTexte 1408">
          <a:extLst>
            <a:ext uri="{FF2B5EF4-FFF2-40B4-BE49-F238E27FC236}">
              <a16:creationId xmlns:a16="http://schemas.microsoft.com/office/drawing/2014/main" id="{C999CE2F-B669-41FE-BECD-2494CB76897D}"/>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10" name="ZoneTexte 1409">
          <a:extLst>
            <a:ext uri="{FF2B5EF4-FFF2-40B4-BE49-F238E27FC236}">
              <a16:creationId xmlns:a16="http://schemas.microsoft.com/office/drawing/2014/main" id="{A061BC72-00D0-447C-AA3C-DB3C06D47DCF}"/>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11" name="ZoneTexte 1410">
          <a:extLst>
            <a:ext uri="{FF2B5EF4-FFF2-40B4-BE49-F238E27FC236}">
              <a16:creationId xmlns:a16="http://schemas.microsoft.com/office/drawing/2014/main" id="{783E3A0C-A158-4357-8DF0-515DDF91E474}"/>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12" name="ZoneTexte 1411">
          <a:extLst>
            <a:ext uri="{FF2B5EF4-FFF2-40B4-BE49-F238E27FC236}">
              <a16:creationId xmlns:a16="http://schemas.microsoft.com/office/drawing/2014/main" id="{AF4C099A-4D1F-4934-A601-97C714C6EDBD}"/>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13" name="ZoneTexte 1412">
          <a:extLst>
            <a:ext uri="{FF2B5EF4-FFF2-40B4-BE49-F238E27FC236}">
              <a16:creationId xmlns:a16="http://schemas.microsoft.com/office/drawing/2014/main" id="{ADF2561A-3AFC-4A6C-A98F-502530779356}"/>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14" name="ZoneTexte 1413">
          <a:extLst>
            <a:ext uri="{FF2B5EF4-FFF2-40B4-BE49-F238E27FC236}">
              <a16:creationId xmlns:a16="http://schemas.microsoft.com/office/drawing/2014/main" id="{3BD15F28-A191-4C75-8DCD-1BA1E3920B8F}"/>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15" name="ZoneTexte 1414">
          <a:extLst>
            <a:ext uri="{FF2B5EF4-FFF2-40B4-BE49-F238E27FC236}">
              <a16:creationId xmlns:a16="http://schemas.microsoft.com/office/drawing/2014/main" id="{2A24BFAB-1620-49F2-8BDA-C16698AC80B7}"/>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16" name="ZoneTexte 1415">
          <a:extLst>
            <a:ext uri="{FF2B5EF4-FFF2-40B4-BE49-F238E27FC236}">
              <a16:creationId xmlns:a16="http://schemas.microsoft.com/office/drawing/2014/main" id="{491FE576-C9E2-4D3E-996F-5BBF72F86112}"/>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17" name="ZoneTexte 1416">
          <a:extLst>
            <a:ext uri="{FF2B5EF4-FFF2-40B4-BE49-F238E27FC236}">
              <a16:creationId xmlns:a16="http://schemas.microsoft.com/office/drawing/2014/main" id="{E7734DAB-101F-4145-A296-9C519C640035}"/>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18" name="ZoneTexte 1417">
          <a:extLst>
            <a:ext uri="{FF2B5EF4-FFF2-40B4-BE49-F238E27FC236}">
              <a16:creationId xmlns:a16="http://schemas.microsoft.com/office/drawing/2014/main" id="{78842893-E5DE-46B9-90CF-FF92A1EF67E0}"/>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19" name="ZoneTexte 1418">
          <a:extLst>
            <a:ext uri="{FF2B5EF4-FFF2-40B4-BE49-F238E27FC236}">
              <a16:creationId xmlns:a16="http://schemas.microsoft.com/office/drawing/2014/main" id="{ED349BCC-D081-4F46-84C9-D3EF4F6ACF81}"/>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20" name="ZoneTexte 1419">
          <a:extLst>
            <a:ext uri="{FF2B5EF4-FFF2-40B4-BE49-F238E27FC236}">
              <a16:creationId xmlns:a16="http://schemas.microsoft.com/office/drawing/2014/main" id="{A238DDCE-C5FF-4D01-B3FB-18C8C5977E73}"/>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21" name="ZoneTexte 1420">
          <a:extLst>
            <a:ext uri="{FF2B5EF4-FFF2-40B4-BE49-F238E27FC236}">
              <a16:creationId xmlns:a16="http://schemas.microsoft.com/office/drawing/2014/main" id="{D3C06649-5153-49CF-9D67-F70B18889625}"/>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22" name="ZoneTexte 1421">
          <a:extLst>
            <a:ext uri="{FF2B5EF4-FFF2-40B4-BE49-F238E27FC236}">
              <a16:creationId xmlns:a16="http://schemas.microsoft.com/office/drawing/2014/main" id="{36503002-8A0B-441D-BEDE-0C7E15D8E2DF}"/>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23" name="ZoneTexte 1422">
          <a:extLst>
            <a:ext uri="{FF2B5EF4-FFF2-40B4-BE49-F238E27FC236}">
              <a16:creationId xmlns:a16="http://schemas.microsoft.com/office/drawing/2014/main" id="{C7E2C303-204E-4584-94AE-05E69362465E}"/>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24" name="ZoneTexte 1423">
          <a:extLst>
            <a:ext uri="{FF2B5EF4-FFF2-40B4-BE49-F238E27FC236}">
              <a16:creationId xmlns:a16="http://schemas.microsoft.com/office/drawing/2014/main" id="{205CAE53-A02F-48C7-AC95-BE1E254EA6DB}"/>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25" name="ZoneTexte 1424">
          <a:extLst>
            <a:ext uri="{FF2B5EF4-FFF2-40B4-BE49-F238E27FC236}">
              <a16:creationId xmlns:a16="http://schemas.microsoft.com/office/drawing/2014/main" id="{367D6DAC-4EB5-443E-8CAA-634079584706}"/>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26" name="ZoneTexte 1425">
          <a:extLst>
            <a:ext uri="{FF2B5EF4-FFF2-40B4-BE49-F238E27FC236}">
              <a16:creationId xmlns:a16="http://schemas.microsoft.com/office/drawing/2014/main" id="{0929DF56-4D5A-459A-BB38-FBB6E1C39607}"/>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27" name="ZoneTexte 1426">
          <a:extLst>
            <a:ext uri="{FF2B5EF4-FFF2-40B4-BE49-F238E27FC236}">
              <a16:creationId xmlns:a16="http://schemas.microsoft.com/office/drawing/2014/main" id="{54374FD4-E34B-4C62-B043-25B16562567A}"/>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28" name="ZoneTexte 1427">
          <a:extLst>
            <a:ext uri="{FF2B5EF4-FFF2-40B4-BE49-F238E27FC236}">
              <a16:creationId xmlns:a16="http://schemas.microsoft.com/office/drawing/2014/main" id="{075E0AFE-3103-4EBB-B11D-06CF689F4A34}"/>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29" name="ZoneTexte 1428">
          <a:extLst>
            <a:ext uri="{FF2B5EF4-FFF2-40B4-BE49-F238E27FC236}">
              <a16:creationId xmlns:a16="http://schemas.microsoft.com/office/drawing/2014/main" id="{1D06FE89-CE5E-40CA-9F2C-687A83D96607}"/>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30" name="ZoneTexte 1429">
          <a:extLst>
            <a:ext uri="{FF2B5EF4-FFF2-40B4-BE49-F238E27FC236}">
              <a16:creationId xmlns:a16="http://schemas.microsoft.com/office/drawing/2014/main" id="{B35B90AA-2081-4D5E-9859-1739BF89F7C1}"/>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31" name="ZoneTexte 1430">
          <a:extLst>
            <a:ext uri="{FF2B5EF4-FFF2-40B4-BE49-F238E27FC236}">
              <a16:creationId xmlns:a16="http://schemas.microsoft.com/office/drawing/2014/main" id="{3FA2B729-7305-48CC-A3AF-4C3F17D45620}"/>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32" name="ZoneTexte 1431">
          <a:extLst>
            <a:ext uri="{FF2B5EF4-FFF2-40B4-BE49-F238E27FC236}">
              <a16:creationId xmlns:a16="http://schemas.microsoft.com/office/drawing/2014/main" id="{7537EF4F-DF3A-4DA3-8F2A-43B09EEA1880}"/>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33" name="ZoneTexte 1432">
          <a:extLst>
            <a:ext uri="{FF2B5EF4-FFF2-40B4-BE49-F238E27FC236}">
              <a16:creationId xmlns:a16="http://schemas.microsoft.com/office/drawing/2014/main" id="{042B8C34-3FAF-464A-957C-8CEA05824AE9}"/>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34" name="ZoneTexte 1433">
          <a:extLst>
            <a:ext uri="{FF2B5EF4-FFF2-40B4-BE49-F238E27FC236}">
              <a16:creationId xmlns:a16="http://schemas.microsoft.com/office/drawing/2014/main" id="{19123A5B-C4F2-4104-8416-056C28A08500}"/>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35" name="ZoneTexte 1434">
          <a:extLst>
            <a:ext uri="{FF2B5EF4-FFF2-40B4-BE49-F238E27FC236}">
              <a16:creationId xmlns:a16="http://schemas.microsoft.com/office/drawing/2014/main" id="{BD8E900D-CF1C-4C7A-B404-8C23BB17EF65}"/>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36" name="ZoneTexte 1435">
          <a:extLst>
            <a:ext uri="{FF2B5EF4-FFF2-40B4-BE49-F238E27FC236}">
              <a16:creationId xmlns:a16="http://schemas.microsoft.com/office/drawing/2014/main" id="{43DAE2DB-D920-4C86-88A6-5E4F90171C14}"/>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37" name="ZoneTexte 1436">
          <a:extLst>
            <a:ext uri="{FF2B5EF4-FFF2-40B4-BE49-F238E27FC236}">
              <a16:creationId xmlns:a16="http://schemas.microsoft.com/office/drawing/2014/main" id="{6EE46DAE-986D-4CDD-B20A-176D165C4BC6}"/>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38" name="ZoneTexte 1437">
          <a:extLst>
            <a:ext uri="{FF2B5EF4-FFF2-40B4-BE49-F238E27FC236}">
              <a16:creationId xmlns:a16="http://schemas.microsoft.com/office/drawing/2014/main" id="{E72D0B1C-6170-478C-A167-0A573326C65E}"/>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39" name="ZoneTexte 1438">
          <a:extLst>
            <a:ext uri="{FF2B5EF4-FFF2-40B4-BE49-F238E27FC236}">
              <a16:creationId xmlns:a16="http://schemas.microsoft.com/office/drawing/2014/main" id="{123BACA9-93B7-47CF-B1A7-5D3886CA2E1E}"/>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40" name="ZoneTexte 1439">
          <a:extLst>
            <a:ext uri="{FF2B5EF4-FFF2-40B4-BE49-F238E27FC236}">
              <a16:creationId xmlns:a16="http://schemas.microsoft.com/office/drawing/2014/main" id="{B90B7AA1-A7B9-4E3C-B452-E3EB6949EB9A}"/>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441" name="ZoneTexte 1440">
          <a:extLst>
            <a:ext uri="{FF2B5EF4-FFF2-40B4-BE49-F238E27FC236}">
              <a16:creationId xmlns:a16="http://schemas.microsoft.com/office/drawing/2014/main" id="{B3AF168B-8D4D-4A6B-B4EF-B92CF17E1457}"/>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42" name="ZoneTexte 1441">
          <a:extLst>
            <a:ext uri="{FF2B5EF4-FFF2-40B4-BE49-F238E27FC236}">
              <a16:creationId xmlns:a16="http://schemas.microsoft.com/office/drawing/2014/main" id="{09895E03-EAF6-44CF-9658-F4A0F64A2B58}"/>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43" name="ZoneTexte 1442">
          <a:extLst>
            <a:ext uri="{FF2B5EF4-FFF2-40B4-BE49-F238E27FC236}">
              <a16:creationId xmlns:a16="http://schemas.microsoft.com/office/drawing/2014/main" id="{8082601B-DDE5-4163-A0D2-138675010E7C}"/>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44" name="ZoneTexte 1443">
          <a:extLst>
            <a:ext uri="{FF2B5EF4-FFF2-40B4-BE49-F238E27FC236}">
              <a16:creationId xmlns:a16="http://schemas.microsoft.com/office/drawing/2014/main" id="{F7127B4D-13D2-41ED-ACC7-7CD773B9FB0C}"/>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45" name="ZoneTexte 1444">
          <a:extLst>
            <a:ext uri="{FF2B5EF4-FFF2-40B4-BE49-F238E27FC236}">
              <a16:creationId xmlns:a16="http://schemas.microsoft.com/office/drawing/2014/main" id="{141B77EC-19A7-43A0-B533-11A904938CC5}"/>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46" name="ZoneTexte 1445">
          <a:extLst>
            <a:ext uri="{FF2B5EF4-FFF2-40B4-BE49-F238E27FC236}">
              <a16:creationId xmlns:a16="http://schemas.microsoft.com/office/drawing/2014/main" id="{A7B869DB-C1A8-46B1-A7E5-1B2ABD3E18E1}"/>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47" name="ZoneTexte 1446">
          <a:extLst>
            <a:ext uri="{FF2B5EF4-FFF2-40B4-BE49-F238E27FC236}">
              <a16:creationId xmlns:a16="http://schemas.microsoft.com/office/drawing/2014/main" id="{3A6A205D-4FA5-4DE6-B60F-5201A7BB4CCC}"/>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48" name="ZoneTexte 1447">
          <a:extLst>
            <a:ext uri="{FF2B5EF4-FFF2-40B4-BE49-F238E27FC236}">
              <a16:creationId xmlns:a16="http://schemas.microsoft.com/office/drawing/2014/main" id="{7B7CA1A0-10D8-4580-B3E2-8CFAA0736BB9}"/>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49" name="ZoneTexte 1448">
          <a:extLst>
            <a:ext uri="{FF2B5EF4-FFF2-40B4-BE49-F238E27FC236}">
              <a16:creationId xmlns:a16="http://schemas.microsoft.com/office/drawing/2014/main" id="{6F2D2BA8-C30A-4B0B-8D86-0D72159D6D96}"/>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50" name="ZoneTexte 1449">
          <a:extLst>
            <a:ext uri="{FF2B5EF4-FFF2-40B4-BE49-F238E27FC236}">
              <a16:creationId xmlns:a16="http://schemas.microsoft.com/office/drawing/2014/main" id="{B349E2C5-81E3-4C90-B508-40FF70FDA435}"/>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51" name="ZoneTexte 1450">
          <a:extLst>
            <a:ext uri="{FF2B5EF4-FFF2-40B4-BE49-F238E27FC236}">
              <a16:creationId xmlns:a16="http://schemas.microsoft.com/office/drawing/2014/main" id="{1C786769-83F1-4AFC-AEA8-5A3FCAEB5B2B}"/>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52" name="ZoneTexte 1451">
          <a:extLst>
            <a:ext uri="{FF2B5EF4-FFF2-40B4-BE49-F238E27FC236}">
              <a16:creationId xmlns:a16="http://schemas.microsoft.com/office/drawing/2014/main" id="{A99E0C47-D7C0-44D1-A63A-9896FB0623F8}"/>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53" name="ZoneTexte 1452">
          <a:extLst>
            <a:ext uri="{FF2B5EF4-FFF2-40B4-BE49-F238E27FC236}">
              <a16:creationId xmlns:a16="http://schemas.microsoft.com/office/drawing/2014/main" id="{09A9D1B3-E42B-4B6A-B70B-716BD46BC494}"/>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54" name="ZoneTexte 1453">
          <a:extLst>
            <a:ext uri="{FF2B5EF4-FFF2-40B4-BE49-F238E27FC236}">
              <a16:creationId xmlns:a16="http://schemas.microsoft.com/office/drawing/2014/main" id="{ED934DA6-3CF1-4A44-9CDF-B8E9980169D3}"/>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55" name="ZoneTexte 1454">
          <a:extLst>
            <a:ext uri="{FF2B5EF4-FFF2-40B4-BE49-F238E27FC236}">
              <a16:creationId xmlns:a16="http://schemas.microsoft.com/office/drawing/2014/main" id="{009D0F48-EAF2-43B0-BB04-C8103645EC8A}"/>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56" name="ZoneTexte 1455">
          <a:extLst>
            <a:ext uri="{FF2B5EF4-FFF2-40B4-BE49-F238E27FC236}">
              <a16:creationId xmlns:a16="http://schemas.microsoft.com/office/drawing/2014/main" id="{503971CC-3991-4620-9560-4CD0D20704C5}"/>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57" name="ZoneTexte 1456">
          <a:extLst>
            <a:ext uri="{FF2B5EF4-FFF2-40B4-BE49-F238E27FC236}">
              <a16:creationId xmlns:a16="http://schemas.microsoft.com/office/drawing/2014/main" id="{F59E1BC6-6702-4A6D-B94B-755B0E72EDF9}"/>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58" name="ZoneTexte 1457">
          <a:extLst>
            <a:ext uri="{FF2B5EF4-FFF2-40B4-BE49-F238E27FC236}">
              <a16:creationId xmlns:a16="http://schemas.microsoft.com/office/drawing/2014/main" id="{F0B84F86-5253-4ADF-963E-A066B07346C7}"/>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59" name="ZoneTexte 1458">
          <a:extLst>
            <a:ext uri="{FF2B5EF4-FFF2-40B4-BE49-F238E27FC236}">
              <a16:creationId xmlns:a16="http://schemas.microsoft.com/office/drawing/2014/main" id="{06FBA010-A27A-49F5-90EB-AA5AAD456C73}"/>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60" name="ZoneTexte 1459">
          <a:extLst>
            <a:ext uri="{FF2B5EF4-FFF2-40B4-BE49-F238E27FC236}">
              <a16:creationId xmlns:a16="http://schemas.microsoft.com/office/drawing/2014/main" id="{BFC86E48-C459-4E18-BD76-4102748317EF}"/>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61" name="ZoneTexte 1460">
          <a:extLst>
            <a:ext uri="{FF2B5EF4-FFF2-40B4-BE49-F238E27FC236}">
              <a16:creationId xmlns:a16="http://schemas.microsoft.com/office/drawing/2014/main" id="{0260978E-42AE-4564-B740-DBCD6D0D7CCC}"/>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62" name="ZoneTexte 1461">
          <a:extLst>
            <a:ext uri="{FF2B5EF4-FFF2-40B4-BE49-F238E27FC236}">
              <a16:creationId xmlns:a16="http://schemas.microsoft.com/office/drawing/2014/main" id="{4F99B06D-3C5E-4D01-B817-CA42A7C496EC}"/>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63" name="ZoneTexte 1462">
          <a:extLst>
            <a:ext uri="{FF2B5EF4-FFF2-40B4-BE49-F238E27FC236}">
              <a16:creationId xmlns:a16="http://schemas.microsoft.com/office/drawing/2014/main" id="{731BA131-407F-454D-8985-7A3CC8F82E46}"/>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64" name="ZoneTexte 1463">
          <a:extLst>
            <a:ext uri="{FF2B5EF4-FFF2-40B4-BE49-F238E27FC236}">
              <a16:creationId xmlns:a16="http://schemas.microsoft.com/office/drawing/2014/main" id="{D5A864D6-7C8C-453C-A477-425BD042095B}"/>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65" name="ZoneTexte 1464">
          <a:extLst>
            <a:ext uri="{FF2B5EF4-FFF2-40B4-BE49-F238E27FC236}">
              <a16:creationId xmlns:a16="http://schemas.microsoft.com/office/drawing/2014/main" id="{50F87131-83AD-4F64-87C5-14DC8549F77C}"/>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66" name="ZoneTexte 1465">
          <a:extLst>
            <a:ext uri="{FF2B5EF4-FFF2-40B4-BE49-F238E27FC236}">
              <a16:creationId xmlns:a16="http://schemas.microsoft.com/office/drawing/2014/main" id="{245DCA3D-793E-4B5C-BC3B-8015BFAD4B40}"/>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67" name="ZoneTexte 1466">
          <a:extLst>
            <a:ext uri="{FF2B5EF4-FFF2-40B4-BE49-F238E27FC236}">
              <a16:creationId xmlns:a16="http://schemas.microsoft.com/office/drawing/2014/main" id="{5FE78962-59C8-4776-86FA-5AC4C4FC8FCF}"/>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68" name="ZoneTexte 1467">
          <a:extLst>
            <a:ext uri="{FF2B5EF4-FFF2-40B4-BE49-F238E27FC236}">
              <a16:creationId xmlns:a16="http://schemas.microsoft.com/office/drawing/2014/main" id="{8C4F872A-23DF-4F7B-AEA1-5581BE256262}"/>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69" name="ZoneTexte 1468">
          <a:extLst>
            <a:ext uri="{FF2B5EF4-FFF2-40B4-BE49-F238E27FC236}">
              <a16:creationId xmlns:a16="http://schemas.microsoft.com/office/drawing/2014/main" id="{5A5BFD93-CC80-4493-93ED-A0A1B571EBAE}"/>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70" name="ZoneTexte 1469">
          <a:extLst>
            <a:ext uri="{FF2B5EF4-FFF2-40B4-BE49-F238E27FC236}">
              <a16:creationId xmlns:a16="http://schemas.microsoft.com/office/drawing/2014/main" id="{6C8B7DF1-8A84-472D-8D75-9994F1EF07E2}"/>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71" name="ZoneTexte 1470">
          <a:extLst>
            <a:ext uri="{FF2B5EF4-FFF2-40B4-BE49-F238E27FC236}">
              <a16:creationId xmlns:a16="http://schemas.microsoft.com/office/drawing/2014/main" id="{F78C278A-E4B6-4126-9D52-CD439BDD82D7}"/>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72" name="ZoneTexte 1471">
          <a:extLst>
            <a:ext uri="{FF2B5EF4-FFF2-40B4-BE49-F238E27FC236}">
              <a16:creationId xmlns:a16="http://schemas.microsoft.com/office/drawing/2014/main" id="{1E739161-6B42-4FD1-B20F-A358AB2A3F7A}"/>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73" name="ZoneTexte 1472">
          <a:extLst>
            <a:ext uri="{FF2B5EF4-FFF2-40B4-BE49-F238E27FC236}">
              <a16:creationId xmlns:a16="http://schemas.microsoft.com/office/drawing/2014/main" id="{4FEED2D5-A689-4CBB-B433-B780A3E75333}"/>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74" name="ZoneTexte 1473">
          <a:extLst>
            <a:ext uri="{FF2B5EF4-FFF2-40B4-BE49-F238E27FC236}">
              <a16:creationId xmlns:a16="http://schemas.microsoft.com/office/drawing/2014/main" id="{986F6740-896E-4E64-AD41-665214AC1D81}"/>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75" name="ZoneTexte 1474">
          <a:extLst>
            <a:ext uri="{FF2B5EF4-FFF2-40B4-BE49-F238E27FC236}">
              <a16:creationId xmlns:a16="http://schemas.microsoft.com/office/drawing/2014/main" id="{B69AA1BE-78A7-42FC-B098-9AF7282FE790}"/>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76" name="ZoneTexte 1475">
          <a:extLst>
            <a:ext uri="{FF2B5EF4-FFF2-40B4-BE49-F238E27FC236}">
              <a16:creationId xmlns:a16="http://schemas.microsoft.com/office/drawing/2014/main" id="{F34D201F-11EC-4632-9C5B-9286E7D8F090}"/>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77" name="ZoneTexte 1476">
          <a:extLst>
            <a:ext uri="{FF2B5EF4-FFF2-40B4-BE49-F238E27FC236}">
              <a16:creationId xmlns:a16="http://schemas.microsoft.com/office/drawing/2014/main" id="{DD293E2D-2EA1-4D6D-9079-D49118E24A38}"/>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78" name="ZoneTexte 1477">
          <a:extLst>
            <a:ext uri="{FF2B5EF4-FFF2-40B4-BE49-F238E27FC236}">
              <a16:creationId xmlns:a16="http://schemas.microsoft.com/office/drawing/2014/main" id="{469029FF-F619-4DD4-B525-160B850B280C}"/>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79" name="ZoneTexte 1478">
          <a:extLst>
            <a:ext uri="{FF2B5EF4-FFF2-40B4-BE49-F238E27FC236}">
              <a16:creationId xmlns:a16="http://schemas.microsoft.com/office/drawing/2014/main" id="{951790BB-324E-4BE8-803D-909F397E7A49}"/>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80" name="ZoneTexte 1479">
          <a:extLst>
            <a:ext uri="{FF2B5EF4-FFF2-40B4-BE49-F238E27FC236}">
              <a16:creationId xmlns:a16="http://schemas.microsoft.com/office/drawing/2014/main" id="{62526BC0-24B1-4463-90BD-CE3D53EE53EC}"/>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81" name="ZoneTexte 1480">
          <a:extLst>
            <a:ext uri="{FF2B5EF4-FFF2-40B4-BE49-F238E27FC236}">
              <a16:creationId xmlns:a16="http://schemas.microsoft.com/office/drawing/2014/main" id="{083CD037-310A-462D-AD20-AE43BB44EF25}"/>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82" name="ZoneTexte 1481">
          <a:extLst>
            <a:ext uri="{FF2B5EF4-FFF2-40B4-BE49-F238E27FC236}">
              <a16:creationId xmlns:a16="http://schemas.microsoft.com/office/drawing/2014/main" id="{57E4F449-E911-43D2-8038-12EE808CD017}"/>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83" name="ZoneTexte 1482">
          <a:extLst>
            <a:ext uri="{FF2B5EF4-FFF2-40B4-BE49-F238E27FC236}">
              <a16:creationId xmlns:a16="http://schemas.microsoft.com/office/drawing/2014/main" id="{11016F54-E26D-43AE-BFEA-45391EE45CC6}"/>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84" name="ZoneTexte 1483">
          <a:extLst>
            <a:ext uri="{FF2B5EF4-FFF2-40B4-BE49-F238E27FC236}">
              <a16:creationId xmlns:a16="http://schemas.microsoft.com/office/drawing/2014/main" id="{253DD982-DBA6-4707-9A61-B30E01101602}"/>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85" name="ZoneTexte 1484">
          <a:extLst>
            <a:ext uri="{FF2B5EF4-FFF2-40B4-BE49-F238E27FC236}">
              <a16:creationId xmlns:a16="http://schemas.microsoft.com/office/drawing/2014/main" id="{E16422B6-6E31-429E-B9BD-0EFD837C8703}"/>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86" name="ZoneTexte 1485">
          <a:extLst>
            <a:ext uri="{FF2B5EF4-FFF2-40B4-BE49-F238E27FC236}">
              <a16:creationId xmlns:a16="http://schemas.microsoft.com/office/drawing/2014/main" id="{8039D09B-3779-4190-9250-737CCE69C05C}"/>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87" name="ZoneTexte 1486">
          <a:extLst>
            <a:ext uri="{FF2B5EF4-FFF2-40B4-BE49-F238E27FC236}">
              <a16:creationId xmlns:a16="http://schemas.microsoft.com/office/drawing/2014/main" id="{4182E753-6274-49F0-8791-60E56598A5A3}"/>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88" name="ZoneTexte 1487">
          <a:extLst>
            <a:ext uri="{FF2B5EF4-FFF2-40B4-BE49-F238E27FC236}">
              <a16:creationId xmlns:a16="http://schemas.microsoft.com/office/drawing/2014/main" id="{AF9A5514-6E06-4F26-ADFB-44B4AE27F3CE}"/>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89" name="ZoneTexte 1488">
          <a:extLst>
            <a:ext uri="{FF2B5EF4-FFF2-40B4-BE49-F238E27FC236}">
              <a16:creationId xmlns:a16="http://schemas.microsoft.com/office/drawing/2014/main" id="{E8CB9805-5DD7-4317-A04A-EF9B6A288A81}"/>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90" name="ZoneTexte 1489">
          <a:extLst>
            <a:ext uri="{FF2B5EF4-FFF2-40B4-BE49-F238E27FC236}">
              <a16:creationId xmlns:a16="http://schemas.microsoft.com/office/drawing/2014/main" id="{6E6C2CA8-B416-474A-AE5E-05F664A5A80F}"/>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91" name="ZoneTexte 1490">
          <a:extLst>
            <a:ext uri="{FF2B5EF4-FFF2-40B4-BE49-F238E27FC236}">
              <a16:creationId xmlns:a16="http://schemas.microsoft.com/office/drawing/2014/main" id="{E243B450-24F2-40D9-ADA3-2D8BE891931D}"/>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92" name="ZoneTexte 1491">
          <a:extLst>
            <a:ext uri="{FF2B5EF4-FFF2-40B4-BE49-F238E27FC236}">
              <a16:creationId xmlns:a16="http://schemas.microsoft.com/office/drawing/2014/main" id="{2CF8D530-0D33-458F-A737-A217DE642478}"/>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93" name="ZoneTexte 1492">
          <a:extLst>
            <a:ext uri="{FF2B5EF4-FFF2-40B4-BE49-F238E27FC236}">
              <a16:creationId xmlns:a16="http://schemas.microsoft.com/office/drawing/2014/main" id="{4C8AEB03-1060-4855-A47E-8F32955D33CF}"/>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94" name="ZoneTexte 1493">
          <a:extLst>
            <a:ext uri="{FF2B5EF4-FFF2-40B4-BE49-F238E27FC236}">
              <a16:creationId xmlns:a16="http://schemas.microsoft.com/office/drawing/2014/main" id="{6A31B5AA-24CB-444D-B0E9-C39BD7442551}"/>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95" name="ZoneTexte 1494">
          <a:extLst>
            <a:ext uri="{FF2B5EF4-FFF2-40B4-BE49-F238E27FC236}">
              <a16:creationId xmlns:a16="http://schemas.microsoft.com/office/drawing/2014/main" id="{2AF58A3A-A296-4A1A-B58C-069FB94B961A}"/>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96" name="ZoneTexte 1495">
          <a:extLst>
            <a:ext uri="{FF2B5EF4-FFF2-40B4-BE49-F238E27FC236}">
              <a16:creationId xmlns:a16="http://schemas.microsoft.com/office/drawing/2014/main" id="{859A71C2-ACB0-4EC7-8208-681F66DF2CAF}"/>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97" name="ZoneTexte 1496">
          <a:extLst>
            <a:ext uri="{FF2B5EF4-FFF2-40B4-BE49-F238E27FC236}">
              <a16:creationId xmlns:a16="http://schemas.microsoft.com/office/drawing/2014/main" id="{0B09CEC3-092D-40B2-A06D-97E1C6A0F2BD}"/>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98" name="ZoneTexte 1497">
          <a:extLst>
            <a:ext uri="{FF2B5EF4-FFF2-40B4-BE49-F238E27FC236}">
              <a16:creationId xmlns:a16="http://schemas.microsoft.com/office/drawing/2014/main" id="{633F61D7-BBEE-417D-9AC5-7DAEDFB11D65}"/>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499" name="ZoneTexte 1498">
          <a:extLst>
            <a:ext uri="{FF2B5EF4-FFF2-40B4-BE49-F238E27FC236}">
              <a16:creationId xmlns:a16="http://schemas.microsoft.com/office/drawing/2014/main" id="{EC2619DE-ACB4-419D-A3C5-B3FD05159BF6}"/>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500" name="ZoneTexte 1499">
          <a:extLst>
            <a:ext uri="{FF2B5EF4-FFF2-40B4-BE49-F238E27FC236}">
              <a16:creationId xmlns:a16="http://schemas.microsoft.com/office/drawing/2014/main" id="{C35BE615-8660-45F5-9478-C112C5DDF5A1}"/>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501" name="ZoneTexte 1500">
          <a:extLst>
            <a:ext uri="{FF2B5EF4-FFF2-40B4-BE49-F238E27FC236}">
              <a16:creationId xmlns:a16="http://schemas.microsoft.com/office/drawing/2014/main" id="{F9F75B20-CF39-4C84-BE0C-959704345129}"/>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43</xdr:col>
      <xdr:colOff>0</xdr:colOff>
      <xdr:row>44</xdr:row>
      <xdr:rowOff>0</xdr:rowOff>
    </xdr:from>
    <xdr:ext cx="0" cy="172227"/>
    <xdr:sp macro="" textlink="">
      <xdr:nvSpPr>
        <xdr:cNvPr id="1502" name="ZoneTexte 1501">
          <a:extLst>
            <a:ext uri="{FF2B5EF4-FFF2-40B4-BE49-F238E27FC236}">
              <a16:creationId xmlns:a16="http://schemas.microsoft.com/office/drawing/2014/main" id="{DC213EBA-B4FF-4602-A4CC-1B1DC8FAAA64}"/>
            </a:ext>
          </a:extLst>
        </xdr:cNvPr>
        <xdr:cNvSpPr txBox="1"/>
      </xdr:nvSpPr>
      <xdr:spPr>
        <a:xfrm>
          <a:off x="25469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03" name="ZoneTexte 1502">
          <a:extLst>
            <a:ext uri="{FF2B5EF4-FFF2-40B4-BE49-F238E27FC236}">
              <a16:creationId xmlns:a16="http://schemas.microsoft.com/office/drawing/2014/main" id="{C6450E7A-07E9-4990-A407-C2C855BB4A0C}"/>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04" name="ZoneTexte 1503">
          <a:extLst>
            <a:ext uri="{FF2B5EF4-FFF2-40B4-BE49-F238E27FC236}">
              <a16:creationId xmlns:a16="http://schemas.microsoft.com/office/drawing/2014/main" id="{46C446D6-DE67-4DBC-BD61-3789D9A6B460}"/>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05" name="ZoneTexte 1504">
          <a:extLst>
            <a:ext uri="{FF2B5EF4-FFF2-40B4-BE49-F238E27FC236}">
              <a16:creationId xmlns:a16="http://schemas.microsoft.com/office/drawing/2014/main" id="{7D356A03-4438-4DB4-8D8C-6FE7C416815E}"/>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06" name="ZoneTexte 1505">
          <a:extLst>
            <a:ext uri="{FF2B5EF4-FFF2-40B4-BE49-F238E27FC236}">
              <a16:creationId xmlns:a16="http://schemas.microsoft.com/office/drawing/2014/main" id="{A73AB6CA-E48D-4A8F-AD25-F3155B466889}"/>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07" name="ZoneTexte 1506">
          <a:extLst>
            <a:ext uri="{FF2B5EF4-FFF2-40B4-BE49-F238E27FC236}">
              <a16:creationId xmlns:a16="http://schemas.microsoft.com/office/drawing/2014/main" id="{773AC739-96B4-4085-A95D-ED59D9A9C333}"/>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08" name="ZoneTexte 1507">
          <a:extLst>
            <a:ext uri="{FF2B5EF4-FFF2-40B4-BE49-F238E27FC236}">
              <a16:creationId xmlns:a16="http://schemas.microsoft.com/office/drawing/2014/main" id="{8D8648C8-10DF-407A-BEF2-E7F6AD68C334}"/>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09" name="ZoneTexte 1508">
          <a:extLst>
            <a:ext uri="{FF2B5EF4-FFF2-40B4-BE49-F238E27FC236}">
              <a16:creationId xmlns:a16="http://schemas.microsoft.com/office/drawing/2014/main" id="{9F5277C3-E716-4C70-9DF6-CCECD7E61602}"/>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10" name="ZoneTexte 1509">
          <a:extLst>
            <a:ext uri="{FF2B5EF4-FFF2-40B4-BE49-F238E27FC236}">
              <a16:creationId xmlns:a16="http://schemas.microsoft.com/office/drawing/2014/main" id="{50FE5963-8077-4034-AD1E-118AD4653F66}"/>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11" name="ZoneTexte 1510">
          <a:extLst>
            <a:ext uri="{FF2B5EF4-FFF2-40B4-BE49-F238E27FC236}">
              <a16:creationId xmlns:a16="http://schemas.microsoft.com/office/drawing/2014/main" id="{40C7C0FD-3DBE-4084-A39D-16AF6BFC1BF3}"/>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12" name="ZoneTexte 1511">
          <a:extLst>
            <a:ext uri="{FF2B5EF4-FFF2-40B4-BE49-F238E27FC236}">
              <a16:creationId xmlns:a16="http://schemas.microsoft.com/office/drawing/2014/main" id="{9A3DD3FC-D68E-46D3-B9A9-FD155621F947}"/>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13" name="ZoneTexte 1512">
          <a:extLst>
            <a:ext uri="{FF2B5EF4-FFF2-40B4-BE49-F238E27FC236}">
              <a16:creationId xmlns:a16="http://schemas.microsoft.com/office/drawing/2014/main" id="{B2B46C78-7C66-4B4E-9F78-9EB9705F330A}"/>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14" name="ZoneTexte 1513">
          <a:extLst>
            <a:ext uri="{FF2B5EF4-FFF2-40B4-BE49-F238E27FC236}">
              <a16:creationId xmlns:a16="http://schemas.microsoft.com/office/drawing/2014/main" id="{F7F1AD41-CD04-4A24-BA59-08D170C04F72}"/>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15" name="ZoneTexte 1514">
          <a:extLst>
            <a:ext uri="{FF2B5EF4-FFF2-40B4-BE49-F238E27FC236}">
              <a16:creationId xmlns:a16="http://schemas.microsoft.com/office/drawing/2014/main" id="{1C6A792A-9F1E-48FF-B73B-77CCD592D294}"/>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16" name="ZoneTexte 1515">
          <a:extLst>
            <a:ext uri="{FF2B5EF4-FFF2-40B4-BE49-F238E27FC236}">
              <a16:creationId xmlns:a16="http://schemas.microsoft.com/office/drawing/2014/main" id="{E38EB018-E19A-4638-BE8B-E7299F30ED05}"/>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17" name="ZoneTexte 1516">
          <a:extLst>
            <a:ext uri="{FF2B5EF4-FFF2-40B4-BE49-F238E27FC236}">
              <a16:creationId xmlns:a16="http://schemas.microsoft.com/office/drawing/2014/main" id="{4FF2EDCC-1C0D-456F-BEF2-AC3A024596E0}"/>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18" name="ZoneTexte 1517">
          <a:extLst>
            <a:ext uri="{FF2B5EF4-FFF2-40B4-BE49-F238E27FC236}">
              <a16:creationId xmlns:a16="http://schemas.microsoft.com/office/drawing/2014/main" id="{2B64B804-457B-45F1-AE0E-748D9F3DD40E}"/>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19" name="ZoneTexte 1518">
          <a:extLst>
            <a:ext uri="{FF2B5EF4-FFF2-40B4-BE49-F238E27FC236}">
              <a16:creationId xmlns:a16="http://schemas.microsoft.com/office/drawing/2014/main" id="{6C676475-5A51-46AF-B55E-1658DEB16F96}"/>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20" name="ZoneTexte 1519">
          <a:extLst>
            <a:ext uri="{FF2B5EF4-FFF2-40B4-BE49-F238E27FC236}">
              <a16:creationId xmlns:a16="http://schemas.microsoft.com/office/drawing/2014/main" id="{AE941CCD-41AB-40D1-9172-8DE4C38F576B}"/>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21" name="ZoneTexte 1520">
          <a:extLst>
            <a:ext uri="{FF2B5EF4-FFF2-40B4-BE49-F238E27FC236}">
              <a16:creationId xmlns:a16="http://schemas.microsoft.com/office/drawing/2014/main" id="{9419A0E6-135D-4CB8-834D-6EEA245C7D0F}"/>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22" name="ZoneTexte 1521">
          <a:extLst>
            <a:ext uri="{FF2B5EF4-FFF2-40B4-BE49-F238E27FC236}">
              <a16:creationId xmlns:a16="http://schemas.microsoft.com/office/drawing/2014/main" id="{35B2A1B2-DC6C-40E6-9CC1-61F25D06459B}"/>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23" name="ZoneTexte 1522">
          <a:extLst>
            <a:ext uri="{FF2B5EF4-FFF2-40B4-BE49-F238E27FC236}">
              <a16:creationId xmlns:a16="http://schemas.microsoft.com/office/drawing/2014/main" id="{4A504DDA-3E20-44DF-833F-5C3A6D8ABF8C}"/>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24" name="ZoneTexte 1523">
          <a:extLst>
            <a:ext uri="{FF2B5EF4-FFF2-40B4-BE49-F238E27FC236}">
              <a16:creationId xmlns:a16="http://schemas.microsoft.com/office/drawing/2014/main" id="{EF8FE957-162F-41B1-B2BE-97E503E010F2}"/>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25" name="ZoneTexte 1524">
          <a:extLst>
            <a:ext uri="{FF2B5EF4-FFF2-40B4-BE49-F238E27FC236}">
              <a16:creationId xmlns:a16="http://schemas.microsoft.com/office/drawing/2014/main" id="{ABFE8603-943F-4663-A045-B85DDA0CE537}"/>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26" name="ZoneTexte 1525">
          <a:extLst>
            <a:ext uri="{FF2B5EF4-FFF2-40B4-BE49-F238E27FC236}">
              <a16:creationId xmlns:a16="http://schemas.microsoft.com/office/drawing/2014/main" id="{B0A083CC-E7CA-46AF-BE8A-15BF8CAA205E}"/>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27" name="ZoneTexte 1526">
          <a:extLst>
            <a:ext uri="{FF2B5EF4-FFF2-40B4-BE49-F238E27FC236}">
              <a16:creationId xmlns:a16="http://schemas.microsoft.com/office/drawing/2014/main" id="{5394C1E8-1595-4ED5-9AB1-E1084E8B02B4}"/>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28" name="ZoneTexte 1527">
          <a:extLst>
            <a:ext uri="{FF2B5EF4-FFF2-40B4-BE49-F238E27FC236}">
              <a16:creationId xmlns:a16="http://schemas.microsoft.com/office/drawing/2014/main" id="{ECB8DF09-72E0-4F98-B5F6-BAADD9B0E2F6}"/>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29" name="ZoneTexte 1528">
          <a:extLst>
            <a:ext uri="{FF2B5EF4-FFF2-40B4-BE49-F238E27FC236}">
              <a16:creationId xmlns:a16="http://schemas.microsoft.com/office/drawing/2014/main" id="{8DD6D74E-DB0E-434B-9C0D-581170D64C36}"/>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30" name="ZoneTexte 1529">
          <a:extLst>
            <a:ext uri="{FF2B5EF4-FFF2-40B4-BE49-F238E27FC236}">
              <a16:creationId xmlns:a16="http://schemas.microsoft.com/office/drawing/2014/main" id="{B5B3FB97-F66E-41FB-816F-A149662DD09B}"/>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31" name="ZoneTexte 1530">
          <a:extLst>
            <a:ext uri="{FF2B5EF4-FFF2-40B4-BE49-F238E27FC236}">
              <a16:creationId xmlns:a16="http://schemas.microsoft.com/office/drawing/2014/main" id="{67293C8F-6ABA-4AA8-B085-B782DE8BFF5D}"/>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32" name="ZoneTexte 1531">
          <a:extLst>
            <a:ext uri="{FF2B5EF4-FFF2-40B4-BE49-F238E27FC236}">
              <a16:creationId xmlns:a16="http://schemas.microsoft.com/office/drawing/2014/main" id="{C3BC538D-CC8A-4718-9E31-CE5DC89E572F}"/>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33" name="ZoneTexte 1532">
          <a:extLst>
            <a:ext uri="{FF2B5EF4-FFF2-40B4-BE49-F238E27FC236}">
              <a16:creationId xmlns:a16="http://schemas.microsoft.com/office/drawing/2014/main" id="{75D52E10-5D38-4573-93F8-6710F7F23828}"/>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34" name="ZoneTexte 1533">
          <a:extLst>
            <a:ext uri="{FF2B5EF4-FFF2-40B4-BE49-F238E27FC236}">
              <a16:creationId xmlns:a16="http://schemas.microsoft.com/office/drawing/2014/main" id="{0FC88A31-C653-4C2E-B332-02CF16709D22}"/>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35" name="ZoneTexte 1534">
          <a:extLst>
            <a:ext uri="{FF2B5EF4-FFF2-40B4-BE49-F238E27FC236}">
              <a16:creationId xmlns:a16="http://schemas.microsoft.com/office/drawing/2014/main" id="{6DD912AB-AAA6-4CCB-AC93-2F43149B862E}"/>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36" name="ZoneTexte 1535">
          <a:extLst>
            <a:ext uri="{FF2B5EF4-FFF2-40B4-BE49-F238E27FC236}">
              <a16:creationId xmlns:a16="http://schemas.microsoft.com/office/drawing/2014/main" id="{88E722B0-D90E-43E4-B4ED-5BFEA535A0DA}"/>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37" name="ZoneTexte 1536">
          <a:extLst>
            <a:ext uri="{FF2B5EF4-FFF2-40B4-BE49-F238E27FC236}">
              <a16:creationId xmlns:a16="http://schemas.microsoft.com/office/drawing/2014/main" id="{8A85F185-C7C1-4699-A6C8-D7C2E6090B7F}"/>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38" name="ZoneTexte 1537">
          <a:extLst>
            <a:ext uri="{FF2B5EF4-FFF2-40B4-BE49-F238E27FC236}">
              <a16:creationId xmlns:a16="http://schemas.microsoft.com/office/drawing/2014/main" id="{49E33CAC-30F9-4AAB-92F7-B5A8455D5C43}"/>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39" name="ZoneTexte 1538">
          <a:extLst>
            <a:ext uri="{FF2B5EF4-FFF2-40B4-BE49-F238E27FC236}">
              <a16:creationId xmlns:a16="http://schemas.microsoft.com/office/drawing/2014/main" id="{F4F1F46D-14BB-4F44-9ED8-F79E85CE7386}"/>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40" name="ZoneTexte 1539">
          <a:extLst>
            <a:ext uri="{FF2B5EF4-FFF2-40B4-BE49-F238E27FC236}">
              <a16:creationId xmlns:a16="http://schemas.microsoft.com/office/drawing/2014/main" id="{23CEEB75-2811-4A9A-9312-57D786E07BB9}"/>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41" name="ZoneTexte 1540">
          <a:extLst>
            <a:ext uri="{FF2B5EF4-FFF2-40B4-BE49-F238E27FC236}">
              <a16:creationId xmlns:a16="http://schemas.microsoft.com/office/drawing/2014/main" id="{939E3C2A-0997-49D3-8BF4-345C211D07C7}"/>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42" name="ZoneTexte 1541">
          <a:extLst>
            <a:ext uri="{FF2B5EF4-FFF2-40B4-BE49-F238E27FC236}">
              <a16:creationId xmlns:a16="http://schemas.microsoft.com/office/drawing/2014/main" id="{8624B4E9-E971-48A7-8E27-8CF22DA94806}"/>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43" name="ZoneTexte 1542">
          <a:extLst>
            <a:ext uri="{FF2B5EF4-FFF2-40B4-BE49-F238E27FC236}">
              <a16:creationId xmlns:a16="http://schemas.microsoft.com/office/drawing/2014/main" id="{07005E84-0BB0-482E-9AA7-7BA5788C07AC}"/>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44" name="ZoneTexte 1543">
          <a:extLst>
            <a:ext uri="{FF2B5EF4-FFF2-40B4-BE49-F238E27FC236}">
              <a16:creationId xmlns:a16="http://schemas.microsoft.com/office/drawing/2014/main" id="{5779F4B6-4606-4155-B7B2-73CB2FC1DD85}"/>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45" name="ZoneTexte 1544">
          <a:extLst>
            <a:ext uri="{FF2B5EF4-FFF2-40B4-BE49-F238E27FC236}">
              <a16:creationId xmlns:a16="http://schemas.microsoft.com/office/drawing/2014/main" id="{3F2A180B-8B38-4F58-8452-1D5695E2C55F}"/>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46" name="ZoneTexte 1545">
          <a:extLst>
            <a:ext uri="{FF2B5EF4-FFF2-40B4-BE49-F238E27FC236}">
              <a16:creationId xmlns:a16="http://schemas.microsoft.com/office/drawing/2014/main" id="{E27A04DB-1E53-4A20-A89D-592AD3D16BAA}"/>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47" name="ZoneTexte 1546">
          <a:extLst>
            <a:ext uri="{FF2B5EF4-FFF2-40B4-BE49-F238E27FC236}">
              <a16:creationId xmlns:a16="http://schemas.microsoft.com/office/drawing/2014/main" id="{2DAB6A30-0FBB-4329-BF7C-F19BF02447AA}"/>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48" name="ZoneTexte 1547">
          <a:extLst>
            <a:ext uri="{FF2B5EF4-FFF2-40B4-BE49-F238E27FC236}">
              <a16:creationId xmlns:a16="http://schemas.microsoft.com/office/drawing/2014/main" id="{60ACE75A-0AA0-4197-A4D4-C9A70DCA4D96}"/>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49" name="ZoneTexte 1548">
          <a:extLst>
            <a:ext uri="{FF2B5EF4-FFF2-40B4-BE49-F238E27FC236}">
              <a16:creationId xmlns:a16="http://schemas.microsoft.com/office/drawing/2014/main" id="{330AECA3-7780-408F-8564-4C11BA6BDFF0}"/>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50" name="ZoneTexte 1549">
          <a:extLst>
            <a:ext uri="{FF2B5EF4-FFF2-40B4-BE49-F238E27FC236}">
              <a16:creationId xmlns:a16="http://schemas.microsoft.com/office/drawing/2014/main" id="{648E3C58-EB9B-463A-87FB-711D1FE98269}"/>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51" name="ZoneTexte 1550">
          <a:extLst>
            <a:ext uri="{FF2B5EF4-FFF2-40B4-BE49-F238E27FC236}">
              <a16:creationId xmlns:a16="http://schemas.microsoft.com/office/drawing/2014/main" id="{F3777915-4A27-4D92-922F-3937EF8A1FE5}"/>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52" name="ZoneTexte 1551">
          <a:extLst>
            <a:ext uri="{FF2B5EF4-FFF2-40B4-BE49-F238E27FC236}">
              <a16:creationId xmlns:a16="http://schemas.microsoft.com/office/drawing/2014/main" id="{7E006BAA-977A-41E8-A41D-1A799DC2ADC2}"/>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53" name="ZoneTexte 1552">
          <a:extLst>
            <a:ext uri="{FF2B5EF4-FFF2-40B4-BE49-F238E27FC236}">
              <a16:creationId xmlns:a16="http://schemas.microsoft.com/office/drawing/2014/main" id="{6E358E2B-7BFF-4AAD-92A3-8267FDB08B6A}"/>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54" name="ZoneTexte 1553">
          <a:extLst>
            <a:ext uri="{FF2B5EF4-FFF2-40B4-BE49-F238E27FC236}">
              <a16:creationId xmlns:a16="http://schemas.microsoft.com/office/drawing/2014/main" id="{F9FE803F-0ACD-4BB1-80B3-54436195237C}"/>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55" name="ZoneTexte 1554">
          <a:extLst>
            <a:ext uri="{FF2B5EF4-FFF2-40B4-BE49-F238E27FC236}">
              <a16:creationId xmlns:a16="http://schemas.microsoft.com/office/drawing/2014/main" id="{A41FD7F8-D219-4D59-95B9-4452594E0254}"/>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56" name="ZoneTexte 1555">
          <a:extLst>
            <a:ext uri="{FF2B5EF4-FFF2-40B4-BE49-F238E27FC236}">
              <a16:creationId xmlns:a16="http://schemas.microsoft.com/office/drawing/2014/main" id="{FA3CD264-95A2-4166-9334-7D7424D2F65E}"/>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57" name="ZoneTexte 1556">
          <a:extLst>
            <a:ext uri="{FF2B5EF4-FFF2-40B4-BE49-F238E27FC236}">
              <a16:creationId xmlns:a16="http://schemas.microsoft.com/office/drawing/2014/main" id="{9F915B6C-36A6-4222-A621-CB8A25889CDE}"/>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58" name="ZoneTexte 1557">
          <a:extLst>
            <a:ext uri="{FF2B5EF4-FFF2-40B4-BE49-F238E27FC236}">
              <a16:creationId xmlns:a16="http://schemas.microsoft.com/office/drawing/2014/main" id="{E0898DFC-9A1B-4DE4-B175-39DB3BD1F32B}"/>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59" name="ZoneTexte 1558">
          <a:extLst>
            <a:ext uri="{FF2B5EF4-FFF2-40B4-BE49-F238E27FC236}">
              <a16:creationId xmlns:a16="http://schemas.microsoft.com/office/drawing/2014/main" id="{5D37DDA6-E680-4665-8757-92BC0B08A16D}"/>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60" name="ZoneTexte 1559">
          <a:extLst>
            <a:ext uri="{FF2B5EF4-FFF2-40B4-BE49-F238E27FC236}">
              <a16:creationId xmlns:a16="http://schemas.microsoft.com/office/drawing/2014/main" id="{01D56231-50E1-4ACE-9599-678AE0C7C740}"/>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61" name="ZoneTexte 1560">
          <a:extLst>
            <a:ext uri="{FF2B5EF4-FFF2-40B4-BE49-F238E27FC236}">
              <a16:creationId xmlns:a16="http://schemas.microsoft.com/office/drawing/2014/main" id="{51A659CD-B3EC-4772-BE97-97E1481896E5}"/>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62" name="ZoneTexte 1561">
          <a:extLst>
            <a:ext uri="{FF2B5EF4-FFF2-40B4-BE49-F238E27FC236}">
              <a16:creationId xmlns:a16="http://schemas.microsoft.com/office/drawing/2014/main" id="{53F4202D-7A8E-4FC5-BA21-78FDAD503B19}"/>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44</xdr:row>
      <xdr:rowOff>0</xdr:rowOff>
    </xdr:from>
    <xdr:ext cx="0" cy="172227"/>
    <xdr:sp macro="" textlink="">
      <xdr:nvSpPr>
        <xdr:cNvPr id="1563" name="ZoneTexte 1562">
          <a:extLst>
            <a:ext uri="{FF2B5EF4-FFF2-40B4-BE49-F238E27FC236}">
              <a16:creationId xmlns:a16="http://schemas.microsoft.com/office/drawing/2014/main" id="{C3FFFCC7-04B9-4635-B586-9C94AC369FC6}"/>
            </a:ext>
          </a:extLst>
        </xdr:cNvPr>
        <xdr:cNvSpPr txBox="1"/>
      </xdr:nvSpPr>
      <xdr:spPr>
        <a:xfrm>
          <a:off x="26231850" y="842962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1564" name="ZoneTexte 1563">
          <a:extLst>
            <a:ext uri="{FF2B5EF4-FFF2-40B4-BE49-F238E27FC236}">
              <a16:creationId xmlns:a16="http://schemas.microsoft.com/office/drawing/2014/main" id="{89D6FF13-25FE-44EB-8469-1187A8CE13CA}"/>
            </a:ext>
          </a:extLst>
        </xdr:cNvPr>
        <xdr:cNvSpPr txBox="1"/>
      </xdr:nvSpPr>
      <xdr:spPr>
        <a:xfrm>
          <a:off x="22926675" y="1300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1565" name="ZoneTexte 1564">
          <a:extLst>
            <a:ext uri="{FF2B5EF4-FFF2-40B4-BE49-F238E27FC236}">
              <a16:creationId xmlns:a16="http://schemas.microsoft.com/office/drawing/2014/main" id="{88C4428E-ACFB-490E-99CA-C12532F19265}"/>
            </a:ext>
          </a:extLst>
        </xdr:cNvPr>
        <xdr:cNvSpPr txBox="1"/>
      </xdr:nvSpPr>
      <xdr:spPr>
        <a:xfrm>
          <a:off x="22926675" y="1300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1566" name="ZoneTexte 1565">
          <a:extLst>
            <a:ext uri="{FF2B5EF4-FFF2-40B4-BE49-F238E27FC236}">
              <a16:creationId xmlns:a16="http://schemas.microsoft.com/office/drawing/2014/main" id="{2D7AC5A4-D8A7-4D05-84AE-84EF31CB3281}"/>
            </a:ext>
          </a:extLst>
        </xdr:cNvPr>
        <xdr:cNvSpPr txBox="1"/>
      </xdr:nvSpPr>
      <xdr:spPr>
        <a:xfrm>
          <a:off x="22926675" y="1300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1567" name="ZoneTexte 1566">
          <a:extLst>
            <a:ext uri="{FF2B5EF4-FFF2-40B4-BE49-F238E27FC236}">
              <a16:creationId xmlns:a16="http://schemas.microsoft.com/office/drawing/2014/main" id="{681F2CF1-B01F-4260-96F3-1E72D447C835}"/>
            </a:ext>
          </a:extLst>
        </xdr:cNvPr>
        <xdr:cNvSpPr txBox="1"/>
      </xdr:nvSpPr>
      <xdr:spPr>
        <a:xfrm>
          <a:off x="22926675" y="1300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1568" name="ZoneTexte 1567">
          <a:extLst>
            <a:ext uri="{FF2B5EF4-FFF2-40B4-BE49-F238E27FC236}">
              <a16:creationId xmlns:a16="http://schemas.microsoft.com/office/drawing/2014/main" id="{022A7E89-D3B0-4A32-AAB3-6642FD998C56}"/>
            </a:ext>
          </a:extLst>
        </xdr:cNvPr>
        <xdr:cNvSpPr txBox="1"/>
      </xdr:nvSpPr>
      <xdr:spPr>
        <a:xfrm>
          <a:off x="22926675" y="1300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1569" name="ZoneTexte 1568">
          <a:extLst>
            <a:ext uri="{FF2B5EF4-FFF2-40B4-BE49-F238E27FC236}">
              <a16:creationId xmlns:a16="http://schemas.microsoft.com/office/drawing/2014/main" id="{0B0E9540-129D-49D7-963F-AE4FFE859D17}"/>
            </a:ext>
          </a:extLst>
        </xdr:cNvPr>
        <xdr:cNvSpPr txBox="1"/>
      </xdr:nvSpPr>
      <xdr:spPr>
        <a:xfrm>
          <a:off x="22926675" y="1300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1570" name="ZoneTexte 1569">
          <a:extLst>
            <a:ext uri="{FF2B5EF4-FFF2-40B4-BE49-F238E27FC236}">
              <a16:creationId xmlns:a16="http://schemas.microsoft.com/office/drawing/2014/main" id="{22887705-454E-4A66-B7C2-4CF07526CF4B}"/>
            </a:ext>
          </a:extLst>
        </xdr:cNvPr>
        <xdr:cNvSpPr txBox="1"/>
      </xdr:nvSpPr>
      <xdr:spPr>
        <a:xfrm>
          <a:off x="22926675" y="1300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1571" name="ZoneTexte 1570">
          <a:extLst>
            <a:ext uri="{FF2B5EF4-FFF2-40B4-BE49-F238E27FC236}">
              <a16:creationId xmlns:a16="http://schemas.microsoft.com/office/drawing/2014/main" id="{5480B3F8-5CED-47B8-9FD4-6499370C0775}"/>
            </a:ext>
          </a:extLst>
        </xdr:cNvPr>
        <xdr:cNvSpPr txBox="1"/>
      </xdr:nvSpPr>
      <xdr:spPr>
        <a:xfrm>
          <a:off x="22926675" y="1300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1572" name="ZoneTexte 1571">
          <a:extLst>
            <a:ext uri="{FF2B5EF4-FFF2-40B4-BE49-F238E27FC236}">
              <a16:creationId xmlns:a16="http://schemas.microsoft.com/office/drawing/2014/main" id="{A14CF05B-817B-4CDF-9371-2A726484679B}"/>
            </a:ext>
          </a:extLst>
        </xdr:cNvPr>
        <xdr:cNvSpPr txBox="1"/>
      </xdr:nvSpPr>
      <xdr:spPr>
        <a:xfrm>
          <a:off x="22926675" y="1300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1573" name="ZoneTexte 1572">
          <a:extLst>
            <a:ext uri="{FF2B5EF4-FFF2-40B4-BE49-F238E27FC236}">
              <a16:creationId xmlns:a16="http://schemas.microsoft.com/office/drawing/2014/main" id="{8D74C9F3-4DD4-4441-9DF7-4F644C272A80}"/>
            </a:ext>
          </a:extLst>
        </xdr:cNvPr>
        <xdr:cNvSpPr txBox="1"/>
      </xdr:nvSpPr>
      <xdr:spPr>
        <a:xfrm>
          <a:off x="22926675" y="1300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1574" name="ZoneTexte 1573">
          <a:extLst>
            <a:ext uri="{FF2B5EF4-FFF2-40B4-BE49-F238E27FC236}">
              <a16:creationId xmlns:a16="http://schemas.microsoft.com/office/drawing/2014/main" id="{E68C1DE4-4E78-4BEE-AAAB-C340447FEAC9}"/>
            </a:ext>
          </a:extLst>
        </xdr:cNvPr>
        <xdr:cNvSpPr txBox="1"/>
      </xdr:nvSpPr>
      <xdr:spPr>
        <a:xfrm>
          <a:off x="22926675" y="1300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68</xdr:row>
      <xdr:rowOff>0</xdr:rowOff>
    </xdr:from>
    <xdr:ext cx="65" cy="172227"/>
    <xdr:sp macro="" textlink="">
      <xdr:nvSpPr>
        <xdr:cNvPr id="1575" name="ZoneTexte 1574">
          <a:extLst>
            <a:ext uri="{FF2B5EF4-FFF2-40B4-BE49-F238E27FC236}">
              <a16:creationId xmlns:a16="http://schemas.microsoft.com/office/drawing/2014/main" id="{0E311087-B5C6-4384-B9A3-E5DFB2020394}"/>
            </a:ext>
          </a:extLst>
        </xdr:cNvPr>
        <xdr:cNvSpPr txBox="1"/>
      </xdr:nvSpPr>
      <xdr:spPr>
        <a:xfrm>
          <a:off x="22926675" y="1300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1576" name="ZoneTexte 1575">
          <a:extLst>
            <a:ext uri="{FF2B5EF4-FFF2-40B4-BE49-F238E27FC236}">
              <a16:creationId xmlns:a16="http://schemas.microsoft.com/office/drawing/2014/main" id="{E24C7075-F9F2-43C8-80C9-396224D7E631}"/>
            </a:ext>
          </a:extLst>
        </xdr:cNvPr>
        <xdr:cNvSpPr txBox="1"/>
      </xdr:nvSpPr>
      <xdr:spPr>
        <a:xfrm>
          <a:off x="22926675" y="1319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1577" name="ZoneTexte 1576">
          <a:extLst>
            <a:ext uri="{FF2B5EF4-FFF2-40B4-BE49-F238E27FC236}">
              <a16:creationId xmlns:a16="http://schemas.microsoft.com/office/drawing/2014/main" id="{44C4ECAA-A048-488F-B0C1-028200ECE9D8}"/>
            </a:ext>
          </a:extLst>
        </xdr:cNvPr>
        <xdr:cNvSpPr txBox="1"/>
      </xdr:nvSpPr>
      <xdr:spPr>
        <a:xfrm>
          <a:off x="22926675" y="1319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1578" name="ZoneTexte 1577">
          <a:extLst>
            <a:ext uri="{FF2B5EF4-FFF2-40B4-BE49-F238E27FC236}">
              <a16:creationId xmlns:a16="http://schemas.microsoft.com/office/drawing/2014/main" id="{CB4BDDB2-6B3C-49D7-B095-D19E8A55EDA5}"/>
            </a:ext>
          </a:extLst>
        </xdr:cNvPr>
        <xdr:cNvSpPr txBox="1"/>
      </xdr:nvSpPr>
      <xdr:spPr>
        <a:xfrm>
          <a:off x="22926675" y="1319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1579" name="ZoneTexte 1578">
          <a:extLst>
            <a:ext uri="{FF2B5EF4-FFF2-40B4-BE49-F238E27FC236}">
              <a16:creationId xmlns:a16="http://schemas.microsoft.com/office/drawing/2014/main" id="{98C17B87-74FE-45D1-9DAB-FDC40A9635EE}"/>
            </a:ext>
          </a:extLst>
        </xdr:cNvPr>
        <xdr:cNvSpPr txBox="1"/>
      </xdr:nvSpPr>
      <xdr:spPr>
        <a:xfrm>
          <a:off x="22926675" y="1319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1580" name="ZoneTexte 1579">
          <a:extLst>
            <a:ext uri="{FF2B5EF4-FFF2-40B4-BE49-F238E27FC236}">
              <a16:creationId xmlns:a16="http://schemas.microsoft.com/office/drawing/2014/main" id="{B77A3CB0-C9F2-4527-8845-82B2D936D75D}"/>
            </a:ext>
          </a:extLst>
        </xdr:cNvPr>
        <xdr:cNvSpPr txBox="1"/>
      </xdr:nvSpPr>
      <xdr:spPr>
        <a:xfrm>
          <a:off x="22926675" y="1319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1581" name="ZoneTexte 1580">
          <a:extLst>
            <a:ext uri="{FF2B5EF4-FFF2-40B4-BE49-F238E27FC236}">
              <a16:creationId xmlns:a16="http://schemas.microsoft.com/office/drawing/2014/main" id="{66194734-019B-45C1-BF6C-324F5891E103}"/>
            </a:ext>
          </a:extLst>
        </xdr:cNvPr>
        <xdr:cNvSpPr txBox="1"/>
      </xdr:nvSpPr>
      <xdr:spPr>
        <a:xfrm>
          <a:off x="22926675" y="1319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1582" name="ZoneTexte 1581">
          <a:extLst>
            <a:ext uri="{FF2B5EF4-FFF2-40B4-BE49-F238E27FC236}">
              <a16:creationId xmlns:a16="http://schemas.microsoft.com/office/drawing/2014/main" id="{4401543F-9544-48C3-B7C2-C4F9715167EF}"/>
            </a:ext>
          </a:extLst>
        </xdr:cNvPr>
        <xdr:cNvSpPr txBox="1"/>
      </xdr:nvSpPr>
      <xdr:spPr>
        <a:xfrm>
          <a:off x="22926675" y="1319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1583" name="ZoneTexte 1582">
          <a:extLst>
            <a:ext uri="{FF2B5EF4-FFF2-40B4-BE49-F238E27FC236}">
              <a16:creationId xmlns:a16="http://schemas.microsoft.com/office/drawing/2014/main" id="{BF567BC2-375D-46F3-8877-74908D4F9EE6}"/>
            </a:ext>
          </a:extLst>
        </xdr:cNvPr>
        <xdr:cNvSpPr txBox="1"/>
      </xdr:nvSpPr>
      <xdr:spPr>
        <a:xfrm>
          <a:off x="22926675" y="1319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1584" name="ZoneTexte 1583">
          <a:extLst>
            <a:ext uri="{FF2B5EF4-FFF2-40B4-BE49-F238E27FC236}">
              <a16:creationId xmlns:a16="http://schemas.microsoft.com/office/drawing/2014/main" id="{627B5028-0A2C-4B31-AF58-D5E6B133D032}"/>
            </a:ext>
          </a:extLst>
        </xdr:cNvPr>
        <xdr:cNvSpPr txBox="1"/>
      </xdr:nvSpPr>
      <xdr:spPr>
        <a:xfrm>
          <a:off x="22926675" y="1319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1585" name="ZoneTexte 1584">
          <a:extLst>
            <a:ext uri="{FF2B5EF4-FFF2-40B4-BE49-F238E27FC236}">
              <a16:creationId xmlns:a16="http://schemas.microsoft.com/office/drawing/2014/main" id="{590E4B3A-D975-4F4D-AD34-C2A904E09EB9}"/>
            </a:ext>
          </a:extLst>
        </xdr:cNvPr>
        <xdr:cNvSpPr txBox="1"/>
      </xdr:nvSpPr>
      <xdr:spPr>
        <a:xfrm>
          <a:off x="22926675" y="1319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1586" name="ZoneTexte 1585">
          <a:extLst>
            <a:ext uri="{FF2B5EF4-FFF2-40B4-BE49-F238E27FC236}">
              <a16:creationId xmlns:a16="http://schemas.microsoft.com/office/drawing/2014/main" id="{1AAC1C64-F36D-47AA-AED6-DB2E28072CC1}"/>
            </a:ext>
          </a:extLst>
        </xdr:cNvPr>
        <xdr:cNvSpPr txBox="1"/>
      </xdr:nvSpPr>
      <xdr:spPr>
        <a:xfrm>
          <a:off x="22926675" y="1319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1587" name="ZoneTexte 1586">
          <a:extLst>
            <a:ext uri="{FF2B5EF4-FFF2-40B4-BE49-F238E27FC236}">
              <a16:creationId xmlns:a16="http://schemas.microsoft.com/office/drawing/2014/main" id="{3F026D92-1957-4F11-A7AE-6E9A5AE10B7E}"/>
            </a:ext>
          </a:extLst>
        </xdr:cNvPr>
        <xdr:cNvSpPr txBox="1"/>
      </xdr:nvSpPr>
      <xdr:spPr>
        <a:xfrm>
          <a:off x="22926675" y="1319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1588" name="ZoneTexte 1587">
          <a:extLst>
            <a:ext uri="{FF2B5EF4-FFF2-40B4-BE49-F238E27FC236}">
              <a16:creationId xmlns:a16="http://schemas.microsoft.com/office/drawing/2014/main" id="{62342260-019E-46D3-A8A2-581F591951FC}"/>
            </a:ext>
          </a:extLst>
        </xdr:cNvPr>
        <xdr:cNvSpPr txBox="1"/>
      </xdr:nvSpPr>
      <xdr:spPr>
        <a:xfrm>
          <a:off x="22926675" y="1319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1589" name="ZoneTexte 1588">
          <a:extLst>
            <a:ext uri="{FF2B5EF4-FFF2-40B4-BE49-F238E27FC236}">
              <a16:creationId xmlns:a16="http://schemas.microsoft.com/office/drawing/2014/main" id="{1A2F0581-B014-4352-A9E4-9A8D538B5833}"/>
            </a:ext>
          </a:extLst>
        </xdr:cNvPr>
        <xdr:cNvSpPr txBox="1"/>
      </xdr:nvSpPr>
      <xdr:spPr>
        <a:xfrm>
          <a:off x="22926675" y="1319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1590" name="ZoneTexte 1589">
          <a:extLst>
            <a:ext uri="{FF2B5EF4-FFF2-40B4-BE49-F238E27FC236}">
              <a16:creationId xmlns:a16="http://schemas.microsoft.com/office/drawing/2014/main" id="{CBF5D962-6D28-4722-A45E-DDEB4204561E}"/>
            </a:ext>
          </a:extLst>
        </xdr:cNvPr>
        <xdr:cNvSpPr txBox="1"/>
      </xdr:nvSpPr>
      <xdr:spPr>
        <a:xfrm>
          <a:off x="22926675" y="1319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69</xdr:row>
      <xdr:rowOff>0</xdr:rowOff>
    </xdr:from>
    <xdr:ext cx="65" cy="172227"/>
    <xdr:sp macro="" textlink="">
      <xdr:nvSpPr>
        <xdr:cNvPr id="1591" name="ZoneTexte 1590">
          <a:extLst>
            <a:ext uri="{FF2B5EF4-FFF2-40B4-BE49-F238E27FC236}">
              <a16:creationId xmlns:a16="http://schemas.microsoft.com/office/drawing/2014/main" id="{D3A63E7A-F257-4890-B996-C9BBD1BC7DB3}"/>
            </a:ext>
          </a:extLst>
        </xdr:cNvPr>
        <xdr:cNvSpPr txBox="1"/>
      </xdr:nvSpPr>
      <xdr:spPr>
        <a:xfrm>
          <a:off x="22926675" y="1319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592" name="ZoneTexte 1591">
          <a:extLst>
            <a:ext uri="{FF2B5EF4-FFF2-40B4-BE49-F238E27FC236}">
              <a16:creationId xmlns:a16="http://schemas.microsoft.com/office/drawing/2014/main" id="{0B1C054B-0376-4B79-AC1B-DEFA05A4A0CC}"/>
            </a:ext>
          </a:extLst>
        </xdr:cNvPr>
        <xdr:cNvSpPr txBox="1"/>
      </xdr:nvSpPr>
      <xdr:spPr>
        <a:xfrm>
          <a:off x="2292667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593" name="ZoneTexte 1592">
          <a:extLst>
            <a:ext uri="{FF2B5EF4-FFF2-40B4-BE49-F238E27FC236}">
              <a16:creationId xmlns:a16="http://schemas.microsoft.com/office/drawing/2014/main" id="{9CD5885A-8620-46D2-8941-DDC1FF26C453}"/>
            </a:ext>
          </a:extLst>
        </xdr:cNvPr>
        <xdr:cNvSpPr txBox="1"/>
      </xdr:nvSpPr>
      <xdr:spPr>
        <a:xfrm>
          <a:off x="2292667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594" name="ZoneTexte 1593">
          <a:extLst>
            <a:ext uri="{FF2B5EF4-FFF2-40B4-BE49-F238E27FC236}">
              <a16:creationId xmlns:a16="http://schemas.microsoft.com/office/drawing/2014/main" id="{19A08CF3-CB15-49E8-94F6-50DC4309CB56}"/>
            </a:ext>
          </a:extLst>
        </xdr:cNvPr>
        <xdr:cNvSpPr txBox="1"/>
      </xdr:nvSpPr>
      <xdr:spPr>
        <a:xfrm>
          <a:off x="2292667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595" name="ZoneTexte 1594">
          <a:extLst>
            <a:ext uri="{FF2B5EF4-FFF2-40B4-BE49-F238E27FC236}">
              <a16:creationId xmlns:a16="http://schemas.microsoft.com/office/drawing/2014/main" id="{36E5A798-DE65-4259-BBA4-7247BBE04557}"/>
            </a:ext>
          </a:extLst>
        </xdr:cNvPr>
        <xdr:cNvSpPr txBox="1"/>
      </xdr:nvSpPr>
      <xdr:spPr>
        <a:xfrm>
          <a:off x="2292667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596" name="ZoneTexte 1595">
          <a:extLst>
            <a:ext uri="{FF2B5EF4-FFF2-40B4-BE49-F238E27FC236}">
              <a16:creationId xmlns:a16="http://schemas.microsoft.com/office/drawing/2014/main" id="{FF4A22C7-9CB2-4EBD-8D2F-19531E16BD3D}"/>
            </a:ext>
          </a:extLst>
        </xdr:cNvPr>
        <xdr:cNvSpPr txBox="1"/>
      </xdr:nvSpPr>
      <xdr:spPr>
        <a:xfrm>
          <a:off x="2292667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597" name="ZoneTexte 1596">
          <a:extLst>
            <a:ext uri="{FF2B5EF4-FFF2-40B4-BE49-F238E27FC236}">
              <a16:creationId xmlns:a16="http://schemas.microsoft.com/office/drawing/2014/main" id="{B6C85186-9119-482D-A611-744F237447FC}"/>
            </a:ext>
          </a:extLst>
        </xdr:cNvPr>
        <xdr:cNvSpPr txBox="1"/>
      </xdr:nvSpPr>
      <xdr:spPr>
        <a:xfrm>
          <a:off x="2292667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598" name="ZoneTexte 1597">
          <a:extLst>
            <a:ext uri="{FF2B5EF4-FFF2-40B4-BE49-F238E27FC236}">
              <a16:creationId xmlns:a16="http://schemas.microsoft.com/office/drawing/2014/main" id="{87E35137-DFF2-4842-811E-D2104C7685A1}"/>
            </a:ext>
          </a:extLst>
        </xdr:cNvPr>
        <xdr:cNvSpPr txBox="1"/>
      </xdr:nvSpPr>
      <xdr:spPr>
        <a:xfrm>
          <a:off x="2292667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599" name="ZoneTexte 1598">
          <a:extLst>
            <a:ext uri="{FF2B5EF4-FFF2-40B4-BE49-F238E27FC236}">
              <a16:creationId xmlns:a16="http://schemas.microsoft.com/office/drawing/2014/main" id="{BE309C31-CA6C-4AFF-B43E-63324F54232F}"/>
            </a:ext>
          </a:extLst>
        </xdr:cNvPr>
        <xdr:cNvSpPr txBox="1"/>
      </xdr:nvSpPr>
      <xdr:spPr>
        <a:xfrm>
          <a:off x="2292667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600" name="ZoneTexte 1599">
          <a:extLst>
            <a:ext uri="{FF2B5EF4-FFF2-40B4-BE49-F238E27FC236}">
              <a16:creationId xmlns:a16="http://schemas.microsoft.com/office/drawing/2014/main" id="{77CDD588-723E-40D3-89D6-E9F3AD46DB36}"/>
            </a:ext>
          </a:extLst>
        </xdr:cNvPr>
        <xdr:cNvSpPr txBox="1"/>
      </xdr:nvSpPr>
      <xdr:spPr>
        <a:xfrm>
          <a:off x="2292667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601" name="ZoneTexte 1600">
          <a:extLst>
            <a:ext uri="{FF2B5EF4-FFF2-40B4-BE49-F238E27FC236}">
              <a16:creationId xmlns:a16="http://schemas.microsoft.com/office/drawing/2014/main" id="{072FF270-4A2C-4B97-8A79-C7CF746812B9}"/>
            </a:ext>
          </a:extLst>
        </xdr:cNvPr>
        <xdr:cNvSpPr txBox="1"/>
      </xdr:nvSpPr>
      <xdr:spPr>
        <a:xfrm>
          <a:off x="2292667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02" name="ZoneTexte 1601">
          <a:extLst>
            <a:ext uri="{FF2B5EF4-FFF2-40B4-BE49-F238E27FC236}">
              <a16:creationId xmlns:a16="http://schemas.microsoft.com/office/drawing/2014/main" id="{C3D52EAB-F7A3-428C-8AC6-198068D23053}"/>
            </a:ext>
          </a:extLst>
        </xdr:cNvPr>
        <xdr:cNvSpPr txBox="1"/>
      </xdr:nvSpPr>
      <xdr:spPr>
        <a:xfrm>
          <a:off x="22926675" y="1185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03" name="ZoneTexte 1602">
          <a:extLst>
            <a:ext uri="{FF2B5EF4-FFF2-40B4-BE49-F238E27FC236}">
              <a16:creationId xmlns:a16="http://schemas.microsoft.com/office/drawing/2014/main" id="{DB56C8D7-0222-460B-99B3-D3230AAC4154}"/>
            </a:ext>
          </a:extLst>
        </xdr:cNvPr>
        <xdr:cNvSpPr txBox="1"/>
      </xdr:nvSpPr>
      <xdr:spPr>
        <a:xfrm>
          <a:off x="22926675" y="1185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04" name="ZoneTexte 1603">
          <a:extLst>
            <a:ext uri="{FF2B5EF4-FFF2-40B4-BE49-F238E27FC236}">
              <a16:creationId xmlns:a16="http://schemas.microsoft.com/office/drawing/2014/main" id="{747E32C0-3920-4BC4-A6EE-020AEEE6AF62}"/>
            </a:ext>
          </a:extLst>
        </xdr:cNvPr>
        <xdr:cNvSpPr txBox="1"/>
      </xdr:nvSpPr>
      <xdr:spPr>
        <a:xfrm>
          <a:off x="22926675" y="1185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05" name="ZoneTexte 1604">
          <a:extLst>
            <a:ext uri="{FF2B5EF4-FFF2-40B4-BE49-F238E27FC236}">
              <a16:creationId xmlns:a16="http://schemas.microsoft.com/office/drawing/2014/main" id="{59F10A6B-10F4-449A-A1F7-27DF2C890238}"/>
            </a:ext>
          </a:extLst>
        </xdr:cNvPr>
        <xdr:cNvSpPr txBox="1"/>
      </xdr:nvSpPr>
      <xdr:spPr>
        <a:xfrm>
          <a:off x="22926675" y="1185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06" name="ZoneTexte 1605">
          <a:extLst>
            <a:ext uri="{FF2B5EF4-FFF2-40B4-BE49-F238E27FC236}">
              <a16:creationId xmlns:a16="http://schemas.microsoft.com/office/drawing/2014/main" id="{3FC5D142-C615-4963-A4F9-611899C7748D}"/>
            </a:ext>
          </a:extLst>
        </xdr:cNvPr>
        <xdr:cNvSpPr txBox="1"/>
      </xdr:nvSpPr>
      <xdr:spPr>
        <a:xfrm>
          <a:off x="22926675" y="1185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07" name="ZoneTexte 1606">
          <a:extLst>
            <a:ext uri="{FF2B5EF4-FFF2-40B4-BE49-F238E27FC236}">
              <a16:creationId xmlns:a16="http://schemas.microsoft.com/office/drawing/2014/main" id="{3F23C64D-EA2D-4CC6-9DEB-4BB7623354EC}"/>
            </a:ext>
          </a:extLst>
        </xdr:cNvPr>
        <xdr:cNvSpPr txBox="1"/>
      </xdr:nvSpPr>
      <xdr:spPr>
        <a:xfrm>
          <a:off x="22926675" y="1185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08" name="ZoneTexte 1607">
          <a:extLst>
            <a:ext uri="{FF2B5EF4-FFF2-40B4-BE49-F238E27FC236}">
              <a16:creationId xmlns:a16="http://schemas.microsoft.com/office/drawing/2014/main" id="{29E6C345-C149-4170-8AAB-67CCE1CB40E4}"/>
            </a:ext>
          </a:extLst>
        </xdr:cNvPr>
        <xdr:cNvSpPr txBox="1"/>
      </xdr:nvSpPr>
      <xdr:spPr>
        <a:xfrm>
          <a:off x="22926675" y="1185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09" name="ZoneTexte 1608">
          <a:extLst>
            <a:ext uri="{FF2B5EF4-FFF2-40B4-BE49-F238E27FC236}">
              <a16:creationId xmlns:a16="http://schemas.microsoft.com/office/drawing/2014/main" id="{3B512786-CD1E-4A11-9A10-5091932FE159}"/>
            </a:ext>
          </a:extLst>
        </xdr:cNvPr>
        <xdr:cNvSpPr txBox="1"/>
      </xdr:nvSpPr>
      <xdr:spPr>
        <a:xfrm>
          <a:off x="22926675" y="1185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10" name="ZoneTexte 1609">
          <a:extLst>
            <a:ext uri="{FF2B5EF4-FFF2-40B4-BE49-F238E27FC236}">
              <a16:creationId xmlns:a16="http://schemas.microsoft.com/office/drawing/2014/main" id="{D202CDF8-F4E7-43DF-B2AE-6B02C6D01C29}"/>
            </a:ext>
          </a:extLst>
        </xdr:cNvPr>
        <xdr:cNvSpPr txBox="1"/>
      </xdr:nvSpPr>
      <xdr:spPr>
        <a:xfrm>
          <a:off x="22926675" y="1185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11" name="ZoneTexte 1610">
          <a:extLst>
            <a:ext uri="{FF2B5EF4-FFF2-40B4-BE49-F238E27FC236}">
              <a16:creationId xmlns:a16="http://schemas.microsoft.com/office/drawing/2014/main" id="{00359E05-4ECE-458A-9135-76BE91F7E638}"/>
            </a:ext>
          </a:extLst>
        </xdr:cNvPr>
        <xdr:cNvSpPr txBox="1"/>
      </xdr:nvSpPr>
      <xdr:spPr>
        <a:xfrm>
          <a:off x="22926675" y="1185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12" name="ZoneTexte 1611">
          <a:extLst>
            <a:ext uri="{FF2B5EF4-FFF2-40B4-BE49-F238E27FC236}">
              <a16:creationId xmlns:a16="http://schemas.microsoft.com/office/drawing/2014/main" id="{B4D2995B-B437-4449-8170-B3F0508584A4}"/>
            </a:ext>
          </a:extLst>
        </xdr:cNvPr>
        <xdr:cNvSpPr txBox="1"/>
      </xdr:nvSpPr>
      <xdr:spPr>
        <a:xfrm>
          <a:off x="22926675" y="1185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13" name="ZoneTexte 1612">
          <a:extLst>
            <a:ext uri="{FF2B5EF4-FFF2-40B4-BE49-F238E27FC236}">
              <a16:creationId xmlns:a16="http://schemas.microsoft.com/office/drawing/2014/main" id="{25F16A01-44ED-4D86-965C-422EC22E5C12}"/>
            </a:ext>
          </a:extLst>
        </xdr:cNvPr>
        <xdr:cNvSpPr txBox="1"/>
      </xdr:nvSpPr>
      <xdr:spPr>
        <a:xfrm>
          <a:off x="22926675" y="1185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63</xdr:row>
      <xdr:rowOff>0</xdr:rowOff>
    </xdr:from>
    <xdr:ext cx="65" cy="172227"/>
    <xdr:sp macro="" textlink="">
      <xdr:nvSpPr>
        <xdr:cNvPr id="1614" name="ZoneTexte 1613">
          <a:extLst>
            <a:ext uri="{FF2B5EF4-FFF2-40B4-BE49-F238E27FC236}">
              <a16:creationId xmlns:a16="http://schemas.microsoft.com/office/drawing/2014/main" id="{32B6ECDB-B25D-4ACF-9905-BD77BA7A39D4}"/>
            </a:ext>
          </a:extLst>
        </xdr:cNvPr>
        <xdr:cNvSpPr txBox="1"/>
      </xdr:nvSpPr>
      <xdr:spPr>
        <a:xfrm>
          <a:off x="22926675" y="1204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63</xdr:row>
      <xdr:rowOff>0</xdr:rowOff>
    </xdr:from>
    <xdr:ext cx="65" cy="172227"/>
    <xdr:sp macro="" textlink="">
      <xdr:nvSpPr>
        <xdr:cNvPr id="1615" name="ZoneTexte 1614">
          <a:extLst>
            <a:ext uri="{FF2B5EF4-FFF2-40B4-BE49-F238E27FC236}">
              <a16:creationId xmlns:a16="http://schemas.microsoft.com/office/drawing/2014/main" id="{6F9308AB-07AD-4B4E-AF46-10EEDF111744}"/>
            </a:ext>
          </a:extLst>
        </xdr:cNvPr>
        <xdr:cNvSpPr txBox="1"/>
      </xdr:nvSpPr>
      <xdr:spPr>
        <a:xfrm>
          <a:off x="22926675" y="1204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616" name="ZoneTexte 1615">
          <a:extLst>
            <a:ext uri="{FF2B5EF4-FFF2-40B4-BE49-F238E27FC236}">
              <a16:creationId xmlns:a16="http://schemas.microsoft.com/office/drawing/2014/main" id="{4B42087E-BAFD-46F6-B9F7-04DEA7296E95}"/>
            </a:ext>
          </a:extLst>
        </xdr:cNvPr>
        <xdr:cNvSpPr txBox="1"/>
      </xdr:nvSpPr>
      <xdr:spPr>
        <a:xfrm>
          <a:off x="2462212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617" name="ZoneTexte 1616">
          <a:extLst>
            <a:ext uri="{FF2B5EF4-FFF2-40B4-BE49-F238E27FC236}">
              <a16:creationId xmlns:a16="http://schemas.microsoft.com/office/drawing/2014/main" id="{820A1085-49ED-409F-941B-AA4246CDFCA2}"/>
            </a:ext>
          </a:extLst>
        </xdr:cNvPr>
        <xdr:cNvSpPr txBox="1"/>
      </xdr:nvSpPr>
      <xdr:spPr>
        <a:xfrm>
          <a:off x="2462212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618" name="ZoneTexte 1617">
          <a:extLst>
            <a:ext uri="{FF2B5EF4-FFF2-40B4-BE49-F238E27FC236}">
              <a16:creationId xmlns:a16="http://schemas.microsoft.com/office/drawing/2014/main" id="{C84B7792-7E34-4FA8-B35A-9E2C655206D5}"/>
            </a:ext>
          </a:extLst>
        </xdr:cNvPr>
        <xdr:cNvSpPr txBox="1"/>
      </xdr:nvSpPr>
      <xdr:spPr>
        <a:xfrm>
          <a:off x="2462212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619" name="ZoneTexte 1618">
          <a:extLst>
            <a:ext uri="{FF2B5EF4-FFF2-40B4-BE49-F238E27FC236}">
              <a16:creationId xmlns:a16="http://schemas.microsoft.com/office/drawing/2014/main" id="{38588CFF-AE0F-4014-AC03-08C4DA832EF1}"/>
            </a:ext>
          </a:extLst>
        </xdr:cNvPr>
        <xdr:cNvSpPr txBox="1"/>
      </xdr:nvSpPr>
      <xdr:spPr>
        <a:xfrm>
          <a:off x="2462212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620" name="ZoneTexte 1619">
          <a:extLst>
            <a:ext uri="{FF2B5EF4-FFF2-40B4-BE49-F238E27FC236}">
              <a16:creationId xmlns:a16="http://schemas.microsoft.com/office/drawing/2014/main" id="{BD6990E3-3A49-4C48-8D3B-45AA3D89C609}"/>
            </a:ext>
          </a:extLst>
        </xdr:cNvPr>
        <xdr:cNvSpPr txBox="1"/>
      </xdr:nvSpPr>
      <xdr:spPr>
        <a:xfrm>
          <a:off x="2462212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621" name="ZoneTexte 1620">
          <a:extLst>
            <a:ext uri="{FF2B5EF4-FFF2-40B4-BE49-F238E27FC236}">
              <a16:creationId xmlns:a16="http://schemas.microsoft.com/office/drawing/2014/main" id="{EDB4AE8F-21F8-49A5-9A21-6B10E0614A5C}"/>
            </a:ext>
          </a:extLst>
        </xdr:cNvPr>
        <xdr:cNvSpPr txBox="1"/>
      </xdr:nvSpPr>
      <xdr:spPr>
        <a:xfrm>
          <a:off x="2462212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622" name="ZoneTexte 1621">
          <a:extLst>
            <a:ext uri="{FF2B5EF4-FFF2-40B4-BE49-F238E27FC236}">
              <a16:creationId xmlns:a16="http://schemas.microsoft.com/office/drawing/2014/main" id="{58C0E41D-F275-4305-8140-2B642D23F5A7}"/>
            </a:ext>
          </a:extLst>
        </xdr:cNvPr>
        <xdr:cNvSpPr txBox="1"/>
      </xdr:nvSpPr>
      <xdr:spPr>
        <a:xfrm>
          <a:off x="2462212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623" name="ZoneTexte 1622">
          <a:extLst>
            <a:ext uri="{FF2B5EF4-FFF2-40B4-BE49-F238E27FC236}">
              <a16:creationId xmlns:a16="http://schemas.microsoft.com/office/drawing/2014/main" id="{145A1C88-B304-4DD4-AFEE-53FF45574438}"/>
            </a:ext>
          </a:extLst>
        </xdr:cNvPr>
        <xdr:cNvSpPr txBox="1"/>
      </xdr:nvSpPr>
      <xdr:spPr>
        <a:xfrm>
          <a:off x="2462212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624" name="ZoneTexte 1623">
          <a:extLst>
            <a:ext uri="{FF2B5EF4-FFF2-40B4-BE49-F238E27FC236}">
              <a16:creationId xmlns:a16="http://schemas.microsoft.com/office/drawing/2014/main" id="{A9CE9DD8-0C99-4B82-AB92-64796EE035DC}"/>
            </a:ext>
          </a:extLst>
        </xdr:cNvPr>
        <xdr:cNvSpPr txBox="1"/>
      </xdr:nvSpPr>
      <xdr:spPr>
        <a:xfrm>
          <a:off x="2462212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625" name="ZoneTexte 1624">
          <a:extLst>
            <a:ext uri="{FF2B5EF4-FFF2-40B4-BE49-F238E27FC236}">
              <a16:creationId xmlns:a16="http://schemas.microsoft.com/office/drawing/2014/main" id="{2820C48F-BAA1-40A1-8634-98546431FCB7}"/>
            </a:ext>
          </a:extLst>
        </xdr:cNvPr>
        <xdr:cNvSpPr txBox="1"/>
      </xdr:nvSpPr>
      <xdr:spPr>
        <a:xfrm>
          <a:off x="2462212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626" name="ZoneTexte 1625">
          <a:extLst>
            <a:ext uri="{FF2B5EF4-FFF2-40B4-BE49-F238E27FC236}">
              <a16:creationId xmlns:a16="http://schemas.microsoft.com/office/drawing/2014/main" id="{1305F147-6B2D-4B3F-9C15-2BA03196F6D8}"/>
            </a:ext>
          </a:extLst>
        </xdr:cNvPr>
        <xdr:cNvSpPr txBox="1"/>
      </xdr:nvSpPr>
      <xdr:spPr>
        <a:xfrm>
          <a:off x="2462212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627" name="ZoneTexte 1626">
          <a:extLst>
            <a:ext uri="{FF2B5EF4-FFF2-40B4-BE49-F238E27FC236}">
              <a16:creationId xmlns:a16="http://schemas.microsoft.com/office/drawing/2014/main" id="{54501D92-A73B-4BEC-8C76-CFDB61914EFC}"/>
            </a:ext>
          </a:extLst>
        </xdr:cNvPr>
        <xdr:cNvSpPr txBox="1"/>
      </xdr:nvSpPr>
      <xdr:spPr>
        <a:xfrm>
          <a:off x="24622125" y="1166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28" name="ZoneTexte 1627">
          <a:extLst>
            <a:ext uri="{FF2B5EF4-FFF2-40B4-BE49-F238E27FC236}">
              <a16:creationId xmlns:a16="http://schemas.microsoft.com/office/drawing/2014/main" id="{9E29A0CA-55BD-4235-92D8-FC1AD8AD5FFA}"/>
            </a:ext>
          </a:extLst>
        </xdr:cNvPr>
        <xdr:cNvSpPr txBox="1"/>
      </xdr:nvSpPr>
      <xdr:spPr>
        <a:xfrm>
          <a:off x="22926675" y="1185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629" name="ZoneTexte 1628">
          <a:extLst>
            <a:ext uri="{FF2B5EF4-FFF2-40B4-BE49-F238E27FC236}">
              <a16:creationId xmlns:a16="http://schemas.microsoft.com/office/drawing/2014/main" id="{AFC3B188-FD92-4AF1-BE2C-0394CDB1331A}"/>
            </a:ext>
          </a:extLst>
        </xdr:cNvPr>
        <xdr:cNvSpPr txBox="1"/>
      </xdr:nvSpPr>
      <xdr:spPr>
        <a:xfrm>
          <a:off x="22926675" y="1185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30" name="ZoneTexte 1629">
          <a:extLst>
            <a:ext uri="{FF2B5EF4-FFF2-40B4-BE49-F238E27FC236}">
              <a16:creationId xmlns:a16="http://schemas.microsoft.com/office/drawing/2014/main" id="{6E706B50-3538-45CF-9C4A-30D92838DEA9}"/>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31" name="ZoneTexte 1630">
          <a:extLst>
            <a:ext uri="{FF2B5EF4-FFF2-40B4-BE49-F238E27FC236}">
              <a16:creationId xmlns:a16="http://schemas.microsoft.com/office/drawing/2014/main" id="{86A899D5-989B-4D08-AA8B-7697685D92DD}"/>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32" name="ZoneTexte 1631">
          <a:extLst>
            <a:ext uri="{FF2B5EF4-FFF2-40B4-BE49-F238E27FC236}">
              <a16:creationId xmlns:a16="http://schemas.microsoft.com/office/drawing/2014/main" id="{B35080E0-AEC1-45D6-9D22-7373BFB67A9C}"/>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33" name="ZoneTexte 1632">
          <a:extLst>
            <a:ext uri="{FF2B5EF4-FFF2-40B4-BE49-F238E27FC236}">
              <a16:creationId xmlns:a16="http://schemas.microsoft.com/office/drawing/2014/main" id="{A7B7D225-7989-4E66-BDCE-5D07FC625667}"/>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34" name="ZoneTexte 1633">
          <a:extLst>
            <a:ext uri="{FF2B5EF4-FFF2-40B4-BE49-F238E27FC236}">
              <a16:creationId xmlns:a16="http://schemas.microsoft.com/office/drawing/2014/main" id="{8E28B277-ECF7-42D6-A60C-F2918B6FD80B}"/>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35" name="ZoneTexte 1634">
          <a:extLst>
            <a:ext uri="{FF2B5EF4-FFF2-40B4-BE49-F238E27FC236}">
              <a16:creationId xmlns:a16="http://schemas.microsoft.com/office/drawing/2014/main" id="{35458036-47DF-4C83-A634-B01177C26D71}"/>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36" name="ZoneTexte 1635">
          <a:extLst>
            <a:ext uri="{FF2B5EF4-FFF2-40B4-BE49-F238E27FC236}">
              <a16:creationId xmlns:a16="http://schemas.microsoft.com/office/drawing/2014/main" id="{B8ED6443-1178-4E67-91B1-4F0452E1869F}"/>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37" name="ZoneTexte 1636">
          <a:extLst>
            <a:ext uri="{FF2B5EF4-FFF2-40B4-BE49-F238E27FC236}">
              <a16:creationId xmlns:a16="http://schemas.microsoft.com/office/drawing/2014/main" id="{86DAE6CC-F0B1-4388-AD88-421DA3AECE23}"/>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38" name="ZoneTexte 1637">
          <a:extLst>
            <a:ext uri="{FF2B5EF4-FFF2-40B4-BE49-F238E27FC236}">
              <a16:creationId xmlns:a16="http://schemas.microsoft.com/office/drawing/2014/main" id="{9467EE04-32A6-4506-9070-A03BB8714B04}"/>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39" name="ZoneTexte 1638">
          <a:extLst>
            <a:ext uri="{FF2B5EF4-FFF2-40B4-BE49-F238E27FC236}">
              <a16:creationId xmlns:a16="http://schemas.microsoft.com/office/drawing/2014/main" id="{C69B609F-06C0-48B4-8549-58296B7A1A89}"/>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40" name="ZoneTexte 1639">
          <a:extLst>
            <a:ext uri="{FF2B5EF4-FFF2-40B4-BE49-F238E27FC236}">
              <a16:creationId xmlns:a16="http://schemas.microsoft.com/office/drawing/2014/main" id="{4F90CF88-530E-47FC-80DE-49BF9ACA4189}"/>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41" name="ZoneTexte 1640">
          <a:extLst>
            <a:ext uri="{FF2B5EF4-FFF2-40B4-BE49-F238E27FC236}">
              <a16:creationId xmlns:a16="http://schemas.microsoft.com/office/drawing/2014/main" id="{330B0472-AC0B-4946-9923-4EF29B320B20}"/>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42" name="ZoneTexte 1641">
          <a:extLst>
            <a:ext uri="{FF2B5EF4-FFF2-40B4-BE49-F238E27FC236}">
              <a16:creationId xmlns:a16="http://schemas.microsoft.com/office/drawing/2014/main" id="{7FE939CE-0CFD-47B5-A962-AEEE22513624}"/>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43" name="ZoneTexte 1642">
          <a:extLst>
            <a:ext uri="{FF2B5EF4-FFF2-40B4-BE49-F238E27FC236}">
              <a16:creationId xmlns:a16="http://schemas.microsoft.com/office/drawing/2014/main" id="{05794369-5BB2-4150-A5AD-92AE53163C6A}"/>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44" name="ZoneTexte 1643">
          <a:extLst>
            <a:ext uri="{FF2B5EF4-FFF2-40B4-BE49-F238E27FC236}">
              <a16:creationId xmlns:a16="http://schemas.microsoft.com/office/drawing/2014/main" id="{99F4270B-9FD3-456F-B04C-0EE6B7DA49CD}"/>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45" name="ZoneTexte 1644">
          <a:extLst>
            <a:ext uri="{FF2B5EF4-FFF2-40B4-BE49-F238E27FC236}">
              <a16:creationId xmlns:a16="http://schemas.microsoft.com/office/drawing/2014/main" id="{8E335D8E-EE21-42D4-AE7F-3E98AB3D57E1}"/>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46" name="ZoneTexte 1645">
          <a:extLst>
            <a:ext uri="{FF2B5EF4-FFF2-40B4-BE49-F238E27FC236}">
              <a16:creationId xmlns:a16="http://schemas.microsoft.com/office/drawing/2014/main" id="{15A56BEA-ECD3-423E-99F6-BCE3C562AAD7}"/>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47" name="ZoneTexte 1646">
          <a:extLst>
            <a:ext uri="{FF2B5EF4-FFF2-40B4-BE49-F238E27FC236}">
              <a16:creationId xmlns:a16="http://schemas.microsoft.com/office/drawing/2014/main" id="{EB337403-044D-47F5-8ACC-D390F1EDAAE8}"/>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48" name="ZoneTexte 1647">
          <a:extLst>
            <a:ext uri="{FF2B5EF4-FFF2-40B4-BE49-F238E27FC236}">
              <a16:creationId xmlns:a16="http://schemas.microsoft.com/office/drawing/2014/main" id="{F5C5B5A1-F2A0-4707-AC29-3C3C63E67F34}"/>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49" name="ZoneTexte 1648">
          <a:extLst>
            <a:ext uri="{FF2B5EF4-FFF2-40B4-BE49-F238E27FC236}">
              <a16:creationId xmlns:a16="http://schemas.microsoft.com/office/drawing/2014/main" id="{63A4B8C9-258C-48A3-A500-56FF981F5329}"/>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50" name="ZoneTexte 1649">
          <a:extLst>
            <a:ext uri="{FF2B5EF4-FFF2-40B4-BE49-F238E27FC236}">
              <a16:creationId xmlns:a16="http://schemas.microsoft.com/office/drawing/2014/main" id="{BFF6138A-D8E1-4A77-BC08-AA6CDD1AC95E}"/>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51" name="ZoneTexte 1650">
          <a:extLst>
            <a:ext uri="{FF2B5EF4-FFF2-40B4-BE49-F238E27FC236}">
              <a16:creationId xmlns:a16="http://schemas.microsoft.com/office/drawing/2014/main" id="{14CEF9B2-A7B5-41B9-9766-C5494A0CE3B0}"/>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52" name="ZoneTexte 1651">
          <a:extLst>
            <a:ext uri="{FF2B5EF4-FFF2-40B4-BE49-F238E27FC236}">
              <a16:creationId xmlns:a16="http://schemas.microsoft.com/office/drawing/2014/main" id="{A0232AA2-0AC3-404C-84F1-0929B2E0744A}"/>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53" name="ZoneTexte 1652">
          <a:extLst>
            <a:ext uri="{FF2B5EF4-FFF2-40B4-BE49-F238E27FC236}">
              <a16:creationId xmlns:a16="http://schemas.microsoft.com/office/drawing/2014/main" id="{187433EC-7A3B-41EC-9284-716F99EACA6A}"/>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54" name="ZoneTexte 1653">
          <a:extLst>
            <a:ext uri="{FF2B5EF4-FFF2-40B4-BE49-F238E27FC236}">
              <a16:creationId xmlns:a16="http://schemas.microsoft.com/office/drawing/2014/main" id="{819CB916-A019-44BF-807B-C4EFE8C0CD36}"/>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55" name="ZoneTexte 1654">
          <a:extLst>
            <a:ext uri="{FF2B5EF4-FFF2-40B4-BE49-F238E27FC236}">
              <a16:creationId xmlns:a16="http://schemas.microsoft.com/office/drawing/2014/main" id="{5DD49DBB-CC75-40C0-A440-EE1430497342}"/>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56" name="ZoneTexte 1655">
          <a:extLst>
            <a:ext uri="{FF2B5EF4-FFF2-40B4-BE49-F238E27FC236}">
              <a16:creationId xmlns:a16="http://schemas.microsoft.com/office/drawing/2014/main" id="{690D9600-2F41-41BC-BB28-DFAF58B6BE39}"/>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57" name="ZoneTexte 1656">
          <a:extLst>
            <a:ext uri="{FF2B5EF4-FFF2-40B4-BE49-F238E27FC236}">
              <a16:creationId xmlns:a16="http://schemas.microsoft.com/office/drawing/2014/main" id="{9EA643CB-EB98-47C2-BB8F-07B835F6F463}"/>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58" name="ZoneTexte 1657">
          <a:extLst>
            <a:ext uri="{FF2B5EF4-FFF2-40B4-BE49-F238E27FC236}">
              <a16:creationId xmlns:a16="http://schemas.microsoft.com/office/drawing/2014/main" id="{6FFE82A6-CB0B-4F99-8358-7F02A4EFD6BD}"/>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59" name="ZoneTexte 1658">
          <a:extLst>
            <a:ext uri="{FF2B5EF4-FFF2-40B4-BE49-F238E27FC236}">
              <a16:creationId xmlns:a16="http://schemas.microsoft.com/office/drawing/2014/main" id="{60BAD592-C99D-4B76-B3CB-22768284534C}"/>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60" name="ZoneTexte 1659">
          <a:extLst>
            <a:ext uri="{FF2B5EF4-FFF2-40B4-BE49-F238E27FC236}">
              <a16:creationId xmlns:a16="http://schemas.microsoft.com/office/drawing/2014/main" id="{942A7CD4-629B-413A-B41A-804F7D112217}"/>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61" name="ZoneTexte 1660">
          <a:extLst>
            <a:ext uri="{FF2B5EF4-FFF2-40B4-BE49-F238E27FC236}">
              <a16:creationId xmlns:a16="http://schemas.microsoft.com/office/drawing/2014/main" id="{9FEC7E8B-42C3-417F-9E81-BEEC41DFAD61}"/>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62" name="ZoneTexte 1661">
          <a:extLst>
            <a:ext uri="{FF2B5EF4-FFF2-40B4-BE49-F238E27FC236}">
              <a16:creationId xmlns:a16="http://schemas.microsoft.com/office/drawing/2014/main" id="{FB6E2B60-41E4-4E21-A11A-C7E48C72C0F7}"/>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63" name="ZoneTexte 1662">
          <a:extLst>
            <a:ext uri="{FF2B5EF4-FFF2-40B4-BE49-F238E27FC236}">
              <a16:creationId xmlns:a16="http://schemas.microsoft.com/office/drawing/2014/main" id="{9AEFB014-4DA5-4C81-8961-49B0A901740D}"/>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64" name="ZoneTexte 1663">
          <a:extLst>
            <a:ext uri="{FF2B5EF4-FFF2-40B4-BE49-F238E27FC236}">
              <a16:creationId xmlns:a16="http://schemas.microsoft.com/office/drawing/2014/main" id="{589D42E8-FB8C-4060-BCE0-F4C776F763C5}"/>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65" name="ZoneTexte 1664">
          <a:extLst>
            <a:ext uri="{FF2B5EF4-FFF2-40B4-BE49-F238E27FC236}">
              <a16:creationId xmlns:a16="http://schemas.microsoft.com/office/drawing/2014/main" id="{37A25DDC-3C52-416A-A0ED-C68E2A842A92}"/>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66" name="ZoneTexte 1665">
          <a:extLst>
            <a:ext uri="{FF2B5EF4-FFF2-40B4-BE49-F238E27FC236}">
              <a16:creationId xmlns:a16="http://schemas.microsoft.com/office/drawing/2014/main" id="{99FD47C8-8A30-4A50-A0B5-E2A5FFD61A78}"/>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67" name="ZoneTexte 1666">
          <a:extLst>
            <a:ext uri="{FF2B5EF4-FFF2-40B4-BE49-F238E27FC236}">
              <a16:creationId xmlns:a16="http://schemas.microsoft.com/office/drawing/2014/main" id="{52FA809B-7325-45D2-9F95-91605F8B13ED}"/>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68" name="ZoneTexte 1667">
          <a:extLst>
            <a:ext uri="{FF2B5EF4-FFF2-40B4-BE49-F238E27FC236}">
              <a16:creationId xmlns:a16="http://schemas.microsoft.com/office/drawing/2014/main" id="{6FC4CE1B-C3EF-4804-8A71-88DCD682CCDB}"/>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69" name="ZoneTexte 1668">
          <a:extLst>
            <a:ext uri="{FF2B5EF4-FFF2-40B4-BE49-F238E27FC236}">
              <a16:creationId xmlns:a16="http://schemas.microsoft.com/office/drawing/2014/main" id="{5975DD56-87C9-478D-8B68-9F0A031A8167}"/>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70" name="ZoneTexte 1669">
          <a:extLst>
            <a:ext uri="{FF2B5EF4-FFF2-40B4-BE49-F238E27FC236}">
              <a16:creationId xmlns:a16="http://schemas.microsoft.com/office/drawing/2014/main" id="{A572D084-1C86-4D42-9DD9-129B57F1838D}"/>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71" name="ZoneTexte 1670">
          <a:extLst>
            <a:ext uri="{FF2B5EF4-FFF2-40B4-BE49-F238E27FC236}">
              <a16:creationId xmlns:a16="http://schemas.microsoft.com/office/drawing/2014/main" id="{48189D01-2137-4792-AA26-9F9C0E0E7DC3}"/>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72" name="ZoneTexte 1671">
          <a:extLst>
            <a:ext uri="{FF2B5EF4-FFF2-40B4-BE49-F238E27FC236}">
              <a16:creationId xmlns:a16="http://schemas.microsoft.com/office/drawing/2014/main" id="{B80D577F-7EDB-46C7-85F0-255C32C12CAD}"/>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73" name="ZoneTexte 1672">
          <a:extLst>
            <a:ext uri="{FF2B5EF4-FFF2-40B4-BE49-F238E27FC236}">
              <a16:creationId xmlns:a16="http://schemas.microsoft.com/office/drawing/2014/main" id="{E116F367-471E-44A5-AA19-87B7BA15770C}"/>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74" name="ZoneTexte 1673">
          <a:extLst>
            <a:ext uri="{FF2B5EF4-FFF2-40B4-BE49-F238E27FC236}">
              <a16:creationId xmlns:a16="http://schemas.microsoft.com/office/drawing/2014/main" id="{36E673F6-6CC8-466A-9EE6-5BA52D287ACB}"/>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75" name="ZoneTexte 1674">
          <a:extLst>
            <a:ext uri="{FF2B5EF4-FFF2-40B4-BE49-F238E27FC236}">
              <a16:creationId xmlns:a16="http://schemas.microsoft.com/office/drawing/2014/main" id="{ACA0E95F-9DBA-414D-97EA-60EA8DCB610C}"/>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76" name="ZoneTexte 1675">
          <a:extLst>
            <a:ext uri="{FF2B5EF4-FFF2-40B4-BE49-F238E27FC236}">
              <a16:creationId xmlns:a16="http://schemas.microsoft.com/office/drawing/2014/main" id="{BEDBA1C6-5B76-4BE4-9F0F-B438DB860B38}"/>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77" name="ZoneTexte 1676">
          <a:extLst>
            <a:ext uri="{FF2B5EF4-FFF2-40B4-BE49-F238E27FC236}">
              <a16:creationId xmlns:a16="http://schemas.microsoft.com/office/drawing/2014/main" id="{64118A9A-D119-43C1-9CC4-835A047BF3CB}"/>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78" name="ZoneTexte 1677">
          <a:extLst>
            <a:ext uri="{FF2B5EF4-FFF2-40B4-BE49-F238E27FC236}">
              <a16:creationId xmlns:a16="http://schemas.microsoft.com/office/drawing/2014/main" id="{17FC0557-4516-407E-8127-AE832EEC42B4}"/>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79" name="ZoneTexte 1678">
          <a:extLst>
            <a:ext uri="{FF2B5EF4-FFF2-40B4-BE49-F238E27FC236}">
              <a16:creationId xmlns:a16="http://schemas.microsoft.com/office/drawing/2014/main" id="{7913D0B3-F891-4E33-9297-3BE4A118FDFA}"/>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80" name="ZoneTexte 1679">
          <a:extLst>
            <a:ext uri="{FF2B5EF4-FFF2-40B4-BE49-F238E27FC236}">
              <a16:creationId xmlns:a16="http://schemas.microsoft.com/office/drawing/2014/main" id="{F9BDFE4B-A239-4803-A6DB-A99AFCF98D2A}"/>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81" name="ZoneTexte 1680">
          <a:extLst>
            <a:ext uri="{FF2B5EF4-FFF2-40B4-BE49-F238E27FC236}">
              <a16:creationId xmlns:a16="http://schemas.microsoft.com/office/drawing/2014/main" id="{36D9D1DB-7D4E-4A6A-A923-59B80FCA235B}"/>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82" name="ZoneTexte 1681">
          <a:extLst>
            <a:ext uri="{FF2B5EF4-FFF2-40B4-BE49-F238E27FC236}">
              <a16:creationId xmlns:a16="http://schemas.microsoft.com/office/drawing/2014/main" id="{8176CBA0-BB82-40FE-8401-4457B94B8203}"/>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83" name="ZoneTexte 1682">
          <a:extLst>
            <a:ext uri="{FF2B5EF4-FFF2-40B4-BE49-F238E27FC236}">
              <a16:creationId xmlns:a16="http://schemas.microsoft.com/office/drawing/2014/main" id="{3AC99FDE-BEBE-425D-B26C-09F59D7641A9}"/>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84" name="ZoneTexte 1683">
          <a:extLst>
            <a:ext uri="{FF2B5EF4-FFF2-40B4-BE49-F238E27FC236}">
              <a16:creationId xmlns:a16="http://schemas.microsoft.com/office/drawing/2014/main" id="{282BF53B-6432-417C-BE12-D76AB74AF262}"/>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17</xdr:row>
      <xdr:rowOff>0</xdr:rowOff>
    </xdr:from>
    <xdr:ext cx="65" cy="172227"/>
    <xdr:sp macro="" textlink="">
      <xdr:nvSpPr>
        <xdr:cNvPr id="1685" name="ZoneTexte 1684">
          <a:extLst>
            <a:ext uri="{FF2B5EF4-FFF2-40B4-BE49-F238E27FC236}">
              <a16:creationId xmlns:a16="http://schemas.microsoft.com/office/drawing/2014/main" id="{48493516-6C99-4A6D-993D-9692F0B318EB}"/>
            </a:ext>
          </a:extLst>
        </xdr:cNvPr>
        <xdr:cNvSpPr txBox="1"/>
      </xdr:nvSpPr>
      <xdr:spPr>
        <a:xfrm>
          <a:off x="26231850" y="3219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86" name="ZoneTexte 1685">
          <a:extLst>
            <a:ext uri="{FF2B5EF4-FFF2-40B4-BE49-F238E27FC236}">
              <a16:creationId xmlns:a16="http://schemas.microsoft.com/office/drawing/2014/main" id="{626CD552-6B81-4628-BDBA-B17CB151CED5}"/>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87" name="ZoneTexte 1686">
          <a:extLst>
            <a:ext uri="{FF2B5EF4-FFF2-40B4-BE49-F238E27FC236}">
              <a16:creationId xmlns:a16="http://schemas.microsoft.com/office/drawing/2014/main" id="{00B21D2A-0351-4218-B366-49BD097D4062}"/>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88" name="ZoneTexte 1687">
          <a:extLst>
            <a:ext uri="{FF2B5EF4-FFF2-40B4-BE49-F238E27FC236}">
              <a16:creationId xmlns:a16="http://schemas.microsoft.com/office/drawing/2014/main" id="{734E550E-7F4B-4D3D-9858-6BFF9C611504}"/>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89" name="ZoneTexte 1688">
          <a:extLst>
            <a:ext uri="{FF2B5EF4-FFF2-40B4-BE49-F238E27FC236}">
              <a16:creationId xmlns:a16="http://schemas.microsoft.com/office/drawing/2014/main" id="{A42877F9-30BA-4339-84DD-8C101A4A91CB}"/>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90" name="ZoneTexte 1689">
          <a:extLst>
            <a:ext uri="{FF2B5EF4-FFF2-40B4-BE49-F238E27FC236}">
              <a16:creationId xmlns:a16="http://schemas.microsoft.com/office/drawing/2014/main" id="{EDD2A56F-30B6-4C7E-8EC5-91F850F69CA3}"/>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91" name="ZoneTexte 1690">
          <a:extLst>
            <a:ext uri="{FF2B5EF4-FFF2-40B4-BE49-F238E27FC236}">
              <a16:creationId xmlns:a16="http://schemas.microsoft.com/office/drawing/2014/main" id="{34E7D54C-766F-43F2-AB55-F34A1A3F5A02}"/>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92" name="ZoneTexte 1691">
          <a:extLst>
            <a:ext uri="{FF2B5EF4-FFF2-40B4-BE49-F238E27FC236}">
              <a16:creationId xmlns:a16="http://schemas.microsoft.com/office/drawing/2014/main" id="{79C0F50D-7C81-4370-9781-E7B30A7C1BCA}"/>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693" name="ZoneTexte 1692">
          <a:extLst>
            <a:ext uri="{FF2B5EF4-FFF2-40B4-BE49-F238E27FC236}">
              <a16:creationId xmlns:a16="http://schemas.microsoft.com/office/drawing/2014/main" id="{10D22855-796E-4E4A-AA67-FD27717DC764}"/>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694" name="ZoneTexte 1693">
          <a:extLst>
            <a:ext uri="{FF2B5EF4-FFF2-40B4-BE49-F238E27FC236}">
              <a16:creationId xmlns:a16="http://schemas.microsoft.com/office/drawing/2014/main" id="{EF0348B2-8178-49E9-B19F-3B49B571E5FD}"/>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695" name="ZoneTexte 1694">
          <a:extLst>
            <a:ext uri="{FF2B5EF4-FFF2-40B4-BE49-F238E27FC236}">
              <a16:creationId xmlns:a16="http://schemas.microsoft.com/office/drawing/2014/main" id="{A8BA8D99-3829-4052-8F91-758D9E6E8658}"/>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696" name="ZoneTexte 1695">
          <a:extLst>
            <a:ext uri="{FF2B5EF4-FFF2-40B4-BE49-F238E27FC236}">
              <a16:creationId xmlns:a16="http://schemas.microsoft.com/office/drawing/2014/main" id="{5F587CE0-9803-4C78-806C-08558A645770}"/>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697" name="ZoneTexte 1696">
          <a:extLst>
            <a:ext uri="{FF2B5EF4-FFF2-40B4-BE49-F238E27FC236}">
              <a16:creationId xmlns:a16="http://schemas.microsoft.com/office/drawing/2014/main" id="{C7FD20A0-49BF-451E-9A36-16B48525C6AC}"/>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698" name="ZoneTexte 1697">
          <a:extLst>
            <a:ext uri="{FF2B5EF4-FFF2-40B4-BE49-F238E27FC236}">
              <a16:creationId xmlns:a16="http://schemas.microsoft.com/office/drawing/2014/main" id="{4186F26E-0D7C-4564-AEFF-9E1C6F22F353}"/>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699" name="ZoneTexte 1698">
          <a:extLst>
            <a:ext uri="{FF2B5EF4-FFF2-40B4-BE49-F238E27FC236}">
              <a16:creationId xmlns:a16="http://schemas.microsoft.com/office/drawing/2014/main" id="{0685D797-EBA2-4C15-B5B0-456BF7AB79B8}"/>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700" name="ZoneTexte 1699">
          <a:extLst>
            <a:ext uri="{FF2B5EF4-FFF2-40B4-BE49-F238E27FC236}">
              <a16:creationId xmlns:a16="http://schemas.microsoft.com/office/drawing/2014/main" id="{F54B6A7C-75B3-479F-BB2B-8CE829DC1209}"/>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701" name="ZoneTexte 1700">
          <a:extLst>
            <a:ext uri="{FF2B5EF4-FFF2-40B4-BE49-F238E27FC236}">
              <a16:creationId xmlns:a16="http://schemas.microsoft.com/office/drawing/2014/main" id="{08100B54-8662-4418-B57D-2CA285AC9D6F}"/>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702" name="ZoneTexte 1701">
          <a:extLst>
            <a:ext uri="{FF2B5EF4-FFF2-40B4-BE49-F238E27FC236}">
              <a16:creationId xmlns:a16="http://schemas.microsoft.com/office/drawing/2014/main" id="{299BEFDE-65C2-4647-B7DD-88CB468B6178}"/>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703" name="ZoneTexte 1702">
          <a:extLst>
            <a:ext uri="{FF2B5EF4-FFF2-40B4-BE49-F238E27FC236}">
              <a16:creationId xmlns:a16="http://schemas.microsoft.com/office/drawing/2014/main" id="{7CB4BDAA-3B65-4257-8DAE-3B86B328F4BB}"/>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704" name="ZoneTexte 1703">
          <a:extLst>
            <a:ext uri="{FF2B5EF4-FFF2-40B4-BE49-F238E27FC236}">
              <a16:creationId xmlns:a16="http://schemas.microsoft.com/office/drawing/2014/main" id="{016958F1-9889-4F67-92F7-140517597235}"/>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705" name="ZoneTexte 1704">
          <a:extLst>
            <a:ext uri="{FF2B5EF4-FFF2-40B4-BE49-F238E27FC236}">
              <a16:creationId xmlns:a16="http://schemas.microsoft.com/office/drawing/2014/main" id="{0DAA3834-0B06-4D3C-9279-5B97DBEB3BD5}"/>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06" name="ZoneTexte 1705">
          <a:extLst>
            <a:ext uri="{FF2B5EF4-FFF2-40B4-BE49-F238E27FC236}">
              <a16:creationId xmlns:a16="http://schemas.microsoft.com/office/drawing/2014/main" id="{22E74CF4-F157-4267-A9AB-AB28F67C20D2}"/>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07" name="ZoneTexte 1706">
          <a:extLst>
            <a:ext uri="{FF2B5EF4-FFF2-40B4-BE49-F238E27FC236}">
              <a16:creationId xmlns:a16="http://schemas.microsoft.com/office/drawing/2014/main" id="{7C9E8D34-2D28-4BF0-8D3F-E83FEEF2208A}"/>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08" name="ZoneTexte 1707">
          <a:extLst>
            <a:ext uri="{FF2B5EF4-FFF2-40B4-BE49-F238E27FC236}">
              <a16:creationId xmlns:a16="http://schemas.microsoft.com/office/drawing/2014/main" id="{2D301B75-65B4-44B2-BDE0-8526BCC9C081}"/>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09" name="ZoneTexte 1708">
          <a:extLst>
            <a:ext uri="{FF2B5EF4-FFF2-40B4-BE49-F238E27FC236}">
              <a16:creationId xmlns:a16="http://schemas.microsoft.com/office/drawing/2014/main" id="{3FD606BB-1646-4B36-834B-E97629311B9F}"/>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10" name="ZoneTexte 1709">
          <a:extLst>
            <a:ext uri="{FF2B5EF4-FFF2-40B4-BE49-F238E27FC236}">
              <a16:creationId xmlns:a16="http://schemas.microsoft.com/office/drawing/2014/main" id="{93C1096D-C24A-4BCA-8804-88FC98275491}"/>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11" name="ZoneTexte 1710">
          <a:extLst>
            <a:ext uri="{FF2B5EF4-FFF2-40B4-BE49-F238E27FC236}">
              <a16:creationId xmlns:a16="http://schemas.microsoft.com/office/drawing/2014/main" id="{235F4855-8109-4DE7-927C-FF353AF9CAFB}"/>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12" name="ZoneTexte 1711">
          <a:extLst>
            <a:ext uri="{FF2B5EF4-FFF2-40B4-BE49-F238E27FC236}">
              <a16:creationId xmlns:a16="http://schemas.microsoft.com/office/drawing/2014/main" id="{AD28E5A8-8590-4F1A-B9FE-975A95AB35D4}"/>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13" name="ZoneTexte 1712">
          <a:extLst>
            <a:ext uri="{FF2B5EF4-FFF2-40B4-BE49-F238E27FC236}">
              <a16:creationId xmlns:a16="http://schemas.microsoft.com/office/drawing/2014/main" id="{81C07E10-08B4-4995-957D-CB982053DCA9}"/>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14" name="ZoneTexte 1713">
          <a:extLst>
            <a:ext uri="{FF2B5EF4-FFF2-40B4-BE49-F238E27FC236}">
              <a16:creationId xmlns:a16="http://schemas.microsoft.com/office/drawing/2014/main" id="{2FB71BC6-E052-4596-8DBD-C40793A4E1D7}"/>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15" name="ZoneTexte 1714">
          <a:extLst>
            <a:ext uri="{FF2B5EF4-FFF2-40B4-BE49-F238E27FC236}">
              <a16:creationId xmlns:a16="http://schemas.microsoft.com/office/drawing/2014/main" id="{229A976E-9CFB-49BC-811B-B116677DF8B3}"/>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16" name="ZoneTexte 1715">
          <a:extLst>
            <a:ext uri="{FF2B5EF4-FFF2-40B4-BE49-F238E27FC236}">
              <a16:creationId xmlns:a16="http://schemas.microsoft.com/office/drawing/2014/main" id="{4DC1DA54-E65E-4538-98EA-53EAE6533F63}"/>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17" name="ZoneTexte 1716">
          <a:extLst>
            <a:ext uri="{FF2B5EF4-FFF2-40B4-BE49-F238E27FC236}">
              <a16:creationId xmlns:a16="http://schemas.microsoft.com/office/drawing/2014/main" id="{05FAB8B1-0784-4F8C-ADBA-9597A19812D1}"/>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18" name="ZoneTexte 1717">
          <a:extLst>
            <a:ext uri="{FF2B5EF4-FFF2-40B4-BE49-F238E27FC236}">
              <a16:creationId xmlns:a16="http://schemas.microsoft.com/office/drawing/2014/main" id="{DC488B2F-8AE5-4050-A54C-4317101154D4}"/>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19" name="ZoneTexte 1718">
          <a:extLst>
            <a:ext uri="{FF2B5EF4-FFF2-40B4-BE49-F238E27FC236}">
              <a16:creationId xmlns:a16="http://schemas.microsoft.com/office/drawing/2014/main" id="{A570B63F-8427-4112-A47A-1C4EA46AAE96}"/>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20" name="ZoneTexte 1719">
          <a:extLst>
            <a:ext uri="{FF2B5EF4-FFF2-40B4-BE49-F238E27FC236}">
              <a16:creationId xmlns:a16="http://schemas.microsoft.com/office/drawing/2014/main" id="{7F2DFA7E-EFA3-4DFB-9D4D-738747F8CF3C}"/>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21" name="ZoneTexte 1720">
          <a:extLst>
            <a:ext uri="{FF2B5EF4-FFF2-40B4-BE49-F238E27FC236}">
              <a16:creationId xmlns:a16="http://schemas.microsoft.com/office/drawing/2014/main" id="{F3C17D8E-587D-445A-9463-9F933FE26987}"/>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22" name="ZoneTexte 1721">
          <a:extLst>
            <a:ext uri="{FF2B5EF4-FFF2-40B4-BE49-F238E27FC236}">
              <a16:creationId xmlns:a16="http://schemas.microsoft.com/office/drawing/2014/main" id="{7BA64677-F0B2-48D2-87C5-C6981DF2D93B}"/>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23" name="ZoneTexte 1722">
          <a:extLst>
            <a:ext uri="{FF2B5EF4-FFF2-40B4-BE49-F238E27FC236}">
              <a16:creationId xmlns:a16="http://schemas.microsoft.com/office/drawing/2014/main" id="{AFDE3E94-7187-454B-A93A-739E43FB7455}"/>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24" name="ZoneTexte 1723">
          <a:extLst>
            <a:ext uri="{FF2B5EF4-FFF2-40B4-BE49-F238E27FC236}">
              <a16:creationId xmlns:a16="http://schemas.microsoft.com/office/drawing/2014/main" id="{99D7658A-625B-4E94-8540-B654163BB5E5}"/>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25" name="ZoneTexte 1724">
          <a:extLst>
            <a:ext uri="{FF2B5EF4-FFF2-40B4-BE49-F238E27FC236}">
              <a16:creationId xmlns:a16="http://schemas.microsoft.com/office/drawing/2014/main" id="{AF4E81A8-67F3-440E-A749-B5CF8DD88D06}"/>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26" name="ZoneTexte 1725">
          <a:extLst>
            <a:ext uri="{FF2B5EF4-FFF2-40B4-BE49-F238E27FC236}">
              <a16:creationId xmlns:a16="http://schemas.microsoft.com/office/drawing/2014/main" id="{A2B28B36-6BCF-444B-A75D-279BB81C2ED9}"/>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27" name="ZoneTexte 1726">
          <a:extLst>
            <a:ext uri="{FF2B5EF4-FFF2-40B4-BE49-F238E27FC236}">
              <a16:creationId xmlns:a16="http://schemas.microsoft.com/office/drawing/2014/main" id="{38F31088-4F41-40F7-A97A-13CA08E2BB55}"/>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28" name="ZoneTexte 1727">
          <a:extLst>
            <a:ext uri="{FF2B5EF4-FFF2-40B4-BE49-F238E27FC236}">
              <a16:creationId xmlns:a16="http://schemas.microsoft.com/office/drawing/2014/main" id="{4FD03422-27D8-4E3D-9BC6-53227A629DDE}"/>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29" name="ZoneTexte 1728">
          <a:extLst>
            <a:ext uri="{FF2B5EF4-FFF2-40B4-BE49-F238E27FC236}">
              <a16:creationId xmlns:a16="http://schemas.microsoft.com/office/drawing/2014/main" id="{E33B64ED-9CEC-4B2A-AF5B-21836979D616}"/>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30" name="ZoneTexte 1729">
          <a:extLst>
            <a:ext uri="{FF2B5EF4-FFF2-40B4-BE49-F238E27FC236}">
              <a16:creationId xmlns:a16="http://schemas.microsoft.com/office/drawing/2014/main" id="{E3ACDC68-7074-4CFB-AB4C-741C4BAB164A}"/>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31" name="ZoneTexte 1730">
          <a:extLst>
            <a:ext uri="{FF2B5EF4-FFF2-40B4-BE49-F238E27FC236}">
              <a16:creationId xmlns:a16="http://schemas.microsoft.com/office/drawing/2014/main" id="{A1650B2F-B679-49B1-B695-762F5E69A8F5}"/>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32" name="ZoneTexte 1731">
          <a:extLst>
            <a:ext uri="{FF2B5EF4-FFF2-40B4-BE49-F238E27FC236}">
              <a16:creationId xmlns:a16="http://schemas.microsoft.com/office/drawing/2014/main" id="{B0F05427-3790-4943-B720-3478ADF76462}"/>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33" name="ZoneTexte 1732">
          <a:extLst>
            <a:ext uri="{FF2B5EF4-FFF2-40B4-BE49-F238E27FC236}">
              <a16:creationId xmlns:a16="http://schemas.microsoft.com/office/drawing/2014/main" id="{0AF9209C-3A89-4FFB-874F-C8E2E899C2D2}"/>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34" name="ZoneTexte 1733">
          <a:extLst>
            <a:ext uri="{FF2B5EF4-FFF2-40B4-BE49-F238E27FC236}">
              <a16:creationId xmlns:a16="http://schemas.microsoft.com/office/drawing/2014/main" id="{A434A754-F2F2-4D95-84C4-6FF07A6D18E2}"/>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35" name="ZoneTexte 1734">
          <a:extLst>
            <a:ext uri="{FF2B5EF4-FFF2-40B4-BE49-F238E27FC236}">
              <a16:creationId xmlns:a16="http://schemas.microsoft.com/office/drawing/2014/main" id="{994AE46E-D953-4F56-A36C-0FDC4F54406F}"/>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36" name="ZoneTexte 1735">
          <a:extLst>
            <a:ext uri="{FF2B5EF4-FFF2-40B4-BE49-F238E27FC236}">
              <a16:creationId xmlns:a16="http://schemas.microsoft.com/office/drawing/2014/main" id="{B7B17B37-087A-487F-AE86-9B3C25562E07}"/>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13</xdr:row>
      <xdr:rowOff>0</xdr:rowOff>
    </xdr:from>
    <xdr:ext cx="65" cy="172227"/>
    <xdr:sp macro="" textlink="">
      <xdr:nvSpPr>
        <xdr:cNvPr id="1737" name="ZoneTexte 1736">
          <a:extLst>
            <a:ext uri="{FF2B5EF4-FFF2-40B4-BE49-F238E27FC236}">
              <a16:creationId xmlns:a16="http://schemas.microsoft.com/office/drawing/2014/main" id="{C8562DAF-44A3-43DE-B90F-7538994CAAC3}"/>
            </a:ext>
          </a:extLst>
        </xdr:cNvPr>
        <xdr:cNvSpPr txBox="1"/>
      </xdr:nvSpPr>
      <xdr:spPr>
        <a:xfrm>
          <a:off x="26231850" y="2457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738" name="ZoneTexte 1737">
          <a:extLst>
            <a:ext uri="{FF2B5EF4-FFF2-40B4-BE49-F238E27FC236}">
              <a16:creationId xmlns:a16="http://schemas.microsoft.com/office/drawing/2014/main" id="{ADD6414F-18C8-4BF2-967A-B7EB8ADB352F}"/>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739" name="ZoneTexte 1738">
          <a:extLst>
            <a:ext uri="{FF2B5EF4-FFF2-40B4-BE49-F238E27FC236}">
              <a16:creationId xmlns:a16="http://schemas.microsoft.com/office/drawing/2014/main" id="{47E2ADCE-4852-4E1E-8B21-E72A76EA5CE1}"/>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740" name="ZoneTexte 1739">
          <a:extLst>
            <a:ext uri="{FF2B5EF4-FFF2-40B4-BE49-F238E27FC236}">
              <a16:creationId xmlns:a16="http://schemas.microsoft.com/office/drawing/2014/main" id="{C6D87944-BCC6-47A7-974A-8A4C57E9CE17}"/>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741" name="ZoneTexte 1740">
          <a:extLst>
            <a:ext uri="{FF2B5EF4-FFF2-40B4-BE49-F238E27FC236}">
              <a16:creationId xmlns:a16="http://schemas.microsoft.com/office/drawing/2014/main" id="{84904B76-085D-498A-88E7-561C7F5A674A}"/>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742" name="ZoneTexte 1741">
          <a:extLst>
            <a:ext uri="{FF2B5EF4-FFF2-40B4-BE49-F238E27FC236}">
              <a16:creationId xmlns:a16="http://schemas.microsoft.com/office/drawing/2014/main" id="{C6F6ED2E-9106-4E14-B26D-FB42F9AFAC40}"/>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743" name="ZoneTexte 1742">
          <a:extLst>
            <a:ext uri="{FF2B5EF4-FFF2-40B4-BE49-F238E27FC236}">
              <a16:creationId xmlns:a16="http://schemas.microsoft.com/office/drawing/2014/main" id="{84B5BE89-EB12-406E-BE13-09D9D10B933A}"/>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744" name="ZoneTexte 1743">
          <a:extLst>
            <a:ext uri="{FF2B5EF4-FFF2-40B4-BE49-F238E27FC236}">
              <a16:creationId xmlns:a16="http://schemas.microsoft.com/office/drawing/2014/main" id="{5A3AB2B7-00CF-4D80-8219-555548EBEEB7}"/>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745" name="ZoneTexte 1744">
          <a:extLst>
            <a:ext uri="{FF2B5EF4-FFF2-40B4-BE49-F238E27FC236}">
              <a16:creationId xmlns:a16="http://schemas.microsoft.com/office/drawing/2014/main" id="{8449E9C4-3694-4692-9DE2-2BD9A3C4ECD7}"/>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746" name="ZoneTexte 1745">
          <a:extLst>
            <a:ext uri="{FF2B5EF4-FFF2-40B4-BE49-F238E27FC236}">
              <a16:creationId xmlns:a16="http://schemas.microsoft.com/office/drawing/2014/main" id="{01EF047C-B762-4E73-967C-8AA859256022}"/>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747" name="ZoneTexte 1746">
          <a:extLst>
            <a:ext uri="{FF2B5EF4-FFF2-40B4-BE49-F238E27FC236}">
              <a16:creationId xmlns:a16="http://schemas.microsoft.com/office/drawing/2014/main" id="{A9CB65BA-B554-453B-9892-DF56E642164C}"/>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748" name="ZoneTexte 1747">
          <a:extLst>
            <a:ext uri="{FF2B5EF4-FFF2-40B4-BE49-F238E27FC236}">
              <a16:creationId xmlns:a16="http://schemas.microsoft.com/office/drawing/2014/main" id="{CD3C29F2-1902-4342-B97A-4E2560E856D8}"/>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27</xdr:row>
      <xdr:rowOff>0</xdr:rowOff>
    </xdr:from>
    <xdr:ext cx="65" cy="172227"/>
    <xdr:sp macro="" textlink="">
      <xdr:nvSpPr>
        <xdr:cNvPr id="1749" name="ZoneTexte 1748">
          <a:extLst>
            <a:ext uri="{FF2B5EF4-FFF2-40B4-BE49-F238E27FC236}">
              <a16:creationId xmlns:a16="http://schemas.microsoft.com/office/drawing/2014/main" id="{2ECC6558-1409-4676-90DC-5E4A4C8F02CE}"/>
            </a:ext>
          </a:extLst>
        </xdr:cNvPr>
        <xdr:cNvSpPr txBox="1"/>
      </xdr:nvSpPr>
      <xdr:spPr>
        <a:xfrm>
          <a:off x="26231850" y="512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50" name="ZoneTexte 1749">
          <a:extLst>
            <a:ext uri="{FF2B5EF4-FFF2-40B4-BE49-F238E27FC236}">
              <a16:creationId xmlns:a16="http://schemas.microsoft.com/office/drawing/2014/main" id="{B41D42E4-1948-475F-BC17-B5D4B3C97E99}"/>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51" name="ZoneTexte 1750">
          <a:extLst>
            <a:ext uri="{FF2B5EF4-FFF2-40B4-BE49-F238E27FC236}">
              <a16:creationId xmlns:a16="http://schemas.microsoft.com/office/drawing/2014/main" id="{3972AE87-089D-458C-9540-5F3F595E366D}"/>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52" name="ZoneTexte 1751">
          <a:extLst>
            <a:ext uri="{FF2B5EF4-FFF2-40B4-BE49-F238E27FC236}">
              <a16:creationId xmlns:a16="http://schemas.microsoft.com/office/drawing/2014/main" id="{26899824-521A-4008-94CE-ECBA344FC7FA}"/>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53" name="ZoneTexte 1752">
          <a:extLst>
            <a:ext uri="{FF2B5EF4-FFF2-40B4-BE49-F238E27FC236}">
              <a16:creationId xmlns:a16="http://schemas.microsoft.com/office/drawing/2014/main" id="{F8425A55-ADE4-4691-AA45-68613DD6143E}"/>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54" name="ZoneTexte 1753">
          <a:extLst>
            <a:ext uri="{FF2B5EF4-FFF2-40B4-BE49-F238E27FC236}">
              <a16:creationId xmlns:a16="http://schemas.microsoft.com/office/drawing/2014/main" id="{B98F8567-FEE7-46B5-A7AF-378273CDC9DF}"/>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55" name="ZoneTexte 1754">
          <a:extLst>
            <a:ext uri="{FF2B5EF4-FFF2-40B4-BE49-F238E27FC236}">
              <a16:creationId xmlns:a16="http://schemas.microsoft.com/office/drawing/2014/main" id="{EC0DA13E-A2F5-4596-9139-EB9F717BCFEF}"/>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56" name="ZoneTexte 1755">
          <a:extLst>
            <a:ext uri="{FF2B5EF4-FFF2-40B4-BE49-F238E27FC236}">
              <a16:creationId xmlns:a16="http://schemas.microsoft.com/office/drawing/2014/main" id="{F47EAE49-5994-45FE-9520-B28DD2E5ACE5}"/>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57" name="ZoneTexte 1756">
          <a:extLst>
            <a:ext uri="{FF2B5EF4-FFF2-40B4-BE49-F238E27FC236}">
              <a16:creationId xmlns:a16="http://schemas.microsoft.com/office/drawing/2014/main" id="{18537D33-B7E3-4708-9D8B-4F6E67836BB4}"/>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58" name="ZoneTexte 1757">
          <a:extLst>
            <a:ext uri="{FF2B5EF4-FFF2-40B4-BE49-F238E27FC236}">
              <a16:creationId xmlns:a16="http://schemas.microsoft.com/office/drawing/2014/main" id="{03CE51E3-191F-4DBA-866D-C6979492C61D}"/>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59" name="ZoneTexte 1758">
          <a:extLst>
            <a:ext uri="{FF2B5EF4-FFF2-40B4-BE49-F238E27FC236}">
              <a16:creationId xmlns:a16="http://schemas.microsoft.com/office/drawing/2014/main" id="{DBD97B10-630C-4D8C-AB30-E5F852BAB985}"/>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60" name="ZoneTexte 1759">
          <a:extLst>
            <a:ext uri="{FF2B5EF4-FFF2-40B4-BE49-F238E27FC236}">
              <a16:creationId xmlns:a16="http://schemas.microsoft.com/office/drawing/2014/main" id="{966DB3A3-038F-4E3D-9B62-10922DE29711}"/>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61" name="ZoneTexte 1760">
          <a:extLst>
            <a:ext uri="{FF2B5EF4-FFF2-40B4-BE49-F238E27FC236}">
              <a16:creationId xmlns:a16="http://schemas.microsoft.com/office/drawing/2014/main" id="{120B1A45-F664-4E4E-A0C1-C504A83EA200}"/>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762" name="ZoneTexte 1761">
          <a:extLst>
            <a:ext uri="{FF2B5EF4-FFF2-40B4-BE49-F238E27FC236}">
              <a16:creationId xmlns:a16="http://schemas.microsoft.com/office/drawing/2014/main" id="{16318B47-D01A-4CDA-8CE4-FEA053A50315}"/>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763" name="ZoneTexte 1762">
          <a:extLst>
            <a:ext uri="{FF2B5EF4-FFF2-40B4-BE49-F238E27FC236}">
              <a16:creationId xmlns:a16="http://schemas.microsoft.com/office/drawing/2014/main" id="{F48C2A39-1CD0-4D94-87A9-3B0B98081CC0}"/>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764" name="ZoneTexte 1763">
          <a:extLst>
            <a:ext uri="{FF2B5EF4-FFF2-40B4-BE49-F238E27FC236}">
              <a16:creationId xmlns:a16="http://schemas.microsoft.com/office/drawing/2014/main" id="{53784632-8BE2-4D43-961A-73A00B9935A7}"/>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765" name="ZoneTexte 1764">
          <a:extLst>
            <a:ext uri="{FF2B5EF4-FFF2-40B4-BE49-F238E27FC236}">
              <a16:creationId xmlns:a16="http://schemas.microsoft.com/office/drawing/2014/main" id="{73CBAB4D-15C9-48A3-8ECB-4D8115963CE6}"/>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66" name="ZoneTexte 1765">
          <a:extLst>
            <a:ext uri="{FF2B5EF4-FFF2-40B4-BE49-F238E27FC236}">
              <a16:creationId xmlns:a16="http://schemas.microsoft.com/office/drawing/2014/main" id="{61D15888-9E92-416C-9D96-458A9FB21EBB}"/>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67" name="ZoneTexte 1766">
          <a:extLst>
            <a:ext uri="{FF2B5EF4-FFF2-40B4-BE49-F238E27FC236}">
              <a16:creationId xmlns:a16="http://schemas.microsoft.com/office/drawing/2014/main" id="{7CBBE4AC-0348-4041-8561-54B2862A23BF}"/>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68" name="ZoneTexte 1767">
          <a:extLst>
            <a:ext uri="{FF2B5EF4-FFF2-40B4-BE49-F238E27FC236}">
              <a16:creationId xmlns:a16="http://schemas.microsoft.com/office/drawing/2014/main" id="{27295BAA-04F3-42F9-A1EF-C83DB490640E}"/>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69" name="ZoneTexte 1768">
          <a:extLst>
            <a:ext uri="{FF2B5EF4-FFF2-40B4-BE49-F238E27FC236}">
              <a16:creationId xmlns:a16="http://schemas.microsoft.com/office/drawing/2014/main" id="{0A8DC432-28C7-4336-A9FA-D732B45CAF4A}"/>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70" name="ZoneTexte 1769">
          <a:extLst>
            <a:ext uri="{FF2B5EF4-FFF2-40B4-BE49-F238E27FC236}">
              <a16:creationId xmlns:a16="http://schemas.microsoft.com/office/drawing/2014/main" id="{A4317303-3255-4782-8236-17618455EFF2}"/>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71" name="ZoneTexte 1770">
          <a:extLst>
            <a:ext uri="{FF2B5EF4-FFF2-40B4-BE49-F238E27FC236}">
              <a16:creationId xmlns:a16="http://schemas.microsoft.com/office/drawing/2014/main" id="{63000094-A9E8-4B69-8B4F-B7C31D5C46AF}"/>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72" name="ZoneTexte 1771">
          <a:extLst>
            <a:ext uri="{FF2B5EF4-FFF2-40B4-BE49-F238E27FC236}">
              <a16:creationId xmlns:a16="http://schemas.microsoft.com/office/drawing/2014/main" id="{55353E1A-FDFF-4BC4-9B33-B7877E650151}"/>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773" name="ZoneTexte 1772">
          <a:extLst>
            <a:ext uri="{FF2B5EF4-FFF2-40B4-BE49-F238E27FC236}">
              <a16:creationId xmlns:a16="http://schemas.microsoft.com/office/drawing/2014/main" id="{5A32F329-A98C-4518-8971-0086CEA20E04}"/>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774" name="ZoneTexte 1773">
          <a:extLst>
            <a:ext uri="{FF2B5EF4-FFF2-40B4-BE49-F238E27FC236}">
              <a16:creationId xmlns:a16="http://schemas.microsoft.com/office/drawing/2014/main" id="{1B5354BE-24E1-4F94-B4E9-E43CB9347406}"/>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775" name="ZoneTexte 1774">
          <a:extLst>
            <a:ext uri="{FF2B5EF4-FFF2-40B4-BE49-F238E27FC236}">
              <a16:creationId xmlns:a16="http://schemas.microsoft.com/office/drawing/2014/main" id="{A51E647B-879C-4F71-BCA1-CF1C68519728}"/>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776" name="ZoneTexte 1775">
          <a:extLst>
            <a:ext uri="{FF2B5EF4-FFF2-40B4-BE49-F238E27FC236}">
              <a16:creationId xmlns:a16="http://schemas.microsoft.com/office/drawing/2014/main" id="{95B76408-839F-4EDC-9A2F-EEA2417639A3}"/>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777" name="ZoneTexte 1776">
          <a:extLst>
            <a:ext uri="{FF2B5EF4-FFF2-40B4-BE49-F238E27FC236}">
              <a16:creationId xmlns:a16="http://schemas.microsoft.com/office/drawing/2014/main" id="{1E34A0A0-B1AC-414B-9715-FA5FF9A99740}"/>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778" name="ZoneTexte 1777">
          <a:extLst>
            <a:ext uri="{FF2B5EF4-FFF2-40B4-BE49-F238E27FC236}">
              <a16:creationId xmlns:a16="http://schemas.microsoft.com/office/drawing/2014/main" id="{C4167D94-0198-4B46-BFED-425372C8814D}"/>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779" name="ZoneTexte 1778">
          <a:extLst>
            <a:ext uri="{FF2B5EF4-FFF2-40B4-BE49-F238E27FC236}">
              <a16:creationId xmlns:a16="http://schemas.microsoft.com/office/drawing/2014/main" id="{FF5A4341-929A-4178-A087-60E366DAF5C3}"/>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780" name="ZoneTexte 1779">
          <a:extLst>
            <a:ext uri="{FF2B5EF4-FFF2-40B4-BE49-F238E27FC236}">
              <a16:creationId xmlns:a16="http://schemas.microsoft.com/office/drawing/2014/main" id="{00BB58D4-983B-4DF5-9005-340E40BE9FB2}"/>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781" name="ZoneTexte 1780">
          <a:extLst>
            <a:ext uri="{FF2B5EF4-FFF2-40B4-BE49-F238E27FC236}">
              <a16:creationId xmlns:a16="http://schemas.microsoft.com/office/drawing/2014/main" id="{0BF121BD-E123-4352-89D0-902945C73CCC}"/>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782" name="ZoneTexte 1781">
          <a:extLst>
            <a:ext uri="{FF2B5EF4-FFF2-40B4-BE49-F238E27FC236}">
              <a16:creationId xmlns:a16="http://schemas.microsoft.com/office/drawing/2014/main" id="{F438D5D7-DBC0-448C-AAB9-8DD461FD8519}"/>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783" name="ZoneTexte 1782">
          <a:extLst>
            <a:ext uri="{FF2B5EF4-FFF2-40B4-BE49-F238E27FC236}">
              <a16:creationId xmlns:a16="http://schemas.microsoft.com/office/drawing/2014/main" id="{119675D7-4B61-477C-B124-9F841DAEE6C7}"/>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784" name="ZoneTexte 1783">
          <a:extLst>
            <a:ext uri="{FF2B5EF4-FFF2-40B4-BE49-F238E27FC236}">
              <a16:creationId xmlns:a16="http://schemas.microsoft.com/office/drawing/2014/main" id="{33293166-864D-4F2D-826E-D4FE59709D84}"/>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785" name="ZoneTexte 1784">
          <a:extLst>
            <a:ext uri="{FF2B5EF4-FFF2-40B4-BE49-F238E27FC236}">
              <a16:creationId xmlns:a16="http://schemas.microsoft.com/office/drawing/2014/main" id="{7CE7A583-5B7F-4803-BE1E-ACE65DA78267}"/>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786" name="ZoneTexte 1785">
          <a:extLst>
            <a:ext uri="{FF2B5EF4-FFF2-40B4-BE49-F238E27FC236}">
              <a16:creationId xmlns:a16="http://schemas.microsoft.com/office/drawing/2014/main" id="{9CE6D2BE-73B9-43F9-AC61-D89948C5F8DC}"/>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787" name="ZoneTexte 1786">
          <a:extLst>
            <a:ext uri="{FF2B5EF4-FFF2-40B4-BE49-F238E27FC236}">
              <a16:creationId xmlns:a16="http://schemas.microsoft.com/office/drawing/2014/main" id="{B9F7CBC9-600B-42E0-A200-9CE4B8B48129}"/>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788" name="ZoneTexte 1787">
          <a:extLst>
            <a:ext uri="{FF2B5EF4-FFF2-40B4-BE49-F238E27FC236}">
              <a16:creationId xmlns:a16="http://schemas.microsoft.com/office/drawing/2014/main" id="{E5147FBE-B19E-4203-B962-EFEC6C014795}"/>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789" name="ZoneTexte 1788">
          <a:extLst>
            <a:ext uri="{FF2B5EF4-FFF2-40B4-BE49-F238E27FC236}">
              <a16:creationId xmlns:a16="http://schemas.microsoft.com/office/drawing/2014/main" id="{CBB07235-0565-4204-8D79-8F1ECAD4C56C}"/>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790" name="ZoneTexte 1789">
          <a:extLst>
            <a:ext uri="{FF2B5EF4-FFF2-40B4-BE49-F238E27FC236}">
              <a16:creationId xmlns:a16="http://schemas.microsoft.com/office/drawing/2014/main" id="{6DD84A66-AC1D-4037-9347-D89DF1D6E333}"/>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791" name="ZoneTexte 1790">
          <a:extLst>
            <a:ext uri="{FF2B5EF4-FFF2-40B4-BE49-F238E27FC236}">
              <a16:creationId xmlns:a16="http://schemas.microsoft.com/office/drawing/2014/main" id="{4CA8A224-BC8B-4E28-9FCD-8B22939FF445}"/>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792" name="ZoneTexte 1791">
          <a:extLst>
            <a:ext uri="{FF2B5EF4-FFF2-40B4-BE49-F238E27FC236}">
              <a16:creationId xmlns:a16="http://schemas.microsoft.com/office/drawing/2014/main" id="{2E387BBA-04F3-48C7-A660-6D34E2126352}"/>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793" name="ZoneTexte 1792">
          <a:extLst>
            <a:ext uri="{FF2B5EF4-FFF2-40B4-BE49-F238E27FC236}">
              <a16:creationId xmlns:a16="http://schemas.microsoft.com/office/drawing/2014/main" id="{A8BC36F5-2454-45D1-932F-66A0ACD56947}"/>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794" name="ZoneTexte 1793">
          <a:extLst>
            <a:ext uri="{FF2B5EF4-FFF2-40B4-BE49-F238E27FC236}">
              <a16:creationId xmlns:a16="http://schemas.microsoft.com/office/drawing/2014/main" id="{4F1EF123-85CC-45F7-984C-AEA3B15E1094}"/>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795" name="ZoneTexte 1794">
          <a:extLst>
            <a:ext uri="{FF2B5EF4-FFF2-40B4-BE49-F238E27FC236}">
              <a16:creationId xmlns:a16="http://schemas.microsoft.com/office/drawing/2014/main" id="{C3698A0F-11B9-4705-B286-0283E2684336}"/>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796" name="ZoneTexte 1795">
          <a:extLst>
            <a:ext uri="{FF2B5EF4-FFF2-40B4-BE49-F238E27FC236}">
              <a16:creationId xmlns:a16="http://schemas.microsoft.com/office/drawing/2014/main" id="{6CDD1479-214E-4ED2-BDAD-81FAF8B83F81}"/>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797" name="ZoneTexte 1796">
          <a:extLst>
            <a:ext uri="{FF2B5EF4-FFF2-40B4-BE49-F238E27FC236}">
              <a16:creationId xmlns:a16="http://schemas.microsoft.com/office/drawing/2014/main" id="{9154D341-DE59-4949-84DB-7D01840FEEFE}"/>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798" name="ZoneTexte 1797">
          <a:extLst>
            <a:ext uri="{FF2B5EF4-FFF2-40B4-BE49-F238E27FC236}">
              <a16:creationId xmlns:a16="http://schemas.microsoft.com/office/drawing/2014/main" id="{A26E850F-ABE1-454A-A3AC-CB97034765CA}"/>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799" name="ZoneTexte 1798">
          <a:extLst>
            <a:ext uri="{FF2B5EF4-FFF2-40B4-BE49-F238E27FC236}">
              <a16:creationId xmlns:a16="http://schemas.microsoft.com/office/drawing/2014/main" id="{E3398A7E-F5C9-4197-A60A-99E02676C798}"/>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800" name="ZoneTexte 1799">
          <a:extLst>
            <a:ext uri="{FF2B5EF4-FFF2-40B4-BE49-F238E27FC236}">
              <a16:creationId xmlns:a16="http://schemas.microsoft.com/office/drawing/2014/main" id="{62E9A754-0D21-49D9-9A68-5889C769FC2A}"/>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801" name="ZoneTexte 1800">
          <a:extLst>
            <a:ext uri="{FF2B5EF4-FFF2-40B4-BE49-F238E27FC236}">
              <a16:creationId xmlns:a16="http://schemas.microsoft.com/office/drawing/2014/main" id="{31164AEA-2E63-4C26-BF80-0E8E4775E5AC}"/>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802" name="ZoneTexte 1801">
          <a:extLst>
            <a:ext uri="{FF2B5EF4-FFF2-40B4-BE49-F238E27FC236}">
              <a16:creationId xmlns:a16="http://schemas.microsoft.com/office/drawing/2014/main" id="{8BA36EE8-9427-4756-AB66-449641326298}"/>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803" name="ZoneTexte 1802">
          <a:extLst>
            <a:ext uri="{FF2B5EF4-FFF2-40B4-BE49-F238E27FC236}">
              <a16:creationId xmlns:a16="http://schemas.microsoft.com/office/drawing/2014/main" id="{08260280-15FE-4FA1-A6E1-44BB5C00FAA0}"/>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804" name="ZoneTexte 1803">
          <a:extLst>
            <a:ext uri="{FF2B5EF4-FFF2-40B4-BE49-F238E27FC236}">
              <a16:creationId xmlns:a16="http://schemas.microsoft.com/office/drawing/2014/main" id="{DA18D78A-35B0-45CE-9023-57EA2DAEBA1C}"/>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805" name="ZoneTexte 1804">
          <a:extLst>
            <a:ext uri="{FF2B5EF4-FFF2-40B4-BE49-F238E27FC236}">
              <a16:creationId xmlns:a16="http://schemas.microsoft.com/office/drawing/2014/main" id="{C17DBF6C-E486-4216-AB57-125E8AC0F77A}"/>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806" name="ZoneTexte 1805">
          <a:extLst>
            <a:ext uri="{FF2B5EF4-FFF2-40B4-BE49-F238E27FC236}">
              <a16:creationId xmlns:a16="http://schemas.microsoft.com/office/drawing/2014/main" id="{DB2B941B-F5C0-4F1C-80E9-657BD7370045}"/>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807" name="ZoneTexte 1806">
          <a:extLst>
            <a:ext uri="{FF2B5EF4-FFF2-40B4-BE49-F238E27FC236}">
              <a16:creationId xmlns:a16="http://schemas.microsoft.com/office/drawing/2014/main" id="{AFC34AA3-994F-4FA5-96B5-1B1EB784AFF6}"/>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808" name="ZoneTexte 1807">
          <a:extLst>
            <a:ext uri="{FF2B5EF4-FFF2-40B4-BE49-F238E27FC236}">
              <a16:creationId xmlns:a16="http://schemas.microsoft.com/office/drawing/2014/main" id="{A7ABBA71-72E5-4E82-B586-B1E9413034EE}"/>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809" name="ZoneTexte 1808">
          <a:extLst>
            <a:ext uri="{FF2B5EF4-FFF2-40B4-BE49-F238E27FC236}">
              <a16:creationId xmlns:a16="http://schemas.microsoft.com/office/drawing/2014/main" id="{032CE578-8347-41F0-9851-381E81F0947D}"/>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810" name="ZoneTexte 1809">
          <a:extLst>
            <a:ext uri="{FF2B5EF4-FFF2-40B4-BE49-F238E27FC236}">
              <a16:creationId xmlns:a16="http://schemas.microsoft.com/office/drawing/2014/main" id="{3F4B7A9A-A879-426A-B692-BEE1A4302C3A}"/>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811" name="ZoneTexte 1810">
          <a:extLst>
            <a:ext uri="{FF2B5EF4-FFF2-40B4-BE49-F238E27FC236}">
              <a16:creationId xmlns:a16="http://schemas.microsoft.com/office/drawing/2014/main" id="{93A358C3-29EF-45B4-B458-DC54D1AE5785}"/>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812" name="ZoneTexte 1811">
          <a:extLst>
            <a:ext uri="{FF2B5EF4-FFF2-40B4-BE49-F238E27FC236}">
              <a16:creationId xmlns:a16="http://schemas.microsoft.com/office/drawing/2014/main" id="{A6B1F837-A368-4BA7-B633-39DB4176E11B}"/>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21</xdr:row>
      <xdr:rowOff>0</xdr:rowOff>
    </xdr:from>
    <xdr:ext cx="65" cy="172227"/>
    <xdr:sp macro="" textlink="">
      <xdr:nvSpPr>
        <xdr:cNvPr id="1813" name="ZoneTexte 1812">
          <a:extLst>
            <a:ext uri="{FF2B5EF4-FFF2-40B4-BE49-F238E27FC236}">
              <a16:creationId xmlns:a16="http://schemas.microsoft.com/office/drawing/2014/main" id="{09FC2436-14A8-438A-9102-A9DBAE2886B6}"/>
            </a:ext>
          </a:extLst>
        </xdr:cNvPr>
        <xdr:cNvSpPr txBox="1"/>
      </xdr:nvSpPr>
      <xdr:spPr>
        <a:xfrm>
          <a:off x="26231850" y="3981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14" name="ZoneTexte 1813">
          <a:extLst>
            <a:ext uri="{FF2B5EF4-FFF2-40B4-BE49-F238E27FC236}">
              <a16:creationId xmlns:a16="http://schemas.microsoft.com/office/drawing/2014/main" id="{1B462C54-6474-4339-922D-C8A1574EE746}"/>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15" name="ZoneTexte 1814">
          <a:extLst>
            <a:ext uri="{FF2B5EF4-FFF2-40B4-BE49-F238E27FC236}">
              <a16:creationId xmlns:a16="http://schemas.microsoft.com/office/drawing/2014/main" id="{7B021174-C45B-458D-9F9E-8614361FF6B1}"/>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16" name="ZoneTexte 1815">
          <a:extLst>
            <a:ext uri="{FF2B5EF4-FFF2-40B4-BE49-F238E27FC236}">
              <a16:creationId xmlns:a16="http://schemas.microsoft.com/office/drawing/2014/main" id="{45EE806B-6D88-4FB3-BC84-DFFF845E6248}"/>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17" name="ZoneTexte 1816">
          <a:extLst>
            <a:ext uri="{FF2B5EF4-FFF2-40B4-BE49-F238E27FC236}">
              <a16:creationId xmlns:a16="http://schemas.microsoft.com/office/drawing/2014/main" id="{19990F48-2D5A-45CE-9ABF-00DBBB3B55D5}"/>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18" name="ZoneTexte 1817">
          <a:extLst>
            <a:ext uri="{FF2B5EF4-FFF2-40B4-BE49-F238E27FC236}">
              <a16:creationId xmlns:a16="http://schemas.microsoft.com/office/drawing/2014/main" id="{299CEABD-01C3-4EC8-8DB3-4F56547CE0E0}"/>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19" name="ZoneTexte 1818">
          <a:extLst>
            <a:ext uri="{FF2B5EF4-FFF2-40B4-BE49-F238E27FC236}">
              <a16:creationId xmlns:a16="http://schemas.microsoft.com/office/drawing/2014/main" id="{8AAF2108-A2B5-48A3-A96B-8D49BB39683B}"/>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20" name="ZoneTexte 1819">
          <a:extLst>
            <a:ext uri="{FF2B5EF4-FFF2-40B4-BE49-F238E27FC236}">
              <a16:creationId xmlns:a16="http://schemas.microsoft.com/office/drawing/2014/main" id="{2AF41CED-E759-4374-ABF5-4F4103EA72D6}"/>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21" name="ZoneTexte 1820">
          <a:extLst>
            <a:ext uri="{FF2B5EF4-FFF2-40B4-BE49-F238E27FC236}">
              <a16:creationId xmlns:a16="http://schemas.microsoft.com/office/drawing/2014/main" id="{3D756B34-3C90-4D19-AC8D-3C5FAF9012B2}"/>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22" name="ZoneTexte 1821">
          <a:extLst>
            <a:ext uri="{FF2B5EF4-FFF2-40B4-BE49-F238E27FC236}">
              <a16:creationId xmlns:a16="http://schemas.microsoft.com/office/drawing/2014/main" id="{C5F20F15-4D04-4524-9D54-F4275E5E9409}"/>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23" name="ZoneTexte 1822">
          <a:extLst>
            <a:ext uri="{FF2B5EF4-FFF2-40B4-BE49-F238E27FC236}">
              <a16:creationId xmlns:a16="http://schemas.microsoft.com/office/drawing/2014/main" id="{EB69287F-6256-4C50-87C4-F7252F6B1962}"/>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24" name="ZoneTexte 1823">
          <a:extLst>
            <a:ext uri="{FF2B5EF4-FFF2-40B4-BE49-F238E27FC236}">
              <a16:creationId xmlns:a16="http://schemas.microsoft.com/office/drawing/2014/main" id="{B1D4FEB5-3F8D-4E49-ADE7-68A7ECB9337C}"/>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25" name="ZoneTexte 1824">
          <a:extLst>
            <a:ext uri="{FF2B5EF4-FFF2-40B4-BE49-F238E27FC236}">
              <a16:creationId xmlns:a16="http://schemas.microsoft.com/office/drawing/2014/main" id="{1158130B-5BE1-4A24-B60E-4F699985128B}"/>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826" name="ZoneTexte 1825">
          <a:extLst>
            <a:ext uri="{FF2B5EF4-FFF2-40B4-BE49-F238E27FC236}">
              <a16:creationId xmlns:a16="http://schemas.microsoft.com/office/drawing/2014/main" id="{D0F9AEEC-95D0-4BDC-8705-4EC3FC43A624}"/>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827" name="ZoneTexte 1826">
          <a:extLst>
            <a:ext uri="{FF2B5EF4-FFF2-40B4-BE49-F238E27FC236}">
              <a16:creationId xmlns:a16="http://schemas.microsoft.com/office/drawing/2014/main" id="{DC65C699-1EF2-4E8C-B138-C93972D237E5}"/>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828" name="ZoneTexte 1827">
          <a:extLst>
            <a:ext uri="{FF2B5EF4-FFF2-40B4-BE49-F238E27FC236}">
              <a16:creationId xmlns:a16="http://schemas.microsoft.com/office/drawing/2014/main" id="{C95476E3-8822-4C1A-A511-43C525A5F389}"/>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829" name="ZoneTexte 1828">
          <a:extLst>
            <a:ext uri="{FF2B5EF4-FFF2-40B4-BE49-F238E27FC236}">
              <a16:creationId xmlns:a16="http://schemas.microsoft.com/office/drawing/2014/main" id="{B0E3E587-5734-4E2F-85BF-74E862A06CF4}"/>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30" name="ZoneTexte 1829">
          <a:extLst>
            <a:ext uri="{FF2B5EF4-FFF2-40B4-BE49-F238E27FC236}">
              <a16:creationId xmlns:a16="http://schemas.microsoft.com/office/drawing/2014/main" id="{8494EC7E-3C37-4271-A824-7D2D38A8112A}"/>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31" name="ZoneTexte 1830">
          <a:extLst>
            <a:ext uri="{FF2B5EF4-FFF2-40B4-BE49-F238E27FC236}">
              <a16:creationId xmlns:a16="http://schemas.microsoft.com/office/drawing/2014/main" id="{B1F2974B-C49E-4830-9FC5-6C578A5EB9C6}"/>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32" name="ZoneTexte 1831">
          <a:extLst>
            <a:ext uri="{FF2B5EF4-FFF2-40B4-BE49-F238E27FC236}">
              <a16:creationId xmlns:a16="http://schemas.microsoft.com/office/drawing/2014/main" id="{B41B880D-4CCC-49F7-9081-8E0500094408}"/>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33" name="ZoneTexte 1832">
          <a:extLst>
            <a:ext uri="{FF2B5EF4-FFF2-40B4-BE49-F238E27FC236}">
              <a16:creationId xmlns:a16="http://schemas.microsoft.com/office/drawing/2014/main" id="{A1A5E27D-FC1B-4E9D-8E33-2D138F271516}"/>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34" name="ZoneTexte 1833">
          <a:extLst>
            <a:ext uri="{FF2B5EF4-FFF2-40B4-BE49-F238E27FC236}">
              <a16:creationId xmlns:a16="http://schemas.microsoft.com/office/drawing/2014/main" id="{235D0810-84E6-47D7-B8C0-53274A9F5F3A}"/>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35" name="ZoneTexte 1834">
          <a:extLst>
            <a:ext uri="{FF2B5EF4-FFF2-40B4-BE49-F238E27FC236}">
              <a16:creationId xmlns:a16="http://schemas.microsoft.com/office/drawing/2014/main" id="{35090264-343C-4BF4-9C74-7B118F7184DA}"/>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36" name="ZoneTexte 1835">
          <a:extLst>
            <a:ext uri="{FF2B5EF4-FFF2-40B4-BE49-F238E27FC236}">
              <a16:creationId xmlns:a16="http://schemas.microsoft.com/office/drawing/2014/main" id="{4D93B840-95DE-49F6-9ACA-8FEF7A2683EE}"/>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15</xdr:row>
      <xdr:rowOff>0</xdr:rowOff>
    </xdr:from>
    <xdr:ext cx="65" cy="172227"/>
    <xdr:sp macro="" textlink="">
      <xdr:nvSpPr>
        <xdr:cNvPr id="1837" name="ZoneTexte 1836">
          <a:extLst>
            <a:ext uri="{FF2B5EF4-FFF2-40B4-BE49-F238E27FC236}">
              <a16:creationId xmlns:a16="http://schemas.microsoft.com/office/drawing/2014/main" id="{CA003B06-E081-4C1B-8631-AC55C78E7063}"/>
            </a:ext>
          </a:extLst>
        </xdr:cNvPr>
        <xdr:cNvSpPr txBox="1"/>
      </xdr:nvSpPr>
      <xdr:spPr>
        <a:xfrm>
          <a:off x="26231850" y="2838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838" name="ZoneTexte 1837">
          <a:extLst>
            <a:ext uri="{FF2B5EF4-FFF2-40B4-BE49-F238E27FC236}">
              <a16:creationId xmlns:a16="http://schemas.microsoft.com/office/drawing/2014/main" id="{03ABF0C0-E4A3-425A-B46A-6442D18AB6C7}"/>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839" name="ZoneTexte 1838">
          <a:extLst>
            <a:ext uri="{FF2B5EF4-FFF2-40B4-BE49-F238E27FC236}">
              <a16:creationId xmlns:a16="http://schemas.microsoft.com/office/drawing/2014/main" id="{12DED5EC-BF03-4280-815B-3B1ACE706EE6}"/>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840" name="ZoneTexte 1839">
          <a:extLst>
            <a:ext uri="{FF2B5EF4-FFF2-40B4-BE49-F238E27FC236}">
              <a16:creationId xmlns:a16="http://schemas.microsoft.com/office/drawing/2014/main" id="{09756235-DBA1-4B58-BC3C-6214A7EFC35D}"/>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841" name="ZoneTexte 1840">
          <a:extLst>
            <a:ext uri="{FF2B5EF4-FFF2-40B4-BE49-F238E27FC236}">
              <a16:creationId xmlns:a16="http://schemas.microsoft.com/office/drawing/2014/main" id="{A5969F94-267A-4A60-B41B-65768C0A0CD3}"/>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842" name="ZoneTexte 1841">
          <a:extLst>
            <a:ext uri="{FF2B5EF4-FFF2-40B4-BE49-F238E27FC236}">
              <a16:creationId xmlns:a16="http://schemas.microsoft.com/office/drawing/2014/main" id="{194CBB01-B00E-4C44-AF68-D0C680623456}"/>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843" name="ZoneTexte 1842">
          <a:extLst>
            <a:ext uri="{FF2B5EF4-FFF2-40B4-BE49-F238E27FC236}">
              <a16:creationId xmlns:a16="http://schemas.microsoft.com/office/drawing/2014/main" id="{5A917FC4-E778-4E49-94A1-619FC56F2001}"/>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844" name="ZoneTexte 1843">
          <a:extLst>
            <a:ext uri="{FF2B5EF4-FFF2-40B4-BE49-F238E27FC236}">
              <a16:creationId xmlns:a16="http://schemas.microsoft.com/office/drawing/2014/main" id="{FFB48B8D-6EB2-4257-9168-55D1A2CB6537}"/>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44</xdr:col>
      <xdr:colOff>0</xdr:colOff>
      <xdr:row>16</xdr:row>
      <xdr:rowOff>0</xdr:rowOff>
    </xdr:from>
    <xdr:ext cx="65" cy="172227"/>
    <xdr:sp macro="" textlink="">
      <xdr:nvSpPr>
        <xdr:cNvPr id="1845" name="ZoneTexte 1844">
          <a:extLst>
            <a:ext uri="{FF2B5EF4-FFF2-40B4-BE49-F238E27FC236}">
              <a16:creationId xmlns:a16="http://schemas.microsoft.com/office/drawing/2014/main" id="{78A62F4D-DE69-4D1F-B1C6-00FF0ABAD599}"/>
            </a:ext>
          </a:extLst>
        </xdr:cNvPr>
        <xdr:cNvSpPr txBox="1"/>
      </xdr:nvSpPr>
      <xdr:spPr>
        <a:xfrm>
          <a:off x="26231850" y="302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904" name="ZoneTexte 1903">
          <a:extLst>
            <a:ext uri="{FF2B5EF4-FFF2-40B4-BE49-F238E27FC236}">
              <a16:creationId xmlns:a16="http://schemas.microsoft.com/office/drawing/2014/main" id="{E6529799-ECC0-4E4F-92BE-A1FAB45037CE}"/>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905" name="ZoneTexte 1904">
          <a:extLst>
            <a:ext uri="{FF2B5EF4-FFF2-40B4-BE49-F238E27FC236}">
              <a16:creationId xmlns:a16="http://schemas.microsoft.com/office/drawing/2014/main" id="{5F30A8AD-1169-4E42-A7B9-CC8C266D5CA9}"/>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906" name="ZoneTexte 1905">
          <a:extLst>
            <a:ext uri="{FF2B5EF4-FFF2-40B4-BE49-F238E27FC236}">
              <a16:creationId xmlns:a16="http://schemas.microsoft.com/office/drawing/2014/main" id="{B938816C-46CA-4F2A-9DC0-2AA65D98F4E9}"/>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907" name="ZoneTexte 1906">
          <a:extLst>
            <a:ext uri="{FF2B5EF4-FFF2-40B4-BE49-F238E27FC236}">
              <a16:creationId xmlns:a16="http://schemas.microsoft.com/office/drawing/2014/main" id="{FF1FBD56-11AA-49CC-AEAF-708A231ED58A}"/>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908" name="ZoneTexte 1907">
          <a:extLst>
            <a:ext uri="{FF2B5EF4-FFF2-40B4-BE49-F238E27FC236}">
              <a16:creationId xmlns:a16="http://schemas.microsoft.com/office/drawing/2014/main" id="{A341E0DF-13CE-48D8-83D5-CC5717A59984}"/>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909" name="ZoneTexte 1908">
          <a:extLst>
            <a:ext uri="{FF2B5EF4-FFF2-40B4-BE49-F238E27FC236}">
              <a16:creationId xmlns:a16="http://schemas.microsoft.com/office/drawing/2014/main" id="{9E1454B1-C442-46CD-82F3-752482C2F4D2}"/>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910" name="ZoneTexte 1909">
          <a:extLst>
            <a:ext uri="{FF2B5EF4-FFF2-40B4-BE49-F238E27FC236}">
              <a16:creationId xmlns:a16="http://schemas.microsoft.com/office/drawing/2014/main" id="{8E60324A-16FE-4258-A3DD-8D5E13C070F2}"/>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911" name="ZoneTexte 1910">
          <a:extLst>
            <a:ext uri="{FF2B5EF4-FFF2-40B4-BE49-F238E27FC236}">
              <a16:creationId xmlns:a16="http://schemas.microsoft.com/office/drawing/2014/main" id="{4DA77305-2C53-4253-AB35-622D91F9FEF5}"/>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912" name="ZoneTexte 1911">
          <a:extLst>
            <a:ext uri="{FF2B5EF4-FFF2-40B4-BE49-F238E27FC236}">
              <a16:creationId xmlns:a16="http://schemas.microsoft.com/office/drawing/2014/main" id="{9B458247-A9A8-493A-873B-8F3F1371479E}"/>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61</xdr:row>
      <xdr:rowOff>0</xdr:rowOff>
    </xdr:from>
    <xdr:ext cx="65" cy="172227"/>
    <xdr:sp macro="" textlink="">
      <xdr:nvSpPr>
        <xdr:cNvPr id="1913" name="ZoneTexte 1912">
          <a:extLst>
            <a:ext uri="{FF2B5EF4-FFF2-40B4-BE49-F238E27FC236}">
              <a16:creationId xmlns:a16="http://schemas.microsoft.com/office/drawing/2014/main" id="{E0CDE2A9-5394-4775-8549-8C180AE9C7C8}"/>
            </a:ext>
          </a:extLst>
        </xdr:cNvPr>
        <xdr:cNvSpPr txBox="1"/>
      </xdr:nvSpPr>
      <xdr:spPr>
        <a:xfrm>
          <a:off x="2415540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914" name="ZoneTexte 1913">
          <a:extLst>
            <a:ext uri="{FF2B5EF4-FFF2-40B4-BE49-F238E27FC236}">
              <a16:creationId xmlns:a16="http://schemas.microsoft.com/office/drawing/2014/main" id="{C00F571B-E02C-474A-A552-C1BDDB2DA6BE}"/>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915" name="ZoneTexte 1914">
          <a:extLst>
            <a:ext uri="{FF2B5EF4-FFF2-40B4-BE49-F238E27FC236}">
              <a16:creationId xmlns:a16="http://schemas.microsoft.com/office/drawing/2014/main" id="{CA810E44-A0A8-465F-80A8-DE3D08C7B4E0}"/>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916" name="ZoneTexte 1915">
          <a:extLst>
            <a:ext uri="{FF2B5EF4-FFF2-40B4-BE49-F238E27FC236}">
              <a16:creationId xmlns:a16="http://schemas.microsoft.com/office/drawing/2014/main" id="{653275E0-3011-4C4D-84FE-5BF4DD52A41C}"/>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917" name="ZoneTexte 1916">
          <a:extLst>
            <a:ext uri="{FF2B5EF4-FFF2-40B4-BE49-F238E27FC236}">
              <a16:creationId xmlns:a16="http://schemas.microsoft.com/office/drawing/2014/main" id="{E79C42E6-7AB6-4F68-8145-7BC4BD8CE5AD}"/>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918" name="ZoneTexte 1917">
          <a:extLst>
            <a:ext uri="{FF2B5EF4-FFF2-40B4-BE49-F238E27FC236}">
              <a16:creationId xmlns:a16="http://schemas.microsoft.com/office/drawing/2014/main" id="{804FCB8C-1B13-45B5-9D99-571862F1558F}"/>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919" name="ZoneTexte 1918">
          <a:extLst>
            <a:ext uri="{FF2B5EF4-FFF2-40B4-BE49-F238E27FC236}">
              <a16:creationId xmlns:a16="http://schemas.microsoft.com/office/drawing/2014/main" id="{14FA3C19-8459-4706-9C6B-B81DB79175A3}"/>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920" name="ZoneTexte 1919">
          <a:extLst>
            <a:ext uri="{FF2B5EF4-FFF2-40B4-BE49-F238E27FC236}">
              <a16:creationId xmlns:a16="http://schemas.microsoft.com/office/drawing/2014/main" id="{F9FE4BE3-DAD4-4746-A098-1A9E177A8699}"/>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921" name="ZoneTexte 1920">
          <a:extLst>
            <a:ext uri="{FF2B5EF4-FFF2-40B4-BE49-F238E27FC236}">
              <a16:creationId xmlns:a16="http://schemas.microsoft.com/office/drawing/2014/main" id="{35DA7CD1-1511-4983-8E3C-6A3AC40720BA}"/>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922" name="ZoneTexte 1921">
          <a:extLst>
            <a:ext uri="{FF2B5EF4-FFF2-40B4-BE49-F238E27FC236}">
              <a16:creationId xmlns:a16="http://schemas.microsoft.com/office/drawing/2014/main" id="{15A300E0-8F8B-476C-86DD-8172B869C94C}"/>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923" name="ZoneTexte 1922">
          <a:extLst>
            <a:ext uri="{FF2B5EF4-FFF2-40B4-BE49-F238E27FC236}">
              <a16:creationId xmlns:a16="http://schemas.microsoft.com/office/drawing/2014/main" id="{42B185C8-F0FE-488F-85A2-481328A7A7AB}"/>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924" name="ZoneTexte 1923">
          <a:extLst>
            <a:ext uri="{FF2B5EF4-FFF2-40B4-BE49-F238E27FC236}">
              <a16:creationId xmlns:a16="http://schemas.microsoft.com/office/drawing/2014/main" id="{B6B412CD-E119-459C-8432-A697BA262321}"/>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925" name="ZoneTexte 1924">
          <a:extLst>
            <a:ext uri="{FF2B5EF4-FFF2-40B4-BE49-F238E27FC236}">
              <a16:creationId xmlns:a16="http://schemas.microsoft.com/office/drawing/2014/main" id="{987E2E15-C812-49F1-9098-DA6261B2BF52}"/>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926" name="ZoneTexte 1925">
          <a:extLst>
            <a:ext uri="{FF2B5EF4-FFF2-40B4-BE49-F238E27FC236}">
              <a16:creationId xmlns:a16="http://schemas.microsoft.com/office/drawing/2014/main" id="{28A3CB29-187B-48E8-A86C-FE86202C5926}"/>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927" name="ZoneTexte 1926">
          <a:extLst>
            <a:ext uri="{FF2B5EF4-FFF2-40B4-BE49-F238E27FC236}">
              <a16:creationId xmlns:a16="http://schemas.microsoft.com/office/drawing/2014/main" id="{FB6DF8EF-1D88-4087-9C81-BB3C3183AAD9}"/>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928" name="ZoneTexte 1927">
          <a:extLst>
            <a:ext uri="{FF2B5EF4-FFF2-40B4-BE49-F238E27FC236}">
              <a16:creationId xmlns:a16="http://schemas.microsoft.com/office/drawing/2014/main" id="{752C1CA6-CCEA-4893-9FB6-AC90E5171AE8}"/>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929" name="ZoneTexte 1928">
          <a:extLst>
            <a:ext uri="{FF2B5EF4-FFF2-40B4-BE49-F238E27FC236}">
              <a16:creationId xmlns:a16="http://schemas.microsoft.com/office/drawing/2014/main" id="{14D26C59-FAC6-4DBC-878E-805771B602B3}"/>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930" name="ZoneTexte 1929">
          <a:extLst>
            <a:ext uri="{FF2B5EF4-FFF2-40B4-BE49-F238E27FC236}">
              <a16:creationId xmlns:a16="http://schemas.microsoft.com/office/drawing/2014/main" id="{01AEC879-5DA5-4411-BFD7-7B274DE28781}"/>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931" name="ZoneTexte 1930">
          <a:extLst>
            <a:ext uri="{FF2B5EF4-FFF2-40B4-BE49-F238E27FC236}">
              <a16:creationId xmlns:a16="http://schemas.microsoft.com/office/drawing/2014/main" id="{BE35B152-D5FF-4C0D-9A99-1ED133EAD88C}"/>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932" name="ZoneTexte 1931">
          <a:extLst>
            <a:ext uri="{FF2B5EF4-FFF2-40B4-BE49-F238E27FC236}">
              <a16:creationId xmlns:a16="http://schemas.microsoft.com/office/drawing/2014/main" id="{8415D75D-44F5-4BFD-B273-2595C3DB6B44}"/>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933" name="ZoneTexte 1932">
          <a:extLst>
            <a:ext uri="{FF2B5EF4-FFF2-40B4-BE49-F238E27FC236}">
              <a16:creationId xmlns:a16="http://schemas.microsoft.com/office/drawing/2014/main" id="{E5E62E7C-0191-4583-BC26-111EFCA6A1AB}"/>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934" name="ZoneTexte 1933">
          <a:extLst>
            <a:ext uri="{FF2B5EF4-FFF2-40B4-BE49-F238E27FC236}">
              <a16:creationId xmlns:a16="http://schemas.microsoft.com/office/drawing/2014/main" id="{DF177AEA-074D-48E5-B7CA-A6AC928A0CA2}"/>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935" name="ZoneTexte 1934">
          <a:extLst>
            <a:ext uri="{FF2B5EF4-FFF2-40B4-BE49-F238E27FC236}">
              <a16:creationId xmlns:a16="http://schemas.microsoft.com/office/drawing/2014/main" id="{A3DC6D10-EB22-418C-8922-2B215F355ACA}"/>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936" name="ZoneTexte 1935">
          <a:extLst>
            <a:ext uri="{FF2B5EF4-FFF2-40B4-BE49-F238E27FC236}">
              <a16:creationId xmlns:a16="http://schemas.microsoft.com/office/drawing/2014/main" id="{BEF718E9-92A8-458A-AC18-F8B09E16CF58}"/>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61</xdr:row>
      <xdr:rowOff>0</xdr:rowOff>
    </xdr:from>
    <xdr:ext cx="65" cy="172227"/>
    <xdr:sp macro="" textlink="">
      <xdr:nvSpPr>
        <xdr:cNvPr id="1937" name="ZoneTexte 1936">
          <a:extLst>
            <a:ext uri="{FF2B5EF4-FFF2-40B4-BE49-F238E27FC236}">
              <a16:creationId xmlns:a16="http://schemas.microsoft.com/office/drawing/2014/main" id="{753C9E83-0E2F-4520-9A89-D038B263939C}"/>
            </a:ext>
          </a:extLst>
        </xdr:cNvPr>
        <xdr:cNvSpPr txBox="1"/>
      </xdr:nvSpPr>
      <xdr:spPr>
        <a:xfrm>
          <a:off x="25850850" y="13830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938" name="ZoneTexte 1937">
          <a:extLst>
            <a:ext uri="{FF2B5EF4-FFF2-40B4-BE49-F238E27FC236}">
              <a16:creationId xmlns:a16="http://schemas.microsoft.com/office/drawing/2014/main" id="{54535900-870B-4F18-A0A5-31055543D0B2}"/>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62</xdr:row>
      <xdr:rowOff>0</xdr:rowOff>
    </xdr:from>
    <xdr:ext cx="65" cy="172227"/>
    <xdr:sp macro="" textlink="">
      <xdr:nvSpPr>
        <xdr:cNvPr id="1939" name="ZoneTexte 1938">
          <a:extLst>
            <a:ext uri="{FF2B5EF4-FFF2-40B4-BE49-F238E27FC236}">
              <a16:creationId xmlns:a16="http://schemas.microsoft.com/office/drawing/2014/main" id="{BBEFC00D-F552-41B0-B227-A4A19ED4FF69}"/>
            </a:ext>
          </a:extLst>
        </xdr:cNvPr>
        <xdr:cNvSpPr txBox="1"/>
      </xdr:nvSpPr>
      <xdr:spPr>
        <a:xfrm>
          <a:off x="24155400" y="14058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940" name="ZoneTexte 1939">
          <a:extLst>
            <a:ext uri="{FF2B5EF4-FFF2-40B4-BE49-F238E27FC236}">
              <a16:creationId xmlns:a16="http://schemas.microsoft.com/office/drawing/2014/main" id="{A098AAD3-3341-40DC-ABE7-855762A01E01}"/>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941" name="ZoneTexte 1940">
          <a:extLst>
            <a:ext uri="{FF2B5EF4-FFF2-40B4-BE49-F238E27FC236}">
              <a16:creationId xmlns:a16="http://schemas.microsoft.com/office/drawing/2014/main" id="{19FDC7B6-D7BB-4CAB-BA10-8FDA0214F56E}"/>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942" name="ZoneTexte 1941">
          <a:extLst>
            <a:ext uri="{FF2B5EF4-FFF2-40B4-BE49-F238E27FC236}">
              <a16:creationId xmlns:a16="http://schemas.microsoft.com/office/drawing/2014/main" id="{37D7B50D-9FD7-45E1-AAAD-F172FA0C30DB}"/>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943" name="ZoneTexte 1942">
          <a:extLst>
            <a:ext uri="{FF2B5EF4-FFF2-40B4-BE49-F238E27FC236}">
              <a16:creationId xmlns:a16="http://schemas.microsoft.com/office/drawing/2014/main" id="{DD3656D4-BAE8-4795-92E2-9A7660053D1B}"/>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944" name="ZoneTexte 1943">
          <a:extLst>
            <a:ext uri="{FF2B5EF4-FFF2-40B4-BE49-F238E27FC236}">
              <a16:creationId xmlns:a16="http://schemas.microsoft.com/office/drawing/2014/main" id="{0E7BEE72-D02A-476D-BCA7-5520375C0708}"/>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945" name="ZoneTexte 1944">
          <a:extLst>
            <a:ext uri="{FF2B5EF4-FFF2-40B4-BE49-F238E27FC236}">
              <a16:creationId xmlns:a16="http://schemas.microsoft.com/office/drawing/2014/main" id="{5AEC4A7C-2CFB-461A-9A48-DE6A34ACE88E}"/>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946" name="ZoneTexte 1945">
          <a:extLst>
            <a:ext uri="{FF2B5EF4-FFF2-40B4-BE49-F238E27FC236}">
              <a16:creationId xmlns:a16="http://schemas.microsoft.com/office/drawing/2014/main" id="{85B1C9D3-BEE2-4E3F-AB6A-8AF972529893}"/>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947" name="ZoneTexte 1946">
          <a:extLst>
            <a:ext uri="{FF2B5EF4-FFF2-40B4-BE49-F238E27FC236}">
              <a16:creationId xmlns:a16="http://schemas.microsoft.com/office/drawing/2014/main" id="{7DFE3400-1B72-4D47-84FD-4AD998B03E05}"/>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948" name="ZoneTexte 1947">
          <a:extLst>
            <a:ext uri="{FF2B5EF4-FFF2-40B4-BE49-F238E27FC236}">
              <a16:creationId xmlns:a16="http://schemas.microsoft.com/office/drawing/2014/main" id="{19A77127-3EC1-42FF-BB59-DC235B652E4B}"/>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40</xdr:col>
      <xdr:colOff>0</xdr:colOff>
      <xdr:row>60</xdr:row>
      <xdr:rowOff>0</xdr:rowOff>
    </xdr:from>
    <xdr:ext cx="65" cy="172227"/>
    <xdr:sp macro="" textlink="">
      <xdr:nvSpPr>
        <xdr:cNvPr id="1949" name="ZoneTexte 1948">
          <a:extLst>
            <a:ext uri="{FF2B5EF4-FFF2-40B4-BE49-F238E27FC236}">
              <a16:creationId xmlns:a16="http://schemas.microsoft.com/office/drawing/2014/main" id="{D5ACFA2C-4341-480D-A1E7-83916A3E06EB}"/>
            </a:ext>
          </a:extLst>
        </xdr:cNvPr>
        <xdr:cNvSpPr txBox="1"/>
      </xdr:nvSpPr>
      <xdr:spPr>
        <a:xfrm>
          <a:off x="2415540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950" name="ZoneTexte 1949">
          <a:extLst>
            <a:ext uri="{FF2B5EF4-FFF2-40B4-BE49-F238E27FC236}">
              <a16:creationId xmlns:a16="http://schemas.microsoft.com/office/drawing/2014/main" id="{4DF5E6EE-E151-4C33-B908-AD44DB5685B6}"/>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951" name="ZoneTexte 1950">
          <a:extLst>
            <a:ext uri="{FF2B5EF4-FFF2-40B4-BE49-F238E27FC236}">
              <a16:creationId xmlns:a16="http://schemas.microsoft.com/office/drawing/2014/main" id="{9878ACD2-0D01-43D4-AC6A-F132A1B30EB3}"/>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952" name="ZoneTexte 1951">
          <a:extLst>
            <a:ext uri="{FF2B5EF4-FFF2-40B4-BE49-F238E27FC236}">
              <a16:creationId xmlns:a16="http://schemas.microsoft.com/office/drawing/2014/main" id="{B27EC77F-7C7A-4230-932E-BC882B5232D3}"/>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953" name="ZoneTexte 1952">
          <a:extLst>
            <a:ext uri="{FF2B5EF4-FFF2-40B4-BE49-F238E27FC236}">
              <a16:creationId xmlns:a16="http://schemas.microsoft.com/office/drawing/2014/main" id="{65678594-9F4E-4A0B-A27F-812EC140122E}"/>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954" name="ZoneTexte 1953">
          <a:extLst>
            <a:ext uri="{FF2B5EF4-FFF2-40B4-BE49-F238E27FC236}">
              <a16:creationId xmlns:a16="http://schemas.microsoft.com/office/drawing/2014/main" id="{68EC2F92-0475-4CEE-8351-31189D4C246E}"/>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955" name="ZoneTexte 1954">
          <a:extLst>
            <a:ext uri="{FF2B5EF4-FFF2-40B4-BE49-F238E27FC236}">
              <a16:creationId xmlns:a16="http://schemas.microsoft.com/office/drawing/2014/main" id="{7BBDEA61-EFBF-4FA0-8330-4D62DA47B916}"/>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956" name="ZoneTexte 1955">
          <a:extLst>
            <a:ext uri="{FF2B5EF4-FFF2-40B4-BE49-F238E27FC236}">
              <a16:creationId xmlns:a16="http://schemas.microsoft.com/office/drawing/2014/main" id="{E1BC644E-AA5F-4E22-9037-A2450B0B3BD5}"/>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957" name="ZoneTexte 1956">
          <a:extLst>
            <a:ext uri="{FF2B5EF4-FFF2-40B4-BE49-F238E27FC236}">
              <a16:creationId xmlns:a16="http://schemas.microsoft.com/office/drawing/2014/main" id="{117041CF-14FF-42C0-9214-5A5CC99A6719}"/>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958" name="ZoneTexte 1957">
          <a:extLst>
            <a:ext uri="{FF2B5EF4-FFF2-40B4-BE49-F238E27FC236}">
              <a16:creationId xmlns:a16="http://schemas.microsoft.com/office/drawing/2014/main" id="{C892E095-C80B-4674-9DF7-776E2322D853}"/>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959" name="ZoneTexte 1958">
          <a:extLst>
            <a:ext uri="{FF2B5EF4-FFF2-40B4-BE49-F238E27FC236}">
              <a16:creationId xmlns:a16="http://schemas.microsoft.com/office/drawing/2014/main" id="{01AEC594-B895-4A04-B444-4FB527B12DB4}"/>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960" name="ZoneTexte 1959">
          <a:extLst>
            <a:ext uri="{FF2B5EF4-FFF2-40B4-BE49-F238E27FC236}">
              <a16:creationId xmlns:a16="http://schemas.microsoft.com/office/drawing/2014/main" id="{13DD3BC8-C930-4206-9F24-8633A5D5B829}"/>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42</xdr:col>
      <xdr:colOff>0</xdr:colOff>
      <xdr:row>60</xdr:row>
      <xdr:rowOff>0</xdr:rowOff>
    </xdr:from>
    <xdr:ext cx="65" cy="172227"/>
    <xdr:sp macro="" textlink="">
      <xdr:nvSpPr>
        <xdr:cNvPr id="1961" name="ZoneTexte 1960">
          <a:extLst>
            <a:ext uri="{FF2B5EF4-FFF2-40B4-BE49-F238E27FC236}">
              <a16:creationId xmlns:a16="http://schemas.microsoft.com/office/drawing/2014/main" id="{137FC0FD-B0D0-41F0-B750-4F973FE9F998}"/>
            </a:ext>
          </a:extLst>
        </xdr:cNvPr>
        <xdr:cNvSpPr txBox="1"/>
      </xdr:nvSpPr>
      <xdr:spPr>
        <a:xfrm>
          <a:off x="25850850" y="1362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5</xdr:col>
      <xdr:colOff>0</xdr:colOff>
      <xdr:row>31</xdr:row>
      <xdr:rowOff>0</xdr:rowOff>
    </xdr:from>
    <xdr:ext cx="65" cy="172227"/>
    <xdr:sp macro="" textlink="">
      <xdr:nvSpPr>
        <xdr:cNvPr id="2" name="ZoneTexte 1">
          <a:extLst>
            <a:ext uri="{FF2B5EF4-FFF2-40B4-BE49-F238E27FC236}">
              <a16:creationId xmlns:a16="http://schemas.microsoft.com/office/drawing/2014/main" id="{1509AC93-F54A-4E10-9611-508476C8078A}"/>
            </a:ext>
          </a:extLst>
        </xdr:cNvPr>
        <xdr:cNvSpPr txBox="1"/>
      </xdr:nvSpPr>
      <xdr:spPr>
        <a:xfrm>
          <a:off x="17583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31</xdr:row>
      <xdr:rowOff>0</xdr:rowOff>
    </xdr:from>
    <xdr:ext cx="65" cy="172227"/>
    <xdr:sp macro="" textlink="">
      <xdr:nvSpPr>
        <xdr:cNvPr id="3" name="ZoneTexte 2">
          <a:extLst>
            <a:ext uri="{FF2B5EF4-FFF2-40B4-BE49-F238E27FC236}">
              <a16:creationId xmlns:a16="http://schemas.microsoft.com/office/drawing/2014/main" id="{40C16255-280E-42D4-AD6C-7C0926A28A6C}"/>
            </a:ext>
          </a:extLst>
        </xdr:cNvPr>
        <xdr:cNvSpPr txBox="1"/>
      </xdr:nvSpPr>
      <xdr:spPr>
        <a:xfrm>
          <a:off x="17583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31</xdr:row>
      <xdr:rowOff>0</xdr:rowOff>
    </xdr:from>
    <xdr:ext cx="65" cy="172227"/>
    <xdr:sp macro="" textlink="">
      <xdr:nvSpPr>
        <xdr:cNvPr id="4" name="ZoneTexte 3">
          <a:extLst>
            <a:ext uri="{FF2B5EF4-FFF2-40B4-BE49-F238E27FC236}">
              <a16:creationId xmlns:a16="http://schemas.microsoft.com/office/drawing/2014/main" id="{6B57832D-CE2D-4C3D-A838-19202B191250}"/>
            </a:ext>
          </a:extLst>
        </xdr:cNvPr>
        <xdr:cNvSpPr txBox="1"/>
      </xdr:nvSpPr>
      <xdr:spPr>
        <a:xfrm>
          <a:off x="17583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31</xdr:row>
      <xdr:rowOff>0</xdr:rowOff>
    </xdr:from>
    <xdr:ext cx="65" cy="172227"/>
    <xdr:sp macro="" textlink="">
      <xdr:nvSpPr>
        <xdr:cNvPr id="5" name="ZoneTexte 4">
          <a:extLst>
            <a:ext uri="{FF2B5EF4-FFF2-40B4-BE49-F238E27FC236}">
              <a16:creationId xmlns:a16="http://schemas.microsoft.com/office/drawing/2014/main" id="{57FA93D0-6FD7-43F7-8124-1D0B543EE64B}"/>
            </a:ext>
          </a:extLst>
        </xdr:cNvPr>
        <xdr:cNvSpPr txBox="1"/>
      </xdr:nvSpPr>
      <xdr:spPr>
        <a:xfrm>
          <a:off x="17583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6" name="ZoneTexte 5">
          <a:extLst>
            <a:ext uri="{FF2B5EF4-FFF2-40B4-BE49-F238E27FC236}">
              <a16:creationId xmlns:a16="http://schemas.microsoft.com/office/drawing/2014/main" id="{C10B9571-42CB-4F20-8C80-27F6D9FA2A1B}"/>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7" name="ZoneTexte 6">
          <a:extLst>
            <a:ext uri="{FF2B5EF4-FFF2-40B4-BE49-F238E27FC236}">
              <a16:creationId xmlns:a16="http://schemas.microsoft.com/office/drawing/2014/main" id="{A3B2F425-82AA-46DC-8C12-D5230D1D56AA}"/>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8" name="ZoneTexte 7">
          <a:extLst>
            <a:ext uri="{FF2B5EF4-FFF2-40B4-BE49-F238E27FC236}">
              <a16:creationId xmlns:a16="http://schemas.microsoft.com/office/drawing/2014/main" id="{B9A54A04-CAA7-4252-98C8-0C963D01D8B6}"/>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9" name="ZoneTexte 8">
          <a:extLst>
            <a:ext uri="{FF2B5EF4-FFF2-40B4-BE49-F238E27FC236}">
              <a16:creationId xmlns:a16="http://schemas.microsoft.com/office/drawing/2014/main" id="{400CBAC4-50F7-4347-875A-C4F988C7E132}"/>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10" name="ZoneTexte 9">
          <a:extLst>
            <a:ext uri="{FF2B5EF4-FFF2-40B4-BE49-F238E27FC236}">
              <a16:creationId xmlns:a16="http://schemas.microsoft.com/office/drawing/2014/main" id="{26DD066D-DDC7-4614-A870-9BA4A53A2CA1}"/>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11" name="ZoneTexte 10">
          <a:extLst>
            <a:ext uri="{FF2B5EF4-FFF2-40B4-BE49-F238E27FC236}">
              <a16:creationId xmlns:a16="http://schemas.microsoft.com/office/drawing/2014/main" id="{243332AE-B3E4-4E85-AF11-566D8A760342}"/>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12" name="ZoneTexte 11">
          <a:extLst>
            <a:ext uri="{FF2B5EF4-FFF2-40B4-BE49-F238E27FC236}">
              <a16:creationId xmlns:a16="http://schemas.microsoft.com/office/drawing/2014/main" id="{67D7D64A-03CB-4025-AC16-5231B48EC6F9}"/>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13" name="ZoneTexte 12">
          <a:extLst>
            <a:ext uri="{FF2B5EF4-FFF2-40B4-BE49-F238E27FC236}">
              <a16:creationId xmlns:a16="http://schemas.microsoft.com/office/drawing/2014/main" id="{C208D13C-F694-4302-B282-6BF305539605}"/>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31</xdr:row>
      <xdr:rowOff>0</xdr:rowOff>
    </xdr:from>
    <xdr:ext cx="65" cy="172227"/>
    <xdr:sp macro="" textlink="">
      <xdr:nvSpPr>
        <xdr:cNvPr id="14" name="ZoneTexte 13">
          <a:extLst>
            <a:ext uri="{FF2B5EF4-FFF2-40B4-BE49-F238E27FC236}">
              <a16:creationId xmlns:a16="http://schemas.microsoft.com/office/drawing/2014/main" id="{82438361-33B6-4225-81AF-3FFBFEE73F3D}"/>
            </a:ext>
          </a:extLst>
        </xdr:cNvPr>
        <xdr:cNvSpPr txBox="1"/>
      </xdr:nvSpPr>
      <xdr:spPr>
        <a:xfrm>
          <a:off x="17583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15" name="ZoneTexte 14">
          <a:extLst>
            <a:ext uri="{FF2B5EF4-FFF2-40B4-BE49-F238E27FC236}">
              <a16:creationId xmlns:a16="http://schemas.microsoft.com/office/drawing/2014/main" id="{3E23F872-8D07-46EA-9B4C-135651A7FE2F}"/>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16" name="ZoneTexte 15">
          <a:extLst>
            <a:ext uri="{FF2B5EF4-FFF2-40B4-BE49-F238E27FC236}">
              <a16:creationId xmlns:a16="http://schemas.microsoft.com/office/drawing/2014/main" id="{AB5ACB0C-D35A-45AB-A647-2E3EE895B5D2}"/>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17" name="ZoneTexte 16">
          <a:extLst>
            <a:ext uri="{FF2B5EF4-FFF2-40B4-BE49-F238E27FC236}">
              <a16:creationId xmlns:a16="http://schemas.microsoft.com/office/drawing/2014/main" id="{27CE0E21-6C04-4120-B66E-CC31DF514DC8}"/>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31</xdr:row>
      <xdr:rowOff>0</xdr:rowOff>
    </xdr:from>
    <xdr:ext cx="65" cy="172227"/>
    <xdr:sp macro="" textlink="">
      <xdr:nvSpPr>
        <xdr:cNvPr id="18" name="ZoneTexte 17">
          <a:extLst>
            <a:ext uri="{FF2B5EF4-FFF2-40B4-BE49-F238E27FC236}">
              <a16:creationId xmlns:a16="http://schemas.microsoft.com/office/drawing/2014/main" id="{E5729F04-B2E7-425C-B102-056F50FFDB23}"/>
            </a:ext>
          </a:extLst>
        </xdr:cNvPr>
        <xdr:cNvSpPr txBox="1"/>
      </xdr:nvSpPr>
      <xdr:spPr>
        <a:xfrm>
          <a:off x="1847850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31</xdr:row>
      <xdr:rowOff>0</xdr:rowOff>
    </xdr:from>
    <xdr:ext cx="65" cy="172227"/>
    <xdr:sp macro="" textlink="">
      <xdr:nvSpPr>
        <xdr:cNvPr id="19" name="ZoneTexte 18">
          <a:extLst>
            <a:ext uri="{FF2B5EF4-FFF2-40B4-BE49-F238E27FC236}">
              <a16:creationId xmlns:a16="http://schemas.microsoft.com/office/drawing/2014/main" id="{5FFA0036-22DA-4D01-B5D5-F389E1F209DD}"/>
            </a:ext>
          </a:extLst>
        </xdr:cNvPr>
        <xdr:cNvSpPr txBox="1"/>
      </xdr:nvSpPr>
      <xdr:spPr>
        <a:xfrm>
          <a:off x="199072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31</xdr:row>
      <xdr:rowOff>0</xdr:rowOff>
    </xdr:from>
    <xdr:ext cx="65" cy="172227"/>
    <xdr:sp macro="" textlink="">
      <xdr:nvSpPr>
        <xdr:cNvPr id="20" name="ZoneTexte 19">
          <a:extLst>
            <a:ext uri="{FF2B5EF4-FFF2-40B4-BE49-F238E27FC236}">
              <a16:creationId xmlns:a16="http://schemas.microsoft.com/office/drawing/2014/main" id="{506C7204-D663-438C-8892-729182A8C960}"/>
            </a:ext>
          </a:extLst>
        </xdr:cNvPr>
        <xdr:cNvSpPr txBox="1"/>
      </xdr:nvSpPr>
      <xdr:spPr>
        <a:xfrm>
          <a:off x="199072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31</xdr:row>
      <xdr:rowOff>0</xdr:rowOff>
    </xdr:from>
    <xdr:ext cx="65" cy="172227"/>
    <xdr:sp macro="" textlink="">
      <xdr:nvSpPr>
        <xdr:cNvPr id="21" name="ZoneTexte 20">
          <a:extLst>
            <a:ext uri="{FF2B5EF4-FFF2-40B4-BE49-F238E27FC236}">
              <a16:creationId xmlns:a16="http://schemas.microsoft.com/office/drawing/2014/main" id="{EF1CB11A-8C84-4A20-A2E8-560328A60658}"/>
            </a:ext>
          </a:extLst>
        </xdr:cNvPr>
        <xdr:cNvSpPr txBox="1"/>
      </xdr:nvSpPr>
      <xdr:spPr>
        <a:xfrm>
          <a:off x="17583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31</xdr:row>
      <xdr:rowOff>0</xdr:rowOff>
    </xdr:from>
    <xdr:ext cx="65" cy="172227"/>
    <xdr:sp macro="" textlink="">
      <xdr:nvSpPr>
        <xdr:cNvPr id="22" name="ZoneTexte 21">
          <a:extLst>
            <a:ext uri="{FF2B5EF4-FFF2-40B4-BE49-F238E27FC236}">
              <a16:creationId xmlns:a16="http://schemas.microsoft.com/office/drawing/2014/main" id="{D296BB3E-76BE-4321-9D2E-513A88560523}"/>
            </a:ext>
          </a:extLst>
        </xdr:cNvPr>
        <xdr:cNvSpPr txBox="1"/>
      </xdr:nvSpPr>
      <xdr:spPr>
        <a:xfrm>
          <a:off x="17583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31</xdr:row>
      <xdr:rowOff>0</xdr:rowOff>
    </xdr:from>
    <xdr:ext cx="65" cy="172227"/>
    <xdr:sp macro="" textlink="">
      <xdr:nvSpPr>
        <xdr:cNvPr id="23" name="ZoneTexte 22">
          <a:extLst>
            <a:ext uri="{FF2B5EF4-FFF2-40B4-BE49-F238E27FC236}">
              <a16:creationId xmlns:a16="http://schemas.microsoft.com/office/drawing/2014/main" id="{275B0473-07A5-4FC6-92FE-BB5AD3F3B554}"/>
            </a:ext>
          </a:extLst>
        </xdr:cNvPr>
        <xdr:cNvSpPr txBox="1"/>
      </xdr:nvSpPr>
      <xdr:spPr>
        <a:xfrm>
          <a:off x="17583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31</xdr:row>
      <xdr:rowOff>0</xdr:rowOff>
    </xdr:from>
    <xdr:ext cx="65" cy="172227"/>
    <xdr:sp macro="" textlink="">
      <xdr:nvSpPr>
        <xdr:cNvPr id="24" name="ZoneTexte 23">
          <a:extLst>
            <a:ext uri="{FF2B5EF4-FFF2-40B4-BE49-F238E27FC236}">
              <a16:creationId xmlns:a16="http://schemas.microsoft.com/office/drawing/2014/main" id="{00200BF5-DA32-4FE7-8F12-BDDCA86F40E5}"/>
            </a:ext>
          </a:extLst>
        </xdr:cNvPr>
        <xdr:cNvSpPr txBox="1"/>
      </xdr:nvSpPr>
      <xdr:spPr>
        <a:xfrm>
          <a:off x="17583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25" name="ZoneTexte 24">
          <a:extLst>
            <a:ext uri="{FF2B5EF4-FFF2-40B4-BE49-F238E27FC236}">
              <a16:creationId xmlns:a16="http://schemas.microsoft.com/office/drawing/2014/main" id="{B2CF3318-D97A-4008-B0F8-8D6467232CFB}"/>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26" name="ZoneTexte 25">
          <a:extLst>
            <a:ext uri="{FF2B5EF4-FFF2-40B4-BE49-F238E27FC236}">
              <a16:creationId xmlns:a16="http://schemas.microsoft.com/office/drawing/2014/main" id="{7954210D-24CA-418F-9DCC-61F188683A95}"/>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27" name="ZoneTexte 26">
          <a:extLst>
            <a:ext uri="{FF2B5EF4-FFF2-40B4-BE49-F238E27FC236}">
              <a16:creationId xmlns:a16="http://schemas.microsoft.com/office/drawing/2014/main" id="{27F0D389-D59C-4989-B97C-373574BBFC93}"/>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28" name="ZoneTexte 27">
          <a:extLst>
            <a:ext uri="{FF2B5EF4-FFF2-40B4-BE49-F238E27FC236}">
              <a16:creationId xmlns:a16="http://schemas.microsoft.com/office/drawing/2014/main" id="{B6039B38-7B05-4BBF-AA66-42B833C3537A}"/>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29" name="ZoneTexte 28">
          <a:extLst>
            <a:ext uri="{FF2B5EF4-FFF2-40B4-BE49-F238E27FC236}">
              <a16:creationId xmlns:a16="http://schemas.microsoft.com/office/drawing/2014/main" id="{04C9F349-A2D9-4055-9CBA-9769CCBDF543}"/>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30" name="ZoneTexte 29">
          <a:extLst>
            <a:ext uri="{FF2B5EF4-FFF2-40B4-BE49-F238E27FC236}">
              <a16:creationId xmlns:a16="http://schemas.microsoft.com/office/drawing/2014/main" id="{EB6D7ADE-5BD7-4266-98A2-375D50D42EE4}"/>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31" name="ZoneTexte 30">
          <a:extLst>
            <a:ext uri="{FF2B5EF4-FFF2-40B4-BE49-F238E27FC236}">
              <a16:creationId xmlns:a16="http://schemas.microsoft.com/office/drawing/2014/main" id="{0E3E3F09-5A65-4814-9ACE-3133DEF07007}"/>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32" name="ZoneTexte 31">
          <a:extLst>
            <a:ext uri="{FF2B5EF4-FFF2-40B4-BE49-F238E27FC236}">
              <a16:creationId xmlns:a16="http://schemas.microsoft.com/office/drawing/2014/main" id="{AAD64F50-E94E-4DA4-9AD1-09C48C3E1CDE}"/>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31</xdr:row>
      <xdr:rowOff>0</xdr:rowOff>
    </xdr:from>
    <xdr:ext cx="65" cy="172227"/>
    <xdr:sp macro="" textlink="">
      <xdr:nvSpPr>
        <xdr:cNvPr id="33" name="ZoneTexte 32">
          <a:extLst>
            <a:ext uri="{FF2B5EF4-FFF2-40B4-BE49-F238E27FC236}">
              <a16:creationId xmlns:a16="http://schemas.microsoft.com/office/drawing/2014/main" id="{73793876-5FB6-4504-99C8-B63064C4319D}"/>
            </a:ext>
          </a:extLst>
        </xdr:cNvPr>
        <xdr:cNvSpPr txBox="1"/>
      </xdr:nvSpPr>
      <xdr:spPr>
        <a:xfrm>
          <a:off x="17583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34" name="ZoneTexte 33">
          <a:extLst>
            <a:ext uri="{FF2B5EF4-FFF2-40B4-BE49-F238E27FC236}">
              <a16:creationId xmlns:a16="http://schemas.microsoft.com/office/drawing/2014/main" id="{83281A93-7A16-4BBB-AB49-B7CF9FF29216}"/>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35" name="ZoneTexte 34">
          <a:extLst>
            <a:ext uri="{FF2B5EF4-FFF2-40B4-BE49-F238E27FC236}">
              <a16:creationId xmlns:a16="http://schemas.microsoft.com/office/drawing/2014/main" id="{00B70F4F-640C-4590-B42A-16FBF0996925}"/>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36" name="ZoneTexte 35">
          <a:extLst>
            <a:ext uri="{FF2B5EF4-FFF2-40B4-BE49-F238E27FC236}">
              <a16:creationId xmlns:a16="http://schemas.microsoft.com/office/drawing/2014/main" id="{6F253BDC-65A2-4C63-93C1-A2A9424A2136}"/>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31</xdr:row>
      <xdr:rowOff>0</xdr:rowOff>
    </xdr:from>
    <xdr:ext cx="65" cy="172227"/>
    <xdr:sp macro="" textlink="">
      <xdr:nvSpPr>
        <xdr:cNvPr id="37" name="ZoneTexte 36">
          <a:extLst>
            <a:ext uri="{FF2B5EF4-FFF2-40B4-BE49-F238E27FC236}">
              <a16:creationId xmlns:a16="http://schemas.microsoft.com/office/drawing/2014/main" id="{4A31CB28-9260-4C75-989E-726FAAC1C7DB}"/>
            </a:ext>
          </a:extLst>
        </xdr:cNvPr>
        <xdr:cNvSpPr txBox="1"/>
      </xdr:nvSpPr>
      <xdr:spPr>
        <a:xfrm>
          <a:off x="1847850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31</xdr:row>
      <xdr:rowOff>0</xdr:rowOff>
    </xdr:from>
    <xdr:ext cx="65" cy="172227"/>
    <xdr:sp macro="" textlink="">
      <xdr:nvSpPr>
        <xdr:cNvPr id="38" name="ZoneTexte 37">
          <a:extLst>
            <a:ext uri="{FF2B5EF4-FFF2-40B4-BE49-F238E27FC236}">
              <a16:creationId xmlns:a16="http://schemas.microsoft.com/office/drawing/2014/main" id="{6151B40B-6D94-430A-90B4-578E655988C6}"/>
            </a:ext>
          </a:extLst>
        </xdr:cNvPr>
        <xdr:cNvSpPr txBox="1"/>
      </xdr:nvSpPr>
      <xdr:spPr>
        <a:xfrm>
          <a:off x="199072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31</xdr:row>
      <xdr:rowOff>0</xdr:rowOff>
    </xdr:from>
    <xdr:ext cx="65" cy="172227"/>
    <xdr:sp macro="" textlink="">
      <xdr:nvSpPr>
        <xdr:cNvPr id="39" name="ZoneTexte 38">
          <a:extLst>
            <a:ext uri="{FF2B5EF4-FFF2-40B4-BE49-F238E27FC236}">
              <a16:creationId xmlns:a16="http://schemas.microsoft.com/office/drawing/2014/main" id="{237707EF-C813-4132-BE88-BB969449D7FD}"/>
            </a:ext>
          </a:extLst>
        </xdr:cNvPr>
        <xdr:cNvSpPr txBox="1"/>
      </xdr:nvSpPr>
      <xdr:spPr>
        <a:xfrm>
          <a:off x="199072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31</xdr:row>
      <xdr:rowOff>0</xdr:rowOff>
    </xdr:from>
    <xdr:ext cx="65" cy="172227"/>
    <xdr:sp macro="" textlink="">
      <xdr:nvSpPr>
        <xdr:cNvPr id="40" name="ZoneTexte 39">
          <a:extLst>
            <a:ext uri="{FF2B5EF4-FFF2-40B4-BE49-F238E27FC236}">
              <a16:creationId xmlns:a16="http://schemas.microsoft.com/office/drawing/2014/main" id="{134CAD18-1556-4B7B-8C7D-41159B7019A2}"/>
            </a:ext>
          </a:extLst>
        </xdr:cNvPr>
        <xdr:cNvSpPr txBox="1"/>
      </xdr:nvSpPr>
      <xdr:spPr>
        <a:xfrm>
          <a:off x="1554480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31</xdr:row>
      <xdr:rowOff>0</xdr:rowOff>
    </xdr:from>
    <xdr:ext cx="65" cy="172227"/>
    <xdr:sp macro="" textlink="">
      <xdr:nvSpPr>
        <xdr:cNvPr id="41" name="ZoneTexte 40">
          <a:extLst>
            <a:ext uri="{FF2B5EF4-FFF2-40B4-BE49-F238E27FC236}">
              <a16:creationId xmlns:a16="http://schemas.microsoft.com/office/drawing/2014/main" id="{5648D56C-D020-47CC-B16E-20E05066EACA}"/>
            </a:ext>
          </a:extLst>
        </xdr:cNvPr>
        <xdr:cNvSpPr txBox="1"/>
      </xdr:nvSpPr>
      <xdr:spPr>
        <a:xfrm>
          <a:off x="1554480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31</xdr:row>
      <xdr:rowOff>0</xdr:rowOff>
    </xdr:from>
    <xdr:ext cx="65" cy="172227"/>
    <xdr:sp macro="" textlink="">
      <xdr:nvSpPr>
        <xdr:cNvPr id="42" name="ZoneTexte 41">
          <a:extLst>
            <a:ext uri="{FF2B5EF4-FFF2-40B4-BE49-F238E27FC236}">
              <a16:creationId xmlns:a16="http://schemas.microsoft.com/office/drawing/2014/main" id="{E268423F-F32E-4549-B69D-FC05F655FC48}"/>
            </a:ext>
          </a:extLst>
        </xdr:cNvPr>
        <xdr:cNvSpPr txBox="1"/>
      </xdr:nvSpPr>
      <xdr:spPr>
        <a:xfrm>
          <a:off x="1554480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31</xdr:row>
      <xdr:rowOff>0</xdr:rowOff>
    </xdr:from>
    <xdr:ext cx="65" cy="172227"/>
    <xdr:sp macro="" textlink="">
      <xdr:nvSpPr>
        <xdr:cNvPr id="43" name="ZoneTexte 42">
          <a:extLst>
            <a:ext uri="{FF2B5EF4-FFF2-40B4-BE49-F238E27FC236}">
              <a16:creationId xmlns:a16="http://schemas.microsoft.com/office/drawing/2014/main" id="{BB15DA73-A328-4D5E-BB35-2C9ECE27A94C}"/>
            </a:ext>
          </a:extLst>
        </xdr:cNvPr>
        <xdr:cNvSpPr txBox="1"/>
      </xdr:nvSpPr>
      <xdr:spPr>
        <a:xfrm>
          <a:off x="1554480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31</xdr:row>
      <xdr:rowOff>0</xdr:rowOff>
    </xdr:from>
    <xdr:ext cx="65" cy="172227"/>
    <xdr:sp macro="" textlink="">
      <xdr:nvSpPr>
        <xdr:cNvPr id="44" name="ZoneTexte 43">
          <a:extLst>
            <a:ext uri="{FF2B5EF4-FFF2-40B4-BE49-F238E27FC236}">
              <a16:creationId xmlns:a16="http://schemas.microsoft.com/office/drawing/2014/main" id="{16D5FF4C-7FC9-4738-A149-7D18C7368E06}"/>
            </a:ext>
          </a:extLst>
        </xdr:cNvPr>
        <xdr:cNvSpPr txBox="1"/>
      </xdr:nvSpPr>
      <xdr:spPr>
        <a:xfrm>
          <a:off x="1554480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31</xdr:row>
      <xdr:rowOff>0</xdr:rowOff>
    </xdr:from>
    <xdr:ext cx="65" cy="172227"/>
    <xdr:sp macro="" textlink="">
      <xdr:nvSpPr>
        <xdr:cNvPr id="45" name="ZoneTexte 44">
          <a:extLst>
            <a:ext uri="{FF2B5EF4-FFF2-40B4-BE49-F238E27FC236}">
              <a16:creationId xmlns:a16="http://schemas.microsoft.com/office/drawing/2014/main" id="{62BABF79-0A0D-4745-9939-C1F99327E61D}"/>
            </a:ext>
          </a:extLst>
        </xdr:cNvPr>
        <xdr:cNvSpPr txBox="1"/>
      </xdr:nvSpPr>
      <xdr:spPr>
        <a:xfrm>
          <a:off x="1554480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31</xdr:row>
      <xdr:rowOff>0</xdr:rowOff>
    </xdr:from>
    <xdr:ext cx="65" cy="172227"/>
    <xdr:sp macro="" textlink="">
      <xdr:nvSpPr>
        <xdr:cNvPr id="46" name="ZoneTexte 45">
          <a:extLst>
            <a:ext uri="{FF2B5EF4-FFF2-40B4-BE49-F238E27FC236}">
              <a16:creationId xmlns:a16="http://schemas.microsoft.com/office/drawing/2014/main" id="{32901A3E-5049-497A-8C2F-03F419832F4A}"/>
            </a:ext>
          </a:extLst>
        </xdr:cNvPr>
        <xdr:cNvSpPr txBox="1"/>
      </xdr:nvSpPr>
      <xdr:spPr>
        <a:xfrm>
          <a:off x="1554480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31</xdr:row>
      <xdr:rowOff>0</xdr:rowOff>
    </xdr:from>
    <xdr:ext cx="65" cy="172227"/>
    <xdr:sp macro="" textlink="">
      <xdr:nvSpPr>
        <xdr:cNvPr id="47" name="ZoneTexte 46">
          <a:extLst>
            <a:ext uri="{FF2B5EF4-FFF2-40B4-BE49-F238E27FC236}">
              <a16:creationId xmlns:a16="http://schemas.microsoft.com/office/drawing/2014/main" id="{A9F2E9E2-BDD2-487F-8D7A-16FC9D5D0C4D}"/>
            </a:ext>
          </a:extLst>
        </xdr:cNvPr>
        <xdr:cNvSpPr txBox="1"/>
      </xdr:nvSpPr>
      <xdr:spPr>
        <a:xfrm>
          <a:off x="1554480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31</xdr:row>
      <xdr:rowOff>0</xdr:rowOff>
    </xdr:from>
    <xdr:ext cx="65" cy="172227"/>
    <xdr:sp macro="" textlink="">
      <xdr:nvSpPr>
        <xdr:cNvPr id="48" name="ZoneTexte 47">
          <a:extLst>
            <a:ext uri="{FF2B5EF4-FFF2-40B4-BE49-F238E27FC236}">
              <a16:creationId xmlns:a16="http://schemas.microsoft.com/office/drawing/2014/main" id="{E1DCF718-ECCA-4E87-B052-8BCE22955C76}"/>
            </a:ext>
          </a:extLst>
        </xdr:cNvPr>
        <xdr:cNvSpPr txBox="1"/>
      </xdr:nvSpPr>
      <xdr:spPr>
        <a:xfrm>
          <a:off x="1554480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31</xdr:row>
      <xdr:rowOff>0</xdr:rowOff>
    </xdr:from>
    <xdr:ext cx="65" cy="172227"/>
    <xdr:sp macro="" textlink="">
      <xdr:nvSpPr>
        <xdr:cNvPr id="49" name="ZoneTexte 48">
          <a:extLst>
            <a:ext uri="{FF2B5EF4-FFF2-40B4-BE49-F238E27FC236}">
              <a16:creationId xmlns:a16="http://schemas.microsoft.com/office/drawing/2014/main" id="{7E170D65-6420-4325-A26B-850C4F1B7A57}"/>
            </a:ext>
          </a:extLst>
        </xdr:cNvPr>
        <xdr:cNvSpPr txBox="1"/>
      </xdr:nvSpPr>
      <xdr:spPr>
        <a:xfrm>
          <a:off x="1554480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50" name="ZoneTexte 49">
          <a:extLst>
            <a:ext uri="{FF2B5EF4-FFF2-40B4-BE49-F238E27FC236}">
              <a16:creationId xmlns:a16="http://schemas.microsoft.com/office/drawing/2014/main" id="{2D96C2E3-7EE7-4B28-965C-A4F6514BF723}"/>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51" name="ZoneTexte 50">
          <a:extLst>
            <a:ext uri="{FF2B5EF4-FFF2-40B4-BE49-F238E27FC236}">
              <a16:creationId xmlns:a16="http://schemas.microsoft.com/office/drawing/2014/main" id="{6F03C4B2-E3A3-4526-B7EE-77BE4E252EC6}"/>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52" name="ZoneTexte 51">
          <a:extLst>
            <a:ext uri="{FF2B5EF4-FFF2-40B4-BE49-F238E27FC236}">
              <a16:creationId xmlns:a16="http://schemas.microsoft.com/office/drawing/2014/main" id="{04DD6FD0-EE9B-441C-B0A4-647C138148E7}"/>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53" name="ZoneTexte 52">
          <a:extLst>
            <a:ext uri="{FF2B5EF4-FFF2-40B4-BE49-F238E27FC236}">
              <a16:creationId xmlns:a16="http://schemas.microsoft.com/office/drawing/2014/main" id="{F426A31E-AC8F-4265-AD8B-418ED0E2051E}"/>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54" name="ZoneTexte 53">
          <a:extLst>
            <a:ext uri="{FF2B5EF4-FFF2-40B4-BE49-F238E27FC236}">
              <a16:creationId xmlns:a16="http://schemas.microsoft.com/office/drawing/2014/main" id="{3F8C23CB-9014-4831-92E0-E02BA62AF588}"/>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55" name="ZoneTexte 54">
          <a:extLst>
            <a:ext uri="{FF2B5EF4-FFF2-40B4-BE49-F238E27FC236}">
              <a16:creationId xmlns:a16="http://schemas.microsoft.com/office/drawing/2014/main" id="{B5712B69-2A53-4F6B-A86D-D2EB74D9D48A}"/>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56" name="ZoneTexte 55">
          <a:extLst>
            <a:ext uri="{FF2B5EF4-FFF2-40B4-BE49-F238E27FC236}">
              <a16:creationId xmlns:a16="http://schemas.microsoft.com/office/drawing/2014/main" id="{549A7726-44F1-4918-83D0-F3330F58B582}"/>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57" name="ZoneTexte 56">
          <a:extLst>
            <a:ext uri="{FF2B5EF4-FFF2-40B4-BE49-F238E27FC236}">
              <a16:creationId xmlns:a16="http://schemas.microsoft.com/office/drawing/2014/main" id="{78C25A51-21CE-488A-AA40-A5D69F5510F5}"/>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58" name="ZoneTexte 57">
          <a:extLst>
            <a:ext uri="{FF2B5EF4-FFF2-40B4-BE49-F238E27FC236}">
              <a16:creationId xmlns:a16="http://schemas.microsoft.com/office/drawing/2014/main" id="{1D9D3284-F6DE-40CD-BF44-E0C5CB3F09AC}"/>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0</xdr:rowOff>
    </xdr:from>
    <xdr:ext cx="65" cy="172227"/>
    <xdr:sp macro="" textlink="">
      <xdr:nvSpPr>
        <xdr:cNvPr id="59" name="ZoneTexte 58">
          <a:extLst>
            <a:ext uri="{FF2B5EF4-FFF2-40B4-BE49-F238E27FC236}">
              <a16:creationId xmlns:a16="http://schemas.microsoft.com/office/drawing/2014/main" id="{056000AE-D904-4B05-A096-DFBD7CFDACE2}"/>
            </a:ext>
          </a:extLst>
        </xdr:cNvPr>
        <xdr:cNvSpPr txBox="1"/>
      </xdr:nvSpPr>
      <xdr:spPr>
        <a:xfrm>
          <a:off x="150304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31</xdr:row>
      <xdr:rowOff>0</xdr:rowOff>
    </xdr:from>
    <xdr:ext cx="65" cy="172227"/>
    <xdr:sp macro="" textlink="">
      <xdr:nvSpPr>
        <xdr:cNvPr id="60" name="ZoneTexte 59">
          <a:extLst>
            <a:ext uri="{FF2B5EF4-FFF2-40B4-BE49-F238E27FC236}">
              <a16:creationId xmlns:a16="http://schemas.microsoft.com/office/drawing/2014/main" id="{9198256D-1C5C-422B-8197-23C280489A40}"/>
            </a:ext>
          </a:extLst>
        </xdr:cNvPr>
        <xdr:cNvSpPr txBox="1"/>
      </xdr:nvSpPr>
      <xdr:spPr>
        <a:xfrm>
          <a:off x="17583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31</xdr:row>
      <xdr:rowOff>0</xdr:rowOff>
    </xdr:from>
    <xdr:ext cx="65" cy="172227"/>
    <xdr:sp macro="" textlink="">
      <xdr:nvSpPr>
        <xdr:cNvPr id="61" name="ZoneTexte 60">
          <a:extLst>
            <a:ext uri="{FF2B5EF4-FFF2-40B4-BE49-F238E27FC236}">
              <a16:creationId xmlns:a16="http://schemas.microsoft.com/office/drawing/2014/main" id="{404EA399-764B-48DC-9048-FB52E7997B55}"/>
            </a:ext>
          </a:extLst>
        </xdr:cNvPr>
        <xdr:cNvSpPr txBox="1"/>
      </xdr:nvSpPr>
      <xdr:spPr>
        <a:xfrm>
          <a:off x="17583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62" name="ZoneTexte 61">
          <a:extLst>
            <a:ext uri="{FF2B5EF4-FFF2-40B4-BE49-F238E27FC236}">
              <a16:creationId xmlns:a16="http://schemas.microsoft.com/office/drawing/2014/main" id="{3021C5D5-16F4-4ABE-BDBA-B3CCD5158202}"/>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63" name="ZoneTexte 62">
          <a:extLst>
            <a:ext uri="{FF2B5EF4-FFF2-40B4-BE49-F238E27FC236}">
              <a16:creationId xmlns:a16="http://schemas.microsoft.com/office/drawing/2014/main" id="{50D795E6-BF38-4FB7-A627-A502581FDDCE}"/>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64" name="ZoneTexte 63">
          <a:extLst>
            <a:ext uri="{FF2B5EF4-FFF2-40B4-BE49-F238E27FC236}">
              <a16:creationId xmlns:a16="http://schemas.microsoft.com/office/drawing/2014/main" id="{BA932A8B-D387-4DEB-8BAE-44D126C3A97E}"/>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65" name="ZoneTexte 64">
          <a:extLst>
            <a:ext uri="{FF2B5EF4-FFF2-40B4-BE49-F238E27FC236}">
              <a16:creationId xmlns:a16="http://schemas.microsoft.com/office/drawing/2014/main" id="{D0620043-93D4-45D6-B314-79644410CA96}"/>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66" name="ZoneTexte 65">
          <a:extLst>
            <a:ext uri="{FF2B5EF4-FFF2-40B4-BE49-F238E27FC236}">
              <a16:creationId xmlns:a16="http://schemas.microsoft.com/office/drawing/2014/main" id="{FDDC4699-1057-4F4E-85BA-9047686D55C6}"/>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67" name="ZoneTexte 66">
          <a:extLst>
            <a:ext uri="{FF2B5EF4-FFF2-40B4-BE49-F238E27FC236}">
              <a16:creationId xmlns:a16="http://schemas.microsoft.com/office/drawing/2014/main" id="{91CC4FDB-2E0F-44EB-B20B-CE1BFFD3F130}"/>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68" name="ZoneTexte 67">
          <a:extLst>
            <a:ext uri="{FF2B5EF4-FFF2-40B4-BE49-F238E27FC236}">
              <a16:creationId xmlns:a16="http://schemas.microsoft.com/office/drawing/2014/main" id="{C864FEF4-60D5-476A-9645-0B7F768D5633}"/>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69" name="ZoneTexte 68">
          <a:extLst>
            <a:ext uri="{FF2B5EF4-FFF2-40B4-BE49-F238E27FC236}">
              <a16:creationId xmlns:a16="http://schemas.microsoft.com/office/drawing/2014/main" id="{A3ADCF1B-B435-4353-8509-9760082537CB}"/>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70" name="ZoneTexte 69">
          <a:extLst>
            <a:ext uri="{FF2B5EF4-FFF2-40B4-BE49-F238E27FC236}">
              <a16:creationId xmlns:a16="http://schemas.microsoft.com/office/drawing/2014/main" id="{958E12CD-29E2-4D2C-AB9A-03F63CB55740}"/>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71" name="ZoneTexte 70">
          <a:extLst>
            <a:ext uri="{FF2B5EF4-FFF2-40B4-BE49-F238E27FC236}">
              <a16:creationId xmlns:a16="http://schemas.microsoft.com/office/drawing/2014/main" id="{9DC84B12-3B6E-4F0A-A1A4-76017C212416}"/>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72" name="ZoneTexte 71">
          <a:extLst>
            <a:ext uri="{FF2B5EF4-FFF2-40B4-BE49-F238E27FC236}">
              <a16:creationId xmlns:a16="http://schemas.microsoft.com/office/drawing/2014/main" id="{2A0A98CF-ED71-49BA-95E0-65885E4FEA32}"/>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31</xdr:row>
      <xdr:rowOff>0</xdr:rowOff>
    </xdr:from>
    <xdr:ext cx="65" cy="172227"/>
    <xdr:sp macro="" textlink="">
      <xdr:nvSpPr>
        <xdr:cNvPr id="73" name="ZoneTexte 72">
          <a:extLst>
            <a:ext uri="{FF2B5EF4-FFF2-40B4-BE49-F238E27FC236}">
              <a16:creationId xmlns:a16="http://schemas.microsoft.com/office/drawing/2014/main" id="{A6ED68D2-4923-42E8-82E1-C80CF1EB6427}"/>
            </a:ext>
          </a:extLst>
        </xdr:cNvPr>
        <xdr:cNvSpPr txBox="1"/>
      </xdr:nvSpPr>
      <xdr:spPr>
        <a:xfrm>
          <a:off x="179641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31</xdr:row>
      <xdr:rowOff>0</xdr:rowOff>
    </xdr:from>
    <xdr:ext cx="65" cy="172227"/>
    <xdr:sp macro="" textlink="">
      <xdr:nvSpPr>
        <xdr:cNvPr id="74" name="ZoneTexte 73">
          <a:extLst>
            <a:ext uri="{FF2B5EF4-FFF2-40B4-BE49-F238E27FC236}">
              <a16:creationId xmlns:a16="http://schemas.microsoft.com/office/drawing/2014/main" id="{37329383-DC9D-41A0-BFF8-AD21208E8477}"/>
            </a:ext>
          </a:extLst>
        </xdr:cNvPr>
        <xdr:cNvSpPr txBox="1"/>
      </xdr:nvSpPr>
      <xdr:spPr>
        <a:xfrm>
          <a:off x="1847850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31</xdr:row>
      <xdr:rowOff>0</xdr:rowOff>
    </xdr:from>
    <xdr:ext cx="65" cy="172227"/>
    <xdr:sp macro="" textlink="">
      <xdr:nvSpPr>
        <xdr:cNvPr id="75" name="ZoneTexte 74">
          <a:extLst>
            <a:ext uri="{FF2B5EF4-FFF2-40B4-BE49-F238E27FC236}">
              <a16:creationId xmlns:a16="http://schemas.microsoft.com/office/drawing/2014/main" id="{A1AC0A7F-FE26-447B-8705-70EA58A1A98B}"/>
            </a:ext>
          </a:extLst>
        </xdr:cNvPr>
        <xdr:cNvSpPr txBox="1"/>
      </xdr:nvSpPr>
      <xdr:spPr>
        <a:xfrm>
          <a:off x="1847850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31</xdr:row>
      <xdr:rowOff>0</xdr:rowOff>
    </xdr:from>
    <xdr:ext cx="65" cy="172227"/>
    <xdr:sp macro="" textlink="">
      <xdr:nvSpPr>
        <xdr:cNvPr id="76" name="ZoneTexte 75">
          <a:extLst>
            <a:ext uri="{FF2B5EF4-FFF2-40B4-BE49-F238E27FC236}">
              <a16:creationId xmlns:a16="http://schemas.microsoft.com/office/drawing/2014/main" id="{C7E1CED6-5319-43AD-9D79-DF252E18E111}"/>
            </a:ext>
          </a:extLst>
        </xdr:cNvPr>
        <xdr:cNvSpPr txBox="1"/>
      </xdr:nvSpPr>
      <xdr:spPr>
        <a:xfrm>
          <a:off x="1919287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31</xdr:row>
      <xdr:rowOff>0</xdr:rowOff>
    </xdr:from>
    <xdr:ext cx="65" cy="172227"/>
    <xdr:sp macro="" textlink="">
      <xdr:nvSpPr>
        <xdr:cNvPr id="77" name="ZoneTexte 76">
          <a:extLst>
            <a:ext uri="{FF2B5EF4-FFF2-40B4-BE49-F238E27FC236}">
              <a16:creationId xmlns:a16="http://schemas.microsoft.com/office/drawing/2014/main" id="{893B98F9-1428-4C2E-9599-D4A80F0D1B75}"/>
            </a:ext>
          </a:extLst>
        </xdr:cNvPr>
        <xdr:cNvSpPr txBox="1"/>
      </xdr:nvSpPr>
      <xdr:spPr>
        <a:xfrm>
          <a:off x="19192875"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31</xdr:row>
      <xdr:rowOff>0</xdr:rowOff>
    </xdr:from>
    <xdr:ext cx="65" cy="172227"/>
    <xdr:sp macro="" textlink="">
      <xdr:nvSpPr>
        <xdr:cNvPr id="78" name="ZoneTexte 77">
          <a:extLst>
            <a:ext uri="{FF2B5EF4-FFF2-40B4-BE49-F238E27FC236}">
              <a16:creationId xmlns:a16="http://schemas.microsoft.com/office/drawing/2014/main" id="{B63C5BAB-225D-411B-9688-C370378BB83C}"/>
            </a:ext>
          </a:extLst>
        </xdr:cNvPr>
        <xdr:cNvSpPr txBox="1"/>
      </xdr:nvSpPr>
      <xdr:spPr>
        <a:xfrm>
          <a:off x="199072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31</xdr:row>
      <xdr:rowOff>0</xdr:rowOff>
    </xdr:from>
    <xdr:ext cx="65" cy="172227"/>
    <xdr:sp macro="" textlink="">
      <xdr:nvSpPr>
        <xdr:cNvPr id="79" name="ZoneTexte 78">
          <a:extLst>
            <a:ext uri="{FF2B5EF4-FFF2-40B4-BE49-F238E27FC236}">
              <a16:creationId xmlns:a16="http://schemas.microsoft.com/office/drawing/2014/main" id="{968C2D7E-B3F9-4254-9C87-0DF1A033769C}"/>
            </a:ext>
          </a:extLst>
        </xdr:cNvPr>
        <xdr:cNvSpPr txBox="1"/>
      </xdr:nvSpPr>
      <xdr:spPr>
        <a:xfrm>
          <a:off x="19907250" y="6143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0</xdr:rowOff>
    </xdr:from>
    <xdr:ext cx="65" cy="172227"/>
    <xdr:sp macro="" textlink="">
      <xdr:nvSpPr>
        <xdr:cNvPr id="80" name="ZoneTexte 79">
          <a:extLst>
            <a:ext uri="{FF2B5EF4-FFF2-40B4-BE49-F238E27FC236}">
              <a16:creationId xmlns:a16="http://schemas.microsoft.com/office/drawing/2014/main" id="{DE6E98BA-5EA9-423B-80BF-DB5F8CD05D2B}"/>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0</xdr:rowOff>
    </xdr:from>
    <xdr:ext cx="65" cy="172227"/>
    <xdr:sp macro="" textlink="">
      <xdr:nvSpPr>
        <xdr:cNvPr id="81" name="ZoneTexte 80">
          <a:extLst>
            <a:ext uri="{FF2B5EF4-FFF2-40B4-BE49-F238E27FC236}">
              <a16:creationId xmlns:a16="http://schemas.microsoft.com/office/drawing/2014/main" id="{19550CC7-BEDC-4884-8334-EFC971437720}"/>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0</xdr:rowOff>
    </xdr:from>
    <xdr:ext cx="65" cy="172227"/>
    <xdr:sp macro="" textlink="">
      <xdr:nvSpPr>
        <xdr:cNvPr id="82" name="ZoneTexte 81">
          <a:extLst>
            <a:ext uri="{FF2B5EF4-FFF2-40B4-BE49-F238E27FC236}">
              <a16:creationId xmlns:a16="http://schemas.microsoft.com/office/drawing/2014/main" id="{6C7DCDA8-C48C-4E7B-A917-0455CEC80C5B}"/>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0</xdr:rowOff>
    </xdr:from>
    <xdr:ext cx="65" cy="172227"/>
    <xdr:sp macro="" textlink="">
      <xdr:nvSpPr>
        <xdr:cNvPr id="83" name="ZoneTexte 82">
          <a:extLst>
            <a:ext uri="{FF2B5EF4-FFF2-40B4-BE49-F238E27FC236}">
              <a16:creationId xmlns:a16="http://schemas.microsoft.com/office/drawing/2014/main" id="{9B6E5FD8-C51D-4E0C-B5A2-B08F331C0CD2}"/>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84" name="ZoneTexte 83">
          <a:extLst>
            <a:ext uri="{FF2B5EF4-FFF2-40B4-BE49-F238E27FC236}">
              <a16:creationId xmlns:a16="http://schemas.microsoft.com/office/drawing/2014/main" id="{749DFB57-869A-48EF-9AC8-9F1991E201B3}"/>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85" name="ZoneTexte 84">
          <a:extLst>
            <a:ext uri="{FF2B5EF4-FFF2-40B4-BE49-F238E27FC236}">
              <a16:creationId xmlns:a16="http://schemas.microsoft.com/office/drawing/2014/main" id="{72DD7C41-E155-4AF6-BF19-F27C26FF0C07}"/>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86" name="ZoneTexte 85">
          <a:extLst>
            <a:ext uri="{FF2B5EF4-FFF2-40B4-BE49-F238E27FC236}">
              <a16:creationId xmlns:a16="http://schemas.microsoft.com/office/drawing/2014/main" id="{92097DA3-603F-4CA4-BC00-4F1BFE48087A}"/>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87" name="ZoneTexte 86">
          <a:extLst>
            <a:ext uri="{FF2B5EF4-FFF2-40B4-BE49-F238E27FC236}">
              <a16:creationId xmlns:a16="http://schemas.microsoft.com/office/drawing/2014/main" id="{D1ABE7F1-C715-498F-8D8F-6A1F8F874A68}"/>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88" name="ZoneTexte 87">
          <a:extLst>
            <a:ext uri="{FF2B5EF4-FFF2-40B4-BE49-F238E27FC236}">
              <a16:creationId xmlns:a16="http://schemas.microsoft.com/office/drawing/2014/main" id="{3FFE12D0-AC18-45E3-B4D5-43AD0B418889}"/>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89" name="ZoneTexte 88">
          <a:extLst>
            <a:ext uri="{FF2B5EF4-FFF2-40B4-BE49-F238E27FC236}">
              <a16:creationId xmlns:a16="http://schemas.microsoft.com/office/drawing/2014/main" id="{815B910C-5B7A-40F5-8EC8-63333D64E5E9}"/>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90" name="ZoneTexte 89">
          <a:extLst>
            <a:ext uri="{FF2B5EF4-FFF2-40B4-BE49-F238E27FC236}">
              <a16:creationId xmlns:a16="http://schemas.microsoft.com/office/drawing/2014/main" id="{FF632A89-BDFA-4DA6-91FB-44C453CDD04D}"/>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91" name="ZoneTexte 90">
          <a:extLst>
            <a:ext uri="{FF2B5EF4-FFF2-40B4-BE49-F238E27FC236}">
              <a16:creationId xmlns:a16="http://schemas.microsoft.com/office/drawing/2014/main" id="{097D2DF7-A7F6-4334-9DED-3CF69996CF9B}"/>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0</xdr:rowOff>
    </xdr:from>
    <xdr:ext cx="65" cy="172227"/>
    <xdr:sp macro="" textlink="">
      <xdr:nvSpPr>
        <xdr:cNvPr id="92" name="ZoneTexte 91">
          <a:extLst>
            <a:ext uri="{FF2B5EF4-FFF2-40B4-BE49-F238E27FC236}">
              <a16:creationId xmlns:a16="http://schemas.microsoft.com/office/drawing/2014/main" id="{20B8AB4E-A094-4EB6-A60E-F89656A79BDC}"/>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93" name="ZoneTexte 92">
          <a:extLst>
            <a:ext uri="{FF2B5EF4-FFF2-40B4-BE49-F238E27FC236}">
              <a16:creationId xmlns:a16="http://schemas.microsoft.com/office/drawing/2014/main" id="{4668CE36-9CCE-42D9-B1B6-2907D4D9A9F1}"/>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94" name="ZoneTexte 93">
          <a:extLst>
            <a:ext uri="{FF2B5EF4-FFF2-40B4-BE49-F238E27FC236}">
              <a16:creationId xmlns:a16="http://schemas.microsoft.com/office/drawing/2014/main" id="{AB73DE2B-3178-45D6-874C-2F8B447C46D0}"/>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95" name="ZoneTexte 94">
          <a:extLst>
            <a:ext uri="{FF2B5EF4-FFF2-40B4-BE49-F238E27FC236}">
              <a16:creationId xmlns:a16="http://schemas.microsoft.com/office/drawing/2014/main" id="{93986A38-B038-4C39-B970-0040459EA759}"/>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31</xdr:row>
      <xdr:rowOff>0</xdr:rowOff>
    </xdr:from>
    <xdr:ext cx="65" cy="172227"/>
    <xdr:sp macro="" textlink="">
      <xdr:nvSpPr>
        <xdr:cNvPr id="96" name="ZoneTexte 95">
          <a:extLst>
            <a:ext uri="{FF2B5EF4-FFF2-40B4-BE49-F238E27FC236}">
              <a16:creationId xmlns:a16="http://schemas.microsoft.com/office/drawing/2014/main" id="{E5819241-87E3-41B4-9090-5341E3C772F6}"/>
            </a:ext>
          </a:extLst>
        </xdr:cNvPr>
        <xdr:cNvSpPr txBox="1"/>
      </xdr:nvSpPr>
      <xdr:spPr>
        <a:xfrm>
          <a:off x="36766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31</xdr:row>
      <xdr:rowOff>0</xdr:rowOff>
    </xdr:from>
    <xdr:ext cx="65" cy="172227"/>
    <xdr:sp macro="" textlink="">
      <xdr:nvSpPr>
        <xdr:cNvPr id="97" name="ZoneTexte 96">
          <a:extLst>
            <a:ext uri="{FF2B5EF4-FFF2-40B4-BE49-F238E27FC236}">
              <a16:creationId xmlns:a16="http://schemas.microsoft.com/office/drawing/2014/main" id="{606B4EA3-EBDE-43BD-8B5A-51BAC5DC94C4}"/>
            </a:ext>
          </a:extLst>
        </xdr:cNvPr>
        <xdr:cNvSpPr txBox="1"/>
      </xdr:nvSpPr>
      <xdr:spPr>
        <a:xfrm>
          <a:off x="51054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31</xdr:row>
      <xdr:rowOff>0</xdr:rowOff>
    </xdr:from>
    <xdr:ext cx="65" cy="172227"/>
    <xdr:sp macro="" textlink="">
      <xdr:nvSpPr>
        <xdr:cNvPr id="98" name="ZoneTexte 97">
          <a:extLst>
            <a:ext uri="{FF2B5EF4-FFF2-40B4-BE49-F238E27FC236}">
              <a16:creationId xmlns:a16="http://schemas.microsoft.com/office/drawing/2014/main" id="{79B74099-0152-4301-9110-437F6D0EEC54}"/>
            </a:ext>
          </a:extLst>
        </xdr:cNvPr>
        <xdr:cNvSpPr txBox="1"/>
      </xdr:nvSpPr>
      <xdr:spPr>
        <a:xfrm>
          <a:off x="51054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0</xdr:rowOff>
    </xdr:from>
    <xdr:ext cx="65" cy="172227"/>
    <xdr:sp macro="" textlink="">
      <xdr:nvSpPr>
        <xdr:cNvPr id="99" name="ZoneTexte 98">
          <a:extLst>
            <a:ext uri="{FF2B5EF4-FFF2-40B4-BE49-F238E27FC236}">
              <a16:creationId xmlns:a16="http://schemas.microsoft.com/office/drawing/2014/main" id="{5C823EEB-04D7-4488-B41A-0863ABE29C98}"/>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0</xdr:rowOff>
    </xdr:from>
    <xdr:ext cx="65" cy="172227"/>
    <xdr:sp macro="" textlink="">
      <xdr:nvSpPr>
        <xdr:cNvPr id="100" name="ZoneTexte 99">
          <a:extLst>
            <a:ext uri="{FF2B5EF4-FFF2-40B4-BE49-F238E27FC236}">
              <a16:creationId xmlns:a16="http://schemas.microsoft.com/office/drawing/2014/main" id="{F4FAD7C0-1441-4BDC-BF8E-356AA4C5500C}"/>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0</xdr:rowOff>
    </xdr:from>
    <xdr:ext cx="65" cy="172227"/>
    <xdr:sp macro="" textlink="">
      <xdr:nvSpPr>
        <xdr:cNvPr id="101" name="ZoneTexte 100">
          <a:extLst>
            <a:ext uri="{FF2B5EF4-FFF2-40B4-BE49-F238E27FC236}">
              <a16:creationId xmlns:a16="http://schemas.microsoft.com/office/drawing/2014/main" id="{B73048F6-EC08-41FD-9A62-B3318638F01A}"/>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0</xdr:rowOff>
    </xdr:from>
    <xdr:ext cx="65" cy="172227"/>
    <xdr:sp macro="" textlink="">
      <xdr:nvSpPr>
        <xdr:cNvPr id="102" name="ZoneTexte 101">
          <a:extLst>
            <a:ext uri="{FF2B5EF4-FFF2-40B4-BE49-F238E27FC236}">
              <a16:creationId xmlns:a16="http://schemas.microsoft.com/office/drawing/2014/main" id="{768BF056-C370-4EE5-B4CA-7B50AFCEC54D}"/>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103" name="ZoneTexte 102">
          <a:extLst>
            <a:ext uri="{FF2B5EF4-FFF2-40B4-BE49-F238E27FC236}">
              <a16:creationId xmlns:a16="http://schemas.microsoft.com/office/drawing/2014/main" id="{81F4D448-5AD0-47F5-BB63-B22F3881CD0F}"/>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104" name="ZoneTexte 103">
          <a:extLst>
            <a:ext uri="{FF2B5EF4-FFF2-40B4-BE49-F238E27FC236}">
              <a16:creationId xmlns:a16="http://schemas.microsoft.com/office/drawing/2014/main" id="{79C453C8-C904-427A-8374-F8D7A739B805}"/>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105" name="ZoneTexte 104">
          <a:extLst>
            <a:ext uri="{FF2B5EF4-FFF2-40B4-BE49-F238E27FC236}">
              <a16:creationId xmlns:a16="http://schemas.microsoft.com/office/drawing/2014/main" id="{182C9960-B179-46ED-8379-4A49D89FA21D}"/>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106" name="ZoneTexte 105">
          <a:extLst>
            <a:ext uri="{FF2B5EF4-FFF2-40B4-BE49-F238E27FC236}">
              <a16:creationId xmlns:a16="http://schemas.microsoft.com/office/drawing/2014/main" id="{33D55E90-B388-4B4A-9A6B-2ED512C88AD3}"/>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107" name="ZoneTexte 106">
          <a:extLst>
            <a:ext uri="{FF2B5EF4-FFF2-40B4-BE49-F238E27FC236}">
              <a16:creationId xmlns:a16="http://schemas.microsoft.com/office/drawing/2014/main" id="{FC279AB3-5DD5-47BB-ABC6-B6A20DAB6913}"/>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108" name="ZoneTexte 107">
          <a:extLst>
            <a:ext uri="{FF2B5EF4-FFF2-40B4-BE49-F238E27FC236}">
              <a16:creationId xmlns:a16="http://schemas.microsoft.com/office/drawing/2014/main" id="{4E62E634-86D7-4D34-874E-E3FA0A7D81B3}"/>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109" name="ZoneTexte 108">
          <a:extLst>
            <a:ext uri="{FF2B5EF4-FFF2-40B4-BE49-F238E27FC236}">
              <a16:creationId xmlns:a16="http://schemas.microsoft.com/office/drawing/2014/main" id="{3C222168-47EE-4157-87E5-7A1FC705AF2A}"/>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110" name="ZoneTexte 109">
          <a:extLst>
            <a:ext uri="{FF2B5EF4-FFF2-40B4-BE49-F238E27FC236}">
              <a16:creationId xmlns:a16="http://schemas.microsoft.com/office/drawing/2014/main" id="{5BF5D398-DB2D-40D7-8973-0E6315DFB3EF}"/>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0</xdr:rowOff>
    </xdr:from>
    <xdr:ext cx="65" cy="172227"/>
    <xdr:sp macro="" textlink="">
      <xdr:nvSpPr>
        <xdr:cNvPr id="111" name="ZoneTexte 110">
          <a:extLst>
            <a:ext uri="{FF2B5EF4-FFF2-40B4-BE49-F238E27FC236}">
              <a16:creationId xmlns:a16="http://schemas.microsoft.com/office/drawing/2014/main" id="{1736AC3A-E804-4CDD-B523-D0C6EE6AC680}"/>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112" name="ZoneTexte 111">
          <a:extLst>
            <a:ext uri="{FF2B5EF4-FFF2-40B4-BE49-F238E27FC236}">
              <a16:creationId xmlns:a16="http://schemas.microsoft.com/office/drawing/2014/main" id="{AB3917D2-5A99-438C-A14C-044F19CD4082}"/>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113" name="ZoneTexte 112">
          <a:extLst>
            <a:ext uri="{FF2B5EF4-FFF2-40B4-BE49-F238E27FC236}">
              <a16:creationId xmlns:a16="http://schemas.microsoft.com/office/drawing/2014/main" id="{4E386048-FBEB-4BAD-AF53-2171E5EB51E0}"/>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114" name="ZoneTexte 113">
          <a:extLst>
            <a:ext uri="{FF2B5EF4-FFF2-40B4-BE49-F238E27FC236}">
              <a16:creationId xmlns:a16="http://schemas.microsoft.com/office/drawing/2014/main" id="{FCDE8953-523E-48C6-A7CE-DF150775E8FB}"/>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31</xdr:row>
      <xdr:rowOff>0</xdr:rowOff>
    </xdr:from>
    <xdr:ext cx="65" cy="172227"/>
    <xdr:sp macro="" textlink="">
      <xdr:nvSpPr>
        <xdr:cNvPr id="115" name="ZoneTexte 114">
          <a:extLst>
            <a:ext uri="{FF2B5EF4-FFF2-40B4-BE49-F238E27FC236}">
              <a16:creationId xmlns:a16="http://schemas.microsoft.com/office/drawing/2014/main" id="{CEDE194D-EFEA-446E-8A54-BFB24496114E}"/>
            </a:ext>
          </a:extLst>
        </xdr:cNvPr>
        <xdr:cNvSpPr txBox="1"/>
      </xdr:nvSpPr>
      <xdr:spPr>
        <a:xfrm>
          <a:off x="36766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31</xdr:row>
      <xdr:rowOff>0</xdr:rowOff>
    </xdr:from>
    <xdr:ext cx="65" cy="172227"/>
    <xdr:sp macro="" textlink="">
      <xdr:nvSpPr>
        <xdr:cNvPr id="116" name="ZoneTexte 115">
          <a:extLst>
            <a:ext uri="{FF2B5EF4-FFF2-40B4-BE49-F238E27FC236}">
              <a16:creationId xmlns:a16="http://schemas.microsoft.com/office/drawing/2014/main" id="{C479DCD5-D392-4BFD-A431-DDDCE33E2426}"/>
            </a:ext>
          </a:extLst>
        </xdr:cNvPr>
        <xdr:cNvSpPr txBox="1"/>
      </xdr:nvSpPr>
      <xdr:spPr>
        <a:xfrm>
          <a:off x="51054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31</xdr:row>
      <xdr:rowOff>0</xdr:rowOff>
    </xdr:from>
    <xdr:ext cx="65" cy="172227"/>
    <xdr:sp macro="" textlink="">
      <xdr:nvSpPr>
        <xdr:cNvPr id="117" name="ZoneTexte 116">
          <a:extLst>
            <a:ext uri="{FF2B5EF4-FFF2-40B4-BE49-F238E27FC236}">
              <a16:creationId xmlns:a16="http://schemas.microsoft.com/office/drawing/2014/main" id="{ED692EE4-5E2A-4776-B592-FA2E82F8FA09}"/>
            </a:ext>
          </a:extLst>
        </xdr:cNvPr>
        <xdr:cNvSpPr txBox="1"/>
      </xdr:nvSpPr>
      <xdr:spPr>
        <a:xfrm>
          <a:off x="51054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31</xdr:row>
      <xdr:rowOff>0</xdr:rowOff>
    </xdr:from>
    <xdr:ext cx="65" cy="172227"/>
    <xdr:sp macro="" textlink="">
      <xdr:nvSpPr>
        <xdr:cNvPr id="118" name="ZoneTexte 117">
          <a:extLst>
            <a:ext uri="{FF2B5EF4-FFF2-40B4-BE49-F238E27FC236}">
              <a16:creationId xmlns:a16="http://schemas.microsoft.com/office/drawing/2014/main" id="{250EB106-5B91-419C-8570-537680F19B60}"/>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31</xdr:row>
      <xdr:rowOff>0</xdr:rowOff>
    </xdr:from>
    <xdr:ext cx="65" cy="172227"/>
    <xdr:sp macro="" textlink="">
      <xdr:nvSpPr>
        <xdr:cNvPr id="119" name="ZoneTexte 118">
          <a:extLst>
            <a:ext uri="{FF2B5EF4-FFF2-40B4-BE49-F238E27FC236}">
              <a16:creationId xmlns:a16="http://schemas.microsoft.com/office/drawing/2014/main" id="{F51D264B-2580-4F50-9A2B-FFA435E7CFB5}"/>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31</xdr:row>
      <xdr:rowOff>0</xdr:rowOff>
    </xdr:from>
    <xdr:ext cx="65" cy="172227"/>
    <xdr:sp macro="" textlink="">
      <xdr:nvSpPr>
        <xdr:cNvPr id="120" name="ZoneTexte 119">
          <a:extLst>
            <a:ext uri="{FF2B5EF4-FFF2-40B4-BE49-F238E27FC236}">
              <a16:creationId xmlns:a16="http://schemas.microsoft.com/office/drawing/2014/main" id="{C5D435FD-0C13-4293-AE67-C2221515171A}"/>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31</xdr:row>
      <xdr:rowOff>0</xdr:rowOff>
    </xdr:from>
    <xdr:ext cx="65" cy="172227"/>
    <xdr:sp macro="" textlink="">
      <xdr:nvSpPr>
        <xdr:cNvPr id="121" name="ZoneTexte 120">
          <a:extLst>
            <a:ext uri="{FF2B5EF4-FFF2-40B4-BE49-F238E27FC236}">
              <a16:creationId xmlns:a16="http://schemas.microsoft.com/office/drawing/2014/main" id="{AA166626-96D2-4B79-A05F-1654C271D261}"/>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31</xdr:row>
      <xdr:rowOff>0</xdr:rowOff>
    </xdr:from>
    <xdr:ext cx="65" cy="172227"/>
    <xdr:sp macro="" textlink="">
      <xdr:nvSpPr>
        <xdr:cNvPr id="122" name="ZoneTexte 121">
          <a:extLst>
            <a:ext uri="{FF2B5EF4-FFF2-40B4-BE49-F238E27FC236}">
              <a16:creationId xmlns:a16="http://schemas.microsoft.com/office/drawing/2014/main" id="{DB20A83D-8095-4374-A246-57AE0937C66B}"/>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31</xdr:row>
      <xdr:rowOff>0</xdr:rowOff>
    </xdr:from>
    <xdr:ext cx="65" cy="172227"/>
    <xdr:sp macro="" textlink="">
      <xdr:nvSpPr>
        <xdr:cNvPr id="123" name="ZoneTexte 122">
          <a:extLst>
            <a:ext uri="{FF2B5EF4-FFF2-40B4-BE49-F238E27FC236}">
              <a16:creationId xmlns:a16="http://schemas.microsoft.com/office/drawing/2014/main" id="{130F4A96-3172-47B6-9D37-B93A10CF2FD5}"/>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31</xdr:row>
      <xdr:rowOff>0</xdr:rowOff>
    </xdr:from>
    <xdr:ext cx="65" cy="172227"/>
    <xdr:sp macro="" textlink="">
      <xdr:nvSpPr>
        <xdr:cNvPr id="124" name="ZoneTexte 123">
          <a:extLst>
            <a:ext uri="{FF2B5EF4-FFF2-40B4-BE49-F238E27FC236}">
              <a16:creationId xmlns:a16="http://schemas.microsoft.com/office/drawing/2014/main" id="{54D6A07C-B13B-4072-9E9D-94F8C8C126E6}"/>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31</xdr:row>
      <xdr:rowOff>0</xdr:rowOff>
    </xdr:from>
    <xdr:ext cx="65" cy="172227"/>
    <xdr:sp macro="" textlink="">
      <xdr:nvSpPr>
        <xdr:cNvPr id="125" name="ZoneTexte 124">
          <a:extLst>
            <a:ext uri="{FF2B5EF4-FFF2-40B4-BE49-F238E27FC236}">
              <a16:creationId xmlns:a16="http://schemas.microsoft.com/office/drawing/2014/main" id="{E61E21A5-B88C-418C-9B7F-8D507C6D5854}"/>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31</xdr:row>
      <xdr:rowOff>0</xdr:rowOff>
    </xdr:from>
    <xdr:ext cx="65" cy="172227"/>
    <xdr:sp macro="" textlink="">
      <xdr:nvSpPr>
        <xdr:cNvPr id="126" name="ZoneTexte 125">
          <a:extLst>
            <a:ext uri="{FF2B5EF4-FFF2-40B4-BE49-F238E27FC236}">
              <a16:creationId xmlns:a16="http://schemas.microsoft.com/office/drawing/2014/main" id="{4C775590-4F89-4FEE-ACEA-DEB92721DFF6}"/>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31</xdr:row>
      <xdr:rowOff>0</xdr:rowOff>
    </xdr:from>
    <xdr:ext cx="65" cy="172227"/>
    <xdr:sp macro="" textlink="">
      <xdr:nvSpPr>
        <xdr:cNvPr id="127" name="ZoneTexte 126">
          <a:extLst>
            <a:ext uri="{FF2B5EF4-FFF2-40B4-BE49-F238E27FC236}">
              <a16:creationId xmlns:a16="http://schemas.microsoft.com/office/drawing/2014/main" id="{6DB06090-9C3E-4DE2-9526-3BCFBEB2774D}"/>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128" name="ZoneTexte 127">
          <a:extLst>
            <a:ext uri="{FF2B5EF4-FFF2-40B4-BE49-F238E27FC236}">
              <a16:creationId xmlns:a16="http://schemas.microsoft.com/office/drawing/2014/main" id="{F90A2F74-8858-410C-AAE5-F6D6FFA7277F}"/>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129" name="ZoneTexte 128">
          <a:extLst>
            <a:ext uri="{FF2B5EF4-FFF2-40B4-BE49-F238E27FC236}">
              <a16:creationId xmlns:a16="http://schemas.microsoft.com/office/drawing/2014/main" id="{D110AE5E-A86D-43DA-9B28-5E576E5FF873}"/>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130" name="ZoneTexte 129">
          <a:extLst>
            <a:ext uri="{FF2B5EF4-FFF2-40B4-BE49-F238E27FC236}">
              <a16:creationId xmlns:a16="http://schemas.microsoft.com/office/drawing/2014/main" id="{02EF5CC4-6B67-4B56-B20F-C24564F49426}"/>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131" name="ZoneTexte 130">
          <a:extLst>
            <a:ext uri="{FF2B5EF4-FFF2-40B4-BE49-F238E27FC236}">
              <a16:creationId xmlns:a16="http://schemas.microsoft.com/office/drawing/2014/main" id="{F9056DAD-6CFB-4081-A745-D25D8A912CF4}"/>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132" name="ZoneTexte 131">
          <a:extLst>
            <a:ext uri="{FF2B5EF4-FFF2-40B4-BE49-F238E27FC236}">
              <a16:creationId xmlns:a16="http://schemas.microsoft.com/office/drawing/2014/main" id="{5E2C4BCE-3E74-4641-B259-FBCF5A81178B}"/>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133" name="ZoneTexte 132">
          <a:extLst>
            <a:ext uri="{FF2B5EF4-FFF2-40B4-BE49-F238E27FC236}">
              <a16:creationId xmlns:a16="http://schemas.microsoft.com/office/drawing/2014/main" id="{0FB86FC1-8683-41FC-B75B-DE318FF8F110}"/>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134" name="ZoneTexte 133">
          <a:extLst>
            <a:ext uri="{FF2B5EF4-FFF2-40B4-BE49-F238E27FC236}">
              <a16:creationId xmlns:a16="http://schemas.microsoft.com/office/drawing/2014/main" id="{0F8C07C1-C085-4B24-B595-5FF3992D714D}"/>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135" name="ZoneTexte 134">
          <a:extLst>
            <a:ext uri="{FF2B5EF4-FFF2-40B4-BE49-F238E27FC236}">
              <a16:creationId xmlns:a16="http://schemas.microsoft.com/office/drawing/2014/main" id="{D0B30BDF-3893-4850-A1B7-223F5BFFFA69}"/>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136" name="ZoneTexte 135">
          <a:extLst>
            <a:ext uri="{FF2B5EF4-FFF2-40B4-BE49-F238E27FC236}">
              <a16:creationId xmlns:a16="http://schemas.microsoft.com/office/drawing/2014/main" id="{76D64ECC-BD4B-418E-90C9-00476CC87723}"/>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14</xdr:col>
      <xdr:colOff>0</xdr:colOff>
      <xdr:row>31</xdr:row>
      <xdr:rowOff>0</xdr:rowOff>
    </xdr:from>
    <xdr:ext cx="65" cy="172227"/>
    <xdr:sp macro="" textlink="">
      <xdr:nvSpPr>
        <xdr:cNvPr id="137" name="ZoneTexte 136">
          <a:extLst>
            <a:ext uri="{FF2B5EF4-FFF2-40B4-BE49-F238E27FC236}">
              <a16:creationId xmlns:a16="http://schemas.microsoft.com/office/drawing/2014/main" id="{990D7DD5-323F-4D12-AE5A-5B0F745EA459}"/>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0</xdr:rowOff>
    </xdr:from>
    <xdr:ext cx="65" cy="172227"/>
    <xdr:sp macro="" textlink="">
      <xdr:nvSpPr>
        <xdr:cNvPr id="138" name="ZoneTexte 137">
          <a:extLst>
            <a:ext uri="{FF2B5EF4-FFF2-40B4-BE49-F238E27FC236}">
              <a16:creationId xmlns:a16="http://schemas.microsoft.com/office/drawing/2014/main" id="{142E5E25-B9A2-45F4-8103-D30A35FCEA38}"/>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0</xdr:rowOff>
    </xdr:from>
    <xdr:ext cx="65" cy="172227"/>
    <xdr:sp macro="" textlink="">
      <xdr:nvSpPr>
        <xdr:cNvPr id="139" name="ZoneTexte 138">
          <a:extLst>
            <a:ext uri="{FF2B5EF4-FFF2-40B4-BE49-F238E27FC236}">
              <a16:creationId xmlns:a16="http://schemas.microsoft.com/office/drawing/2014/main" id="{A9962068-76EA-4799-87D1-9413A6C049AA}"/>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140" name="ZoneTexte 139">
          <a:extLst>
            <a:ext uri="{FF2B5EF4-FFF2-40B4-BE49-F238E27FC236}">
              <a16:creationId xmlns:a16="http://schemas.microsoft.com/office/drawing/2014/main" id="{F6ECA9A5-572B-49E6-BFFB-D6CA6A454D0E}"/>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141" name="ZoneTexte 140">
          <a:extLst>
            <a:ext uri="{FF2B5EF4-FFF2-40B4-BE49-F238E27FC236}">
              <a16:creationId xmlns:a16="http://schemas.microsoft.com/office/drawing/2014/main" id="{0975BAC8-5220-4346-89BB-BFEC22895745}"/>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142" name="ZoneTexte 141">
          <a:extLst>
            <a:ext uri="{FF2B5EF4-FFF2-40B4-BE49-F238E27FC236}">
              <a16:creationId xmlns:a16="http://schemas.microsoft.com/office/drawing/2014/main" id="{4A6DB18C-69BB-4EA3-B2E9-E9541199C13D}"/>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143" name="ZoneTexte 142">
          <a:extLst>
            <a:ext uri="{FF2B5EF4-FFF2-40B4-BE49-F238E27FC236}">
              <a16:creationId xmlns:a16="http://schemas.microsoft.com/office/drawing/2014/main" id="{6A850475-0BAE-49E9-BE9C-81F63C61EB45}"/>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144" name="ZoneTexte 143">
          <a:extLst>
            <a:ext uri="{FF2B5EF4-FFF2-40B4-BE49-F238E27FC236}">
              <a16:creationId xmlns:a16="http://schemas.microsoft.com/office/drawing/2014/main" id="{70823748-F210-4E4D-AF66-DE33339DD7EC}"/>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145" name="ZoneTexte 144">
          <a:extLst>
            <a:ext uri="{FF2B5EF4-FFF2-40B4-BE49-F238E27FC236}">
              <a16:creationId xmlns:a16="http://schemas.microsoft.com/office/drawing/2014/main" id="{C1F65C5D-54FC-4110-A8ED-98C4B0F49863}"/>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146" name="ZoneTexte 145">
          <a:extLst>
            <a:ext uri="{FF2B5EF4-FFF2-40B4-BE49-F238E27FC236}">
              <a16:creationId xmlns:a16="http://schemas.microsoft.com/office/drawing/2014/main" id="{33A049E3-D003-427C-AFD8-93385AA48F33}"/>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147" name="ZoneTexte 146">
          <a:extLst>
            <a:ext uri="{FF2B5EF4-FFF2-40B4-BE49-F238E27FC236}">
              <a16:creationId xmlns:a16="http://schemas.microsoft.com/office/drawing/2014/main" id="{0226F64B-3435-4313-A827-439505777587}"/>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148" name="ZoneTexte 147">
          <a:extLst>
            <a:ext uri="{FF2B5EF4-FFF2-40B4-BE49-F238E27FC236}">
              <a16:creationId xmlns:a16="http://schemas.microsoft.com/office/drawing/2014/main" id="{61E169F6-309A-4212-B58D-29F80A96D670}"/>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149" name="ZoneTexte 148">
          <a:extLst>
            <a:ext uri="{FF2B5EF4-FFF2-40B4-BE49-F238E27FC236}">
              <a16:creationId xmlns:a16="http://schemas.microsoft.com/office/drawing/2014/main" id="{C8E2BD44-7781-4328-AFF0-DEBB6F8E2F6D}"/>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150" name="ZoneTexte 149">
          <a:extLst>
            <a:ext uri="{FF2B5EF4-FFF2-40B4-BE49-F238E27FC236}">
              <a16:creationId xmlns:a16="http://schemas.microsoft.com/office/drawing/2014/main" id="{5E73B321-C6EA-4971-B0C1-257EBDA3E39C}"/>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31</xdr:row>
      <xdr:rowOff>0</xdr:rowOff>
    </xdr:from>
    <xdr:ext cx="65" cy="172227"/>
    <xdr:sp macro="" textlink="">
      <xdr:nvSpPr>
        <xdr:cNvPr id="151" name="ZoneTexte 150">
          <a:extLst>
            <a:ext uri="{FF2B5EF4-FFF2-40B4-BE49-F238E27FC236}">
              <a16:creationId xmlns:a16="http://schemas.microsoft.com/office/drawing/2014/main" id="{E2ABE9D6-5C66-45A5-A669-BB32F7BF7C5F}"/>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31</xdr:row>
      <xdr:rowOff>0</xdr:rowOff>
    </xdr:from>
    <xdr:ext cx="65" cy="172227"/>
    <xdr:sp macro="" textlink="">
      <xdr:nvSpPr>
        <xdr:cNvPr id="152" name="ZoneTexte 151">
          <a:extLst>
            <a:ext uri="{FF2B5EF4-FFF2-40B4-BE49-F238E27FC236}">
              <a16:creationId xmlns:a16="http://schemas.microsoft.com/office/drawing/2014/main" id="{2E5288B7-A4BB-4884-B22A-E570039EC62F}"/>
            </a:ext>
          </a:extLst>
        </xdr:cNvPr>
        <xdr:cNvSpPr txBox="1"/>
      </xdr:nvSpPr>
      <xdr:spPr>
        <a:xfrm>
          <a:off x="36766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0</xdr:colOff>
      <xdr:row>31</xdr:row>
      <xdr:rowOff>0</xdr:rowOff>
    </xdr:from>
    <xdr:ext cx="65" cy="172227"/>
    <xdr:sp macro="" textlink="">
      <xdr:nvSpPr>
        <xdr:cNvPr id="153" name="ZoneTexte 152">
          <a:extLst>
            <a:ext uri="{FF2B5EF4-FFF2-40B4-BE49-F238E27FC236}">
              <a16:creationId xmlns:a16="http://schemas.microsoft.com/office/drawing/2014/main" id="{87FE3052-5CAD-440A-B126-4515F7040871}"/>
            </a:ext>
          </a:extLst>
        </xdr:cNvPr>
        <xdr:cNvSpPr txBox="1"/>
      </xdr:nvSpPr>
      <xdr:spPr>
        <a:xfrm>
          <a:off x="36766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31</xdr:row>
      <xdr:rowOff>0</xdr:rowOff>
    </xdr:from>
    <xdr:ext cx="65" cy="172227"/>
    <xdr:sp macro="" textlink="">
      <xdr:nvSpPr>
        <xdr:cNvPr id="154" name="ZoneTexte 153">
          <a:extLst>
            <a:ext uri="{FF2B5EF4-FFF2-40B4-BE49-F238E27FC236}">
              <a16:creationId xmlns:a16="http://schemas.microsoft.com/office/drawing/2014/main" id="{9E065F7A-9918-4222-A941-CA00FD478081}"/>
            </a:ext>
          </a:extLst>
        </xdr:cNvPr>
        <xdr:cNvSpPr txBox="1"/>
      </xdr:nvSpPr>
      <xdr:spPr>
        <a:xfrm>
          <a:off x="4391025"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31</xdr:row>
      <xdr:rowOff>0</xdr:rowOff>
    </xdr:from>
    <xdr:ext cx="65" cy="172227"/>
    <xdr:sp macro="" textlink="">
      <xdr:nvSpPr>
        <xdr:cNvPr id="155" name="ZoneTexte 154">
          <a:extLst>
            <a:ext uri="{FF2B5EF4-FFF2-40B4-BE49-F238E27FC236}">
              <a16:creationId xmlns:a16="http://schemas.microsoft.com/office/drawing/2014/main" id="{24FF965C-BFFF-4F7F-AD06-8E5B5F09C290}"/>
            </a:ext>
          </a:extLst>
        </xdr:cNvPr>
        <xdr:cNvSpPr txBox="1"/>
      </xdr:nvSpPr>
      <xdr:spPr>
        <a:xfrm>
          <a:off x="4391025"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31</xdr:row>
      <xdr:rowOff>0</xdr:rowOff>
    </xdr:from>
    <xdr:ext cx="65" cy="172227"/>
    <xdr:sp macro="" textlink="">
      <xdr:nvSpPr>
        <xdr:cNvPr id="156" name="ZoneTexte 155">
          <a:extLst>
            <a:ext uri="{FF2B5EF4-FFF2-40B4-BE49-F238E27FC236}">
              <a16:creationId xmlns:a16="http://schemas.microsoft.com/office/drawing/2014/main" id="{ECEBB1E3-E1D7-4618-BA33-5CA7C6A8C031}"/>
            </a:ext>
          </a:extLst>
        </xdr:cNvPr>
        <xdr:cNvSpPr txBox="1"/>
      </xdr:nvSpPr>
      <xdr:spPr>
        <a:xfrm>
          <a:off x="51054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22</xdr:col>
      <xdr:colOff>0</xdr:colOff>
      <xdr:row>31</xdr:row>
      <xdr:rowOff>0</xdr:rowOff>
    </xdr:from>
    <xdr:ext cx="65" cy="172227"/>
    <xdr:sp macro="" textlink="">
      <xdr:nvSpPr>
        <xdr:cNvPr id="157" name="ZoneTexte 156">
          <a:extLst>
            <a:ext uri="{FF2B5EF4-FFF2-40B4-BE49-F238E27FC236}">
              <a16:creationId xmlns:a16="http://schemas.microsoft.com/office/drawing/2014/main" id="{0AF4A605-DF1A-4792-91DF-D521407091BE}"/>
            </a:ext>
          </a:extLst>
        </xdr:cNvPr>
        <xdr:cNvSpPr txBox="1"/>
      </xdr:nvSpPr>
      <xdr:spPr>
        <a:xfrm>
          <a:off x="51054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31</xdr:row>
      <xdr:rowOff>0</xdr:rowOff>
    </xdr:from>
    <xdr:ext cx="65" cy="172227"/>
    <xdr:sp macro="" textlink="">
      <xdr:nvSpPr>
        <xdr:cNvPr id="236" name="ZoneTexte 235">
          <a:extLst>
            <a:ext uri="{FF2B5EF4-FFF2-40B4-BE49-F238E27FC236}">
              <a16:creationId xmlns:a16="http://schemas.microsoft.com/office/drawing/2014/main" id="{5E9F88E5-492D-4D34-8DFE-CF5454CC7EAF}"/>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31</xdr:row>
      <xdr:rowOff>0</xdr:rowOff>
    </xdr:from>
    <xdr:ext cx="65" cy="172227"/>
    <xdr:sp macro="" textlink="">
      <xdr:nvSpPr>
        <xdr:cNvPr id="237" name="ZoneTexte 236">
          <a:extLst>
            <a:ext uri="{FF2B5EF4-FFF2-40B4-BE49-F238E27FC236}">
              <a16:creationId xmlns:a16="http://schemas.microsoft.com/office/drawing/2014/main" id="{D0CACC7A-BC47-467F-8759-C527C33C1EBF}"/>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31</xdr:row>
      <xdr:rowOff>0</xdr:rowOff>
    </xdr:from>
    <xdr:ext cx="65" cy="172227"/>
    <xdr:sp macro="" textlink="">
      <xdr:nvSpPr>
        <xdr:cNvPr id="238" name="ZoneTexte 237">
          <a:extLst>
            <a:ext uri="{FF2B5EF4-FFF2-40B4-BE49-F238E27FC236}">
              <a16:creationId xmlns:a16="http://schemas.microsoft.com/office/drawing/2014/main" id="{4CCF1B6F-62EA-404F-945B-2070DBDE4D16}"/>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31</xdr:row>
      <xdr:rowOff>0</xdr:rowOff>
    </xdr:from>
    <xdr:ext cx="65" cy="172227"/>
    <xdr:sp macro="" textlink="">
      <xdr:nvSpPr>
        <xdr:cNvPr id="239" name="ZoneTexte 238">
          <a:extLst>
            <a:ext uri="{FF2B5EF4-FFF2-40B4-BE49-F238E27FC236}">
              <a16:creationId xmlns:a16="http://schemas.microsoft.com/office/drawing/2014/main" id="{EF772003-06B1-4C71-9676-C82A7F56339D}"/>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40" name="ZoneTexte 239">
          <a:extLst>
            <a:ext uri="{FF2B5EF4-FFF2-40B4-BE49-F238E27FC236}">
              <a16:creationId xmlns:a16="http://schemas.microsoft.com/office/drawing/2014/main" id="{FD136145-19CF-4166-8828-5B331F0FE4F9}"/>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41" name="ZoneTexte 240">
          <a:extLst>
            <a:ext uri="{FF2B5EF4-FFF2-40B4-BE49-F238E27FC236}">
              <a16:creationId xmlns:a16="http://schemas.microsoft.com/office/drawing/2014/main" id="{48FE51FC-06CC-4348-9A51-F5102F787696}"/>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42" name="ZoneTexte 241">
          <a:extLst>
            <a:ext uri="{FF2B5EF4-FFF2-40B4-BE49-F238E27FC236}">
              <a16:creationId xmlns:a16="http://schemas.microsoft.com/office/drawing/2014/main" id="{48CBA9CA-146E-430C-8812-C6CC23D4F9DD}"/>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43" name="ZoneTexte 242">
          <a:extLst>
            <a:ext uri="{FF2B5EF4-FFF2-40B4-BE49-F238E27FC236}">
              <a16:creationId xmlns:a16="http://schemas.microsoft.com/office/drawing/2014/main" id="{41863044-975E-4079-9FE5-35C27D505004}"/>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244" name="ZoneTexte 243">
          <a:extLst>
            <a:ext uri="{FF2B5EF4-FFF2-40B4-BE49-F238E27FC236}">
              <a16:creationId xmlns:a16="http://schemas.microsoft.com/office/drawing/2014/main" id="{D202DD9A-EB22-4D02-8ACA-AEE43BFCF070}"/>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245" name="ZoneTexte 244">
          <a:extLst>
            <a:ext uri="{FF2B5EF4-FFF2-40B4-BE49-F238E27FC236}">
              <a16:creationId xmlns:a16="http://schemas.microsoft.com/office/drawing/2014/main" id="{C57EB844-C459-4D07-9CF9-4E24FD71CBBE}"/>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246" name="ZoneTexte 245">
          <a:extLst>
            <a:ext uri="{FF2B5EF4-FFF2-40B4-BE49-F238E27FC236}">
              <a16:creationId xmlns:a16="http://schemas.microsoft.com/office/drawing/2014/main" id="{A0AB47E6-4296-467F-BE38-DF1A25BCE4B8}"/>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247" name="ZoneTexte 246">
          <a:extLst>
            <a:ext uri="{FF2B5EF4-FFF2-40B4-BE49-F238E27FC236}">
              <a16:creationId xmlns:a16="http://schemas.microsoft.com/office/drawing/2014/main" id="{C34FF06D-6EB2-4D25-A0C3-958E4B3B184D}"/>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31</xdr:row>
      <xdr:rowOff>0</xdr:rowOff>
    </xdr:from>
    <xdr:ext cx="65" cy="172227"/>
    <xdr:sp macro="" textlink="">
      <xdr:nvSpPr>
        <xdr:cNvPr id="248" name="ZoneTexte 247">
          <a:extLst>
            <a:ext uri="{FF2B5EF4-FFF2-40B4-BE49-F238E27FC236}">
              <a16:creationId xmlns:a16="http://schemas.microsoft.com/office/drawing/2014/main" id="{DBE4ED20-3230-42E7-A28E-7B63FA2C3D50}"/>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49" name="ZoneTexte 248">
          <a:extLst>
            <a:ext uri="{FF2B5EF4-FFF2-40B4-BE49-F238E27FC236}">
              <a16:creationId xmlns:a16="http://schemas.microsoft.com/office/drawing/2014/main" id="{DF623665-4D77-426C-B9F7-0DDDE5F8D041}"/>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250" name="ZoneTexte 249">
          <a:extLst>
            <a:ext uri="{FF2B5EF4-FFF2-40B4-BE49-F238E27FC236}">
              <a16:creationId xmlns:a16="http://schemas.microsoft.com/office/drawing/2014/main" id="{0A88BFCB-E9DF-4439-B12C-0EBBE13B61C6}"/>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251" name="ZoneTexte 250">
          <a:extLst>
            <a:ext uri="{FF2B5EF4-FFF2-40B4-BE49-F238E27FC236}">
              <a16:creationId xmlns:a16="http://schemas.microsoft.com/office/drawing/2014/main" id="{8E27B87C-3F95-4FEC-920C-BCD1E860F427}"/>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31</xdr:row>
      <xdr:rowOff>0</xdr:rowOff>
    </xdr:from>
    <xdr:ext cx="65" cy="172227"/>
    <xdr:sp macro="" textlink="">
      <xdr:nvSpPr>
        <xdr:cNvPr id="252" name="ZoneTexte 251">
          <a:extLst>
            <a:ext uri="{FF2B5EF4-FFF2-40B4-BE49-F238E27FC236}">
              <a16:creationId xmlns:a16="http://schemas.microsoft.com/office/drawing/2014/main" id="{C6F39418-59DB-48B7-BF83-8109A9D8B82A}"/>
            </a:ext>
          </a:extLst>
        </xdr:cNvPr>
        <xdr:cNvSpPr txBox="1"/>
      </xdr:nvSpPr>
      <xdr:spPr>
        <a:xfrm>
          <a:off x="36766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31</xdr:row>
      <xdr:rowOff>0</xdr:rowOff>
    </xdr:from>
    <xdr:ext cx="65" cy="172227"/>
    <xdr:sp macro="" textlink="">
      <xdr:nvSpPr>
        <xdr:cNvPr id="253" name="ZoneTexte 252">
          <a:extLst>
            <a:ext uri="{FF2B5EF4-FFF2-40B4-BE49-F238E27FC236}">
              <a16:creationId xmlns:a16="http://schemas.microsoft.com/office/drawing/2014/main" id="{9F71452F-4C33-41FA-80DB-5B74B6C2D7C5}"/>
            </a:ext>
          </a:extLst>
        </xdr:cNvPr>
        <xdr:cNvSpPr txBox="1"/>
      </xdr:nvSpPr>
      <xdr:spPr>
        <a:xfrm>
          <a:off x="51054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31</xdr:row>
      <xdr:rowOff>0</xdr:rowOff>
    </xdr:from>
    <xdr:ext cx="65" cy="172227"/>
    <xdr:sp macro="" textlink="">
      <xdr:nvSpPr>
        <xdr:cNvPr id="254" name="ZoneTexte 253">
          <a:extLst>
            <a:ext uri="{FF2B5EF4-FFF2-40B4-BE49-F238E27FC236}">
              <a16:creationId xmlns:a16="http://schemas.microsoft.com/office/drawing/2014/main" id="{2B5516B5-497B-4E08-AAE1-085663F163C8}"/>
            </a:ext>
          </a:extLst>
        </xdr:cNvPr>
        <xdr:cNvSpPr txBox="1"/>
      </xdr:nvSpPr>
      <xdr:spPr>
        <a:xfrm>
          <a:off x="51054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31</xdr:row>
      <xdr:rowOff>0</xdr:rowOff>
    </xdr:from>
    <xdr:ext cx="65" cy="172227"/>
    <xdr:sp macro="" textlink="">
      <xdr:nvSpPr>
        <xdr:cNvPr id="255" name="ZoneTexte 254">
          <a:extLst>
            <a:ext uri="{FF2B5EF4-FFF2-40B4-BE49-F238E27FC236}">
              <a16:creationId xmlns:a16="http://schemas.microsoft.com/office/drawing/2014/main" id="{488F039F-53F2-4556-BE3D-9399B1C8F3CB}"/>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31</xdr:row>
      <xdr:rowOff>0</xdr:rowOff>
    </xdr:from>
    <xdr:ext cx="65" cy="172227"/>
    <xdr:sp macro="" textlink="">
      <xdr:nvSpPr>
        <xdr:cNvPr id="256" name="ZoneTexte 255">
          <a:extLst>
            <a:ext uri="{FF2B5EF4-FFF2-40B4-BE49-F238E27FC236}">
              <a16:creationId xmlns:a16="http://schemas.microsoft.com/office/drawing/2014/main" id="{FD2095F7-8073-4A68-A279-036DA32B1CA4}"/>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31</xdr:row>
      <xdr:rowOff>0</xdr:rowOff>
    </xdr:from>
    <xdr:ext cx="65" cy="172227"/>
    <xdr:sp macro="" textlink="">
      <xdr:nvSpPr>
        <xdr:cNvPr id="257" name="ZoneTexte 256">
          <a:extLst>
            <a:ext uri="{FF2B5EF4-FFF2-40B4-BE49-F238E27FC236}">
              <a16:creationId xmlns:a16="http://schemas.microsoft.com/office/drawing/2014/main" id="{3FD547E7-EF14-4411-8AD2-98F1BC655B7B}"/>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31</xdr:row>
      <xdr:rowOff>0</xdr:rowOff>
    </xdr:from>
    <xdr:ext cx="65" cy="172227"/>
    <xdr:sp macro="" textlink="">
      <xdr:nvSpPr>
        <xdr:cNvPr id="258" name="ZoneTexte 257">
          <a:extLst>
            <a:ext uri="{FF2B5EF4-FFF2-40B4-BE49-F238E27FC236}">
              <a16:creationId xmlns:a16="http://schemas.microsoft.com/office/drawing/2014/main" id="{CBB9590B-A944-49C9-AAE7-93FE4E4DE603}"/>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59" name="ZoneTexte 258">
          <a:extLst>
            <a:ext uri="{FF2B5EF4-FFF2-40B4-BE49-F238E27FC236}">
              <a16:creationId xmlns:a16="http://schemas.microsoft.com/office/drawing/2014/main" id="{CE983C2B-6D2D-453A-8858-353B13A1C8D8}"/>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60" name="ZoneTexte 259">
          <a:extLst>
            <a:ext uri="{FF2B5EF4-FFF2-40B4-BE49-F238E27FC236}">
              <a16:creationId xmlns:a16="http://schemas.microsoft.com/office/drawing/2014/main" id="{ECFD85BB-8735-48D8-A5DA-9F0D149088E9}"/>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61" name="ZoneTexte 260">
          <a:extLst>
            <a:ext uri="{FF2B5EF4-FFF2-40B4-BE49-F238E27FC236}">
              <a16:creationId xmlns:a16="http://schemas.microsoft.com/office/drawing/2014/main" id="{9733D4B5-73A9-4188-9FFE-5D4D2789A387}"/>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62" name="ZoneTexte 261">
          <a:extLst>
            <a:ext uri="{FF2B5EF4-FFF2-40B4-BE49-F238E27FC236}">
              <a16:creationId xmlns:a16="http://schemas.microsoft.com/office/drawing/2014/main" id="{A675C5EB-67C3-467B-8641-014AFD00CF68}"/>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263" name="ZoneTexte 262">
          <a:extLst>
            <a:ext uri="{FF2B5EF4-FFF2-40B4-BE49-F238E27FC236}">
              <a16:creationId xmlns:a16="http://schemas.microsoft.com/office/drawing/2014/main" id="{C0E939B7-9BBB-4F56-9E31-78BF6FE4DAD1}"/>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264" name="ZoneTexte 263">
          <a:extLst>
            <a:ext uri="{FF2B5EF4-FFF2-40B4-BE49-F238E27FC236}">
              <a16:creationId xmlns:a16="http://schemas.microsoft.com/office/drawing/2014/main" id="{393A9A09-024A-4EDF-965E-B85DE13E3601}"/>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265" name="ZoneTexte 264">
          <a:extLst>
            <a:ext uri="{FF2B5EF4-FFF2-40B4-BE49-F238E27FC236}">
              <a16:creationId xmlns:a16="http://schemas.microsoft.com/office/drawing/2014/main" id="{F92DBBD2-050C-4084-8000-58ACE76F833E}"/>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266" name="ZoneTexte 265">
          <a:extLst>
            <a:ext uri="{FF2B5EF4-FFF2-40B4-BE49-F238E27FC236}">
              <a16:creationId xmlns:a16="http://schemas.microsoft.com/office/drawing/2014/main" id="{85D8CFA4-18F0-4969-8240-D3D2B632CB2A}"/>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31</xdr:row>
      <xdr:rowOff>0</xdr:rowOff>
    </xdr:from>
    <xdr:ext cx="65" cy="172227"/>
    <xdr:sp macro="" textlink="">
      <xdr:nvSpPr>
        <xdr:cNvPr id="267" name="ZoneTexte 266">
          <a:extLst>
            <a:ext uri="{FF2B5EF4-FFF2-40B4-BE49-F238E27FC236}">
              <a16:creationId xmlns:a16="http://schemas.microsoft.com/office/drawing/2014/main" id="{71209186-686F-4630-BAD0-18B1418B7FDF}"/>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68" name="ZoneTexte 267">
          <a:extLst>
            <a:ext uri="{FF2B5EF4-FFF2-40B4-BE49-F238E27FC236}">
              <a16:creationId xmlns:a16="http://schemas.microsoft.com/office/drawing/2014/main" id="{CA3AB512-FB00-43D7-8243-715B60AF9293}"/>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269" name="ZoneTexte 268">
          <a:extLst>
            <a:ext uri="{FF2B5EF4-FFF2-40B4-BE49-F238E27FC236}">
              <a16:creationId xmlns:a16="http://schemas.microsoft.com/office/drawing/2014/main" id="{C16C8405-783B-47E1-A1D7-0049C9A96BEB}"/>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270" name="ZoneTexte 269">
          <a:extLst>
            <a:ext uri="{FF2B5EF4-FFF2-40B4-BE49-F238E27FC236}">
              <a16:creationId xmlns:a16="http://schemas.microsoft.com/office/drawing/2014/main" id="{D3A6F7ED-2506-427C-8D50-55A0B6C22CD9}"/>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31</xdr:row>
      <xdr:rowOff>0</xdr:rowOff>
    </xdr:from>
    <xdr:ext cx="65" cy="172227"/>
    <xdr:sp macro="" textlink="">
      <xdr:nvSpPr>
        <xdr:cNvPr id="271" name="ZoneTexte 270">
          <a:extLst>
            <a:ext uri="{FF2B5EF4-FFF2-40B4-BE49-F238E27FC236}">
              <a16:creationId xmlns:a16="http://schemas.microsoft.com/office/drawing/2014/main" id="{2FAC0D5F-425A-4806-B9C5-E64E7F2EA3B5}"/>
            </a:ext>
          </a:extLst>
        </xdr:cNvPr>
        <xdr:cNvSpPr txBox="1"/>
      </xdr:nvSpPr>
      <xdr:spPr>
        <a:xfrm>
          <a:off x="36766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31</xdr:row>
      <xdr:rowOff>0</xdr:rowOff>
    </xdr:from>
    <xdr:ext cx="65" cy="172227"/>
    <xdr:sp macro="" textlink="">
      <xdr:nvSpPr>
        <xdr:cNvPr id="272" name="ZoneTexte 271">
          <a:extLst>
            <a:ext uri="{FF2B5EF4-FFF2-40B4-BE49-F238E27FC236}">
              <a16:creationId xmlns:a16="http://schemas.microsoft.com/office/drawing/2014/main" id="{0E6A62F5-D2B1-4AD5-9419-AFE8CDBD551A}"/>
            </a:ext>
          </a:extLst>
        </xdr:cNvPr>
        <xdr:cNvSpPr txBox="1"/>
      </xdr:nvSpPr>
      <xdr:spPr>
        <a:xfrm>
          <a:off x="51054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31</xdr:row>
      <xdr:rowOff>0</xdr:rowOff>
    </xdr:from>
    <xdr:ext cx="65" cy="172227"/>
    <xdr:sp macro="" textlink="">
      <xdr:nvSpPr>
        <xdr:cNvPr id="273" name="ZoneTexte 272">
          <a:extLst>
            <a:ext uri="{FF2B5EF4-FFF2-40B4-BE49-F238E27FC236}">
              <a16:creationId xmlns:a16="http://schemas.microsoft.com/office/drawing/2014/main" id="{350168BC-2F4D-42D8-86E7-C26A208C0476}"/>
            </a:ext>
          </a:extLst>
        </xdr:cNvPr>
        <xdr:cNvSpPr txBox="1"/>
      </xdr:nvSpPr>
      <xdr:spPr>
        <a:xfrm>
          <a:off x="51054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31</xdr:row>
      <xdr:rowOff>0</xdr:rowOff>
    </xdr:from>
    <xdr:ext cx="65" cy="172227"/>
    <xdr:sp macro="" textlink="">
      <xdr:nvSpPr>
        <xdr:cNvPr id="274" name="ZoneTexte 273">
          <a:extLst>
            <a:ext uri="{FF2B5EF4-FFF2-40B4-BE49-F238E27FC236}">
              <a16:creationId xmlns:a16="http://schemas.microsoft.com/office/drawing/2014/main" id="{450DA088-B063-4DC6-A786-AD6324ED7D83}"/>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31</xdr:row>
      <xdr:rowOff>0</xdr:rowOff>
    </xdr:from>
    <xdr:ext cx="65" cy="172227"/>
    <xdr:sp macro="" textlink="">
      <xdr:nvSpPr>
        <xdr:cNvPr id="275" name="ZoneTexte 274">
          <a:extLst>
            <a:ext uri="{FF2B5EF4-FFF2-40B4-BE49-F238E27FC236}">
              <a16:creationId xmlns:a16="http://schemas.microsoft.com/office/drawing/2014/main" id="{E51C85C5-CA61-4BE9-95B5-27FA85A0DA34}"/>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31</xdr:row>
      <xdr:rowOff>0</xdr:rowOff>
    </xdr:from>
    <xdr:ext cx="65" cy="172227"/>
    <xdr:sp macro="" textlink="">
      <xdr:nvSpPr>
        <xdr:cNvPr id="276" name="ZoneTexte 275">
          <a:extLst>
            <a:ext uri="{FF2B5EF4-FFF2-40B4-BE49-F238E27FC236}">
              <a16:creationId xmlns:a16="http://schemas.microsoft.com/office/drawing/2014/main" id="{A5B2699F-4EDB-44F7-8D6C-980D9DBF10AF}"/>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31</xdr:row>
      <xdr:rowOff>0</xdr:rowOff>
    </xdr:from>
    <xdr:ext cx="65" cy="172227"/>
    <xdr:sp macro="" textlink="">
      <xdr:nvSpPr>
        <xdr:cNvPr id="277" name="ZoneTexte 276">
          <a:extLst>
            <a:ext uri="{FF2B5EF4-FFF2-40B4-BE49-F238E27FC236}">
              <a16:creationId xmlns:a16="http://schemas.microsoft.com/office/drawing/2014/main" id="{3A7B78EC-55BE-4D9C-A5C6-85370FDB2D0E}"/>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31</xdr:row>
      <xdr:rowOff>0</xdr:rowOff>
    </xdr:from>
    <xdr:ext cx="65" cy="172227"/>
    <xdr:sp macro="" textlink="">
      <xdr:nvSpPr>
        <xdr:cNvPr id="278" name="ZoneTexte 277">
          <a:extLst>
            <a:ext uri="{FF2B5EF4-FFF2-40B4-BE49-F238E27FC236}">
              <a16:creationId xmlns:a16="http://schemas.microsoft.com/office/drawing/2014/main" id="{947F21BB-E8E6-4029-BC52-479493D9F94E}"/>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31</xdr:row>
      <xdr:rowOff>0</xdr:rowOff>
    </xdr:from>
    <xdr:ext cx="65" cy="172227"/>
    <xdr:sp macro="" textlink="">
      <xdr:nvSpPr>
        <xdr:cNvPr id="279" name="ZoneTexte 278">
          <a:extLst>
            <a:ext uri="{FF2B5EF4-FFF2-40B4-BE49-F238E27FC236}">
              <a16:creationId xmlns:a16="http://schemas.microsoft.com/office/drawing/2014/main" id="{E6960BE4-1015-42B7-944F-4BDD34BFA8C9}"/>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31</xdr:row>
      <xdr:rowOff>0</xdr:rowOff>
    </xdr:from>
    <xdr:ext cx="65" cy="172227"/>
    <xdr:sp macro="" textlink="">
      <xdr:nvSpPr>
        <xdr:cNvPr id="280" name="ZoneTexte 279">
          <a:extLst>
            <a:ext uri="{FF2B5EF4-FFF2-40B4-BE49-F238E27FC236}">
              <a16:creationId xmlns:a16="http://schemas.microsoft.com/office/drawing/2014/main" id="{A4834781-0653-428B-8AD5-E8EA78396151}"/>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31</xdr:row>
      <xdr:rowOff>0</xdr:rowOff>
    </xdr:from>
    <xdr:ext cx="65" cy="172227"/>
    <xdr:sp macro="" textlink="">
      <xdr:nvSpPr>
        <xdr:cNvPr id="281" name="ZoneTexte 280">
          <a:extLst>
            <a:ext uri="{FF2B5EF4-FFF2-40B4-BE49-F238E27FC236}">
              <a16:creationId xmlns:a16="http://schemas.microsoft.com/office/drawing/2014/main" id="{186B8436-94E1-4D16-9E0C-A0A8D3CDCCAB}"/>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31</xdr:row>
      <xdr:rowOff>0</xdr:rowOff>
    </xdr:from>
    <xdr:ext cx="65" cy="172227"/>
    <xdr:sp macro="" textlink="">
      <xdr:nvSpPr>
        <xdr:cNvPr id="282" name="ZoneTexte 281">
          <a:extLst>
            <a:ext uri="{FF2B5EF4-FFF2-40B4-BE49-F238E27FC236}">
              <a16:creationId xmlns:a16="http://schemas.microsoft.com/office/drawing/2014/main" id="{BBCD5486-A2B5-414A-B0B1-36EC6FB1FF68}"/>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28</xdr:col>
      <xdr:colOff>0</xdr:colOff>
      <xdr:row>31</xdr:row>
      <xdr:rowOff>0</xdr:rowOff>
    </xdr:from>
    <xdr:ext cx="65" cy="172227"/>
    <xdr:sp macro="" textlink="">
      <xdr:nvSpPr>
        <xdr:cNvPr id="283" name="ZoneTexte 282">
          <a:extLst>
            <a:ext uri="{FF2B5EF4-FFF2-40B4-BE49-F238E27FC236}">
              <a16:creationId xmlns:a16="http://schemas.microsoft.com/office/drawing/2014/main" id="{03622632-EA1C-406B-A0E7-A82B41B407EF}"/>
            </a:ext>
          </a:extLst>
        </xdr:cNvPr>
        <xdr:cNvSpPr txBox="1"/>
      </xdr:nvSpPr>
      <xdr:spPr>
        <a:xfrm>
          <a:off x="7429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84" name="ZoneTexte 283">
          <a:extLst>
            <a:ext uri="{FF2B5EF4-FFF2-40B4-BE49-F238E27FC236}">
              <a16:creationId xmlns:a16="http://schemas.microsoft.com/office/drawing/2014/main" id="{B72A5C26-3A6F-48C0-8AB9-CD3523AE409C}"/>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85" name="ZoneTexte 284">
          <a:extLst>
            <a:ext uri="{FF2B5EF4-FFF2-40B4-BE49-F238E27FC236}">
              <a16:creationId xmlns:a16="http://schemas.microsoft.com/office/drawing/2014/main" id="{6296ECE0-5EE4-40CF-BA40-B5C79AAF9FDA}"/>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86" name="ZoneTexte 285">
          <a:extLst>
            <a:ext uri="{FF2B5EF4-FFF2-40B4-BE49-F238E27FC236}">
              <a16:creationId xmlns:a16="http://schemas.microsoft.com/office/drawing/2014/main" id="{95674AB6-9EA2-4DF6-94FF-EF8057989527}"/>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87" name="ZoneTexte 286">
          <a:extLst>
            <a:ext uri="{FF2B5EF4-FFF2-40B4-BE49-F238E27FC236}">
              <a16:creationId xmlns:a16="http://schemas.microsoft.com/office/drawing/2014/main" id="{076A7693-25FF-438D-9E5C-3F61DB282A2E}"/>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88" name="ZoneTexte 287">
          <a:extLst>
            <a:ext uri="{FF2B5EF4-FFF2-40B4-BE49-F238E27FC236}">
              <a16:creationId xmlns:a16="http://schemas.microsoft.com/office/drawing/2014/main" id="{31492C57-7078-4054-A73E-770B733729E9}"/>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89" name="ZoneTexte 288">
          <a:extLst>
            <a:ext uri="{FF2B5EF4-FFF2-40B4-BE49-F238E27FC236}">
              <a16:creationId xmlns:a16="http://schemas.microsoft.com/office/drawing/2014/main" id="{4D366276-E9E6-42AC-A947-52A2E67890E0}"/>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90" name="ZoneTexte 289">
          <a:extLst>
            <a:ext uri="{FF2B5EF4-FFF2-40B4-BE49-F238E27FC236}">
              <a16:creationId xmlns:a16="http://schemas.microsoft.com/office/drawing/2014/main" id="{DE1457D5-F2BC-4226-9C7B-50A3E4B6F5E0}"/>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91" name="ZoneTexte 290">
          <a:extLst>
            <a:ext uri="{FF2B5EF4-FFF2-40B4-BE49-F238E27FC236}">
              <a16:creationId xmlns:a16="http://schemas.microsoft.com/office/drawing/2014/main" id="{978FFB92-521A-4A49-A7D0-1FDD013DFF79}"/>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92" name="ZoneTexte 291">
          <a:extLst>
            <a:ext uri="{FF2B5EF4-FFF2-40B4-BE49-F238E27FC236}">
              <a16:creationId xmlns:a16="http://schemas.microsoft.com/office/drawing/2014/main" id="{22414240-EB35-4990-9280-7AB81204BB13}"/>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27</xdr:col>
      <xdr:colOff>0</xdr:colOff>
      <xdr:row>31</xdr:row>
      <xdr:rowOff>0</xdr:rowOff>
    </xdr:from>
    <xdr:ext cx="65" cy="172227"/>
    <xdr:sp macro="" textlink="">
      <xdr:nvSpPr>
        <xdr:cNvPr id="293" name="ZoneTexte 292">
          <a:extLst>
            <a:ext uri="{FF2B5EF4-FFF2-40B4-BE49-F238E27FC236}">
              <a16:creationId xmlns:a16="http://schemas.microsoft.com/office/drawing/2014/main" id="{A8C6FBCA-A705-4625-9F5D-183D06FBD504}"/>
            </a:ext>
          </a:extLst>
        </xdr:cNvPr>
        <xdr:cNvSpPr txBox="1"/>
      </xdr:nvSpPr>
      <xdr:spPr>
        <a:xfrm>
          <a:off x="2286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31</xdr:row>
      <xdr:rowOff>0</xdr:rowOff>
    </xdr:from>
    <xdr:ext cx="65" cy="172227"/>
    <xdr:sp macro="" textlink="">
      <xdr:nvSpPr>
        <xdr:cNvPr id="294" name="ZoneTexte 293">
          <a:extLst>
            <a:ext uri="{FF2B5EF4-FFF2-40B4-BE49-F238E27FC236}">
              <a16:creationId xmlns:a16="http://schemas.microsoft.com/office/drawing/2014/main" id="{706C20B9-1C18-461C-8A68-3BFC52A507C5}"/>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31</xdr:row>
      <xdr:rowOff>0</xdr:rowOff>
    </xdr:from>
    <xdr:ext cx="65" cy="172227"/>
    <xdr:sp macro="" textlink="">
      <xdr:nvSpPr>
        <xdr:cNvPr id="295" name="ZoneTexte 294">
          <a:extLst>
            <a:ext uri="{FF2B5EF4-FFF2-40B4-BE49-F238E27FC236}">
              <a16:creationId xmlns:a16="http://schemas.microsoft.com/office/drawing/2014/main" id="{C06E1BE4-4E83-4BFA-9E74-AC66F1812B02}"/>
            </a:ext>
          </a:extLst>
        </xdr:cNvPr>
        <xdr:cNvSpPr txBox="1"/>
      </xdr:nvSpPr>
      <xdr:spPr>
        <a:xfrm>
          <a:off x="2781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296" name="ZoneTexte 295">
          <a:extLst>
            <a:ext uri="{FF2B5EF4-FFF2-40B4-BE49-F238E27FC236}">
              <a16:creationId xmlns:a16="http://schemas.microsoft.com/office/drawing/2014/main" id="{39255070-AC6D-4238-B759-9803B0F67188}"/>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297" name="ZoneTexte 296">
          <a:extLst>
            <a:ext uri="{FF2B5EF4-FFF2-40B4-BE49-F238E27FC236}">
              <a16:creationId xmlns:a16="http://schemas.microsoft.com/office/drawing/2014/main" id="{74C38226-63FD-400A-BD0D-593CBF5D3F96}"/>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298" name="ZoneTexte 297">
          <a:extLst>
            <a:ext uri="{FF2B5EF4-FFF2-40B4-BE49-F238E27FC236}">
              <a16:creationId xmlns:a16="http://schemas.microsoft.com/office/drawing/2014/main" id="{9539A724-161F-4479-9EEE-FE5BABB02121}"/>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299" name="ZoneTexte 298">
          <a:extLst>
            <a:ext uri="{FF2B5EF4-FFF2-40B4-BE49-F238E27FC236}">
              <a16:creationId xmlns:a16="http://schemas.microsoft.com/office/drawing/2014/main" id="{D2F1A601-E614-434E-AE81-6C4EA7027B3F}"/>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300" name="ZoneTexte 299">
          <a:extLst>
            <a:ext uri="{FF2B5EF4-FFF2-40B4-BE49-F238E27FC236}">
              <a16:creationId xmlns:a16="http://schemas.microsoft.com/office/drawing/2014/main" id="{02465628-A76E-4ECB-86DF-ADB486ED3CED}"/>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301" name="ZoneTexte 300">
          <a:extLst>
            <a:ext uri="{FF2B5EF4-FFF2-40B4-BE49-F238E27FC236}">
              <a16:creationId xmlns:a16="http://schemas.microsoft.com/office/drawing/2014/main" id="{AAFFADD3-7AC3-4260-B61D-65BD63DB6EB7}"/>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302" name="ZoneTexte 301">
          <a:extLst>
            <a:ext uri="{FF2B5EF4-FFF2-40B4-BE49-F238E27FC236}">
              <a16:creationId xmlns:a16="http://schemas.microsoft.com/office/drawing/2014/main" id="{4E1DAFC5-7A6B-4923-B1BC-BD2F520EECCF}"/>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303" name="ZoneTexte 302">
          <a:extLst>
            <a:ext uri="{FF2B5EF4-FFF2-40B4-BE49-F238E27FC236}">
              <a16:creationId xmlns:a16="http://schemas.microsoft.com/office/drawing/2014/main" id="{D0B03165-D2CB-48EB-AF21-E4F6EA4D5F37}"/>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304" name="ZoneTexte 303">
          <a:extLst>
            <a:ext uri="{FF2B5EF4-FFF2-40B4-BE49-F238E27FC236}">
              <a16:creationId xmlns:a16="http://schemas.microsoft.com/office/drawing/2014/main" id="{5DBB4DA3-EE41-4C1B-BF31-F36ED64A0F38}"/>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305" name="ZoneTexte 304">
          <a:extLst>
            <a:ext uri="{FF2B5EF4-FFF2-40B4-BE49-F238E27FC236}">
              <a16:creationId xmlns:a16="http://schemas.microsoft.com/office/drawing/2014/main" id="{30605926-7AD0-4012-8123-3FEA6E4CFAEC}"/>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306" name="ZoneTexte 305">
          <a:extLst>
            <a:ext uri="{FF2B5EF4-FFF2-40B4-BE49-F238E27FC236}">
              <a16:creationId xmlns:a16="http://schemas.microsoft.com/office/drawing/2014/main" id="{F702128C-C8B6-41C8-847E-7843C15F9E8D}"/>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31</xdr:row>
      <xdr:rowOff>0</xdr:rowOff>
    </xdr:from>
    <xdr:ext cx="65" cy="172227"/>
    <xdr:sp macro="" textlink="">
      <xdr:nvSpPr>
        <xdr:cNvPr id="307" name="ZoneTexte 306">
          <a:extLst>
            <a:ext uri="{FF2B5EF4-FFF2-40B4-BE49-F238E27FC236}">
              <a16:creationId xmlns:a16="http://schemas.microsoft.com/office/drawing/2014/main" id="{377153D0-E5E5-4C45-98EA-47ABF9EAFAE4}"/>
            </a:ext>
          </a:extLst>
        </xdr:cNvPr>
        <xdr:cNvSpPr txBox="1"/>
      </xdr:nvSpPr>
      <xdr:spPr>
        <a:xfrm>
          <a:off x="31623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31</xdr:row>
      <xdr:rowOff>0</xdr:rowOff>
    </xdr:from>
    <xdr:ext cx="65" cy="172227"/>
    <xdr:sp macro="" textlink="">
      <xdr:nvSpPr>
        <xdr:cNvPr id="308" name="ZoneTexte 307">
          <a:extLst>
            <a:ext uri="{FF2B5EF4-FFF2-40B4-BE49-F238E27FC236}">
              <a16:creationId xmlns:a16="http://schemas.microsoft.com/office/drawing/2014/main" id="{A7004311-76C4-478B-87FB-45BDCB0B6EC1}"/>
            </a:ext>
          </a:extLst>
        </xdr:cNvPr>
        <xdr:cNvSpPr txBox="1"/>
      </xdr:nvSpPr>
      <xdr:spPr>
        <a:xfrm>
          <a:off x="36766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33</xdr:col>
      <xdr:colOff>0</xdr:colOff>
      <xdr:row>31</xdr:row>
      <xdr:rowOff>0</xdr:rowOff>
    </xdr:from>
    <xdr:ext cx="65" cy="172227"/>
    <xdr:sp macro="" textlink="">
      <xdr:nvSpPr>
        <xdr:cNvPr id="309" name="ZoneTexte 308">
          <a:extLst>
            <a:ext uri="{FF2B5EF4-FFF2-40B4-BE49-F238E27FC236}">
              <a16:creationId xmlns:a16="http://schemas.microsoft.com/office/drawing/2014/main" id="{D93D494A-B7CB-4FB7-9697-8ACD8E1EA87E}"/>
            </a:ext>
          </a:extLst>
        </xdr:cNvPr>
        <xdr:cNvSpPr txBox="1"/>
      </xdr:nvSpPr>
      <xdr:spPr>
        <a:xfrm>
          <a:off x="36766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31</xdr:row>
      <xdr:rowOff>0</xdr:rowOff>
    </xdr:from>
    <xdr:ext cx="65" cy="172227"/>
    <xdr:sp macro="" textlink="">
      <xdr:nvSpPr>
        <xdr:cNvPr id="310" name="ZoneTexte 309">
          <a:extLst>
            <a:ext uri="{FF2B5EF4-FFF2-40B4-BE49-F238E27FC236}">
              <a16:creationId xmlns:a16="http://schemas.microsoft.com/office/drawing/2014/main" id="{50265465-DC20-4FA9-BA20-34F47F2FAD42}"/>
            </a:ext>
          </a:extLst>
        </xdr:cNvPr>
        <xdr:cNvSpPr txBox="1"/>
      </xdr:nvSpPr>
      <xdr:spPr>
        <a:xfrm>
          <a:off x="4391025"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31</xdr:row>
      <xdr:rowOff>0</xdr:rowOff>
    </xdr:from>
    <xdr:ext cx="65" cy="172227"/>
    <xdr:sp macro="" textlink="">
      <xdr:nvSpPr>
        <xdr:cNvPr id="311" name="ZoneTexte 310">
          <a:extLst>
            <a:ext uri="{FF2B5EF4-FFF2-40B4-BE49-F238E27FC236}">
              <a16:creationId xmlns:a16="http://schemas.microsoft.com/office/drawing/2014/main" id="{D0EDFAB8-920D-408B-B239-2D24F250A604}"/>
            </a:ext>
          </a:extLst>
        </xdr:cNvPr>
        <xdr:cNvSpPr txBox="1"/>
      </xdr:nvSpPr>
      <xdr:spPr>
        <a:xfrm>
          <a:off x="4391025"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31</xdr:row>
      <xdr:rowOff>0</xdr:rowOff>
    </xdr:from>
    <xdr:ext cx="65" cy="172227"/>
    <xdr:sp macro="" textlink="">
      <xdr:nvSpPr>
        <xdr:cNvPr id="312" name="ZoneTexte 311">
          <a:extLst>
            <a:ext uri="{FF2B5EF4-FFF2-40B4-BE49-F238E27FC236}">
              <a16:creationId xmlns:a16="http://schemas.microsoft.com/office/drawing/2014/main" id="{464D4239-764F-4E99-B45A-A34924918149}"/>
            </a:ext>
          </a:extLst>
        </xdr:cNvPr>
        <xdr:cNvSpPr txBox="1"/>
      </xdr:nvSpPr>
      <xdr:spPr>
        <a:xfrm>
          <a:off x="51054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0</xdr:colOff>
      <xdr:row>31</xdr:row>
      <xdr:rowOff>0</xdr:rowOff>
    </xdr:from>
    <xdr:ext cx="65" cy="172227"/>
    <xdr:sp macro="" textlink="">
      <xdr:nvSpPr>
        <xdr:cNvPr id="313" name="ZoneTexte 312">
          <a:extLst>
            <a:ext uri="{FF2B5EF4-FFF2-40B4-BE49-F238E27FC236}">
              <a16:creationId xmlns:a16="http://schemas.microsoft.com/office/drawing/2014/main" id="{E9CEB3DE-F97B-4FFC-9055-B58EFFF246AB}"/>
            </a:ext>
          </a:extLst>
        </xdr:cNvPr>
        <xdr:cNvSpPr txBox="1"/>
      </xdr:nvSpPr>
      <xdr:spPr>
        <a:xfrm>
          <a:off x="51054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14" name="ZoneTexte 313">
          <a:extLst>
            <a:ext uri="{FF2B5EF4-FFF2-40B4-BE49-F238E27FC236}">
              <a16:creationId xmlns:a16="http://schemas.microsoft.com/office/drawing/2014/main" id="{686ECBE0-B542-498B-BC3E-56080C2D810F}"/>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15" name="ZoneTexte 314">
          <a:extLst>
            <a:ext uri="{FF2B5EF4-FFF2-40B4-BE49-F238E27FC236}">
              <a16:creationId xmlns:a16="http://schemas.microsoft.com/office/drawing/2014/main" id="{D7D66CDA-80FC-4A11-8999-7EE10D9EB469}"/>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16" name="ZoneTexte 315">
          <a:extLst>
            <a:ext uri="{FF2B5EF4-FFF2-40B4-BE49-F238E27FC236}">
              <a16:creationId xmlns:a16="http://schemas.microsoft.com/office/drawing/2014/main" id="{C72C740D-B5B7-4DE6-92A2-0E6C30E04B8B}"/>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17" name="ZoneTexte 316">
          <a:extLst>
            <a:ext uri="{FF2B5EF4-FFF2-40B4-BE49-F238E27FC236}">
              <a16:creationId xmlns:a16="http://schemas.microsoft.com/office/drawing/2014/main" id="{0FD97B5E-3D2E-41FC-A2D9-3F2668FC3BB9}"/>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18" name="ZoneTexte 317">
          <a:extLst>
            <a:ext uri="{FF2B5EF4-FFF2-40B4-BE49-F238E27FC236}">
              <a16:creationId xmlns:a16="http://schemas.microsoft.com/office/drawing/2014/main" id="{C801AEF2-2CE5-4103-8C0C-56DDF7044E67}"/>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19" name="ZoneTexte 318">
          <a:extLst>
            <a:ext uri="{FF2B5EF4-FFF2-40B4-BE49-F238E27FC236}">
              <a16:creationId xmlns:a16="http://schemas.microsoft.com/office/drawing/2014/main" id="{C5102333-671A-4886-9027-DA249DC40D5A}"/>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20" name="ZoneTexte 319">
          <a:extLst>
            <a:ext uri="{FF2B5EF4-FFF2-40B4-BE49-F238E27FC236}">
              <a16:creationId xmlns:a16="http://schemas.microsoft.com/office/drawing/2014/main" id="{AE491A8A-146A-4D01-82C5-776E37774C54}"/>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21" name="ZoneTexte 320">
          <a:extLst>
            <a:ext uri="{FF2B5EF4-FFF2-40B4-BE49-F238E27FC236}">
              <a16:creationId xmlns:a16="http://schemas.microsoft.com/office/drawing/2014/main" id="{F14410B7-8A9F-446A-A3DE-2005E399DB3C}"/>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22" name="ZoneTexte 321">
          <a:extLst>
            <a:ext uri="{FF2B5EF4-FFF2-40B4-BE49-F238E27FC236}">
              <a16:creationId xmlns:a16="http://schemas.microsoft.com/office/drawing/2014/main" id="{C37CCBDF-B843-47E0-A5AD-E8A5E061A584}"/>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23" name="ZoneTexte 322">
          <a:extLst>
            <a:ext uri="{FF2B5EF4-FFF2-40B4-BE49-F238E27FC236}">
              <a16:creationId xmlns:a16="http://schemas.microsoft.com/office/drawing/2014/main" id="{2B4F8479-91A8-4BEB-B106-D85F336432AC}"/>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24" name="ZoneTexte 323">
          <a:extLst>
            <a:ext uri="{FF2B5EF4-FFF2-40B4-BE49-F238E27FC236}">
              <a16:creationId xmlns:a16="http://schemas.microsoft.com/office/drawing/2014/main" id="{1751D696-E9A3-40CA-8E62-B2445A3912B6}"/>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25" name="ZoneTexte 324">
          <a:extLst>
            <a:ext uri="{FF2B5EF4-FFF2-40B4-BE49-F238E27FC236}">
              <a16:creationId xmlns:a16="http://schemas.microsoft.com/office/drawing/2014/main" id="{28176A37-3943-4ECC-BBDE-5802905007B2}"/>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50</xdr:row>
      <xdr:rowOff>0</xdr:rowOff>
    </xdr:from>
    <xdr:ext cx="65" cy="172227"/>
    <xdr:sp macro="" textlink="">
      <xdr:nvSpPr>
        <xdr:cNvPr id="326" name="ZoneTexte 325">
          <a:extLst>
            <a:ext uri="{FF2B5EF4-FFF2-40B4-BE49-F238E27FC236}">
              <a16:creationId xmlns:a16="http://schemas.microsoft.com/office/drawing/2014/main" id="{2448ADD4-D360-47B2-AB6D-8A4852082226}"/>
            </a:ext>
          </a:extLst>
        </xdr:cNvPr>
        <xdr:cNvSpPr txBox="1"/>
      </xdr:nvSpPr>
      <xdr:spPr>
        <a:xfrm>
          <a:off x="1919287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50</xdr:row>
      <xdr:rowOff>0</xdr:rowOff>
    </xdr:from>
    <xdr:ext cx="65" cy="172227"/>
    <xdr:sp macro="" textlink="">
      <xdr:nvSpPr>
        <xdr:cNvPr id="327" name="ZoneTexte 326">
          <a:extLst>
            <a:ext uri="{FF2B5EF4-FFF2-40B4-BE49-F238E27FC236}">
              <a16:creationId xmlns:a16="http://schemas.microsoft.com/office/drawing/2014/main" id="{ACD031DC-4543-4C11-8218-44C27BE9B409}"/>
            </a:ext>
          </a:extLst>
        </xdr:cNvPr>
        <xdr:cNvSpPr txBox="1"/>
      </xdr:nvSpPr>
      <xdr:spPr>
        <a:xfrm>
          <a:off x="1919287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50</xdr:row>
      <xdr:rowOff>0</xdr:rowOff>
    </xdr:from>
    <xdr:ext cx="65" cy="172227"/>
    <xdr:sp macro="" textlink="">
      <xdr:nvSpPr>
        <xdr:cNvPr id="328" name="ZoneTexte 327">
          <a:extLst>
            <a:ext uri="{FF2B5EF4-FFF2-40B4-BE49-F238E27FC236}">
              <a16:creationId xmlns:a16="http://schemas.microsoft.com/office/drawing/2014/main" id="{9342CC4F-A846-43BA-8876-D54D9BB989BC}"/>
            </a:ext>
          </a:extLst>
        </xdr:cNvPr>
        <xdr:cNvSpPr txBox="1"/>
      </xdr:nvSpPr>
      <xdr:spPr>
        <a:xfrm>
          <a:off x="1919287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50</xdr:row>
      <xdr:rowOff>0</xdr:rowOff>
    </xdr:from>
    <xdr:ext cx="65" cy="172227"/>
    <xdr:sp macro="" textlink="">
      <xdr:nvSpPr>
        <xdr:cNvPr id="329" name="ZoneTexte 328">
          <a:extLst>
            <a:ext uri="{FF2B5EF4-FFF2-40B4-BE49-F238E27FC236}">
              <a16:creationId xmlns:a16="http://schemas.microsoft.com/office/drawing/2014/main" id="{99787922-EA20-4446-B4C9-6A84CDE15097}"/>
            </a:ext>
          </a:extLst>
        </xdr:cNvPr>
        <xdr:cNvSpPr txBox="1"/>
      </xdr:nvSpPr>
      <xdr:spPr>
        <a:xfrm>
          <a:off x="1919287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50</xdr:row>
      <xdr:rowOff>0</xdr:rowOff>
    </xdr:from>
    <xdr:ext cx="65" cy="172227"/>
    <xdr:sp macro="" textlink="">
      <xdr:nvSpPr>
        <xdr:cNvPr id="330" name="ZoneTexte 329">
          <a:extLst>
            <a:ext uri="{FF2B5EF4-FFF2-40B4-BE49-F238E27FC236}">
              <a16:creationId xmlns:a16="http://schemas.microsoft.com/office/drawing/2014/main" id="{92B548B0-DD58-4AFA-AA5A-79E6EE47E40D}"/>
            </a:ext>
          </a:extLst>
        </xdr:cNvPr>
        <xdr:cNvSpPr txBox="1"/>
      </xdr:nvSpPr>
      <xdr:spPr>
        <a:xfrm>
          <a:off x="1919287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50</xdr:row>
      <xdr:rowOff>0</xdr:rowOff>
    </xdr:from>
    <xdr:ext cx="65" cy="172227"/>
    <xdr:sp macro="" textlink="">
      <xdr:nvSpPr>
        <xdr:cNvPr id="331" name="ZoneTexte 330">
          <a:extLst>
            <a:ext uri="{FF2B5EF4-FFF2-40B4-BE49-F238E27FC236}">
              <a16:creationId xmlns:a16="http://schemas.microsoft.com/office/drawing/2014/main" id="{D79C27B9-D44F-4631-8984-7F1C91A00CC0}"/>
            </a:ext>
          </a:extLst>
        </xdr:cNvPr>
        <xdr:cNvSpPr txBox="1"/>
      </xdr:nvSpPr>
      <xdr:spPr>
        <a:xfrm>
          <a:off x="1919287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50</xdr:row>
      <xdr:rowOff>0</xdr:rowOff>
    </xdr:from>
    <xdr:ext cx="65" cy="172227"/>
    <xdr:sp macro="" textlink="">
      <xdr:nvSpPr>
        <xdr:cNvPr id="332" name="ZoneTexte 331">
          <a:extLst>
            <a:ext uri="{FF2B5EF4-FFF2-40B4-BE49-F238E27FC236}">
              <a16:creationId xmlns:a16="http://schemas.microsoft.com/office/drawing/2014/main" id="{6359E0E3-1FF9-45D1-A4C0-F45E266A7562}"/>
            </a:ext>
          </a:extLst>
        </xdr:cNvPr>
        <xdr:cNvSpPr txBox="1"/>
      </xdr:nvSpPr>
      <xdr:spPr>
        <a:xfrm>
          <a:off x="1919287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50</xdr:row>
      <xdr:rowOff>0</xdr:rowOff>
    </xdr:from>
    <xdr:ext cx="65" cy="172227"/>
    <xdr:sp macro="" textlink="">
      <xdr:nvSpPr>
        <xdr:cNvPr id="333" name="ZoneTexte 332">
          <a:extLst>
            <a:ext uri="{FF2B5EF4-FFF2-40B4-BE49-F238E27FC236}">
              <a16:creationId xmlns:a16="http://schemas.microsoft.com/office/drawing/2014/main" id="{DEED2D90-19DC-4FC6-8A7A-D9EB43390688}"/>
            </a:ext>
          </a:extLst>
        </xdr:cNvPr>
        <xdr:cNvSpPr txBox="1"/>
      </xdr:nvSpPr>
      <xdr:spPr>
        <a:xfrm>
          <a:off x="1919287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34" name="ZoneTexte 333">
          <a:extLst>
            <a:ext uri="{FF2B5EF4-FFF2-40B4-BE49-F238E27FC236}">
              <a16:creationId xmlns:a16="http://schemas.microsoft.com/office/drawing/2014/main" id="{A694EBD2-F439-47C6-B629-EA38474EA9E0}"/>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35" name="ZoneTexte 334">
          <a:extLst>
            <a:ext uri="{FF2B5EF4-FFF2-40B4-BE49-F238E27FC236}">
              <a16:creationId xmlns:a16="http://schemas.microsoft.com/office/drawing/2014/main" id="{316DB342-BE16-4E53-AFEB-671C7154CC3B}"/>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36" name="ZoneTexte 335">
          <a:extLst>
            <a:ext uri="{FF2B5EF4-FFF2-40B4-BE49-F238E27FC236}">
              <a16:creationId xmlns:a16="http://schemas.microsoft.com/office/drawing/2014/main" id="{2FBCEF4E-4399-4C7A-B94E-E023F861C14B}"/>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37" name="ZoneTexte 336">
          <a:extLst>
            <a:ext uri="{FF2B5EF4-FFF2-40B4-BE49-F238E27FC236}">
              <a16:creationId xmlns:a16="http://schemas.microsoft.com/office/drawing/2014/main" id="{D2D6856E-5002-4155-9534-DB5D89122B65}"/>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38" name="ZoneTexte 337">
          <a:extLst>
            <a:ext uri="{FF2B5EF4-FFF2-40B4-BE49-F238E27FC236}">
              <a16:creationId xmlns:a16="http://schemas.microsoft.com/office/drawing/2014/main" id="{E781AF6A-F35B-44F6-BE3C-5AE449FD4EB2}"/>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39" name="ZoneTexte 338">
          <a:extLst>
            <a:ext uri="{FF2B5EF4-FFF2-40B4-BE49-F238E27FC236}">
              <a16:creationId xmlns:a16="http://schemas.microsoft.com/office/drawing/2014/main" id="{BECBFF8C-D074-481D-A26E-070DC5338F23}"/>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40" name="ZoneTexte 339">
          <a:extLst>
            <a:ext uri="{FF2B5EF4-FFF2-40B4-BE49-F238E27FC236}">
              <a16:creationId xmlns:a16="http://schemas.microsoft.com/office/drawing/2014/main" id="{AC50AE54-E08A-46C5-A591-E7D57A2EACAD}"/>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41" name="ZoneTexte 340">
          <a:extLst>
            <a:ext uri="{FF2B5EF4-FFF2-40B4-BE49-F238E27FC236}">
              <a16:creationId xmlns:a16="http://schemas.microsoft.com/office/drawing/2014/main" id="{00566596-5709-4551-88C1-5A6A122B52A2}"/>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42" name="ZoneTexte 341">
          <a:extLst>
            <a:ext uri="{FF2B5EF4-FFF2-40B4-BE49-F238E27FC236}">
              <a16:creationId xmlns:a16="http://schemas.microsoft.com/office/drawing/2014/main" id="{9FB74A6A-ECB1-4D94-B542-88A7980BF0A3}"/>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43" name="ZoneTexte 342">
          <a:extLst>
            <a:ext uri="{FF2B5EF4-FFF2-40B4-BE49-F238E27FC236}">
              <a16:creationId xmlns:a16="http://schemas.microsoft.com/office/drawing/2014/main" id="{8BA76EE0-438D-4445-A844-FD090E62A8B4}"/>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44" name="ZoneTexte 343">
          <a:extLst>
            <a:ext uri="{FF2B5EF4-FFF2-40B4-BE49-F238E27FC236}">
              <a16:creationId xmlns:a16="http://schemas.microsoft.com/office/drawing/2014/main" id="{86554574-DD77-4EF6-B444-1270D97A9340}"/>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32</xdr:col>
      <xdr:colOff>0</xdr:colOff>
      <xdr:row>50</xdr:row>
      <xdr:rowOff>0</xdr:rowOff>
    </xdr:from>
    <xdr:ext cx="65" cy="172227"/>
    <xdr:sp macro="" textlink="">
      <xdr:nvSpPr>
        <xdr:cNvPr id="345" name="ZoneTexte 344">
          <a:extLst>
            <a:ext uri="{FF2B5EF4-FFF2-40B4-BE49-F238E27FC236}">
              <a16:creationId xmlns:a16="http://schemas.microsoft.com/office/drawing/2014/main" id="{DF36D626-0C33-4997-B137-BCEB6ABD525C}"/>
            </a:ext>
          </a:extLst>
        </xdr:cNvPr>
        <xdr:cNvSpPr txBox="1"/>
      </xdr:nvSpPr>
      <xdr:spPr>
        <a:xfrm>
          <a:off x="17964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50</xdr:row>
      <xdr:rowOff>0</xdr:rowOff>
    </xdr:from>
    <xdr:ext cx="65" cy="172227"/>
    <xdr:sp macro="" textlink="">
      <xdr:nvSpPr>
        <xdr:cNvPr id="346" name="ZoneTexte 345">
          <a:extLst>
            <a:ext uri="{FF2B5EF4-FFF2-40B4-BE49-F238E27FC236}">
              <a16:creationId xmlns:a16="http://schemas.microsoft.com/office/drawing/2014/main" id="{8B06D283-4DCF-4297-860A-1A161A0A5432}"/>
            </a:ext>
          </a:extLst>
        </xdr:cNvPr>
        <xdr:cNvSpPr txBox="1"/>
      </xdr:nvSpPr>
      <xdr:spPr>
        <a:xfrm>
          <a:off x="1919287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50</xdr:row>
      <xdr:rowOff>0</xdr:rowOff>
    </xdr:from>
    <xdr:ext cx="65" cy="172227"/>
    <xdr:sp macro="" textlink="">
      <xdr:nvSpPr>
        <xdr:cNvPr id="347" name="ZoneTexte 346">
          <a:extLst>
            <a:ext uri="{FF2B5EF4-FFF2-40B4-BE49-F238E27FC236}">
              <a16:creationId xmlns:a16="http://schemas.microsoft.com/office/drawing/2014/main" id="{25C29D81-1E02-4672-A230-1D189206C101}"/>
            </a:ext>
          </a:extLst>
        </xdr:cNvPr>
        <xdr:cNvSpPr txBox="1"/>
      </xdr:nvSpPr>
      <xdr:spPr>
        <a:xfrm>
          <a:off x="1919287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50</xdr:row>
      <xdr:rowOff>0</xdr:rowOff>
    </xdr:from>
    <xdr:ext cx="65" cy="172227"/>
    <xdr:sp macro="" textlink="">
      <xdr:nvSpPr>
        <xdr:cNvPr id="348" name="ZoneTexte 347">
          <a:extLst>
            <a:ext uri="{FF2B5EF4-FFF2-40B4-BE49-F238E27FC236}">
              <a16:creationId xmlns:a16="http://schemas.microsoft.com/office/drawing/2014/main" id="{6C35EAB0-2945-4441-AC46-AD7AE2664B5B}"/>
            </a:ext>
          </a:extLst>
        </xdr:cNvPr>
        <xdr:cNvSpPr txBox="1"/>
      </xdr:nvSpPr>
      <xdr:spPr>
        <a:xfrm>
          <a:off x="1919287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50</xdr:row>
      <xdr:rowOff>0</xdr:rowOff>
    </xdr:from>
    <xdr:ext cx="65" cy="172227"/>
    <xdr:sp macro="" textlink="">
      <xdr:nvSpPr>
        <xdr:cNvPr id="349" name="ZoneTexte 348">
          <a:extLst>
            <a:ext uri="{FF2B5EF4-FFF2-40B4-BE49-F238E27FC236}">
              <a16:creationId xmlns:a16="http://schemas.microsoft.com/office/drawing/2014/main" id="{E018C437-3BF7-49EB-9EF7-DDDAB30DD4D2}"/>
            </a:ext>
          </a:extLst>
        </xdr:cNvPr>
        <xdr:cNvSpPr txBox="1"/>
      </xdr:nvSpPr>
      <xdr:spPr>
        <a:xfrm>
          <a:off x="1919287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50</xdr:row>
      <xdr:rowOff>0</xdr:rowOff>
    </xdr:from>
    <xdr:ext cx="65" cy="172227"/>
    <xdr:sp macro="" textlink="">
      <xdr:nvSpPr>
        <xdr:cNvPr id="350" name="ZoneTexte 349">
          <a:extLst>
            <a:ext uri="{FF2B5EF4-FFF2-40B4-BE49-F238E27FC236}">
              <a16:creationId xmlns:a16="http://schemas.microsoft.com/office/drawing/2014/main" id="{6A74D3C3-DF14-46E5-8166-BD77755FD7CE}"/>
            </a:ext>
          </a:extLst>
        </xdr:cNvPr>
        <xdr:cNvSpPr txBox="1"/>
      </xdr:nvSpPr>
      <xdr:spPr>
        <a:xfrm>
          <a:off x="1919287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50</xdr:row>
      <xdr:rowOff>0</xdr:rowOff>
    </xdr:from>
    <xdr:ext cx="65" cy="172227"/>
    <xdr:sp macro="" textlink="">
      <xdr:nvSpPr>
        <xdr:cNvPr id="351" name="ZoneTexte 350">
          <a:extLst>
            <a:ext uri="{FF2B5EF4-FFF2-40B4-BE49-F238E27FC236}">
              <a16:creationId xmlns:a16="http://schemas.microsoft.com/office/drawing/2014/main" id="{85071A29-D4CC-4CA9-A70D-27FF82914D83}"/>
            </a:ext>
          </a:extLst>
        </xdr:cNvPr>
        <xdr:cNvSpPr txBox="1"/>
      </xdr:nvSpPr>
      <xdr:spPr>
        <a:xfrm>
          <a:off x="1919287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50</xdr:row>
      <xdr:rowOff>0</xdr:rowOff>
    </xdr:from>
    <xdr:ext cx="65" cy="172227"/>
    <xdr:sp macro="" textlink="">
      <xdr:nvSpPr>
        <xdr:cNvPr id="352" name="ZoneTexte 351">
          <a:extLst>
            <a:ext uri="{FF2B5EF4-FFF2-40B4-BE49-F238E27FC236}">
              <a16:creationId xmlns:a16="http://schemas.microsoft.com/office/drawing/2014/main" id="{2D1EEFE2-9232-4A27-98CD-C58F6EFB6830}"/>
            </a:ext>
          </a:extLst>
        </xdr:cNvPr>
        <xdr:cNvSpPr txBox="1"/>
      </xdr:nvSpPr>
      <xdr:spPr>
        <a:xfrm>
          <a:off x="1919287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34</xdr:col>
      <xdr:colOff>0</xdr:colOff>
      <xdr:row>50</xdr:row>
      <xdr:rowOff>0</xdr:rowOff>
    </xdr:from>
    <xdr:ext cx="65" cy="172227"/>
    <xdr:sp macro="" textlink="">
      <xdr:nvSpPr>
        <xdr:cNvPr id="353" name="ZoneTexte 352">
          <a:extLst>
            <a:ext uri="{FF2B5EF4-FFF2-40B4-BE49-F238E27FC236}">
              <a16:creationId xmlns:a16="http://schemas.microsoft.com/office/drawing/2014/main" id="{717AE8EA-A62B-4447-9573-1582598F9804}"/>
            </a:ext>
          </a:extLst>
        </xdr:cNvPr>
        <xdr:cNvSpPr txBox="1"/>
      </xdr:nvSpPr>
      <xdr:spPr>
        <a:xfrm>
          <a:off x="19192875"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50</xdr:row>
      <xdr:rowOff>0</xdr:rowOff>
    </xdr:from>
    <xdr:ext cx="65" cy="172227"/>
    <xdr:sp macro="" textlink="">
      <xdr:nvSpPr>
        <xdr:cNvPr id="354" name="ZoneTexte 353">
          <a:extLst>
            <a:ext uri="{FF2B5EF4-FFF2-40B4-BE49-F238E27FC236}">
              <a16:creationId xmlns:a16="http://schemas.microsoft.com/office/drawing/2014/main" id="{8D40899D-D063-4E1B-AAFD-14815F017863}"/>
            </a:ext>
          </a:extLst>
        </xdr:cNvPr>
        <xdr:cNvSpPr txBox="1"/>
      </xdr:nvSpPr>
      <xdr:spPr>
        <a:xfrm>
          <a:off x="17583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50</xdr:row>
      <xdr:rowOff>0</xdr:rowOff>
    </xdr:from>
    <xdr:ext cx="65" cy="172227"/>
    <xdr:sp macro="" textlink="">
      <xdr:nvSpPr>
        <xdr:cNvPr id="355" name="ZoneTexte 354">
          <a:extLst>
            <a:ext uri="{FF2B5EF4-FFF2-40B4-BE49-F238E27FC236}">
              <a16:creationId xmlns:a16="http://schemas.microsoft.com/office/drawing/2014/main" id="{FC9A0CBE-DD9F-4782-82B7-465BA391C7CB}"/>
            </a:ext>
          </a:extLst>
        </xdr:cNvPr>
        <xdr:cNvSpPr txBox="1"/>
      </xdr:nvSpPr>
      <xdr:spPr>
        <a:xfrm>
          <a:off x="17583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50</xdr:row>
      <xdr:rowOff>0</xdr:rowOff>
    </xdr:from>
    <xdr:ext cx="65" cy="172227"/>
    <xdr:sp macro="" textlink="">
      <xdr:nvSpPr>
        <xdr:cNvPr id="356" name="ZoneTexte 355">
          <a:extLst>
            <a:ext uri="{FF2B5EF4-FFF2-40B4-BE49-F238E27FC236}">
              <a16:creationId xmlns:a16="http://schemas.microsoft.com/office/drawing/2014/main" id="{EF07E9AD-7BAA-48FC-A910-CE3A3B86F6B3}"/>
            </a:ext>
          </a:extLst>
        </xdr:cNvPr>
        <xdr:cNvSpPr txBox="1"/>
      </xdr:nvSpPr>
      <xdr:spPr>
        <a:xfrm>
          <a:off x="17583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50</xdr:row>
      <xdr:rowOff>0</xdr:rowOff>
    </xdr:from>
    <xdr:ext cx="65" cy="172227"/>
    <xdr:sp macro="" textlink="">
      <xdr:nvSpPr>
        <xdr:cNvPr id="357" name="ZoneTexte 356">
          <a:extLst>
            <a:ext uri="{FF2B5EF4-FFF2-40B4-BE49-F238E27FC236}">
              <a16:creationId xmlns:a16="http://schemas.microsoft.com/office/drawing/2014/main" id="{4DF64471-4433-42A5-8ECA-4137937BF451}"/>
            </a:ext>
          </a:extLst>
        </xdr:cNvPr>
        <xdr:cNvSpPr txBox="1"/>
      </xdr:nvSpPr>
      <xdr:spPr>
        <a:xfrm>
          <a:off x="17583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50</xdr:row>
      <xdr:rowOff>0</xdr:rowOff>
    </xdr:from>
    <xdr:ext cx="65" cy="172227"/>
    <xdr:sp macro="" textlink="">
      <xdr:nvSpPr>
        <xdr:cNvPr id="358" name="ZoneTexte 357">
          <a:extLst>
            <a:ext uri="{FF2B5EF4-FFF2-40B4-BE49-F238E27FC236}">
              <a16:creationId xmlns:a16="http://schemas.microsoft.com/office/drawing/2014/main" id="{065E0F93-7D84-46A0-BCB6-EB21B1748917}"/>
            </a:ext>
          </a:extLst>
        </xdr:cNvPr>
        <xdr:cNvSpPr txBox="1"/>
      </xdr:nvSpPr>
      <xdr:spPr>
        <a:xfrm>
          <a:off x="17583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50</xdr:row>
      <xdr:rowOff>0</xdr:rowOff>
    </xdr:from>
    <xdr:ext cx="65" cy="172227"/>
    <xdr:sp macro="" textlink="">
      <xdr:nvSpPr>
        <xdr:cNvPr id="359" name="ZoneTexte 358">
          <a:extLst>
            <a:ext uri="{FF2B5EF4-FFF2-40B4-BE49-F238E27FC236}">
              <a16:creationId xmlns:a16="http://schemas.microsoft.com/office/drawing/2014/main" id="{E94016D7-B986-44FF-827E-CA00A65ED5E4}"/>
            </a:ext>
          </a:extLst>
        </xdr:cNvPr>
        <xdr:cNvSpPr txBox="1"/>
      </xdr:nvSpPr>
      <xdr:spPr>
        <a:xfrm>
          <a:off x="17583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50</xdr:row>
      <xdr:rowOff>0</xdr:rowOff>
    </xdr:from>
    <xdr:ext cx="65" cy="172227"/>
    <xdr:sp macro="" textlink="">
      <xdr:nvSpPr>
        <xdr:cNvPr id="360" name="ZoneTexte 359">
          <a:extLst>
            <a:ext uri="{FF2B5EF4-FFF2-40B4-BE49-F238E27FC236}">
              <a16:creationId xmlns:a16="http://schemas.microsoft.com/office/drawing/2014/main" id="{F8184DB5-1231-489D-9A0B-267BDA41EFF9}"/>
            </a:ext>
          </a:extLst>
        </xdr:cNvPr>
        <xdr:cNvSpPr txBox="1"/>
      </xdr:nvSpPr>
      <xdr:spPr>
        <a:xfrm>
          <a:off x="17583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50</xdr:row>
      <xdr:rowOff>0</xdr:rowOff>
    </xdr:from>
    <xdr:ext cx="65" cy="172227"/>
    <xdr:sp macro="" textlink="">
      <xdr:nvSpPr>
        <xdr:cNvPr id="361" name="ZoneTexte 360">
          <a:extLst>
            <a:ext uri="{FF2B5EF4-FFF2-40B4-BE49-F238E27FC236}">
              <a16:creationId xmlns:a16="http://schemas.microsoft.com/office/drawing/2014/main" id="{11BBA3A9-4EC0-4702-B44F-23945B41E092}"/>
            </a:ext>
          </a:extLst>
        </xdr:cNvPr>
        <xdr:cNvSpPr txBox="1"/>
      </xdr:nvSpPr>
      <xdr:spPr>
        <a:xfrm>
          <a:off x="17583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50</xdr:row>
      <xdr:rowOff>0</xdr:rowOff>
    </xdr:from>
    <xdr:ext cx="65" cy="172227"/>
    <xdr:sp macro="" textlink="">
      <xdr:nvSpPr>
        <xdr:cNvPr id="362" name="ZoneTexte 361">
          <a:extLst>
            <a:ext uri="{FF2B5EF4-FFF2-40B4-BE49-F238E27FC236}">
              <a16:creationId xmlns:a16="http://schemas.microsoft.com/office/drawing/2014/main" id="{54AE708A-0A30-4767-A5CD-E02B0AD761C1}"/>
            </a:ext>
          </a:extLst>
        </xdr:cNvPr>
        <xdr:cNvSpPr txBox="1"/>
      </xdr:nvSpPr>
      <xdr:spPr>
        <a:xfrm>
          <a:off x="17583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50</xdr:row>
      <xdr:rowOff>0</xdr:rowOff>
    </xdr:from>
    <xdr:ext cx="65" cy="172227"/>
    <xdr:sp macro="" textlink="">
      <xdr:nvSpPr>
        <xdr:cNvPr id="363" name="ZoneTexte 362">
          <a:extLst>
            <a:ext uri="{FF2B5EF4-FFF2-40B4-BE49-F238E27FC236}">
              <a16:creationId xmlns:a16="http://schemas.microsoft.com/office/drawing/2014/main" id="{1E3756AE-6BF0-4D34-BD38-FD1EDFEAD73A}"/>
            </a:ext>
          </a:extLst>
        </xdr:cNvPr>
        <xdr:cNvSpPr txBox="1"/>
      </xdr:nvSpPr>
      <xdr:spPr>
        <a:xfrm>
          <a:off x="17583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50</xdr:row>
      <xdr:rowOff>0</xdr:rowOff>
    </xdr:from>
    <xdr:ext cx="65" cy="172227"/>
    <xdr:sp macro="" textlink="">
      <xdr:nvSpPr>
        <xdr:cNvPr id="364" name="ZoneTexte 363">
          <a:extLst>
            <a:ext uri="{FF2B5EF4-FFF2-40B4-BE49-F238E27FC236}">
              <a16:creationId xmlns:a16="http://schemas.microsoft.com/office/drawing/2014/main" id="{24E8C2D9-2035-413B-9ECF-B7EFB8D83D6B}"/>
            </a:ext>
          </a:extLst>
        </xdr:cNvPr>
        <xdr:cNvSpPr txBox="1"/>
      </xdr:nvSpPr>
      <xdr:spPr>
        <a:xfrm>
          <a:off x="17583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31</xdr:col>
      <xdr:colOff>0</xdr:colOff>
      <xdr:row>50</xdr:row>
      <xdr:rowOff>0</xdr:rowOff>
    </xdr:from>
    <xdr:ext cx="65" cy="172227"/>
    <xdr:sp macro="" textlink="">
      <xdr:nvSpPr>
        <xdr:cNvPr id="365" name="ZoneTexte 364">
          <a:extLst>
            <a:ext uri="{FF2B5EF4-FFF2-40B4-BE49-F238E27FC236}">
              <a16:creationId xmlns:a16="http://schemas.microsoft.com/office/drawing/2014/main" id="{BBCAC8F9-9E3A-4927-AEF6-AE541F69754E}"/>
            </a:ext>
          </a:extLst>
        </xdr:cNvPr>
        <xdr:cNvSpPr txBox="1"/>
      </xdr:nvSpPr>
      <xdr:spPr>
        <a:xfrm>
          <a:off x="17583150" y="8810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18" name="ZoneTexte 417">
          <a:extLst>
            <a:ext uri="{FF2B5EF4-FFF2-40B4-BE49-F238E27FC236}">
              <a16:creationId xmlns:a16="http://schemas.microsoft.com/office/drawing/2014/main" id="{2B235D73-DE8C-4FB2-8CCA-1483037FE8C8}"/>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19" name="ZoneTexte 418">
          <a:extLst>
            <a:ext uri="{FF2B5EF4-FFF2-40B4-BE49-F238E27FC236}">
              <a16:creationId xmlns:a16="http://schemas.microsoft.com/office/drawing/2014/main" id="{7F05A9C8-4FB4-440C-8581-393F37F5F5C5}"/>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20" name="ZoneTexte 419">
          <a:extLst>
            <a:ext uri="{FF2B5EF4-FFF2-40B4-BE49-F238E27FC236}">
              <a16:creationId xmlns:a16="http://schemas.microsoft.com/office/drawing/2014/main" id="{779CBB24-8BE9-43C1-82FE-CE3C60B13611}"/>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21" name="ZoneTexte 420">
          <a:extLst>
            <a:ext uri="{FF2B5EF4-FFF2-40B4-BE49-F238E27FC236}">
              <a16:creationId xmlns:a16="http://schemas.microsoft.com/office/drawing/2014/main" id="{F78C661C-0561-4310-942F-1CE19799B997}"/>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22" name="ZoneTexte 421">
          <a:extLst>
            <a:ext uri="{FF2B5EF4-FFF2-40B4-BE49-F238E27FC236}">
              <a16:creationId xmlns:a16="http://schemas.microsoft.com/office/drawing/2014/main" id="{CD33FAE2-DAA0-4337-9BE4-5F1536F81F46}"/>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23" name="ZoneTexte 422">
          <a:extLst>
            <a:ext uri="{FF2B5EF4-FFF2-40B4-BE49-F238E27FC236}">
              <a16:creationId xmlns:a16="http://schemas.microsoft.com/office/drawing/2014/main" id="{DFD5B064-85FC-491B-A9DF-B55C7FC2B0F1}"/>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24" name="ZoneTexte 423">
          <a:extLst>
            <a:ext uri="{FF2B5EF4-FFF2-40B4-BE49-F238E27FC236}">
              <a16:creationId xmlns:a16="http://schemas.microsoft.com/office/drawing/2014/main" id="{653F0342-7D2F-4A9C-8AF9-FB7A6B26BCFA}"/>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25" name="ZoneTexte 424">
          <a:extLst>
            <a:ext uri="{FF2B5EF4-FFF2-40B4-BE49-F238E27FC236}">
              <a16:creationId xmlns:a16="http://schemas.microsoft.com/office/drawing/2014/main" id="{EABEAF75-673A-4727-B90C-275AAB3F1CB6}"/>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26" name="ZoneTexte 425">
          <a:extLst>
            <a:ext uri="{FF2B5EF4-FFF2-40B4-BE49-F238E27FC236}">
              <a16:creationId xmlns:a16="http://schemas.microsoft.com/office/drawing/2014/main" id="{A202FF7E-25D9-40EB-80BF-2102471D722E}"/>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27" name="ZoneTexte 426">
          <a:extLst>
            <a:ext uri="{FF2B5EF4-FFF2-40B4-BE49-F238E27FC236}">
              <a16:creationId xmlns:a16="http://schemas.microsoft.com/office/drawing/2014/main" id="{427EF100-3770-4F29-8CDA-9BCDA5337D65}"/>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28" name="ZoneTexte 427">
          <a:extLst>
            <a:ext uri="{FF2B5EF4-FFF2-40B4-BE49-F238E27FC236}">
              <a16:creationId xmlns:a16="http://schemas.microsoft.com/office/drawing/2014/main" id="{DEEB03A0-C61B-4063-8744-E1B33A49BF96}"/>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29" name="ZoneTexte 428">
          <a:extLst>
            <a:ext uri="{FF2B5EF4-FFF2-40B4-BE49-F238E27FC236}">
              <a16:creationId xmlns:a16="http://schemas.microsoft.com/office/drawing/2014/main" id="{60A83F8A-C979-4B87-9B05-AAD51266C9AE}"/>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50</xdr:row>
      <xdr:rowOff>0</xdr:rowOff>
    </xdr:from>
    <xdr:ext cx="65" cy="172227"/>
    <xdr:sp macro="" textlink="">
      <xdr:nvSpPr>
        <xdr:cNvPr id="430" name="ZoneTexte 429">
          <a:extLst>
            <a:ext uri="{FF2B5EF4-FFF2-40B4-BE49-F238E27FC236}">
              <a16:creationId xmlns:a16="http://schemas.microsoft.com/office/drawing/2014/main" id="{0C3EE7D8-58D4-43EB-B77A-60A82E9E6DF7}"/>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50</xdr:row>
      <xdr:rowOff>0</xdr:rowOff>
    </xdr:from>
    <xdr:ext cx="65" cy="172227"/>
    <xdr:sp macro="" textlink="">
      <xdr:nvSpPr>
        <xdr:cNvPr id="431" name="ZoneTexte 430">
          <a:extLst>
            <a:ext uri="{FF2B5EF4-FFF2-40B4-BE49-F238E27FC236}">
              <a16:creationId xmlns:a16="http://schemas.microsoft.com/office/drawing/2014/main" id="{EE1B96D0-02E7-4925-8A93-2115A2C98666}"/>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50</xdr:row>
      <xdr:rowOff>0</xdr:rowOff>
    </xdr:from>
    <xdr:ext cx="65" cy="172227"/>
    <xdr:sp macro="" textlink="">
      <xdr:nvSpPr>
        <xdr:cNvPr id="432" name="ZoneTexte 431">
          <a:extLst>
            <a:ext uri="{FF2B5EF4-FFF2-40B4-BE49-F238E27FC236}">
              <a16:creationId xmlns:a16="http://schemas.microsoft.com/office/drawing/2014/main" id="{1009EDAB-CB8D-472A-910A-CA0C58E462B7}"/>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50</xdr:row>
      <xdr:rowOff>0</xdr:rowOff>
    </xdr:from>
    <xdr:ext cx="65" cy="172227"/>
    <xdr:sp macro="" textlink="">
      <xdr:nvSpPr>
        <xdr:cNvPr id="433" name="ZoneTexte 432">
          <a:extLst>
            <a:ext uri="{FF2B5EF4-FFF2-40B4-BE49-F238E27FC236}">
              <a16:creationId xmlns:a16="http://schemas.microsoft.com/office/drawing/2014/main" id="{2C8C97C2-57A8-4BD9-BB16-E68B1C65D3C0}"/>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50</xdr:row>
      <xdr:rowOff>0</xdr:rowOff>
    </xdr:from>
    <xdr:ext cx="65" cy="172227"/>
    <xdr:sp macro="" textlink="">
      <xdr:nvSpPr>
        <xdr:cNvPr id="434" name="ZoneTexte 433">
          <a:extLst>
            <a:ext uri="{FF2B5EF4-FFF2-40B4-BE49-F238E27FC236}">
              <a16:creationId xmlns:a16="http://schemas.microsoft.com/office/drawing/2014/main" id="{0A741B96-A44D-43E1-8833-623D4047BBF3}"/>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50</xdr:row>
      <xdr:rowOff>0</xdr:rowOff>
    </xdr:from>
    <xdr:ext cx="65" cy="172227"/>
    <xdr:sp macro="" textlink="">
      <xdr:nvSpPr>
        <xdr:cNvPr id="435" name="ZoneTexte 434">
          <a:extLst>
            <a:ext uri="{FF2B5EF4-FFF2-40B4-BE49-F238E27FC236}">
              <a16:creationId xmlns:a16="http://schemas.microsoft.com/office/drawing/2014/main" id="{28F6C937-21D9-4DC5-8336-F3A355CC9F31}"/>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50</xdr:row>
      <xdr:rowOff>0</xdr:rowOff>
    </xdr:from>
    <xdr:ext cx="65" cy="172227"/>
    <xdr:sp macro="" textlink="">
      <xdr:nvSpPr>
        <xdr:cNvPr id="436" name="ZoneTexte 435">
          <a:extLst>
            <a:ext uri="{FF2B5EF4-FFF2-40B4-BE49-F238E27FC236}">
              <a16:creationId xmlns:a16="http://schemas.microsoft.com/office/drawing/2014/main" id="{314AFB52-DACC-4494-AE43-155E74708C4B}"/>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50</xdr:row>
      <xdr:rowOff>0</xdr:rowOff>
    </xdr:from>
    <xdr:ext cx="65" cy="172227"/>
    <xdr:sp macro="" textlink="">
      <xdr:nvSpPr>
        <xdr:cNvPr id="437" name="ZoneTexte 436">
          <a:extLst>
            <a:ext uri="{FF2B5EF4-FFF2-40B4-BE49-F238E27FC236}">
              <a16:creationId xmlns:a16="http://schemas.microsoft.com/office/drawing/2014/main" id="{C9D19FD8-5CED-42FA-8F6B-64E8A2B173AB}"/>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38" name="ZoneTexte 437">
          <a:extLst>
            <a:ext uri="{FF2B5EF4-FFF2-40B4-BE49-F238E27FC236}">
              <a16:creationId xmlns:a16="http://schemas.microsoft.com/office/drawing/2014/main" id="{2BBD9C07-2812-457D-BB69-62C99FE50530}"/>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39" name="ZoneTexte 438">
          <a:extLst>
            <a:ext uri="{FF2B5EF4-FFF2-40B4-BE49-F238E27FC236}">
              <a16:creationId xmlns:a16="http://schemas.microsoft.com/office/drawing/2014/main" id="{43FBE516-69D9-4A05-B3B6-95B4C8FDF348}"/>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40" name="ZoneTexte 439">
          <a:extLst>
            <a:ext uri="{FF2B5EF4-FFF2-40B4-BE49-F238E27FC236}">
              <a16:creationId xmlns:a16="http://schemas.microsoft.com/office/drawing/2014/main" id="{497F9B86-2149-437D-B783-A8A8C3099C26}"/>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41" name="ZoneTexte 440">
          <a:extLst>
            <a:ext uri="{FF2B5EF4-FFF2-40B4-BE49-F238E27FC236}">
              <a16:creationId xmlns:a16="http://schemas.microsoft.com/office/drawing/2014/main" id="{576A29FB-D460-4C47-A076-DB0F198548E7}"/>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42" name="ZoneTexte 441">
          <a:extLst>
            <a:ext uri="{FF2B5EF4-FFF2-40B4-BE49-F238E27FC236}">
              <a16:creationId xmlns:a16="http://schemas.microsoft.com/office/drawing/2014/main" id="{55683A05-F812-479E-9B6F-D173E86611E9}"/>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43" name="ZoneTexte 442">
          <a:extLst>
            <a:ext uri="{FF2B5EF4-FFF2-40B4-BE49-F238E27FC236}">
              <a16:creationId xmlns:a16="http://schemas.microsoft.com/office/drawing/2014/main" id="{E8A15F1B-908B-40C6-ABAD-467A01AF42DF}"/>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44" name="ZoneTexte 443">
          <a:extLst>
            <a:ext uri="{FF2B5EF4-FFF2-40B4-BE49-F238E27FC236}">
              <a16:creationId xmlns:a16="http://schemas.microsoft.com/office/drawing/2014/main" id="{63355578-CAB6-43A6-8323-655ED1330EAA}"/>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45" name="ZoneTexte 444">
          <a:extLst>
            <a:ext uri="{FF2B5EF4-FFF2-40B4-BE49-F238E27FC236}">
              <a16:creationId xmlns:a16="http://schemas.microsoft.com/office/drawing/2014/main" id="{C530ED7F-5E29-411C-953A-885700945609}"/>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46" name="ZoneTexte 445">
          <a:extLst>
            <a:ext uri="{FF2B5EF4-FFF2-40B4-BE49-F238E27FC236}">
              <a16:creationId xmlns:a16="http://schemas.microsoft.com/office/drawing/2014/main" id="{762F3C73-479E-48AE-98F4-2B2652BF2935}"/>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47" name="ZoneTexte 446">
          <a:extLst>
            <a:ext uri="{FF2B5EF4-FFF2-40B4-BE49-F238E27FC236}">
              <a16:creationId xmlns:a16="http://schemas.microsoft.com/office/drawing/2014/main" id="{A918EA12-86B1-4754-9096-149255305E6C}"/>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48" name="ZoneTexte 447">
          <a:extLst>
            <a:ext uri="{FF2B5EF4-FFF2-40B4-BE49-F238E27FC236}">
              <a16:creationId xmlns:a16="http://schemas.microsoft.com/office/drawing/2014/main" id="{E936B1D4-E09A-4F05-9A7F-215921DC30E1}"/>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0</xdr:colOff>
      <xdr:row>50</xdr:row>
      <xdr:rowOff>0</xdr:rowOff>
    </xdr:from>
    <xdr:ext cx="65" cy="172227"/>
    <xdr:sp macro="" textlink="">
      <xdr:nvSpPr>
        <xdr:cNvPr id="449" name="ZoneTexte 448">
          <a:extLst>
            <a:ext uri="{FF2B5EF4-FFF2-40B4-BE49-F238E27FC236}">
              <a16:creationId xmlns:a16="http://schemas.microsoft.com/office/drawing/2014/main" id="{384D84CF-EEA6-46E1-8E34-F6768B07DEBE}"/>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50</xdr:row>
      <xdr:rowOff>0</xdr:rowOff>
    </xdr:from>
    <xdr:ext cx="65" cy="172227"/>
    <xdr:sp macro="" textlink="">
      <xdr:nvSpPr>
        <xdr:cNvPr id="450" name="ZoneTexte 449">
          <a:extLst>
            <a:ext uri="{FF2B5EF4-FFF2-40B4-BE49-F238E27FC236}">
              <a16:creationId xmlns:a16="http://schemas.microsoft.com/office/drawing/2014/main" id="{2DD20C61-3DF3-4FBF-AFE5-C85F370E9861}"/>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50</xdr:row>
      <xdr:rowOff>0</xdr:rowOff>
    </xdr:from>
    <xdr:ext cx="65" cy="172227"/>
    <xdr:sp macro="" textlink="">
      <xdr:nvSpPr>
        <xdr:cNvPr id="451" name="ZoneTexte 450">
          <a:extLst>
            <a:ext uri="{FF2B5EF4-FFF2-40B4-BE49-F238E27FC236}">
              <a16:creationId xmlns:a16="http://schemas.microsoft.com/office/drawing/2014/main" id="{F497DBC1-CDCB-4681-9078-2339EB43DE9A}"/>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50</xdr:row>
      <xdr:rowOff>0</xdr:rowOff>
    </xdr:from>
    <xdr:ext cx="65" cy="172227"/>
    <xdr:sp macro="" textlink="">
      <xdr:nvSpPr>
        <xdr:cNvPr id="452" name="ZoneTexte 451">
          <a:extLst>
            <a:ext uri="{FF2B5EF4-FFF2-40B4-BE49-F238E27FC236}">
              <a16:creationId xmlns:a16="http://schemas.microsoft.com/office/drawing/2014/main" id="{9B539770-F86B-460A-98B7-D6FEC4A97430}"/>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50</xdr:row>
      <xdr:rowOff>0</xdr:rowOff>
    </xdr:from>
    <xdr:ext cx="65" cy="172227"/>
    <xdr:sp macro="" textlink="">
      <xdr:nvSpPr>
        <xdr:cNvPr id="453" name="ZoneTexte 452">
          <a:extLst>
            <a:ext uri="{FF2B5EF4-FFF2-40B4-BE49-F238E27FC236}">
              <a16:creationId xmlns:a16="http://schemas.microsoft.com/office/drawing/2014/main" id="{9FC9CF0A-528D-4978-B62C-0E97E934DBB2}"/>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50</xdr:row>
      <xdr:rowOff>0</xdr:rowOff>
    </xdr:from>
    <xdr:ext cx="65" cy="172227"/>
    <xdr:sp macro="" textlink="">
      <xdr:nvSpPr>
        <xdr:cNvPr id="454" name="ZoneTexte 453">
          <a:extLst>
            <a:ext uri="{FF2B5EF4-FFF2-40B4-BE49-F238E27FC236}">
              <a16:creationId xmlns:a16="http://schemas.microsoft.com/office/drawing/2014/main" id="{C37B28EC-6DE5-48B5-B86C-B75B04ABB100}"/>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50</xdr:row>
      <xdr:rowOff>0</xdr:rowOff>
    </xdr:from>
    <xdr:ext cx="65" cy="172227"/>
    <xdr:sp macro="" textlink="">
      <xdr:nvSpPr>
        <xdr:cNvPr id="455" name="ZoneTexte 454">
          <a:extLst>
            <a:ext uri="{FF2B5EF4-FFF2-40B4-BE49-F238E27FC236}">
              <a16:creationId xmlns:a16="http://schemas.microsoft.com/office/drawing/2014/main" id="{61BAD89A-F5F5-48B8-BE63-7957B266E890}"/>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50</xdr:row>
      <xdr:rowOff>0</xdr:rowOff>
    </xdr:from>
    <xdr:ext cx="65" cy="172227"/>
    <xdr:sp macro="" textlink="">
      <xdr:nvSpPr>
        <xdr:cNvPr id="456" name="ZoneTexte 455">
          <a:extLst>
            <a:ext uri="{FF2B5EF4-FFF2-40B4-BE49-F238E27FC236}">
              <a16:creationId xmlns:a16="http://schemas.microsoft.com/office/drawing/2014/main" id="{5E8583B9-10CB-4EB7-A8FA-B3BC78283C34}"/>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21</xdr:col>
      <xdr:colOff>0</xdr:colOff>
      <xdr:row>50</xdr:row>
      <xdr:rowOff>0</xdr:rowOff>
    </xdr:from>
    <xdr:ext cx="65" cy="172227"/>
    <xdr:sp macro="" textlink="">
      <xdr:nvSpPr>
        <xdr:cNvPr id="457" name="ZoneTexte 456">
          <a:extLst>
            <a:ext uri="{FF2B5EF4-FFF2-40B4-BE49-F238E27FC236}">
              <a16:creationId xmlns:a16="http://schemas.microsoft.com/office/drawing/2014/main" id="{9549B2F2-75D4-49DF-A591-F374C32B7D7A}"/>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0</xdr:rowOff>
    </xdr:from>
    <xdr:ext cx="65" cy="172227"/>
    <xdr:sp macro="" textlink="">
      <xdr:nvSpPr>
        <xdr:cNvPr id="458" name="ZoneTexte 457">
          <a:extLst>
            <a:ext uri="{FF2B5EF4-FFF2-40B4-BE49-F238E27FC236}">
              <a16:creationId xmlns:a16="http://schemas.microsoft.com/office/drawing/2014/main" id="{CAB5F0D8-B2BD-4FD6-A6A0-62FC523A7BCF}"/>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0</xdr:rowOff>
    </xdr:from>
    <xdr:ext cx="65" cy="172227"/>
    <xdr:sp macro="" textlink="">
      <xdr:nvSpPr>
        <xdr:cNvPr id="459" name="ZoneTexte 458">
          <a:extLst>
            <a:ext uri="{FF2B5EF4-FFF2-40B4-BE49-F238E27FC236}">
              <a16:creationId xmlns:a16="http://schemas.microsoft.com/office/drawing/2014/main" id="{A0D8F861-6D0F-4B6A-ABC6-9AFDF3F6DABF}"/>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0</xdr:rowOff>
    </xdr:from>
    <xdr:ext cx="65" cy="172227"/>
    <xdr:sp macro="" textlink="">
      <xdr:nvSpPr>
        <xdr:cNvPr id="460" name="ZoneTexte 459">
          <a:extLst>
            <a:ext uri="{FF2B5EF4-FFF2-40B4-BE49-F238E27FC236}">
              <a16:creationId xmlns:a16="http://schemas.microsoft.com/office/drawing/2014/main" id="{F25E86D1-2E01-43EA-9B79-5DB9C8C4A3AC}"/>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0</xdr:rowOff>
    </xdr:from>
    <xdr:ext cx="65" cy="172227"/>
    <xdr:sp macro="" textlink="">
      <xdr:nvSpPr>
        <xdr:cNvPr id="461" name="ZoneTexte 460">
          <a:extLst>
            <a:ext uri="{FF2B5EF4-FFF2-40B4-BE49-F238E27FC236}">
              <a16:creationId xmlns:a16="http://schemas.microsoft.com/office/drawing/2014/main" id="{6354B29A-4B50-496E-901E-866983EA6764}"/>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0</xdr:rowOff>
    </xdr:from>
    <xdr:ext cx="65" cy="172227"/>
    <xdr:sp macro="" textlink="">
      <xdr:nvSpPr>
        <xdr:cNvPr id="462" name="ZoneTexte 461">
          <a:extLst>
            <a:ext uri="{FF2B5EF4-FFF2-40B4-BE49-F238E27FC236}">
              <a16:creationId xmlns:a16="http://schemas.microsoft.com/office/drawing/2014/main" id="{84A67961-59E8-4BF8-8187-35F8F3DBBCE9}"/>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0</xdr:rowOff>
    </xdr:from>
    <xdr:ext cx="65" cy="172227"/>
    <xdr:sp macro="" textlink="">
      <xdr:nvSpPr>
        <xdr:cNvPr id="463" name="ZoneTexte 462">
          <a:extLst>
            <a:ext uri="{FF2B5EF4-FFF2-40B4-BE49-F238E27FC236}">
              <a16:creationId xmlns:a16="http://schemas.microsoft.com/office/drawing/2014/main" id="{D2F0B055-900D-4768-A0A9-4F86B604DAC9}"/>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0</xdr:rowOff>
    </xdr:from>
    <xdr:ext cx="65" cy="172227"/>
    <xdr:sp macro="" textlink="">
      <xdr:nvSpPr>
        <xdr:cNvPr id="464" name="ZoneTexte 463">
          <a:extLst>
            <a:ext uri="{FF2B5EF4-FFF2-40B4-BE49-F238E27FC236}">
              <a16:creationId xmlns:a16="http://schemas.microsoft.com/office/drawing/2014/main" id="{29446EC2-FE9D-4250-83A0-66E64799C526}"/>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0</xdr:rowOff>
    </xdr:from>
    <xdr:ext cx="65" cy="172227"/>
    <xdr:sp macro="" textlink="">
      <xdr:nvSpPr>
        <xdr:cNvPr id="465" name="ZoneTexte 464">
          <a:extLst>
            <a:ext uri="{FF2B5EF4-FFF2-40B4-BE49-F238E27FC236}">
              <a16:creationId xmlns:a16="http://schemas.microsoft.com/office/drawing/2014/main" id="{53DB98DD-97E1-4B67-9F69-E30FADFD65E2}"/>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0</xdr:rowOff>
    </xdr:from>
    <xdr:ext cx="65" cy="172227"/>
    <xdr:sp macro="" textlink="">
      <xdr:nvSpPr>
        <xdr:cNvPr id="466" name="ZoneTexte 465">
          <a:extLst>
            <a:ext uri="{FF2B5EF4-FFF2-40B4-BE49-F238E27FC236}">
              <a16:creationId xmlns:a16="http://schemas.microsoft.com/office/drawing/2014/main" id="{B2700C11-EEC7-4F01-B7F5-3C85A715FC51}"/>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0</xdr:rowOff>
    </xdr:from>
    <xdr:ext cx="65" cy="172227"/>
    <xdr:sp macro="" textlink="">
      <xdr:nvSpPr>
        <xdr:cNvPr id="467" name="ZoneTexte 466">
          <a:extLst>
            <a:ext uri="{FF2B5EF4-FFF2-40B4-BE49-F238E27FC236}">
              <a16:creationId xmlns:a16="http://schemas.microsoft.com/office/drawing/2014/main" id="{3BC912EE-23BE-4741-A145-0CE77944BC85}"/>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0</xdr:rowOff>
    </xdr:from>
    <xdr:ext cx="65" cy="172227"/>
    <xdr:sp macro="" textlink="">
      <xdr:nvSpPr>
        <xdr:cNvPr id="468" name="ZoneTexte 467">
          <a:extLst>
            <a:ext uri="{FF2B5EF4-FFF2-40B4-BE49-F238E27FC236}">
              <a16:creationId xmlns:a16="http://schemas.microsoft.com/office/drawing/2014/main" id="{6AAAF21F-F2C8-49B7-9F6A-09F3E21D6EF1}"/>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0</xdr:rowOff>
    </xdr:from>
    <xdr:ext cx="65" cy="172227"/>
    <xdr:sp macro="" textlink="">
      <xdr:nvSpPr>
        <xdr:cNvPr id="469" name="ZoneTexte 468">
          <a:extLst>
            <a:ext uri="{FF2B5EF4-FFF2-40B4-BE49-F238E27FC236}">
              <a16:creationId xmlns:a16="http://schemas.microsoft.com/office/drawing/2014/main" id="{45DD95DE-C038-47EA-A206-6A7400DCA1CE}"/>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70" name="ZoneTexte 469">
          <a:extLst>
            <a:ext uri="{FF2B5EF4-FFF2-40B4-BE49-F238E27FC236}">
              <a16:creationId xmlns:a16="http://schemas.microsoft.com/office/drawing/2014/main" id="{148D5827-553B-4F92-9AF5-D1275678E262}"/>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71" name="ZoneTexte 470">
          <a:extLst>
            <a:ext uri="{FF2B5EF4-FFF2-40B4-BE49-F238E27FC236}">
              <a16:creationId xmlns:a16="http://schemas.microsoft.com/office/drawing/2014/main" id="{23761E1D-BC31-40B7-9887-B00870878302}"/>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72" name="ZoneTexte 471">
          <a:extLst>
            <a:ext uri="{FF2B5EF4-FFF2-40B4-BE49-F238E27FC236}">
              <a16:creationId xmlns:a16="http://schemas.microsoft.com/office/drawing/2014/main" id="{77E1DDB8-1EBE-44B2-8216-C4358DE02D2A}"/>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73" name="ZoneTexte 472">
          <a:extLst>
            <a:ext uri="{FF2B5EF4-FFF2-40B4-BE49-F238E27FC236}">
              <a16:creationId xmlns:a16="http://schemas.microsoft.com/office/drawing/2014/main" id="{6FB314AB-4BE3-4AB7-8F74-5FFE4321AD2C}"/>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74" name="ZoneTexte 473">
          <a:extLst>
            <a:ext uri="{FF2B5EF4-FFF2-40B4-BE49-F238E27FC236}">
              <a16:creationId xmlns:a16="http://schemas.microsoft.com/office/drawing/2014/main" id="{DED21483-00DD-4E36-81B6-5EB47FFD2C83}"/>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75" name="ZoneTexte 474">
          <a:extLst>
            <a:ext uri="{FF2B5EF4-FFF2-40B4-BE49-F238E27FC236}">
              <a16:creationId xmlns:a16="http://schemas.microsoft.com/office/drawing/2014/main" id="{11426D29-D20B-47A8-B3B0-D10E32E847B6}"/>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76" name="ZoneTexte 475">
          <a:extLst>
            <a:ext uri="{FF2B5EF4-FFF2-40B4-BE49-F238E27FC236}">
              <a16:creationId xmlns:a16="http://schemas.microsoft.com/office/drawing/2014/main" id="{DF26BBB3-823F-4E1E-901D-83152D17159C}"/>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77" name="ZoneTexte 476">
          <a:extLst>
            <a:ext uri="{FF2B5EF4-FFF2-40B4-BE49-F238E27FC236}">
              <a16:creationId xmlns:a16="http://schemas.microsoft.com/office/drawing/2014/main" id="{B409C79F-6B11-4839-A34A-10DC281B8986}"/>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78" name="ZoneTexte 477">
          <a:extLst>
            <a:ext uri="{FF2B5EF4-FFF2-40B4-BE49-F238E27FC236}">
              <a16:creationId xmlns:a16="http://schemas.microsoft.com/office/drawing/2014/main" id="{58324A09-F587-4DB2-A8F3-DC7C17167B93}"/>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79" name="ZoneTexte 478">
          <a:extLst>
            <a:ext uri="{FF2B5EF4-FFF2-40B4-BE49-F238E27FC236}">
              <a16:creationId xmlns:a16="http://schemas.microsoft.com/office/drawing/2014/main" id="{13BA4815-31AE-4985-8B7C-A5C26C4A1354}"/>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80" name="ZoneTexte 479">
          <a:extLst>
            <a:ext uri="{FF2B5EF4-FFF2-40B4-BE49-F238E27FC236}">
              <a16:creationId xmlns:a16="http://schemas.microsoft.com/office/drawing/2014/main" id="{2E1613E9-0A59-4803-8068-C4FAF8FD18B6}"/>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81" name="ZoneTexte 480">
          <a:extLst>
            <a:ext uri="{FF2B5EF4-FFF2-40B4-BE49-F238E27FC236}">
              <a16:creationId xmlns:a16="http://schemas.microsoft.com/office/drawing/2014/main" id="{09ACF0C1-E4C1-4027-A706-27086C3001F6}"/>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50</xdr:row>
      <xdr:rowOff>0</xdr:rowOff>
    </xdr:from>
    <xdr:ext cx="65" cy="172227"/>
    <xdr:sp macro="" textlink="">
      <xdr:nvSpPr>
        <xdr:cNvPr id="482" name="ZoneTexte 481">
          <a:extLst>
            <a:ext uri="{FF2B5EF4-FFF2-40B4-BE49-F238E27FC236}">
              <a16:creationId xmlns:a16="http://schemas.microsoft.com/office/drawing/2014/main" id="{22D58E29-9DB5-4A9B-8486-D04DCF3ABB2F}"/>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50</xdr:row>
      <xdr:rowOff>0</xdr:rowOff>
    </xdr:from>
    <xdr:ext cx="65" cy="172227"/>
    <xdr:sp macro="" textlink="">
      <xdr:nvSpPr>
        <xdr:cNvPr id="483" name="ZoneTexte 482">
          <a:extLst>
            <a:ext uri="{FF2B5EF4-FFF2-40B4-BE49-F238E27FC236}">
              <a16:creationId xmlns:a16="http://schemas.microsoft.com/office/drawing/2014/main" id="{C2B3BAD3-E24A-4842-8569-42B64C4A7A53}"/>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50</xdr:row>
      <xdr:rowOff>0</xdr:rowOff>
    </xdr:from>
    <xdr:ext cx="65" cy="172227"/>
    <xdr:sp macro="" textlink="">
      <xdr:nvSpPr>
        <xdr:cNvPr id="484" name="ZoneTexte 483">
          <a:extLst>
            <a:ext uri="{FF2B5EF4-FFF2-40B4-BE49-F238E27FC236}">
              <a16:creationId xmlns:a16="http://schemas.microsoft.com/office/drawing/2014/main" id="{1CAF18A6-2560-46F4-9063-AE25388CC01D}"/>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50</xdr:row>
      <xdr:rowOff>0</xdr:rowOff>
    </xdr:from>
    <xdr:ext cx="65" cy="172227"/>
    <xdr:sp macro="" textlink="">
      <xdr:nvSpPr>
        <xdr:cNvPr id="485" name="ZoneTexte 484">
          <a:extLst>
            <a:ext uri="{FF2B5EF4-FFF2-40B4-BE49-F238E27FC236}">
              <a16:creationId xmlns:a16="http://schemas.microsoft.com/office/drawing/2014/main" id="{F9D831C7-89E6-445D-94E5-780EF2F471FF}"/>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50</xdr:row>
      <xdr:rowOff>0</xdr:rowOff>
    </xdr:from>
    <xdr:ext cx="65" cy="172227"/>
    <xdr:sp macro="" textlink="">
      <xdr:nvSpPr>
        <xdr:cNvPr id="486" name="ZoneTexte 485">
          <a:extLst>
            <a:ext uri="{FF2B5EF4-FFF2-40B4-BE49-F238E27FC236}">
              <a16:creationId xmlns:a16="http://schemas.microsoft.com/office/drawing/2014/main" id="{8A0FA7D8-AD02-4051-8B34-B45FFB43D490}"/>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50</xdr:row>
      <xdr:rowOff>0</xdr:rowOff>
    </xdr:from>
    <xdr:ext cx="65" cy="172227"/>
    <xdr:sp macro="" textlink="">
      <xdr:nvSpPr>
        <xdr:cNvPr id="487" name="ZoneTexte 486">
          <a:extLst>
            <a:ext uri="{FF2B5EF4-FFF2-40B4-BE49-F238E27FC236}">
              <a16:creationId xmlns:a16="http://schemas.microsoft.com/office/drawing/2014/main" id="{E0C76A83-9B5C-479A-9A72-0FF672E3A9F4}"/>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50</xdr:row>
      <xdr:rowOff>0</xdr:rowOff>
    </xdr:from>
    <xdr:ext cx="65" cy="172227"/>
    <xdr:sp macro="" textlink="">
      <xdr:nvSpPr>
        <xdr:cNvPr id="488" name="ZoneTexte 487">
          <a:extLst>
            <a:ext uri="{FF2B5EF4-FFF2-40B4-BE49-F238E27FC236}">
              <a16:creationId xmlns:a16="http://schemas.microsoft.com/office/drawing/2014/main" id="{F04E2A50-0252-4C37-BA96-E568A27A1F44}"/>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50</xdr:row>
      <xdr:rowOff>0</xdr:rowOff>
    </xdr:from>
    <xdr:ext cx="65" cy="172227"/>
    <xdr:sp macro="" textlink="">
      <xdr:nvSpPr>
        <xdr:cNvPr id="489" name="ZoneTexte 488">
          <a:extLst>
            <a:ext uri="{FF2B5EF4-FFF2-40B4-BE49-F238E27FC236}">
              <a16:creationId xmlns:a16="http://schemas.microsoft.com/office/drawing/2014/main" id="{29B2D3B9-1BBD-49F8-81E6-D215E52BF141}"/>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90" name="ZoneTexte 489">
          <a:extLst>
            <a:ext uri="{FF2B5EF4-FFF2-40B4-BE49-F238E27FC236}">
              <a16:creationId xmlns:a16="http://schemas.microsoft.com/office/drawing/2014/main" id="{626EF55A-4A6B-41CF-AC5E-C4C40623BE38}"/>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91" name="ZoneTexte 490">
          <a:extLst>
            <a:ext uri="{FF2B5EF4-FFF2-40B4-BE49-F238E27FC236}">
              <a16:creationId xmlns:a16="http://schemas.microsoft.com/office/drawing/2014/main" id="{0A5A8D20-C78D-4523-A46F-1F9A69E37555}"/>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92" name="ZoneTexte 491">
          <a:extLst>
            <a:ext uri="{FF2B5EF4-FFF2-40B4-BE49-F238E27FC236}">
              <a16:creationId xmlns:a16="http://schemas.microsoft.com/office/drawing/2014/main" id="{BE17D348-16FC-4C01-953E-92EF1FECE9AC}"/>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93" name="ZoneTexte 492">
          <a:extLst>
            <a:ext uri="{FF2B5EF4-FFF2-40B4-BE49-F238E27FC236}">
              <a16:creationId xmlns:a16="http://schemas.microsoft.com/office/drawing/2014/main" id="{C060C8C1-7488-4188-A2E0-B770A7C5AF14}"/>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94" name="ZoneTexte 493">
          <a:extLst>
            <a:ext uri="{FF2B5EF4-FFF2-40B4-BE49-F238E27FC236}">
              <a16:creationId xmlns:a16="http://schemas.microsoft.com/office/drawing/2014/main" id="{A6F3D649-F644-42C8-9C54-C43F9DB3F35E}"/>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95" name="ZoneTexte 494">
          <a:extLst>
            <a:ext uri="{FF2B5EF4-FFF2-40B4-BE49-F238E27FC236}">
              <a16:creationId xmlns:a16="http://schemas.microsoft.com/office/drawing/2014/main" id="{C0ED85E7-9C15-493B-BA30-706F0227A7A7}"/>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96" name="ZoneTexte 495">
          <a:extLst>
            <a:ext uri="{FF2B5EF4-FFF2-40B4-BE49-F238E27FC236}">
              <a16:creationId xmlns:a16="http://schemas.microsoft.com/office/drawing/2014/main" id="{2B5DEDFA-7751-4CED-BEE1-B14DD4714353}"/>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97" name="ZoneTexte 496">
          <a:extLst>
            <a:ext uri="{FF2B5EF4-FFF2-40B4-BE49-F238E27FC236}">
              <a16:creationId xmlns:a16="http://schemas.microsoft.com/office/drawing/2014/main" id="{9504E386-D908-43B1-BF45-B8C82D68ADD9}"/>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98" name="ZoneTexte 497">
          <a:extLst>
            <a:ext uri="{FF2B5EF4-FFF2-40B4-BE49-F238E27FC236}">
              <a16:creationId xmlns:a16="http://schemas.microsoft.com/office/drawing/2014/main" id="{3BFF9F3F-A1C7-4E01-93D9-17FBFD18DB08}"/>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499" name="ZoneTexte 498">
          <a:extLst>
            <a:ext uri="{FF2B5EF4-FFF2-40B4-BE49-F238E27FC236}">
              <a16:creationId xmlns:a16="http://schemas.microsoft.com/office/drawing/2014/main" id="{0FF605EF-DD86-489C-8DCA-C7613E30D90D}"/>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500" name="ZoneTexte 499">
          <a:extLst>
            <a:ext uri="{FF2B5EF4-FFF2-40B4-BE49-F238E27FC236}">
              <a16:creationId xmlns:a16="http://schemas.microsoft.com/office/drawing/2014/main" id="{F0562619-F6A9-418F-A7C2-FA9BC4FCF02E}"/>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50</xdr:row>
      <xdr:rowOff>0</xdr:rowOff>
    </xdr:from>
    <xdr:ext cx="65" cy="172227"/>
    <xdr:sp macro="" textlink="">
      <xdr:nvSpPr>
        <xdr:cNvPr id="501" name="ZoneTexte 500">
          <a:extLst>
            <a:ext uri="{FF2B5EF4-FFF2-40B4-BE49-F238E27FC236}">
              <a16:creationId xmlns:a16="http://schemas.microsoft.com/office/drawing/2014/main" id="{CA9AB31B-4EB3-414B-A5EA-E8CDEF7C3F51}"/>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50</xdr:row>
      <xdr:rowOff>0</xdr:rowOff>
    </xdr:from>
    <xdr:ext cx="65" cy="172227"/>
    <xdr:sp macro="" textlink="">
      <xdr:nvSpPr>
        <xdr:cNvPr id="502" name="ZoneTexte 501">
          <a:extLst>
            <a:ext uri="{FF2B5EF4-FFF2-40B4-BE49-F238E27FC236}">
              <a16:creationId xmlns:a16="http://schemas.microsoft.com/office/drawing/2014/main" id="{65C0C7EB-D2A5-412C-A4C1-65507B83B72E}"/>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50</xdr:row>
      <xdr:rowOff>0</xdr:rowOff>
    </xdr:from>
    <xdr:ext cx="65" cy="172227"/>
    <xdr:sp macro="" textlink="">
      <xdr:nvSpPr>
        <xdr:cNvPr id="503" name="ZoneTexte 502">
          <a:extLst>
            <a:ext uri="{FF2B5EF4-FFF2-40B4-BE49-F238E27FC236}">
              <a16:creationId xmlns:a16="http://schemas.microsoft.com/office/drawing/2014/main" id="{2E58BCC6-1BA3-4E27-B772-AE5F4C828AB8}"/>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50</xdr:row>
      <xdr:rowOff>0</xdr:rowOff>
    </xdr:from>
    <xdr:ext cx="65" cy="172227"/>
    <xdr:sp macro="" textlink="">
      <xdr:nvSpPr>
        <xdr:cNvPr id="504" name="ZoneTexte 503">
          <a:extLst>
            <a:ext uri="{FF2B5EF4-FFF2-40B4-BE49-F238E27FC236}">
              <a16:creationId xmlns:a16="http://schemas.microsoft.com/office/drawing/2014/main" id="{8FB22EF5-48C8-4AAB-A50E-2C6F8EB5A667}"/>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50</xdr:row>
      <xdr:rowOff>0</xdr:rowOff>
    </xdr:from>
    <xdr:ext cx="65" cy="172227"/>
    <xdr:sp macro="" textlink="">
      <xdr:nvSpPr>
        <xdr:cNvPr id="505" name="ZoneTexte 504">
          <a:extLst>
            <a:ext uri="{FF2B5EF4-FFF2-40B4-BE49-F238E27FC236}">
              <a16:creationId xmlns:a16="http://schemas.microsoft.com/office/drawing/2014/main" id="{DEA5405C-71E9-456F-8531-3354DBDED626}"/>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50</xdr:row>
      <xdr:rowOff>0</xdr:rowOff>
    </xdr:from>
    <xdr:ext cx="65" cy="172227"/>
    <xdr:sp macro="" textlink="">
      <xdr:nvSpPr>
        <xdr:cNvPr id="506" name="ZoneTexte 505">
          <a:extLst>
            <a:ext uri="{FF2B5EF4-FFF2-40B4-BE49-F238E27FC236}">
              <a16:creationId xmlns:a16="http://schemas.microsoft.com/office/drawing/2014/main" id="{142D6C9A-FF4E-4B65-8A11-46D55F0FCF71}"/>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50</xdr:row>
      <xdr:rowOff>0</xdr:rowOff>
    </xdr:from>
    <xdr:ext cx="65" cy="172227"/>
    <xdr:sp macro="" textlink="">
      <xdr:nvSpPr>
        <xdr:cNvPr id="507" name="ZoneTexte 506">
          <a:extLst>
            <a:ext uri="{FF2B5EF4-FFF2-40B4-BE49-F238E27FC236}">
              <a16:creationId xmlns:a16="http://schemas.microsoft.com/office/drawing/2014/main" id="{94E400D8-9C28-4AD3-A9BC-8264BB212333}"/>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50</xdr:row>
      <xdr:rowOff>0</xdr:rowOff>
    </xdr:from>
    <xdr:ext cx="65" cy="172227"/>
    <xdr:sp macro="" textlink="">
      <xdr:nvSpPr>
        <xdr:cNvPr id="508" name="ZoneTexte 507">
          <a:extLst>
            <a:ext uri="{FF2B5EF4-FFF2-40B4-BE49-F238E27FC236}">
              <a16:creationId xmlns:a16="http://schemas.microsoft.com/office/drawing/2014/main" id="{74E0D24B-311A-4780-A03D-86AEAD4A5FF5}"/>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50</xdr:row>
      <xdr:rowOff>0</xdr:rowOff>
    </xdr:from>
    <xdr:ext cx="65" cy="172227"/>
    <xdr:sp macro="" textlink="">
      <xdr:nvSpPr>
        <xdr:cNvPr id="509" name="ZoneTexte 508">
          <a:extLst>
            <a:ext uri="{FF2B5EF4-FFF2-40B4-BE49-F238E27FC236}">
              <a16:creationId xmlns:a16="http://schemas.microsoft.com/office/drawing/2014/main" id="{96FD11D1-8F69-456B-804A-70BAA6ED3809}"/>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50</xdr:row>
      <xdr:rowOff>0</xdr:rowOff>
    </xdr:from>
    <xdr:ext cx="65" cy="172227"/>
    <xdr:sp macro="" textlink="">
      <xdr:nvSpPr>
        <xdr:cNvPr id="510" name="ZoneTexte 509">
          <a:extLst>
            <a:ext uri="{FF2B5EF4-FFF2-40B4-BE49-F238E27FC236}">
              <a16:creationId xmlns:a16="http://schemas.microsoft.com/office/drawing/2014/main" id="{BF39AB54-9234-4975-A3D9-5ECB12630861}"/>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50</xdr:row>
      <xdr:rowOff>0</xdr:rowOff>
    </xdr:from>
    <xdr:ext cx="65" cy="172227"/>
    <xdr:sp macro="" textlink="">
      <xdr:nvSpPr>
        <xdr:cNvPr id="511" name="ZoneTexte 510">
          <a:extLst>
            <a:ext uri="{FF2B5EF4-FFF2-40B4-BE49-F238E27FC236}">
              <a16:creationId xmlns:a16="http://schemas.microsoft.com/office/drawing/2014/main" id="{0FFC20AD-D31E-48E4-AA9D-8AA405E3AB00}"/>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50</xdr:row>
      <xdr:rowOff>0</xdr:rowOff>
    </xdr:from>
    <xdr:ext cx="65" cy="172227"/>
    <xdr:sp macro="" textlink="">
      <xdr:nvSpPr>
        <xdr:cNvPr id="512" name="ZoneTexte 511">
          <a:extLst>
            <a:ext uri="{FF2B5EF4-FFF2-40B4-BE49-F238E27FC236}">
              <a16:creationId xmlns:a16="http://schemas.microsoft.com/office/drawing/2014/main" id="{443F2FA1-D216-42BD-BA0B-3A01EEB77288}"/>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50</xdr:row>
      <xdr:rowOff>0</xdr:rowOff>
    </xdr:from>
    <xdr:ext cx="65" cy="172227"/>
    <xdr:sp macro="" textlink="">
      <xdr:nvSpPr>
        <xdr:cNvPr id="513" name="ZoneTexte 512">
          <a:extLst>
            <a:ext uri="{FF2B5EF4-FFF2-40B4-BE49-F238E27FC236}">
              <a16:creationId xmlns:a16="http://schemas.microsoft.com/office/drawing/2014/main" id="{928C1997-E29B-4A54-A20A-18D8720C9F2E}"/>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50</xdr:row>
      <xdr:rowOff>0</xdr:rowOff>
    </xdr:from>
    <xdr:ext cx="65" cy="172227"/>
    <xdr:sp macro="" textlink="">
      <xdr:nvSpPr>
        <xdr:cNvPr id="514" name="ZoneTexte 513">
          <a:extLst>
            <a:ext uri="{FF2B5EF4-FFF2-40B4-BE49-F238E27FC236}">
              <a16:creationId xmlns:a16="http://schemas.microsoft.com/office/drawing/2014/main" id="{8685CEB1-5DCA-48AF-94AF-8DFB477B915E}"/>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50</xdr:row>
      <xdr:rowOff>0</xdr:rowOff>
    </xdr:from>
    <xdr:ext cx="65" cy="172227"/>
    <xdr:sp macro="" textlink="">
      <xdr:nvSpPr>
        <xdr:cNvPr id="515" name="ZoneTexte 514">
          <a:extLst>
            <a:ext uri="{FF2B5EF4-FFF2-40B4-BE49-F238E27FC236}">
              <a16:creationId xmlns:a16="http://schemas.microsoft.com/office/drawing/2014/main" id="{AD0D6666-A83C-44B8-B79F-F01AEAA33C3E}"/>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50</xdr:row>
      <xdr:rowOff>0</xdr:rowOff>
    </xdr:from>
    <xdr:ext cx="65" cy="172227"/>
    <xdr:sp macro="" textlink="">
      <xdr:nvSpPr>
        <xdr:cNvPr id="516" name="ZoneTexte 515">
          <a:extLst>
            <a:ext uri="{FF2B5EF4-FFF2-40B4-BE49-F238E27FC236}">
              <a16:creationId xmlns:a16="http://schemas.microsoft.com/office/drawing/2014/main" id="{1E4DC34B-53A4-4999-BE35-07A1CADDD4AD}"/>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50</xdr:row>
      <xdr:rowOff>0</xdr:rowOff>
    </xdr:from>
    <xdr:ext cx="65" cy="172227"/>
    <xdr:sp macro="" textlink="">
      <xdr:nvSpPr>
        <xdr:cNvPr id="517" name="ZoneTexte 516">
          <a:extLst>
            <a:ext uri="{FF2B5EF4-FFF2-40B4-BE49-F238E27FC236}">
              <a16:creationId xmlns:a16="http://schemas.microsoft.com/office/drawing/2014/main" id="{70405C3F-283D-4C92-8DFC-7C71F05B17C2}"/>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50</xdr:row>
      <xdr:rowOff>0</xdr:rowOff>
    </xdr:from>
    <xdr:ext cx="65" cy="172227"/>
    <xdr:sp macro="" textlink="">
      <xdr:nvSpPr>
        <xdr:cNvPr id="518" name="ZoneTexte 517">
          <a:extLst>
            <a:ext uri="{FF2B5EF4-FFF2-40B4-BE49-F238E27FC236}">
              <a16:creationId xmlns:a16="http://schemas.microsoft.com/office/drawing/2014/main" id="{1F0E6C11-4A09-40D7-8527-C0C8909C2E31}"/>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50</xdr:row>
      <xdr:rowOff>0</xdr:rowOff>
    </xdr:from>
    <xdr:ext cx="65" cy="172227"/>
    <xdr:sp macro="" textlink="">
      <xdr:nvSpPr>
        <xdr:cNvPr id="519" name="ZoneTexte 518">
          <a:extLst>
            <a:ext uri="{FF2B5EF4-FFF2-40B4-BE49-F238E27FC236}">
              <a16:creationId xmlns:a16="http://schemas.microsoft.com/office/drawing/2014/main" id="{8DCD4C4E-ADB8-4997-9440-C667F95DDF3F}"/>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50</xdr:row>
      <xdr:rowOff>0</xdr:rowOff>
    </xdr:from>
    <xdr:ext cx="65" cy="172227"/>
    <xdr:sp macro="" textlink="">
      <xdr:nvSpPr>
        <xdr:cNvPr id="520" name="ZoneTexte 519">
          <a:extLst>
            <a:ext uri="{FF2B5EF4-FFF2-40B4-BE49-F238E27FC236}">
              <a16:creationId xmlns:a16="http://schemas.microsoft.com/office/drawing/2014/main" id="{A4DCCDF0-BCE9-438B-99B9-A983AE6F2716}"/>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50</xdr:row>
      <xdr:rowOff>0</xdr:rowOff>
    </xdr:from>
    <xdr:ext cx="65" cy="172227"/>
    <xdr:sp macro="" textlink="">
      <xdr:nvSpPr>
        <xdr:cNvPr id="521" name="ZoneTexte 520">
          <a:extLst>
            <a:ext uri="{FF2B5EF4-FFF2-40B4-BE49-F238E27FC236}">
              <a16:creationId xmlns:a16="http://schemas.microsoft.com/office/drawing/2014/main" id="{D7C950B8-FBB5-4E98-8085-F6EF7902F6C2}"/>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574" name="ZoneTexte 573">
          <a:extLst>
            <a:ext uri="{FF2B5EF4-FFF2-40B4-BE49-F238E27FC236}">
              <a16:creationId xmlns:a16="http://schemas.microsoft.com/office/drawing/2014/main" id="{5D5A3414-D408-48BC-A880-F11668B48694}"/>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575" name="ZoneTexte 574">
          <a:extLst>
            <a:ext uri="{FF2B5EF4-FFF2-40B4-BE49-F238E27FC236}">
              <a16:creationId xmlns:a16="http://schemas.microsoft.com/office/drawing/2014/main" id="{3C41E0BA-DE01-4EBD-92B8-A8D6B1930BF5}"/>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576" name="ZoneTexte 575">
          <a:extLst>
            <a:ext uri="{FF2B5EF4-FFF2-40B4-BE49-F238E27FC236}">
              <a16:creationId xmlns:a16="http://schemas.microsoft.com/office/drawing/2014/main" id="{1CC11BC6-C7D5-47D0-AD25-ADFB3C7855F1}"/>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577" name="ZoneTexte 576">
          <a:extLst>
            <a:ext uri="{FF2B5EF4-FFF2-40B4-BE49-F238E27FC236}">
              <a16:creationId xmlns:a16="http://schemas.microsoft.com/office/drawing/2014/main" id="{3CFFE66D-35AA-496D-91E5-B3D8A2627EE0}"/>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578" name="ZoneTexte 577">
          <a:extLst>
            <a:ext uri="{FF2B5EF4-FFF2-40B4-BE49-F238E27FC236}">
              <a16:creationId xmlns:a16="http://schemas.microsoft.com/office/drawing/2014/main" id="{D59B290B-99AD-4B52-8628-1F476A51EB5C}"/>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579" name="ZoneTexte 578">
          <a:extLst>
            <a:ext uri="{FF2B5EF4-FFF2-40B4-BE49-F238E27FC236}">
              <a16:creationId xmlns:a16="http://schemas.microsoft.com/office/drawing/2014/main" id="{8378D1EB-F46D-46F7-A829-CB159F02F22C}"/>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580" name="ZoneTexte 579">
          <a:extLst>
            <a:ext uri="{FF2B5EF4-FFF2-40B4-BE49-F238E27FC236}">
              <a16:creationId xmlns:a16="http://schemas.microsoft.com/office/drawing/2014/main" id="{398F3406-5920-4527-8F0A-169A87D827EF}"/>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581" name="ZoneTexte 580">
          <a:extLst>
            <a:ext uri="{FF2B5EF4-FFF2-40B4-BE49-F238E27FC236}">
              <a16:creationId xmlns:a16="http://schemas.microsoft.com/office/drawing/2014/main" id="{445C5743-B1F1-4B88-96CD-54BD5CB9CFD7}"/>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582" name="ZoneTexte 581">
          <a:extLst>
            <a:ext uri="{FF2B5EF4-FFF2-40B4-BE49-F238E27FC236}">
              <a16:creationId xmlns:a16="http://schemas.microsoft.com/office/drawing/2014/main" id="{70799DC1-DD33-4555-964F-C91871D64B37}"/>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583" name="ZoneTexte 582">
          <a:extLst>
            <a:ext uri="{FF2B5EF4-FFF2-40B4-BE49-F238E27FC236}">
              <a16:creationId xmlns:a16="http://schemas.microsoft.com/office/drawing/2014/main" id="{BC87C894-92D5-4620-8320-EB19F01C16FA}"/>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584" name="ZoneTexte 583">
          <a:extLst>
            <a:ext uri="{FF2B5EF4-FFF2-40B4-BE49-F238E27FC236}">
              <a16:creationId xmlns:a16="http://schemas.microsoft.com/office/drawing/2014/main" id="{4ADC40DE-6D2D-4689-B03B-50448586EA1C}"/>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585" name="ZoneTexte 584">
          <a:extLst>
            <a:ext uri="{FF2B5EF4-FFF2-40B4-BE49-F238E27FC236}">
              <a16:creationId xmlns:a16="http://schemas.microsoft.com/office/drawing/2014/main" id="{806944FF-EB06-4AB3-9316-6A9E6DFF2057}"/>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100</xdr:row>
      <xdr:rowOff>0</xdr:rowOff>
    </xdr:from>
    <xdr:ext cx="65" cy="172227"/>
    <xdr:sp macro="" textlink="">
      <xdr:nvSpPr>
        <xdr:cNvPr id="586" name="ZoneTexte 585">
          <a:extLst>
            <a:ext uri="{FF2B5EF4-FFF2-40B4-BE49-F238E27FC236}">
              <a16:creationId xmlns:a16="http://schemas.microsoft.com/office/drawing/2014/main" id="{66434F09-CBA1-47ED-A69F-6BEFB1C25D60}"/>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100</xdr:row>
      <xdr:rowOff>0</xdr:rowOff>
    </xdr:from>
    <xdr:ext cx="65" cy="172227"/>
    <xdr:sp macro="" textlink="">
      <xdr:nvSpPr>
        <xdr:cNvPr id="587" name="ZoneTexte 586">
          <a:extLst>
            <a:ext uri="{FF2B5EF4-FFF2-40B4-BE49-F238E27FC236}">
              <a16:creationId xmlns:a16="http://schemas.microsoft.com/office/drawing/2014/main" id="{EE49E988-DEE8-46F9-8F38-9968B24ECD38}"/>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100</xdr:row>
      <xdr:rowOff>0</xdr:rowOff>
    </xdr:from>
    <xdr:ext cx="65" cy="172227"/>
    <xdr:sp macro="" textlink="">
      <xdr:nvSpPr>
        <xdr:cNvPr id="588" name="ZoneTexte 587">
          <a:extLst>
            <a:ext uri="{FF2B5EF4-FFF2-40B4-BE49-F238E27FC236}">
              <a16:creationId xmlns:a16="http://schemas.microsoft.com/office/drawing/2014/main" id="{D2057FA9-727E-4F50-BDC9-4529F37F59AB}"/>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100</xdr:row>
      <xdr:rowOff>0</xdr:rowOff>
    </xdr:from>
    <xdr:ext cx="65" cy="172227"/>
    <xdr:sp macro="" textlink="">
      <xdr:nvSpPr>
        <xdr:cNvPr id="589" name="ZoneTexte 588">
          <a:extLst>
            <a:ext uri="{FF2B5EF4-FFF2-40B4-BE49-F238E27FC236}">
              <a16:creationId xmlns:a16="http://schemas.microsoft.com/office/drawing/2014/main" id="{E70B4175-771C-4FE8-9C7B-96EC172CA73C}"/>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100</xdr:row>
      <xdr:rowOff>0</xdr:rowOff>
    </xdr:from>
    <xdr:ext cx="65" cy="172227"/>
    <xdr:sp macro="" textlink="">
      <xdr:nvSpPr>
        <xdr:cNvPr id="590" name="ZoneTexte 589">
          <a:extLst>
            <a:ext uri="{FF2B5EF4-FFF2-40B4-BE49-F238E27FC236}">
              <a16:creationId xmlns:a16="http://schemas.microsoft.com/office/drawing/2014/main" id="{024202CB-B483-41E6-8AD5-638AA620A03A}"/>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100</xdr:row>
      <xdr:rowOff>0</xdr:rowOff>
    </xdr:from>
    <xdr:ext cx="65" cy="172227"/>
    <xdr:sp macro="" textlink="">
      <xdr:nvSpPr>
        <xdr:cNvPr id="591" name="ZoneTexte 590">
          <a:extLst>
            <a:ext uri="{FF2B5EF4-FFF2-40B4-BE49-F238E27FC236}">
              <a16:creationId xmlns:a16="http://schemas.microsoft.com/office/drawing/2014/main" id="{629F8BBE-E42A-413A-836C-BBC9AC584934}"/>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100</xdr:row>
      <xdr:rowOff>0</xdr:rowOff>
    </xdr:from>
    <xdr:ext cx="65" cy="172227"/>
    <xdr:sp macro="" textlink="">
      <xdr:nvSpPr>
        <xdr:cNvPr id="592" name="ZoneTexte 591">
          <a:extLst>
            <a:ext uri="{FF2B5EF4-FFF2-40B4-BE49-F238E27FC236}">
              <a16:creationId xmlns:a16="http://schemas.microsoft.com/office/drawing/2014/main" id="{9976CF0E-1B33-4423-BD0C-94861F1755E7}"/>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100</xdr:row>
      <xdr:rowOff>0</xdr:rowOff>
    </xdr:from>
    <xdr:ext cx="65" cy="172227"/>
    <xdr:sp macro="" textlink="">
      <xdr:nvSpPr>
        <xdr:cNvPr id="593" name="ZoneTexte 592">
          <a:extLst>
            <a:ext uri="{FF2B5EF4-FFF2-40B4-BE49-F238E27FC236}">
              <a16:creationId xmlns:a16="http://schemas.microsoft.com/office/drawing/2014/main" id="{9966D71F-8B91-40B5-8D3B-399BD58241AD}"/>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594" name="ZoneTexte 593">
          <a:extLst>
            <a:ext uri="{FF2B5EF4-FFF2-40B4-BE49-F238E27FC236}">
              <a16:creationId xmlns:a16="http://schemas.microsoft.com/office/drawing/2014/main" id="{9624C565-0E30-4F7A-9B78-FFDD1C1A97C3}"/>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595" name="ZoneTexte 594">
          <a:extLst>
            <a:ext uri="{FF2B5EF4-FFF2-40B4-BE49-F238E27FC236}">
              <a16:creationId xmlns:a16="http://schemas.microsoft.com/office/drawing/2014/main" id="{2274274A-61B5-4C3E-84FB-9C8DCA889DC7}"/>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596" name="ZoneTexte 595">
          <a:extLst>
            <a:ext uri="{FF2B5EF4-FFF2-40B4-BE49-F238E27FC236}">
              <a16:creationId xmlns:a16="http://schemas.microsoft.com/office/drawing/2014/main" id="{746B5189-7F0A-4AF6-A4D7-C80FA1ECB415}"/>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597" name="ZoneTexte 596">
          <a:extLst>
            <a:ext uri="{FF2B5EF4-FFF2-40B4-BE49-F238E27FC236}">
              <a16:creationId xmlns:a16="http://schemas.microsoft.com/office/drawing/2014/main" id="{78122F31-962C-4C89-A670-072D611FCF18}"/>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598" name="ZoneTexte 597">
          <a:extLst>
            <a:ext uri="{FF2B5EF4-FFF2-40B4-BE49-F238E27FC236}">
              <a16:creationId xmlns:a16="http://schemas.microsoft.com/office/drawing/2014/main" id="{FDA62AAF-1F0F-4506-B88D-F70B874B8C1E}"/>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599" name="ZoneTexte 598">
          <a:extLst>
            <a:ext uri="{FF2B5EF4-FFF2-40B4-BE49-F238E27FC236}">
              <a16:creationId xmlns:a16="http://schemas.microsoft.com/office/drawing/2014/main" id="{52D9B030-3E34-4828-840D-29BA072CB8B9}"/>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600" name="ZoneTexte 599">
          <a:extLst>
            <a:ext uri="{FF2B5EF4-FFF2-40B4-BE49-F238E27FC236}">
              <a16:creationId xmlns:a16="http://schemas.microsoft.com/office/drawing/2014/main" id="{76E9BBDA-6729-4091-AFED-C9957E8E23D4}"/>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601" name="ZoneTexte 600">
          <a:extLst>
            <a:ext uri="{FF2B5EF4-FFF2-40B4-BE49-F238E27FC236}">
              <a16:creationId xmlns:a16="http://schemas.microsoft.com/office/drawing/2014/main" id="{1E69CA2D-CCBE-445A-A0B8-061530E13A24}"/>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602" name="ZoneTexte 601">
          <a:extLst>
            <a:ext uri="{FF2B5EF4-FFF2-40B4-BE49-F238E27FC236}">
              <a16:creationId xmlns:a16="http://schemas.microsoft.com/office/drawing/2014/main" id="{25720610-E487-4719-BA7D-80B2BD0DE7E8}"/>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603" name="ZoneTexte 602">
          <a:extLst>
            <a:ext uri="{FF2B5EF4-FFF2-40B4-BE49-F238E27FC236}">
              <a16:creationId xmlns:a16="http://schemas.microsoft.com/office/drawing/2014/main" id="{B565C4E3-96E4-4025-838E-69566A44B52C}"/>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604" name="ZoneTexte 603">
          <a:extLst>
            <a:ext uri="{FF2B5EF4-FFF2-40B4-BE49-F238E27FC236}">
              <a16:creationId xmlns:a16="http://schemas.microsoft.com/office/drawing/2014/main" id="{CD436BD2-D48E-45FE-8B84-147410D8B159}"/>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100</xdr:row>
      <xdr:rowOff>0</xdr:rowOff>
    </xdr:from>
    <xdr:ext cx="65" cy="172227"/>
    <xdr:sp macro="" textlink="">
      <xdr:nvSpPr>
        <xdr:cNvPr id="605" name="ZoneTexte 604">
          <a:extLst>
            <a:ext uri="{FF2B5EF4-FFF2-40B4-BE49-F238E27FC236}">
              <a16:creationId xmlns:a16="http://schemas.microsoft.com/office/drawing/2014/main" id="{D3E38D75-E74F-4ADD-A545-68DCD81390AD}"/>
            </a:ext>
          </a:extLst>
        </xdr:cNvPr>
        <xdr:cNvSpPr txBox="1"/>
      </xdr:nvSpPr>
      <xdr:spPr>
        <a:xfrm>
          <a:off x="17964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100</xdr:row>
      <xdr:rowOff>0</xdr:rowOff>
    </xdr:from>
    <xdr:ext cx="65" cy="172227"/>
    <xdr:sp macro="" textlink="">
      <xdr:nvSpPr>
        <xdr:cNvPr id="606" name="ZoneTexte 605">
          <a:extLst>
            <a:ext uri="{FF2B5EF4-FFF2-40B4-BE49-F238E27FC236}">
              <a16:creationId xmlns:a16="http://schemas.microsoft.com/office/drawing/2014/main" id="{5A9F9785-1151-42C0-9703-8AF1A4A32A64}"/>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100</xdr:row>
      <xdr:rowOff>0</xdr:rowOff>
    </xdr:from>
    <xdr:ext cx="65" cy="172227"/>
    <xdr:sp macro="" textlink="">
      <xdr:nvSpPr>
        <xdr:cNvPr id="607" name="ZoneTexte 606">
          <a:extLst>
            <a:ext uri="{FF2B5EF4-FFF2-40B4-BE49-F238E27FC236}">
              <a16:creationId xmlns:a16="http://schemas.microsoft.com/office/drawing/2014/main" id="{685CEC26-2EB3-49B0-84A2-5895A3489FE1}"/>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100</xdr:row>
      <xdr:rowOff>0</xdr:rowOff>
    </xdr:from>
    <xdr:ext cx="65" cy="172227"/>
    <xdr:sp macro="" textlink="">
      <xdr:nvSpPr>
        <xdr:cNvPr id="608" name="ZoneTexte 607">
          <a:extLst>
            <a:ext uri="{FF2B5EF4-FFF2-40B4-BE49-F238E27FC236}">
              <a16:creationId xmlns:a16="http://schemas.microsoft.com/office/drawing/2014/main" id="{B900D72B-854D-41E1-8272-FE8FA68BD1D9}"/>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100</xdr:row>
      <xdr:rowOff>0</xdr:rowOff>
    </xdr:from>
    <xdr:ext cx="65" cy="172227"/>
    <xdr:sp macro="" textlink="">
      <xdr:nvSpPr>
        <xdr:cNvPr id="609" name="ZoneTexte 608">
          <a:extLst>
            <a:ext uri="{FF2B5EF4-FFF2-40B4-BE49-F238E27FC236}">
              <a16:creationId xmlns:a16="http://schemas.microsoft.com/office/drawing/2014/main" id="{B96607E0-D1FD-4E14-A334-83ABBDF233A5}"/>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100</xdr:row>
      <xdr:rowOff>0</xdr:rowOff>
    </xdr:from>
    <xdr:ext cx="65" cy="172227"/>
    <xdr:sp macro="" textlink="">
      <xdr:nvSpPr>
        <xdr:cNvPr id="610" name="ZoneTexte 609">
          <a:extLst>
            <a:ext uri="{FF2B5EF4-FFF2-40B4-BE49-F238E27FC236}">
              <a16:creationId xmlns:a16="http://schemas.microsoft.com/office/drawing/2014/main" id="{7AA3EA43-6088-484F-B75E-F1806A7EE9CD}"/>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100</xdr:row>
      <xdr:rowOff>0</xdr:rowOff>
    </xdr:from>
    <xdr:ext cx="65" cy="172227"/>
    <xdr:sp macro="" textlink="">
      <xdr:nvSpPr>
        <xdr:cNvPr id="611" name="ZoneTexte 610">
          <a:extLst>
            <a:ext uri="{FF2B5EF4-FFF2-40B4-BE49-F238E27FC236}">
              <a16:creationId xmlns:a16="http://schemas.microsoft.com/office/drawing/2014/main" id="{B78FA948-EF79-4A6B-9DF4-B54B8F682FD5}"/>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100</xdr:row>
      <xdr:rowOff>0</xdr:rowOff>
    </xdr:from>
    <xdr:ext cx="65" cy="172227"/>
    <xdr:sp macro="" textlink="">
      <xdr:nvSpPr>
        <xdr:cNvPr id="612" name="ZoneTexte 611">
          <a:extLst>
            <a:ext uri="{FF2B5EF4-FFF2-40B4-BE49-F238E27FC236}">
              <a16:creationId xmlns:a16="http://schemas.microsoft.com/office/drawing/2014/main" id="{638BB25F-7D60-4B66-AE37-406289C6862C}"/>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100</xdr:row>
      <xdr:rowOff>0</xdr:rowOff>
    </xdr:from>
    <xdr:ext cx="65" cy="172227"/>
    <xdr:sp macro="" textlink="">
      <xdr:nvSpPr>
        <xdr:cNvPr id="613" name="ZoneTexte 612">
          <a:extLst>
            <a:ext uri="{FF2B5EF4-FFF2-40B4-BE49-F238E27FC236}">
              <a16:creationId xmlns:a16="http://schemas.microsoft.com/office/drawing/2014/main" id="{065DB98C-EC9D-4507-A5A7-DD5C715AF2DA}"/>
            </a:ext>
          </a:extLst>
        </xdr:cNvPr>
        <xdr:cNvSpPr txBox="1"/>
      </xdr:nvSpPr>
      <xdr:spPr>
        <a:xfrm>
          <a:off x="19192875"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100</xdr:row>
      <xdr:rowOff>0</xdr:rowOff>
    </xdr:from>
    <xdr:ext cx="65" cy="172227"/>
    <xdr:sp macro="" textlink="">
      <xdr:nvSpPr>
        <xdr:cNvPr id="614" name="ZoneTexte 613">
          <a:extLst>
            <a:ext uri="{FF2B5EF4-FFF2-40B4-BE49-F238E27FC236}">
              <a16:creationId xmlns:a16="http://schemas.microsoft.com/office/drawing/2014/main" id="{1FEDDB6C-36D6-4C9E-B22D-288155B1E83F}"/>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100</xdr:row>
      <xdr:rowOff>0</xdr:rowOff>
    </xdr:from>
    <xdr:ext cx="65" cy="172227"/>
    <xdr:sp macro="" textlink="">
      <xdr:nvSpPr>
        <xdr:cNvPr id="615" name="ZoneTexte 614">
          <a:extLst>
            <a:ext uri="{FF2B5EF4-FFF2-40B4-BE49-F238E27FC236}">
              <a16:creationId xmlns:a16="http://schemas.microsoft.com/office/drawing/2014/main" id="{23A6BEF7-4F51-49A7-968B-D55FF73B4291}"/>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100</xdr:row>
      <xdr:rowOff>0</xdr:rowOff>
    </xdr:from>
    <xdr:ext cx="65" cy="172227"/>
    <xdr:sp macro="" textlink="">
      <xdr:nvSpPr>
        <xdr:cNvPr id="616" name="ZoneTexte 615">
          <a:extLst>
            <a:ext uri="{FF2B5EF4-FFF2-40B4-BE49-F238E27FC236}">
              <a16:creationId xmlns:a16="http://schemas.microsoft.com/office/drawing/2014/main" id="{FAE5B17D-F3B0-4DA2-9F7B-867B63E34646}"/>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100</xdr:row>
      <xdr:rowOff>0</xdr:rowOff>
    </xdr:from>
    <xdr:ext cx="65" cy="172227"/>
    <xdr:sp macro="" textlink="">
      <xdr:nvSpPr>
        <xdr:cNvPr id="617" name="ZoneTexte 616">
          <a:extLst>
            <a:ext uri="{FF2B5EF4-FFF2-40B4-BE49-F238E27FC236}">
              <a16:creationId xmlns:a16="http://schemas.microsoft.com/office/drawing/2014/main" id="{5454985B-5BCB-40FB-9D98-59024D2EC8F2}"/>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100</xdr:row>
      <xdr:rowOff>0</xdr:rowOff>
    </xdr:from>
    <xdr:ext cx="65" cy="172227"/>
    <xdr:sp macro="" textlink="">
      <xdr:nvSpPr>
        <xdr:cNvPr id="618" name="ZoneTexte 617">
          <a:extLst>
            <a:ext uri="{FF2B5EF4-FFF2-40B4-BE49-F238E27FC236}">
              <a16:creationId xmlns:a16="http://schemas.microsoft.com/office/drawing/2014/main" id="{F42BB50E-F51C-4580-8627-B6CAC9D87171}"/>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100</xdr:row>
      <xdr:rowOff>0</xdr:rowOff>
    </xdr:from>
    <xdr:ext cx="65" cy="172227"/>
    <xdr:sp macro="" textlink="">
      <xdr:nvSpPr>
        <xdr:cNvPr id="619" name="ZoneTexte 618">
          <a:extLst>
            <a:ext uri="{FF2B5EF4-FFF2-40B4-BE49-F238E27FC236}">
              <a16:creationId xmlns:a16="http://schemas.microsoft.com/office/drawing/2014/main" id="{D24F193E-D230-4161-86B7-F9D79DC2B191}"/>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100</xdr:row>
      <xdr:rowOff>0</xdr:rowOff>
    </xdr:from>
    <xdr:ext cx="65" cy="172227"/>
    <xdr:sp macro="" textlink="">
      <xdr:nvSpPr>
        <xdr:cNvPr id="620" name="ZoneTexte 619">
          <a:extLst>
            <a:ext uri="{FF2B5EF4-FFF2-40B4-BE49-F238E27FC236}">
              <a16:creationId xmlns:a16="http://schemas.microsoft.com/office/drawing/2014/main" id="{51A452DF-48C5-4CDF-BD35-23E4DCDD2E15}"/>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100</xdr:row>
      <xdr:rowOff>0</xdr:rowOff>
    </xdr:from>
    <xdr:ext cx="65" cy="172227"/>
    <xdr:sp macro="" textlink="">
      <xdr:nvSpPr>
        <xdr:cNvPr id="621" name="ZoneTexte 620">
          <a:extLst>
            <a:ext uri="{FF2B5EF4-FFF2-40B4-BE49-F238E27FC236}">
              <a16:creationId xmlns:a16="http://schemas.microsoft.com/office/drawing/2014/main" id="{09B4530C-C332-401C-B029-2DA5DFE73D8E}"/>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100</xdr:row>
      <xdr:rowOff>0</xdr:rowOff>
    </xdr:from>
    <xdr:ext cx="65" cy="172227"/>
    <xdr:sp macro="" textlink="">
      <xdr:nvSpPr>
        <xdr:cNvPr id="622" name="ZoneTexte 621">
          <a:extLst>
            <a:ext uri="{FF2B5EF4-FFF2-40B4-BE49-F238E27FC236}">
              <a16:creationId xmlns:a16="http://schemas.microsoft.com/office/drawing/2014/main" id="{D81047B0-471E-4884-88C3-15062EEB7EC4}"/>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100</xdr:row>
      <xdr:rowOff>0</xdr:rowOff>
    </xdr:from>
    <xdr:ext cx="65" cy="172227"/>
    <xdr:sp macro="" textlink="">
      <xdr:nvSpPr>
        <xdr:cNvPr id="623" name="ZoneTexte 622">
          <a:extLst>
            <a:ext uri="{FF2B5EF4-FFF2-40B4-BE49-F238E27FC236}">
              <a16:creationId xmlns:a16="http://schemas.microsoft.com/office/drawing/2014/main" id="{D38E3765-AF3C-4BC8-94CF-207F633C1CC4}"/>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100</xdr:row>
      <xdr:rowOff>0</xdr:rowOff>
    </xdr:from>
    <xdr:ext cx="65" cy="172227"/>
    <xdr:sp macro="" textlink="">
      <xdr:nvSpPr>
        <xdr:cNvPr id="624" name="ZoneTexte 623">
          <a:extLst>
            <a:ext uri="{FF2B5EF4-FFF2-40B4-BE49-F238E27FC236}">
              <a16:creationId xmlns:a16="http://schemas.microsoft.com/office/drawing/2014/main" id="{A704E5F0-D4DE-4913-8AE9-80049A58638F}"/>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100</xdr:row>
      <xdr:rowOff>0</xdr:rowOff>
    </xdr:from>
    <xdr:ext cx="65" cy="172227"/>
    <xdr:sp macro="" textlink="">
      <xdr:nvSpPr>
        <xdr:cNvPr id="625" name="ZoneTexte 624">
          <a:extLst>
            <a:ext uri="{FF2B5EF4-FFF2-40B4-BE49-F238E27FC236}">
              <a16:creationId xmlns:a16="http://schemas.microsoft.com/office/drawing/2014/main" id="{BDECAB94-9F26-40E4-8110-CF7C1E627E0D}"/>
            </a:ext>
          </a:extLst>
        </xdr:cNvPr>
        <xdr:cNvSpPr txBox="1"/>
      </xdr:nvSpPr>
      <xdr:spPr>
        <a:xfrm>
          <a:off x="17583150" y="9591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65" cy="172227"/>
    <xdr:sp macro="" textlink="">
      <xdr:nvSpPr>
        <xdr:cNvPr id="704" name="ZoneTexte 703">
          <a:extLst>
            <a:ext uri="{FF2B5EF4-FFF2-40B4-BE49-F238E27FC236}">
              <a16:creationId xmlns:a16="http://schemas.microsoft.com/office/drawing/2014/main" id="{17F4E521-E254-4606-8ABE-E0C452904D4D}"/>
            </a:ext>
          </a:extLst>
        </xdr:cNvPr>
        <xdr:cNvSpPr txBox="1"/>
      </xdr:nvSpPr>
      <xdr:spPr>
        <a:xfrm>
          <a:off x="17583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65" cy="172227"/>
    <xdr:sp macro="" textlink="">
      <xdr:nvSpPr>
        <xdr:cNvPr id="705" name="ZoneTexte 704">
          <a:extLst>
            <a:ext uri="{FF2B5EF4-FFF2-40B4-BE49-F238E27FC236}">
              <a16:creationId xmlns:a16="http://schemas.microsoft.com/office/drawing/2014/main" id="{327EF1DA-51B4-4457-B653-B61FC4FF265B}"/>
            </a:ext>
          </a:extLst>
        </xdr:cNvPr>
        <xdr:cNvSpPr txBox="1"/>
      </xdr:nvSpPr>
      <xdr:spPr>
        <a:xfrm>
          <a:off x="17583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65" cy="172227"/>
    <xdr:sp macro="" textlink="">
      <xdr:nvSpPr>
        <xdr:cNvPr id="706" name="ZoneTexte 705">
          <a:extLst>
            <a:ext uri="{FF2B5EF4-FFF2-40B4-BE49-F238E27FC236}">
              <a16:creationId xmlns:a16="http://schemas.microsoft.com/office/drawing/2014/main" id="{093BD781-C08A-4250-B7B3-483B93DF54F8}"/>
            </a:ext>
          </a:extLst>
        </xdr:cNvPr>
        <xdr:cNvSpPr txBox="1"/>
      </xdr:nvSpPr>
      <xdr:spPr>
        <a:xfrm>
          <a:off x="17583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65" cy="172227"/>
    <xdr:sp macro="" textlink="">
      <xdr:nvSpPr>
        <xdr:cNvPr id="707" name="ZoneTexte 706">
          <a:extLst>
            <a:ext uri="{FF2B5EF4-FFF2-40B4-BE49-F238E27FC236}">
              <a16:creationId xmlns:a16="http://schemas.microsoft.com/office/drawing/2014/main" id="{D80486B1-A88F-4B65-B0DD-1B42C84B0F02}"/>
            </a:ext>
          </a:extLst>
        </xdr:cNvPr>
        <xdr:cNvSpPr txBox="1"/>
      </xdr:nvSpPr>
      <xdr:spPr>
        <a:xfrm>
          <a:off x="17583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08" name="ZoneTexte 707">
          <a:extLst>
            <a:ext uri="{FF2B5EF4-FFF2-40B4-BE49-F238E27FC236}">
              <a16:creationId xmlns:a16="http://schemas.microsoft.com/office/drawing/2014/main" id="{B2517571-5A03-4E7C-98E5-26B4691030E6}"/>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09" name="ZoneTexte 708">
          <a:extLst>
            <a:ext uri="{FF2B5EF4-FFF2-40B4-BE49-F238E27FC236}">
              <a16:creationId xmlns:a16="http://schemas.microsoft.com/office/drawing/2014/main" id="{92C2C66C-7ECE-42DA-8D3C-6FBAA80D6AA6}"/>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10" name="ZoneTexte 709">
          <a:extLst>
            <a:ext uri="{FF2B5EF4-FFF2-40B4-BE49-F238E27FC236}">
              <a16:creationId xmlns:a16="http://schemas.microsoft.com/office/drawing/2014/main" id="{6FE3947D-0464-4DFD-AD3C-9F80431520B7}"/>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11" name="ZoneTexte 710">
          <a:extLst>
            <a:ext uri="{FF2B5EF4-FFF2-40B4-BE49-F238E27FC236}">
              <a16:creationId xmlns:a16="http://schemas.microsoft.com/office/drawing/2014/main" id="{EA1AB4F9-7DD0-40E3-866A-FDD4A25D6922}"/>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12" name="ZoneTexte 711">
          <a:extLst>
            <a:ext uri="{FF2B5EF4-FFF2-40B4-BE49-F238E27FC236}">
              <a16:creationId xmlns:a16="http://schemas.microsoft.com/office/drawing/2014/main" id="{CAE5AC36-F026-42E5-AA18-B22919060795}"/>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13" name="ZoneTexte 712">
          <a:extLst>
            <a:ext uri="{FF2B5EF4-FFF2-40B4-BE49-F238E27FC236}">
              <a16:creationId xmlns:a16="http://schemas.microsoft.com/office/drawing/2014/main" id="{0DA33FC0-078D-4F59-856B-5A79AEF69973}"/>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14" name="ZoneTexte 713">
          <a:extLst>
            <a:ext uri="{FF2B5EF4-FFF2-40B4-BE49-F238E27FC236}">
              <a16:creationId xmlns:a16="http://schemas.microsoft.com/office/drawing/2014/main" id="{3F613F1F-2C43-4763-97A7-7F8EE67B8BF9}"/>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15" name="ZoneTexte 714">
          <a:extLst>
            <a:ext uri="{FF2B5EF4-FFF2-40B4-BE49-F238E27FC236}">
              <a16:creationId xmlns:a16="http://schemas.microsoft.com/office/drawing/2014/main" id="{9D6F0A33-C498-48E3-8B3D-899C49AE582A}"/>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65" cy="172227"/>
    <xdr:sp macro="" textlink="">
      <xdr:nvSpPr>
        <xdr:cNvPr id="716" name="ZoneTexte 715">
          <a:extLst>
            <a:ext uri="{FF2B5EF4-FFF2-40B4-BE49-F238E27FC236}">
              <a16:creationId xmlns:a16="http://schemas.microsoft.com/office/drawing/2014/main" id="{9516C675-B6F0-41CA-849B-743F754AD1E8}"/>
            </a:ext>
          </a:extLst>
        </xdr:cNvPr>
        <xdr:cNvSpPr txBox="1"/>
      </xdr:nvSpPr>
      <xdr:spPr>
        <a:xfrm>
          <a:off x="17583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17" name="ZoneTexte 716">
          <a:extLst>
            <a:ext uri="{FF2B5EF4-FFF2-40B4-BE49-F238E27FC236}">
              <a16:creationId xmlns:a16="http://schemas.microsoft.com/office/drawing/2014/main" id="{192290D0-7EE2-45F0-9AD5-CC692ECEF3F0}"/>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18" name="ZoneTexte 717">
          <a:extLst>
            <a:ext uri="{FF2B5EF4-FFF2-40B4-BE49-F238E27FC236}">
              <a16:creationId xmlns:a16="http://schemas.microsoft.com/office/drawing/2014/main" id="{7E6D6960-4F4C-4810-968D-D103011FEDD9}"/>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19" name="ZoneTexte 718">
          <a:extLst>
            <a:ext uri="{FF2B5EF4-FFF2-40B4-BE49-F238E27FC236}">
              <a16:creationId xmlns:a16="http://schemas.microsoft.com/office/drawing/2014/main" id="{F35CD2D5-6549-415D-967B-EBBC7AA84307}"/>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81</xdr:row>
      <xdr:rowOff>0</xdr:rowOff>
    </xdr:from>
    <xdr:ext cx="65" cy="172227"/>
    <xdr:sp macro="" textlink="">
      <xdr:nvSpPr>
        <xdr:cNvPr id="720" name="ZoneTexte 719">
          <a:extLst>
            <a:ext uri="{FF2B5EF4-FFF2-40B4-BE49-F238E27FC236}">
              <a16:creationId xmlns:a16="http://schemas.microsoft.com/office/drawing/2014/main" id="{0AF92739-6158-49BD-9847-B4EA5C4B3114}"/>
            </a:ext>
          </a:extLst>
        </xdr:cNvPr>
        <xdr:cNvSpPr txBox="1"/>
      </xdr:nvSpPr>
      <xdr:spPr>
        <a:xfrm>
          <a:off x="184785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81</xdr:row>
      <xdr:rowOff>0</xdr:rowOff>
    </xdr:from>
    <xdr:ext cx="65" cy="172227"/>
    <xdr:sp macro="" textlink="">
      <xdr:nvSpPr>
        <xdr:cNvPr id="721" name="ZoneTexte 720">
          <a:extLst>
            <a:ext uri="{FF2B5EF4-FFF2-40B4-BE49-F238E27FC236}">
              <a16:creationId xmlns:a16="http://schemas.microsoft.com/office/drawing/2014/main" id="{A804F974-E9CF-47B9-B34E-DF2A2C2CD769}"/>
            </a:ext>
          </a:extLst>
        </xdr:cNvPr>
        <xdr:cNvSpPr txBox="1"/>
      </xdr:nvSpPr>
      <xdr:spPr>
        <a:xfrm>
          <a:off x="199072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81</xdr:row>
      <xdr:rowOff>0</xdr:rowOff>
    </xdr:from>
    <xdr:ext cx="65" cy="172227"/>
    <xdr:sp macro="" textlink="">
      <xdr:nvSpPr>
        <xdr:cNvPr id="722" name="ZoneTexte 721">
          <a:extLst>
            <a:ext uri="{FF2B5EF4-FFF2-40B4-BE49-F238E27FC236}">
              <a16:creationId xmlns:a16="http://schemas.microsoft.com/office/drawing/2014/main" id="{536872DD-7BD8-4B7A-9D34-299CD2FF79B9}"/>
            </a:ext>
          </a:extLst>
        </xdr:cNvPr>
        <xdr:cNvSpPr txBox="1"/>
      </xdr:nvSpPr>
      <xdr:spPr>
        <a:xfrm>
          <a:off x="199072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65" cy="172227"/>
    <xdr:sp macro="" textlink="">
      <xdr:nvSpPr>
        <xdr:cNvPr id="723" name="ZoneTexte 722">
          <a:extLst>
            <a:ext uri="{FF2B5EF4-FFF2-40B4-BE49-F238E27FC236}">
              <a16:creationId xmlns:a16="http://schemas.microsoft.com/office/drawing/2014/main" id="{0CB2740A-8167-4922-B824-08EE2F16321A}"/>
            </a:ext>
          </a:extLst>
        </xdr:cNvPr>
        <xdr:cNvSpPr txBox="1"/>
      </xdr:nvSpPr>
      <xdr:spPr>
        <a:xfrm>
          <a:off x="17583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65" cy="172227"/>
    <xdr:sp macro="" textlink="">
      <xdr:nvSpPr>
        <xdr:cNvPr id="724" name="ZoneTexte 723">
          <a:extLst>
            <a:ext uri="{FF2B5EF4-FFF2-40B4-BE49-F238E27FC236}">
              <a16:creationId xmlns:a16="http://schemas.microsoft.com/office/drawing/2014/main" id="{8A538412-8F19-4784-85E6-070EF160AD32}"/>
            </a:ext>
          </a:extLst>
        </xdr:cNvPr>
        <xdr:cNvSpPr txBox="1"/>
      </xdr:nvSpPr>
      <xdr:spPr>
        <a:xfrm>
          <a:off x="17583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65" cy="172227"/>
    <xdr:sp macro="" textlink="">
      <xdr:nvSpPr>
        <xdr:cNvPr id="725" name="ZoneTexte 724">
          <a:extLst>
            <a:ext uri="{FF2B5EF4-FFF2-40B4-BE49-F238E27FC236}">
              <a16:creationId xmlns:a16="http://schemas.microsoft.com/office/drawing/2014/main" id="{E307A455-32B7-4EDE-9D98-9F0F4A664B64}"/>
            </a:ext>
          </a:extLst>
        </xdr:cNvPr>
        <xdr:cNvSpPr txBox="1"/>
      </xdr:nvSpPr>
      <xdr:spPr>
        <a:xfrm>
          <a:off x="17583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65" cy="172227"/>
    <xdr:sp macro="" textlink="">
      <xdr:nvSpPr>
        <xdr:cNvPr id="726" name="ZoneTexte 725">
          <a:extLst>
            <a:ext uri="{FF2B5EF4-FFF2-40B4-BE49-F238E27FC236}">
              <a16:creationId xmlns:a16="http://schemas.microsoft.com/office/drawing/2014/main" id="{82F8A2FB-90E3-44D4-BAED-D08F49567CF7}"/>
            </a:ext>
          </a:extLst>
        </xdr:cNvPr>
        <xdr:cNvSpPr txBox="1"/>
      </xdr:nvSpPr>
      <xdr:spPr>
        <a:xfrm>
          <a:off x="17583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27" name="ZoneTexte 726">
          <a:extLst>
            <a:ext uri="{FF2B5EF4-FFF2-40B4-BE49-F238E27FC236}">
              <a16:creationId xmlns:a16="http://schemas.microsoft.com/office/drawing/2014/main" id="{D686540C-994C-4F10-A62F-1B65BF575A71}"/>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28" name="ZoneTexte 727">
          <a:extLst>
            <a:ext uri="{FF2B5EF4-FFF2-40B4-BE49-F238E27FC236}">
              <a16:creationId xmlns:a16="http://schemas.microsoft.com/office/drawing/2014/main" id="{6A131522-9E69-41C5-B44E-839CE62485DC}"/>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29" name="ZoneTexte 728">
          <a:extLst>
            <a:ext uri="{FF2B5EF4-FFF2-40B4-BE49-F238E27FC236}">
              <a16:creationId xmlns:a16="http://schemas.microsoft.com/office/drawing/2014/main" id="{662E45AC-54D8-40A3-9E7F-7252768AD8BE}"/>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30" name="ZoneTexte 729">
          <a:extLst>
            <a:ext uri="{FF2B5EF4-FFF2-40B4-BE49-F238E27FC236}">
              <a16:creationId xmlns:a16="http://schemas.microsoft.com/office/drawing/2014/main" id="{FF1CFEE0-912B-419B-B9F4-8227D56E09D6}"/>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31" name="ZoneTexte 730">
          <a:extLst>
            <a:ext uri="{FF2B5EF4-FFF2-40B4-BE49-F238E27FC236}">
              <a16:creationId xmlns:a16="http://schemas.microsoft.com/office/drawing/2014/main" id="{8B4D121B-9996-4F71-97D4-B8120DFEF2A7}"/>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32" name="ZoneTexte 731">
          <a:extLst>
            <a:ext uri="{FF2B5EF4-FFF2-40B4-BE49-F238E27FC236}">
              <a16:creationId xmlns:a16="http://schemas.microsoft.com/office/drawing/2014/main" id="{E99EECA3-EF01-4610-B354-D137B8CC6174}"/>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33" name="ZoneTexte 732">
          <a:extLst>
            <a:ext uri="{FF2B5EF4-FFF2-40B4-BE49-F238E27FC236}">
              <a16:creationId xmlns:a16="http://schemas.microsoft.com/office/drawing/2014/main" id="{0A10D61E-C81E-46D8-857C-C2DA5A377E4A}"/>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34" name="ZoneTexte 733">
          <a:extLst>
            <a:ext uri="{FF2B5EF4-FFF2-40B4-BE49-F238E27FC236}">
              <a16:creationId xmlns:a16="http://schemas.microsoft.com/office/drawing/2014/main" id="{41ADCFF5-46EE-4781-80E4-8A4CB0168E60}"/>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65" cy="172227"/>
    <xdr:sp macro="" textlink="">
      <xdr:nvSpPr>
        <xdr:cNvPr id="735" name="ZoneTexte 734">
          <a:extLst>
            <a:ext uri="{FF2B5EF4-FFF2-40B4-BE49-F238E27FC236}">
              <a16:creationId xmlns:a16="http://schemas.microsoft.com/office/drawing/2014/main" id="{46F7809A-B9FA-421B-B574-F407F919CCE5}"/>
            </a:ext>
          </a:extLst>
        </xdr:cNvPr>
        <xdr:cNvSpPr txBox="1"/>
      </xdr:nvSpPr>
      <xdr:spPr>
        <a:xfrm>
          <a:off x="17583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36" name="ZoneTexte 735">
          <a:extLst>
            <a:ext uri="{FF2B5EF4-FFF2-40B4-BE49-F238E27FC236}">
              <a16:creationId xmlns:a16="http://schemas.microsoft.com/office/drawing/2014/main" id="{AE33C660-7E3B-4A39-BEE4-C2C5994BA377}"/>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37" name="ZoneTexte 736">
          <a:extLst>
            <a:ext uri="{FF2B5EF4-FFF2-40B4-BE49-F238E27FC236}">
              <a16:creationId xmlns:a16="http://schemas.microsoft.com/office/drawing/2014/main" id="{82323D69-3BF7-4C8C-9155-C67B1BC30E99}"/>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38" name="ZoneTexte 737">
          <a:extLst>
            <a:ext uri="{FF2B5EF4-FFF2-40B4-BE49-F238E27FC236}">
              <a16:creationId xmlns:a16="http://schemas.microsoft.com/office/drawing/2014/main" id="{7B44A41D-5D3B-4D2C-9449-3A76418BE4AE}"/>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81</xdr:row>
      <xdr:rowOff>0</xdr:rowOff>
    </xdr:from>
    <xdr:ext cx="65" cy="172227"/>
    <xdr:sp macro="" textlink="">
      <xdr:nvSpPr>
        <xdr:cNvPr id="739" name="ZoneTexte 738">
          <a:extLst>
            <a:ext uri="{FF2B5EF4-FFF2-40B4-BE49-F238E27FC236}">
              <a16:creationId xmlns:a16="http://schemas.microsoft.com/office/drawing/2014/main" id="{AE67A2C5-4EBE-47C7-8E36-FF19D34644BC}"/>
            </a:ext>
          </a:extLst>
        </xdr:cNvPr>
        <xdr:cNvSpPr txBox="1"/>
      </xdr:nvSpPr>
      <xdr:spPr>
        <a:xfrm>
          <a:off x="184785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81</xdr:row>
      <xdr:rowOff>0</xdr:rowOff>
    </xdr:from>
    <xdr:ext cx="65" cy="172227"/>
    <xdr:sp macro="" textlink="">
      <xdr:nvSpPr>
        <xdr:cNvPr id="740" name="ZoneTexte 739">
          <a:extLst>
            <a:ext uri="{FF2B5EF4-FFF2-40B4-BE49-F238E27FC236}">
              <a16:creationId xmlns:a16="http://schemas.microsoft.com/office/drawing/2014/main" id="{6B28F933-34C9-4EF4-BD5F-C008F1E62C2C}"/>
            </a:ext>
          </a:extLst>
        </xdr:cNvPr>
        <xdr:cNvSpPr txBox="1"/>
      </xdr:nvSpPr>
      <xdr:spPr>
        <a:xfrm>
          <a:off x="199072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81</xdr:row>
      <xdr:rowOff>0</xdr:rowOff>
    </xdr:from>
    <xdr:ext cx="65" cy="172227"/>
    <xdr:sp macro="" textlink="">
      <xdr:nvSpPr>
        <xdr:cNvPr id="741" name="ZoneTexte 740">
          <a:extLst>
            <a:ext uri="{FF2B5EF4-FFF2-40B4-BE49-F238E27FC236}">
              <a16:creationId xmlns:a16="http://schemas.microsoft.com/office/drawing/2014/main" id="{FB1DC965-BC31-470D-AF59-37BFDDC3F41B}"/>
            </a:ext>
          </a:extLst>
        </xdr:cNvPr>
        <xdr:cNvSpPr txBox="1"/>
      </xdr:nvSpPr>
      <xdr:spPr>
        <a:xfrm>
          <a:off x="199072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81</xdr:row>
      <xdr:rowOff>0</xdr:rowOff>
    </xdr:from>
    <xdr:ext cx="65" cy="172227"/>
    <xdr:sp macro="" textlink="">
      <xdr:nvSpPr>
        <xdr:cNvPr id="742" name="ZoneTexte 741">
          <a:extLst>
            <a:ext uri="{FF2B5EF4-FFF2-40B4-BE49-F238E27FC236}">
              <a16:creationId xmlns:a16="http://schemas.microsoft.com/office/drawing/2014/main" id="{5455FC82-FCA5-4DDA-998C-BD0C72191300}"/>
            </a:ext>
          </a:extLst>
        </xdr:cNvPr>
        <xdr:cNvSpPr txBox="1"/>
      </xdr:nvSpPr>
      <xdr:spPr>
        <a:xfrm>
          <a:off x="155448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81</xdr:row>
      <xdr:rowOff>0</xdr:rowOff>
    </xdr:from>
    <xdr:ext cx="65" cy="172227"/>
    <xdr:sp macro="" textlink="">
      <xdr:nvSpPr>
        <xdr:cNvPr id="743" name="ZoneTexte 742">
          <a:extLst>
            <a:ext uri="{FF2B5EF4-FFF2-40B4-BE49-F238E27FC236}">
              <a16:creationId xmlns:a16="http://schemas.microsoft.com/office/drawing/2014/main" id="{D01A6575-ADC7-4494-B26B-4B7AC73E874C}"/>
            </a:ext>
          </a:extLst>
        </xdr:cNvPr>
        <xdr:cNvSpPr txBox="1"/>
      </xdr:nvSpPr>
      <xdr:spPr>
        <a:xfrm>
          <a:off x="155448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81</xdr:row>
      <xdr:rowOff>0</xdr:rowOff>
    </xdr:from>
    <xdr:ext cx="65" cy="172227"/>
    <xdr:sp macro="" textlink="">
      <xdr:nvSpPr>
        <xdr:cNvPr id="744" name="ZoneTexte 743">
          <a:extLst>
            <a:ext uri="{FF2B5EF4-FFF2-40B4-BE49-F238E27FC236}">
              <a16:creationId xmlns:a16="http://schemas.microsoft.com/office/drawing/2014/main" id="{08EA383C-1755-4F09-B675-50AE2C0737B7}"/>
            </a:ext>
          </a:extLst>
        </xdr:cNvPr>
        <xdr:cNvSpPr txBox="1"/>
      </xdr:nvSpPr>
      <xdr:spPr>
        <a:xfrm>
          <a:off x="155448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81</xdr:row>
      <xdr:rowOff>0</xdr:rowOff>
    </xdr:from>
    <xdr:ext cx="65" cy="172227"/>
    <xdr:sp macro="" textlink="">
      <xdr:nvSpPr>
        <xdr:cNvPr id="745" name="ZoneTexte 744">
          <a:extLst>
            <a:ext uri="{FF2B5EF4-FFF2-40B4-BE49-F238E27FC236}">
              <a16:creationId xmlns:a16="http://schemas.microsoft.com/office/drawing/2014/main" id="{39143627-1CAC-411E-94B7-940165061DE2}"/>
            </a:ext>
          </a:extLst>
        </xdr:cNvPr>
        <xdr:cNvSpPr txBox="1"/>
      </xdr:nvSpPr>
      <xdr:spPr>
        <a:xfrm>
          <a:off x="155448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81</xdr:row>
      <xdr:rowOff>0</xdr:rowOff>
    </xdr:from>
    <xdr:ext cx="65" cy="172227"/>
    <xdr:sp macro="" textlink="">
      <xdr:nvSpPr>
        <xdr:cNvPr id="746" name="ZoneTexte 745">
          <a:extLst>
            <a:ext uri="{FF2B5EF4-FFF2-40B4-BE49-F238E27FC236}">
              <a16:creationId xmlns:a16="http://schemas.microsoft.com/office/drawing/2014/main" id="{9C4AB5EA-8894-488D-AE17-91EEA361036D}"/>
            </a:ext>
          </a:extLst>
        </xdr:cNvPr>
        <xdr:cNvSpPr txBox="1"/>
      </xdr:nvSpPr>
      <xdr:spPr>
        <a:xfrm>
          <a:off x="155448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81</xdr:row>
      <xdr:rowOff>0</xdr:rowOff>
    </xdr:from>
    <xdr:ext cx="65" cy="172227"/>
    <xdr:sp macro="" textlink="">
      <xdr:nvSpPr>
        <xdr:cNvPr id="747" name="ZoneTexte 746">
          <a:extLst>
            <a:ext uri="{FF2B5EF4-FFF2-40B4-BE49-F238E27FC236}">
              <a16:creationId xmlns:a16="http://schemas.microsoft.com/office/drawing/2014/main" id="{520B2B73-7746-4D24-B877-18F9A1FA041E}"/>
            </a:ext>
          </a:extLst>
        </xdr:cNvPr>
        <xdr:cNvSpPr txBox="1"/>
      </xdr:nvSpPr>
      <xdr:spPr>
        <a:xfrm>
          <a:off x="155448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81</xdr:row>
      <xdr:rowOff>0</xdr:rowOff>
    </xdr:from>
    <xdr:ext cx="65" cy="172227"/>
    <xdr:sp macro="" textlink="">
      <xdr:nvSpPr>
        <xdr:cNvPr id="748" name="ZoneTexte 747">
          <a:extLst>
            <a:ext uri="{FF2B5EF4-FFF2-40B4-BE49-F238E27FC236}">
              <a16:creationId xmlns:a16="http://schemas.microsoft.com/office/drawing/2014/main" id="{26CA1381-759F-473D-B925-55268E8EFAEC}"/>
            </a:ext>
          </a:extLst>
        </xdr:cNvPr>
        <xdr:cNvSpPr txBox="1"/>
      </xdr:nvSpPr>
      <xdr:spPr>
        <a:xfrm>
          <a:off x="155448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81</xdr:row>
      <xdr:rowOff>0</xdr:rowOff>
    </xdr:from>
    <xdr:ext cx="65" cy="172227"/>
    <xdr:sp macro="" textlink="">
      <xdr:nvSpPr>
        <xdr:cNvPr id="749" name="ZoneTexte 748">
          <a:extLst>
            <a:ext uri="{FF2B5EF4-FFF2-40B4-BE49-F238E27FC236}">
              <a16:creationId xmlns:a16="http://schemas.microsoft.com/office/drawing/2014/main" id="{D8955466-D840-47FC-80C7-325BF7B641AC}"/>
            </a:ext>
          </a:extLst>
        </xdr:cNvPr>
        <xdr:cNvSpPr txBox="1"/>
      </xdr:nvSpPr>
      <xdr:spPr>
        <a:xfrm>
          <a:off x="155448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81</xdr:row>
      <xdr:rowOff>0</xdr:rowOff>
    </xdr:from>
    <xdr:ext cx="65" cy="172227"/>
    <xdr:sp macro="" textlink="">
      <xdr:nvSpPr>
        <xdr:cNvPr id="750" name="ZoneTexte 749">
          <a:extLst>
            <a:ext uri="{FF2B5EF4-FFF2-40B4-BE49-F238E27FC236}">
              <a16:creationId xmlns:a16="http://schemas.microsoft.com/office/drawing/2014/main" id="{895E2191-9422-45E5-ACC7-05D46348531E}"/>
            </a:ext>
          </a:extLst>
        </xdr:cNvPr>
        <xdr:cNvSpPr txBox="1"/>
      </xdr:nvSpPr>
      <xdr:spPr>
        <a:xfrm>
          <a:off x="155448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xdr:col>
      <xdr:colOff>0</xdr:colOff>
      <xdr:row>81</xdr:row>
      <xdr:rowOff>0</xdr:rowOff>
    </xdr:from>
    <xdr:ext cx="65" cy="172227"/>
    <xdr:sp macro="" textlink="">
      <xdr:nvSpPr>
        <xdr:cNvPr id="751" name="ZoneTexte 750">
          <a:extLst>
            <a:ext uri="{FF2B5EF4-FFF2-40B4-BE49-F238E27FC236}">
              <a16:creationId xmlns:a16="http://schemas.microsoft.com/office/drawing/2014/main" id="{9DB97211-9CA5-44F3-803F-03F97BDA04F1}"/>
            </a:ext>
          </a:extLst>
        </xdr:cNvPr>
        <xdr:cNvSpPr txBox="1"/>
      </xdr:nvSpPr>
      <xdr:spPr>
        <a:xfrm>
          <a:off x="155448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52" name="ZoneTexte 751">
          <a:extLst>
            <a:ext uri="{FF2B5EF4-FFF2-40B4-BE49-F238E27FC236}">
              <a16:creationId xmlns:a16="http://schemas.microsoft.com/office/drawing/2014/main" id="{82E4D591-E70B-47BA-B6B3-73105728D4C5}"/>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53" name="ZoneTexte 752">
          <a:extLst>
            <a:ext uri="{FF2B5EF4-FFF2-40B4-BE49-F238E27FC236}">
              <a16:creationId xmlns:a16="http://schemas.microsoft.com/office/drawing/2014/main" id="{76A5E59C-9605-4B31-BDFA-B4870AC372A9}"/>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54" name="ZoneTexte 753">
          <a:extLst>
            <a:ext uri="{FF2B5EF4-FFF2-40B4-BE49-F238E27FC236}">
              <a16:creationId xmlns:a16="http://schemas.microsoft.com/office/drawing/2014/main" id="{BEB99048-45D4-41B9-BB06-8613908C7C00}"/>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55" name="ZoneTexte 754">
          <a:extLst>
            <a:ext uri="{FF2B5EF4-FFF2-40B4-BE49-F238E27FC236}">
              <a16:creationId xmlns:a16="http://schemas.microsoft.com/office/drawing/2014/main" id="{C9BDE9E4-A374-4734-8DA8-0593DDEB51E4}"/>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56" name="ZoneTexte 755">
          <a:extLst>
            <a:ext uri="{FF2B5EF4-FFF2-40B4-BE49-F238E27FC236}">
              <a16:creationId xmlns:a16="http://schemas.microsoft.com/office/drawing/2014/main" id="{2D121281-41E3-4B9E-AA62-A8A4D1D1C955}"/>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57" name="ZoneTexte 756">
          <a:extLst>
            <a:ext uri="{FF2B5EF4-FFF2-40B4-BE49-F238E27FC236}">
              <a16:creationId xmlns:a16="http://schemas.microsoft.com/office/drawing/2014/main" id="{7FB4DB14-BC96-47E5-B6D7-7072E410973D}"/>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58" name="ZoneTexte 757">
          <a:extLst>
            <a:ext uri="{FF2B5EF4-FFF2-40B4-BE49-F238E27FC236}">
              <a16:creationId xmlns:a16="http://schemas.microsoft.com/office/drawing/2014/main" id="{7836BF1B-04F1-4E89-A138-F9C41ED4B71B}"/>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59" name="ZoneTexte 758">
          <a:extLst>
            <a:ext uri="{FF2B5EF4-FFF2-40B4-BE49-F238E27FC236}">
              <a16:creationId xmlns:a16="http://schemas.microsoft.com/office/drawing/2014/main" id="{8E571921-FC26-44B8-9294-668155DA5C79}"/>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60" name="ZoneTexte 759">
          <a:extLst>
            <a:ext uri="{FF2B5EF4-FFF2-40B4-BE49-F238E27FC236}">
              <a16:creationId xmlns:a16="http://schemas.microsoft.com/office/drawing/2014/main" id="{A129EDDF-B80D-4348-853C-AC95197B6D57}"/>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81</xdr:row>
      <xdr:rowOff>0</xdr:rowOff>
    </xdr:from>
    <xdr:ext cx="65" cy="172227"/>
    <xdr:sp macro="" textlink="">
      <xdr:nvSpPr>
        <xdr:cNvPr id="761" name="ZoneTexte 760">
          <a:extLst>
            <a:ext uri="{FF2B5EF4-FFF2-40B4-BE49-F238E27FC236}">
              <a16:creationId xmlns:a16="http://schemas.microsoft.com/office/drawing/2014/main" id="{048EF0D1-002A-4A3F-BFFD-6D171F43AA8E}"/>
            </a:ext>
          </a:extLst>
        </xdr:cNvPr>
        <xdr:cNvSpPr txBox="1"/>
      </xdr:nvSpPr>
      <xdr:spPr>
        <a:xfrm>
          <a:off x="150304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65" cy="172227"/>
    <xdr:sp macro="" textlink="">
      <xdr:nvSpPr>
        <xdr:cNvPr id="762" name="ZoneTexte 761">
          <a:extLst>
            <a:ext uri="{FF2B5EF4-FFF2-40B4-BE49-F238E27FC236}">
              <a16:creationId xmlns:a16="http://schemas.microsoft.com/office/drawing/2014/main" id="{8497079E-2252-48E6-AB06-876954EA8A21}"/>
            </a:ext>
          </a:extLst>
        </xdr:cNvPr>
        <xdr:cNvSpPr txBox="1"/>
      </xdr:nvSpPr>
      <xdr:spPr>
        <a:xfrm>
          <a:off x="17583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xdr:col>
      <xdr:colOff>0</xdr:colOff>
      <xdr:row>81</xdr:row>
      <xdr:rowOff>0</xdr:rowOff>
    </xdr:from>
    <xdr:ext cx="65" cy="172227"/>
    <xdr:sp macro="" textlink="">
      <xdr:nvSpPr>
        <xdr:cNvPr id="763" name="ZoneTexte 762">
          <a:extLst>
            <a:ext uri="{FF2B5EF4-FFF2-40B4-BE49-F238E27FC236}">
              <a16:creationId xmlns:a16="http://schemas.microsoft.com/office/drawing/2014/main" id="{A79CAB71-97A8-4346-AC83-96BA46D604D3}"/>
            </a:ext>
          </a:extLst>
        </xdr:cNvPr>
        <xdr:cNvSpPr txBox="1"/>
      </xdr:nvSpPr>
      <xdr:spPr>
        <a:xfrm>
          <a:off x="17583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64" name="ZoneTexte 763">
          <a:extLst>
            <a:ext uri="{FF2B5EF4-FFF2-40B4-BE49-F238E27FC236}">
              <a16:creationId xmlns:a16="http://schemas.microsoft.com/office/drawing/2014/main" id="{9F602C3B-DE81-460A-B1A1-A0C11F59BAE0}"/>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65" name="ZoneTexte 764">
          <a:extLst>
            <a:ext uri="{FF2B5EF4-FFF2-40B4-BE49-F238E27FC236}">
              <a16:creationId xmlns:a16="http://schemas.microsoft.com/office/drawing/2014/main" id="{2C8BB327-57E1-40AC-B9AC-DA0A994E0FFA}"/>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66" name="ZoneTexte 765">
          <a:extLst>
            <a:ext uri="{FF2B5EF4-FFF2-40B4-BE49-F238E27FC236}">
              <a16:creationId xmlns:a16="http://schemas.microsoft.com/office/drawing/2014/main" id="{ED2CBBFD-F91B-4398-952C-FD9DDDB9CAF0}"/>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67" name="ZoneTexte 766">
          <a:extLst>
            <a:ext uri="{FF2B5EF4-FFF2-40B4-BE49-F238E27FC236}">
              <a16:creationId xmlns:a16="http://schemas.microsoft.com/office/drawing/2014/main" id="{58BD9CBE-C08A-4691-B30B-AC6E2A1681FA}"/>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68" name="ZoneTexte 767">
          <a:extLst>
            <a:ext uri="{FF2B5EF4-FFF2-40B4-BE49-F238E27FC236}">
              <a16:creationId xmlns:a16="http://schemas.microsoft.com/office/drawing/2014/main" id="{C8DD06DA-DC07-402E-B187-7A3DD2B8C696}"/>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69" name="ZoneTexte 768">
          <a:extLst>
            <a:ext uri="{FF2B5EF4-FFF2-40B4-BE49-F238E27FC236}">
              <a16:creationId xmlns:a16="http://schemas.microsoft.com/office/drawing/2014/main" id="{6CEC587D-D4BD-41F6-AB8F-9536F7E5A96E}"/>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70" name="ZoneTexte 769">
          <a:extLst>
            <a:ext uri="{FF2B5EF4-FFF2-40B4-BE49-F238E27FC236}">
              <a16:creationId xmlns:a16="http://schemas.microsoft.com/office/drawing/2014/main" id="{E68DCB6F-1855-4243-822F-A960B6283BED}"/>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71" name="ZoneTexte 770">
          <a:extLst>
            <a:ext uri="{FF2B5EF4-FFF2-40B4-BE49-F238E27FC236}">
              <a16:creationId xmlns:a16="http://schemas.microsoft.com/office/drawing/2014/main" id="{F1A7A676-6B6E-4A23-85B2-98F404EA4009}"/>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72" name="ZoneTexte 771">
          <a:extLst>
            <a:ext uri="{FF2B5EF4-FFF2-40B4-BE49-F238E27FC236}">
              <a16:creationId xmlns:a16="http://schemas.microsoft.com/office/drawing/2014/main" id="{38A76B73-9DB2-45F7-B10A-673883182D13}"/>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73" name="ZoneTexte 772">
          <a:extLst>
            <a:ext uri="{FF2B5EF4-FFF2-40B4-BE49-F238E27FC236}">
              <a16:creationId xmlns:a16="http://schemas.microsoft.com/office/drawing/2014/main" id="{510ED27A-911F-4F3D-B784-A7B33B458240}"/>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74" name="ZoneTexte 773">
          <a:extLst>
            <a:ext uri="{FF2B5EF4-FFF2-40B4-BE49-F238E27FC236}">
              <a16:creationId xmlns:a16="http://schemas.microsoft.com/office/drawing/2014/main" id="{426B15AE-C7A2-4E1B-A65C-4144B92FB62D}"/>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xdr:col>
      <xdr:colOff>0</xdr:colOff>
      <xdr:row>81</xdr:row>
      <xdr:rowOff>0</xdr:rowOff>
    </xdr:from>
    <xdr:ext cx="65" cy="172227"/>
    <xdr:sp macro="" textlink="">
      <xdr:nvSpPr>
        <xdr:cNvPr id="775" name="ZoneTexte 774">
          <a:extLst>
            <a:ext uri="{FF2B5EF4-FFF2-40B4-BE49-F238E27FC236}">
              <a16:creationId xmlns:a16="http://schemas.microsoft.com/office/drawing/2014/main" id="{24FC3FE9-A91E-4E3D-AF6E-2075CC071A0F}"/>
            </a:ext>
          </a:extLst>
        </xdr:cNvPr>
        <xdr:cNvSpPr txBox="1"/>
      </xdr:nvSpPr>
      <xdr:spPr>
        <a:xfrm>
          <a:off x="179641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81</xdr:row>
      <xdr:rowOff>0</xdr:rowOff>
    </xdr:from>
    <xdr:ext cx="65" cy="172227"/>
    <xdr:sp macro="" textlink="">
      <xdr:nvSpPr>
        <xdr:cNvPr id="776" name="ZoneTexte 775">
          <a:extLst>
            <a:ext uri="{FF2B5EF4-FFF2-40B4-BE49-F238E27FC236}">
              <a16:creationId xmlns:a16="http://schemas.microsoft.com/office/drawing/2014/main" id="{4F83F937-BD30-4A6F-9811-27215A535FD2}"/>
            </a:ext>
          </a:extLst>
        </xdr:cNvPr>
        <xdr:cNvSpPr txBox="1"/>
      </xdr:nvSpPr>
      <xdr:spPr>
        <a:xfrm>
          <a:off x="184785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0</xdr:colOff>
      <xdr:row>81</xdr:row>
      <xdr:rowOff>0</xdr:rowOff>
    </xdr:from>
    <xdr:ext cx="65" cy="172227"/>
    <xdr:sp macro="" textlink="">
      <xdr:nvSpPr>
        <xdr:cNvPr id="777" name="ZoneTexte 776">
          <a:extLst>
            <a:ext uri="{FF2B5EF4-FFF2-40B4-BE49-F238E27FC236}">
              <a16:creationId xmlns:a16="http://schemas.microsoft.com/office/drawing/2014/main" id="{CB8BCB39-91BD-413D-8FE1-61F053C9C439}"/>
            </a:ext>
          </a:extLst>
        </xdr:cNvPr>
        <xdr:cNvSpPr txBox="1"/>
      </xdr:nvSpPr>
      <xdr:spPr>
        <a:xfrm>
          <a:off x="1847850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81</xdr:row>
      <xdr:rowOff>0</xdr:rowOff>
    </xdr:from>
    <xdr:ext cx="65" cy="172227"/>
    <xdr:sp macro="" textlink="">
      <xdr:nvSpPr>
        <xdr:cNvPr id="778" name="ZoneTexte 777">
          <a:extLst>
            <a:ext uri="{FF2B5EF4-FFF2-40B4-BE49-F238E27FC236}">
              <a16:creationId xmlns:a16="http://schemas.microsoft.com/office/drawing/2014/main" id="{3676E00F-733C-49E6-8264-BF6DF75B8D8E}"/>
            </a:ext>
          </a:extLst>
        </xdr:cNvPr>
        <xdr:cNvSpPr txBox="1"/>
      </xdr:nvSpPr>
      <xdr:spPr>
        <a:xfrm>
          <a:off x="19192875"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8</xdr:col>
      <xdr:colOff>0</xdr:colOff>
      <xdr:row>81</xdr:row>
      <xdr:rowOff>0</xdr:rowOff>
    </xdr:from>
    <xdr:ext cx="65" cy="172227"/>
    <xdr:sp macro="" textlink="">
      <xdr:nvSpPr>
        <xdr:cNvPr id="779" name="ZoneTexte 778">
          <a:extLst>
            <a:ext uri="{FF2B5EF4-FFF2-40B4-BE49-F238E27FC236}">
              <a16:creationId xmlns:a16="http://schemas.microsoft.com/office/drawing/2014/main" id="{323BD0A6-DCDF-4D6F-A1B1-285CA2BFFB1F}"/>
            </a:ext>
          </a:extLst>
        </xdr:cNvPr>
        <xdr:cNvSpPr txBox="1"/>
      </xdr:nvSpPr>
      <xdr:spPr>
        <a:xfrm>
          <a:off x="19192875"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81</xdr:row>
      <xdr:rowOff>0</xdr:rowOff>
    </xdr:from>
    <xdr:ext cx="65" cy="172227"/>
    <xdr:sp macro="" textlink="">
      <xdr:nvSpPr>
        <xdr:cNvPr id="780" name="ZoneTexte 779">
          <a:extLst>
            <a:ext uri="{FF2B5EF4-FFF2-40B4-BE49-F238E27FC236}">
              <a16:creationId xmlns:a16="http://schemas.microsoft.com/office/drawing/2014/main" id="{2D90E4DE-DACA-4065-BE86-BB43DBB46CCF}"/>
            </a:ext>
          </a:extLst>
        </xdr:cNvPr>
        <xdr:cNvSpPr txBox="1"/>
      </xdr:nvSpPr>
      <xdr:spPr>
        <a:xfrm>
          <a:off x="199072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9</xdr:col>
      <xdr:colOff>0</xdr:colOff>
      <xdr:row>81</xdr:row>
      <xdr:rowOff>0</xdr:rowOff>
    </xdr:from>
    <xdr:ext cx="65" cy="172227"/>
    <xdr:sp macro="" textlink="">
      <xdr:nvSpPr>
        <xdr:cNvPr id="781" name="ZoneTexte 780">
          <a:extLst>
            <a:ext uri="{FF2B5EF4-FFF2-40B4-BE49-F238E27FC236}">
              <a16:creationId xmlns:a16="http://schemas.microsoft.com/office/drawing/2014/main" id="{6C448100-9A2F-4B94-A9F4-84608F47EBED}"/>
            </a:ext>
          </a:extLst>
        </xdr:cNvPr>
        <xdr:cNvSpPr txBox="1"/>
      </xdr:nvSpPr>
      <xdr:spPr>
        <a:xfrm>
          <a:off x="19907250" y="5924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9.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10.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3mfrance.fr/3M/fr_FR/post-it-notes/ideas/collaborat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15.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https://temps-action.com/classer-ses-documents-sur-ordinateur" TargetMode="External"/><Relationship Id="rId2" Type="http://schemas.openxmlformats.org/officeDocument/2006/relationships/hyperlink" Target="https://www.youtube.com/watch?v=pgDqto-tZ9I" TargetMode="External"/><Relationship Id="rId1" Type="http://schemas.openxmlformats.org/officeDocument/2006/relationships/hyperlink" Target="https://www.3mfrance.fr/3M/fr_FR/post-it-notes/ideas/collaborate/" TargetMode="External"/><Relationship Id="rId6" Type="http://schemas.openxmlformats.org/officeDocument/2006/relationships/drawing" Target="../drawings/drawing2.xml"/><Relationship Id="rId5" Type="http://schemas.openxmlformats.org/officeDocument/2006/relationships/hyperlink" Target="https://www.01net.com/astuces/windows-10-15-astuces-pour-maitriser-l-explorateur-de-fichiers-comme-un-pro-2013249.html" TargetMode="External"/><Relationship Id="rId4" Type="http://schemas.openxmlformats.org/officeDocument/2006/relationships/hyperlink" Target="https://www.naept.com/blog/organiser-vos-documents-nommer-stocker-classer/"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12.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17.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13.xml"/><Relationship Id="rId3" Type="http://schemas.openxmlformats.org/officeDocument/2006/relationships/hyperlink" Target="http://www.uprt.fr/mesimages/fichiers-uprt/hop-alimentation/hop-photos-quantit%C3%A9s.pdf" TargetMode="External"/><Relationship Id="rId7" Type="http://schemas.openxmlformats.org/officeDocument/2006/relationships/printerSettings" Target="../printerSettings/printerSettings18.bin"/><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6" Type="http://schemas.openxmlformats.org/officeDocument/2006/relationships/hyperlink" Target="http://www.chezpatchouka.com/article-30906313.html" TargetMode="External"/><Relationship Id="rId5" Type="http://schemas.openxmlformats.org/officeDocument/2006/relationships/hyperlink" Target="http://www.cuisinealafrancaise.com/fr/2-poids-et-mesures" TargetMode="External"/><Relationship Id="rId4" Type="http://schemas.openxmlformats.org/officeDocument/2006/relationships/hyperlink" Target="http://www.diet-life.fr/visuellement-100-calorie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encycolorpedia.com/websafe" TargetMode="External"/><Relationship Id="rId7" Type="http://schemas.openxmlformats.org/officeDocument/2006/relationships/printerSettings" Target="../printerSettings/printerSettings19.bin"/><Relationship Id="rId2" Type="http://schemas.openxmlformats.org/officeDocument/2006/relationships/hyperlink" Target="http://dmcritchie.mvps.org/excel/colors.htm"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5" Type="http://schemas.openxmlformats.org/officeDocument/2006/relationships/hyperlink" Target="https://encycolorpedia.com/named" TargetMode="External"/><Relationship Id="rId4" Type="http://schemas.openxmlformats.org/officeDocument/2006/relationships/hyperlink" Target="https://encycolorpedia.com/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www.diet-life.fr/visuellement-100-calories/" TargetMode="External"/><Relationship Id="rId1" Type="http://schemas.openxmlformats.org/officeDocument/2006/relationships/hyperlink" Target="http://www.uprt.fr/mesimages/fichiers-uprt/hop-alimentation/hop-photos-quantit%C3%A9s.pdf" TargetMode="External"/><Relationship Id="rId6" Type="http://schemas.openxmlformats.org/officeDocument/2006/relationships/drawing" Target="../drawings/drawing5.xml"/><Relationship Id="rId5" Type="http://schemas.openxmlformats.org/officeDocument/2006/relationships/printerSettings" Target="../printerSettings/printerSettings4.bin"/><Relationship Id="rId4" Type="http://schemas.openxmlformats.org/officeDocument/2006/relationships/hyperlink" Target="http://www.chezpatchouka.com/article-30906313.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www.cuisinealafrancaise.com/fr/2-poids-et-mesures" TargetMode="External"/><Relationship Id="rId7" Type="http://schemas.openxmlformats.org/officeDocument/2006/relationships/printerSettings" Target="../printerSettings/printerSettings6.bin"/><Relationship Id="rId2" Type="http://schemas.openxmlformats.org/officeDocument/2006/relationships/hyperlink" Target="http://www.diet-life.fr/visuellement-100-calories/" TargetMode="External"/><Relationship Id="rId1" Type="http://schemas.openxmlformats.org/officeDocument/2006/relationships/hyperlink" Target="http://www.uprt.fr/mesimages/fichiers-uprt/hop-alimentation/hop-photos-quantit%C3%A9s.pdf" TargetMode="External"/><Relationship Id="rId6" Type="http://schemas.openxmlformats.org/officeDocument/2006/relationships/hyperlink" Target="http://www.cuisinealafrancaise.com/fr/2-poids-et-mesures" TargetMode="External"/><Relationship Id="rId5" Type="http://schemas.openxmlformats.org/officeDocument/2006/relationships/hyperlink" Target="http://www.diet-life.fr/visuellement-100-calories/" TargetMode="External"/><Relationship Id="rId4" Type="http://schemas.openxmlformats.org/officeDocument/2006/relationships/hyperlink" Target="http://www.uprt.fr/mesimages/fichiers-uprt/hop-alimentation/hop-photos-quantit%C3%A9s.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80082-2278-4CB4-A80C-0F611A8A850D}">
  <dimension ref="A1:AF169"/>
  <sheetViews>
    <sheetView tabSelected="1" zoomScale="75" zoomScaleNormal="75" workbookViewId="0">
      <selection activeCell="R14" sqref="R14"/>
    </sheetView>
  </sheetViews>
  <sheetFormatPr baseColWidth="10" defaultRowHeight="12.75"/>
  <cols>
    <col min="1" max="3" width="11.42578125" style="75"/>
    <col min="4" max="4" width="16" style="75" customWidth="1"/>
    <col min="5" max="18" width="11.42578125" style="75"/>
    <col min="19" max="19" width="15.7109375" style="75" customWidth="1"/>
    <col min="20" max="20" width="16" style="75" customWidth="1"/>
    <col min="21" max="21" width="12.140625" style="75" customWidth="1"/>
    <col min="22" max="22" width="15.28515625" style="75" customWidth="1"/>
    <col min="23" max="23" width="14.42578125" style="75" customWidth="1"/>
    <col min="24" max="24" width="14.140625" style="75" customWidth="1"/>
    <col min="25" max="16384" width="11.42578125" style="75"/>
  </cols>
  <sheetData>
    <row r="1" spans="1:32" ht="30" customHeight="1">
      <c r="A1" s="324"/>
      <c r="B1" s="324"/>
      <c r="C1" s="324"/>
      <c r="D1" s="324"/>
      <c r="E1" s="324"/>
      <c r="F1" s="324"/>
      <c r="G1" s="324"/>
      <c r="H1" s="324"/>
      <c r="I1" s="324"/>
      <c r="J1" s="324"/>
      <c r="K1" s="324"/>
      <c r="L1" s="324"/>
      <c r="M1" s="3053"/>
      <c r="N1" s="3053"/>
      <c r="O1" s="3053"/>
      <c r="P1" s="3053"/>
      <c r="Q1" s="3053"/>
      <c r="R1" s="74"/>
      <c r="S1" s="74"/>
      <c r="T1" s="74"/>
      <c r="U1" s="74"/>
      <c r="V1" s="74"/>
      <c r="W1" s="74"/>
      <c r="X1" s="74"/>
      <c r="Y1" s="74"/>
      <c r="Z1" s="74"/>
      <c r="AA1" s="74"/>
      <c r="AB1" s="74"/>
      <c r="AC1" s="74"/>
      <c r="AD1" s="74"/>
      <c r="AE1" s="326"/>
      <c r="AF1" s="326"/>
    </row>
    <row r="2" spans="1:32" ht="30" customHeight="1">
      <c r="A2" s="324"/>
      <c r="B2" s="324"/>
      <c r="C2" s="372" t="s">
        <v>7190</v>
      </c>
      <c r="D2" s="324"/>
      <c r="E2" s="324"/>
      <c r="F2" s="324"/>
      <c r="G2" s="324"/>
      <c r="H2" s="324"/>
      <c r="I2" s="324"/>
      <c r="J2" s="3053"/>
      <c r="K2" s="324"/>
      <c r="L2" s="324"/>
      <c r="M2" s="3053"/>
      <c r="N2" s="3053"/>
      <c r="O2" s="3053"/>
      <c r="P2" s="3053"/>
      <c r="Q2" s="3053"/>
      <c r="R2" s="74"/>
      <c r="S2" s="74"/>
      <c r="T2" s="74"/>
      <c r="U2" s="3230" t="s">
        <v>7229</v>
      </c>
      <c r="V2" s="3230"/>
      <c r="W2" s="3230"/>
      <c r="X2" s="3230"/>
      <c r="Y2" s="74"/>
      <c r="Z2" s="74"/>
      <c r="AA2" s="74"/>
      <c r="AB2" s="74"/>
      <c r="AC2" s="74"/>
      <c r="AD2" s="74"/>
      <c r="AE2" s="326"/>
      <c r="AF2" s="326"/>
    </row>
    <row r="3" spans="1:32" ht="30" customHeight="1">
      <c r="A3" s="324"/>
      <c r="B3" s="324"/>
      <c r="C3" s="76" t="s">
        <v>7191</v>
      </c>
      <c r="D3" s="362"/>
      <c r="E3" s="324"/>
      <c r="F3" s="324"/>
      <c r="G3" s="324"/>
      <c r="H3" s="324"/>
      <c r="I3" s="324"/>
      <c r="J3" s="3053"/>
      <c r="K3" s="324"/>
      <c r="L3" s="324"/>
      <c r="M3" s="3053"/>
      <c r="N3" s="3053"/>
      <c r="O3" s="3053"/>
      <c r="P3" s="3053"/>
      <c r="Q3" s="3053"/>
      <c r="R3" s="74"/>
      <c r="S3" s="74"/>
      <c r="T3" s="346"/>
      <c r="U3" s="3230"/>
      <c r="V3" s="3230"/>
      <c r="W3" s="3230"/>
      <c r="X3" s="3230"/>
      <c r="Y3" s="74"/>
      <c r="Z3" s="74"/>
      <c r="AA3" s="74"/>
      <c r="AB3" s="74"/>
      <c r="AC3" s="74"/>
      <c r="AD3" s="74"/>
      <c r="AE3" s="326"/>
      <c r="AF3" s="326"/>
    </row>
    <row r="4" spans="1:32" ht="30" customHeight="1">
      <c r="A4" s="324"/>
      <c r="B4" s="324"/>
      <c r="C4" s="76" t="s">
        <v>7192</v>
      </c>
      <c r="D4" s="362"/>
      <c r="E4" s="324"/>
      <c r="F4" s="324"/>
      <c r="G4" s="324"/>
      <c r="H4" s="324"/>
      <c r="I4" s="324"/>
      <c r="J4" s="3053"/>
      <c r="K4" s="324"/>
      <c r="L4" s="324"/>
      <c r="M4" s="3053"/>
      <c r="N4" s="3053"/>
      <c r="O4" s="3053"/>
      <c r="P4" s="3053"/>
      <c r="Q4" s="3053"/>
      <c r="R4" s="74"/>
      <c r="S4" s="74"/>
      <c r="T4" s="373"/>
      <c r="U4" s="3054" t="s">
        <v>7194</v>
      </c>
      <c r="V4" s="74"/>
      <c r="W4" s="74"/>
      <c r="X4" s="74"/>
      <c r="Y4" s="74"/>
      <c r="Z4" s="74"/>
      <c r="AA4" s="74"/>
      <c r="AB4" s="74"/>
      <c r="AC4" s="74"/>
      <c r="AD4" s="74"/>
      <c r="AE4" s="326"/>
      <c r="AF4" s="326"/>
    </row>
    <row r="5" spans="1:32" ht="30" customHeight="1">
      <c r="A5" s="324"/>
      <c r="B5" s="324"/>
      <c r="C5" s="76" t="s">
        <v>7193</v>
      </c>
      <c r="D5" s="362"/>
      <c r="E5" s="324"/>
      <c r="F5" s="324"/>
      <c r="G5" s="324"/>
      <c r="H5" s="324"/>
      <c r="I5" s="324"/>
      <c r="J5" s="3053"/>
      <c r="K5" s="324"/>
      <c r="L5" s="324"/>
      <c r="M5" s="3053"/>
      <c r="N5" s="3053"/>
      <c r="O5" s="3053"/>
      <c r="P5" s="3053"/>
      <c r="Q5" s="3053"/>
      <c r="R5" s="74"/>
      <c r="S5" s="74"/>
      <c r="T5" s="373"/>
      <c r="U5" s="373" t="str">
        <f ca="1">"Page "&amp;_xlfn.SHEET()&amp;" sur "&amp;_xlfn.SHEETS()</f>
        <v>Page 1 sur 23</v>
      </c>
      <c r="V5" s="74"/>
      <c r="W5" s="74"/>
      <c r="X5" s="74"/>
      <c r="Y5" s="74"/>
      <c r="Z5" s="74"/>
      <c r="AA5" s="74"/>
      <c r="AB5" s="74"/>
      <c r="AC5" s="74"/>
      <c r="AD5" s="74"/>
      <c r="AE5" s="326"/>
      <c r="AF5" s="326"/>
    </row>
    <row r="6" spans="1:32" ht="30" customHeight="1">
      <c r="A6" s="324"/>
      <c r="B6" s="324"/>
      <c r="C6" s="76"/>
      <c r="D6" s="362"/>
      <c r="E6" s="324"/>
      <c r="F6" s="324"/>
      <c r="G6" s="324"/>
      <c r="H6" s="324"/>
      <c r="I6" s="324"/>
      <c r="J6" s="3053"/>
      <c r="K6" s="324"/>
      <c r="L6" s="324"/>
      <c r="M6" s="3053"/>
      <c r="N6" s="3053"/>
      <c r="O6" s="3053"/>
      <c r="P6" s="3053"/>
      <c r="Q6" s="3053"/>
      <c r="R6" s="74"/>
      <c r="S6" s="74"/>
      <c r="T6" s="373"/>
      <c r="U6" s="74"/>
      <c r="V6" s="74"/>
      <c r="W6" s="74"/>
      <c r="X6" s="74"/>
      <c r="Y6" s="74"/>
      <c r="Z6" s="74"/>
      <c r="AA6" s="74"/>
      <c r="AB6" s="74"/>
      <c r="AC6" s="74"/>
      <c r="AD6" s="74"/>
      <c r="AE6" s="326"/>
      <c r="AF6" s="326"/>
    </row>
    <row r="7" spans="1:32" ht="30" customHeight="1">
      <c r="A7" s="324"/>
      <c r="B7" s="324"/>
      <c r="C7" s="3231" t="s">
        <v>127</v>
      </c>
      <c r="D7" s="3231"/>
      <c r="E7" s="3055" t="str">
        <f ca="1">CELL("nomfichier")</f>
        <v>E:\0-UPRT\1-UPRT.FR-SITE-WEB\ff-fiches-fabrications\ff-fiches-fabrication-maj-08-2020\12.colonnes\[FP.12.colonnes.B.xlsx]Nota</v>
      </c>
      <c r="F7" s="3056"/>
      <c r="G7" s="3056"/>
      <c r="H7" s="3056"/>
      <c r="I7" s="3056"/>
      <c r="J7" s="3057"/>
      <c r="K7" s="3056"/>
      <c r="L7" s="3056"/>
      <c r="M7" s="3056"/>
      <c r="N7" s="3056"/>
      <c r="O7" s="3056"/>
      <c r="P7" s="3056"/>
      <c r="Q7" s="3056"/>
      <c r="R7" s="3056"/>
      <c r="S7" s="3056"/>
      <c r="T7" s="3056"/>
      <c r="U7" s="3058"/>
      <c r="V7" s="3058"/>
      <c r="W7" s="74"/>
      <c r="X7" s="74"/>
      <c r="Y7" s="74"/>
      <c r="Z7" s="74"/>
      <c r="AA7" s="74"/>
      <c r="AB7" s="74"/>
      <c r="AC7" s="74"/>
      <c r="AD7" s="74"/>
      <c r="AE7" s="326"/>
      <c r="AF7" s="326"/>
    </row>
    <row r="8" spans="1:32" ht="30" customHeight="1">
      <c r="A8" s="324"/>
      <c r="B8" s="324"/>
      <c r="C8" s="76"/>
      <c r="D8" s="324"/>
      <c r="E8" s="324"/>
      <c r="F8" s="324"/>
      <c r="G8" s="324"/>
      <c r="H8" s="324"/>
      <c r="I8" s="324"/>
      <c r="J8" s="3053"/>
      <c r="K8" s="324"/>
      <c r="L8" s="324"/>
      <c r="M8" s="3053"/>
      <c r="N8" s="3053"/>
      <c r="O8" s="3053"/>
      <c r="P8" s="3053"/>
      <c r="Q8" s="3053"/>
      <c r="R8" s="74"/>
      <c r="S8" s="74"/>
      <c r="T8" s="74"/>
      <c r="U8" s="74"/>
      <c r="V8" s="74"/>
      <c r="W8" s="74"/>
      <c r="X8" s="74"/>
      <c r="Y8" s="74"/>
      <c r="Z8" s="74"/>
      <c r="AA8" s="74"/>
      <c r="AB8" s="74"/>
      <c r="AC8" s="74"/>
      <c r="AD8" s="74"/>
      <c r="AE8" s="326"/>
      <c r="AF8" s="326"/>
    </row>
    <row r="9" spans="1:32" ht="30" customHeight="1">
      <c r="A9" s="324"/>
      <c r="B9" s="3059"/>
      <c r="C9" s="3060"/>
      <c r="D9" s="3060"/>
      <c r="E9" s="3060"/>
      <c r="F9" s="3060"/>
      <c r="G9" s="3060"/>
      <c r="H9" s="3060"/>
      <c r="I9" s="3060"/>
      <c r="J9" s="3060"/>
      <c r="K9" s="3060"/>
      <c r="L9" s="3060"/>
      <c r="M9" s="3060"/>
      <c r="N9" s="3060"/>
      <c r="O9" s="3060"/>
      <c r="P9" s="3060"/>
      <c r="Q9" s="3060"/>
      <c r="R9" s="3060"/>
      <c r="S9" s="3060"/>
      <c r="T9" s="3060"/>
      <c r="U9" s="74"/>
      <c r="V9" s="3061" t="str">
        <f>LEFT(ADDRESS(1,COLUMN(),4),LEN(ADDRESS(1,COLUMN(),4))-1)</f>
        <v>V</v>
      </c>
      <c r="W9" s="3061" t="str">
        <f>LEFT(ADDRESS(1,COLUMN(),4),LEN(ADDRESS(1,COLUMN(),4))-1)</f>
        <v>W</v>
      </c>
      <c r="X9" s="3061" t="str">
        <f>LEFT(ADDRESS(1,COLUMN(),4),LEN(ADDRESS(1,COLUMN(),4))-1)</f>
        <v>X</v>
      </c>
      <c r="Y9" s="3062" t="s">
        <v>7195</v>
      </c>
      <c r="Z9" s="3062"/>
      <c r="AA9" s="332"/>
      <c r="AB9" s="332"/>
      <c r="AC9" s="332"/>
      <c r="AD9" s="332"/>
      <c r="AE9" s="332"/>
      <c r="AF9" s="326"/>
    </row>
    <row r="10" spans="1:32" ht="30" customHeight="1">
      <c r="A10" s="324"/>
      <c r="B10" s="3059"/>
      <c r="C10" s="3232" t="s">
        <v>644</v>
      </c>
      <c r="D10" s="3232"/>
      <c r="E10" s="3232"/>
      <c r="F10" s="3232"/>
      <c r="G10" s="3232"/>
      <c r="H10" s="3232"/>
      <c r="I10" s="3232"/>
      <c r="J10" s="3232"/>
      <c r="K10" s="3232"/>
      <c r="L10" s="3232"/>
      <c r="M10" s="3232"/>
      <c r="N10" s="3232"/>
      <c r="O10" s="3232"/>
      <c r="P10" s="3232"/>
      <c r="Q10" s="3232"/>
      <c r="R10" s="3232"/>
      <c r="S10" s="3232"/>
      <c r="T10" s="3232"/>
      <c r="U10" s="74"/>
      <c r="V10" s="3063">
        <v>0</v>
      </c>
      <c r="W10" s="3064" t="s">
        <v>338</v>
      </c>
      <c r="X10" s="3064"/>
      <c r="Y10" s="81"/>
      <c r="Z10" s="81"/>
      <c r="AA10" s="81"/>
      <c r="AB10" s="81"/>
      <c r="AC10" s="81"/>
      <c r="AD10" s="81"/>
      <c r="AE10" s="81"/>
      <c r="AF10" s="326"/>
    </row>
    <row r="11" spans="1:32" ht="30" customHeight="1">
      <c r="A11" s="324"/>
      <c r="B11" s="3059"/>
      <c r="C11" s="3233" t="s">
        <v>7230</v>
      </c>
      <c r="D11" s="3233"/>
      <c r="E11" s="3233"/>
      <c r="F11" s="3233"/>
      <c r="G11" s="3233"/>
      <c r="H11" s="3233"/>
      <c r="I11" s="3233"/>
      <c r="J11" s="3233"/>
      <c r="K11" s="3233"/>
      <c r="L11" s="3233"/>
      <c r="M11" s="3233"/>
      <c r="N11" s="3233"/>
      <c r="O11" s="3233"/>
      <c r="P11" s="3233"/>
      <c r="Q11" s="3233"/>
      <c r="R11" s="3233"/>
      <c r="S11" s="3233"/>
      <c r="T11" s="3233"/>
      <c r="U11" s="74"/>
      <c r="V11" s="3065">
        <f>IF(ISBLANK(W11),"",LARGE(V10:V10,1)+1)</f>
        <v>1</v>
      </c>
      <c r="W11" s="3066" t="s">
        <v>7196</v>
      </c>
      <c r="X11" s="3067"/>
      <c r="Y11" s="81"/>
      <c r="Z11" s="81"/>
      <c r="AA11" s="81"/>
      <c r="AB11" s="81"/>
      <c r="AC11" s="81"/>
      <c r="AD11" s="81"/>
      <c r="AE11" s="81"/>
      <c r="AF11" s="326"/>
    </row>
    <row r="12" spans="1:32" ht="30" customHeight="1">
      <c r="A12" s="324"/>
      <c r="B12" s="3069"/>
      <c r="C12" s="3069" t="s">
        <v>7390</v>
      </c>
      <c r="D12" s="3068"/>
      <c r="E12" s="3068"/>
      <c r="F12" s="3068"/>
      <c r="G12" s="3068"/>
      <c r="H12" s="3068"/>
      <c r="I12" s="3068"/>
      <c r="J12" s="3068"/>
      <c r="K12" s="3068"/>
      <c r="L12" s="3068"/>
      <c r="M12" s="3068"/>
      <c r="N12" s="3068"/>
      <c r="O12" s="3068"/>
      <c r="P12" s="3068"/>
      <c r="Q12" s="3068"/>
      <c r="R12" s="3068"/>
      <c r="S12" s="3068"/>
      <c r="T12" s="3068"/>
      <c r="U12" s="74"/>
      <c r="V12" s="3065">
        <f>IF(ISBLANK(W12),"",LARGE(V10:V11,1)+1)</f>
        <v>2</v>
      </c>
      <c r="W12" s="3066" t="s">
        <v>7197</v>
      </c>
      <c r="X12" s="3067"/>
      <c r="Y12" s="81"/>
      <c r="Z12" s="81"/>
      <c r="AA12" s="81"/>
      <c r="AB12" s="81"/>
      <c r="AC12" s="81"/>
      <c r="AD12" s="81"/>
      <c r="AE12" s="81"/>
      <c r="AF12" s="326"/>
    </row>
    <row r="13" spans="1:32" ht="30" customHeight="1">
      <c r="A13" s="324"/>
      <c r="B13" s="3069"/>
      <c r="C13" s="3071" t="s">
        <v>7391</v>
      </c>
      <c r="D13" s="3068"/>
      <c r="E13" s="3068"/>
      <c r="F13" s="3068"/>
      <c r="G13" s="3068"/>
      <c r="H13" s="3068"/>
      <c r="I13" s="3068"/>
      <c r="J13" s="3068"/>
      <c r="K13" s="3070"/>
      <c r="L13" s="3068"/>
      <c r="M13" s="3068"/>
      <c r="N13" s="3068"/>
      <c r="O13" s="3068"/>
      <c r="P13" s="3068"/>
      <c r="Q13" s="3068"/>
      <c r="R13" s="3068"/>
      <c r="S13" s="3068"/>
      <c r="T13" s="3068"/>
      <c r="U13" s="74"/>
      <c r="V13" s="3065">
        <f>IF(ISBLANK(W13),"",LARGE(V10:V12,1)+1)</f>
        <v>3</v>
      </c>
      <c r="W13" s="3066" t="s">
        <v>7199</v>
      </c>
      <c r="X13" s="3067"/>
      <c r="Y13" s="81"/>
      <c r="Z13" s="81"/>
      <c r="AA13" s="81"/>
      <c r="AB13" s="81"/>
      <c r="AC13" s="81"/>
      <c r="AD13" s="81"/>
      <c r="AE13" s="81"/>
      <c r="AF13" s="326"/>
    </row>
    <row r="14" spans="1:32" ht="30" customHeight="1">
      <c r="A14" s="324"/>
      <c r="B14" s="3085"/>
      <c r="C14" s="3071" t="s">
        <v>7392</v>
      </c>
      <c r="D14" s="3069"/>
      <c r="E14" s="3068"/>
      <c r="F14" s="3068"/>
      <c r="G14" s="3068"/>
      <c r="H14" s="3068"/>
      <c r="I14" s="3068"/>
      <c r="J14" s="3068"/>
      <c r="K14" s="3068"/>
      <c r="L14" s="3068"/>
      <c r="M14" s="3068"/>
      <c r="N14" s="3068"/>
      <c r="O14" s="3068"/>
      <c r="P14" s="3068"/>
      <c r="Q14" s="3068"/>
      <c r="R14" s="3068"/>
      <c r="S14" s="3068"/>
      <c r="T14" s="3068"/>
      <c r="U14" s="74"/>
      <c r="V14" s="3065" t="str">
        <f>IF(ISBLANK(W14),"",LARGE(V10:V13,1)+1)</f>
        <v/>
      </c>
      <c r="W14" s="3066"/>
      <c r="X14" s="3067" t="s">
        <v>6789</v>
      </c>
      <c r="Y14" s="81"/>
      <c r="Z14" s="81"/>
      <c r="AA14" s="81"/>
      <c r="AB14" s="81"/>
      <c r="AC14" s="81"/>
      <c r="AD14" s="81"/>
      <c r="AE14" s="81"/>
      <c r="AF14" s="326"/>
    </row>
    <row r="15" spans="1:32" ht="30" customHeight="1">
      <c r="A15" s="324"/>
      <c r="B15" s="3059"/>
      <c r="C15" s="3071"/>
      <c r="D15" s="3069"/>
      <c r="E15" s="3068"/>
      <c r="F15" s="3068"/>
      <c r="G15" s="3068"/>
      <c r="H15" s="3068"/>
      <c r="I15" s="3068"/>
      <c r="J15" s="3068"/>
      <c r="K15" s="3068"/>
      <c r="L15" s="3068"/>
      <c r="M15" s="3068"/>
      <c r="N15" s="3068"/>
      <c r="O15" s="3068"/>
      <c r="P15" s="3068"/>
      <c r="Q15" s="3068"/>
      <c r="R15" s="3068"/>
      <c r="S15" s="3068"/>
      <c r="T15" s="3068"/>
      <c r="U15" s="74"/>
      <c r="V15" s="3065" t="str">
        <f>IF(ISBLANK(W15),"",LARGE(V10:V14,1)+1)</f>
        <v/>
      </c>
      <c r="W15" s="3066"/>
      <c r="X15" s="3067" t="s">
        <v>7202</v>
      </c>
      <c r="Y15" s="81"/>
      <c r="Z15" s="81"/>
      <c r="AA15" s="81"/>
      <c r="AB15" s="81"/>
      <c r="AC15" s="81"/>
      <c r="AD15" s="81"/>
      <c r="AE15" s="81"/>
      <c r="AF15" s="326"/>
    </row>
    <row r="16" spans="1:32" ht="30" customHeight="1">
      <c r="A16" s="324"/>
      <c r="B16" s="3059"/>
      <c r="C16" s="3069" t="s">
        <v>7198</v>
      </c>
      <c r="D16" s="3228"/>
      <c r="E16" s="3228"/>
      <c r="F16" s="3228"/>
      <c r="G16" s="3228"/>
      <c r="H16" s="3228"/>
      <c r="I16" s="3228"/>
      <c r="J16" s="3228"/>
      <c r="K16" s="3070"/>
      <c r="L16" s="3228"/>
      <c r="M16" s="3228"/>
      <c r="N16" s="3228"/>
      <c r="O16" s="3228"/>
      <c r="P16" s="3228"/>
      <c r="Q16" s="3228"/>
      <c r="R16" s="3228"/>
      <c r="S16" s="3228"/>
      <c r="T16" s="3228"/>
      <c r="U16" s="74"/>
      <c r="V16" s="3065">
        <f>IF(ISBLANK(W16),"",LARGE(V10:V15,1)+1)</f>
        <v>4</v>
      </c>
      <c r="W16" s="3066" t="s">
        <v>7204</v>
      </c>
      <c r="X16" s="3067"/>
      <c r="Y16" s="81"/>
      <c r="Z16" s="81"/>
      <c r="AA16" s="81"/>
      <c r="AB16" s="81"/>
      <c r="AC16" s="81"/>
      <c r="AD16" s="81"/>
      <c r="AE16" s="81"/>
      <c r="AF16" s="326"/>
    </row>
    <row r="17" spans="1:32" ht="30" customHeight="1">
      <c r="A17" s="324"/>
      <c r="B17" s="3059"/>
      <c r="C17" s="3071" t="s">
        <v>7200</v>
      </c>
      <c r="D17" s="3069"/>
      <c r="E17" s="3228"/>
      <c r="F17" s="3228"/>
      <c r="G17" s="3228"/>
      <c r="H17" s="3228"/>
      <c r="I17" s="3228"/>
      <c r="J17" s="3228"/>
      <c r="K17" s="3228"/>
      <c r="L17" s="3228"/>
      <c r="M17" s="3228"/>
      <c r="N17" s="3228"/>
      <c r="O17" s="3228"/>
      <c r="P17" s="3228"/>
      <c r="Q17" s="3228"/>
      <c r="R17" s="3228"/>
      <c r="S17" s="3228"/>
      <c r="T17" s="3228"/>
      <c r="U17" s="74"/>
      <c r="V17" s="3065" t="str">
        <f>IF(ISBLANK(W17),"",LARGE(V10:V16,1)+1)</f>
        <v/>
      </c>
      <c r="W17" s="3075"/>
      <c r="X17" s="3062"/>
      <c r="Y17" s="94"/>
      <c r="Z17" s="94"/>
      <c r="AA17" s="94"/>
      <c r="AB17" s="94"/>
      <c r="AC17" s="94"/>
      <c r="AD17" s="94"/>
      <c r="AE17" s="94"/>
      <c r="AF17" s="326"/>
    </row>
    <row r="18" spans="1:32" ht="30" customHeight="1">
      <c r="A18" s="324"/>
      <c r="B18" s="3059"/>
      <c r="C18" s="3071" t="s">
        <v>7201</v>
      </c>
      <c r="D18" s="3069"/>
      <c r="E18" s="3228"/>
      <c r="F18" s="3228"/>
      <c r="G18" s="3228"/>
      <c r="H18" s="3228"/>
      <c r="I18" s="3228"/>
      <c r="J18" s="3228"/>
      <c r="K18" s="3228"/>
      <c r="L18" s="3228"/>
      <c r="M18" s="3228"/>
      <c r="N18" s="3228"/>
      <c r="O18" s="3228"/>
      <c r="P18" s="3228"/>
      <c r="Q18" s="3228"/>
      <c r="R18" s="3228"/>
      <c r="S18" s="3228"/>
      <c r="T18" s="3228"/>
      <c r="U18" s="74"/>
      <c r="V18" s="74"/>
      <c r="W18" s="74"/>
      <c r="X18" s="74"/>
      <c r="Y18" s="74"/>
      <c r="Z18" s="74"/>
      <c r="AA18" s="74"/>
      <c r="AB18" s="74"/>
      <c r="AC18" s="74"/>
      <c r="AD18" s="74"/>
      <c r="AE18" s="74"/>
      <c r="AF18" s="326"/>
    </row>
    <row r="19" spans="1:32" ht="30" customHeight="1">
      <c r="A19" s="324"/>
      <c r="B19" s="3059"/>
      <c r="C19" s="80"/>
      <c r="D19" s="3071" t="s">
        <v>7203</v>
      </c>
      <c r="E19" s="3071"/>
      <c r="F19" s="3071"/>
      <c r="G19" s="3228"/>
      <c r="H19" s="3228"/>
      <c r="I19" s="3228"/>
      <c r="J19" s="3228"/>
      <c r="K19" s="3228"/>
      <c r="L19" s="3228"/>
      <c r="M19" s="3228"/>
      <c r="N19" s="3228"/>
      <c r="O19" s="3228"/>
      <c r="P19" s="3228"/>
      <c r="Q19" s="3228"/>
      <c r="R19" s="3228"/>
      <c r="S19" s="3228"/>
      <c r="T19" s="3228"/>
      <c r="U19" s="74"/>
      <c r="V19" s="3076" t="s">
        <v>7208</v>
      </c>
      <c r="W19" s="332"/>
      <c r="X19" s="332"/>
      <c r="Y19" s="332"/>
      <c r="Z19" s="332"/>
      <c r="AA19" s="332"/>
      <c r="AB19" s="332"/>
      <c r="AC19" s="332"/>
      <c r="AD19" s="332"/>
      <c r="AE19" s="332"/>
      <c r="AF19" s="326"/>
    </row>
    <row r="20" spans="1:32" ht="30" customHeight="1">
      <c r="A20" s="324"/>
      <c r="B20" s="3059"/>
      <c r="C20" s="3069"/>
      <c r="D20" s="3072" t="s">
        <v>2803</v>
      </c>
      <c r="E20" s="3073" t="s">
        <v>7205</v>
      </c>
      <c r="F20" s="3071"/>
      <c r="G20" s="3074"/>
      <c r="H20" s="3074"/>
      <c r="I20" s="3074"/>
      <c r="J20" s="3074"/>
      <c r="K20" s="3228"/>
      <c r="L20" s="3228"/>
      <c r="M20" s="3228"/>
      <c r="N20" s="3228"/>
      <c r="O20" s="3228"/>
      <c r="P20" s="3228"/>
      <c r="Q20" s="3228"/>
      <c r="R20" s="3228"/>
      <c r="S20" s="3228"/>
      <c r="T20" s="3228"/>
      <c r="U20" s="74"/>
      <c r="V20" s="3062" t="s">
        <v>7209</v>
      </c>
      <c r="W20" s="332"/>
      <c r="X20" s="332"/>
      <c r="Y20" s="332"/>
      <c r="Z20" s="332"/>
      <c r="AA20" s="332"/>
      <c r="AB20" s="332"/>
      <c r="AC20" s="332"/>
      <c r="AD20" s="332"/>
      <c r="AE20" s="332"/>
      <c r="AF20" s="326"/>
    </row>
    <row r="21" spans="1:32" ht="30" customHeight="1">
      <c r="A21" s="324"/>
      <c r="B21" s="3059"/>
      <c r="C21" s="3069"/>
      <c r="D21" s="3071" t="s">
        <v>7206</v>
      </c>
      <c r="E21" s="3071"/>
      <c r="F21" s="3071"/>
      <c r="G21" s="3228"/>
      <c r="H21" s="3228"/>
      <c r="I21" s="3228"/>
      <c r="J21" s="3228"/>
      <c r="K21" s="3228"/>
      <c r="L21" s="3228"/>
      <c r="M21" s="3228"/>
      <c r="N21" s="3228"/>
      <c r="O21" s="3228"/>
      <c r="P21" s="3228"/>
      <c r="Q21" s="3228"/>
      <c r="R21" s="3228"/>
      <c r="S21" s="3228"/>
      <c r="T21" s="3228"/>
      <c r="U21" s="74"/>
      <c r="V21" s="3062"/>
      <c r="W21" s="332"/>
      <c r="X21" s="3077" t="s">
        <v>7211</v>
      </c>
      <c r="Y21" s="3078"/>
      <c r="Z21" s="332"/>
      <c r="AA21" s="332"/>
      <c r="AB21" s="3079" t="s">
        <v>7212</v>
      </c>
      <c r="AC21" s="3080"/>
      <c r="AD21" s="332"/>
      <c r="AE21" s="332"/>
      <c r="AF21" s="326"/>
    </row>
    <row r="22" spans="1:32" ht="30" customHeight="1">
      <c r="A22" s="324"/>
      <c r="B22" s="3059"/>
      <c r="C22" s="3069"/>
      <c r="D22" s="3072" t="s">
        <v>2803</v>
      </c>
      <c r="E22" s="3073" t="s">
        <v>7207</v>
      </c>
      <c r="F22" s="3071"/>
      <c r="G22" s="3074"/>
      <c r="H22" s="3074"/>
      <c r="I22" s="3074"/>
      <c r="J22" s="3074"/>
      <c r="K22" s="3228"/>
      <c r="L22" s="3228"/>
      <c r="M22" s="3228"/>
      <c r="N22" s="3228"/>
      <c r="O22" s="3228"/>
      <c r="P22" s="3228"/>
      <c r="Q22" s="3228"/>
      <c r="R22" s="3228"/>
      <c r="S22" s="3228"/>
      <c r="T22" s="3228"/>
      <c r="U22" s="74"/>
      <c r="V22" s="3062"/>
      <c r="W22" s="332"/>
      <c r="X22" s="3081">
        <v>1</v>
      </c>
      <c r="Y22" s="3082" t="s">
        <v>102</v>
      </c>
      <c r="Z22" s="332"/>
      <c r="AA22" s="332"/>
      <c r="AB22" s="3083">
        <v>1</v>
      </c>
      <c r="AC22" s="3084" t="s">
        <v>102</v>
      </c>
      <c r="AD22" s="332"/>
      <c r="AE22" s="332"/>
      <c r="AF22" s="326"/>
    </row>
    <row r="23" spans="1:32" ht="30" customHeight="1">
      <c r="A23" s="324"/>
      <c r="B23" s="3059"/>
      <c r="C23" s="3069"/>
      <c r="D23" s="3072"/>
      <c r="E23" s="3073"/>
      <c r="F23" s="3071"/>
      <c r="G23" s="3074"/>
      <c r="H23" s="3074"/>
      <c r="I23" s="3074"/>
      <c r="J23" s="3074"/>
      <c r="K23" s="3228"/>
      <c r="L23" s="3228"/>
      <c r="M23" s="3228"/>
      <c r="N23" s="3228"/>
      <c r="O23" s="3228"/>
      <c r="P23" s="3228"/>
      <c r="Q23" s="3228"/>
      <c r="R23" s="3228"/>
      <c r="S23" s="3228"/>
      <c r="T23" s="3228"/>
      <c r="U23" s="74"/>
      <c r="V23" s="3062" t="s">
        <v>7215</v>
      </c>
      <c r="W23" s="332"/>
      <c r="X23" s="332"/>
      <c r="Y23" s="332"/>
      <c r="Z23" s="332"/>
      <c r="AA23" s="332"/>
      <c r="AB23" s="332"/>
      <c r="AC23" s="332"/>
      <c r="AD23" s="332"/>
      <c r="AE23" s="332"/>
      <c r="AF23" s="326"/>
    </row>
    <row r="24" spans="1:32" ht="30" customHeight="1">
      <c r="A24" s="324"/>
      <c r="B24" s="3059"/>
      <c r="C24" s="3069" t="s">
        <v>7210</v>
      </c>
      <c r="D24" s="3228"/>
      <c r="E24" s="3228"/>
      <c r="F24" s="3228"/>
      <c r="G24" s="3228"/>
      <c r="H24" s="3228"/>
      <c r="I24" s="3228"/>
      <c r="J24" s="3228"/>
      <c r="K24" s="3228"/>
      <c r="L24" s="3228"/>
      <c r="M24" s="3228"/>
      <c r="N24" s="3228"/>
      <c r="O24" s="3228"/>
      <c r="P24" s="3228"/>
      <c r="Q24" s="3228"/>
      <c r="R24" s="3228"/>
      <c r="S24" s="3228"/>
      <c r="T24" s="3228"/>
      <c r="U24" s="74"/>
      <c r="V24" s="3062" t="s">
        <v>7217</v>
      </c>
      <c r="W24" s="332"/>
      <c r="X24" s="332"/>
      <c r="Y24" s="332"/>
      <c r="Z24" s="332"/>
      <c r="AA24" s="332"/>
      <c r="AB24" s="332"/>
      <c r="AC24" s="332"/>
      <c r="AD24" s="332"/>
      <c r="AE24" s="332"/>
      <c r="AF24" s="326"/>
    </row>
    <row r="25" spans="1:32" ht="30" customHeight="1">
      <c r="A25" s="324"/>
      <c r="B25" s="3059"/>
      <c r="C25" s="3228" t="s">
        <v>7213</v>
      </c>
      <c r="D25" s="3228"/>
      <c r="E25" s="3228"/>
      <c r="F25" s="3228"/>
      <c r="G25" s="3228"/>
      <c r="H25" s="3228"/>
      <c r="I25" s="3228"/>
      <c r="J25" s="3228"/>
      <c r="K25" s="3228"/>
      <c r="L25" s="3228"/>
      <c r="M25" s="3228"/>
      <c r="N25" s="3228"/>
      <c r="O25" s="3228"/>
      <c r="P25" s="3228"/>
      <c r="Q25" s="3228"/>
      <c r="R25" s="3228"/>
      <c r="S25" s="3228"/>
      <c r="T25" s="3228"/>
      <c r="U25" s="74"/>
      <c r="V25" s="332"/>
      <c r="W25" s="332"/>
      <c r="X25" s="332"/>
      <c r="Y25" s="332"/>
      <c r="Z25" s="332"/>
      <c r="AA25" s="332"/>
      <c r="AB25" s="332"/>
      <c r="AC25" s="332"/>
      <c r="AD25" s="332"/>
      <c r="AE25" s="332"/>
      <c r="AF25" s="326"/>
    </row>
    <row r="26" spans="1:32" ht="30" customHeight="1">
      <c r="A26" s="324"/>
      <c r="B26" s="3059"/>
      <c r="C26" s="3069"/>
      <c r="D26" s="3071" t="s">
        <v>7214</v>
      </c>
      <c r="E26" s="3228"/>
      <c r="F26" s="3228"/>
      <c r="G26" s="3228"/>
      <c r="H26" s="3228"/>
      <c r="I26" s="3228"/>
      <c r="J26" s="3228"/>
      <c r="K26" s="3228"/>
      <c r="L26" s="3228"/>
      <c r="M26" s="3228"/>
      <c r="N26" s="3228"/>
      <c r="O26" s="3228"/>
      <c r="P26" s="3228"/>
      <c r="Q26" s="3228"/>
      <c r="R26" s="3228"/>
      <c r="S26" s="3228"/>
      <c r="T26" s="3228"/>
      <c r="U26" s="74"/>
      <c r="V26" s="74"/>
      <c r="W26" s="74"/>
      <c r="X26" s="74"/>
      <c r="Y26" s="74"/>
      <c r="Z26" s="74"/>
      <c r="AA26" s="74"/>
      <c r="AB26" s="74"/>
      <c r="AC26" s="74"/>
      <c r="AD26" s="74"/>
      <c r="AE26" s="74"/>
      <c r="AF26" s="326"/>
    </row>
    <row r="27" spans="1:32" ht="30" customHeight="1">
      <c r="A27" s="324"/>
      <c r="B27" s="3059"/>
      <c r="C27" s="3069"/>
      <c r="D27" s="3071" t="s">
        <v>7216</v>
      </c>
      <c r="E27" s="3228"/>
      <c r="F27" s="3228"/>
      <c r="G27" s="3228"/>
      <c r="H27" s="3228"/>
      <c r="I27" s="3228"/>
      <c r="J27" s="3228"/>
      <c r="K27" s="3228"/>
      <c r="L27" s="3228"/>
      <c r="M27" s="3228"/>
      <c r="N27" s="3228"/>
      <c r="O27" s="3228"/>
      <c r="P27" s="3228"/>
      <c r="Q27" s="3228"/>
      <c r="R27" s="3228"/>
      <c r="S27" s="3228"/>
      <c r="T27" s="3228"/>
      <c r="U27" s="74"/>
      <c r="V27" s="2134" t="s">
        <v>6847</v>
      </c>
      <c r="W27" s="74"/>
      <c r="X27" s="74"/>
      <c r="Y27" s="74"/>
      <c r="Z27" s="74"/>
      <c r="AA27" s="74"/>
      <c r="AB27" s="74"/>
      <c r="AC27" s="74"/>
      <c r="AD27" s="74"/>
      <c r="AE27" s="74"/>
      <c r="AF27" s="326"/>
    </row>
    <row r="28" spans="1:32" ht="30" customHeight="1">
      <c r="A28" s="324"/>
      <c r="B28" s="3059"/>
      <c r="C28" s="3071"/>
      <c r="D28" s="3071" t="s">
        <v>7218</v>
      </c>
      <c r="E28" s="3085"/>
      <c r="F28" s="3085"/>
      <c r="G28" s="3085"/>
      <c r="H28" s="3085"/>
      <c r="I28" s="3085"/>
      <c r="J28" s="3085"/>
      <c r="K28" s="3085"/>
      <c r="L28" s="3085"/>
      <c r="M28" s="3085"/>
      <c r="N28" s="3085"/>
      <c r="O28" s="3085"/>
      <c r="P28" s="3085"/>
      <c r="Q28" s="3085"/>
      <c r="R28" s="3085"/>
      <c r="S28" s="3085"/>
      <c r="T28" s="3085"/>
      <c r="U28" s="74"/>
      <c r="V28" s="2134" t="s">
        <v>6848</v>
      </c>
      <c r="W28" s="74"/>
      <c r="X28" s="74"/>
      <c r="Y28" s="74"/>
      <c r="Z28" s="74"/>
      <c r="AA28" s="74"/>
      <c r="AB28" s="74"/>
      <c r="AC28" s="74"/>
      <c r="AD28" s="74"/>
      <c r="AE28" s="74"/>
      <c r="AF28" s="326"/>
    </row>
    <row r="29" spans="1:32" ht="30" customHeight="1">
      <c r="A29" s="324"/>
      <c r="B29" s="3059"/>
      <c r="C29" s="3069"/>
      <c r="D29" s="3085"/>
      <c r="E29" s="3085"/>
      <c r="F29" s="3085"/>
      <c r="G29" s="3085"/>
      <c r="H29" s="3085"/>
      <c r="I29" s="3085"/>
      <c r="J29" s="3085"/>
      <c r="K29" s="3085"/>
      <c r="L29" s="3085"/>
      <c r="M29" s="3085"/>
      <c r="N29" s="3085"/>
      <c r="O29" s="3085"/>
      <c r="P29" s="3085"/>
      <c r="Q29" s="3085"/>
      <c r="R29" s="3085"/>
      <c r="S29" s="3085"/>
      <c r="T29" s="3085"/>
      <c r="U29" s="74"/>
      <c r="V29" s="3086" t="s">
        <v>6849</v>
      </c>
      <c r="W29" s="74"/>
      <c r="X29" s="3086" t="s">
        <v>233</v>
      </c>
      <c r="Y29" s="74"/>
      <c r="Z29" s="74"/>
      <c r="AA29" s="74"/>
      <c r="AB29" s="74"/>
      <c r="AC29" s="74"/>
      <c r="AD29" s="74"/>
      <c r="AE29" s="74"/>
      <c r="AF29" s="326"/>
    </row>
    <row r="30" spans="1:32" ht="30" customHeight="1">
      <c r="A30" s="324"/>
      <c r="B30" s="3059"/>
      <c r="C30" s="3069" t="s">
        <v>7219</v>
      </c>
      <c r="D30" s="3069"/>
      <c r="E30" s="3069"/>
      <c r="F30" s="3069"/>
      <c r="G30" s="3069"/>
      <c r="H30" s="3069"/>
      <c r="I30" s="3069"/>
      <c r="J30" s="3069"/>
      <c r="K30" s="3069"/>
      <c r="L30" s="3069"/>
      <c r="M30" s="3069"/>
      <c r="N30" s="3069"/>
      <c r="O30" s="3069"/>
      <c r="P30" s="3069"/>
      <c r="Q30" s="3069"/>
      <c r="R30" s="3069"/>
      <c r="S30" s="3069"/>
      <c r="T30" s="3069"/>
      <c r="U30" s="74"/>
      <c r="V30" s="2134" t="s">
        <v>6850</v>
      </c>
      <c r="W30" s="74"/>
      <c r="X30" s="74"/>
      <c r="Y30" s="74"/>
      <c r="Z30" s="74"/>
      <c r="AA30" s="74"/>
      <c r="AB30" s="74"/>
      <c r="AC30" s="74"/>
      <c r="AD30" s="74"/>
      <c r="AE30" s="74"/>
      <c r="AF30" s="326"/>
    </row>
    <row r="31" spans="1:32" ht="30" customHeight="1">
      <c r="A31" s="324"/>
      <c r="B31" s="3059"/>
      <c r="C31" s="3069"/>
      <c r="D31" s="3071" t="s">
        <v>7220</v>
      </c>
      <c r="E31" s="3069"/>
      <c r="F31" s="3069"/>
      <c r="G31" s="3069"/>
      <c r="H31" s="3069"/>
      <c r="I31" s="3069"/>
      <c r="J31" s="3069"/>
      <c r="K31" s="3069"/>
      <c r="L31" s="3069"/>
      <c r="M31" s="3069"/>
      <c r="N31" s="3069"/>
      <c r="O31" s="3069"/>
      <c r="P31" s="3069"/>
      <c r="Q31" s="3069"/>
      <c r="R31" s="3069"/>
      <c r="S31" s="3069"/>
      <c r="T31" s="3069"/>
      <c r="U31" s="74"/>
      <c r="V31" s="2134" t="s">
        <v>6851</v>
      </c>
      <c r="W31" s="74"/>
      <c r="X31" s="74"/>
      <c r="Y31" s="74"/>
      <c r="Z31" s="74"/>
      <c r="AA31" s="74"/>
      <c r="AB31" s="74"/>
      <c r="AC31" s="74"/>
      <c r="AD31" s="74"/>
      <c r="AE31" s="74"/>
      <c r="AF31" s="326"/>
    </row>
    <row r="32" spans="1:32" ht="30" customHeight="1">
      <c r="A32" s="324"/>
      <c r="B32" s="3059"/>
      <c r="C32" s="3085"/>
      <c r="D32" s="3071" t="s">
        <v>7221</v>
      </c>
      <c r="E32" s="3085"/>
      <c r="F32" s="3085"/>
      <c r="G32" s="3085"/>
      <c r="H32" s="3085"/>
      <c r="I32" s="3085"/>
      <c r="J32" s="3085"/>
      <c r="K32" s="3085"/>
      <c r="L32" s="3085"/>
      <c r="M32" s="3085"/>
      <c r="N32" s="3085"/>
      <c r="O32" s="3085"/>
      <c r="P32" s="3085"/>
      <c r="Q32" s="3085"/>
      <c r="R32" s="3085"/>
      <c r="S32" s="3085"/>
      <c r="T32" s="3085"/>
      <c r="U32" s="74"/>
      <c r="V32" s="2134" t="s">
        <v>6852</v>
      </c>
      <c r="W32" s="74"/>
      <c r="X32" s="74"/>
      <c r="Y32" s="74"/>
      <c r="Z32" s="74"/>
      <c r="AA32" s="74"/>
      <c r="AB32" s="74"/>
      <c r="AC32" s="74"/>
      <c r="AD32" s="74"/>
      <c r="AE32" s="74"/>
      <c r="AF32" s="326"/>
    </row>
    <row r="33" spans="1:32" ht="30" customHeight="1">
      <c r="A33" s="324"/>
      <c r="B33" s="3059"/>
      <c r="C33" s="3085"/>
      <c r="D33" s="3071" t="s">
        <v>7222</v>
      </c>
      <c r="E33" s="3085"/>
      <c r="F33" s="3085"/>
      <c r="G33" s="3085"/>
      <c r="H33" s="3085"/>
      <c r="I33" s="3085"/>
      <c r="J33" s="3085"/>
      <c r="K33" s="3085"/>
      <c r="L33" s="3085"/>
      <c r="M33" s="3085"/>
      <c r="N33" s="3085"/>
      <c r="O33" s="3085"/>
      <c r="P33" s="3085"/>
      <c r="Q33" s="3085"/>
      <c r="R33" s="3085"/>
      <c r="S33" s="3085"/>
      <c r="T33" s="3085"/>
      <c r="U33" s="74"/>
      <c r="V33" s="74"/>
      <c r="W33" s="74"/>
      <c r="X33" s="74"/>
      <c r="Y33" s="74"/>
      <c r="Z33" s="74"/>
      <c r="AA33" s="74"/>
      <c r="AB33" s="74"/>
      <c r="AC33" s="74"/>
      <c r="AD33" s="74"/>
      <c r="AE33" s="74"/>
      <c r="AF33" s="326"/>
    </row>
    <row r="34" spans="1:32" ht="30" customHeight="1">
      <c r="A34" s="324"/>
      <c r="B34" s="3059"/>
      <c r="C34" s="3085"/>
      <c r="D34" s="3071" t="s">
        <v>7223</v>
      </c>
      <c r="E34" s="3085"/>
      <c r="F34" s="3085"/>
      <c r="G34" s="3085"/>
      <c r="H34" s="3085"/>
      <c r="I34" s="3085"/>
      <c r="J34" s="3085"/>
      <c r="K34" s="3085"/>
      <c r="L34" s="3085"/>
      <c r="M34" s="3085"/>
      <c r="N34" s="3085"/>
      <c r="O34" s="3085"/>
      <c r="P34" s="3085"/>
      <c r="Q34" s="3085"/>
      <c r="R34" s="3085"/>
      <c r="S34" s="3085"/>
      <c r="T34" s="3085"/>
      <c r="U34" s="74"/>
      <c r="V34" s="74"/>
      <c r="W34" s="3229" t="s">
        <v>6853</v>
      </c>
      <c r="X34" s="2134" t="s">
        <v>7225</v>
      </c>
      <c r="Y34" s="74"/>
      <c r="Z34" s="74"/>
      <c r="AA34" s="74"/>
      <c r="AB34" s="74"/>
      <c r="AC34" s="74"/>
      <c r="AD34" s="74"/>
      <c r="AE34" s="74"/>
      <c r="AF34" s="326"/>
    </row>
    <row r="35" spans="1:32" ht="30" customHeight="1">
      <c r="A35" s="324"/>
      <c r="B35" s="3059"/>
      <c r="C35" s="3069"/>
      <c r="D35" s="3085"/>
      <c r="E35" s="3085"/>
      <c r="F35" s="3085"/>
      <c r="G35" s="3085"/>
      <c r="H35" s="3085"/>
      <c r="I35" s="3085"/>
      <c r="J35" s="3085"/>
      <c r="K35" s="3085"/>
      <c r="L35" s="3085"/>
      <c r="M35" s="3085"/>
      <c r="N35" s="3085"/>
      <c r="O35" s="3085"/>
      <c r="P35" s="3085"/>
      <c r="Q35" s="3085"/>
      <c r="R35" s="3085"/>
      <c r="S35" s="3085"/>
      <c r="T35" s="3085"/>
      <c r="U35" s="74"/>
      <c r="V35" s="74"/>
      <c r="W35" s="3229"/>
      <c r="X35" s="2134" t="s">
        <v>6854</v>
      </c>
      <c r="Y35" s="74"/>
      <c r="Z35" s="74"/>
      <c r="AA35" s="74"/>
      <c r="AB35" s="74"/>
      <c r="AC35" s="74"/>
      <c r="AD35" s="74"/>
      <c r="AE35" s="74"/>
      <c r="AF35" s="326"/>
    </row>
    <row r="36" spans="1:32" ht="30" customHeight="1">
      <c r="A36" s="324"/>
      <c r="B36" s="3059"/>
      <c r="C36" s="3069" t="s">
        <v>7224</v>
      </c>
      <c r="D36" s="3085"/>
      <c r="E36" s="3085"/>
      <c r="F36" s="3085"/>
      <c r="G36" s="3085"/>
      <c r="H36" s="3085"/>
      <c r="I36" s="3085"/>
      <c r="J36" s="3085"/>
      <c r="K36" s="3085"/>
      <c r="L36" s="3085"/>
      <c r="M36" s="3085"/>
      <c r="N36" s="3085"/>
      <c r="O36" s="3085"/>
      <c r="P36" s="3085"/>
      <c r="Q36" s="3085"/>
      <c r="R36" s="3085"/>
      <c r="S36" s="3085"/>
      <c r="T36" s="3085"/>
      <c r="U36" s="74"/>
      <c r="V36" s="74"/>
      <c r="W36" s="3229"/>
      <c r="X36" s="2134" t="s">
        <v>6855</v>
      </c>
      <c r="Y36" s="74"/>
      <c r="Z36" s="74"/>
      <c r="AA36" s="74"/>
      <c r="AB36" s="74"/>
      <c r="AC36" s="74"/>
      <c r="AD36" s="74"/>
      <c r="AE36" s="74"/>
      <c r="AF36" s="326"/>
    </row>
    <row r="37" spans="1:32" ht="30" customHeight="1">
      <c r="A37" s="324"/>
      <c r="B37" s="3059"/>
      <c r="C37" s="3069"/>
      <c r="D37" s="3085"/>
      <c r="E37" s="3085"/>
      <c r="F37" s="3085"/>
      <c r="G37" s="3085"/>
      <c r="H37" s="3085"/>
      <c r="I37" s="3085"/>
      <c r="J37" s="3085"/>
      <c r="K37" s="3085"/>
      <c r="L37" s="3085"/>
      <c r="M37" s="3085"/>
      <c r="N37" s="3085"/>
      <c r="O37" s="3085"/>
      <c r="P37" s="3085"/>
      <c r="Q37" s="3085"/>
      <c r="R37" s="3085"/>
      <c r="S37" s="3085"/>
      <c r="T37" s="3085"/>
      <c r="U37" s="74"/>
      <c r="V37" s="74"/>
      <c r="W37" s="3229"/>
      <c r="X37" s="2134" t="s">
        <v>6856</v>
      </c>
      <c r="Y37" s="74"/>
      <c r="Z37" s="74"/>
      <c r="AA37" s="74"/>
      <c r="AB37" s="74"/>
      <c r="AC37" s="74"/>
      <c r="AD37" s="74"/>
      <c r="AE37" s="74"/>
      <c r="AF37" s="326"/>
    </row>
    <row r="38" spans="1:32" ht="30" customHeight="1">
      <c r="A38" s="324"/>
      <c r="B38" s="3059"/>
      <c r="C38" s="3069" t="s">
        <v>7177</v>
      </c>
      <c r="D38" s="3085"/>
      <c r="E38" s="3085"/>
      <c r="F38" s="3085"/>
      <c r="G38" s="3085"/>
      <c r="H38" s="3085"/>
      <c r="I38" s="3085"/>
      <c r="J38" s="3085"/>
      <c r="K38" s="3085"/>
      <c r="L38" s="3085"/>
      <c r="M38" s="3085"/>
      <c r="N38" s="3085"/>
      <c r="O38" s="3085"/>
      <c r="P38" s="3085"/>
      <c r="Q38" s="3085"/>
      <c r="R38" s="3085"/>
      <c r="S38" s="3085"/>
      <c r="T38" s="3085"/>
      <c r="U38" s="74"/>
      <c r="V38" s="74"/>
      <c r="W38" s="3229"/>
      <c r="X38" s="74"/>
      <c r="Y38" s="74"/>
      <c r="Z38" s="74"/>
      <c r="AA38" s="74"/>
      <c r="AB38" s="74"/>
      <c r="AC38" s="74"/>
      <c r="AD38" s="74"/>
      <c r="AE38" s="74"/>
      <c r="AF38" s="326"/>
    </row>
    <row r="39" spans="1:32" ht="30" customHeight="1">
      <c r="A39" s="324"/>
      <c r="B39" s="3059"/>
      <c r="C39" s="3069"/>
      <c r="D39" s="3071" t="s">
        <v>7234</v>
      </c>
      <c r="E39" s="3085"/>
      <c r="F39" s="3085"/>
      <c r="G39" s="3085"/>
      <c r="H39" s="3085"/>
      <c r="I39" s="3085"/>
      <c r="J39" s="3085"/>
      <c r="K39" s="3085"/>
      <c r="L39" s="3085"/>
      <c r="M39" s="3085"/>
      <c r="N39" s="3085"/>
      <c r="O39" s="3085"/>
      <c r="P39" s="3085"/>
      <c r="Q39" s="3085"/>
      <c r="R39" s="3085"/>
      <c r="S39" s="3085"/>
      <c r="T39" s="3085"/>
      <c r="U39" s="74"/>
      <c r="V39" s="74"/>
      <c r="W39" s="3229"/>
      <c r="X39" s="74"/>
      <c r="Y39" s="74"/>
      <c r="Z39" s="74"/>
      <c r="AA39" s="74"/>
      <c r="AB39" s="74"/>
      <c r="AC39" s="74"/>
      <c r="AD39" s="74"/>
      <c r="AE39" s="74"/>
      <c r="AF39" s="326"/>
    </row>
    <row r="40" spans="1:32" ht="30" customHeight="1">
      <c r="A40" s="324"/>
      <c r="B40" s="3059"/>
      <c r="C40" s="3069"/>
      <c r="D40" s="3071"/>
      <c r="E40" s="3085"/>
      <c r="F40" s="3085"/>
      <c r="G40" s="3085"/>
      <c r="H40" s="3085"/>
      <c r="I40" s="3085"/>
      <c r="J40" s="3085"/>
      <c r="K40" s="3085"/>
      <c r="L40" s="3085"/>
      <c r="M40" s="3085"/>
      <c r="N40" s="3085"/>
      <c r="O40" s="3085"/>
      <c r="P40" s="3085"/>
      <c r="Q40" s="3085"/>
      <c r="R40" s="3085"/>
      <c r="S40" s="3085"/>
      <c r="T40" s="3085"/>
      <c r="U40" s="74"/>
      <c r="V40" s="74"/>
      <c r="W40" s="74"/>
      <c r="X40" s="74"/>
      <c r="Y40" s="74"/>
      <c r="Z40" s="74"/>
      <c r="AA40" s="74"/>
      <c r="AB40" s="74"/>
      <c r="AC40" s="74"/>
      <c r="AD40" s="74"/>
      <c r="AE40" s="74"/>
      <c r="AF40" s="326"/>
    </row>
    <row r="41" spans="1:32" ht="30" customHeight="1">
      <c r="A41" s="324"/>
      <c r="B41" s="3059"/>
      <c r="C41" s="3069" t="s">
        <v>7178</v>
      </c>
      <c r="D41" s="3071"/>
      <c r="E41" s="3085"/>
      <c r="F41" s="3085"/>
      <c r="G41" s="3085"/>
      <c r="H41" s="3085"/>
      <c r="I41" s="3085"/>
      <c r="J41" s="3085"/>
      <c r="K41" s="3085"/>
      <c r="L41" s="3085"/>
      <c r="M41" s="3085"/>
      <c r="N41" s="3085"/>
      <c r="O41" s="3085"/>
      <c r="P41" s="3085"/>
      <c r="Q41" s="3085"/>
      <c r="R41" s="3085"/>
      <c r="S41" s="3085"/>
      <c r="T41" s="3085"/>
      <c r="U41" s="74"/>
      <c r="V41" s="74"/>
      <c r="W41" s="74"/>
      <c r="X41" s="74"/>
      <c r="Y41" s="74"/>
      <c r="Z41" s="74"/>
      <c r="AA41" s="74"/>
      <c r="AB41" s="74"/>
      <c r="AC41" s="74"/>
      <c r="AD41" s="74"/>
      <c r="AE41" s="74"/>
      <c r="AF41" s="326"/>
    </row>
    <row r="42" spans="1:32" ht="30" customHeight="1">
      <c r="A42" s="324"/>
      <c r="B42" s="3059"/>
      <c r="C42" s="3069"/>
      <c r="D42" s="3071" t="s">
        <v>7235</v>
      </c>
      <c r="E42" s="3085"/>
      <c r="F42" s="3085"/>
      <c r="G42" s="3085"/>
      <c r="H42" s="3085"/>
      <c r="I42" s="3085"/>
      <c r="J42" s="3085"/>
      <c r="K42" s="3085"/>
      <c r="L42" s="3085"/>
      <c r="M42" s="3085"/>
      <c r="N42" s="3085"/>
      <c r="O42" s="3085"/>
      <c r="P42" s="3085"/>
      <c r="Q42" s="3085"/>
      <c r="R42" s="3085"/>
      <c r="S42" s="3085"/>
      <c r="T42" s="3085"/>
      <c r="U42" s="74"/>
      <c r="V42" s="74"/>
      <c r="W42" s="74"/>
      <c r="X42" s="74"/>
      <c r="Y42" s="74"/>
      <c r="Z42" s="74"/>
      <c r="AA42" s="74"/>
      <c r="AB42" s="74"/>
      <c r="AC42" s="74"/>
      <c r="AD42" s="74"/>
      <c r="AE42" s="74"/>
      <c r="AF42" s="326"/>
    </row>
    <row r="43" spans="1:32" ht="30" customHeight="1">
      <c r="A43" s="324"/>
      <c r="B43" s="3059"/>
      <c r="C43" s="3069"/>
      <c r="D43" s="3071" t="s">
        <v>7236</v>
      </c>
      <c r="E43" s="3085"/>
      <c r="F43" s="3085"/>
      <c r="G43" s="3085"/>
      <c r="H43" s="3085"/>
      <c r="I43" s="3085"/>
      <c r="J43" s="3085"/>
      <c r="K43" s="3085"/>
      <c r="L43" s="3085"/>
      <c r="M43" s="3085"/>
      <c r="N43" s="3085"/>
      <c r="O43" s="3085"/>
      <c r="P43" s="3085"/>
      <c r="Q43" s="3085"/>
      <c r="R43" s="3085"/>
      <c r="S43" s="3085"/>
      <c r="T43" s="3085"/>
      <c r="U43" s="74"/>
      <c r="V43" s="74"/>
      <c r="W43" s="74"/>
      <c r="X43" s="74"/>
      <c r="Y43" s="74"/>
      <c r="Z43" s="74"/>
      <c r="AA43" s="74"/>
      <c r="AB43" s="74"/>
      <c r="AC43" s="74"/>
      <c r="AD43" s="74"/>
      <c r="AE43" s="74"/>
      <c r="AF43" s="326"/>
    </row>
    <row r="44" spans="1:32" ht="30" customHeight="1">
      <c r="A44" s="324"/>
      <c r="B44" s="3059"/>
      <c r="C44" s="3069"/>
      <c r="D44" s="3071"/>
      <c r="E44" s="3085"/>
      <c r="F44" s="3085"/>
      <c r="G44" s="3085"/>
      <c r="H44" s="3085"/>
      <c r="I44" s="3085"/>
      <c r="J44" s="3085"/>
      <c r="K44" s="3085"/>
      <c r="L44" s="3085"/>
      <c r="M44" s="3085"/>
      <c r="N44" s="3085"/>
      <c r="O44" s="3085"/>
      <c r="P44" s="3085"/>
      <c r="Q44" s="3085"/>
      <c r="R44" s="3085"/>
      <c r="S44" s="3085"/>
      <c r="T44" s="3085"/>
      <c r="U44" s="74"/>
      <c r="V44" s="74"/>
      <c r="W44" s="74"/>
      <c r="X44" s="74"/>
      <c r="Y44" s="74"/>
      <c r="Z44" s="74"/>
      <c r="AA44" s="74"/>
      <c r="AB44" s="74"/>
      <c r="AC44" s="74"/>
      <c r="AD44" s="74"/>
      <c r="AE44" s="74"/>
      <c r="AF44" s="326"/>
    </row>
    <row r="45" spans="1:32" ht="30" customHeight="1">
      <c r="A45" s="324"/>
      <c r="B45" s="3059"/>
      <c r="C45" s="3069" t="s">
        <v>7179</v>
      </c>
      <c r="D45" s="3071"/>
      <c r="E45" s="3085"/>
      <c r="F45" s="3085"/>
      <c r="G45" s="3085"/>
      <c r="H45" s="3085"/>
      <c r="I45" s="3085"/>
      <c r="J45" s="3085"/>
      <c r="K45" s="3085"/>
      <c r="L45" s="3085"/>
      <c r="M45" s="3085"/>
      <c r="N45" s="3085"/>
      <c r="O45" s="3085"/>
      <c r="P45" s="3085"/>
      <c r="Q45" s="3085"/>
      <c r="R45" s="3085"/>
      <c r="S45" s="3085"/>
      <c r="T45" s="3085"/>
      <c r="U45" s="74"/>
      <c r="V45" s="74"/>
      <c r="W45" s="74"/>
      <c r="X45" s="74"/>
      <c r="Y45" s="74"/>
      <c r="Z45" s="74"/>
      <c r="AA45" s="74"/>
      <c r="AB45" s="74"/>
      <c r="AC45" s="74"/>
      <c r="AD45" s="74"/>
      <c r="AE45" s="74"/>
      <c r="AF45" s="326"/>
    </row>
    <row r="46" spans="1:32" ht="30" customHeight="1">
      <c r="A46" s="324"/>
      <c r="B46" s="3059"/>
      <c r="C46" s="3069"/>
      <c r="D46" s="3071" t="s">
        <v>7238</v>
      </c>
      <c r="E46" s="3085"/>
      <c r="F46" s="3085"/>
      <c r="G46" s="3085"/>
      <c r="H46" s="3085"/>
      <c r="I46" s="3085"/>
      <c r="J46" s="3085"/>
      <c r="K46" s="3085"/>
      <c r="L46" s="3085"/>
      <c r="M46" s="3085"/>
      <c r="N46" s="3085"/>
      <c r="O46" s="3085"/>
      <c r="P46" s="3085"/>
      <c r="Q46" s="3085"/>
      <c r="R46" s="3085"/>
      <c r="S46" s="3085"/>
      <c r="T46" s="3085"/>
      <c r="U46" s="74"/>
      <c r="V46" s="74"/>
      <c r="W46" s="74"/>
      <c r="X46" s="74"/>
      <c r="Y46" s="74"/>
      <c r="Z46" s="74"/>
      <c r="AA46" s="74"/>
      <c r="AB46" s="74"/>
      <c r="AC46" s="74"/>
      <c r="AD46" s="74"/>
      <c r="AE46" s="74"/>
      <c r="AF46" s="326"/>
    </row>
    <row r="47" spans="1:32" ht="30" customHeight="1">
      <c r="A47" s="324"/>
      <c r="B47" s="3059"/>
      <c r="C47" s="3069"/>
      <c r="D47" s="3071" t="s">
        <v>7237</v>
      </c>
      <c r="E47" s="3085"/>
      <c r="F47" s="3085"/>
      <c r="G47" s="3085"/>
      <c r="H47" s="3085"/>
      <c r="I47" s="3085"/>
      <c r="J47" s="3085"/>
      <c r="K47" s="3085"/>
      <c r="L47" s="3085"/>
      <c r="M47" s="3085"/>
      <c r="N47" s="3085"/>
      <c r="O47" s="3085"/>
      <c r="P47" s="3085"/>
      <c r="Q47" s="3085"/>
      <c r="R47" s="3085"/>
      <c r="S47" s="3085"/>
      <c r="T47" s="3085"/>
      <c r="U47" s="74"/>
      <c r="V47" s="74"/>
      <c r="W47" s="74"/>
      <c r="X47" s="74"/>
      <c r="Y47" s="74"/>
      <c r="Z47" s="74"/>
      <c r="AA47" s="74"/>
      <c r="AB47" s="74"/>
      <c r="AC47" s="74"/>
      <c r="AD47" s="74"/>
      <c r="AE47" s="74"/>
      <c r="AF47" s="326"/>
    </row>
    <row r="48" spans="1:32" ht="30" customHeight="1">
      <c r="A48" s="324"/>
      <c r="B48" s="3059"/>
      <c r="C48" s="3069"/>
      <c r="D48" s="3071" t="s">
        <v>7239</v>
      </c>
      <c r="E48" s="3085"/>
      <c r="F48" s="3085"/>
      <c r="G48" s="3085"/>
      <c r="H48" s="3085"/>
      <c r="I48" s="3085"/>
      <c r="J48" s="3085"/>
      <c r="K48" s="3085"/>
      <c r="L48" s="3085"/>
      <c r="M48" s="3085"/>
      <c r="N48" s="3085"/>
      <c r="O48" s="3085"/>
      <c r="P48" s="3085"/>
      <c r="Q48" s="3085"/>
      <c r="R48" s="3085"/>
      <c r="S48" s="3085"/>
      <c r="T48" s="3085"/>
      <c r="U48" s="74"/>
      <c r="V48" s="74"/>
      <c r="W48" s="74"/>
      <c r="X48" s="74"/>
      <c r="Y48" s="74"/>
      <c r="Z48" s="74"/>
      <c r="AA48" s="74"/>
      <c r="AB48" s="74"/>
      <c r="AC48" s="74"/>
      <c r="AD48" s="74"/>
      <c r="AE48" s="74"/>
      <c r="AF48" s="326"/>
    </row>
    <row r="49" spans="1:32" ht="30" customHeight="1">
      <c r="A49" s="324"/>
      <c r="B49" s="3059"/>
      <c r="C49" s="3087"/>
      <c r="D49" s="3071" t="s">
        <v>230</v>
      </c>
      <c r="E49" s="3085"/>
      <c r="F49" s="3085"/>
      <c r="G49" s="3085"/>
      <c r="H49" s="3085"/>
      <c r="I49" s="3085"/>
      <c r="J49" s="3085"/>
      <c r="K49" s="3085"/>
      <c r="L49" s="3085"/>
      <c r="M49" s="3085"/>
      <c r="N49" s="3085"/>
      <c r="O49" s="3085"/>
      <c r="P49" s="3085"/>
      <c r="Q49" s="3085"/>
      <c r="R49" s="3085"/>
      <c r="S49" s="3085"/>
      <c r="T49" s="3085"/>
      <c r="U49" s="74"/>
      <c r="V49" s="74"/>
      <c r="W49" s="74"/>
      <c r="X49" s="74"/>
      <c r="Y49" s="74"/>
      <c r="Z49" s="74"/>
      <c r="AA49" s="74"/>
      <c r="AB49" s="74"/>
      <c r="AC49" s="74"/>
      <c r="AD49" s="74"/>
      <c r="AE49" s="74"/>
      <c r="AF49" s="326"/>
    </row>
    <row r="50" spans="1:32" ht="30" customHeight="1">
      <c r="A50" s="324"/>
      <c r="B50" s="3059"/>
      <c r="C50" s="3069"/>
      <c r="D50" s="3071" t="s">
        <v>6891</v>
      </c>
      <c r="E50" s="3085"/>
      <c r="F50" s="3085"/>
      <c r="G50" s="3085"/>
      <c r="H50" s="3085"/>
      <c r="I50" s="3085"/>
      <c r="J50" s="3085"/>
      <c r="K50" s="3085"/>
      <c r="L50" s="3085"/>
      <c r="M50" s="3085"/>
      <c r="N50" s="3085"/>
      <c r="O50" s="3085"/>
      <c r="P50" s="3085"/>
      <c r="Q50" s="3085"/>
      <c r="R50" s="3085"/>
      <c r="S50" s="3085"/>
      <c r="T50" s="3085"/>
      <c r="U50" s="74"/>
      <c r="V50" s="74"/>
      <c r="W50" s="74"/>
      <c r="X50" s="74"/>
      <c r="Y50" s="74"/>
      <c r="Z50" s="74"/>
      <c r="AA50" s="74"/>
      <c r="AB50" s="74"/>
      <c r="AC50" s="74"/>
      <c r="AD50" s="74"/>
      <c r="AE50" s="74"/>
      <c r="AF50" s="326"/>
    </row>
    <row r="51" spans="1:32" ht="30" customHeight="1">
      <c r="A51" s="324"/>
      <c r="B51" s="3059"/>
      <c r="C51" s="3069"/>
      <c r="D51" s="3071" t="s">
        <v>6878</v>
      </c>
      <c r="E51" s="3085"/>
      <c r="F51" s="3085"/>
      <c r="G51" s="3085"/>
      <c r="H51" s="3071"/>
      <c r="I51" s="3085"/>
      <c r="J51" s="3085"/>
      <c r="K51" s="3085"/>
      <c r="L51" s="3085"/>
      <c r="M51" s="3085"/>
      <c r="N51" s="3085"/>
      <c r="O51" s="3085"/>
      <c r="P51" s="3085"/>
      <c r="Q51" s="3085"/>
      <c r="R51" s="3085"/>
      <c r="S51" s="3085"/>
      <c r="T51" s="3085"/>
      <c r="U51" s="74"/>
      <c r="V51" s="74"/>
      <c r="W51" s="74"/>
      <c r="X51" s="74"/>
      <c r="Y51" s="74"/>
      <c r="Z51" s="74"/>
      <c r="AA51" s="74"/>
      <c r="AB51" s="74"/>
      <c r="AC51" s="74"/>
      <c r="AD51" s="74"/>
      <c r="AE51" s="74"/>
      <c r="AF51" s="326"/>
    </row>
    <row r="52" spans="1:32" ht="30" customHeight="1">
      <c r="A52" s="324"/>
      <c r="B52" s="3059"/>
      <c r="C52" s="3069"/>
      <c r="D52" s="3071" t="s">
        <v>6889</v>
      </c>
      <c r="E52" s="3085"/>
      <c r="F52" s="3085"/>
      <c r="G52" s="3085"/>
      <c r="H52" s="3071"/>
      <c r="I52" s="3085"/>
      <c r="J52" s="3085"/>
      <c r="K52" s="3085"/>
      <c r="L52" s="3085"/>
      <c r="M52" s="3085"/>
      <c r="N52" s="3085"/>
      <c r="O52" s="3085"/>
      <c r="P52" s="3085"/>
      <c r="Q52" s="3085"/>
      <c r="R52" s="3085"/>
      <c r="S52" s="3085"/>
      <c r="T52" s="3085"/>
      <c r="U52" s="74"/>
      <c r="V52" s="74"/>
      <c r="W52" s="74"/>
      <c r="X52" s="74"/>
      <c r="Y52" s="74"/>
      <c r="Z52" s="74"/>
      <c r="AA52" s="74"/>
      <c r="AB52" s="74"/>
      <c r="AC52" s="74"/>
      <c r="AD52" s="74"/>
      <c r="AE52" s="74"/>
      <c r="AF52" s="326"/>
    </row>
    <row r="53" spans="1:32" ht="30" customHeight="1">
      <c r="A53" s="324"/>
      <c r="B53" s="3059"/>
      <c r="C53" s="3069"/>
      <c r="D53" s="3071" t="s">
        <v>6904</v>
      </c>
      <c r="E53" s="3085"/>
      <c r="F53" s="3085"/>
      <c r="G53" s="3085"/>
      <c r="H53" s="3071"/>
      <c r="I53" s="3085"/>
      <c r="J53" s="3085"/>
      <c r="K53" s="3085"/>
      <c r="L53" s="3085"/>
      <c r="M53" s="3085"/>
      <c r="N53" s="3085"/>
      <c r="O53" s="3085"/>
      <c r="P53" s="3085"/>
      <c r="Q53" s="3085"/>
      <c r="R53" s="3085"/>
      <c r="S53" s="3085"/>
      <c r="T53" s="3085"/>
      <c r="U53" s="74"/>
      <c r="V53" s="74"/>
      <c r="W53" s="74"/>
      <c r="X53" s="74"/>
      <c r="Y53" s="74"/>
      <c r="Z53" s="74"/>
      <c r="AA53" s="74"/>
      <c r="AB53" s="74"/>
      <c r="AC53" s="74"/>
      <c r="AD53" s="74"/>
      <c r="AE53" s="74"/>
      <c r="AF53" s="326"/>
    </row>
    <row r="54" spans="1:32" ht="30" customHeight="1">
      <c r="A54" s="324"/>
      <c r="B54" s="3059"/>
      <c r="C54" s="3069"/>
      <c r="D54" s="3071" t="s">
        <v>6860</v>
      </c>
      <c r="E54" s="3085"/>
      <c r="F54" s="3085"/>
      <c r="G54" s="3085"/>
      <c r="H54" s="3071"/>
      <c r="I54" s="3085"/>
      <c r="J54" s="3085"/>
      <c r="K54" s="3085"/>
      <c r="L54" s="3085"/>
      <c r="M54" s="3085"/>
      <c r="N54" s="3085"/>
      <c r="O54" s="3085"/>
      <c r="P54" s="3085"/>
      <c r="Q54" s="3085"/>
      <c r="R54" s="3085"/>
      <c r="S54" s="3085"/>
      <c r="T54" s="3085"/>
      <c r="U54" s="74"/>
      <c r="V54" s="74"/>
      <c r="W54" s="74"/>
      <c r="X54" s="74"/>
      <c r="Y54" s="74"/>
      <c r="Z54" s="74"/>
      <c r="AA54" s="74"/>
      <c r="AB54" s="74"/>
      <c r="AC54" s="74"/>
      <c r="AD54" s="74"/>
      <c r="AE54" s="74"/>
      <c r="AF54" s="326"/>
    </row>
    <row r="55" spans="1:32" ht="30" customHeight="1">
      <c r="A55" s="324"/>
      <c r="B55" s="3059"/>
      <c r="C55" s="3069"/>
      <c r="D55" s="3071" t="s">
        <v>48</v>
      </c>
      <c r="E55" s="3085"/>
      <c r="F55" s="3085"/>
      <c r="G55" s="3085"/>
      <c r="H55" s="3071" t="s">
        <v>211</v>
      </c>
      <c r="I55" s="3085"/>
      <c r="J55" s="3085"/>
      <c r="K55" s="3085"/>
      <c r="L55" s="3085"/>
      <c r="M55" s="3085"/>
      <c r="N55" s="3085"/>
      <c r="O55" s="3085"/>
      <c r="P55" s="3085"/>
      <c r="Q55" s="3085"/>
      <c r="R55" s="3085"/>
      <c r="S55" s="3085"/>
      <c r="T55" s="3085"/>
      <c r="U55" s="74"/>
      <c r="V55" s="74"/>
      <c r="W55" s="74"/>
      <c r="X55" s="74"/>
      <c r="Y55" s="74"/>
      <c r="Z55" s="74"/>
      <c r="AA55" s="74"/>
      <c r="AB55" s="74"/>
      <c r="AC55" s="74"/>
      <c r="AD55" s="74"/>
      <c r="AE55" s="74"/>
      <c r="AF55" s="326"/>
    </row>
    <row r="56" spans="1:32" ht="30" customHeight="1">
      <c r="A56" s="324"/>
      <c r="B56" s="3059"/>
      <c r="C56" s="3069"/>
      <c r="D56" s="3071"/>
      <c r="E56" s="3085"/>
      <c r="F56" s="3085"/>
      <c r="G56" s="3085"/>
      <c r="H56" s="3071"/>
      <c r="I56" s="3085"/>
      <c r="J56" s="3085"/>
      <c r="K56" s="3085"/>
      <c r="L56" s="3085"/>
      <c r="M56" s="3085"/>
      <c r="N56" s="3085"/>
      <c r="O56" s="3085"/>
      <c r="P56" s="3085"/>
      <c r="Q56" s="3085"/>
      <c r="R56" s="3085"/>
      <c r="S56" s="3085"/>
      <c r="T56" s="3085"/>
      <c r="U56" s="74"/>
      <c r="V56" s="74"/>
      <c r="W56" s="74"/>
      <c r="X56" s="74"/>
      <c r="Y56" s="74"/>
      <c r="Z56" s="74"/>
      <c r="AA56" s="74"/>
      <c r="AB56" s="74"/>
      <c r="AC56" s="74"/>
      <c r="AD56" s="74"/>
      <c r="AE56" s="74"/>
      <c r="AF56" s="326"/>
    </row>
    <row r="57" spans="1:32" ht="30" customHeight="1">
      <c r="A57" s="324"/>
      <c r="B57" s="3059"/>
      <c r="C57" s="3069" t="s">
        <v>7246</v>
      </c>
      <c r="D57" s="3071"/>
      <c r="E57" s="3085"/>
      <c r="F57" s="3085"/>
      <c r="G57" s="3085"/>
      <c r="H57" s="3071"/>
      <c r="I57" s="3085"/>
      <c r="J57" s="3085"/>
      <c r="K57" s="3085"/>
      <c r="L57" s="3085"/>
      <c r="M57" s="3085"/>
      <c r="N57" s="3085"/>
      <c r="O57" s="3085"/>
      <c r="P57" s="3085"/>
      <c r="Q57" s="3085"/>
      <c r="R57" s="3085"/>
      <c r="S57" s="3085"/>
      <c r="T57" s="3085"/>
      <c r="U57" s="74"/>
      <c r="V57" s="74"/>
      <c r="W57" s="74"/>
      <c r="X57" s="74"/>
      <c r="Y57" s="74"/>
      <c r="Z57" s="74"/>
      <c r="AA57" s="74"/>
      <c r="AB57" s="74"/>
      <c r="AC57" s="74"/>
      <c r="AD57" s="74"/>
      <c r="AE57" s="74"/>
      <c r="AF57" s="326"/>
    </row>
    <row r="58" spans="1:32" ht="30" customHeight="1">
      <c r="A58" s="324"/>
      <c r="B58" s="3059"/>
      <c r="C58" s="3069"/>
      <c r="D58" s="3071"/>
      <c r="E58" s="3085"/>
      <c r="F58" s="3085"/>
      <c r="G58" s="3085"/>
      <c r="H58" s="3071"/>
      <c r="I58" s="3085"/>
      <c r="J58" s="3085"/>
      <c r="K58" s="3085"/>
      <c r="L58" s="3085"/>
      <c r="M58" s="3085"/>
      <c r="N58" s="3085"/>
      <c r="O58" s="3085"/>
      <c r="P58" s="3085"/>
      <c r="Q58" s="3085"/>
      <c r="R58" s="3085"/>
      <c r="S58" s="3085"/>
      <c r="T58" s="3085"/>
      <c r="U58" s="74"/>
      <c r="V58" s="74"/>
      <c r="W58" s="74"/>
      <c r="X58" s="74"/>
      <c r="Y58" s="74"/>
      <c r="Z58" s="74"/>
      <c r="AA58" s="74"/>
      <c r="AB58" s="74"/>
      <c r="AC58" s="74"/>
      <c r="AD58" s="74"/>
      <c r="AE58" s="74"/>
      <c r="AF58" s="326"/>
    </row>
    <row r="59" spans="1:32" ht="30" customHeight="1">
      <c r="A59" s="324"/>
      <c r="B59" s="3059"/>
      <c r="C59" s="3069" t="s">
        <v>7096</v>
      </c>
      <c r="D59" s="3071"/>
      <c r="E59" s="3085"/>
      <c r="F59" s="3085"/>
      <c r="G59" s="3085"/>
      <c r="H59" s="3071"/>
      <c r="I59" s="3085"/>
      <c r="J59" s="3085"/>
      <c r="K59" s="3085"/>
      <c r="L59" s="3085"/>
      <c r="M59" s="3085"/>
      <c r="N59" s="3085"/>
      <c r="O59" s="3085"/>
      <c r="P59" s="3085"/>
      <c r="Q59" s="3085"/>
      <c r="R59" s="3085"/>
      <c r="S59" s="3085"/>
      <c r="T59" s="3085"/>
      <c r="U59" s="74"/>
      <c r="V59" s="74"/>
      <c r="W59" s="74"/>
      <c r="X59" s="74"/>
      <c r="Y59" s="74"/>
      <c r="Z59" s="74"/>
      <c r="AA59" s="74"/>
      <c r="AB59" s="74"/>
      <c r="AC59" s="74"/>
      <c r="AD59" s="74"/>
      <c r="AE59" s="74"/>
      <c r="AF59" s="326"/>
    </row>
    <row r="60" spans="1:32" ht="30" customHeight="1">
      <c r="A60" s="324"/>
      <c r="B60" s="3059"/>
      <c r="C60" s="3069"/>
      <c r="D60" s="3071" t="s">
        <v>453</v>
      </c>
      <c r="E60" s="3085"/>
      <c r="F60" s="3085"/>
      <c r="G60" s="3085"/>
      <c r="H60" s="3071"/>
      <c r="I60" s="3085"/>
      <c r="J60" s="3085"/>
      <c r="K60" s="3085"/>
      <c r="L60" s="3085"/>
      <c r="M60" s="3085"/>
      <c r="N60" s="3085"/>
      <c r="O60" s="3085"/>
      <c r="P60" s="3085"/>
      <c r="Q60" s="3085"/>
      <c r="R60" s="3085"/>
      <c r="S60" s="3085"/>
      <c r="T60" s="3085"/>
      <c r="U60" s="74"/>
      <c r="V60" s="74"/>
      <c r="W60" s="74"/>
      <c r="X60" s="74"/>
      <c r="Y60" s="74"/>
      <c r="Z60" s="74"/>
      <c r="AA60" s="74"/>
      <c r="AB60" s="74"/>
      <c r="AC60" s="74"/>
      <c r="AD60" s="74"/>
      <c r="AE60" s="74"/>
      <c r="AF60" s="326"/>
    </row>
    <row r="61" spans="1:32" ht="30" customHeight="1">
      <c r="A61" s="324"/>
      <c r="B61" s="3059"/>
      <c r="C61" s="3069"/>
      <c r="D61" s="3071" t="s">
        <v>447</v>
      </c>
      <c r="E61" s="3085"/>
      <c r="F61" s="3085"/>
      <c r="G61" s="3085"/>
      <c r="H61" s="3071"/>
      <c r="I61" s="3085"/>
      <c r="J61" s="3085"/>
      <c r="K61" s="3085"/>
      <c r="L61" s="3085"/>
      <c r="M61" s="3085"/>
      <c r="N61" s="3085"/>
      <c r="O61" s="3085"/>
      <c r="P61" s="3085"/>
      <c r="Q61" s="3085"/>
      <c r="R61" s="3085"/>
      <c r="S61" s="3085"/>
      <c r="T61" s="3085"/>
      <c r="U61" s="74"/>
      <c r="V61" s="74"/>
      <c r="W61" s="74"/>
      <c r="X61" s="74"/>
      <c r="Y61" s="74"/>
      <c r="Z61" s="74"/>
      <c r="AA61" s="74"/>
      <c r="AB61" s="74"/>
      <c r="AC61" s="74"/>
      <c r="AD61" s="74"/>
      <c r="AE61" s="74"/>
      <c r="AF61" s="326"/>
    </row>
    <row r="62" spans="1:32" ht="30" customHeight="1">
      <c r="A62" s="324"/>
      <c r="B62" s="3059"/>
      <c r="C62" s="3069"/>
      <c r="D62" s="3071" t="s">
        <v>440</v>
      </c>
      <c r="E62" s="3085"/>
      <c r="F62" s="3085"/>
      <c r="G62" s="3085"/>
      <c r="H62" s="3071"/>
      <c r="I62" s="3085"/>
      <c r="J62" s="3085"/>
      <c r="K62" s="3085"/>
      <c r="L62" s="3085"/>
      <c r="M62" s="3085"/>
      <c r="N62" s="3085"/>
      <c r="O62" s="3085"/>
      <c r="P62" s="3085"/>
      <c r="Q62" s="3085"/>
      <c r="R62" s="3085"/>
      <c r="S62" s="3085"/>
      <c r="T62" s="3085"/>
      <c r="U62" s="74"/>
      <c r="V62" s="74"/>
      <c r="W62" s="74"/>
      <c r="X62" s="74"/>
      <c r="Y62" s="74"/>
      <c r="Z62" s="74"/>
      <c r="AA62" s="74"/>
      <c r="AB62" s="74"/>
      <c r="AC62" s="74"/>
      <c r="AD62" s="74"/>
      <c r="AE62" s="74"/>
      <c r="AF62" s="326"/>
    </row>
    <row r="63" spans="1:32" ht="30" customHeight="1">
      <c r="A63" s="324"/>
      <c r="B63" s="3059"/>
      <c r="C63" s="3069"/>
      <c r="D63" s="3071" t="s">
        <v>434</v>
      </c>
      <c r="E63" s="3085"/>
      <c r="F63" s="3085"/>
      <c r="G63" s="3085"/>
      <c r="H63" s="3071"/>
      <c r="I63" s="3085"/>
      <c r="J63" s="3085"/>
      <c r="K63" s="3085"/>
      <c r="L63" s="3085"/>
      <c r="M63" s="3085"/>
      <c r="N63" s="3085"/>
      <c r="O63" s="3085"/>
      <c r="P63" s="3085"/>
      <c r="Q63" s="3085"/>
      <c r="R63" s="3085"/>
      <c r="S63" s="3085"/>
      <c r="T63" s="3085"/>
      <c r="U63" s="74"/>
      <c r="V63" s="74"/>
      <c r="W63" s="74"/>
      <c r="X63" s="74"/>
      <c r="Y63" s="74"/>
      <c r="Z63" s="74"/>
      <c r="AA63" s="74"/>
      <c r="AB63" s="74"/>
      <c r="AC63" s="74"/>
      <c r="AD63" s="74"/>
      <c r="AE63" s="74"/>
      <c r="AF63" s="326"/>
    </row>
    <row r="64" spans="1:32" ht="30" customHeight="1">
      <c r="A64" s="324"/>
      <c r="B64" s="3059"/>
      <c r="C64" s="3069"/>
      <c r="D64" s="3071" t="s">
        <v>420</v>
      </c>
      <c r="E64" s="3085"/>
      <c r="F64" s="3085"/>
      <c r="G64" s="3085"/>
      <c r="H64" s="3071"/>
      <c r="I64" s="3085"/>
      <c r="J64" s="3085"/>
      <c r="K64" s="3085"/>
      <c r="L64" s="3085"/>
      <c r="M64" s="3085"/>
      <c r="N64" s="3085"/>
      <c r="O64" s="3085"/>
      <c r="P64" s="3085"/>
      <c r="Q64" s="3085"/>
      <c r="R64" s="3085"/>
      <c r="S64" s="3085"/>
      <c r="T64" s="3085"/>
      <c r="U64" s="74"/>
      <c r="V64" s="74"/>
      <c r="W64" s="74"/>
      <c r="X64" s="74"/>
      <c r="Y64" s="74"/>
      <c r="Z64" s="74"/>
      <c r="AA64" s="74"/>
      <c r="AB64" s="74"/>
      <c r="AC64" s="74"/>
      <c r="AD64" s="74"/>
      <c r="AE64" s="74"/>
      <c r="AF64" s="326"/>
    </row>
    <row r="65" spans="1:32" ht="30" customHeight="1">
      <c r="A65" s="324"/>
      <c r="B65" s="3059"/>
      <c r="C65" s="3069"/>
      <c r="D65" s="3071" t="s">
        <v>416</v>
      </c>
      <c r="E65" s="3085"/>
      <c r="F65" s="3085"/>
      <c r="G65" s="3085"/>
      <c r="H65" s="3071"/>
      <c r="I65" s="3085"/>
      <c r="J65" s="3085"/>
      <c r="K65" s="3085"/>
      <c r="L65" s="3085"/>
      <c r="M65" s="3085"/>
      <c r="N65" s="3085"/>
      <c r="O65" s="3085"/>
      <c r="P65" s="3085"/>
      <c r="Q65" s="3085"/>
      <c r="R65" s="3085"/>
      <c r="S65" s="3085"/>
      <c r="T65" s="3085"/>
      <c r="U65" s="74"/>
      <c r="V65" s="74"/>
      <c r="W65" s="74"/>
      <c r="X65" s="74"/>
      <c r="Y65" s="74"/>
      <c r="Z65" s="74"/>
      <c r="AA65" s="74"/>
      <c r="AB65" s="74"/>
      <c r="AC65" s="74"/>
      <c r="AD65" s="74"/>
      <c r="AE65" s="74"/>
      <c r="AF65" s="326"/>
    </row>
    <row r="66" spans="1:32" ht="30" customHeight="1">
      <c r="A66" s="324"/>
      <c r="B66" s="3059"/>
      <c r="C66" s="3069"/>
      <c r="D66" s="3071" t="s">
        <v>411</v>
      </c>
      <c r="E66" s="3085"/>
      <c r="F66" s="3085"/>
      <c r="G66" s="3085"/>
      <c r="H66" s="3071"/>
      <c r="I66" s="3085"/>
      <c r="J66" s="3085"/>
      <c r="K66" s="3085"/>
      <c r="L66" s="3085"/>
      <c r="M66" s="3085"/>
      <c r="N66" s="3085"/>
      <c r="O66" s="3085"/>
      <c r="P66" s="3085"/>
      <c r="Q66" s="3085"/>
      <c r="R66" s="3085"/>
      <c r="S66" s="3085"/>
      <c r="T66" s="3085"/>
      <c r="U66" s="74"/>
      <c r="V66" s="74"/>
      <c r="W66" s="74"/>
      <c r="X66" s="74"/>
      <c r="Y66" s="74"/>
      <c r="Z66" s="74"/>
      <c r="AA66" s="74"/>
      <c r="AB66" s="74"/>
      <c r="AC66" s="74"/>
      <c r="AD66" s="74"/>
      <c r="AE66" s="74"/>
      <c r="AF66" s="326"/>
    </row>
    <row r="67" spans="1:32" ht="30" customHeight="1">
      <c r="A67" s="324"/>
      <c r="B67" s="3059"/>
      <c r="C67" s="3069"/>
      <c r="D67" s="3071"/>
      <c r="E67" s="3071"/>
      <c r="F67" s="3085"/>
      <c r="G67" s="3085"/>
      <c r="H67" s="3071"/>
      <c r="I67" s="3085"/>
      <c r="J67" s="3085"/>
      <c r="K67" s="3085"/>
      <c r="L67" s="3085"/>
      <c r="M67" s="3085"/>
      <c r="N67" s="3085"/>
      <c r="O67" s="3085"/>
      <c r="P67" s="3085"/>
      <c r="Q67" s="3085"/>
      <c r="R67" s="3085"/>
      <c r="S67" s="3085"/>
      <c r="T67" s="3085"/>
      <c r="U67" s="74"/>
      <c r="V67" s="74"/>
      <c r="W67" s="74"/>
      <c r="X67" s="74"/>
      <c r="Y67" s="74"/>
      <c r="Z67" s="74"/>
      <c r="AA67" s="74"/>
      <c r="AB67" s="74"/>
      <c r="AC67" s="74"/>
      <c r="AD67" s="74"/>
      <c r="AE67" s="74"/>
      <c r="AF67" s="326"/>
    </row>
    <row r="68" spans="1:32" ht="30" customHeight="1">
      <c r="A68" s="324"/>
      <c r="B68" s="3059"/>
      <c r="C68" s="3069" t="s">
        <v>7240</v>
      </c>
      <c r="D68" s="3071"/>
      <c r="E68" s="3071"/>
      <c r="F68" s="3085"/>
      <c r="G68" s="3085"/>
      <c r="H68" s="3071"/>
      <c r="I68" s="3085"/>
      <c r="J68" s="3085"/>
      <c r="K68" s="3085"/>
      <c r="L68" s="3085"/>
      <c r="M68" s="3085"/>
      <c r="N68" s="3085"/>
      <c r="O68" s="3085"/>
      <c r="P68" s="3085"/>
      <c r="Q68" s="3085"/>
      <c r="R68" s="3085"/>
      <c r="S68" s="3085"/>
      <c r="T68" s="3085"/>
      <c r="U68" s="74"/>
      <c r="V68" s="74"/>
      <c r="W68" s="74"/>
      <c r="X68" s="74"/>
      <c r="Y68" s="74"/>
      <c r="Z68" s="74"/>
      <c r="AA68" s="74"/>
      <c r="AB68" s="74"/>
      <c r="AC68" s="74"/>
      <c r="AD68" s="74"/>
      <c r="AE68" s="74"/>
      <c r="AF68" s="326"/>
    </row>
    <row r="69" spans="1:32" ht="30" customHeight="1">
      <c r="A69" s="324"/>
      <c r="B69" s="3059"/>
      <c r="C69" s="3069"/>
      <c r="D69" s="3071" t="s">
        <v>7091</v>
      </c>
      <c r="E69" s="3071"/>
      <c r="F69" s="3085"/>
      <c r="G69" s="3085"/>
      <c r="H69" s="3071"/>
      <c r="I69" s="3085"/>
      <c r="J69" s="3085"/>
      <c r="K69" s="3085"/>
      <c r="L69" s="3085"/>
      <c r="M69" s="3085"/>
      <c r="N69" s="3085"/>
      <c r="O69" s="3085"/>
      <c r="P69" s="3085"/>
      <c r="Q69" s="3085"/>
      <c r="R69" s="3085"/>
      <c r="S69" s="3085"/>
      <c r="T69" s="3085"/>
      <c r="U69" s="74"/>
      <c r="V69" s="74"/>
      <c r="W69" s="74"/>
      <c r="X69" s="74"/>
      <c r="Y69" s="74"/>
      <c r="Z69" s="74"/>
      <c r="AA69" s="74"/>
      <c r="AB69" s="74"/>
      <c r="AC69" s="74"/>
      <c r="AD69" s="74"/>
      <c r="AE69" s="74"/>
      <c r="AF69" s="326"/>
    </row>
    <row r="70" spans="1:32" ht="30" customHeight="1">
      <c r="A70" s="324"/>
      <c r="B70" s="3059"/>
      <c r="C70" s="3069"/>
      <c r="D70" s="3071" t="s">
        <v>7092</v>
      </c>
      <c r="E70" s="3071"/>
      <c r="F70" s="3085"/>
      <c r="G70" s="3085"/>
      <c r="H70" s="3071"/>
      <c r="I70" s="3085"/>
      <c r="J70" s="3085"/>
      <c r="K70" s="3085"/>
      <c r="L70" s="3085"/>
      <c r="M70" s="3085"/>
      <c r="N70" s="3085"/>
      <c r="O70" s="3085"/>
      <c r="P70" s="3085"/>
      <c r="Q70" s="3085"/>
      <c r="R70" s="3085"/>
      <c r="S70" s="3085"/>
      <c r="T70" s="3085"/>
      <c r="U70" s="74"/>
      <c r="V70" s="74"/>
      <c r="W70" s="74"/>
      <c r="X70" s="74"/>
      <c r="Y70" s="74"/>
      <c r="Z70" s="74"/>
      <c r="AA70" s="74"/>
      <c r="AB70" s="74"/>
      <c r="AC70" s="74"/>
      <c r="AD70" s="74"/>
      <c r="AE70" s="74"/>
      <c r="AF70" s="326"/>
    </row>
    <row r="71" spans="1:32" ht="30" customHeight="1">
      <c r="A71" s="324"/>
      <c r="B71" s="3059"/>
      <c r="C71" s="3069"/>
      <c r="D71" s="3071" t="s">
        <v>7088</v>
      </c>
      <c r="E71" s="3071"/>
      <c r="F71" s="3085"/>
      <c r="G71" s="3085"/>
      <c r="H71" s="3071"/>
      <c r="I71" s="3085"/>
      <c r="J71" s="3085"/>
      <c r="K71" s="3085"/>
      <c r="L71" s="3085"/>
      <c r="M71" s="3085"/>
      <c r="N71" s="3085"/>
      <c r="O71" s="3085"/>
      <c r="P71" s="3085"/>
      <c r="Q71" s="3085"/>
      <c r="R71" s="3085"/>
      <c r="S71" s="3085"/>
      <c r="T71" s="3085"/>
      <c r="U71" s="74"/>
      <c r="V71" s="74"/>
      <c r="W71" s="74"/>
      <c r="X71" s="74"/>
      <c r="Y71" s="74"/>
      <c r="Z71" s="74"/>
      <c r="AA71" s="74"/>
      <c r="AB71" s="74"/>
      <c r="AC71" s="74"/>
      <c r="AD71" s="74"/>
      <c r="AE71" s="74"/>
      <c r="AF71" s="326"/>
    </row>
    <row r="72" spans="1:32" ht="30" customHeight="1">
      <c r="A72" s="324"/>
      <c r="B72" s="3059"/>
      <c r="C72" s="3069"/>
      <c r="D72" s="3071" t="s">
        <v>7084</v>
      </c>
      <c r="E72" s="3071"/>
      <c r="F72" s="3085"/>
      <c r="G72" s="3085"/>
      <c r="H72" s="3071"/>
      <c r="I72" s="3085"/>
      <c r="J72" s="3085"/>
      <c r="K72" s="3085"/>
      <c r="L72" s="3085"/>
      <c r="M72" s="3085"/>
      <c r="N72" s="3085"/>
      <c r="O72" s="3085"/>
      <c r="P72" s="3085"/>
      <c r="Q72" s="3085"/>
      <c r="R72" s="3085"/>
      <c r="S72" s="3085"/>
      <c r="T72" s="3085"/>
      <c r="U72" s="74"/>
      <c r="V72" s="74"/>
      <c r="W72" s="74"/>
      <c r="X72" s="74"/>
      <c r="Y72" s="74"/>
      <c r="Z72" s="74"/>
      <c r="AA72" s="74"/>
      <c r="AB72" s="74"/>
      <c r="AC72" s="74"/>
      <c r="AD72" s="74"/>
      <c r="AE72" s="74"/>
      <c r="AF72" s="326"/>
    </row>
    <row r="73" spans="1:32" ht="30" customHeight="1">
      <c r="A73" s="324"/>
      <c r="B73" s="3059"/>
      <c r="C73" s="3069"/>
      <c r="D73" s="3071" t="s">
        <v>7085</v>
      </c>
      <c r="E73" s="3071"/>
      <c r="F73" s="3085"/>
      <c r="G73" s="3085"/>
      <c r="H73" s="3071"/>
      <c r="I73" s="3085"/>
      <c r="J73" s="3085"/>
      <c r="K73" s="3085"/>
      <c r="L73" s="3085"/>
      <c r="M73" s="3085"/>
      <c r="N73" s="3085"/>
      <c r="O73" s="3085"/>
      <c r="P73" s="3085"/>
      <c r="Q73" s="3085"/>
      <c r="R73" s="3085"/>
      <c r="S73" s="3085"/>
      <c r="T73" s="3085"/>
      <c r="U73" s="74"/>
      <c r="V73" s="74"/>
      <c r="W73" s="74"/>
      <c r="X73" s="74"/>
      <c r="Y73" s="74"/>
      <c r="Z73" s="74"/>
      <c r="AA73" s="74"/>
      <c r="AB73" s="74"/>
      <c r="AC73" s="74"/>
      <c r="AD73" s="74"/>
      <c r="AE73" s="74"/>
      <c r="AF73" s="326"/>
    </row>
    <row r="74" spans="1:32" ht="30" customHeight="1">
      <c r="A74" s="324"/>
      <c r="B74" s="3059"/>
      <c r="C74" s="3069"/>
      <c r="D74" s="3071" t="s">
        <v>163</v>
      </c>
      <c r="E74" s="3071"/>
      <c r="F74" s="3085"/>
      <c r="G74" s="3085"/>
      <c r="H74" s="3071"/>
      <c r="I74" s="3085"/>
      <c r="J74" s="3085"/>
      <c r="K74" s="3085"/>
      <c r="L74" s="3085"/>
      <c r="M74" s="3085"/>
      <c r="N74" s="3085"/>
      <c r="O74" s="3085"/>
      <c r="P74" s="3085"/>
      <c r="Q74" s="3085"/>
      <c r="R74" s="3085"/>
      <c r="S74" s="3085"/>
      <c r="T74" s="3085"/>
      <c r="U74" s="74"/>
      <c r="V74" s="74"/>
      <c r="W74" s="74"/>
      <c r="X74" s="74"/>
      <c r="Y74" s="74"/>
      <c r="Z74" s="74"/>
      <c r="AA74" s="74"/>
      <c r="AB74" s="74"/>
      <c r="AC74" s="74"/>
      <c r="AD74" s="74"/>
      <c r="AE74" s="74"/>
      <c r="AF74" s="326"/>
    </row>
    <row r="75" spans="1:32" ht="30" customHeight="1">
      <c r="A75" s="324"/>
      <c r="B75" s="3059"/>
      <c r="C75" s="3069"/>
      <c r="D75" s="3071"/>
      <c r="E75" s="3071"/>
      <c r="F75" s="3085"/>
      <c r="G75" s="3085"/>
      <c r="H75" s="3085"/>
      <c r="I75" s="3085"/>
      <c r="J75" s="3085"/>
      <c r="K75" s="3085"/>
      <c r="L75" s="3085"/>
      <c r="M75" s="3085"/>
      <c r="N75" s="3085"/>
      <c r="O75" s="3085"/>
      <c r="P75" s="3085"/>
      <c r="Q75" s="3085"/>
      <c r="R75" s="3085"/>
      <c r="S75" s="3085"/>
      <c r="T75" s="3085"/>
      <c r="U75" s="74"/>
      <c r="V75" s="74"/>
      <c r="W75" s="74"/>
      <c r="X75" s="74"/>
      <c r="Y75" s="74"/>
      <c r="Z75" s="74"/>
      <c r="AA75" s="74"/>
      <c r="AB75" s="74"/>
      <c r="AC75" s="74"/>
      <c r="AD75" s="74"/>
      <c r="AE75" s="326"/>
      <c r="AF75" s="326"/>
    </row>
    <row r="76" spans="1:32" ht="30" customHeight="1">
      <c r="A76" s="324"/>
      <c r="B76" s="3059"/>
      <c r="C76" s="3069" t="s">
        <v>6990</v>
      </c>
      <c r="D76" s="3071"/>
      <c r="E76" s="3071"/>
      <c r="F76" s="3085"/>
      <c r="G76" s="3085"/>
      <c r="H76" s="3085"/>
      <c r="I76" s="3085"/>
      <c r="J76" s="3085"/>
      <c r="K76" s="3085"/>
      <c r="L76" s="3085"/>
      <c r="M76" s="3085"/>
      <c r="N76" s="3085"/>
      <c r="O76" s="3085"/>
      <c r="P76" s="3085"/>
      <c r="Q76" s="3085"/>
      <c r="R76" s="3085"/>
      <c r="S76" s="3085"/>
      <c r="T76" s="3085"/>
      <c r="U76" s="74"/>
      <c r="V76" s="74"/>
      <c r="W76" s="74"/>
      <c r="X76" s="74"/>
      <c r="Y76" s="74"/>
      <c r="Z76" s="74"/>
      <c r="AA76" s="74"/>
      <c r="AB76" s="74"/>
      <c r="AC76" s="74"/>
      <c r="AD76" s="74"/>
      <c r="AE76" s="326"/>
      <c r="AF76" s="326"/>
    </row>
    <row r="77" spans="1:32" ht="30" customHeight="1">
      <c r="A77" s="324"/>
      <c r="B77" s="3059"/>
      <c r="C77" s="3069"/>
      <c r="D77" s="3071" t="s">
        <v>6996</v>
      </c>
      <c r="E77" s="3071"/>
      <c r="F77" s="3085"/>
      <c r="G77" s="3085"/>
      <c r="H77" s="3085"/>
      <c r="I77" s="3085"/>
      <c r="J77" s="3085"/>
      <c r="K77" s="3085"/>
      <c r="L77" s="3085"/>
      <c r="M77" s="3085"/>
      <c r="N77" s="3085"/>
      <c r="O77" s="3085"/>
      <c r="P77" s="3085"/>
      <c r="Q77" s="3085"/>
      <c r="R77" s="3085"/>
      <c r="S77" s="3085"/>
      <c r="T77" s="3085"/>
      <c r="U77" s="74"/>
      <c r="V77" s="74"/>
      <c r="W77" s="74"/>
      <c r="X77" s="74"/>
      <c r="Y77" s="74"/>
      <c r="Z77" s="74"/>
      <c r="AA77" s="74"/>
      <c r="AB77" s="74"/>
      <c r="AC77" s="74"/>
      <c r="AD77" s="74"/>
      <c r="AE77" s="326"/>
      <c r="AF77" s="326"/>
    </row>
    <row r="78" spans="1:32" ht="30" customHeight="1">
      <c r="A78" s="324"/>
      <c r="B78" s="3059"/>
      <c r="C78" s="3069"/>
      <c r="D78" s="3071" t="s">
        <v>6999</v>
      </c>
      <c r="E78" s="3071"/>
      <c r="F78" s="3085"/>
      <c r="G78" s="3085"/>
      <c r="H78" s="3085"/>
      <c r="I78" s="3085"/>
      <c r="J78" s="3085"/>
      <c r="K78" s="3085"/>
      <c r="L78" s="3085"/>
      <c r="M78" s="3085"/>
      <c r="N78" s="3085"/>
      <c r="O78" s="3085"/>
      <c r="P78" s="3085"/>
      <c r="Q78" s="3085"/>
      <c r="R78" s="3085"/>
      <c r="S78" s="3085"/>
      <c r="T78" s="3085"/>
      <c r="U78" s="74"/>
      <c r="V78" s="74"/>
      <c r="W78" s="74"/>
      <c r="X78" s="74"/>
      <c r="Y78" s="74"/>
      <c r="Z78" s="74"/>
      <c r="AA78" s="74"/>
      <c r="AB78" s="74"/>
      <c r="AC78" s="74"/>
      <c r="AD78" s="74"/>
      <c r="AE78" s="326"/>
      <c r="AF78" s="326"/>
    </row>
    <row r="79" spans="1:32" ht="30" customHeight="1">
      <c r="A79" s="324"/>
      <c r="B79" s="3059"/>
      <c r="C79" s="3069"/>
      <c r="D79" s="3071" t="s">
        <v>7241</v>
      </c>
      <c r="E79" s="3071"/>
      <c r="F79" s="3085"/>
      <c r="G79" s="3085"/>
      <c r="H79" s="3085"/>
      <c r="I79" s="3085"/>
      <c r="J79" s="3085"/>
      <c r="K79" s="3085"/>
      <c r="L79" s="3085"/>
      <c r="M79" s="3085"/>
      <c r="N79" s="3085"/>
      <c r="O79" s="3085"/>
      <c r="P79" s="3085"/>
      <c r="Q79" s="3085"/>
      <c r="R79" s="3085"/>
      <c r="S79" s="3085"/>
      <c r="T79" s="3085"/>
      <c r="U79" s="74"/>
      <c r="V79" s="74"/>
      <c r="W79" s="74"/>
      <c r="X79" s="74"/>
      <c r="Y79" s="74"/>
      <c r="Z79" s="74"/>
      <c r="AA79" s="74"/>
      <c r="AB79" s="74"/>
      <c r="AC79" s="74"/>
      <c r="AD79" s="74"/>
      <c r="AE79" s="326"/>
      <c r="AF79" s="326"/>
    </row>
    <row r="80" spans="1:32" ht="30" customHeight="1">
      <c r="A80" s="324"/>
      <c r="B80" s="3059"/>
      <c r="C80" s="3069"/>
      <c r="D80" s="3071" t="s">
        <v>7084</v>
      </c>
      <c r="E80" s="3071"/>
      <c r="F80" s="3085"/>
      <c r="G80" s="3085"/>
      <c r="H80" s="3085"/>
      <c r="I80" s="3085"/>
      <c r="J80" s="3085"/>
      <c r="K80" s="3085"/>
      <c r="L80" s="3085"/>
      <c r="M80" s="3085"/>
      <c r="N80" s="3085"/>
      <c r="O80" s="3085"/>
      <c r="P80" s="3085"/>
      <c r="Q80" s="3085"/>
      <c r="R80" s="3085"/>
      <c r="S80" s="3085"/>
      <c r="T80" s="3085"/>
      <c r="U80" s="74"/>
      <c r="V80" s="74"/>
      <c r="W80" s="74"/>
      <c r="X80" s="74"/>
      <c r="Y80" s="74"/>
      <c r="Z80" s="74"/>
      <c r="AA80" s="74"/>
      <c r="AB80" s="74"/>
      <c r="AC80" s="74"/>
      <c r="AD80" s="74"/>
      <c r="AE80" s="326"/>
      <c r="AF80" s="326"/>
    </row>
    <row r="81" spans="1:32" ht="30" customHeight="1">
      <c r="A81" s="324"/>
      <c r="B81" s="3059"/>
      <c r="C81" s="3069"/>
      <c r="D81" s="3071" t="s">
        <v>7085</v>
      </c>
      <c r="E81" s="3071"/>
      <c r="F81" s="3085"/>
      <c r="G81" s="3085"/>
      <c r="H81" s="3085"/>
      <c r="I81" s="3085"/>
      <c r="J81" s="3085"/>
      <c r="K81" s="3085"/>
      <c r="L81" s="3085"/>
      <c r="M81" s="3085"/>
      <c r="N81" s="3085"/>
      <c r="O81" s="3085"/>
      <c r="P81" s="3085"/>
      <c r="Q81" s="3085"/>
      <c r="R81" s="3085"/>
      <c r="S81" s="3085"/>
      <c r="T81" s="3085"/>
      <c r="U81" s="74"/>
      <c r="V81" s="74"/>
      <c r="W81" s="74"/>
      <c r="X81" s="74"/>
      <c r="Y81" s="74"/>
      <c r="Z81" s="74"/>
      <c r="AA81" s="74"/>
      <c r="AB81" s="74"/>
      <c r="AC81" s="74"/>
      <c r="AD81" s="74"/>
      <c r="AE81" s="326"/>
      <c r="AF81" s="326"/>
    </row>
    <row r="82" spans="1:32" ht="30" customHeight="1">
      <c r="A82" s="324"/>
      <c r="B82" s="3059"/>
      <c r="C82" s="3069"/>
      <c r="D82" s="3071" t="s">
        <v>163</v>
      </c>
      <c r="E82" s="3071"/>
      <c r="F82" s="3085"/>
      <c r="G82" s="3085"/>
      <c r="H82" s="3085"/>
      <c r="I82" s="3085"/>
      <c r="J82" s="3085"/>
      <c r="K82" s="3085"/>
      <c r="L82" s="3085"/>
      <c r="M82" s="3085"/>
      <c r="N82" s="3085"/>
      <c r="O82" s="3085"/>
      <c r="P82" s="3085"/>
      <c r="Q82" s="3085"/>
      <c r="R82" s="3085"/>
      <c r="S82" s="3085"/>
      <c r="T82" s="3085"/>
      <c r="U82" s="74"/>
      <c r="V82" s="74"/>
      <c r="W82" s="74"/>
      <c r="X82" s="74"/>
      <c r="Y82" s="74"/>
      <c r="Z82" s="74"/>
      <c r="AA82" s="74"/>
      <c r="AB82" s="74"/>
      <c r="AC82" s="74"/>
      <c r="AD82" s="74"/>
      <c r="AE82" s="326"/>
      <c r="AF82" s="326"/>
    </row>
    <row r="83" spans="1:32" ht="30" customHeight="1">
      <c r="A83" s="324"/>
      <c r="B83" s="3059"/>
      <c r="C83" s="3069"/>
      <c r="D83" s="3071"/>
      <c r="E83" s="3071"/>
      <c r="F83" s="3085"/>
      <c r="G83" s="3085"/>
      <c r="H83" s="3085"/>
      <c r="I83" s="3085"/>
      <c r="J83" s="3085"/>
      <c r="K83" s="3085"/>
      <c r="L83" s="3085"/>
      <c r="M83" s="3085"/>
      <c r="N83" s="3085"/>
      <c r="O83" s="3085"/>
      <c r="P83" s="3085"/>
      <c r="Q83" s="3085"/>
      <c r="R83" s="3085"/>
      <c r="S83" s="3085"/>
      <c r="T83" s="3085"/>
      <c r="U83" s="74"/>
      <c r="V83" s="74"/>
      <c r="W83" s="74"/>
      <c r="X83" s="74"/>
      <c r="Y83" s="74"/>
      <c r="Z83" s="74"/>
      <c r="AA83" s="74"/>
      <c r="AB83" s="74"/>
      <c r="AC83" s="74"/>
      <c r="AD83" s="74"/>
      <c r="AE83" s="326"/>
      <c r="AF83" s="326"/>
    </row>
    <row r="84" spans="1:32" ht="30" customHeight="1">
      <c r="A84" s="324"/>
      <c r="B84" s="3059"/>
      <c r="C84" s="3069" t="s">
        <v>7175</v>
      </c>
      <c r="D84" s="3071"/>
      <c r="E84" s="3085"/>
      <c r="F84" s="3085"/>
      <c r="G84" s="3085"/>
      <c r="H84" s="3085"/>
      <c r="I84" s="3085"/>
      <c r="J84" s="3085"/>
      <c r="K84" s="3085"/>
      <c r="L84" s="3085"/>
      <c r="M84" s="3085"/>
      <c r="N84" s="3085"/>
      <c r="O84" s="3085"/>
      <c r="P84" s="3085"/>
      <c r="Q84" s="3085"/>
      <c r="R84" s="3085"/>
      <c r="S84" s="3085"/>
      <c r="T84" s="3085"/>
      <c r="U84" s="74"/>
      <c r="V84" s="74"/>
      <c r="W84" s="74"/>
      <c r="X84" s="74"/>
      <c r="Y84" s="74"/>
      <c r="Z84" s="74"/>
      <c r="AA84" s="74"/>
      <c r="AB84" s="74"/>
      <c r="AC84" s="74"/>
      <c r="AD84" s="74"/>
      <c r="AE84" s="326"/>
      <c r="AF84" s="326"/>
    </row>
    <row r="85" spans="1:32" ht="30" customHeight="1">
      <c r="A85" s="324"/>
      <c r="B85" s="3059"/>
      <c r="C85" s="3069"/>
      <c r="D85" s="3071" t="s">
        <v>59</v>
      </c>
      <c r="E85" s="3085"/>
      <c r="F85" s="3085"/>
      <c r="G85" s="3085"/>
      <c r="H85" s="3085"/>
      <c r="I85" s="3085"/>
      <c r="J85" s="3085"/>
      <c r="K85" s="3085"/>
      <c r="L85" s="3085"/>
      <c r="M85" s="3085"/>
      <c r="N85" s="3085"/>
      <c r="O85" s="3085"/>
      <c r="P85" s="3085"/>
      <c r="Q85" s="3085"/>
      <c r="R85" s="3085"/>
      <c r="S85" s="3085"/>
      <c r="T85" s="3085"/>
      <c r="U85" s="74"/>
      <c r="V85" s="74"/>
      <c r="W85" s="74"/>
      <c r="X85" s="74"/>
      <c r="Y85" s="74"/>
      <c r="Z85" s="74"/>
      <c r="AA85" s="74"/>
      <c r="AB85" s="74"/>
      <c r="AC85" s="74"/>
      <c r="AD85" s="74"/>
      <c r="AE85" s="326"/>
      <c r="AF85" s="326"/>
    </row>
    <row r="86" spans="1:32" ht="30" customHeight="1">
      <c r="A86" s="324"/>
      <c r="B86" s="3059"/>
      <c r="C86" s="3069"/>
      <c r="D86" s="3071" t="s">
        <v>340</v>
      </c>
      <c r="E86" s="3085"/>
      <c r="F86" s="3085"/>
      <c r="G86" s="3085"/>
      <c r="H86" s="3085"/>
      <c r="I86" s="3085"/>
      <c r="J86" s="3085"/>
      <c r="K86" s="3085"/>
      <c r="L86" s="3085"/>
      <c r="M86" s="3085"/>
      <c r="N86" s="3085"/>
      <c r="O86" s="3085"/>
      <c r="P86" s="3085"/>
      <c r="Q86" s="3085"/>
      <c r="R86" s="3085"/>
      <c r="S86" s="3085"/>
      <c r="T86" s="3085"/>
      <c r="U86" s="74"/>
      <c r="V86" s="74"/>
      <c r="W86" s="74"/>
      <c r="X86" s="74"/>
      <c r="Y86" s="74"/>
      <c r="Z86" s="74"/>
      <c r="AA86" s="74"/>
      <c r="AB86" s="74"/>
      <c r="AC86" s="74"/>
      <c r="AD86" s="74"/>
      <c r="AE86" s="326"/>
      <c r="AF86" s="326"/>
    </row>
    <row r="87" spans="1:32" ht="30" customHeight="1">
      <c r="A87" s="324"/>
      <c r="B87" s="3059"/>
      <c r="C87" s="3069"/>
      <c r="D87" s="3071" t="s">
        <v>7242</v>
      </c>
      <c r="E87" s="3085"/>
      <c r="F87" s="3085"/>
      <c r="G87" s="3085"/>
      <c r="H87" s="3085"/>
      <c r="I87" s="3085"/>
      <c r="J87" s="3085"/>
      <c r="K87" s="3085"/>
      <c r="L87" s="3085"/>
      <c r="M87" s="3085"/>
      <c r="N87" s="3085"/>
      <c r="O87" s="3085"/>
      <c r="P87" s="3085"/>
      <c r="Q87" s="3085"/>
      <c r="R87" s="3085"/>
      <c r="S87" s="3085"/>
      <c r="T87" s="3085"/>
      <c r="U87" s="74"/>
      <c r="V87" s="74"/>
      <c r="W87" s="74"/>
      <c r="X87" s="74"/>
      <c r="Y87" s="74"/>
      <c r="Z87" s="74"/>
      <c r="AA87" s="74"/>
      <c r="AB87" s="74"/>
      <c r="AC87" s="74"/>
      <c r="AD87" s="74"/>
      <c r="AE87" s="326"/>
      <c r="AF87" s="326"/>
    </row>
    <row r="88" spans="1:32" ht="30" customHeight="1">
      <c r="A88" s="324"/>
      <c r="B88" s="3059"/>
      <c r="C88" s="3069"/>
      <c r="D88" s="3071" t="s">
        <v>7243</v>
      </c>
      <c r="E88" s="3085"/>
      <c r="F88" s="3085"/>
      <c r="G88" s="3085"/>
      <c r="H88" s="3085"/>
      <c r="I88" s="3085"/>
      <c r="J88" s="3085"/>
      <c r="K88" s="3085"/>
      <c r="L88" s="3085"/>
      <c r="M88" s="3085"/>
      <c r="N88" s="3085"/>
      <c r="O88" s="3085"/>
      <c r="P88" s="3085"/>
      <c r="Q88" s="3085"/>
      <c r="R88" s="3085"/>
      <c r="S88" s="3085"/>
      <c r="T88" s="3085"/>
      <c r="U88" s="74"/>
      <c r="V88" s="74"/>
      <c r="W88" s="74"/>
      <c r="X88" s="74"/>
      <c r="Y88" s="74"/>
      <c r="Z88" s="74"/>
      <c r="AA88" s="74"/>
      <c r="AB88" s="74"/>
      <c r="AC88" s="74"/>
      <c r="AD88" s="74"/>
      <c r="AE88" s="326"/>
      <c r="AF88" s="326"/>
    </row>
    <row r="89" spans="1:32" ht="30" customHeight="1">
      <c r="A89" s="324"/>
      <c r="B89" s="3059"/>
      <c r="C89" s="3069"/>
      <c r="D89" s="3071"/>
      <c r="E89" s="3085"/>
      <c r="F89" s="3085"/>
      <c r="G89" s="3085"/>
      <c r="H89" s="3085"/>
      <c r="I89" s="3085"/>
      <c r="J89" s="3085"/>
      <c r="K89" s="3085"/>
      <c r="L89" s="3085"/>
      <c r="M89" s="3085"/>
      <c r="N89" s="3085"/>
      <c r="O89" s="3085"/>
      <c r="P89" s="3085"/>
      <c r="Q89" s="3085"/>
      <c r="R89" s="3085"/>
      <c r="S89" s="3085"/>
      <c r="T89" s="3085"/>
      <c r="U89" s="74"/>
      <c r="V89" s="74"/>
      <c r="W89" s="74"/>
      <c r="X89" s="74"/>
      <c r="Y89" s="74"/>
      <c r="Z89" s="74"/>
      <c r="AA89" s="74"/>
      <c r="AB89" s="74"/>
      <c r="AC89" s="74"/>
      <c r="AD89" s="74"/>
      <c r="AE89" s="326"/>
      <c r="AF89" s="326"/>
    </row>
    <row r="90" spans="1:32" ht="30" customHeight="1">
      <c r="A90" s="324"/>
      <c r="B90" s="3059"/>
      <c r="C90" s="3069" t="s">
        <v>7176</v>
      </c>
      <c r="D90" s="3071"/>
      <c r="E90" s="3071"/>
      <c r="F90" s="3085"/>
      <c r="G90" s="3085"/>
      <c r="H90" s="3085"/>
      <c r="I90" s="3085"/>
      <c r="J90" s="3085"/>
      <c r="K90" s="3085"/>
      <c r="L90" s="3085"/>
      <c r="M90" s="3085"/>
      <c r="N90" s="3085"/>
      <c r="O90" s="3085"/>
      <c r="P90" s="3085"/>
      <c r="Q90" s="3085"/>
      <c r="R90" s="3085"/>
      <c r="S90" s="3085"/>
      <c r="T90" s="3085"/>
      <c r="U90" s="74"/>
      <c r="V90" s="74"/>
      <c r="W90" s="74"/>
      <c r="X90" s="74"/>
      <c r="Y90" s="74"/>
      <c r="Z90" s="74"/>
      <c r="AA90" s="74"/>
      <c r="AB90" s="74"/>
      <c r="AC90" s="74"/>
      <c r="AD90" s="74"/>
      <c r="AE90" s="326"/>
      <c r="AF90" s="326"/>
    </row>
    <row r="91" spans="1:32" ht="30" customHeight="1">
      <c r="A91" s="324"/>
      <c r="B91" s="3059"/>
      <c r="C91" s="3069"/>
      <c r="D91" s="3071"/>
      <c r="E91" s="3071" t="s">
        <v>7245</v>
      </c>
      <c r="F91" s="3085"/>
      <c r="G91" s="3085"/>
      <c r="H91" s="3085"/>
      <c r="I91" s="3085"/>
      <c r="J91" s="3085"/>
      <c r="K91" s="3085"/>
      <c r="L91" s="3085"/>
      <c r="M91" s="3085"/>
      <c r="N91" s="3085"/>
      <c r="O91" s="3085"/>
      <c r="P91" s="3085"/>
      <c r="Q91" s="3085"/>
      <c r="R91" s="3085"/>
      <c r="S91" s="3085"/>
      <c r="T91" s="3085"/>
      <c r="U91" s="74"/>
      <c r="V91" s="74"/>
      <c r="W91" s="74"/>
      <c r="X91" s="74"/>
      <c r="Y91" s="74"/>
      <c r="Z91" s="74"/>
      <c r="AA91" s="74"/>
      <c r="AB91" s="74"/>
      <c r="AC91" s="74"/>
      <c r="AD91" s="74"/>
      <c r="AE91" s="326"/>
      <c r="AF91" s="326"/>
    </row>
    <row r="92" spans="1:32" ht="30" customHeight="1">
      <c r="A92" s="324"/>
      <c r="B92" s="3059"/>
      <c r="C92" s="3069"/>
      <c r="D92" s="3071"/>
      <c r="E92" s="3085"/>
      <c r="F92" s="3085"/>
      <c r="G92" s="3085"/>
      <c r="H92" s="3085"/>
      <c r="I92" s="3085"/>
      <c r="J92" s="3085"/>
      <c r="K92" s="3085"/>
      <c r="L92" s="3085"/>
      <c r="M92" s="3085"/>
      <c r="N92" s="3085"/>
      <c r="O92" s="3085"/>
      <c r="P92" s="3085"/>
      <c r="Q92" s="3085"/>
      <c r="R92" s="3085"/>
      <c r="S92" s="3085"/>
      <c r="T92" s="3085"/>
      <c r="U92" s="74"/>
      <c r="V92" s="74"/>
      <c r="W92" s="74"/>
      <c r="X92" s="74"/>
      <c r="Y92" s="74"/>
      <c r="Z92" s="74"/>
      <c r="AA92" s="74"/>
      <c r="AB92" s="74"/>
      <c r="AC92" s="74"/>
      <c r="AD92" s="74"/>
      <c r="AE92" s="326"/>
      <c r="AF92" s="326"/>
    </row>
    <row r="93" spans="1:32" ht="30" customHeight="1">
      <c r="A93" s="324"/>
      <c r="B93" s="3059"/>
      <c r="C93" s="3069" t="s">
        <v>7180</v>
      </c>
      <c r="D93" s="3071"/>
      <c r="E93" s="3085"/>
      <c r="F93" s="3085"/>
      <c r="G93" s="3085"/>
      <c r="H93" s="3085"/>
      <c r="I93" s="3085"/>
      <c r="J93" s="3085"/>
      <c r="K93" s="3085"/>
      <c r="L93" s="3085"/>
      <c r="M93" s="3085"/>
      <c r="N93" s="3085"/>
      <c r="O93" s="3085"/>
      <c r="P93" s="3085"/>
      <c r="Q93" s="3085"/>
      <c r="R93" s="3085"/>
      <c r="S93" s="3085"/>
      <c r="T93" s="3085"/>
      <c r="U93" s="74"/>
      <c r="V93" s="74"/>
      <c r="W93" s="74"/>
      <c r="X93" s="74"/>
      <c r="Y93" s="74"/>
      <c r="Z93" s="74"/>
      <c r="AA93" s="74"/>
      <c r="AB93" s="74"/>
      <c r="AC93" s="74"/>
      <c r="AD93" s="74"/>
      <c r="AE93" s="326"/>
      <c r="AF93" s="326"/>
    </row>
    <row r="94" spans="1:32" ht="30" customHeight="1">
      <c r="A94" s="324"/>
      <c r="B94" s="3059"/>
      <c r="C94" s="3069"/>
      <c r="D94" s="3071" t="s">
        <v>7231</v>
      </c>
      <c r="E94" s="3085"/>
      <c r="F94" s="3085"/>
      <c r="G94" s="3085"/>
      <c r="H94" s="3085"/>
      <c r="I94" s="3085"/>
      <c r="J94" s="3085"/>
      <c r="K94" s="3085"/>
      <c r="L94" s="3085"/>
      <c r="M94" s="3085"/>
      <c r="N94" s="3085"/>
      <c r="O94" s="3085"/>
      <c r="P94" s="3085"/>
      <c r="Q94" s="3085"/>
      <c r="R94" s="3085"/>
      <c r="S94" s="3085"/>
      <c r="T94" s="3085"/>
      <c r="U94" s="74"/>
      <c r="V94" s="74"/>
      <c r="W94" s="74"/>
      <c r="X94" s="74"/>
      <c r="Y94" s="74"/>
      <c r="Z94" s="74"/>
      <c r="AA94" s="74"/>
      <c r="AB94" s="74"/>
      <c r="AC94" s="74"/>
      <c r="AD94" s="74"/>
      <c r="AE94" s="326"/>
      <c r="AF94" s="326"/>
    </row>
    <row r="95" spans="1:32" ht="30" customHeight="1">
      <c r="A95" s="324"/>
      <c r="B95" s="3059"/>
      <c r="C95" s="3069"/>
      <c r="D95" s="3071"/>
      <c r="E95" s="3085"/>
      <c r="F95" s="3085"/>
      <c r="G95" s="3085"/>
      <c r="H95" s="3085"/>
      <c r="I95" s="3085"/>
      <c r="J95" s="3085"/>
      <c r="K95" s="3085"/>
      <c r="L95" s="3085"/>
      <c r="M95" s="3085"/>
      <c r="N95" s="3085"/>
      <c r="O95" s="3085"/>
      <c r="P95" s="3085"/>
      <c r="Q95" s="3085"/>
      <c r="R95" s="3085"/>
      <c r="S95" s="3085"/>
      <c r="T95" s="3085"/>
      <c r="U95" s="74"/>
      <c r="V95" s="74"/>
      <c r="W95" s="74"/>
      <c r="X95" s="74"/>
      <c r="Y95" s="74"/>
      <c r="Z95" s="74"/>
      <c r="AA95" s="74"/>
      <c r="AB95" s="74"/>
      <c r="AC95" s="74"/>
      <c r="AD95" s="74"/>
      <c r="AE95" s="326"/>
      <c r="AF95" s="326"/>
    </row>
    <row r="96" spans="1:32" ht="30" customHeight="1">
      <c r="A96" s="324"/>
      <c r="B96" s="3059"/>
      <c r="C96" s="3069" t="s">
        <v>7181</v>
      </c>
      <c r="D96" s="3071"/>
      <c r="E96" s="3085"/>
      <c r="F96" s="3085"/>
      <c r="G96" s="3085"/>
      <c r="H96" s="3085"/>
      <c r="I96" s="3085"/>
      <c r="J96" s="3085"/>
      <c r="K96" s="3085"/>
      <c r="L96" s="3085"/>
      <c r="M96" s="3085"/>
      <c r="N96" s="3085"/>
      <c r="O96" s="3085"/>
      <c r="P96" s="3085"/>
      <c r="Q96" s="3085"/>
      <c r="R96" s="3085"/>
      <c r="S96" s="3085"/>
      <c r="T96" s="3085"/>
      <c r="U96" s="74"/>
      <c r="V96" s="74"/>
      <c r="W96" s="74"/>
      <c r="X96" s="74"/>
      <c r="Y96" s="74"/>
      <c r="Z96" s="74"/>
      <c r="AA96" s="74"/>
      <c r="AB96" s="74"/>
      <c r="AC96" s="74"/>
      <c r="AD96" s="74"/>
      <c r="AE96" s="326"/>
      <c r="AF96" s="326"/>
    </row>
    <row r="97" spans="1:32" ht="30" customHeight="1">
      <c r="A97" s="324"/>
      <c r="B97" s="3059"/>
      <c r="C97" s="3069"/>
      <c r="D97" s="3071"/>
      <c r="E97" s="3085"/>
      <c r="F97" s="3085"/>
      <c r="G97" s="3085"/>
      <c r="H97" s="3085"/>
      <c r="I97" s="3085"/>
      <c r="J97" s="3085"/>
      <c r="K97" s="3085"/>
      <c r="L97" s="3085"/>
      <c r="M97" s="3085"/>
      <c r="N97" s="3085"/>
      <c r="O97" s="3085"/>
      <c r="P97" s="3085"/>
      <c r="Q97" s="3085"/>
      <c r="R97" s="3085"/>
      <c r="S97" s="3085"/>
      <c r="T97" s="3085"/>
      <c r="U97" s="74"/>
      <c r="V97" s="74"/>
      <c r="W97" s="74"/>
      <c r="X97" s="74"/>
      <c r="Y97" s="74"/>
      <c r="Z97" s="74"/>
      <c r="AA97" s="74"/>
      <c r="AB97" s="74"/>
      <c r="AC97" s="74"/>
      <c r="AD97" s="74"/>
      <c r="AE97" s="326"/>
      <c r="AF97" s="326"/>
    </row>
    <row r="98" spans="1:32" ht="30" customHeight="1">
      <c r="A98" s="324"/>
      <c r="B98" s="3059"/>
      <c r="C98" s="3069" t="s">
        <v>7232</v>
      </c>
      <c r="D98" s="3071"/>
      <c r="E98" s="3071"/>
      <c r="F98" s="3088"/>
      <c r="G98" s="3085"/>
      <c r="H98" s="3085"/>
      <c r="I98" s="3085"/>
      <c r="J98" s="3085"/>
      <c r="K98" s="3085"/>
      <c r="L98" s="3085"/>
      <c r="M98" s="3085"/>
      <c r="N98" s="3085"/>
      <c r="O98" s="3085"/>
      <c r="P98" s="3085"/>
      <c r="Q98" s="3085"/>
      <c r="R98" s="3085"/>
      <c r="S98" s="3085"/>
      <c r="T98" s="3085"/>
      <c r="U98" s="74"/>
      <c r="V98" s="74"/>
      <c r="W98" s="74"/>
      <c r="X98" s="74"/>
      <c r="Y98" s="74"/>
      <c r="Z98" s="74"/>
      <c r="AA98" s="74"/>
      <c r="AB98" s="74"/>
      <c r="AC98" s="74"/>
      <c r="AD98" s="74"/>
      <c r="AE98" s="326"/>
      <c r="AF98" s="326"/>
    </row>
    <row r="99" spans="1:32" ht="30" customHeight="1">
      <c r="A99" s="324"/>
      <c r="B99" s="3059"/>
      <c r="C99" s="3085"/>
      <c r="D99" s="3071"/>
      <c r="E99" s="3071" t="s">
        <v>7233</v>
      </c>
      <c r="F99" s="3088"/>
      <c r="G99" s="3085"/>
      <c r="H99" s="3085"/>
      <c r="I99" s="3085"/>
      <c r="J99" s="3085"/>
      <c r="K99" s="3085"/>
      <c r="L99" s="3085"/>
      <c r="M99" s="3085"/>
      <c r="N99" s="3085"/>
      <c r="O99" s="3085"/>
      <c r="P99" s="3085"/>
      <c r="Q99" s="3085"/>
      <c r="R99" s="3085"/>
      <c r="S99" s="3085"/>
      <c r="T99" s="3085"/>
      <c r="U99" s="74"/>
      <c r="V99" s="74"/>
      <c r="W99" s="74"/>
      <c r="X99" s="74"/>
      <c r="Y99" s="74"/>
      <c r="Z99" s="74"/>
      <c r="AA99" s="74"/>
      <c r="AB99" s="74"/>
      <c r="AC99" s="74"/>
      <c r="AD99" s="74"/>
      <c r="AE99" s="326"/>
      <c r="AF99" s="326"/>
    </row>
    <row r="100" spans="1:32" ht="30" customHeight="1">
      <c r="A100" s="324"/>
      <c r="B100" s="3059"/>
      <c r="C100" s="3069"/>
      <c r="D100" s="3071"/>
      <c r="E100" s="3085"/>
      <c r="F100" s="3085"/>
      <c r="G100" s="3085"/>
      <c r="H100" s="3085"/>
      <c r="I100" s="3085"/>
      <c r="J100" s="3085"/>
      <c r="K100" s="3085"/>
      <c r="L100" s="3085"/>
      <c r="M100" s="3085"/>
      <c r="N100" s="3085"/>
      <c r="O100" s="3085"/>
      <c r="P100" s="3085"/>
      <c r="Q100" s="3085"/>
      <c r="R100" s="3085"/>
      <c r="S100" s="3085"/>
      <c r="T100" s="3085"/>
      <c r="U100" s="74"/>
      <c r="V100" s="74"/>
      <c r="W100" s="74"/>
      <c r="X100" s="74"/>
      <c r="Y100" s="74"/>
      <c r="Z100" s="74"/>
      <c r="AA100" s="74"/>
      <c r="AB100" s="74"/>
      <c r="AC100" s="74"/>
      <c r="AD100" s="74"/>
      <c r="AE100" s="326"/>
      <c r="AF100" s="326"/>
    </row>
    <row r="101" spans="1:32" ht="30" customHeight="1">
      <c r="A101" s="324"/>
      <c r="B101" s="3059"/>
      <c r="C101" s="3069" t="s">
        <v>7182</v>
      </c>
      <c r="D101" s="3071"/>
      <c r="E101" s="3085"/>
      <c r="F101" s="3085"/>
      <c r="G101" s="3085"/>
      <c r="H101" s="3085"/>
      <c r="I101" s="3085"/>
      <c r="J101" s="3085"/>
      <c r="K101" s="3085"/>
      <c r="L101" s="3085"/>
      <c r="M101" s="3085"/>
      <c r="N101" s="3085"/>
      <c r="O101" s="3085"/>
      <c r="P101" s="3085"/>
      <c r="Q101" s="3085"/>
      <c r="R101" s="3085"/>
      <c r="S101" s="3085"/>
      <c r="T101" s="3085"/>
      <c r="U101" s="74"/>
      <c r="V101" s="74"/>
      <c r="W101" s="74"/>
      <c r="X101" s="74"/>
      <c r="Y101" s="74"/>
      <c r="Z101" s="74"/>
      <c r="AA101" s="74"/>
      <c r="AB101" s="74"/>
      <c r="AC101" s="74"/>
      <c r="AD101" s="74"/>
      <c r="AE101" s="326"/>
      <c r="AF101" s="326"/>
    </row>
    <row r="102" spans="1:32" ht="30" customHeight="1">
      <c r="A102" s="324"/>
      <c r="B102" s="3059"/>
      <c r="C102" s="3069"/>
      <c r="D102" s="3071"/>
      <c r="E102" s="3085"/>
      <c r="F102" s="3085"/>
      <c r="G102" s="3085"/>
      <c r="H102" s="3085"/>
      <c r="I102" s="3085"/>
      <c r="J102" s="3085"/>
      <c r="K102" s="3085"/>
      <c r="L102" s="3085"/>
      <c r="M102" s="3085"/>
      <c r="N102" s="3085"/>
      <c r="O102" s="3085"/>
      <c r="P102" s="3085"/>
      <c r="Q102" s="3085"/>
      <c r="R102" s="3085"/>
      <c r="S102" s="3085"/>
      <c r="T102" s="3085"/>
      <c r="U102" s="74"/>
      <c r="V102" s="74"/>
      <c r="W102" s="74"/>
      <c r="X102" s="74"/>
      <c r="Y102" s="74"/>
      <c r="Z102" s="74"/>
      <c r="AA102" s="74"/>
      <c r="AB102" s="74"/>
      <c r="AC102" s="74"/>
      <c r="AD102" s="74"/>
      <c r="AE102" s="326"/>
      <c r="AF102" s="326"/>
    </row>
    <row r="103" spans="1:32" ht="30" customHeight="1">
      <c r="A103" s="324"/>
      <c r="B103" s="3059"/>
      <c r="C103" s="3069" t="s">
        <v>7183</v>
      </c>
      <c r="D103" s="3071"/>
      <c r="E103" s="3085"/>
      <c r="F103" s="3085"/>
      <c r="G103" s="3085"/>
      <c r="H103" s="3085"/>
      <c r="I103" s="3085"/>
      <c r="J103" s="3085"/>
      <c r="K103" s="3085"/>
      <c r="L103" s="3085"/>
      <c r="M103" s="3085"/>
      <c r="N103" s="3085"/>
      <c r="O103" s="3085"/>
      <c r="P103" s="3085"/>
      <c r="Q103" s="3085"/>
      <c r="R103" s="3085"/>
      <c r="S103" s="3085"/>
      <c r="T103" s="3085"/>
      <c r="U103" s="74"/>
      <c r="V103" s="74"/>
      <c r="W103" s="74"/>
      <c r="X103" s="74"/>
      <c r="Y103" s="74"/>
      <c r="Z103" s="74"/>
      <c r="AA103" s="74"/>
      <c r="AB103" s="74"/>
      <c r="AC103" s="74"/>
      <c r="AD103" s="74"/>
      <c r="AE103" s="326"/>
      <c r="AF103" s="326"/>
    </row>
    <row r="104" spans="1:32" ht="30" customHeight="1">
      <c r="A104" s="324"/>
      <c r="B104" s="3059"/>
      <c r="C104" s="3069"/>
      <c r="D104" s="3071"/>
      <c r="E104" s="3085"/>
      <c r="F104" s="3085"/>
      <c r="G104" s="3085"/>
      <c r="H104" s="3085"/>
      <c r="I104" s="3085"/>
      <c r="J104" s="3085"/>
      <c r="K104" s="3085"/>
      <c r="L104" s="3085"/>
      <c r="M104" s="3085"/>
      <c r="N104" s="3085"/>
      <c r="O104" s="3085"/>
      <c r="P104" s="3085"/>
      <c r="Q104" s="3085"/>
      <c r="R104" s="3085"/>
      <c r="S104" s="3085"/>
      <c r="T104" s="3085"/>
      <c r="U104" s="74"/>
      <c r="V104" s="74"/>
      <c r="W104" s="74"/>
      <c r="X104" s="74"/>
      <c r="Y104" s="74"/>
      <c r="Z104" s="74"/>
      <c r="AA104" s="74"/>
      <c r="AB104" s="74"/>
      <c r="AC104" s="74"/>
      <c r="AD104" s="74"/>
      <c r="AE104" s="326"/>
      <c r="AF104" s="326"/>
    </row>
    <row r="105" spans="1:32" ht="30" customHeight="1">
      <c r="A105" s="324"/>
      <c r="B105" s="3059"/>
      <c r="C105" s="3069" t="s">
        <v>7184</v>
      </c>
      <c r="D105" s="3069"/>
      <c r="E105" s="3071"/>
      <c r="F105" s="3088"/>
      <c r="G105" s="3085"/>
      <c r="H105" s="3085"/>
      <c r="I105" s="3085"/>
      <c r="J105" s="3085"/>
      <c r="K105" s="3085"/>
      <c r="L105" s="3085"/>
      <c r="M105" s="3085"/>
      <c r="N105" s="3085"/>
      <c r="O105" s="3085"/>
      <c r="P105" s="3085"/>
      <c r="Q105" s="3085"/>
      <c r="R105" s="3085"/>
      <c r="S105" s="3085"/>
      <c r="T105" s="3085"/>
      <c r="U105" s="74"/>
      <c r="V105" s="74"/>
      <c r="W105" s="74"/>
      <c r="X105" s="74"/>
      <c r="Y105" s="74"/>
      <c r="Z105" s="74"/>
      <c r="AA105" s="74"/>
      <c r="AB105" s="74"/>
      <c r="AC105" s="74"/>
      <c r="AD105" s="74"/>
      <c r="AE105" s="326"/>
      <c r="AF105" s="326"/>
    </row>
    <row r="106" spans="1:32" ht="30" customHeight="1">
      <c r="A106" s="324"/>
      <c r="B106" s="3059"/>
      <c r="C106" s="3069"/>
      <c r="D106" s="3069"/>
      <c r="E106" s="3071" t="s">
        <v>7226</v>
      </c>
      <c r="F106" s="3088"/>
      <c r="G106" s="3085"/>
      <c r="H106" s="3085"/>
      <c r="I106" s="3085"/>
      <c r="J106" s="3085"/>
      <c r="K106" s="3085"/>
      <c r="L106" s="3085"/>
      <c r="M106" s="3085"/>
      <c r="N106" s="3085"/>
      <c r="O106" s="3085"/>
      <c r="P106" s="3085"/>
      <c r="Q106" s="3085"/>
      <c r="R106" s="3085"/>
      <c r="S106" s="3085"/>
      <c r="T106" s="3085"/>
      <c r="U106" s="74"/>
      <c r="V106" s="74"/>
      <c r="W106" s="74"/>
      <c r="X106" s="74"/>
      <c r="Y106" s="74"/>
      <c r="Z106" s="74"/>
      <c r="AA106" s="74"/>
      <c r="AB106" s="74"/>
      <c r="AC106" s="74"/>
      <c r="AD106" s="74"/>
      <c r="AE106" s="326"/>
      <c r="AF106" s="326"/>
    </row>
    <row r="107" spans="1:32" ht="30" customHeight="1">
      <c r="A107" s="324"/>
      <c r="B107" s="3059"/>
      <c r="C107" s="3060"/>
      <c r="D107" s="3069"/>
      <c r="E107" s="3071" t="s">
        <v>7227</v>
      </c>
      <c r="F107" s="3088"/>
      <c r="G107" s="3085"/>
      <c r="H107" s="3085"/>
      <c r="I107" s="3085"/>
      <c r="J107" s="3085"/>
      <c r="K107" s="3085"/>
      <c r="L107" s="3085"/>
      <c r="M107" s="3085"/>
      <c r="N107" s="3085"/>
      <c r="O107" s="3085"/>
      <c r="P107" s="3085"/>
      <c r="Q107" s="3085"/>
      <c r="R107" s="3085"/>
      <c r="S107" s="3085"/>
      <c r="T107" s="3085"/>
      <c r="U107" s="74"/>
      <c r="V107" s="74"/>
      <c r="W107" s="74"/>
      <c r="X107" s="74"/>
      <c r="Y107" s="74"/>
      <c r="Z107" s="74"/>
      <c r="AA107" s="74"/>
      <c r="AB107" s="74"/>
      <c r="AC107" s="74"/>
      <c r="AD107" s="74"/>
      <c r="AE107" s="326"/>
      <c r="AF107" s="326"/>
    </row>
    <row r="108" spans="1:32" ht="30" customHeight="1">
      <c r="A108" s="324"/>
      <c r="B108" s="3059"/>
      <c r="C108" s="3069"/>
      <c r="D108" s="3069"/>
      <c r="E108" s="3071" t="s">
        <v>2392</v>
      </c>
      <c r="F108" s="3088"/>
      <c r="G108" s="3085"/>
      <c r="H108" s="3085"/>
      <c r="I108" s="3085"/>
      <c r="J108" s="3085"/>
      <c r="K108" s="3085"/>
      <c r="L108" s="3085"/>
      <c r="M108" s="3085"/>
      <c r="N108" s="3085"/>
      <c r="O108" s="3085"/>
      <c r="P108" s="3085"/>
      <c r="Q108" s="3085"/>
      <c r="R108" s="3085"/>
      <c r="S108" s="3085"/>
      <c r="T108" s="3085"/>
      <c r="U108" s="74"/>
      <c r="V108" s="74"/>
      <c r="W108" s="74"/>
      <c r="X108" s="74"/>
      <c r="Y108" s="74"/>
      <c r="Z108" s="74"/>
      <c r="AA108" s="74"/>
      <c r="AB108" s="74"/>
      <c r="AC108" s="74"/>
      <c r="AD108" s="74"/>
      <c r="AE108" s="326"/>
      <c r="AF108" s="326"/>
    </row>
    <row r="109" spans="1:32" ht="30" customHeight="1">
      <c r="A109" s="324"/>
      <c r="B109" s="3059"/>
      <c r="C109" s="3060"/>
      <c r="D109" s="3069"/>
      <c r="E109" s="3071" t="s">
        <v>2390</v>
      </c>
      <c r="F109" s="3088"/>
      <c r="G109" s="3085"/>
      <c r="H109" s="3085"/>
      <c r="I109" s="3085"/>
      <c r="J109" s="3085"/>
      <c r="K109" s="3085"/>
      <c r="L109" s="3085"/>
      <c r="M109" s="3085"/>
      <c r="N109" s="3085"/>
      <c r="O109" s="3085"/>
      <c r="P109" s="3085"/>
      <c r="Q109" s="3085"/>
      <c r="R109" s="3085"/>
      <c r="S109" s="3085"/>
      <c r="T109" s="3085"/>
      <c r="U109" s="74"/>
      <c r="V109" s="74"/>
      <c r="W109" s="74"/>
      <c r="X109" s="74"/>
      <c r="Y109" s="74"/>
      <c r="Z109" s="74"/>
      <c r="AA109" s="74"/>
      <c r="AB109" s="74"/>
      <c r="AC109" s="74"/>
      <c r="AD109" s="74"/>
      <c r="AE109" s="326"/>
      <c r="AF109" s="326"/>
    </row>
    <row r="110" spans="1:32" ht="30" customHeight="1">
      <c r="A110" s="324"/>
      <c r="B110" s="3059"/>
      <c r="C110" s="3069"/>
      <c r="D110" s="3085"/>
      <c r="E110" s="3071" t="s">
        <v>7228</v>
      </c>
      <c r="F110" s="3088"/>
      <c r="G110" s="3085"/>
      <c r="H110" s="3085"/>
      <c r="I110" s="3085"/>
      <c r="J110" s="3085"/>
      <c r="K110" s="3085"/>
      <c r="L110" s="3085"/>
      <c r="M110" s="3085"/>
      <c r="N110" s="3085"/>
      <c r="O110" s="3085"/>
      <c r="P110" s="3085"/>
      <c r="Q110" s="3085"/>
      <c r="R110" s="3085"/>
      <c r="S110" s="3085"/>
      <c r="T110" s="3085"/>
      <c r="U110" s="74"/>
      <c r="V110" s="74"/>
      <c r="W110" s="74"/>
      <c r="X110" s="74"/>
      <c r="Y110" s="74"/>
      <c r="Z110" s="74"/>
      <c r="AA110" s="74"/>
      <c r="AB110" s="74"/>
      <c r="AC110" s="74"/>
      <c r="AD110" s="74"/>
      <c r="AE110" s="326"/>
      <c r="AF110" s="326"/>
    </row>
    <row r="111" spans="1:32" ht="30" customHeight="1">
      <c r="A111" s="324"/>
      <c r="B111" s="3059"/>
      <c r="C111" s="3069"/>
      <c r="D111" s="3071"/>
      <c r="E111" s="3085"/>
      <c r="F111" s="3085"/>
      <c r="G111" s="3085"/>
      <c r="H111" s="3085"/>
      <c r="I111" s="3085"/>
      <c r="J111" s="3085"/>
      <c r="K111" s="3085"/>
      <c r="L111" s="3085"/>
      <c r="M111" s="3085"/>
      <c r="N111" s="3085"/>
      <c r="O111" s="3085"/>
      <c r="P111" s="3085"/>
      <c r="Q111" s="3085"/>
      <c r="R111" s="3085"/>
      <c r="S111" s="3085"/>
      <c r="T111" s="3085"/>
      <c r="U111" s="74"/>
      <c r="V111" s="74"/>
      <c r="W111" s="74"/>
      <c r="X111" s="74"/>
      <c r="Y111" s="74"/>
      <c r="Z111" s="74"/>
      <c r="AA111" s="74"/>
      <c r="AB111" s="74"/>
      <c r="AC111" s="74"/>
      <c r="AD111" s="74"/>
      <c r="AE111" s="326"/>
      <c r="AF111" s="326"/>
    </row>
    <row r="112" spans="1:32" ht="30" customHeight="1">
      <c r="A112" s="324"/>
      <c r="B112" s="3059"/>
      <c r="C112" s="3069" t="s">
        <v>7185</v>
      </c>
      <c r="D112" s="3071"/>
      <c r="E112" s="3085"/>
      <c r="F112" s="3085"/>
      <c r="G112" s="3085"/>
      <c r="H112" s="3085"/>
      <c r="I112" s="3085"/>
      <c r="J112" s="3085"/>
      <c r="K112" s="3085"/>
      <c r="L112" s="3085"/>
      <c r="M112" s="3085"/>
      <c r="N112" s="3085"/>
      <c r="O112" s="3085"/>
      <c r="P112" s="3085"/>
      <c r="Q112" s="3085"/>
      <c r="R112" s="3085"/>
      <c r="S112" s="3085"/>
      <c r="T112" s="3085"/>
      <c r="U112" s="74"/>
      <c r="V112" s="74"/>
      <c r="W112" s="74"/>
      <c r="X112" s="74"/>
      <c r="Y112" s="74"/>
      <c r="Z112" s="74"/>
      <c r="AA112" s="74"/>
      <c r="AB112" s="74"/>
      <c r="AC112" s="74"/>
      <c r="AD112" s="74"/>
      <c r="AE112" s="326"/>
      <c r="AF112" s="326"/>
    </row>
    <row r="113" spans="1:32" ht="30" customHeight="1">
      <c r="A113" s="324"/>
      <c r="B113" s="3059"/>
      <c r="C113" s="3069"/>
      <c r="D113" s="3071"/>
      <c r="E113" s="3085"/>
      <c r="F113" s="3085"/>
      <c r="G113" s="3085"/>
      <c r="H113" s="3085"/>
      <c r="I113" s="3085"/>
      <c r="J113" s="3085"/>
      <c r="K113" s="3085"/>
      <c r="L113" s="3085"/>
      <c r="M113" s="3085"/>
      <c r="N113" s="3085"/>
      <c r="O113" s="3085"/>
      <c r="P113" s="3085"/>
      <c r="Q113" s="3085"/>
      <c r="R113" s="3085"/>
      <c r="S113" s="3085"/>
      <c r="T113" s="3085"/>
      <c r="U113" s="74"/>
      <c r="V113" s="74"/>
      <c r="W113" s="74"/>
      <c r="X113" s="74"/>
      <c r="Y113" s="74"/>
      <c r="Z113" s="74"/>
      <c r="AA113" s="74"/>
      <c r="AB113" s="74"/>
      <c r="AC113" s="74"/>
      <c r="AD113" s="74"/>
      <c r="AE113" s="326"/>
      <c r="AF113" s="326"/>
    </row>
    <row r="114" spans="1:32" ht="30" customHeight="1">
      <c r="A114" s="324"/>
      <c r="B114" s="3059"/>
      <c r="C114" s="3069" t="s">
        <v>645</v>
      </c>
      <c r="D114" s="3071"/>
      <c r="E114" s="3085"/>
      <c r="F114" s="3085"/>
      <c r="G114" s="3085"/>
      <c r="H114" s="3085"/>
      <c r="I114" s="3085"/>
      <c r="J114" s="3085"/>
      <c r="K114" s="3085"/>
      <c r="L114" s="3085"/>
      <c r="M114" s="3085"/>
      <c r="N114" s="3085"/>
      <c r="O114" s="3085"/>
      <c r="P114" s="3085"/>
      <c r="Q114" s="3085"/>
      <c r="R114" s="3085"/>
      <c r="S114" s="3085"/>
      <c r="T114" s="3085"/>
      <c r="U114" s="74"/>
      <c r="V114" s="74"/>
      <c r="W114" s="74"/>
      <c r="X114" s="74"/>
      <c r="Y114" s="74"/>
      <c r="Z114" s="74"/>
      <c r="AA114" s="74"/>
      <c r="AB114" s="74"/>
      <c r="AC114" s="74"/>
      <c r="AD114" s="74"/>
      <c r="AE114" s="326"/>
      <c r="AF114" s="326"/>
    </row>
    <row r="115" spans="1:32" ht="30" customHeight="1">
      <c r="A115" s="324"/>
      <c r="B115" s="3059"/>
      <c r="C115" s="3069"/>
      <c r="D115" s="3071"/>
      <c r="E115" s="3085"/>
      <c r="F115" s="3085"/>
      <c r="G115" s="3085"/>
      <c r="H115" s="3085"/>
      <c r="I115" s="3085"/>
      <c r="J115" s="3085"/>
      <c r="K115" s="3085"/>
      <c r="L115" s="3085"/>
      <c r="M115" s="3085"/>
      <c r="N115" s="3085"/>
      <c r="O115" s="3085"/>
      <c r="P115" s="3085"/>
      <c r="Q115" s="3085"/>
      <c r="R115" s="3085"/>
      <c r="S115" s="3085"/>
      <c r="T115" s="3085"/>
      <c r="U115" s="74"/>
      <c r="V115" s="74"/>
      <c r="W115" s="74"/>
      <c r="X115" s="74"/>
      <c r="Y115" s="74"/>
      <c r="Z115" s="74"/>
      <c r="AA115" s="74"/>
      <c r="AB115" s="74"/>
      <c r="AC115" s="74"/>
      <c r="AD115" s="74"/>
      <c r="AE115" s="326"/>
      <c r="AF115" s="326"/>
    </row>
    <row r="116" spans="1:32" ht="30" customHeight="1">
      <c r="A116" s="324"/>
      <c r="B116" s="3059"/>
      <c r="C116" s="3069" t="s">
        <v>7186</v>
      </c>
      <c r="D116" s="3071"/>
      <c r="E116" s="3085"/>
      <c r="F116" s="3085"/>
      <c r="G116" s="3085"/>
      <c r="H116" s="3085"/>
      <c r="I116" s="3085"/>
      <c r="J116" s="3085"/>
      <c r="K116" s="3085"/>
      <c r="L116" s="3085"/>
      <c r="M116" s="3085"/>
      <c r="N116" s="3085"/>
      <c r="O116" s="3085"/>
      <c r="P116" s="3085"/>
      <c r="Q116" s="3085"/>
      <c r="R116" s="3085"/>
      <c r="S116" s="3085"/>
      <c r="T116" s="3085"/>
      <c r="U116" s="74"/>
      <c r="V116" s="74"/>
      <c r="W116" s="74"/>
      <c r="X116" s="74"/>
      <c r="Y116" s="74"/>
      <c r="Z116" s="74"/>
      <c r="AA116" s="74"/>
      <c r="AB116" s="74"/>
      <c r="AC116" s="74"/>
      <c r="AD116" s="74"/>
      <c r="AE116" s="326"/>
      <c r="AF116" s="326"/>
    </row>
    <row r="117" spans="1:32" ht="30" customHeight="1">
      <c r="A117" s="324"/>
      <c r="B117" s="3059"/>
      <c r="C117" s="3069"/>
      <c r="D117" s="3071"/>
      <c r="E117" s="3085"/>
      <c r="F117" s="3085"/>
      <c r="G117" s="3085"/>
      <c r="H117" s="3085"/>
      <c r="I117" s="3085"/>
      <c r="J117" s="3085"/>
      <c r="K117" s="3085"/>
      <c r="L117" s="3085"/>
      <c r="M117" s="3085"/>
      <c r="N117" s="3085"/>
      <c r="O117" s="3085"/>
      <c r="P117" s="3085"/>
      <c r="Q117" s="3085"/>
      <c r="R117" s="3085"/>
      <c r="S117" s="3085"/>
      <c r="T117" s="3085"/>
      <c r="U117" s="74"/>
      <c r="V117" s="74"/>
      <c r="W117" s="74"/>
      <c r="X117" s="74"/>
      <c r="Y117" s="74"/>
      <c r="Z117" s="74"/>
      <c r="AA117" s="74"/>
      <c r="AB117" s="74"/>
      <c r="AC117" s="74"/>
      <c r="AD117" s="74"/>
      <c r="AE117" s="326"/>
      <c r="AF117" s="326"/>
    </row>
    <row r="118" spans="1:32" ht="30" customHeight="1">
      <c r="A118" s="324"/>
      <c r="B118" s="3059"/>
      <c r="C118" s="3069" t="s">
        <v>7187</v>
      </c>
      <c r="D118" s="3071"/>
      <c r="E118" s="3085"/>
      <c r="F118" s="3085"/>
      <c r="G118" s="3085"/>
      <c r="H118" s="3085"/>
      <c r="I118" s="3085"/>
      <c r="J118" s="3085"/>
      <c r="K118" s="3085"/>
      <c r="L118" s="3085"/>
      <c r="M118" s="3085"/>
      <c r="N118" s="3085"/>
      <c r="O118" s="3085"/>
      <c r="P118" s="3085"/>
      <c r="Q118" s="3085"/>
      <c r="R118" s="3085"/>
      <c r="S118" s="3085"/>
      <c r="T118" s="3085"/>
      <c r="U118" s="74"/>
      <c r="V118" s="74"/>
      <c r="W118" s="74"/>
      <c r="X118" s="74"/>
      <c r="Y118" s="74"/>
      <c r="Z118" s="74"/>
      <c r="AA118" s="74"/>
      <c r="AB118" s="74"/>
      <c r="AC118" s="74"/>
      <c r="AD118" s="74"/>
      <c r="AE118" s="326"/>
      <c r="AF118" s="326"/>
    </row>
    <row r="119" spans="1:32" ht="30" customHeight="1">
      <c r="A119" s="324"/>
      <c r="B119" s="3059"/>
      <c r="C119" s="3069"/>
      <c r="D119" s="3071"/>
      <c r="E119" s="3085"/>
      <c r="F119" s="3085"/>
      <c r="G119" s="3085"/>
      <c r="H119" s="3085"/>
      <c r="I119" s="3085"/>
      <c r="J119" s="3085"/>
      <c r="K119" s="3085"/>
      <c r="L119" s="3085"/>
      <c r="M119" s="3085"/>
      <c r="N119" s="3085"/>
      <c r="O119" s="3085"/>
      <c r="P119" s="3085"/>
      <c r="Q119" s="3085"/>
      <c r="R119" s="3085"/>
      <c r="S119" s="3085"/>
      <c r="T119" s="3085"/>
      <c r="U119" s="74"/>
      <c r="V119" s="74"/>
      <c r="W119" s="74"/>
      <c r="X119" s="74"/>
      <c r="Y119" s="74"/>
      <c r="Z119" s="74"/>
      <c r="AA119" s="74"/>
      <c r="AB119" s="74"/>
      <c r="AC119" s="74"/>
      <c r="AD119" s="74"/>
      <c r="AE119" s="326"/>
      <c r="AF119" s="326"/>
    </row>
    <row r="120" spans="1:32" ht="30" customHeight="1">
      <c r="A120" s="324"/>
      <c r="B120" s="3059"/>
      <c r="C120" s="3069" t="s">
        <v>7188</v>
      </c>
      <c r="D120" s="3071"/>
      <c r="E120" s="3085"/>
      <c r="F120" s="3085"/>
      <c r="G120" s="3085"/>
      <c r="H120" s="3085"/>
      <c r="I120" s="3085"/>
      <c r="J120" s="3085"/>
      <c r="K120" s="3085"/>
      <c r="L120" s="3085"/>
      <c r="M120" s="3085"/>
      <c r="N120" s="3085"/>
      <c r="O120" s="3085"/>
      <c r="P120" s="3085"/>
      <c r="Q120" s="3085"/>
      <c r="R120" s="3085"/>
      <c r="S120" s="3085"/>
      <c r="T120" s="3085"/>
      <c r="U120" s="74"/>
      <c r="V120" s="74"/>
      <c r="W120" s="74"/>
      <c r="X120" s="74"/>
      <c r="Y120" s="74"/>
      <c r="Z120" s="74"/>
      <c r="AA120" s="74"/>
      <c r="AB120" s="74"/>
      <c r="AC120" s="74"/>
      <c r="AD120" s="74"/>
      <c r="AE120" s="326"/>
      <c r="AF120" s="326"/>
    </row>
    <row r="121" spans="1:32" ht="30" customHeight="1">
      <c r="A121" s="324"/>
      <c r="B121" s="3059"/>
      <c r="C121" s="3069"/>
      <c r="D121" s="3071"/>
      <c r="E121" s="3085"/>
      <c r="F121" s="3085"/>
      <c r="G121" s="3085"/>
      <c r="H121" s="3085"/>
      <c r="I121" s="3085"/>
      <c r="J121" s="3085"/>
      <c r="K121" s="3085"/>
      <c r="L121" s="3085"/>
      <c r="M121" s="3085"/>
      <c r="N121" s="3085"/>
      <c r="O121" s="3085"/>
      <c r="P121" s="3085"/>
      <c r="Q121" s="3085"/>
      <c r="R121" s="3085"/>
      <c r="S121" s="3085"/>
      <c r="T121" s="3085"/>
      <c r="U121" s="74"/>
      <c r="V121" s="74"/>
      <c r="W121" s="74"/>
      <c r="X121" s="74"/>
      <c r="Y121" s="74"/>
      <c r="Z121" s="74"/>
      <c r="AA121" s="74"/>
      <c r="AB121" s="74"/>
      <c r="AC121" s="74"/>
      <c r="AD121" s="74"/>
      <c r="AE121" s="326"/>
      <c r="AF121" s="326"/>
    </row>
    <row r="122" spans="1:32" ht="30" customHeight="1">
      <c r="A122" s="324"/>
      <c r="B122" s="3059"/>
      <c r="C122" s="3069" t="s">
        <v>7189</v>
      </c>
      <c r="D122" s="3071"/>
      <c r="E122" s="3085"/>
      <c r="F122" s="3085"/>
      <c r="G122" s="3085"/>
      <c r="H122" s="3085"/>
      <c r="I122" s="3085"/>
      <c r="J122" s="3085"/>
      <c r="K122" s="3085"/>
      <c r="L122" s="3085"/>
      <c r="M122" s="3085"/>
      <c r="N122" s="3085"/>
      <c r="O122" s="3085"/>
      <c r="P122" s="3085"/>
      <c r="Q122" s="3085"/>
      <c r="R122" s="3085"/>
      <c r="S122" s="3085"/>
      <c r="T122" s="3085"/>
      <c r="U122" s="74"/>
      <c r="V122" s="74"/>
      <c r="W122" s="74"/>
      <c r="X122" s="74"/>
      <c r="Y122" s="74"/>
      <c r="Z122" s="74"/>
      <c r="AA122" s="74"/>
      <c r="AB122" s="74"/>
      <c r="AC122" s="74"/>
      <c r="AD122" s="74"/>
      <c r="AE122" s="326"/>
      <c r="AF122" s="326"/>
    </row>
    <row r="123" spans="1:32" ht="30" customHeight="1">
      <c r="A123" s="324"/>
      <c r="B123" s="3059"/>
      <c r="C123" s="3069"/>
      <c r="D123" s="3071"/>
      <c r="E123" s="3085"/>
      <c r="F123" s="3085"/>
      <c r="G123" s="3085"/>
      <c r="H123" s="3085"/>
      <c r="I123" s="3085"/>
      <c r="J123" s="3085"/>
      <c r="K123" s="3085"/>
      <c r="L123" s="3085"/>
      <c r="M123" s="3085"/>
      <c r="N123" s="3085"/>
      <c r="O123" s="3085"/>
      <c r="P123" s="3085"/>
      <c r="Q123" s="3085"/>
      <c r="R123" s="3085"/>
      <c r="S123" s="3085"/>
      <c r="T123" s="3085"/>
      <c r="U123" s="74"/>
      <c r="V123" s="74"/>
      <c r="W123" s="74"/>
      <c r="X123" s="74"/>
      <c r="Y123" s="74"/>
      <c r="Z123" s="74"/>
      <c r="AA123" s="74"/>
      <c r="AB123" s="74"/>
      <c r="AC123" s="74"/>
      <c r="AD123" s="74"/>
      <c r="AE123" s="326"/>
      <c r="AF123" s="326"/>
    </row>
    <row r="124" spans="1:32" ht="30" customHeight="1">
      <c r="A124" s="324"/>
      <c r="B124" s="3059"/>
      <c r="C124" s="3069" t="s">
        <v>7244</v>
      </c>
      <c r="D124" s="3071"/>
      <c r="E124" s="3085"/>
      <c r="F124" s="3085"/>
      <c r="G124" s="3085"/>
      <c r="H124" s="3085"/>
      <c r="I124" s="3085"/>
      <c r="J124" s="3085"/>
      <c r="K124" s="3085"/>
      <c r="L124" s="3085"/>
      <c r="M124" s="3085"/>
      <c r="N124" s="3085"/>
      <c r="O124" s="3085"/>
      <c r="P124" s="3085"/>
      <c r="Q124" s="3085"/>
      <c r="R124" s="3085"/>
      <c r="S124" s="3085"/>
      <c r="T124" s="3085"/>
      <c r="U124" s="74"/>
      <c r="V124" s="74"/>
      <c r="W124" s="74"/>
      <c r="X124" s="74"/>
      <c r="Y124" s="74"/>
      <c r="Z124" s="74"/>
      <c r="AA124" s="74"/>
      <c r="AB124" s="74"/>
      <c r="AC124" s="74"/>
      <c r="AD124" s="74"/>
      <c r="AE124" s="326"/>
      <c r="AF124" s="326"/>
    </row>
    <row r="125" spans="1:32" ht="30" customHeight="1">
      <c r="A125" s="324"/>
      <c r="B125" s="3059"/>
      <c r="C125" s="3069"/>
      <c r="D125" s="3071"/>
      <c r="E125" s="3085"/>
      <c r="F125" s="3085"/>
      <c r="G125" s="3085"/>
      <c r="H125" s="3085"/>
      <c r="I125" s="3085"/>
      <c r="J125" s="3085"/>
      <c r="K125" s="3085"/>
      <c r="L125" s="3085"/>
      <c r="M125" s="3085"/>
      <c r="N125" s="3085"/>
      <c r="O125" s="3085"/>
      <c r="P125" s="3085"/>
      <c r="Q125" s="3085"/>
      <c r="R125" s="3085"/>
      <c r="S125" s="3085"/>
      <c r="T125" s="3085"/>
      <c r="U125" s="74"/>
      <c r="V125" s="74"/>
      <c r="W125" s="74"/>
      <c r="X125" s="74"/>
      <c r="Y125" s="74"/>
      <c r="Z125" s="74"/>
      <c r="AA125" s="74"/>
      <c r="AB125" s="74"/>
      <c r="AC125" s="74"/>
      <c r="AD125" s="74"/>
      <c r="AE125" s="326"/>
      <c r="AF125" s="326"/>
    </row>
    <row r="126" spans="1:32" s="78" customFormat="1" ht="40.5" customHeight="1">
      <c r="A126" s="324"/>
      <c r="B126" s="323" t="s">
        <v>7324</v>
      </c>
      <c r="C126" s="324"/>
      <c r="D126" s="324"/>
      <c r="E126" s="324"/>
      <c r="F126" s="324"/>
      <c r="G126" s="324"/>
      <c r="H126" s="324"/>
      <c r="I126" s="4822"/>
      <c r="J126" s="324"/>
      <c r="K126" s="324"/>
      <c r="L126" s="4822"/>
      <c r="M126" s="4822"/>
      <c r="N126" s="4822"/>
      <c r="O126" s="4822"/>
      <c r="P126" s="4822"/>
      <c r="Q126" s="323" t="s">
        <v>7325</v>
      </c>
      <c r="R126" s="74"/>
      <c r="S126" s="74"/>
      <c r="T126" s="74"/>
      <c r="U126" s="74"/>
      <c r="V126" s="74"/>
      <c r="W126" s="73" t="s">
        <v>7326</v>
      </c>
      <c r="X126" s="74"/>
      <c r="Y126" s="74"/>
      <c r="Z126" s="74"/>
      <c r="AA126" s="74"/>
      <c r="AB126" s="74"/>
      <c r="AC126" s="74"/>
      <c r="AD126" s="326"/>
      <c r="AE126" s="326"/>
      <c r="AF126" s="326"/>
    </row>
    <row r="127" spans="1:32" s="78" customFormat="1" ht="40.5" customHeight="1">
      <c r="A127" s="324"/>
      <c r="B127" s="327"/>
      <c r="C127" s="328" t="s">
        <v>67</v>
      </c>
      <c r="D127" s="324"/>
      <c r="E127" s="73" t="s">
        <v>7327</v>
      </c>
      <c r="F127" s="4822"/>
      <c r="G127" s="4823" t="s">
        <v>7328</v>
      </c>
      <c r="H127" s="324"/>
      <c r="I127" s="4822"/>
      <c r="J127" s="76" t="s">
        <v>7329</v>
      </c>
      <c r="K127" s="324"/>
      <c r="L127" s="4822"/>
      <c r="M127" s="4822"/>
      <c r="N127" s="4822"/>
      <c r="O127" s="4822"/>
      <c r="P127" s="4822"/>
      <c r="Q127" s="4824" t="s">
        <v>7330</v>
      </c>
      <c r="R127" s="4825"/>
      <c r="S127" s="4826">
        <v>15.5</v>
      </c>
      <c r="T127" s="74"/>
      <c r="U127" s="4827">
        <v>15.5</v>
      </c>
      <c r="V127" s="74"/>
      <c r="W127" s="4828">
        <v>15.5</v>
      </c>
      <c r="X127" s="74"/>
      <c r="Y127" s="74"/>
      <c r="Z127" s="74"/>
      <c r="AA127" s="74"/>
      <c r="AB127" s="74"/>
      <c r="AC127" s="74"/>
      <c r="AD127" s="326"/>
      <c r="AE127" s="326"/>
      <c r="AF127" s="326"/>
    </row>
    <row r="128" spans="1:32" s="78" customFormat="1" ht="40.5" customHeight="1">
      <c r="A128" s="324"/>
      <c r="B128" s="327"/>
      <c r="C128" s="328" t="s">
        <v>68</v>
      </c>
      <c r="D128" s="324"/>
      <c r="E128" s="73" t="s">
        <v>69</v>
      </c>
      <c r="F128" s="4822"/>
      <c r="G128" s="4823" t="s">
        <v>7331</v>
      </c>
      <c r="H128" s="324"/>
      <c r="I128" s="4822"/>
      <c r="J128" s="76" t="s">
        <v>7332</v>
      </c>
      <c r="K128" s="324"/>
      <c r="L128" s="4822"/>
      <c r="M128" s="4822"/>
      <c r="N128" s="4822"/>
      <c r="O128" s="4822"/>
      <c r="P128" s="4822"/>
      <c r="Q128" s="4829" t="s">
        <v>7333</v>
      </c>
      <c r="R128" s="4825"/>
      <c r="S128" s="73" t="s">
        <v>7334</v>
      </c>
      <c r="T128" s="74"/>
      <c r="U128" s="4830" t="s">
        <v>7335</v>
      </c>
      <c r="V128" s="74"/>
      <c r="W128" s="73"/>
      <c r="X128" s="74"/>
      <c r="Y128" s="74"/>
      <c r="Z128" s="74"/>
      <c r="AA128" s="74"/>
      <c r="AB128" s="74"/>
      <c r="AC128" s="74"/>
      <c r="AD128" s="326"/>
      <c r="AE128" s="326"/>
      <c r="AF128" s="326"/>
    </row>
    <row r="129" spans="1:32" s="78" customFormat="1" ht="40.5" customHeight="1">
      <c r="A129" s="324"/>
      <c r="B129" s="327"/>
      <c r="C129" s="324"/>
      <c r="D129" s="324"/>
      <c r="E129" s="324"/>
      <c r="F129" s="324"/>
      <c r="G129" s="324"/>
      <c r="H129" s="324"/>
      <c r="I129" s="4822"/>
      <c r="J129" s="324"/>
      <c r="K129" s="324"/>
      <c r="L129" s="4822"/>
      <c r="M129" s="4822"/>
      <c r="N129" s="4822"/>
      <c r="O129" s="4822"/>
      <c r="P129" s="4822"/>
      <c r="Q129" s="74"/>
      <c r="R129" s="4830"/>
      <c r="S129" s="4830" t="s">
        <v>7336</v>
      </c>
      <c r="T129" s="74"/>
      <c r="U129" s="4830" t="s">
        <v>7337</v>
      </c>
      <c r="V129" s="74"/>
      <c r="W129" s="4831" t="s">
        <v>7338</v>
      </c>
      <c r="X129" s="74"/>
      <c r="Y129" s="74"/>
      <c r="Z129" s="74"/>
      <c r="AA129" s="74"/>
      <c r="AB129" s="74"/>
      <c r="AC129" s="74"/>
      <c r="AD129" s="326"/>
      <c r="AE129" s="326"/>
      <c r="AF129" s="326"/>
    </row>
    <row r="130" spans="1:32" s="78" customFormat="1" ht="40.5" customHeight="1">
      <c r="A130" s="324"/>
      <c r="B130" s="323" t="s">
        <v>7339</v>
      </c>
      <c r="C130" s="324"/>
      <c r="D130" s="324"/>
      <c r="E130" s="324"/>
      <c r="F130" s="324"/>
      <c r="G130" s="324"/>
      <c r="H130" s="324"/>
      <c r="I130" s="4822"/>
      <c r="J130" s="324"/>
      <c r="K130" s="324"/>
      <c r="L130" s="4822"/>
      <c r="M130" s="4822"/>
      <c r="N130" s="4822"/>
      <c r="O130" s="4822"/>
      <c r="P130" s="4822"/>
      <c r="Q130" s="74"/>
      <c r="R130" s="74"/>
      <c r="S130" s="74"/>
      <c r="T130" s="74"/>
      <c r="U130" s="74"/>
      <c r="V130" s="74"/>
      <c r="W130" s="74"/>
      <c r="X130" s="74"/>
      <c r="Y130" s="74"/>
      <c r="Z130" s="74"/>
      <c r="AA130" s="74"/>
      <c r="AB130" s="74"/>
      <c r="AC130" s="74"/>
      <c r="AD130" s="326"/>
      <c r="AE130" s="326"/>
      <c r="AF130" s="326"/>
    </row>
    <row r="131" spans="1:32" s="78" customFormat="1" ht="40.5" customHeight="1">
      <c r="A131" s="324"/>
      <c r="B131" s="327"/>
      <c r="C131" s="4832" t="s">
        <v>7340</v>
      </c>
      <c r="D131" s="324"/>
      <c r="E131" s="324"/>
      <c r="F131" s="324"/>
      <c r="G131" s="324"/>
      <c r="H131" s="4833" t="s">
        <v>7341</v>
      </c>
      <c r="I131" s="4833"/>
      <c r="J131" s="324"/>
      <c r="K131" s="324"/>
      <c r="L131" s="4822"/>
      <c r="M131" s="4822"/>
      <c r="N131" s="4822"/>
      <c r="O131" s="4822"/>
      <c r="P131" s="4834" t="s">
        <v>7342</v>
      </c>
      <c r="Q131" s="4834"/>
      <c r="R131" s="74"/>
      <c r="S131" s="74"/>
      <c r="T131" s="74"/>
      <c r="U131" s="74"/>
      <c r="V131" s="4835" t="s">
        <v>7343</v>
      </c>
      <c r="W131" s="4835"/>
      <c r="X131" s="74"/>
      <c r="Y131" s="74"/>
      <c r="Z131" s="74"/>
      <c r="AA131" s="74"/>
      <c r="AB131" s="74"/>
      <c r="AC131" s="74"/>
      <c r="AD131" s="326"/>
      <c r="AE131" s="326"/>
      <c r="AF131" s="326"/>
    </row>
    <row r="132" spans="1:32" s="78" customFormat="1" ht="40.5" customHeight="1">
      <c r="A132" s="324"/>
      <c r="B132" s="327"/>
      <c r="C132" s="4836" t="s">
        <v>7344</v>
      </c>
      <c r="D132" s="324"/>
      <c r="E132" s="324"/>
      <c r="F132" s="324"/>
      <c r="G132" s="324"/>
      <c r="H132" s="4837" t="s">
        <v>7345</v>
      </c>
      <c r="I132" s="4837"/>
      <c r="J132" s="324"/>
      <c r="K132" s="324"/>
      <c r="L132" s="4822"/>
      <c r="M132" s="4822"/>
      <c r="N132" s="4822"/>
      <c r="O132" s="4822"/>
      <c r="P132" s="4838" t="s">
        <v>7346</v>
      </c>
      <c r="Q132" s="4838"/>
      <c r="R132" s="74"/>
      <c r="S132" s="74"/>
      <c r="T132" s="74"/>
      <c r="U132" s="74"/>
      <c r="V132" s="4839" t="s">
        <v>7347</v>
      </c>
      <c r="W132" s="4839"/>
      <c r="X132" s="74"/>
      <c r="Y132" s="74"/>
      <c r="Z132" s="74"/>
      <c r="AA132" s="74"/>
      <c r="AB132" s="74"/>
      <c r="AC132" s="74"/>
      <c r="AD132" s="326"/>
      <c r="AE132" s="326"/>
      <c r="AF132" s="326"/>
    </row>
    <row r="133" spans="1:32" s="78" customFormat="1" ht="40.5" customHeight="1">
      <c r="A133" s="324"/>
      <c r="B133" s="327"/>
      <c r="C133" s="4840" t="s">
        <v>7348</v>
      </c>
      <c r="D133" s="324"/>
      <c r="E133" s="324"/>
      <c r="F133" s="324"/>
      <c r="G133" s="324"/>
      <c r="H133" s="4841"/>
      <c r="I133" s="4822"/>
      <c r="J133" s="4841"/>
      <c r="K133" s="4841"/>
      <c r="L133" s="4822"/>
      <c r="M133" s="4822"/>
      <c r="N133" s="4822"/>
      <c r="O133" s="4822"/>
      <c r="P133" s="4842"/>
      <c r="Q133" s="4843"/>
      <c r="R133" s="4842"/>
      <c r="S133" s="74"/>
      <c r="T133" s="74"/>
      <c r="U133" s="74"/>
      <c r="V133" s="4844"/>
      <c r="W133" s="4844"/>
      <c r="X133" s="4844"/>
      <c r="Y133" s="4844"/>
      <c r="Z133" s="74"/>
      <c r="AA133" s="74"/>
      <c r="AB133" s="74"/>
      <c r="AC133" s="74"/>
      <c r="AD133" s="326"/>
      <c r="AE133" s="326"/>
      <c r="AF133" s="326"/>
    </row>
    <row r="134" spans="1:32" s="78" customFormat="1" ht="40.5" customHeight="1">
      <c r="A134" s="324"/>
      <c r="B134" s="323" t="s">
        <v>7349</v>
      </c>
      <c r="C134" s="324"/>
      <c r="D134" s="324"/>
      <c r="E134" s="324"/>
      <c r="F134" s="324"/>
      <c r="G134" s="324"/>
      <c r="H134" s="324"/>
      <c r="I134" s="4822"/>
      <c r="J134" s="324"/>
      <c r="K134" s="324"/>
      <c r="L134" s="4822"/>
      <c r="M134" s="4822"/>
      <c r="N134" s="4822"/>
      <c r="O134" s="4822"/>
      <c r="P134" s="4822"/>
      <c r="Q134" s="74"/>
      <c r="R134" s="74"/>
      <c r="S134" s="74"/>
      <c r="T134" s="74"/>
      <c r="U134" s="74"/>
      <c r="V134" s="74"/>
      <c r="W134" s="74"/>
      <c r="X134" s="74"/>
      <c r="Y134" s="74"/>
      <c r="Z134" s="74"/>
      <c r="AA134" s="74"/>
      <c r="AB134" s="74"/>
      <c r="AC134" s="74"/>
      <c r="AD134" s="326"/>
      <c r="AE134" s="326"/>
      <c r="AF134" s="326"/>
    </row>
    <row r="135" spans="1:32" s="78" customFormat="1" ht="40.5" customHeight="1">
      <c r="A135" s="324"/>
      <c r="B135" s="327"/>
      <c r="C135" s="4845" t="s">
        <v>17</v>
      </c>
      <c r="D135" s="4846" t="s">
        <v>18</v>
      </c>
      <c r="E135" s="4847" t="s">
        <v>19</v>
      </c>
      <c r="F135" s="4848" t="s">
        <v>20</v>
      </c>
      <c r="G135" s="4849" t="s">
        <v>21</v>
      </c>
      <c r="H135" s="4850" t="s">
        <v>22</v>
      </c>
      <c r="I135" s="4851" t="s">
        <v>27</v>
      </c>
      <c r="J135" s="4852" t="s">
        <v>28</v>
      </c>
      <c r="K135" s="4853" t="s">
        <v>29</v>
      </c>
      <c r="L135" s="4854" t="s">
        <v>30</v>
      </c>
      <c r="M135" s="4855" t="s">
        <v>31</v>
      </c>
      <c r="N135" s="4856" t="s">
        <v>32</v>
      </c>
      <c r="O135" s="4857" t="s">
        <v>33</v>
      </c>
      <c r="P135" s="4848" t="s">
        <v>34</v>
      </c>
      <c r="Q135" s="4858" t="s">
        <v>35</v>
      </c>
      <c r="R135" s="4859" t="s">
        <v>36</v>
      </c>
      <c r="S135" s="4860" t="s">
        <v>37</v>
      </c>
      <c r="T135" s="4861" t="s">
        <v>38</v>
      </c>
      <c r="U135" s="4862" t="s">
        <v>39</v>
      </c>
      <c r="V135" s="4847" t="s">
        <v>40</v>
      </c>
      <c r="W135" s="74"/>
      <c r="X135" s="74"/>
      <c r="Y135" s="74"/>
      <c r="Z135" s="74"/>
      <c r="AA135" s="74"/>
      <c r="AB135" s="74"/>
      <c r="AC135" s="74"/>
      <c r="AD135" s="326"/>
      <c r="AE135" s="326"/>
      <c r="AF135" s="326"/>
    </row>
    <row r="136" spans="1:32" s="78" customFormat="1" ht="40.5" customHeight="1">
      <c r="A136" s="324"/>
      <c r="B136" s="327"/>
      <c r="C136" s="324"/>
      <c r="D136" s="324"/>
      <c r="E136" s="324"/>
      <c r="F136" s="324"/>
      <c r="G136" s="324"/>
      <c r="H136" s="324"/>
      <c r="I136" s="4822"/>
      <c r="J136" s="324"/>
      <c r="K136" s="324"/>
      <c r="L136" s="4822"/>
      <c r="M136" s="4822"/>
      <c r="N136" s="4822"/>
      <c r="O136" s="4822"/>
      <c r="P136" s="4822"/>
      <c r="Q136" s="74"/>
      <c r="R136" s="74"/>
      <c r="S136" s="74"/>
      <c r="T136" s="74"/>
      <c r="U136" s="74"/>
      <c r="V136" s="74"/>
      <c r="W136" s="74"/>
      <c r="X136" s="74"/>
      <c r="Y136" s="74"/>
      <c r="Z136" s="74"/>
      <c r="AA136" s="74"/>
      <c r="AB136" s="74"/>
      <c r="AC136" s="74"/>
      <c r="AD136" s="326"/>
      <c r="AE136" s="326"/>
      <c r="AF136" s="326"/>
    </row>
    <row r="137" spans="1:32" s="78" customFormat="1" ht="40.5" customHeight="1">
      <c r="A137" s="324"/>
      <c r="B137" s="327"/>
      <c r="C137" s="4863" t="s">
        <v>17</v>
      </c>
      <c r="D137" s="4863" t="s">
        <v>18</v>
      </c>
      <c r="E137" s="4863" t="s">
        <v>19</v>
      </c>
      <c r="F137" s="4863" t="s">
        <v>20</v>
      </c>
      <c r="G137" s="4863" t="s">
        <v>21</v>
      </c>
      <c r="H137" s="4863" t="s">
        <v>22</v>
      </c>
      <c r="I137" s="4863" t="s">
        <v>27</v>
      </c>
      <c r="J137" s="4863" t="s">
        <v>28</v>
      </c>
      <c r="K137" s="4863" t="s">
        <v>29</v>
      </c>
      <c r="L137" s="4863" t="s">
        <v>30</v>
      </c>
      <c r="M137" s="4863" t="s">
        <v>31</v>
      </c>
      <c r="N137" s="4863" t="s">
        <v>32</v>
      </c>
      <c r="O137" s="4863" t="s">
        <v>33</v>
      </c>
      <c r="P137" s="4863" t="s">
        <v>34</v>
      </c>
      <c r="Q137" s="4863" t="s">
        <v>35</v>
      </c>
      <c r="R137" s="4863" t="s">
        <v>36</v>
      </c>
      <c r="S137" s="4863" t="s">
        <v>37</v>
      </c>
      <c r="T137" s="4863" t="s">
        <v>38</v>
      </c>
      <c r="U137" s="4863" t="s">
        <v>39</v>
      </c>
      <c r="V137" s="4863" t="s">
        <v>40</v>
      </c>
      <c r="W137" s="74"/>
      <c r="X137" s="74"/>
      <c r="Y137" s="74"/>
      <c r="Z137" s="74"/>
      <c r="AA137" s="74"/>
      <c r="AB137" s="74"/>
      <c r="AC137" s="74"/>
      <c r="AD137" s="326"/>
      <c r="AE137" s="326"/>
      <c r="AF137" s="326"/>
    </row>
    <row r="138" spans="1:32" s="78" customFormat="1" ht="40.5" customHeight="1">
      <c r="A138" s="324"/>
      <c r="B138" s="327"/>
      <c r="C138" s="324"/>
      <c r="D138" s="324"/>
      <c r="E138" s="324"/>
      <c r="F138" s="324"/>
      <c r="G138" s="324"/>
      <c r="H138" s="324"/>
      <c r="I138" s="4822"/>
      <c r="J138" s="324"/>
      <c r="K138" s="324"/>
      <c r="L138" s="4822"/>
      <c r="M138" s="4822"/>
      <c r="N138" s="4822"/>
      <c r="O138" s="4822"/>
      <c r="P138" s="4822"/>
      <c r="Q138" s="74"/>
      <c r="R138" s="74"/>
      <c r="S138" s="74"/>
      <c r="T138" s="74"/>
      <c r="U138" s="74"/>
      <c r="V138" s="74"/>
      <c r="W138" s="74"/>
      <c r="X138" s="74"/>
      <c r="Y138" s="74"/>
      <c r="Z138" s="74"/>
      <c r="AA138" s="74"/>
      <c r="AB138" s="74"/>
      <c r="AC138" s="74"/>
      <c r="AD138" s="326"/>
      <c r="AE138" s="326"/>
      <c r="AF138" s="326"/>
    </row>
    <row r="139" spans="1:32" s="78" customFormat="1" ht="40.5" customHeight="1">
      <c r="A139" s="324"/>
      <c r="B139" s="327"/>
      <c r="C139" s="4864">
        <v>1</v>
      </c>
      <c r="D139" s="4864" t="s">
        <v>7350</v>
      </c>
      <c r="E139" s="4864" t="s">
        <v>7351</v>
      </c>
      <c r="F139" s="4864" t="s">
        <v>7352</v>
      </c>
      <c r="G139" s="4864" t="s">
        <v>160</v>
      </c>
      <c r="H139" s="4864" t="s">
        <v>7353</v>
      </c>
      <c r="I139" s="4864" t="s">
        <v>7354</v>
      </c>
      <c r="J139" s="4864" t="s">
        <v>7355</v>
      </c>
      <c r="K139" s="4864" t="s">
        <v>7356</v>
      </c>
      <c r="L139" s="4864" t="s">
        <v>7357</v>
      </c>
      <c r="M139" s="4864" t="s">
        <v>7358</v>
      </c>
      <c r="N139" s="4864" t="s">
        <v>7359</v>
      </c>
      <c r="O139" s="4864" t="s">
        <v>7360</v>
      </c>
      <c r="P139" s="4864" t="s">
        <v>7361</v>
      </c>
      <c r="Q139" s="4864" t="s">
        <v>7362</v>
      </c>
      <c r="R139" s="4864" t="s">
        <v>7363</v>
      </c>
      <c r="S139" s="4864" t="s">
        <v>7364</v>
      </c>
      <c r="T139" s="4864" t="s">
        <v>7365</v>
      </c>
      <c r="U139" s="4864" t="s">
        <v>7366</v>
      </c>
      <c r="V139" s="4864" t="s">
        <v>7367</v>
      </c>
      <c r="W139" s="74"/>
      <c r="X139" s="74"/>
      <c r="Y139" s="74"/>
      <c r="Z139" s="74"/>
      <c r="AA139" s="74"/>
      <c r="AB139" s="74"/>
      <c r="AC139" s="74"/>
      <c r="AD139" s="326"/>
      <c r="AE139" s="326"/>
      <c r="AF139" s="326"/>
    </row>
    <row r="140" spans="1:32" s="78" customFormat="1" ht="40.5" customHeight="1">
      <c r="A140" s="324"/>
      <c r="B140" s="327"/>
      <c r="C140" s="324"/>
      <c r="D140" s="324"/>
      <c r="E140" s="324"/>
      <c r="F140" s="324"/>
      <c r="G140" s="324"/>
      <c r="H140" s="324"/>
      <c r="I140" s="4822"/>
      <c r="J140" s="324"/>
      <c r="K140" s="324"/>
      <c r="L140" s="4822"/>
      <c r="M140" s="4822"/>
      <c r="N140" s="4822"/>
      <c r="O140" s="4822"/>
      <c r="P140" s="4822"/>
      <c r="Q140" s="74"/>
      <c r="R140" s="74"/>
      <c r="S140" s="74"/>
      <c r="T140" s="74"/>
      <c r="U140" s="74"/>
      <c r="V140" s="74"/>
      <c r="W140" s="74"/>
      <c r="X140" s="74"/>
      <c r="Y140" s="74"/>
      <c r="Z140" s="74"/>
      <c r="AA140" s="74"/>
      <c r="AB140" s="74"/>
      <c r="AC140" s="74"/>
      <c r="AD140" s="326"/>
      <c r="AE140" s="326"/>
      <c r="AF140" s="326"/>
    </row>
    <row r="141" spans="1:32" s="78" customFormat="1" ht="40.5" customHeight="1">
      <c r="A141" s="324"/>
      <c r="B141" s="327"/>
      <c r="C141" s="4865">
        <v>1</v>
      </c>
      <c r="D141" s="4866">
        <v>2</v>
      </c>
      <c r="E141" s="4865">
        <v>3</v>
      </c>
      <c r="F141" s="4866">
        <v>4</v>
      </c>
      <c r="G141" s="4865">
        <v>5</v>
      </c>
      <c r="H141" s="4866">
        <v>6</v>
      </c>
      <c r="I141" s="4865">
        <v>7</v>
      </c>
      <c r="J141" s="4866">
        <v>8</v>
      </c>
      <c r="K141" s="4865">
        <v>9</v>
      </c>
      <c r="L141" s="4866">
        <v>10</v>
      </c>
      <c r="M141" s="4865">
        <v>11</v>
      </c>
      <c r="N141" s="4866">
        <v>12</v>
      </c>
      <c r="O141" s="4865">
        <v>13</v>
      </c>
      <c r="P141" s="4866">
        <v>14</v>
      </c>
      <c r="Q141" s="4865">
        <v>15</v>
      </c>
      <c r="R141" s="4866">
        <v>16</v>
      </c>
      <c r="S141" s="4865">
        <v>17</v>
      </c>
      <c r="T141" s="4866">
        <v>18</v>
      </c>
      <c r="U141" s="4865">
        <v>19</v>
      </c>
      <c r="V141" s="4866">
        <v>20</v>
      </c>
      <c r="W141" s="74"/>
      <c r="X141" s="74"/>
      <c r="Y141" s="74"/>
      <c r="Z141" s="74"/>
      <c r="AA141" s="74"/>
      <c r="AB141" s="74"/>
      <c r="AC141" s="74"/>
      <c r="AD141" s="326"/>
      <c r="AE141" s="326"/>
      <c r="AF141" s="326"/>
    </row>
    <row r="142" spans="1:32" s="78" customFormat="1" ht="40.5" customHeight="1">
      <c r="A142" s="324"/>
      <c r="B142" s="327"/>
      <c r="C142" s="324"/>
      <c r="D142" s="324"/>
      <c r="E142" s="324"/>
      <c r="F142" s="324"/>
      <c r="G142" s="324"/>
      <c r="H142" s="324"/>
      <c r="I142" s="4822"/>
      <c r="J142" s="324"/>
      <c r="K142" s="324"/>
      <c r="L142" s="4822"/>
      <c r="M142" s="4822"/>
      <c r="N142" s="4822"/>
      <c r="O142" s="4822"/>
      <c r="P142" s="4822"/>
      <c r="Q142" s="74"/>
      <c r="R142" s="74"/>
      <c r="S142" s="74"/>
      <c r="T142" s="74"/>
      <c r="U142" s="74"/>
      <c r="V142" s="74"/>
      <c r="W142" s="74"/>
      <c r="X142" s="74"/>
      <c r="Y142" s="74"/>
      <c r="Z142" s="74"/>
      <c r="AA142" s="74"/>
      <c r="AB142" s="74"/>
      <c r="AC142" s="74"/>
      <c r="AD142" s="326"/>
      <c r="AE142" s="326"/>
      <c r="AF142" s="326"/>
    </row>
    <row r="143" spans="1:32" s="78" customFormat="1" ht="40.5" customHeight="1">
      <c r="A143" s="324"/>
      <c r="B143" s="327"/>
      <c r="C143" s="4867" t="s">
        <v>7368</v>
      </c>
      <c r="D143" s="4868"/>
      <c r="E143" s="4868"/>
      <c r="F143" s="4868"/>
      <c r="G143" s="4822"/>
      <c r="H143" s="4822"/>
      <c r="I143" s="4822"/>
      <c r="J143" s="4822"/>
      <c r="K143" s="4822"/>
      <c r="L143" s="4869" t="s">
        <v>7369</v>
      </c>
      <c r="M143" s="4822"/>
      <c r="N143" s="4822"/>
      <c r="O143" s="4822"/>
      <c r="P143" s="4822"/>
      <c r="Q143" s="74"/>
      <c r="R143" s="4870"/>
      <c r="S143" s="74"/>
      <c r="T143" s="74"/>
      <c r="U143" s="74"/>
      <c r="V143" s="74"/>
      <c r="W143" s="74"/>
      <c r="X143" s="74"/>
      <c r="Y143" s="74"/>
      <c r="Z143" s="74"/>
      <c r="AA143" s="74"/>
      <c r="AB143" s="74"/>
      <c r="AC143" s="74"/>
      <c r="AD143" s="326"/>
      <c r="AE143" s="326"/>
      <c r="AF143" s="326"/>
    </row>
    <row r="144" spans="1:32" s="78" customFormat="1" ht="40.5" customHeight="1">
      <c r="A144" s="324"/>
      <c r="B144" s="327"/>
      <c r="C144" s="4871" t="s">
        <v>7370</v>
      </c>
      <c r="D144" s="4868"/>
      <c r="E144" s="4868"/>
      <c r="F144" s="4868"/>
      <c r="G144" s="4870"/>
      <c r="H144" s="4872"/>
      <c r="I144" s="4868"/>
      <c r="J144" s="4868"/>
      <c r="K144" s="324"/>
      <c r="L144" s="4822"/>
      <c r="M144" s="4822"/>
      <c r="N144" s="4822"/>
      <c r="O144" s="4822"/>
      <c r="P144" s="4822"/>
      <c r="Q144" s="74"/>
      <c r="R144" s="74"/>
      <c r="S144" s="74"/>
      <c r="T144" s="74"/>
      <c r="U144" s="74"/>
      <c r="V144" s="74"/>
      <c r="W144" s="74"/>
      <c r="X144" s="74"/>
      <c r="Y144" s="74"/>
      <c r="Z144" s="74"/>
      <c r="AA144" s="74"/>
      <c r="AB144" s="74"/>
      <c r="AC144" s="74"/>
      <c r="AD144" s="326"/>
      <c r="AE144" s="326"/>
      <c r="AF144" s="326"/>
    </row>
    <row r="145" spans="1:32" s="78" customFormat="1" ht="40.5" customHeight="1">
      <c r="A145" s="324"/>
      <c r="B145" s="327"/>
      <c r="C145" s="4873" t="s">
        <v>7371</v>
      </c>
      <c r="D145" s="4868"/>
      <c r="E145" s="4868"/>
      <c r="F145" s="4868"/>
      <c r="G145" s="4870"/>
      <c r="H145" s="4872"/>
      <c r="I145" s="4868"/>
      <c r="J145" s="4868"/>
      <c r="K145" s="324"/>
      <c r="L145" s="4822"/>
      <c r="M145" s="4822"/>
      <c r="N145" s="4822"/>
      <c r="O145" s="4822"/>
      <c r="P145" s="4822"/>
      <c r="Q145" s="74"/>
      <c r="R145" s="74"/>
      <c r="S145" s="74"/>
      <c r="T145" s="74"/>
      <c r="U145" s="74"/>
      <c r="V145" s="74"/>
      <c r="W145" s="74"/>
      <c r="X145" s="74"/>
      <c r="Y145" s="74"/>
      <c r="Z145" s="74"/>
      <c r="AA145" s="74"/>
      <c r="AB145" s="74"/>
      <c r="AC145" s="74"/>
      <c r="AD145" s="326"/>
      <c r="AE145" s="326"/>
      <c r="AF145" s="326"/>
    </row>
    <row r="146" spans="1:32" s="78" customFormat="1" ht="40.5" customHeight="1">
      <c r="A146" s="324"/>
      <c r="B146" s="327"/>
      <c r="C146" s="324"/>
      <c r="D146" s="324"/>
      <c r="E146" s="324"/>
      <c r="F146" s="324"/>
      <c r="G146" s="324"/>
      <c r="H146" s="324"/>
      <c r="I146" s="4822"/>
      <c r="J146" s="324"/>
      <c r="K146" s="324"/>
      <c r="L146" s="4822"/>
      <c r="M146" s="4822"/>
      <c r="N146" s="4822"/>
      <c r="O146" s="4822"/>
      <c r="P146" s="4822"/>
      <c r="Q146" s="74"/>
      <c r="R146" s="74"/>
      <c r="S146" s="74"/>
      <c r="T146" s="74"/>
      <c r="U146" s="74"/>
      <c r="V146" s="74"/>
      <c r="W146" s="74"/>
      <c r="X146" s="74"/>
      <c r="Y146" s="74"/>
      <c r="Z146" s="74"/>
      <c r="AA146" s="74"/>
      <c r="AB146" s="74"/>
      <c r="AC146" s="74"/>
      <c r="AD146" s="326"/>
      <c r="AE146" s="326"/>
      <c r="AF146" s="326"/>
    </row>
    <row r="147" spans="1:32" s="78" customFormat="1" ht="40.5" customHeight="1">
      <c r="A147" s="324"/>
      <c r="B147" s="323" t="s">
        <v>7372</v>
      </c>
      <c r="C147" s="324"/>
      <c r="D147" s="324"/>
      <c r="E147" s="324"/>
      <c r="F147" s="324"/>
      <c r="G147" s="324"/>
      <c r="H147" s="324"/>
      <c r="I147" s="4822"/>
      <c r="J147" s="324"/>
      <c r="K147" s="324"/>
      <c r="L147" s="4822"/>
      <c r="M147" s="4822"/>
      <c r="N147" s="4822"/>
      <c r="O147" s="4822"/>
      <c r="P147" s="4822"/>
      <c r="Q147" s="74"/>
      <c r="R147" s="323"/>
      <c r="S147" s="323"/>
      <c r="T147" s="74"/>
      <c r="U147" s="74"/>
      <c r="V147" s="74"/>
      <c r="W147" s="74"/>
      <c r="X147" s="74"/>
      <c r="Y147" s="74"/>
      <c r="Z147" s="74"/>
      <c r="AA147" s="74"/>
      <c r="AB147" s="74"/>
      <c r="AC147" s="74"/>
      <c r="AD147" s="326"/>
      <c r="AE147" s="326"/>
      <c r="AF147" s="326"/>
    </row>
    <row r="148" spans="1:32" s="78" customFormat="1" ht="40.5" customHeight="1">
      <c r="A148" s="324"/>
      <c r="B148" s="329" t="s">
        <v>458</v>
      </c>
      <c r="C148" s="329" t="s">
        <v>459</v>
      </c>
      <c r="D148" s="329" t="s">
        <v>460</v>
      </c>
      <c r="E148" s="329"/>
      <c r="F148" s="329" t="s">
        <v>309</v>
      </c>
      <c r="G148" s="329" t="s">
        <v>461</v>
      </c>
      <c r="H148" s="329" t="s">
        <v>462</v>
      </c>
      <c r="I148" s="329" t="s">
        <v>7373</v>
      </c>
      <c r="J148" s="329" t="s">
        <v>7374</v>
      </c>
      <c r="K148" s="329" t="s">
        <v>463</v>
      </c>
      <c r="L148" s="329" t="s">
        <v>465</v>
      </c>
      <c r="M148" s="329" t="s">
        <v>466</v>
      </c>
      <c r="N148" s="329" t="s">
        <v>467</v>
      </c>
      <c r="O148" s="329" t="s">
        <v>468</v>
      </c>
      <c r="P148" s="329" t="s">
        <v>7375</v>
      </c>
      <c r="Q148" s="329" t="s">
        <v>7376</v>
      </c>
      <c r="R148" s="329" t="s">
        <v>7377</v>
      </c>
      <c r="S148" s="329" t="s">
        <v>7378</v>
      </c>
      <c r="T148" s="329" t="s">
        <v>7379</v>
      </c>
      <c r="U148" s="329" t="s">
        <v>7380</v>
      </c>
      <c r="V148" s="329"/>
      <c r="W148" s="329"/>
      <c r="X148" s="329"/>
      <c r="Y148" s="329"/>
      <c r="Z148" s="329"/>
      <c r="AA148" s="329"/>
      <c r="AB148" s="74"/>
      <c r="AC148" s="74"/>
      <c r="AD148" s="326"/>
      <c r="AE148" s="326"/>
      <c r="AF148" s="326"/>
    </row>
    <row r="149" spans="1:32" s="78" customFormat="1" ht="40.5" customHeight="1">
      <c r="A149" s="324"/>
      <c r="B149" s="323"/>
      <c r="C149" s="324"/>
      <c r="D149" s="324"/>
      <c r="E149" s="324"/>
      <c r="F149" s="324"/>
      <c r="G149" s="324"/>
      <c r="H149" s="324"/>
      <c r="I149" s="4822"/>
      <c r="J149" s="324"/>
      <c r="K149" s="324"/>
      <c r="L149" s="4822"/>
      <c r="M149" s="4822"/>
      <c r="N149" s="4822"/>
      <c r="O149" s="4822"/>
      <c r="P149" s="4822"/>
      <c r="Q149" s="74"/>
      <c r="R149" s="323"/>
      <c r="S149" s="4874"/>
      <c r="T149" s="329"/>
      <c r="U149" s="329"/>
      <c r="V149" s="329"/>
      <c r="W149" s="329"/>
      <c r="X149" s="329"/>
      <c r="Y149" s="329"/>
      <c r="Z149" s="329"/>
      <c r="AA149" s="329"/>
      <c r="AB149" s="74"/>
      <c r="AC149" s="74"/>
      <c r="AD149" s="326"/>
      <c r="AE149" s="326"/>
      <c r="AF149" s="326"/>
    </row>
    <row r="150" spans="1:32" s="78" customFormat="1" ht="40.5" customHeight="1">
      <c r="A150" s="324"/>
      <c r="B150" s="327"/>
      <c r="C150" s="4875" t="s">
        <v>103</v>
      </c>
      <c r="D150" s="83"/>
      <c r="E150" s="74"/>
      <c r="F150" s="4876" t="s">
        <v>7381</v>
      </c>
      <c r="G150" s="81"/>
      <c r="H150" s="81"/>
      <c r="I150" s="81"/>
      <c r="J150" s="81"/>
      <c r="K150" s="81"/>
      <c r="L150" s="81"/>
      <c r="M150" s="74"/>
      <c r="N150" s="74"/>
      <c r="O150" s="4822"/>
      <c r="P150" s="4822"/>
      <c r="Q150" s="74"/>
      <c r="R150" s="74"/>
      <c r="S150" s="4874"/>
      <c r="T150" s="329"/>
      <c r="U150" s="329"/>
      <c r="V150" s="329"/>
      <c r="W150" s="329"/>
      <c r="X150" s="329"/>
      <c r="Y150" s="329"/>
      <c r="Z150" s="329"/>
      <c r="AA150" s="329"/>
      <c r="AB150" s="74"/>
      <c r="AC150" s="74"/>
      <c r="AD150" s="326"/>
      <c r="AE150" s="326"/>
      <c r="AF150" s="326"/>
    </row>
    <row r="151" spans="1:32" s="78" customFormat="1" ht="40.5" customHeight="1">
      <c r="A151" s="324"/>
      <c r="B151" s="327"/>
      <c r="C151" s="4877">
        <v>3</v>
      </c>
      <c r="D151" s="83"/>
      <c r="E151" s="324"/>
      <c r="F151" s="324"/>
      <c r="G151" s="324"/>
      <c r="H151" s="4822"/>
      <c r="I151" s="4822"/>
      <c r="J151" s="4822"/>
      <c r="K151" s="4822"/>
      <c r="L151" s="4822"/>
      <c r="M151" s="4822"/>
      <c r="N151" s="4822"/>
      <c r="O151" s="4822"/>
      <c r="P151" s="4822"/>
      <c r="Q151" s="74"/>
      <c r="R151" s="74"/>
      <c r="S151" s="4874"/>
      <c r="T151" s="329"/>
      <c r="U151" s="329"/>
      <c r="V151" s="329"/>
      <c r="W151" s="329"/>
      <c r="X151" s="329"/>
      <c r="Y151" s="329"/>
      <c r="Z151" s="329"/>
      <c r="AA151" s="329"/>
      <c r="AB151" s="74"/>
      <c r="AC151" s="74"/>
      <c r="AD151" s="326"/>
      <c r="AE151" s="326"/>
      <c r="AF151" s="326"/>
    </row>
    <row r="152" spans="1:32" s="78" customFormat="1" ht="40.5" customHeight="1">
      <c r="A152" s="324"/>
      <c r="B152" s="327"/>
      <c r="C152" s="324"/>
      <c r="D152" s="324"/>
      <c r="E152" s="324"/>
      <c r="F152" s="324"/>
      <c r="G152" s="324"/>
      <c r="H152" s="4878" t="s">
        <v>7382</v>
      </c>
      <c r="I152" s="82"/>
      <c r="J152" s="82"/>
      <c r="K152" s="324"/>
      <c r="L152" s="4822"/>
      <c r="M152" s="4822"/>
      <c r="N152" s="4879" t="s">
        <v>112</v>
      </c>
      <c r="O152" s="4880" t="s">
        <v>113</v>
      </c>
      <c r="P152" s="4881" t="s">
        <v>116</v>
      </c>
      <c r="Q152" s="74"/>
      <c r="R152" s="74"/>
      <c r="S152" s="4874"/>
      <c r="T152" s="329"/>
      <c r="U152" s="329"/>
      <c r="V152" s="329"/>
      <c r="W152" s="329"/>
      <c r="X152" s="329"/>
      <c r="Y152" s="329"/>
      <c r="Z152" s="329"/>
      <c r="AA152" s="329"/>
      <c r="AB152" s="74"/>
      <c r="AC152" s="74"/>
      <c r="AD152" s="326"/>
      <c r="AE152" s="326"/>
      <c r="AF152" s="326"/>
    </row>
    <row r="153" spans="1:32" s="78" customFormat="1" ht="40.5" customHeight="1">
      <c r="A153" s="324"/>
      <c r="B153" s="327"/>
      <c r="C153" s="328" t="s">
        <v>105</v>
      </c>
      <c r="D153" s="324"/>
      <c r="E153" s="4882"/>
      <c r="F153" s="324"/>
      <c r="G153" s="324"/>
      <c r="H153" s="4883" t="s">
        <v>106</v>
      </c>
      <c r="I153" s="4883" t="s">
        <v>107</v>
      </c>
      <c r="J153" s="4883" t="s">
        <v>110</v>
      </c>
      <c r="K153" s="329" t="s">
        <v>7383</v>
      </c>
      <c r="L153" s="74"/>
      <c r="M153" s="74"/>
      <c r="N153" s="328" t="s">
        <v>7384</v>
      </c>
      <c r="O153" s="74"/>
      <c r="P153" s="74"/>
      <c r="Q153" s="74"/>
      <c r="R153" s="74"/>
      <c r="S153" s="4874"/>
      <c r="T153" s="329"/>
      <c r="U153" s="329"/>
      <c r="V153" s="329"/>
      <c r="W153" s="329"/>
      <c r="X153" s="329"/>
      <c r="Y153" s="329"/>
      <c r="Z153" s="329"/>
      <c r="AA153" s="329"/>
      <c r="AB153" s="74"/>
      <c r="AC153" s="74"/>
      <c r="AD153" s="326"/>
      <c r="AE153" s="326"/>
      <c r="AF153" s="326"/>
    </row>
    <row r="154" spans="1:32" s="78" customFormat="1" ht="40.5" customHeight="1">
      <c r="A154" s="324"/>
      <c r="B154" s="327"/>
      <c r="C154" s="328" t="s">
        <v>104</v>
      </c>
      <c r="D154" s="324"/>
      <c r="E154" s="4882"/>
      <c r="F154" s="324"/>
      <c r="G154" s="324"/>
      <c r="H154" s="4883" t="s">
        <v>108</v>
      </c>
      <c r="I154" s="4883" t="s">
        <v>109</v>
      </c>
      <c r="J154" s="4883" t="s">
        <v>111</v>
      </c>
      <c r="K154" s="329" t="s">
        <v>464</v>
      </c>
      <c r="L154" s="4822"/>
      <c r="M154" s="4822"/>
      <c r="N154" s="4879" t="s">
        <v>114</v>
      </c>
      <c r="O154" s="4880" t="s">
        <v>115</v>
      </c>
      <c r="P154" s="4880" t="s">
        <v>117</v>
      </c>
      <c r="Q154" s="74"/>
      <c r="R154" s="74"/>
      <c r="S154" s="4874"/>
      <c r="T154" s="329"/>
      <c r="U154" s="329"/>
      <c r="V154" s="329"/>
      <c r="W154" s="329"/>
      <c r="X154" s="329"/>
      <c r="Y154" s="329"/>
      <c r="Z154" s="329"/>
      <c r="AA154" s="329"/>
      <c r="AB154" s="74"/>
      <c r="AC154" s="74"/>
      <c r="AD154" s="326"/>
      <c r="AE154" s="326"/>
      <c r="AF154" s="326"/>
    </row>
    <row r="155" spans="1:32" s="78" customFormat="1" ht="40.5" customHeight="1">
      <c r="A155" s="324"/>
      <c r="B155" s="327"/>
      <c r="C155" s="328"/>
      <c r="D155" s="324"/>
      <c r="E155" s="328"/>
      <c r="F155" s="4884"/>
      <c r="G155" s="328"/>
      <c r="H155" s="328"/>
      <c r="I155" s="324"/>
      <c r="J155" s="324"/>
      <c r="K155" s="324"/>
      <c r="L155" s="324"/>
      <c r="M155" s="324"/>
      <c r="N155" s="324"/>
      <c r="O155" s="324"/>
      <c r="P155" s="74"/>
      <c r="Q155" s="74"/>
      <c r="R155" s="74"/>
      <c r="S155" s="4874"/>
      <c r="T155" s="329"/>
      <c r="U155" s="329"/>
      <c r="V155" s="329"/>
      <c r="W155" s="329"/>
      <c r="X155" s="329"/>
      <c r="Y155" s="329"/>
      <c r="Z155" s="329"/>
      <c r="AA155" s="329"/>
      <c r="AB155" s="74"/>
      <c r="AC155" s="74"/>
      <c r="AD155" s="326"/>
      <c r="AE155" s="326"/>
      <c r="AF155" s="326"/>
    </row>
    <row r="156" spans="1:32" ht="44.25" customHeight="1">
      <c r="A156" s="94"/>
      <c r="B156" s="347"/>
      <c r="C156" s="364"/>
      <c r="D156" s="365"/>
      <c r="E156" s="365"/>
      <c r="F156" s="366"/>
      <c r="G156" s="366"/>
      <c r="H156" s="366"/>
      <c r="I156" s="366"/>
      <c r="J156" s="367"/>
      <c r="K156" s="364"/>
      <c r="L156" s="364"/>
      <c r="M156" s="364"/>
      <c r="N156" s="364"/>
      <c r="O156" s="364"/>
      <c r="P156" s="364"/>
      <c r="Q156" s="364"/>
      <c r="R156" s="364"/>
      <c r="S156" s="364"/>
      <c r="T156" s="364"/>
      <c r="U156" s="364"/>
      <c r="V156" s="364"/>
      <c r="W156" s="364"/>
      <c r="X156" s="364"/>
      <c r="Y156" s="364"/>
      <c r="Z156" s="364"/>
      <c r="AA156" s="364"/>
      <c r="AB156" s="364"/>
      <c r="AC156" s="364"/>
      <c r="AD156" s="326"/>
      <c r="AE156" s="326"/>
      <c r="AF156" s="326"/>
    </row>
    <row r="157" spans="1:32" s="78" customFormat="1" ht="39.950000000000003" customHeight="1">
      <c r="A157" s="324"/>
      <c r="B157" s="368"/>
      <c r="C157" s="77"/>
      <c r="D157" s="325"/>
      <c r="E157" s="325"/>
      <c r="F157" s="325"/>
      <c r="G157" s="325"/>
      <c r="H157" s="325"/>
      <c r="I157" s="325"/>
      <c r="J157" s="325"/>
      <c r="K157" s="325"/>
      <c r="L157" s="4885"/>
      <c r="M157" s="4885"/>
      <c r="N157" s="4885"/>
      <c r="O157" s="4885"/>
      <c r="P157" s="4885"/>
      <c r="Q157" s="74"/>
      <c r="R157" s="74"/>
      <c r="S157" s="74"/>
      <c r="T157" s="74"/>
      <c r="U157" s="74"/>
      <c r="V157" s="74"/>
      <c r="W157" s="74"/>
      <c r="X157" s="74"/>
      <c r="Y157" s="74"/>
      <c r="Z157" s="74"/>
      <c r="AA157" s="74"/>
      <c r="AB157" s="74"/>
      <c r="AC157" s="74"/>
      <c r="AD157" s="326"/>
      <c r="AE157" s="326"/>
      <c r="AF157" s="326"/>
    </row>
    <row r="158" spans="1:32" ht="39.950000000000003" customHeight="1">
      <c r="A158" s="324"/>
      <c r="B158" s="368"/>
      <c r="C158" s="4886" t="s">
        <v>63</v>
      </c>
      <c r="D158" s="4887" t="s">
        <v>64</v>
      </c>
      <c r="E158" s="4887"/>
      <c r="F158" s="4887"/>
      <c r="G158" s="4887"/>
      <c r="H158" s="4887"/>
      <c r="I158" s="4887"/>
      <c r="J158" s="4887"/>
      <c r="K158" s="4887"/>
      <c r="L158" s="4887"/>
      <c r="M158" s="4887"/>
      <c r="N158" s="74"/>
      <c r="O158" s="74"/>
      <c r="P158" s="74"/>
      <c r="Q158" s="74"/>
      <c r="R158" s="74"/>
      <c r="S158" s="74"/>
      <c r="T158" s="74"/>
      <c r="U158" s="74"/>
      <c r="V158" s="74"/>
      <c r="W158" s="74"/>
      <c r="X158" s="74"/>
      <c r="Y158" s="74"/>
      <c r="Z158" s="74"/>
      <c r="AA158" s="74"/>
      <c r="AB158" s="74"/>
      <c r="AC158" s="74"/>
      <c r="AD158" s="326"/>
      <c r="AE158" s="326"/>
      <c r="AF158" s="326"/>
    </row>
    <row r="159" spans="1:32" ht="39.950000000000003" customHeight="1">
      <c r="A159" s="324"/>
      <c r="B159" s="368"/>
      <c r="C159" s="369" t="s">
        <v>1870</v>
      </c>
      <c r="D159" s="369"/>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326"/>
      <c r="AE159" s="326"/>
      <c r="AF159" s="326"/>
    </row>
    <row r="160" spans="1:32" s="78" customFormat="1" ht="36.75" customHeight="1">
      <c r="A160" s="324"/>
      <c r="B160" s="368"/>
      <c r="C160" s="77"/>
      <c r="D160" s="325"/>
      <c r="E160" s="325"/>
      <c r="F160" s="325"/>
      <c r="G160" s="325"/>
      <c r="H160" s="325"/>
      <c r="I160" s="325"/>
      <c r="J160" s="325"/>
      <c r="K160" s="325"/>
      <c r="L160" s="4885"/>
      <c r="M160" s="4885"/>
      <c r="N160" s="4885"/>
      <c r="O160" s="4885"/>
      <c r="P160" s="4885"/>
      <c r="Q160" s="74"/>
      <c r="R160" s="74"/>
      <c r="S160" s="74"/>
      <c r="T160" s="74"/>
      <c r="U160" s="74"/>
      <c r="V160" s="74"/>
      <c r="W160" s="74"/>
      <c r="X160" s="74"/>
      <c r="Y160" s="74"/>
      <c r="Z160" s="74"/>
      <c r="AA160" s="74"/>
      <c r="AB160" s="74"/>
      <c r="AC160" s="74"/>
      <c r="AD160" s="326"/>
      <c r="AE160" s="326"/>
      <c r="AF160" s="326"/>
    </row>
    <row r="161" spans="1:32" ht="39.950000000000003" customHeight="1">
      <c r="A161" s="324"/>
      <c r="B161" s="322" t="s">
        <v>1868</v>
      </c>
      <c r="C161" s="324"/>
      <c r="D161" s="324"/>
      <c r="E161" s="324"/>
      <c r="F161" s="324"/>
      <c r="G161" s="324"/>
      <c r="H161" s="324"/>
      <c r="I161" s="324"/>
      <c r="J161" s="324"/>
      <c r="K161" s="324"/>
      <c r="L161" s="324"/>
      <c r="M161" s="324"/>
      <c r="N161" s="324"/>
      <c r="O161" s="324"/>
      <c r="P161" s="324"/>
      <c r="Q161" s="324"/>
      <c r="R161" s="324"/>
      <c r="S161" s="74"/>
      <c r="T161" s="74"/>
      <c r="U161" s="74"/>
      <c r="V161" s="74"/>
      <c r="W161" s="74"/>
      <c r="X161" s="74"/>
      <c r="Y161" s="74"/>
      <c r="Z161" s="74"/>
      <c r="AA161" s="74"/>
      <c r="AB161" s="74"/>
      <c r="AC161" s="74"/>
      <c r="AD161" s="326"/>
      <c r="AE161" s="326"/>
      <c r="AF161" s="326"/>
    </row>
    <row r="162" spans="1:32" ht="39.950000000000003" customHeight="1">
      <c r="A162" s="324"/>
      <c r="B162" s="360" t="s">
        <v>1869</v>
      </c>
      <c r="C162" s="324"/>
      <c r="D162" s="324"/>
      <c r="E162" s="324"/>
      <c r="F162" s="324"/>
      <c r="G162" s="324"/>
      <c r="H162" s="324"/>
      <c r="I162" s="324"/>
      <c r="J162" s="324"/>
      <c r="K162" s="324"/>
      <c r="L162" s="324"/>
      <c r="M162" s="324"/>
      <c r="N162" s="324"/>
      <c r="O162" s="324"/>
      <c r="P162" s="324"/>
      <c r="Q162" s="324"/>
      <c r="R162" s="324"/>
      <c r="S162" s="74"/>
      <c r="T162" s="74"/>
      <c r="U162" s="74"/>
      <c r="V162" s="74"/>
      <c r="W162" s="74"/>
      <c r="X162" s="74"/>
      <c r="Y162" s="74"/>
      <c r="Z162" s="74"/>
      <c r="AA162" s="74"/>
      <c r="AB162" s="74"/>
      <c r="AC162" s="74"/>
      <c r="AD162" s="326"/>
      <c r="AE162" s="326"/>
      <c r="AF162" s="326"/>
    </row>
    <row r="163" spans="1:32" s="78" customFormat="1" ht="39.950000000000003" customHeight="1">
      <c r="A163" s="324"/>
      <c r="B163" s="361" t="s">
        <v>66</v>
      </c>
      <c r="C163" s="362"/>
      <c r="D163" s="324"/>
      <c r="E163" s="324"/>
      <c r="F163" s="324"/>
      <c r="G163" s="324"/>
      <c r="H163" s="324"/>
      <c r="I163" s="4885"/>
      <c r="J163" s="324"/>
      <c r="K163" s="324"/>
      <c r="L163" s="4885"/>
      <c r="M163" s="4885"/>
      <c r="N163" s="4885"/>
      <c r="O163" s="4885"/>
      <c r="P163" s="4885"/>
      <c r="Q163" s="74"/>
      <c r="R163" s="74"/>
      <c r="S163" s="74"/>
      <c r="T163" s="74"/>
      <c r="U163" s="74"/>
      <c r="V163" s="74"/>
      <c r="W163" s="346"/>
      <c r="X163" s="74"/>
      <c r="Y163" s="363"/>
      <c r="Z163" s="74"/>
      <c r="AA163" s="74"/>
      <c r="AB163" s="74"/>
      <c r="AC163" s="74"/>
      <c r="AD163" s="326"/>
      <c r="AE163" s="326"/>
      <c r="AF163" s="326"/>
    </row>
    <row r="164" spans="1:32" s="78" customFormat="1" ht="39.950000000000003" customHeight="1">
      <c r="A164" s="324"/>
      <c r="B164" s="327"/>
      <c r="C164" s="324"/>
      <c r="D164" s="324"/>
      <c r="E164" s="324"/>
      <c r="F164" s="324"/>
      <c r="G164" s="324"/>
      <c r="H164" s="324"/>
      <c r="I164" s="4885"/>
      <c r="J164" s="324"/>
      <c r="K164" s="324"/>
      <c r="L164" s="4885"/>
      <c r="M164" s="4885"/>
      <c r="N164" s="4885"/>
      <c r="O164" s="4885"/>
      <c r="P164" s="4885"/>
      <c r="Q164" s="74"/>
      <c r="R164" s="74"/>
      <c r="S164" s="74"/>
      <c r="T164" s="74"/>
      <c r="U164" s="74"/>
      <c r="V164" s="74"/>
      <c r="W164" s="74"/>
      <c r="X164" s="74"/>
      <c r="Y164" s="74"/>
      <c r="Z164" s="74"/>
      <c r="AA164" s="74"/>
      <c r="AB164" s="74"/>
      <c r="AC164" s="74"/>
      <c r="AD164" s="326"/>
      <c r="AE164" s="326"/>
      <c r="AF164" s="326"/>
    </row>
    <row r="165" spans="1:32" s="78" customFormat="1" ht="39.950000000000003" customHeight="1">
      <c r="A165" s="324"/>
      <c r="B165" s="323" t="s">
        <v>7385</v>
      </c>
      <c r="C165" s="77"/>
      <c r="D165" s="77"/>
      <c r="E165" s="77"/>
      <c r="F165" s="77"/>
      <c r="G165" s="77"/>
      <c r="H165" s="4888"/>
      <c r="I165" s="4888"/>
      <c r="J165" s="4888"/>
      <c r="K165" s="4888"/>
      <c r="L165" s="4889"/>
      <c r="M165" s="4889"/>
      <c r="N165" s="4825"/>
      <c r="O165" s="4825"/>
      <c r="P165" s="4825"/>
      <c r="Q165" s="74"/>
      <c r="R165" s="74"/>
      <c r="S165" s="74"/>
      <c r="T165" s="74"/>
      <c r="U165" s="74"/>
      <c r="V165" s="74"/>
      <c r="W165" s="74"/>
      <c r="X165" s="74"/>
      <c r="Y165" s="74"/>
      <c r="Z165" s="74"/>
      <c r="AA165" s="74"/>
      <c r="AB165" s="74"/>
      <c r="AC165" s="74"/>
      <c r="AD165" s="326"/>
      <c r="AE165" s="326"/>
      <c r="AF165" s="326"/>
    </row>
    <row r="166" spans="1:32" s="78" customFormat="1" ht="39.950000000000003" customHeight="1">
      <c r="A166" s="324"/>
      <c r="B166" s="77" t="s">
        <v>7386</v>
      </c>
      <c r="C166" s="77"/>
      <c r="D166" s="77"/>
      <c r="E166" s="77"/>
      <c r="F166" s="77"/>
      <c r="G166" s="77"/>
      <c r="H166" s="77"/>
      <c r="I166" s="77"/>
      <c r="J166" s="77"/>
      <c r="K166" s="77"/>
      <c r="L166" s="4885"/>
      <c r="M166" s="4885"/>
      <c r="N166" s="4885"/>
      <c r="O166" s="4885"/>
      <c r="P166" s="4885"/>
      <c r="Q166" s="74"/>
      <c r="R166" s="74"/>
      <c r="S166" s="74"/>
      <c r="T166" s="74"/>
      <c r="U166" s="74"/>
      <c r="V166" s="74"/>
      <c r="W166" s="74"/>
      <c r="X166" s="74"/>
      <c r="Y166" s="74"/>
      <c r="Z166" s="74"/>
      <c r="AA166" s="74"/>
      <c r="AB166" s="74"/>
      <c r="AC166" s="74"/>
      <c r="AD166" s="326"/>
      <c r="AE166" s="326"/>
      <c r="AF166" s="326"/>
    </row>
    <row r="167" spans="1:32" s="78" customFormat="1" ht="39.950000000000003" customHeight="1">
      <c r="A167" s="4886" t="s">
        <v>63</v>
      </c>
      <c r="B167" s="77"/>
      <c r="C167" s="4890" t="s">
        <v>7387</v>
      </c>
      <c r="D167" s="4890"/>
      <c r="E167" s="4890"/>
      <c r="F167" s="4890"/>
      <c r="G167" s="4890"/>
      <c r="H167" s="4890"/>
      <c r="I167" s="4890"/>
      <c r="J167" s="4890"/>
      <c r="K167" s="4890"/>
      <c r="L167" s="4885"/>
      <c r="M167" s="4885"/>
      <c r="N167" s="4885"/>
      <c r="O167" s="4885"/>
      <c r="P167" s="4885"/>
      <c r="Q167" s="74"/>
      <c r="R167" s="74"/>
      <c r="S167" s="74"/>
      <c r="T167" s="74"/>
      <c r="U167" s="74"/>
      <c r="V167" s="74"/>
      <c r="W167" s="74"/>
      <c r="X167" s="74"/>
      <c r="Y167" s="74"/>
      <c r="Z167" s="74"/>
      <c r="AA167" s="74"/>
      <c r="AB167" s="74"/>
      <c r="AC167" s="74"/>
      <c r="AD167" s="326"/>
      <c r="AE167" s="326"/>
      <c r="AF167" s="326"/>
    </row>
    <row r="168" spans="1:32" s="78" customFormat="1" ht="39.950000000000003" customHeight="1">
      <c r="A168" s="4886" t="s">
        <v>7388</v>
      </c>
      <c r="B168" s="4890" t="s">
        <v>7389</v>
      </c>
      <c r="C168" s="4890"/>
      <c r="D168" s="4890"/>
      <c r="E168" s="4890"/>
      <c r="F168" s="4890"/>
      <c r="G168" s="4890"/>
      <c r="H168" s="4890"/>
      <c r="I168" s="4890"/>
      <c r="J168" s="4890"/>
      <c r="K168" s="4890"/>
      <c r="L168" s="4890"/>
      <c r="M168" s="4890"/>
      <c r="N168" s="4890"/>
      <c r="O168" s="4890"/>
      <c r="P168" s="4890"/>
      <c r="Q168" s="4890"/>
      <c r="R168" s="4890"/>
      <c r="S168" s="4890"/>
      <c r="T168" s="4890"/>
      <c r="U168" s="4890"/>
      <c r="V168" s="4890"/>
      <c r="W168" s="74"/>
      <c r="X168" s="74"/>
      <c r="Y168" s="74"/>
      <c r="Z168" s="74"/>
      <c r="AA168" s="74"/>
      <c r="AB168" s="74"/>
      <c r="AC168" s="74"/>
      <c r="AD168" s="326"/>
      <c r="AE168" s="326"/>
      <c r="AF168" s="326"/>
    </row>
    <row r="169" spans="1:32" s="78" customFormat="1" ht="39.950000000000003" customHeight="1">
      <c r="A169" s="324"/>
      <c r="B169" s="327"/>
      <c r="C169" s="324"/>
      <c r="D169" s="324"/>
      <c r="E169" s="324"/>
      <c r="F169" s="324"/>
      <c r="G169" s="324"/>
      <c r="H169" s="324"/>
      <c r="I169" s="4885"/>
      <c r="J169" s="324"/>
      <c r="K169" s="324"/>
      <c r="L169" s="4885"/>
      <c r="M169" s="4885"/>
      <c r="N169" s="4885"/>
      <c r="O169" s="4885"/>
      <c r="P169" s="4885"/>
      <c r="Q169" s="74"/>
      <c r="R169" s="74"/>
      <c r="S169" s="74"/>
      <c r="T169" s="74"/>
      <c r="U169" s="74"/>
      <c r="V169" s="74"/>
      <c r="W169" s="74"/>
      <c r="X169" s="74"/>
      <c r="Y169" s="74"/>
      <c r="Z169" s="74"/>
      <c r="AA169" s="74"/>
      <c r="AB169" s="74"/>
      <c r="AC169" s="74"/>
      <c r="AD169" s="326"/>
      <c r="AE169" s="326"/>
      <c r="AF169" s="326"/>
    </row>
  </sheetData>
  <mergeCells count="7">
    <mergeCell ref="C167:K167"/>
    <mergeCell ref="B168:V168"/>
    <mergeCell ref="W34:W39"/>
    <mergeCell ref="U2:X3"/>
    <mergeCell ref="C7:D7"/>
    <mergeCell ref="C10:T10"/>
    <mergeCell ref="C11:T11"/>
  </mergeCells>
  <hyperlinks>
    <hyperlink ref="C167" r:id="rId1" display="http://www.excel-downloads.com/forum/111720-space.html" xr:uid="{0E95C580-5389-481E-A36F-C6B34E5AD780}"/>
    <hyperlink ref="B168" r:id="rId2" xr:uid="{FEC7AF40-FD9E-4D35-A2DF-FE7F020C3097}"/>
    <hyperlink ref="B158" r:id="rId3" display="Les unités pifométriques" xr:uid="{0A28C8A8-83A1-4DE8-87E4-4F79A8AD7FEC}"/>
    <hyperlink ref="D158" r:id="rId4" xr:uid="{8091A113-5998-4BFF-A148-A405D06EAA1F}"/>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467E7-EDB6-4362-BFF9-63DA884B3C46}">
  <dimension ref="A1:AXJ894"/>
  <sheetViews>
    <sheetView zoomScaleNormal="100" workbookViewId="0">
      <selection activeCell="K27" sqref="K27"/>
    </sheetView>
  </sheetViews>
  <sheetFormatPr baseColWidth="10" defaultRowHeight="15"/>
  <cols>
    <col min="1" max="1" width="3.7109375" style="561" customWidth="1"/>
    <col min="2" max="14" width="15.7109375" style="561" customWidth="1"/>
    <col min="15" max="15" width="11.42578125" style="561"/>
    <col min="16" max="16" width="16.5703125" style="561" customWidth="1"/>
    <col min="17" max="16384" width="11.42578125" style="561"/>
  </cols>
  <sheetData>
    <row r="1" spans="1:17" ht="15.75" thickBot="1">
      <c r="A1" s="560">
        <f t="shared" ref="A1:Q1" ca="1" si="0">CELL("largeur",A1)</f>
        <v>3</v>
      </c>
      <c r="B1" s="560">
        <f t="shared" ca="1" si="0"/>
        <v>15</v>
      </c>
      <c r="C1" s="560">
        <f t="shared" ca="1" si="0"/>
        <v>15</v>
      </c>
      <c r="D1" s="560">
        <f t="shared" ca="1" si="0"/>
        <v>15</v>
      </c>
      <c r="E1" s="560">
        <f t="shared" ca="1" si="0"/>
        <v>15</v>
      </c>
      <c r="F1" s="560">
        <f t="shared" ca="1" si="0"/>
        <v>15</v>
      </c>
      <c r="G1" s="560">
        <f t="shared" ca="1" si="0"/>
        <v>15</v>
      </c>
      <c r="H1" s="560">
        <f t="shared" ca="1" si="0"/>
        <v>15</v>
      </c>
      <c r="I1" s="560">
        <f t="shared" ca="1" si="0"/>
        <v>15</v>
      </c>
      <c r="J1" s="560">
        <f t="shared" ca="1" si="0"/>
        <v>15</v>
      </c>
      <c r="K1" s="560">
        <f t="shared" ca="1" si="0"/>
        <v>15</v>
      </c>
      <c r="L1" s="560">
        <f t="shared" ca="1" si="0"/>
        <v>15</v>
      </c>
      <c r="M1" s="560">
        <f t="shared" ca="1" si="0"/>
        <v>15</v>
      </c>
      <c r="N1" s="560">
        <f t="shared" ca="1" si="0"/>
        <v>15</v>
      </c>
      <c r="O1" s="560">
        <f t="shared" ca="1" si="0"/>
        <v>11</v>
      </c>
      <c r="P1" s="560">
        <f t="shared" ca="1" si="0"/>
        <v>16</v>
      </c>
      <c r="Q1" s="560">
        <f t="shared" ca="1" si="0"/>
        <v>11</v>
      </c>
    </row>
    <row r="2" spans="1:17" ht="26.25">
      <c r="A2" s="83"/>
      <c r="B2" s="3605" t="s">
        <v>647</v>
      </c>
      <c r="C2" s="3606"/>
      <c r="D2" s="3606"/>
      <c r="E2" s="3606"/>
      <c r="F2" s="3606"/>
      <c r="G2" s="3606"/>
      <c r="H2" s="3606"/>
      <c r="I2" s="3606"/>
      <c r="J2" s="3606"/>
      <c r="K2" s="3606"/>
      <c r="L2" s="3606"/>
      <c r="M2" s="3606"/>
      <c r="N2" s="3606"/>
      <c r="O2" s="3606"/>
      <c r="P2" s="3606"/>
      <c r="Q2" s="3607"/>
    </row>
    <row r="3" spans="1:17" ht="20.100000000000001" customHeight="1">
      <c r="A3" s="83"/>
      <c r="B3" s="3608" t="s">
        <v>648</v>
      </c>
      <c r="C3" s="3609"/>
      <c r="D3" s="3609"/>
      <c r="E3" s="3609"/>
      <c r="F3" s="3609"/>
      <c r="G3" s="3609"/>
      <c r="H3" s="3609"/>
      <c r="I3" s="3609"/>
      <c r="J3" s="3609"/>
      <c r="K3" s="3609"/>
      <c r="L3" s="3609"/>
      <c r="M3" s="3609"/>
      <c r="N3" s="3609"/>
      <c r="O3" s="3609"/>
      <c r="P3" s="3609"/>
      <c r="Q3" s="3610"/>
    </row>
    <row r="4" spans="1:17" ht="20.100000000000001" customHeight="1">
      <c r="A4" s="83"/>
      <c r="B4" s="3608" t="s">
        <v>649</v>
      </c>
      <c r="C4" s="3609"/>
      <c r="D4" s="3609"/>
      <c r="E4" s="3609"/>
      <c r="F4" s="3609"/>
      <c r="G4" s="3609"/>
      <c r="H4" s="3609"/>
      <c r="I4" s="3609"/>
      <c r="J4" s="3609"/>
      <c r="K4" s="3609"/>
      <c r="L4" s="3609"/>
      <c r="M4" s="3609"/>
      <c r="N4" s="3609"/>
      <c r="O4" s="3609"/>
      <c r="P4" s="3609"/>
      <c r="Q4" s="3610"/>
    </row>
    <row r="5" spans="1:17" ht="20.100000000000001" customHeight="1">
      <c r="A5" s="83"/>
      <c r="B5" s="3608" t="s">
        <v>650</v>
      </c>
      <c r="C5" s="3609"/>
      <c r="D5" s="3609"/>
      <c r="E5" s="3609"/>
      <c r="F5" s="3609"/>
      <c r="G5" s="3609"/>
      <c r="H5" s="3609"/>
      <c r="I5" s="3609"/>
      <c r="J5" s="3609"/>
      <c r="K5" s="3609"/>
      <c r="L5" s="3609"/>
      <c r="M5" s="3609"/>
      <c r="N5" s="3609"/>
      <c r="O5" s="3609"/>
      <c r="P5" s="3609"/>
      <c r="Q5" s="3610"/>
    </row>
    <row r="6" spans="1:17" ht="27" thickBot="1">
      <c r="A6" s="83"/>
      <c r="B6" s="562" t="s">
        <v>63</v>
      </c>
      <c r="C6" s="3611" t="s">
        <v>64</v>
      </c>
      <c r="D6" s="3611"/>
      <c r="E6" s="3611"/>
      <c r="F6" s="3611"/>
      <c r="G6" s="3611"/>
      <c r="H6" s="3611"/>
      <c r="I6" s="3611"/>
      <c r="J6" s="3611"/>
      <c r="K6" s="3611"/>
      <c r="L6" s="3611"/>
      <c r="M6" s="3611"/>
      <c r="N6" s="3611"/>
      <c r="O6" s="3611"/>
      <c r="P6" s="3611"/>
      <c r="Q6" s="3612"/>
    </row>
    <row r="7" spans="1:17" ht="15.75">
      <c r="A7" s="563"/>
      <c r="B7" s="83"/>
      <c r="C7" s="84"/>
      <c r="D7" s="83"/>
      <c r="E7" s="83"/>
      <c r="F7" s="83"/>
      <c r="G7" s="83"/>
      <c r="H7" s="83"/>
      <c r="I7" s="83"/>
      <c r="J7" s="83"/>
      <c r="K7" s="83"/>
      <c r="L7" s="83"/>
      <c r="M7" s="563"/>
      <c r="N7" s="563"/>
      <c r="O7" s="563"/>
      <c r="P7" s="563"/>
      <c r="Q7" s="563"/>
    </row>
    <row r="8" spans="1:17" ht="15.75" customHeight="1">
      <c r="A8" s="563"/>
      <c r="B8" s="3613" t="s">
        <v>1951</v>
      </c>
      <c r="C8" s="3613"/>
      <c r="D8" s="3613"/>
      <c r="E8" s="3613"/>
      <c r="F8" s="3613"/>
      <c r="G8" s="3613"/>
      <c r="H8" s="3613"/>
      <c r="I8" s="3613"/>
      <c r="J8" s="3613"/>
      <c r="K8" s="3613"/>
      <c r="L8" s="3613"/>
      <c r="M8" s="3613"/>
      <c r="N8" s="3613"/>
      <c r="O8" s="3613"/>
      <c r="P8" s="3613"/>
      <c r="Q8" s="3613"/>
    </row>
    <row r="9" spans="1:17" ht="15.75" customHeight="1">
      <c r="A9" s="563"/>
      <c r="B9" s="3613"/>
      <c r="C9" s="3613"/>
      <c r="D9" s="3613"/>
      <c r="E9" s="3613"/>
      <c r="F9" s="3613"/>
      <c r="G9" s="3613"/>
      <c r="H9" s="3613"/>
      <c r="I9" s="3613"/>
      <c r="J9" s="3613"/>
      <c r="K9" s="3613"/>
      <c r="L9" s="3613"/>
      <c r="M9" s="3613"/>
      <c r="N9" s="3613"/>
      <c r="O9" s="3613"/>
      <c r="P9" s="3613"/>
      <c r="Q9" s="3613"/>
    </row>
    <row r="10" spans="1:17" ht="30.75" customHeight="1">
      <c r="A10" s="563"/>
      <c r="B10" s="3613"/>
      <c r="C10" s="3613"/>
      <c r="D10" s="3613"/>
      <c r="E10" s="3613"/>
      <c r="F10" s="3613"/>
      <c r="G10" s="3613"/>
      <c r="H10" s="3613"/>
      <c r="I10" s="3613"/>
      <c r="J10" s="3613"/>
      <c r="K10" s="3613"/>
      <c r="L10" s="3613"/>
      <c r="M10" s="3613"/>
      <c r="N10" s="3613"/>
      <c r="O10" s="3613"/>
      <c r="P10" s="3613"/>
      <c r="Q10" s="3613"/>
    </row>
    <row r="11" spans="1:17" ht="15.75" thickBot="1">
      <c r="A11" s="563"/>
      <c r="B11" s="83"/>
      <c r="C11" s="85"/>
      <c r="D11" s="83"/>
      <c r="E11" s="83"/>
      <c r="F11" s="83"/>
      <c r="G11" s="83"/>
      <c r="H11" s="83"/>
      <c r="I11" s="83"/>
      <c r="J11" s="83"/>
      <c r="K11" s="83"/>
      <c r="L11" s="83"/>
      <c r="M11" s="563"/>
      <c r="N11" s="563"/>
      <c r="O11" s="563"/>
      <c r="P11" s="563"/>
      <c r="Q11" s="563"/>
    </row>
    <row r="12" spans="1:17" ht="31.5" customHeight="1" thickBot="1">
      <c r="A12" s="563"/>
      <c r="B12" s="3622" t="s">
        <v>1952</v>
      </c>
      <c r="C12" s="3623"/>
      <c r="D12" s="3623"/>
      <c r="E12" s="3623"/>
      <c r="F12" s="3623"/>
      <c r="G12" s="3623"/>
      <c r="H12" s="3623"/>
      <c r="I12" s="3623"/>
      <c r="J12" s="3623"/>
      <c r="K12" s="3623"/>
      <c r="L12" s="3623"/>
      <c r="M12" s="3623"/>
      <c r="N12" s="3623"/>
      <c r="O12" s="3623"/>
      <c r="P12" s="3623"/>
      <c r="Q12" s="3624"/>
    </row>
    <row r="13" spans="1:17">
      <c r="A13" s="563"/>
      <c r="B13" s="86"/>
      <c r="C13" s="83"/>
      <c r="D13" s="83"/>
      <c r="E13" s="83"/>
      <c r="F13" s="83"/>
      <c r="G13" s="83"/>
      <c r="H13" s="83"/>
      <c r="I13" s="83"/>
      <c r="J13" s="83"/>
      <c r="K13" s="83"/>
      <c r="L13" s="83"/>
      <c r="M13" s="563"/>
      <c r="N13" s="563"/>
      <c r="O13" s="563"/>
      <c r="P13" s="563"/>
      <c r="Q13" s="563"/>
    </row>
    <row r="14" spans="1:17">
      <c r="A14" s="563"/>
      <c r="B14" s="86"/>
      <c r="C14" s="87" t="s">
        <v>1953</v>
      </c>
      <c r="D14" s="83"/>
      <c r="E14" s="83"/>
      <c r="F14" s="83"/>
      <c r="G14" s="83"/>
      <c r="H14" s="83"/>
      <c r="I14" s="83"/>
      <c r="J14" s="83"/>
      <c r="K14" s="83"/>
      <c r="L14" s="83"/>
      <c r="M14" s="563"/>
      <c r="N14" s="563"/>
      <c r="O14" s="563"/>
      <c r="P14" s="563"/>
      <c r="Q14" s="563"/>
    </row>
    <row r="15" spans="1:17">
      <c r="A15" s="563"/>
      <c r="B15" s="86"/>
      <c r="C15" s="83"/>
      <c r="D15" s="83"/>
      <c r="E15" s="83"/>
      <c r="F15" s="83"/>
      <c r="G15" s="83"/>
      <c r="H15" s="83"/>
      <c r="I15" s="83"/>
      <c r="J15" s="83"/>
      <c r="K15" s="83"/>
      <c r="L15" s="83"/>
      <c r="M15" s="563"/>
      <c r="N15" s="563"/>
      <c r="O15" s="563"/>
      <c r="P15" s="563"/>
      <c r="Q15" s="563"/>
    </row>
    <row r="16" spans="1:17">
      <c r="A16" s="563"/>
      <c r="B16" s="86"/>
      <c r="C16" s="564" t="s">
        <v>23</v>
      </c>
      <c r="D16" s="565" t="s">
        <v>24</v>
      </c>
      <c r="E16" s="566" t="s">
        <v>1954</v>
      </c>
      <c r="F16" s="566" t="s">
        <v>1955</v>
      </c>
      <c r="G16" s="83"/>
      <c r="H16" s="83"/>
      <c r="I16" s="83"/>
      <c r="J16" s="83"/>
      <c r="K16" s="83"/>
      <c r="L16" s="83"/>
      <c r="M16" s="563"/>
      <c r="N16" s="567" t="s">
        <v>1956</v>
      </c>
      <c r="O16" s="563"/>
      <c r="P16" s="563"/>
      <c r="Q16" s="563"/>
    </row>
    <row r="17" spans="1:17">
      <c r="A17" s="563"/>
      <c r="B17" s="86"/>
      <c r="C17" s="83"/>
      <c r="D17" s="83"/>
      <c r="E17" s="83"/>
      <c r="F17" s="83"/>
      <c r="G17" s="83"/>
      <c r="H17" s="83"/>
      <c r="I17" s="83"/>
      <c r="J17" s="83"/>
      <c r="K17" s="83"/>
      <c r="L17" s="83"/>
      <c r="M17" s="563"/>
      <c r="N17" s="563"/>
      <c r="O17" s="563"/>
      <c r="P17" s="563"/>
      <c r="Q17" s="563"/>
    </row>
    <row r="18" spans="1:17" ht="15.75">
      <c r="A18" s="563"/>
      <c r="B18" s="83"/>
      <c r="C18" s="568" t="s">
        <v>1957</v>
      </c>
      <c r="D18" s="88"/>
      <c r="E18" s="88"/>
      <c r="F18" s="83"/>
      <c r="G18" s="83"/>
      <c r="H18" s="83"/>
      <c r="I18" s="83"/>
      <c r="J18" s="83"/>
      <c r="K18" s="83"/>
      <c r="L18" s="83"/>
      <c r="M18" s="563"/>
      <c r="N18" s="569" t="s">
        <v>17</v>
      </c>
      <c r="O18" s="563"/>
      <c r="P18" s="563"/>
      <c r="Q18" s="563"/>
    </row>
    <row r="19" spans="1:17" ht="15.75">
      <c r="A19" s="563"/>
      <c r="B19" s="83"/>
      <c r="C19" s="570"/>
      <c r="D19" s="571"/>
      <c r="E19" s="572">
        <v>1050</v>
      </c>
      <c r="F19" s="573" t="s">
        <v>1958</v>
      </c>
      <c r="G19" s="563"/>
      <c r="H19" s="83"/>
      <c r="I19" s="83"/>
      <c r="J19" s="83"/>
      <c r="K19" s="83"/>
      <c r="L19" s="83"/>
      <c r="M19" s="563"/>
      <c r="N19" s="569" t="s">
        <v>18</v>
      </c>
      <c r="O19" s="574" t="s">
        <v>1959</v>
      </c>
      <c r="P19" s="563"/>
      <c r="Q19" s="563"/>
    </row>
    <row r="20" spans="1:17" ht="15.75">
      <c r="A20" s="563"/>
      <c r="B20" s="83"/>
      <c r="C20" s="570"/>
      <c r="D20" s="571"/>
      <c r="E20" s="572">
        <v>400</v>
      </c>
      <c r="F20" s="573" t="s">
        <v>1960</v>
      </c>
      <c r="G20" s="563"/>
      <c r="H20" s="83"/>
      <c r="I20" s="83"/>
      <c r="J20" s="83"/>
      <c r="K20" s="83"/>
      <c r="L20" s="83"/>
      <c r="M20" s="563"/>
      <c r="N20" s="569" t="s">
        <v>19</v>
      </c>
      <c r="O20" s="563"/>
      <c r="P20" s="563"/>
      <c r="Q20" s="563"/>
    </row>
    <row r="21" spans="1:17" ht="15.75">
      <c r="A21" s="563"/>
      <c r="B21" s="83"/>
      <c r="C21" s="90"/>
      <c r="D21" s="90"/>
      <c r="E21" s="90"/>
      <c r="F21" s="83"/>
      <c r="G21" s="83"/>
      <c r="H21" s="83"/>
      <c r="I21" s="83"/>
      <c r="J21" s="83"/>
      <c r="K21" s="83"/>
      <c r="L21" s="83"/>
      <c r="M21" s="563"/>
      <c r="N21" s="569" t="s">
        <v>20</v>
      </c>
      <c r="O21" s="563"/>
      <c r="P21" s="563"/>
      <c r="Q21" s="563"/>
    </row>
    <row r="22" spans="1:17" ht="20.25">
      <c r="A22" s="563"/>
      <c r="B22" s="83"/>
      <c r="C22" s="575" t="s">
        <v>70</v>
      </c>
      <c r="D22" s="91"/>
      <c r="E22" s="91"/>
      <c r="F22" s="92"/>
      <c r="G22" s="92"/>
      <c r="H22" s="92"/>
      <c r="I22" s="92"/>
      <c r="J22" s="83"/>
      <c r="K22" s="83"/>
      <c r="L22" s="83"/>
      <c r="M22" s="563"/>
      <c r="N22" s="569" t="s">
        <v>21</v>
      </c>
      <c r="O22" s="563"/>
      <c r="P22" s="563"/>
      <c r="Q22" s="563"/>
    </row>
    <row r="23" spans="1:17" ht="15.75">
      <c r="A23" s="563"/>
      <c r="B23" s="83"/>
      <c r="C23" s="91" t="s">
        <v>71</v>
      </c>
      <c r="D23" s="88"/>
      <c r="E23" s="88"/>
      <c r="F23" s="83"/>
      <c r="G23" s="83"/>
      <c r="H23" s="83"/>
      <c r="I23" s="83"/>
      <c r="J23" s="83"/>
      <c r="K23" s="83"/>
      <c r="L23" s="83"/>
      <c r="M23" s="563"/>
      <c r="N23" s="569" t="s">
        <v>22</v>
      </c>
      <c r="O23" s="563"/>
      <c r="P23" s="563"/>
      <c r="Q23" s="563"/>
    </row>
    <row r="24" spans="1:17" ht="15.75">
      <c r="A24" s="563"/>
      <c r="B24" s="83"/>
      <c r="C24" s="91"/>
      <c r="D24" s="88"/>
      <c r="E24" s="88"/>
      <c r="F24" s="83"/>
      <c r="G24" s="83"/>
      <c r="H24" s="91"/>
      <c r="I24" s="83"/>
      <c r="J24" s="83"/>
      <c r="K24" s="83"/>
      <c r="L24" s="83"/>
      <c r="M24" s="563"/>
      <c r="N24" s="569" t="s">
        <v>27</v>
      </c>
      <c r="O24" s="563"/>
      <c r="P24" s="563"/>
      <c r="Q24" s="563"/>
    </row>
    <row r="25" spans="1:17" ht="15.75">
      <c r="A25" s="563"/>
      <c r="B25" s="83"/>
      <c r="C25" s="564" t="s">
        <v>23</v>
      </c>
      <c r="D25" s="565" t="s">
        <v>24</v>
      </c>
      <c r="E25" s="566" t="s">
        <v>1954</v>
      </c>
      <c r="F25" s="566" t="s">
        <v>1955</v>
      </c>
      <c r="G25" s="83"/>
      <c r="H25" s="83"/>
      <c r="I25" s="83"/>
      <c r="J25" s="83"/>
      <c r="K25" s="83"/>
      <c r="L25" s="83"/>
      <c r="M25" s="563"/>
      <c r="N25" s="569" t="s">
        <v>28</v>
      </c>
      <c r="O25" s="563"/>
      <c r="P25" s="563"/>
      <c r="Q25" s="563"/>
    </row>
    <row r="26" spans="1:17" ht="15.75">
      <c r="A26" s="563"/>
      <c r="B26" s="83"/>
      <c r="C26" s="570">
        <v>2</v>
      </c>
      <c r="D26" s="576" t="s">
        <v>60</v>
      </c>
      <c r="E26" s="572">
        <v>50</v>
      </c>
      <c r="F26" s="577" t="s">
        <v>655</v>
      </c>
      <c r="G26" s="83"/>
      <c r="H26" s="83"/>
      <c r="I26" s="83"/>
      <c r="J26" s="83"/>
      <c r="K26" s="83"/>
      <c r="L26" s="83"/>
      <c r="M26" s="563"/>
      <c r="N26" s="569" t="s">
        <v>29</v>
      </c>
      <c r="O26" s="563"/>
      <c r="P26" s="563"/>
      <c r="Q26" s="563"/>
    </row>
    <row r="27" spans="1:17" ht="15.75">
      <c r="A27" s="563"/>
      <c r="B27" s="83"/>
      <c r="C27" s="93" t="s">
        <v>1961</v>
      </c>
      <c r="D27" s="91"/>
      <c r="E27" s="577"/>
      <c r="F27" s="577"/>
      <c r="G27" s="83"/>
      <c r="H27" s="83"/>
      <c r="I27" s="83"/>
      <c r="J27" s="83"/>
      <c r="K27" s="83"/>
      <c r="L27" s="83"/>
      <c r="M27" s="563"/>
      <c r="N27" s="569" t="s">
        <v>30</v>
      </c>
      <c r="O27" s="563"/>
      <c r="P27" s="563"/>
      <c r="Q27" s="563"/>
    </row>
    <row r="28" spans="1:17" ht="15.75">
      <c r="A28" s="563"/>
      <c r="B28" s="83"/>
      <c r="C28" s="91" t="s">
        <v>1962</v>
      </c>
      <c r="D28" s="563"/>
      <c r="E28" s="573"/>
      <c r="F28" s="577"/>
      <c r="G28" s="83"/>
      <c r="H28" s="83"/>
      <c r="I28" s="83"/>
      <c r="J28" s="83"/>
      <c r="K28" s="83"/>
      <c r="L28" s="83"/>
      <c r="M28" s="563"/>
      <c r="N28" s="569" t="s">
        <v>31</v>
      </c>
      <c r="O28" s="563"/>
      <c r="P28" s="563"/>
      <c r="Q28" s="563"/>
    </row>
    <row r="29" spans="1:17" ht="15.75">
      <c r="A29" s="563"/>
      <c r="B29" s="83"/>
      <c r="C29" s="91"/>
      <c r="D29" s="577"/>
      <c r="E29" s="577"/>
      <c r="F29" s="577"/>
      <c r="G29" s="83"/>
      <c r="H29" s="83"/>
      <c r="I29" s="83"/>
      <c r="J29" s="83"/>
      <c r="K29" s="83"/>
      <c r="L29" s="83"/>
      <c r="M29" s="563"/>
      <c r="N29" s="569" t="s">
        <v>32</v>
      </c>
      <c r="O29" s="563"/>
      <c r="P29" s="563"/>
      <c r="Q29" s="563"/>
    </row>
    <row r="30" spans="1:17" ht="20.25">
      <c r="A30" s="563"/>
      <c r="B30" s="83"/>
      <c r="C30" s="575" t="s">
        <v>1963</v>
      </c>
      <c r="E30" s="577"/>
      <c r="F30" s="577"/>
      <c r="G30" s="83"/>
      <c r="H30" s="83"/>
      <c r="I30" s="83"/>
      <c r="J30" s="83"/>
      <c r="K30" s="83"/>
      <c r="L30" s="83"/>
      <c r="M30" s="563"/>
      <c r="N30" s="569" t="s">
        <v>33</v>
      </c>
      <c r="O30" s="563"/>
      <c r="P30" s="563"/>
      <c r="Q30" s="563"/>
    </row>
    <row r="31" spans="1:17" ht="15.75">
      <c r="A31" s="563"/>
      <c r="B31" s="83"/>
      <c r="C31" s="91" t="s">
        <v>1964</v>
      </c>
      <c r="D31" s="563"/>
      <c r="E31" s="573"/>
      <c r="F31" s="577"/>
      <c r="G31" s="83"/>
      <c r="H31" s="83"/>
      <c r="I31" s="83"/>
      <c r="J31" s="83"/>
      <c r="K31" s="83"/>
      <c r="L31" s="83"/>
      <c r="M31" s="563"/>
      <c r="N31" s="569" t="s">
        <v>34</v>
      </c>
      <c r="O31" s="563"/>
      <c r="P31" s="563"/>
      <c r="Q31" s="563"/>
    </row>
    <row r="32" spans="1:17" ht="15.75">
      <c r="A32" s="563"/>
      <c r="B32" s="83"/>
      <c r="C32" s="91" t="s">
        <v>652</v>
      </c>
      <c r="D32" s="563"/>
      <c r="E32" s="573"/>
      <c r="F32" s="577"/>
      <c r="G32" s="83"/>
      <c r="H32" s="83"/>
      <c r="I32" s="83"/>
      <c r="J32" s="83"/>
      <c r="K32" s="83"/>
      <c r="L32" s="83"/>
      <c r="M32" s="563"/>
      <c r="N32" s="569" t="s">
        <v>35</v>
      </c>
      <c r="O32" s="563"/>
      <c r="P32" s="563"/>
      <c r="Q32" s="563"/>
    </row>
    <row r="33" spans="1:17" ht="15.75">
      <c r="A33" s="563"/>
      <c r="B33" s="83"/>
      <c r="C33" s="88" t="s">
        <v>653</v>
      </c>
      <c r="D33" s="563"/>
      <c r="E33" s="573"/>
      <c r="F33" s="577"/>
      <c r="G33" s="83"/>
      <c r="H33" s="83"/>
      <c r="I33" s="83"/>
      <c r="J33" s="83"/>
      <c r="K33" s="83"/>
      <c r="L33" s="83"/>
      <c r="M33" s="563"/>
      <c r="N33" s="569" t="s">
        <v>36</v>
      </c>
      <c r="O33" s="563"/>
      <c r="P33" s="563"/>
      <c r="Q33" s="563"/>
    </row>
    <row r="34" spans="1:17" ht="15.75">
      <c r="A34" s="563"/>
      <c r="B34" s="83"/>
      <c r="C34" s="88" t="s">
        <v>654</v>
      </c>
      <c r="D34" s="563"/>
      <c r="E34" s="573"/>
      <c r="F34" s="577"/>
      <c r="G34" s="83"/>
      <c r="H34" s="563"/>
      <c r="I34" s="563"/>
      <c r="J34" s="563"/>
      <c r="K34" s="83"/>
      <c r="L34" s="83"/>
      <c r="M34" s="563"/>
      <c r="N34" s="569" t="s">
        <v>37</v>
      </c>
      <c r="O34" s="563"/>
      <c r="P34" s="563"/>
      <c r="Q34" s="563"/>
    </row>
    <row r="35" spans="1:17" ht="15.75">
      <c r="A35" s="563"/>
      <c r="B35" s="83"/>
      <c r="C35" s="91"/>
      <c r="E35" s="577"/>
      <c r="F35" s="577"/>
      <c r="G35" s="83"/>
      <c r="H35" s="83"/>
      <c r="I35" s="83"/>
      <c r="J35" s="83"/>
      <c r="K35" s="83"/>
      <c r="L35" s="83"/>
      <c r="M35" s="563"/>
      <c r="N35" s="569" t="s">
        <v>38</v>
      </c>
      <c r="O35" s="563"/>
      <c r="P35" s="563"/>
      <c r="Q35" s="563"/>
    </row>
    <row r="36" spans="1:17" ht="18.75">
      <c r="A36" s="563"/>
      <c r="B36" s="83"/>
      <c r="C36" s="564" t="s">
        <v>23</v>
      </c>
      <c r="D36" s="565" t="s">
        <v>24</v>
      </c>
      <c r="E36" s="566" t="s">
        <v>1954</v>
      </c>
      <c r="F36" s="566" t="s">
        <v>1955</v>
      </c>
      <c r="G36" s="83"/>
      <c r="H36" s="578" t="s">
        <v>1965</v>
      </c>
      <c r="I36" s="83"/>
      <c r="J36" s="83"/>
      <c r="K36" s="87" t="s">
        <v>651</v>
      </c>
      <c r="L36" s="83"/>
      <c r="M36" s="563"/>
      <c r="N36" s="569" t="s">
        <v>39</v>
      </c>
      <c r="O36" s="563"/>
      <c r="P36" s="563"/>
      <c r="Q36" s="563"/>
    </row>
    <row r="37" spans="1:17" ht="15.75">
      <c r="A37" s="563"/>
      <c r="B37" s="83"/>
      <c r="C37" s="570">
        <v>2</v>
      </c>
      <c r="D37" s="576" t="s">
        <v>60</v>
      </c>
      <c r="E37" s="572"/>
      <c r="F37" s="577" t="s">
        <v>655</v>
      </c>
      <c r="G37" s="579">
        <v>2</v>
      </c>
      <c r="H37" s="580" t="s">
        <v>60</v>
      </c>
      <c r="I37" s="581">
        <v>0.05</v>
      </c>
      <c r="J37" s="582">
        <v>2</v>
      </c>
      <c r="K37" s="583" t="s">
        <v>60</v>
      </c>
      <c r="L37" s="89">
        <v>0.05</v>
      </c>
      <c r="M37" s="9" t="s">
        <v>655</v>
      </c>
      <c r="N37" s="569" t="s">
        <v>40</v>
      </c>
      <c r="O37" s="563"/>
      <c r="P37" s="563"/>
      <c r="Q37" s="563"/>
    </row>
    <row r="38" spans="1:17" ht="15.75">
      <c r="A38" s="563"/>
      <c r="B38" s="83"/>
      <c r="C38" s="570">
        <v>5</v>
      </c>
      <c r="D38" s="571" t="s">
        <v>82</v>
      </c>
      <c r="E38" s="572"/>
      <c r="F38" s="577" t="s">
        <v>1966</v>
      </c>
      <c r="G38" s="579">
        <v>5</v>
      </c>
      <c r="H38" s="580" t="s">
        <v>82</v>
      </c>
      <c r="I38" s="581"/>
      <c r="J38" s="582">
        <v>5</v>
      </c>
      <c r="K38" s="583" t="s">
        <v>82</v>
      </c>
      <c r="L38" s="89"/>
      <c r="M38" s="9" t="s">
        <v>1966</v>
      </c>
      <c r="N38" s="563"/>
      <c r="O38" s="563"/>
      <c r="P38" s="563"/>
      <c r="Q38" s="563"/>
    </row>
    <row r="39" spans="1:17" ht="18.75">
      <c r="A39" s="563"/>
      <c r="B39" s="83"/>
      <c r="C39" s="584">
        <v>1</v>
      </c>
      <c r="D39" s="585" t="s">
        <v>72</v>
      </c>
      <c r="E39" s="586"/>
      <c r="F39" s="577" t="s">
        <v>73</v>
      </c>
      <c r="G39" s="579">
        <v>1</v>
      </c>
      <c r="H39" s="580" t="s">
        <v>72</v>
      </c>
      <c r="I39" s="581"/>
      <c r="J39" s="582">
        <v>1</v>
      </c>
      <c r="K39" s="583" t="s">
        <v>72</v>
      </c>
      <c r="L39" s="89"/>
      <c r="M39" s="9" t="s">
        <v>73</v>
      </c>
      <c r="N39" s="563"/>
      <c r="O39" s="587" t="s">
        <v>1967</v>
      </c>
      <c r="P39" s="563"/>
      <c r="Q39" s="563"/>
    </row>
    <row r="40" spans="1:17" ht="18.75">
      <c r="A40" s="563"/>
      <c r="B40" s="83"/>
      <c r="C40" s="570">
        <v>1</v>
      </c>
      <c r="D40" s="571" t="s">
        <v>74</v>
      </c>
      <c r="E40" s="572"/>
      <c r="F40" s="577" t="s">
        <v>75</v>
      </c>
      <c r="G40" s="579">
        <v>1</v>
      </c>
      <c r="H40" s="580" t="s">
        <v>74</v>
      </c>
      <c r="I40" s="581"/>
      <c r="J40" s="582">
        <v>1</v>
      </c>
      <c r="K40" s="583" t="s">
        <v>74</v>
      </c>
      <c r="L40" s="89"/>
      <c r="M40" s="9" t="s">
        <v>75</v>
      </c>
      <c r="O40" s="588" t="s">
        <v>1968</v>
      </c>
      <c r="P40" s="563"/>
      <c r="Q40" s="563"/>
    </row>
    <row r="41" spans="1:17" ht="18.75">
      <c r="A41" s="563"/>
      <c r="B41" s="83"/>
      <c r="C41" s="570">
        <v>1</v>
      </c>
      <c r="D41" s="571" t="s">
        <v>76</v>
      </c>
      <c r="E41" s="572"/>
      <c r="F41" s="577" t="s">
        <v>77</v>
      </c>
      <c r="G41" s="579">
        <v>1</v>
      </c>
      <c r="H41" s="580" t="s">
        <v>76</v>
      </c>
      <c r="I41" s="581"/>
      <c r="J41" s="582">
        <v>1</v>
      </c>
      <c r="K41" s="583" t="s">
        <v>76</v>
      </c>
      <c r="L41" s="89"/>
      <c r="M41" s="9" t="s">
        <v>77</v>
      </c>
      <c r="N41" s="83"/>
      <c r="O41" s="589" t="s">
        <v>1969</v>
      </c>
      <c r="P41" s="563"/>
      <c r="Q41" s="563"/>
    </row>
    <row r="42" spans="1:17" ht="18.75">
      <c r="A42" s="563"/>
      <c r="B42" s="83"/>
      <c r="C42" s="88"/>
      <c r="D42" s="577"/>
      <c r="E42" s="577"/>
      <c r="F42" s="577"/>
      <c r="G42" s="83"/>
      <c r="H42" s="83"/>
      <c r="I42" s="83"/>
      <c r="J42" s="83"/>
      <c r="K42" s="83"/>
      <c r="L42" s="83"/>
      <c r="M42" s="563"/>
      <c r="N42" s="590" t="s">
        <v>1970</v>
      </c>
      <c r="O42" s="590" t="s">
        <v>1971</v>
      </c>
      <c r="P42" s="563"/>
      <c r="Q42" s="563"/>
    </row>
    <row r="43" spans="1:17">
      <c r="A43" s="563"/>
      <c r="B43" s="83"/>
      <c r="C43" s="87" t="s">
        <v>78</v>
      </c>
      <c r="D43" s="577"/>
      <c r="E43" s="577"/>
      <c r="F43" s="577"/>
      <c r="G43" s="83"/>
      <c r="H43" s="83"/>
      <c r="I43" s="83"/>
      <c r="J43" s="83"/>
      <c r="K43" s="83"/>
      <c r="L43" s="83"/>
      <c r="M43" s="83"/>
      <c r="N43" s="83"/>
      <c r="O43" s="563"/>
      <c r="P43" s="563"/>
      <c r="Q43" s="563"/>
    </row>
    <row r="44" spans="1:17">
      <c r="A44" s="563"/>
      <c r="B44" s="83"/>
      <c r="C44" s="88" t="s">
        <v>79</v>
      </c>
      <c r="D44" s="577"/>
      <c r="E44" s="577"/>
      <c r="F44" s="577"/>
      <c r="G44" s="83"/>
      <c r="H44" s="83"/>
      <c r="I44" s="83"/>
      <c r="J44" s="83"/>
      <c r="K44" s="83"/>
      <c r="L44" s="83"/>
      <c r="M44" s="3625" t="s">
        <v>95</v>
      </c>
      <c r="N44" s="3626"/>
      <c r="O44" s="3626"/>
      <c r="P44" s="3627"/>
      <c r="Q44" s="563"/>
    </row>
    <row r="45" spans="1:17" ht="15.75">
      <c r="A45" s="563"/>
      <c r="B45" s="83"/>
      <c r="C45" s="570">
        <v>0.5</v>
      </c>
      <c r="D45" s="571" t="s">
        <v>80</v>
      </c>
      <c r="E45" s="572"/>
      <c r="F45" s="577" t="s">
        <v>81</v>
      </c>
      <c r="G45" s="83"/>
      <c r="H45" s="571" t="s">
        <v>82</v>
      </c>
      <c r="I45" s="577" t="s">
        <v>83</v>
      </c>
      <c r="J45" s="83"/>
      <c r="K45" s="83"/>
      <c r="L45" s="83"/>
      <c r="M45" s="3628"/>
      <c r="N45" s="3629"/>
      <c r="O45" s="3629"/>
      <c r="P45" s="3630"/>
      <c r="Q45" s="563"/>
    </row>
    <row r="46" spans="1:17" ht="15.75">
      <c r="A46" s="563"/>
      <c r="B46" s="83"/>
      <c r="C46" s="570">
        <v>0.25</v>
      </c>
      <c r="D46" s="571" t="s">
        <v>84</v>
      </c>
      <c r="E46" s="572"/>
      <c r="F46" s="577" t="s">
        <v>85</v>
      </c>
      <c r="G46" s="83"/>
      <c r="H46" s="571" t="s">
        <v>86</v>
      </c>
      <c r="I46" s="577" t="s">
        <v>87</v>
      </c>
      <c r="J46" s="83"/>
      <c r="K46" s="83"/>
      <c r="L46" s="83"/>
      <c r="M46" s="3628"/>
      <c r="N46" s="3629"/>
      <c r="O46" s="3629"/>
      <c r="P46" s="3630"/>
      <c r="Q46" s="563"/>
    </row>
    <row r="47" spans="1:17" ht="15" customHeight="1">
      <c r="A47" s="563"/>
      <c r="B47" s="83"/>
      <c r="C47" s="88"/>
      <c r="D47" s="88"/>
      <c r="E47" s="88"/>
      <c r="F47" s="83"/>
      <c r="G47" s="83"/>
      <c r="H47" s="83"/>
      <c r="I47" s="83"/>
      <c r="J47" s="83"/>
      <c r="K47" s="83"/>
      <c r="L47" s="83"/>
      <c r="M47" s="3628"/>
      <c r="N47" s="3629"/>
      <c r="O47" s="3629"/>
      <c r="P47" s="3630"/>
      <c r="Q47" s="563"/>
    </row>
    <row r="48" spans="1:17" ht="15" customHeight="1">
      <c r="A48" s="563"/>
      <c r="B48" s="83"/>
      <c r="C48" s="87" t="s">
        <v>88</v>
      </c>
      <c r="D48" s="88"/>
      <c r="E48" s="88"/>
      <c r="F48" s="83"/>
      <c r="G48" s="83"/>
      <c r="H48" s="83"/>
      <c r="I48" s="83"/>
      <c r="J48" s="83"/>
      <c r="K48" s="83"/>
      <c r="L48" s="83"/>
      <c r="M48" s="3628"/>
      <c r="N48" s="3629"/>
      <c r="O48" s="3629"/>
      <c r="P48" s="3630"/>
      <c r="Q48" s="563"/>
    </row>
    <row r="49" spans="1:17" ht="15" customHeight="1">
      <c r="A49" s="563"/>
      <c r="B49" s="83"/>
      <c r="C49" s="87" t="s">
        <v>89</v>
      </c>
      <c r="D49" s="88"/>
      <c r="E49" s="88"/>
      <c r="F49" s="83"/>
      <c r="G49" s="83"/>
      <c r="H49" s="83"/>
      <c r="I49" s="83"/>
      <c r="J49" s="83"/>
      <c r="K49" s="83"/>
      <c r="L49" s="83"/>
      <c r="M49" s="3631"/>
      <c r="N49" s="3632"/>
      <c r="O49" s="3632"/>
      <c r="P49" s="3633"/>
      <c r="Q49" s="563"/>
    </row>
    <row r="50" spans="1:17" ht="15" customHeight="1">
      <c r="A50" s="563"/>
      <c r="B50" s="83"/>
      <c r="C50" s="91" t="s">
        <v>90</v>
      </c>
      <c r="D50" s="91"/>
      <c r="E50" s="91"/>
      <c r="F50" s="91"/>
      <c r="G50" s="91"/>
      <c r="H50" s="91"/>
      <c r="I50" s="91"/>
      <c r="J50" s="83"/>
      <c r="K50" s="83"/>
      <c r="L50" s="83"/>
      <c r="M50" s="563"/>
      <c r="N50" s="563"/>
      <c r="O50" s="563"/>
      <c r="P50" s="563"/>
      <c r="Q50" s="563"/>
    </row>
    <row r="51" spans="1:17" ht="15" customHeight="1">
      <c r="A51" s="563"/>
      <c r="B51" s="83"/>
      <c r="C51" s="91"/>
      <c r="D51" s="91" t="s">
        <v>91</v>
      </c>
      <c r="E51" s="91"/>
      <c r="F51" s="91"/>
      <c r="G51" s="91"/>
      <c r="H51" s="91"/>
      <c r="I51" s="91"/>
      <c r="J51" s="83"/>
      <c r="K51" s="83"/>
      <c r="L51" s="83"/>
      <c r="M51" s="3634" t="s">
        <v>96</v>
      </c>
      <c r="N51" s="3635"/>
      <c r="O51" s="3635"/>
      <c r="P51" s="3636"/>
      <c r="Q51" s="563"/>
    </row>
    <row r="52" spans="1:17" ht="15" customHeight="1">
      <c r="A52" s="563"/>
      <c r="B52" s="83"/>
      <c r="C52" s="91"/>
      <c r="D52" s="91" t="s">
        <v>92</v>
      </c>
      <c r="E52" s="91"/>
      <c r="F52" s="91"/>
      <c r="G52" s="91"/>
      <c r="H52" s="91"/>
      <c r="I52" s="91"/>
      <c r="J52" s="83"/>
      <c r="K52" s="83"/>
      <c r="L52" s="83"/>
      <c r="M52" s="3637"/>
      <c r="N52" s="3638"/>
      <c r="O52" s="3638"/>
      <c r="P52" s="3639"/>
      <c r="Q52" s="563"/>
    </row>
    <row r="53" spans="1:17" ht="15" customHeight="1">
      <c r="A53" s="563"/>
      <c r="B53" s="83"/>
      <c r="C53" s="91"/>
      <c r="D53" s="91" t="s">
        <v>93</v>
      </c>
      <c r="E53" s="91"/>
      <c r="F53" s="91"/>
      <c r="G53" s="91"/>
      <c r="H53" s="91"/>
      <c r="I53" s="91"/>
      <c r="J53" s="83"/>
      <c r="K53" s="83"/>
      <c r="L53" s="563"/>
      <c r="M53" s="3637"/>
      <c r="N53" s="3638"/>
      <c r="O53" s="3638"/>
      <c r="P53" s="3639"/>
      <c r="Q53" s="563"/>
    </row>
    <row r="54" spans="1:17" ht="15" customHeight="1">
      <c r="A54" s="563"/>
      <c r="B54" s="83"/>
      <c r="C54" s="91"/>
      <c r="D54" s="91" t="s">
        <v>94</v>
      </c>
      <c r="E54" s="91"/>
      <c r="F54" s="91"/>
      <c r="G54" s="91"/>
      <c r="H54" s="91"/>
      <c r="I54" s="91"/>
      <c r="J54" s="83"/>
      <c r="K54" s="83"/>
      <c r="L54" s="563"/>
      <c r="M54" s="3640"/>
      <c r="N54" s="3641"/>
      <c r="O54" s="3641"/>
      <c r="P54" s="3642"/>
      <c r="Q54" s="563"/>
    </row>
    <row r="55" spans="1:17" ht="15" customHeight="1">
      <c r="A55" s="563"/>
      <c r="B55" s="83"/>
      <c r="C55" s="91"/>
      <c r="D55" s="91"/>
      <c r="E55" s="91"/>
      <c r="F55" s="91"/>
      <c r="G55" s="91"/>
      <c r="H55" s="91"/>
      <c r="I55" s="91"/>
      <c r="J55" s="83"/>
      <c r="K55" s="83"/>
      <c r="L55" s="563"/>
      <c r="M55" s="563"/>
      <c r="N55" s="563"/>
      <c r="O55" s="563"/>
      <c r="P55" s="563"/>
      <c r="Q55" s="563"/>
    </row>
    <row r="56" spans="1:17">
      <c r="A56" s="591"/>
      <c r="B56" s="592"/>
      <c r="C56" s="593"/>
      <c r="D56" s="593"/>
      <c r="E56" s="593"/>
      <c r="F56" s="593"/>
      <c r="G56" s="593"/>
      <c r="H56" s="593"/>
      <c r="I56" s="593"/>
      <c r="J56" s="592"/>
      <c r="K56" s="592"/>
      <c r="L56" s="592"/>
      <c r="M56" s="591"/>
      <c r="N56" s="591"/>
      <c r="O56" s="591"/>
      <c r="P56" s="591"/>
      <c r="Q56" s="591"/>
    </row>
    <row r="57" spans="1:17" ht="15" customHeight="1">
      <c r="B57" s="563"/>
      <c r="C57" s="563"/>
      <c r="D57" s="563"/>
      <c r="E57" s="594"/>
      <c r="F57" s="594"/>
      <c r="G57" s="563"/>
      <c r="H57" s="563"/>
      <c r="I57" s="563"/>
      <c r="J57" s="563"/>
      <c r="K57" s="563"/>
      <c r="L57" s="563"/>
      <c r="M57" s="563"/>
      <c r="N57" s="563"/>
      <c r="O57" s="563"/>
      <c r="P57" s="563"/>
      <c r="Q57" s="563"/>
    </row>
    <row r="58" spans="1:17" ht="15" customHeight="1">
      <c r="A58" s="563"/>
      <c r="B58" s="594"/>
      <c r="C58" s="595" t="s">
        <v>660</v>
      </c>
      <c r="D58" s="563"/>
      <c r="E58" s="594"/>
      <c r="F58" s="594"/>
      <c r="G58" s="563"/>
      <c r="H58" s="563"/>
      <c r="I58" s="563"/>
      <c r="J58" s="563"/>
      <c r="K58" s="563"/>
      <c r="L58" s="563"/>
      <c r="M58" s="563"/>
      <c r="N58" s="563"/>
      <c r="O58" s="563"/>
      <c r="P58" s="563"/>
      <c r="Q58" s="563"/>
    </row>
    <row r="59" spans="1:17" ht="15" customHeight="1">
      <c r="A59" s="563"/>
      <c r="B59" s="596" t="s">
        <v>63</v>
      </c>
      <c r="C59" s="597" t="s">
        <v>661</v>
      </c>
      <c r="D59" s="563"/>
      <c r="E59" s="597"/>
      <c r="F59" s="597"/>
      <c r="G59" s="91"/>
      <c r="H59" s="563"/>
      <c r="I59" s="563"/>
      <c r="J59" s="563"/>
      <c r="K59" s="563"/>
      <c r="L59" s="563"/>
      <c r="M59" s="3643" t="s">
        <v>97</v>
      </c>
      <c r="N59" s="3644"/>
      <c r="O59" s="3644"/>
      <c r="P59" s="3645"/>
      <c r="Q59" s="563"/>
    </row>
    <row r="60" spans="1:17" ht="21">
      <c r="A60" s="563"/>
      <c r="B60" s="598"/>
      <c r="C60" s="598"/>
      <c r="D60" s="563"/>
      <c r="E60" s="597"/>
      <c r="F60" s="597"/>
      <c r="G60" s="91"/>
      <c r="H60" s="563"/>
      <c r="I60" s="563"/>
      <c r="J60" s="563"/>
      <c r="K60" s="563"/>
      <c r="L60" s="563"/>
      <c r="M60" s="3646"/>
      <c r="N60" s="3647"/>
      <c r="O60" s="3647"/>
      <c r="P60" s="3648"/>
      <c r="Q60" s="563"/>
    </row>
    <row r="61" spans="1:17" ht="15" customHeight="1">
      <c r="A61" s="563"/>
      <c r="B61" s="596" t="s">
        <v>63</v>
      </c>
      <c r="C61" s="3649" t="s">
        <v>662</v>
      </c>
      <c r="D61" s="3649"/>
      <c r="E61" s="3649"/>
      <c r="F61" s="3649"/>
      <c r="G61" s="3649"/>
      <c r="H61" s="3649"/>
      <c r="I61" s="91"/>
      <c r="J61" s="83"/>
      <c r="K61" s="563"/>
      <c r="L61" s="563"/>
      <c r="M61" s="3646"/>
      <c r="N61" s="3647"/>
      <c r="O61" s="3647"/>
      <c r="P61" s="3648"/>
      <c r="Q61" s="563"/>
    </row>
    <row r="62" spans="1:17" ht="21">
      <c r="A62" s="563"/>
      <c r="B62" s="598"/>
      <c r="C62" s="594"/>
      <c r="D62" s="563"/>
      <c r="E62" s="594"/>
      <c r="F62" s="594"/>
      <c r="G62" s="91"/>
      <c r="H62" s="91"/>
      <c r="I62" s="91"/>
      <c r="J62" s="83"/>
      <c r="K62" s="563"/>
      <c r="L62" s="563"/>
      <c r="M62" s="3646"/>
      <c r="N62" s="3647"/>
      <c r="O62" s="3647"/>
      <c r="P62" s="3648"/>
      <c r="Q62" s="563"/>
    </row>
    <row r="63" spans="1:17" ht="21">
      <c r="A63" s="563"/>
      <c r="B63" s="594"/>
      <c r="C63" s="595" t="s">
        <v>663</v>
      </c>
      <c r="D63" s="563"/>
      <c r="E63" s="594"/>
      <c r="F63" s="594"/>
      <c r="G63" s="91"/>
      <c r="H63" s="91"/>
      <c r="I63" s="91"/>
      <c r="J63" s="83"/>
      <c r="K63" s="563"/>
      <c r="L63" s="83"/>
      <c r="M63" s="3650" t="s">
        <v>98</v>
      </c>
      <c r="N63" s="3651"/>
      <c r="O63" s="3651"/>
      <c r="P63" s="3652"/>
      <c r="Q63" s="563"/>
    </row>
    <row r="64" spans="1:17" ht="21">
      <c r="A64" s="563"/>
      <c r="B64" s="596" t="s">
        <v>63</v>
      </c>
      <c r="C64" s="3656" t="s">
        <v>664</v>
      </c>
      <c r="D64" s="3656"/>
      <c r="E64" s="3656"/>
      <c r="F64" s="3656"/>
      <c r="G64" s="3656"/>
      <c r="H64" s="3656"/>
      <c r="I64" s="3656"/>
      <c r="J64" s="3656"/>
      <c r="K64" s="563"/>
      <c r="L64" s="83"/>
      <c r="M64" s="3650"/>
      <c r="N64" s="3651"/>
      <c r="O64" s="3651"/>
      <c r="P64" s="3652"/>
      <c r="Q64" s="563"/>
    </row>
    <row r="65" spans="1:17" ht="21">
      <c r="A65" s="563"/>
      <c r="B65" s="597"/>
      <c r="C65" s="597"/>
      <c r="D65" s="563"/>
      <c r="E65" s="597"/>
      <c r="F65" s="597"/>
      <c r="G65" s="91"/>
      <c r="H65" s="599"/>
      <c r="I65" s="91"/>
      <c r="J65" s="83"/>
      <c r="K65" s="83"/>
      <c r="L65" s="83"/>
      <c r="M65" s="3653"/>
      <c r="N65" s="3654"/>
      <c r="O65" s="3654"/>
      <c r="P65" s="3655"/>
      <c r="Q65" s="563"/>
    </row>
    <row r="66" spans="1:17" ht="21">
      <c r="A66" s="563"/>
      <c r="B66" s="596" t="s">
        <v>63</v>
      </c>
      <c r="C66" s="3614" t="s">
        <v>1972</v>
      </c>
      <c r="D66" s="3614"/>
      <c r="E66" s="3614"/>
      <c r="F66" s="3614"/>
      <c r="G66" s="91"/>
      <c r="H66" s="599"/>
      <c r="I66" s="91"/>
      <c r="J66" s="83"/>
      <c r="K66" s="83"/>
      <c r="L66" s="83"/>
      <c r="M66" s="563"/>
      <c r="N66" s="563"/>
      <c r="O66" s="563"/>
      <c r="P66" s="563"/>
      <c r="Q66" s="563"/>
    </row>
    <row r="67" spans="1:17" ht="21" customHeight="1">
      <c r="A67" s="563"/>
      <c r="B67" s="599"/>
      <c r="C67" s="599"/>
      <c r="D67" s="563"/>
      <c r="E67" s="597"/>
      <c r="F67" s="597"/>
      <c r="G67" s="91"/>
      <c r="H67" s="599"/>
      <c r="I67" s="91"/>
      <c r="J67" s="83"/>
      <c r="K67" s="83"/>
      <c r="L67" s="83"/>
      <c r="M67" s="83"/>
      <c r="N67" s="83"/>
      <c r="O67" s="83"/>
      <c r="P67" s="83"/>
      <c r="Q67" s="563"/>
    </row>
    <row r="68" spans="1:17" ht="21">
      <c r="A68" s="563"/>
      <c r="B68" s="596" t="s">
        <v>63</v>
      </c>
      <c r="C68" s="3615" t="s">
        <v>1973</v>
      </c>
      <c r="D68" s="3615"/>
      <c r="E68" s="599"/>
      <c r="F68" s="599"/>
      <c r="G68" s="91"/>
      <c r="H68" s="599"/>
      <c r="I68" s="91"/>
      <c r="J68" s="83"/>
      <c r="K68" s="83"/>
      <c r="L68" s="83"/>
      <c r="M68" s="3616" t="s">
        <v>99</v>
      </c>
      <c r="N68" s="3617"/>
      <c r="O68" s="3617"/>
      <c r="P68" s="3618"/>
      <c r="Q68" s="563"/>
    </row>
    <row r="69" spans="1:17" ht="21">
      <c r="A69" s="563"/>
      <c r="B69" s="597"/>
      <c r="C69" s="600"/>
      <c r="D69" s="597"/>
      <c r="E69" s="599"/>
      <c r="F69" s="91"/>
      <c r="G69" s="91"/>
      <c r="H69" s="599"/>
      <c r="I69" s="91"/>
      <c r="J69" s="83"/>
      <c r="K69" s="83"/>
      <c r="L69" s="83"/>
      <c r="M69" s="3619" t="s">
        <v>1974</v>
      </c>
      <c r="N69" s="3620"/>
      <c r="O69" s="3620"/>
      <c r="P69" s="3621"/>
      <c r="Q69" s="563"/>
    </row>
    <row r="70" spans="1:17" ht="21">
      <c r="A70" s="563"/>
      <c r="B70" s="596" t="s">
        <v>63</v>
      </c>
      <c r="C70" s="3615" t="s">
        <v>1975</v>
      </c>
      <c r="D70" s="3615"/>
      <c r="E70" s="3615"/>
      <c r="F70" s="91"/>
      <c r="I70" s="91"/>
      <c r="J70" s="83"/>
      <c r="K70" s="563"/>
      <c r="L70" s="563"/>
      <c r="M70" s="3619"/>
      <c r="N70" s="3620"/>
      <c r="O70" s="3620"/>
      <c r="P70" s="3621"/>
      <c r="Q70" s="563"/>
    </row>
    <row r="71" spans="1:17">
      <c r="A71" s="563"/>
      <c r="B71" s="599"/>
      <c r="C71" s="599"/>
      <c r="D71" s="599"/>
      <c r="E71" s="599"/>
      <c r="F71" s="91"/>
      <c r="G71" s="91"/>
      <c r="H71" s="599"/>
      <c r="I71" s="91"/>
      <c r="J71" s="83"/>
      <c r="K71" s="563"/>
      <c r="L71" s="563"/>
      <c r="M71" s="3619"/>
      <c r="N71" s="3620"/>
      <c r="O71" s="3620"/>
      <c r="P71" s="3621"/>
      <c r="Q71" s="563"/>
    </row>
    <row r="72" spans="1:17" ht="21">
      <c r="A72" s="563"/>
      <c r="B72" s="596" t="s">
        <v>63</v>
      </c>
      <c r="C72" s="3615" t="s">
        <v>1976</v>
      </c>
      <c r="D72" s="3615"/>
      <c r="E72" s="3615"/>
      <c r="F72" s="599"/>
      <c r="G72" s="91"/>
      <c r="H72" s="599"/>
      <c r="I72" s="91"/>
      <c r="J72" s="83"/>
      <c r="K72" s="563"/>
      <c r="L72" s="563"/>
      <c r="M72" s="3619"/>
      <c r="N72" s="3620"/>
      <c r="O72" s="3620"/>
      <c r="P72" s="3621"/>
      <c r="Q72" s="563"/>
    </row>
    <row r="73" spans="1:17" ht="21">
      <c r="A73" s="563"/>
      <c r="B73" s="597"/>
      <c r="C73" s="597"/>
      <c r="D73" s="599"/>
      <c r="E73" s="599"/>
      <c r="F73" s="599"/>
      <c r="G73" s="91"/>
      <c r="H73" s="599"/>
      <c r="I73" s="91"/>
      <c r="J73" s="83"/>
      <c r="K73" s="563"/>
      <c r="L73" s="563"/>
      <c r="M73" s="3668" t="s">
        <v>100</v>
      </c>
      <c r="N73" s="3669"/>
      <c r="O73" s="3669"/>
      <c r="P73" s="3670"/>
      <c r="Q73" s="563"/>
    </row>
    <row r="74" spans="1:17" ht="21">
      <c r="A74" s="563"/>
      <c r="B74" s="596" t="s">
        <v>63</v>
      </c>
      <c r="C74" s="3671" t="s">
        <v>1977</v>
      </c>
      <c r="D74" s="3671"/>
      <c r="E74" s="3671"/>
      <c r="G74" s="91"/>
      <c r="H74" s="599"/>
      <c r="I74" s="91"/>
      <c r="J74" s="83"/>
      <c r="K74" s="563"/>
      <c r="L74" s="563"/>
      <c r="M74" s="3668"/>
      <c r="N74" s="3669"/>
      <c r="O74" s="3669"/>
      <c r="P74" s="3670"/>
      <c r="Q74" s="563"/>
    </row>
    <row r="75" spans="1:17" ht="15" customHeight="1">
      <c r="A75" s="563"/>
      <c r="B75" s="83"/>
      <c r="C75" s="91"/>
      <c r="D75" s="91"/>
      <c r="E75" s="91"/>
      <c r="F75" s="91"/>
      <c r="G75" s="91"/>
      <c r="H75" s="91"/>
      <c r="I75" s="91"/>
      <c r="J75" s="83"/>
      <c r="K75" s="563"/>
      <c r="L75" s="563"/>
      <c r="M75" s="3668"/>
      <c r="N75" s="3669"/>
      <c r="O75" s="3669"/>
      <c r="P75" s="3670"/>
      <c r="Q75" s="563"/>
    </row>
    <row r="76" spans="1:17" ht="21">
      <c r="A76" s="563"/>
      <c r="B76" s="596" t="s">
        <v>63</v>
      </c>
      <c r="C76" s="3672" t="s">
        <v>1978</v>
      </c>
      <c r="D76" s="3672"/>
      <c r="E76" s="3672"/>
      <c r="F76" s="3672"/>
      <c r="G76" s="91"/>
      <c r="H76" s="91"/>
      <c r="I76" s="91"/>
      <c r="J76" s="83"/>
      <c r="K76" s="563"/>
      <c r="L76" s="563"/>
      <c r="M76" s="3673" t="s">
        <v>101</v>
      </c>
      <c r="N76" s="3674"/>
      <c r="O76" s="3674"/>
      <c r="P76" s="3675"/>
      <c r="Q76" s="563"/>
    </row>
    <row r="77" spans="1:17">
      <c r="A77" s="563"/>
      <c r="B77" s="563"/>
      <c r="C77" s="563"/>
      <c r="D77" s="563"/>
      <c r="E77" s="563"/>
      <c r="F77" s="563"/>
      <c r="G77" s="563"/>
      <c r="H77" s="563"/>
      <c r="I77" s="563"/>
      <c r="J77" s="563"/>
      <c r="K77" s="83"/>
      <c r="L77" s="83"/>
      <c r="M77" s="3673"/>
      <c r="N77" s="3674"/>
      <c r="O77" s="3674"/>
      <c r="P77" s="3675"/>
      <c r="Q77" s="563"/>
    </row>
    <row r="78" spans="1:17">
      <c r="A78" s="563"/>
      <c r="B78" s="563"/>
      <c r="C78" s="563"/>
      <c r="D78" s="563"/>
      <c r="E78" s="563"/>
      <c r="F78" s="563"/>
      <c r="G78" s="563"/>
      <c r="H78" s="563"/>
      <c r="I78" s="563"/>
      <c r="J78" s="563"/>
      <c r="K78" s="83"/>
      <c r="L78" s="83"/>
      <c r="M78" s="3676"/>
      <c r="N78" s="3677"/>
      <c r="O78" s="3677"/>
      <c r="P78" s="3678"/>
      <c r="Q78" s="563"/>
    </row>
    <row r="79" spans="1:17">
      <c r="A79" s="563"/>
      <c r="B79" s="83"/>
      <c r="C79" s="91"/>
      <c r="D79" s="91"/>
      <c r="E79" s="91"/>
      <c r="F79" s="91"/>
      <c r="G79" s="91"/>
      <c r="H79" s="91"/>
      <c r="I79" s="91"/>
      <c r="J79" s="83"/>
      <c r="K79" s="83"/>
      <c r="L79" s="83"/>
      <c r="M79" s="563"/>
      <c r="N79" s="563"/>
      <c r="O79" s="563"/>
      <c r="P79" s="563"/>
      <c r="Q79" s="563"/>
    </row>
    <row r="80" spans="1:17">
      <c r="A80" s="591"/>
      <c r="B80" s="592"/>
      <c r="C80" s="593"/>
      <c r="D80" s="593"/>
      <c r="E80" s="593"/>
      <c r="F80" s="593"/>
      <c r="G80" s="593"/>
      <c r="H80" s="593"/>
      <c r="I80" s="593"/>
      <c r="J80" s="592"/>
      <c r="K80" s="592"/>
      <c r="L80" s="592"/>
      <c r="M80" s="591"/>
      <c r="N80" s="591"/>
      <c r="O80" s="591"/>
      <c r="P80" s="591"/>
      <c r="Q80" s="591"/>
    </row>
    <row r="81" spans="2:17" ht="15" customHeight="1">
      <c r="B81" s="563"/>
      <c r="C81" s="563"/>
      <c r="D81" s="563"/>
      <c r="E81" s="594"/>
      <c r="F81" s="594"/>
      <c r="G81" s="563"/>
      <c r="H81" s="563"/>
      <c r="I81" s="563"/>
      <c r="J81" s="563"/>
      <c r="K81" s="563"/>
      <c r="L81" s="563"/>
      <c r="M81" s="563"/>
      <c r="N81" s="563"/>
      <c r="O81" s="563"/>
      <c r="P81" s="563"/>
      <c r="Q81" s="563"/>
    </row>
    <row r="82" spans="2:17" ht="15" customHeight="1">
      <c r="B82" s="563"/>
      <c r="C82" s="601" t="s">
        <v>1979</v>
      </c>
      <c r="D82" s="602"/>
      <c r="E82" s="602"/>
      <c r="F82" s="602"/>
      <c r="G82" s="602"/>
      <c r="H82" s="602"/>
      <c r="I82" s="602"/>
      <c r="J82" s="602"/>
      <c r="K82" s="602"/>
      <c r="L82" s="602"/>
      <c r="M82" s="603"/>
      <c r="N82" s="563"/>
      <c r="O82" s="563"/>
      <c r="P82" s="563"/>
      <c r="Q82" s="563"/>
    </row>
    <row r="83" spans="2:17" ht="45" customHeight="1">
      <c r="B83" s="563"/>
      <c r="C83" s="604"/>
      <c r="D83" s="604"/>
      <c r="E83" s="604"/>
      <c r="F83" s="604"/>
      <c r="G83" s="604"/>
      <c r="H83" s="604"/>
      <c r="I83" s="604"/>
      <c r="J83" s="604"/>
      <c r="K83" s="604"/>
      <c r="L83" s="563"/>
      <c r="M83" s="563"/>
      <c r="N83" s="563"/>
      <c r="O83" s="563"/>
      <c r="P83" s="563"/>
      <c r="Q83" s="563"/>
    </row>
    <row r="84" spans="2:17" ht="15" customHeight="1">
      <c r="B84" s="563"/>
      <c r="C84" s="563"/>
      <c r="D84" s="563"/>
      <c r="E84" s="594"/>
      <c r="F84" s="594"/>
      <c r="G84" s="563"/>
      <c r="H84" s="563"/>
      <c r="I84" s="563"/>
      <c r="J84" s="563"/>
      <c r="K84" s="563"/>
      <c r="L84" s="563"/>
      <c r="M84" s="563"/>
      <c r="N84" s="563"/>
      <c r="O84" s="563"/>
      <c r="P84" s="563"/>
      <c r="Q84" s="563"/>
    </row>
    <row r="85" spans="2:17" ht="15" customHeight="1" thickBot="1">
      <c r="B85" s="563"/>
      <c r="C85" s="563"/>
      <c r="D85" s="563"/>
      <c r="E85" s="594"/>
      <c r="F85" s="594"/>
      <c r="G85" s="563"/>
      <c r="H85" s="563"/>
      <c r="I85" s="563"/>
      <c r="J85" s="563"/>
      <c r="K85" s="563"/>
      <c r="L85" s="563"/>
      <c r="M85" s="563"/>
      <c r="N85" s="563"/>
      <c r="O85" s="563"/>
      <c r="P85" s="563"/>
      <c r="Q85" s="563"/>
    </row>
    <row r="86" spans="2:17" ht="20.100000000000001" customHeight="1">
      <c r="B86" s="3679" t="s">
        <v>1980</v>
      </c>
      <c r="C86" s="3680"/>
      <c r="D86" s="3680"/>
      <c r="E86" s="3680"/>
      <c r="F86" s="3680"/>
      <c r="G86" s="3680"/>
      <c r="H86" s="3680"/>
      <c r="I86" s="3680"/>
      <c r="J86" s="3680"/>
      <c r="K86" s="3680"/>
      <c r="L86" s="3681"/>
      <c r="M86" s="563"/>
      <c r="N86" s="563"/>
      <c r="O86" s="563"/>
      <c r="P86" s="563"/>
      <c r="Q86" s="563"/>
    </row>
    <row r="87" spans="2:17" ht="20.100000000000001" customHeight="1">
      <c r="B87" s="605"/>
      <c r="C87" s="606"/>
      <c r="D87" s="606"/>
      <c r="E87" s="606"/>
      <c r="F87" s="606"/>
      <c r="G87" s="606"/>
      <c r="H87" s="606"/>
      <c r="I87" s="606"/>
      <c r="J87" s="606"/>
      <c r="K87" s="606"/>
      <c r="L87" s="607"/>
      <c r="M87" s="563"/>
      <c r="N87" s="563"/>
      <c r="O87" s="563"/>
      <c r="P87" s="563"/>
      <c r="Q87" s="563"/>
    </row>
    <row r="88" spans="2:17" ht="20.100000000000001" customHeight="1">
      <c r="B88" s="608" t="s">
        <v>103</v>
      </c>
      <c r="C88" s="609">
        <v>3</v>
      </c>
      <c r="D88" s="94"/>
      <c r="E88" s="3682" t="s">
        <v>1981</v>
      </c>
      <c r="F88" s="3682"/>
      <c r="G88" s="3682"/>
      <c r="H88" s="3682"/>
      <c r="I88" s="3682"/>
      <c r="J88" s="3682"/>
      <c r="K88" s="3682"/>
      <c r="L88" s="3683"/>
      <c r="M88" s="563"/>
      <c r="N88" s="563"/>
      <c r="O88" s="563"/>
      <c r="P88" s="563"/>
      <c r="Q88" s="563"/>
    </row>
    <row r="89" spans="2:17" ht="20.100000000000001" customHeight="1">
      <c r="B89" s="608"/>
      <c r="C89" s="610"/>
      <c r="D89" s="94"/>
      <c r="E89" s="3682"/>
      <c r="F89" s="3682"/>
      <c r="G89" s="3682"/>
      <c r="H89" s="3682"/>
      <c r="I89" s="3682"/>
      <c r="J89" s="3682"/>
      <c r="K89" s="3682"/>
      <c r="L89" s="3683"/>
      <c r="M89" s="563"/>
      <c r="N89" s="563"/>
      <c r="O89" s="563"/>
      <c r="P89" s="563"/>
      <c r="Q89" s="563"/>
    </row>
    <row r="90" spans="2:17" ht="20.100000000000001" customHeight="1">
      <c r="B90" s="608" t="s">
        <v>104</v>
      </c>
      <c r="C90" s="611"/>
      <c r="D90" s="94"/>
      <c r="E90" s="3682"/>
      <c r="F90" s="3682"/>
      <c r="G90" s="3682"/>
      <c r="H90" s="3682"/>
      <c r="I90" s="3682"/>
      <c r="J90" s="3682"/>
      <c r="K90" s="3682"/>
      <c r="L90" s="3683"/>
      <c r="M90" s="563"/>
      <c r="N90" s="563"/>
      <c r="O90" s="563"/>
      <c r="P90" s="563"/>
      <c r="Q90" s="563"/>
    </row>
    <row r="91" spans="2:17" ht="20.100000000000001" customHeight="1">
      <c r="B91" s="608"/>
      <c r="C91" s="611"/>
      <c r="D91" s="94"/>
      <c r="E91" s="3682"/>
      <c r="F91" s="3682"/>
      <c r="G91" s="3682"/>
      <c r="H91" s="3682"/>
      <c r="I91" s="3682"/>
      <c r="J91" s="3682"/>
      <c r="K91" s="3682"/>
      <c r="L91" s="3683"/>
      <c r="M91" s="563"/>
      <c r="N91" s="563"/>
      <c r="O91" s="563"/>
      <c r="P91" s="563"/>
      <c r="Q91" s="563"/>
    </row>
    <row r="92" spans="2:17" ht="20.100000000000001" customHeight="1">
      <c r="B92" s="608" t="s">
        <v>105</v>
      </c>
      <c r="C92" s="611"/>
      <c r="D92" s="94"/>
      <c r="E92" s="3682"/>
      <c r="F92" s="3682"/>
      <c r="G92" s="3682"/>
      <c r="H92" s="3682"/>
      <c r="I92" s="3682"/>
      <c r="J92" s="3682"/>
      <c r="K92" s="3682"/>
      <c r="L92" s="3683"/>
      <c r="M92" s="563"/>
      <c r="N92" s="563"/>
      <c r="O92" s="563"/>
      <c r="P92" s="563"/>
      <c r="Q92" s="563"/>
    </row>
    <row r="93" spans="2:17" ht="20.100000000000001" customHeight="1">
      <c r="B93" s="608"/>
      <c r="C93" s="611"/>
      <c r="D93" s="94"/>
      <c r="E93" s="612"/>
      <c r="F93" s="612"/>
      <c r="G93" s="612"/>
      <c r="H93" s="612"/>
      <c r="I93" s="612"/>
      <c r="J93" s="612"/>
      <c r="K93" s="612"/>
      <c r="L93" s="613"/>
      <c r="M93" s="563"/>
      <c r="N93" s="563"/>
      <c r="O93" s="563"/>
      <c r="P93" s="563"/>
      <c r="Q93" s="563"/>
    </row>
    <row r="94" spans="2:17" ht="20.100000000000001" customHeight="1">
      <c r="B94" s="614"/>
      <c r="C94" s="94"/>
      <c r="D94" s="94"/>
      <c r="E94" s="615"/>
      <c r="F94" s="616" t="s">
        <v>1982</v>
      </c>
      <c r="G94" s="617" t="s">
        <v>106</v>
      </c>
      <c r="H94" s="617" t="s">
        <v>107</v>
      </c>
      <c r="I94" s="617" t="s">
        <v>108</v>
      </c>
      <c r="J94" s="617" t="s">
        <v>109</v>
      </c>
      <c r="K94" s="617" t="s">
        <v>110</v>
      </c>
      <c r="L94" s="618" t="s">
        <v>111</v>
      </c>
      <c r="M94" s="563"/>
      <c r="N94" s="563"/>
      <c r="O94" s="563"/>
      <c r="P94" s="563"/>
      <c r="Q94" s="563"/>
    </row>
    <row r="95" spans="2:17" ht="20.100000000000001" customHeight="1">
      <c r="B95" s="614"/>
      <c r="C95" s="94"/>
      <c r="D95" s="94"/>
      <c r="E95" s="615"/>
      <c r="F95" s="616"/>
      <c r="G95" s="617"/>
      <c r="H95" s="617"/>
      <c r="I95" s="617"/>
      <c r="J95" s="617"/>
      <c r="K95" s="617"/>
      <c r="L95" s="618"/>
      <c r="M95" s="563"/>
      <c r="N95" s="563"/>
      <c r="O95" s="563"/>
      <c r="P95" s="563"/>
      <c r="Q95" s="563"/>
    </row>
    <row r="96" spans="2:17" ht="20.100000000000001" customHeight="1">
      <c r="B96" s="614" t="s">
        <v>1983</v>
      </c>
      <c r="C96" s="94"/>
      <c r="D96" s="94"/>
      <c r="E96" s="75"/>
      <c r="F96" s="619" t="s">
        <v>17</v>
      </c>
      <c r="G96" s="619" t="s">
        <v>18</v>
      </c>
      <c r="H96" s="619" t="s">
        <v>19</v>
      </c>
      <c r="I96" s="619" t="s">
        <v>20</v>
      </c>
      <c r="J96" s="619" t="s">
        <v>21</v>
      </c>
      <c r="K96" s="620" t="s">
        <v>112</v>
      </c>
      <c r="L96" s="621" t="s">
        <v>113</v>
      </c>
      <c r="M96" s="563"/>
      <c r="N96" s="563"/>
      <c r="O96" s="563"/>
      <c r="P96" s="563"/>
      <c r="Q96" s="563"/>
    </row>
    <row r="97" spans="2:17" ht="20.100000000000001" customHeight="1">
      <c r="B97" s="614"/>
      <c r="C97" s="94"/>
      <c r="D97" s="94"/>
      <c r="E97" s="94"/>
      <c r="F97" s="622"/>
      <c r="G97" s="622"/>
      <c r="H97" s="622"/>
      <c r="I97" s="622"/>
      <c r="J97" s="622"/>
      <c r="K97" s="623"/>
      <c r="L97" s="624"/>
      <c r="M97" s="563"/>
      <c r="N97" s="563"/>
      <c r="O97" s="563"/>
      <c r="P97" s="563"/>
      <c r="Q97" s="563"/>
    </row>
    <row r="98" spans="2:17" ht="20.100000000000001" customHeight="1">
      <c r="B98" s="625" t="s">
        <v>22</v>
      </c>
      <c r="C98" s="619" t="s">
        <v>27</v>
      </c>
      <c r="D98" s="619" t="s">
        <v>28</v>
      </c>
      <c r="E98" s="619" t="s">
        <v>29</v>
      </c>
      <c r="F98" s="619" t="s">
        <v>30</v>
      </c>
      <c r="G98" s="619" t="s">
        <v>31</v>
      </c>
      <c r="H98" s="619" t="s">
        <v>32</v>
      </c>
      <c r="I98" s="619" t="s">
        <v>33</v>
      </c>
      <c r="J98" s="619" t="s">
        <v>34</v>
      </c>
      <c r="K98" s="620" t="s">
        <v>114</v>
      </c>
      <c r="L98" s="621" t="s">
        <v>115</v>
      </c>
      <c r="M98" s="563"/>
      <c r="N98" s="563"/>
      <c r="O98" s="563"/>
      <c r="P98" s="563"/>
      <c r="Q98" s="563"/>
    </row>
    <row r="99" spans="2:17" ht="20.100000000000001" customHeight="1">
      <c r="B99" s="626"/>
      <c r="C99" s="622"/>
      <c r="D99" s="622"/>
      <c r="E99" s="622"/>
      <c r="F99" s="622"/>
      <c r="G99" s="622"/>
      <c r="H99" s="622"/>
      <c r="I99" s="622"/>
      <c r="J99" s="622"/>
      <c r="K99" s="623"/>
      <c r="L99" s="624"/>
      <c r="M99" s="563"/>
      <c r="N99" s="563"/>
      <c r="O99" s="563"/>
      <c r="P99" s="563"/>
      <c r="Q99" s="563"/>
    </row>
    <row r="100" spans="2:17" ht="20.100000000000001" customHeight="1">
      <c r="B100" s="627"/>
      <c r="C100" s="628"/>
      <c r="D100" s="629" t="s">
        <v>119</v>
      </c>
      <c r="E100" s="630">
        <f>COLUMN()</f>
        <v>5</v>
      </c>
      <c r="F100" s="628"/>
      <c r="G100" s="629" t="s">
        <v>120</v>
      </c>
      <c r="H100" s="631" t="str">
        <f>ADDRESS(ROW(),COLUMN(),4)</f>
        <v>H100</v>
      </c>
      <c r="I100" s="628"/>
      <c r="J100" s="628"/>
      <c r="K100" s="632" t="s">
        <v>116</v>
      </c>
      <c r="L100" s="621" t="s">
        <v>117</v>
      </c>
      <c r="M100" s="563"/>
      <c r="N100" s="563"/>
      <c r="O100" s="563"/>
      <c r="P100" s="563"/>
      <c r="Q100" s="563"/>
    </row>
    <row r="101" spans="2:17" ht="20.100000000000001" customHeight="1">
      <c r="B101" s="627"/>
      <c r="C101" s="628"/>
      <c r="D101" s="629"/>
      <c r="E101" s="633"/>
      <c r="F101" s="628"/>
      <c r="G101" s="628"/>
      <c r="H101" s="628"/>
      <c r="I101" s="628"/>
      <c r="J101" s="628"/>
      <c r="K101" s="634"/>
      <c r="L101" s="624"/>
      <c r="M101" s="563"/>
      <c r="N101" s="563"/>
      <c r="O101" s="563"/>
      <c r="P101" s="563"/>
      <c r="Q101" s="563"/>
    </row>
    <row r="102" spans="2:17" ht="20.100000000000001" customHeight="1">
      <c r="B102" s="627"/>
      <c r="C102" s="628"/>
      <c r="D102" s="629" t="s">
        <v>1984</v>
      </c>
      <c r="E102" s="635" t="str">
        <f>LEFT(ADDRESS(1,COLUMN(),4),LEN(ADDRESS(1,COLUMN(),4))-1)</f>
        <v>E</v>
      </c>
      <c r="F102" s="628"/>
      <c r="G102" s="629" t="s">
        <v>121</v>
      </c>
      <c r="H102" s="636">
        <f>ROW()</f>
        <v>102</v>
      </c>
      <c r="I102" s="628"/>
      <c r="J102" s="637" t="s">
        <v>104</v>
      </c>
      <c r="K102" s="628"/>
      <c r="L102" s="638"/>
      <c r="M102" s="563"/>
      <c r="N102" s="563"/>
      <c r="O102" s="563"/>
      <c r="P102" s="563"/>
      <c r="Q102" s="563"/>
    </row>
    <row r="103" spans="2:17" ht="20.100000000000001" customHeight="1">
      <c r="B103" s="627"/>
      <c r="C103" s="628"/>
      <c r="D103" s="629"/>
      <c r="E103" s="629"/>
      <c r="F103" s="629"/>
      <c r="G103" s="629"/>
      <c r="H103" s="629"/>
      <c r="I103" s="629"/>
      <c r="J103" s="637"/>
      <c r="K103" s="628"/>
      <c r="L103" s="638"/>
      <c r="M103" s="563"/>
      <c r="N103" s="563"/>
      <c r="O103" s="563"/>
      <c r="P103" s="563"/>
      <c r="Q103" s="563"/>
    </row>
    <row r="104" spans="2:17" ht="20.100000000000001" customHeight="1">
      <c r="B104" s="627"/>
      <c r="C104" s="639" t="s">
        <v>127</v>
      </c>
      <c r="D104" s="640" t="str">
        <f ca="1">CELL("nomfichier")</f>
        <v>E:\0-UPRT\1-UPRT.FR-SITE-WEB\ff-fiches-fabrications\ff-fiches-fabrication-maj-08-2020\12.colonnes\[FP.12.colonnes.B.xlsx]Nota</v>
      </c>
      <c r="E104" s="83"/>
      <c r="F104" s="629"/>
      <c r="G104" s="629"/>
      <c r="H104" s="629"/>
      <c r="I104" s="629"/>
      <c r="J104" s="637"/>
      <c r="K104" s="628"/>
      <c r="L104" s="638"/>
      <c r="M104" s="563"/>
      <c r="N104" s="563"/>
      <c r="O104" s="563"/>
      <c r="P104" s="563"/>
      <c r="Q104" s="563"/>
    </row>
    <row r="105" spans="2:17" ht="20.100000000000001" customHeight="1" thickBot="1">
      <c r="B105" s="641"/>
      <c r="C105" s="642"/>
      <c r="D105" s="642"/>
      <c r="E105" s="642"/>
      <c r="F105" s="642"/>
      <c r="G105" s="642"/>
      <c r="H105" s="642"/>
      <c r="I105" s="642"/>
      <c r="J105" s="642"/>
      <c r="K105" s="642"/>
      <c r="L105" s="643"/>
      <c r="M105" s="563"/>
      <c r="N105" s="563"/>
      <c r="O105" s="563"/>
      <c r="P105" s="563"/>
      <c r="Q105" s="563"/>
    </row>
    <row r="106" spans="2:17" ht="15" customHeight="1" thickBot="1">
      <c r="B106" s="563"/>
      <c r="C106" s="563"/>
      <c r="D106" s="563"/>
      <c r="E106" s="594"/>
      <c r="F106" s="594"/>
      <c r="G106" s="563"/>
      <c r="H106" s="563"/>
      <c r="I106" s="563"/>
      <c r="J106" s="563"/>
      <c r="K106" s="563"/>
      <c r="L106" s="563"/>
      <c r="M106" s="563"/>
      <c r="N106" s="563"/>
      <c r="O106" s="563"/>
      <c r="P106" s="563"/>
      <c r="Q106" s="563"/>
    </row>
    <row r="107" spans="2:17" ht="24.95" customHeight="1">
      <c r="B107" s="644" t="s">
        <v>233</v>
      </c>
      <c r="C107" s="3657" t="s">
        <v>1985</v>
      </c>
      <c r="D107" s="3657"/>
      <c r="E107" s="3657"/>
      <c r="F107" s="3657"/>
      <c r="G107" s="3657"/>
      <c r="H107" s="3657"/>
      <c r="I107" s="3657"/>
      <c r="J107" s="3657"/>
      <c r="K107" s="3658"/>
      <c r="L107" s="563"/>
      <c r="M107" s="563"/>
      <c r="N107" s="563"/>
      <c r="O107" s="563"/>
      <c r="P107" s="563"/>
      <c r="Q107" s="563"/>
    </row>
    <row r="108" spans="2:17" ht="24.95" customHeight="1">
      <c r="B108" s="645" t="s">
        <v>41</v>
      </c>
      <c r="C108" s="3659" t="s">
        <v>1986</v>
      </c>
      <c r="D108" s="3659"/>
      <c r="E108" s="3659"/>
      <c r="F108" s="3659"/>
      <c r="G108" s="3659"/>
      <c r="H108" s="3659"/>
      <c r="I108" s="3659"/>
      <c r="J108" s="3659"/>
      <c r="K108" s="3660"/>
      <c r="L108" s="563"/>
      <c r="M108" s="563"/>
      <c r="N108" s="563"/>
      <c r="O108" s="563"/>
      <c r="P108" s="563"/>
      <c r="Q108" s="563"/>
    </row>
    <row r="109" spans="2:17" ht="24.95" customHeight="1">
      <c r="B109" s="646" t="s">
        <v>42</v>
      </c>
      <c r="C109" s="3661" t="s">
        <v>1987</v>
      </c>
      <c r="D109" s="3661"/>
      <c r="E109" s="3661"/>
      <c r="F109" s="3661"/>
      <c r="G109" s="3661"/>
      <c r="H109" s="3661"/>
      <c r="I109" s="3661"/>
      <c r="J109" s="3661"/>
      <c r="K109" s="3662"/>
      <c r="L109" s="563"/>
      <c r="M109" s="563"/>
      <c r="N109" s="563"/>
      <c r="O109" s="563"/>
      <c r="P109" s="563"/>
      <c r="Q109" s="563"/>
    </row>
    <row r="110" spans="2:17" ht="24.95" customHeight="1">
      <c r="B110" s="647"/>
      <c r="C110" s="3663" t="s">
        <v>1988</v>
      </c>
      <c r="D110" s="3663"/>
      <c r="E110" s="3663"/>
      <c r="F110" s="3663"/>
      <c r="G110" s="3663"/>
      <c r="H110" s="3663"/>
      <c r="I110" s="3663"/>
      <c r="J110" s="3663"/>
      <c r="K110" s="3664"/>
      <c r="L110" s="563"/>
      <c r="M110" s="563"/>
      <c r="N110" s="563"/>
      <c r="O110" s="563"/>
      <c r="P110" s="563"/>
      <c r="Q110" s="563"/>
    </row>
    <row r="111" spans="2:17" ht="24.95" customHeight="1">
      <c r="B111" s="3665" t="s">
        <v>42</v>
      </c>
      <c r="C111" s="3666" t="str">
        <f>C109</f>
        <v>Saisir ICI</v>
      </c>
      <c r="D111" s="3666"/>
      <c r="E111" s="3666"/>
      <c r="F111" s="3666"/>
      <c r="G111" s="3666"/>
      <c r="H111" s="3666"/>
      <c r="I111" s="3666"/>
      <c r="J111" s="3666"/>
      <c r="K111" s="3667"/>
      <c r="L111" s="563"/>
      <c r="M111" s="563"/>
      <c r="N111" s="563"/>
      <c r="O111" s="563"/>
      <c r="P111" s="563"/>
      <c r="Q111" s="563"/>
    </row>
    <row r="112" spans="2:17" ht="24.95" customHeight="1">
      <c r="B112" s="3665"/>
      <c r="C112" s="3666"/>
      <c r="D112" s="3666"/>
      <c r="E112" s="3666"/>
      <c r="F112" s="3666"/>
      <c r="G112" s="3666"/>
      <c r="H112" s="3666"/>
      <c r="I112" s="3666"/>
      <c r="J112" s="3666"/>
      <c r="K112" s="3667"/>
      <c r="L112" s="563"/>
      <c r="M112" s="563"/>
      <c r="N112" s="563"/>
      <c r="O112" s="563"/>
      <c r="P112" s="563"/>
      <c r="Q112" s="563"/>
    </row>
    <row r="113" spans="2:17" ht="24.95" customHeight="1">
      <c r="B113" s="3665"/>
      <c r="C113" s="3666"/>
      <c r="D113" s="3666"/>
      <c r="E113" s="3666"/>
      <c r="F113" s="3666"/>
      <c r="G113" s="3666"/>
      <c r="H113" s="3666"/>
      <c r="I113" s="3666"/>
      <c r="J113" s="3666"/>
      <c r="K113" s="3667"/>
      <c r="L113" s="563"/>
      <c r="M113" s="563"/>
      <c r="N113" s="563"/>
      <c r="O113" s="563"/>
      <c r="P113" s="563"/>
      <c r="Q113" s="563"/>
    </row>
    <row r="114" spans="2:17" ht="24.95" customHeight="1">
      <c r="B114" s="3686" t="s">
        <v>233</v>
      </c>
      <c r="C114" s="3689" t="str">
        <f>+C107</f>
        <v>TEST POLICE DE CARACTERES</v>
      </c>
      <c r="D114" s="3689"/>
      <c r="E114" s="3689"/>
      <c r="F114" s="3689"/>
      <c r="G114" s="3689"/>
      <c r="H114" s="3689"/>
      <c r="I114" s="3689"/>
      <c r="J114" s="3689"/>
      <c r="K114" s="3690"/>
      <c r="L114" s="563"/>
      <c r="M114" s="563"/>
      <c r="N114" s="563"/>
      <c r="O114" s="563"/>
      <c r="P114" s="563"/>
      <c r="Q114" s="563"/>
    </row>
    <row r="115" spans="2:17" ht="24.95" customHeight="1">
      <c r="B115" s="3687"/>
      <c r="C115" s="3691"/>
      <c r="D115" s="3691"/>
      <c r="E115" s="3691"/>
      <c r="F115" s="3691"/>
      <c r="G115" s="3691"/>
      <c r="H115" s="3691"/>
      <c r="I115" s="3691"/>
      <c r="J115" s="3691"/>
      <c r="K115" s="3692"/>
      <c r="L115" s="563"/>
      <c r="M115" s="563"/>
      <c r="N115" s="563"/>
      <c r="O115" s="563"/>
      <c r="P115" s="563"/>
      <c r="Q115" s="563"/>
    </row>
    <row r="116" spans="2:17" ht="24.95" customHeight="1">
      <c r="B116" s="3688"/>
      <c r="C116" s="3693"/>
      <c r="D116" s="3693"/>
      <c r="E116" s="3693"/>
      <c r="F116" s="3693"/>
      <c r="G116" s="3693"/>
      <c r="H116" s="3693"/>
      <c r="I116" s="3693"/>
      <c r="J116" s="3693"/>
      <c r="K116" s="3694"/>
      <c r="L116" s="563"/>
      <c r="M116" s="563"/>
      <c r="N116" s="563"/>
      <c r="O116" s="563"/>
      <c r="P116" s="563"/>
      <c r="Q116" s="563"/>
    </row>
    <row r="117" spans="2:17" ht="24.95" customHeight="1">
      <c r="B117" s="3687" t="s">
        <v>41</v>
      </c>
      <c r="C117" s="3696" t="str">
        <f>+C108</f>
        <v>Saisir une ou des lettres / nombres ou une phrase cellule C jaune</v>
      </c>
      <c r="D117" s="3696"/>
      <c r="E117" s="3696"/>
      <c r="F117" s="3696"/>
      <c r="G117" s="3696"/>
      <c r="H117" s="3696"/>
      <c r="I117" s="3696"/>
      <c r="J117" s="3696"/>
      <c r="K117" s="3697"/>
      <c r="L117" s="563"/>
      <c r="M117" s="563"/>
      <c r="N117" s="563"/>
      <c r="O117" s="563"/>
      <c r="P117" s="563"/>
      <c r="Q117" s="563"/>
    </row>
    <row r="118" spans="2:17" ht="24.95" customHeight="1">
      <c r="B118" s="3687"/>
      <c r="C118" s="3696"/>
      <c r="D118" s="3696"/>
      <c r="E118" s="3696"/>
      <c r="F118" s="3696"/>
      <c r="G118" s="3696"/>
      <c r="H118" s="3696"/>
      <c r="I118" s="3696"/>
      <c r="J118" s="3696"/>
      <c r="K118" s="3697"/>
      <c r="L118" s="563"/>
      <c r="M118" s="563"/>
      <c r="N118" s="563"/>
      <c r="O118" s="563"/>
      <c r="P118" s="563"/>
      <c r="Q118" s="563"/>
    </row>
    <row r="119" spans="2:17" ht="24.95" customHeight="1">
      <c r="B119" s="3687"/>
      <c r="C119" s="3696"/>
      <c r="D119" s="3696"/>
      <c r="E119" s="3696"/>
      <c r="F119" s="3696"/>
      <c r="G119" s="3696"/>
      <c r="H119" s="3696"/>
      <c r="I119" s="3696"/>
      <c r="J119" s="3696"/>
      <c r="K119" s="3697"/>
      <c r="L119" s="563"/>
      <c r="M119" s="563"/>
      <c r="N119" s="563"/>
      <c r="O119" s="563"/>
      <c r="P119" s="563"/>
      <c r="Q119" s="563"/>
    </row>
    <row r="120" spans="2:17" ht="24.95" customHeight="1">
      <c r="B120" s="3687"/>
      <c r="C120" s="3696"/>
      <c r="D120" s="3696"/>
      <c r="E120" s="3696"/>
      <c r="F120" s="3696"/>
      <c r="G120" s="3696"/>
      <c r="H120" s="3696"/>
      <c r="I120" s="3696"/>
      <c r="J120" s="3696"/>
      <c r="K120" s="3697"/>
      <c r="L120" s="563"/>
      <c r="M120" s="563"/>
      <c r="N120" s="563"/>
      <c r="O120" s="563"/>
      <c r="P120" s="563"/>
      <c r="Q120" s="563"/>
    </row>
    <row r="121" spans="2:17" ht="24.95" customHeight="1" thickBot="1">
      <c r="B121" s="3695"/>
      <c r="C121" s="3698"/>
      <c r="D121" s="3698"/>
      <c r="E121" s="3698"/>
      <c r="F121" s="3698"/>
      <c r="G121" s="3698"/>
      <c r="H121" s="3698"/>
      <c r="I121" s="3698"/>
      <c r="J121" s="3698"/>
      <c r="K121" s="3699"/>
      <c r="L121" s="563"/>
      <c r="M121" s="563"/>
      <c r="N121" s="563"/>
      <c r="O121" s="563"/>
      <c r="P121" s="563"/>
      <c r="Q121" s="563"/>
    </row>
    <row r="122" spans="2:17" ht="15" customHeight="1">
      <c r="B122" s="563"/>
      <c r="C122" s="563"/>
      <c r="D122" s="563"/>
      <c r="E122" s="563"/>
      <c r="F122" s="563"/>
      <c r="G122" s="563"/>
      <c r="H122" s="563"/>
      <c r="I122" s="563"/>
      <c r="J122" s="563"/>
      <c r="K122" s="563"/>
      <c r="L122" s="563"/>
      <c r="M122" s="563"/>
      <c r="N122" s="563"/>
      <c r="O122" s="563"/>
      <c r="P122" s="563"/>
      <c r="Q122" s="563"/>
    </row>
    <row r="123" spans="2:17" ht="15" customHeight="1">
      <c r="B123" s="563"/>
      <c r="C123" s="563"/>
      <c r="D123" s="563"/>
      <c r="E123" s="594"/>
      <c r="F123" s="594"/>
      <c r="G123" s="563"/>
      <c r="H123" s="563"/>
      <c r="I123" s="563"/>
      <c r="J123" s="563"/>
      <c r="K123" s="563"/>
      <c r="L123" s="563"/>
      <c r="M123" s="563"/>
      <c r="N123" s="563"/>
      <c r="O123" s="563"/>
      <c r="P123" s="563"/>
      <c r="Q123" s="563"/>
    </row>
    <row r="124" spans="2:17" ht="20.100000000000001" customHeight="1">
      <c r="B124" s="563"/>
      <c r="C124" s="611" t="s">
        <v>1989</v>
      </c>
      <c r="D124" s="648"/>
      <c r="E124" s="648"/>
      <c r="F124" s="648"/>
      <c r="G124" s="563"/>
      <c r="H124" s="563"/>
      <c r="I124" s="563"/>
      <c r="J124" s="563"/>
      <c r="K124" s="563"/>
      <c r="L124" s="563"/>
      <c r="M124" s="563"/>
      <c r="N124" s="563"/>
      <c r="O124" s="563"/>
      <c r="P124" s="563"/>
      <c r="Q124" s="563"/>
    </row>
    <row r="125" spans="2:17" ht="20.100000000000001" customHeight="1">
      <c r="B125" s="596" t="s">
        <v>63</v>
      </c>
      <c r="C125" s="3700" t="s">
        <v>1990</v>
      </c>
      <c r="D125" s="3700"/>
      <c r="E125" s="3700"/>
      <c r="F125" s="3700"/>
      <c r="G125" s="3700"/>
      <c r="H125" s="3700"/>
      <c r="I125" s="563"/>
      <c r="J125" s="563"/>
      <c r="K125" s="563"/>
      <c r="L125" s="563"/>
      <c r="M125" s="563"/>
      <c r="N125" s="563"/>
      <c r="O125" s="563"/>
      <c r="P125" s="563"/>
      <c r="Q125" s="563"/>
    </row>
    <row r="126" spans="2:17" ht="20.100000000000001" customHeight="1">
      <c r="B126" s="563"/>
      <c r="C126" s="611"/>
      <c r="D126" s="648"/>
      <c r="E126" s="648"/>
      <c r="F126" s="648"/>
      <c r="G126" s="563"/>
      <c r="H126" s="563"/>
      <c r="I126" s="563"/>
      <c r="J126" s="563"/>
      <c r="K126" s="563"/>
      <c r="L126" s="563"/>
      <c r="M126" s="563"/>
      <c r="N126" s="563"/>
      <c r="O126" s="563"/>
      <c r="P126" s="563"/>
      <c r="Q126" s="563"/>
    </row>
    <row r="127" spans="2:17" ht="20.100000000000001" customHeight="1">
      <c r="B127" s="596" t="s">
        <v>63</v>
      </c>
      <c r="C127" s="3700" t="s">
        <v>1991</v>
      </c>
      <c r="D127" s="3701"/>
      <c r="E127" s="3701"/>
      <c r="F127" s="3701"/>
      <c r="G127" s="563"/>
      <c r="H127" s="563"/>
      <c r="I127" s="563"/>
      <c r="J127" s="563"/>
      <c r="K127" s="563"/>
      <c r="L127" s="563"/>
      <c r="M127" s="563"/>
      <c r="N127" s="563"/>
      <c r="O127" s="563"/>
      <c r="P127" s="563"/>
      <c r="Q127" s="563"/>
    </row>
    <row r="128" spans="2:17" ht="20.100000000000001" customHeight="1">
      <c r="B128" s="563"/>
      <c r="C128" s="648"/>
      <c r="D128" s="648"/>
      <c r="E128" s="648"/>
      <c r="F128" s="648"/>
      <c r="G128" s="563"/>
      <c r="H128" s="563"/>
      <c r="I128" s="563"/>
      <c r="J128" s="563"/>
      <c r="K128" s="563"/>
      <c r="L128" s="563"/>
      <c r="M128" s="563"/>
      <c r="N128" s="563"/>
      <c r="O128" s="563"/>
      <c r="P128" s="563"/>
      <c r="Q128" s="563"/>
    </row>
    <row r="129" spans="2:17" ht="20.100000000000001" customHeight="1">
      <c r="B129" s="596" t="s">
        <v>63</v>
      </c>
      <c r="C129" s="3684" t="s">
        <v>1992</v>
      </c>
      <c r="D129" s="3684"/>
      <c r="E129" s="3684"/>
      <c r="F129" s="3684"/>
      <c r="G129" s="563"/>
      <c r="H129" s="563"/>
      <c r="I129" s="563"/>
      <c r="J129" s="563"/>
      <c r="K129" s="563"/>
      <c r="L129" s="563"/>
      <c r="M129" s="563"/>
      <c r="N129" s="563"/>
      <c r="O129" s="563"/>
      <c r="P129" s="563"/>
      <c r="Q129" s="563"/>
    </row>
    <row r="130" spans="2:17" ht="20.100000000000001" customHeight="1">
      <c r="B130" s="563"/>
      <c r="C130" s="648"/>
      <c r="D130" s="648"/>
      <c r="E130" s="648"/>
      <c r="F130" s="648"/>
      <c r="G130" s="563"/>
      <c r="H130" s="563"/>
      <c r="I130" s="563"/>
      <c r="J130" s="563"/>
      <c r="K130" s="563"/>
      <c r="L130" s="563"/>
      <c r="M130" s="563"/>
      <c r="N130" s="563"/>
      <c r="O130" s="563"/>
      <c r="P130" s="563"/>
      <c r="Q130" s="563"/>
    </row>
    <row r="131" spans="2:17" ht="20.100000000000001" customHeight="1">
      <c r="B131" s="563"/>
      <c r="C131" s="649" t="s">
        <v>1993</v>
      </c>
      <c r="D131" s="648"/>
      <c r="E131" s="648"/>
      <c r="F131" s="650"/>
      <c r="G131" s="563"/>
      <c r="H131" s="563"/>
      <c r="I131" s="563"/>
      <c r="J131" s="563"/>
      <c r="K131" s="563"/>
      <c r="L131" s="563"/>
      <c r="M131" s="563"/>
      <c r="N131" s="563"/>
      <c r="O131" s="563"/>
      <c r="P131" s="563"/>
      <c r="Q131" s="563"/>
    </row>
    <row r="132" spans="2:17" ht="20.100000000000001" customHeight="1">
      <c r="B132" s="596" t="s">
        <v>63</v>
      </c>
      <c r="C132" s="3685" t="s">
        <v>1994</v>
      </c>
      <c r="D132" s="3685"/>
      <c r="E132" s="3685"/>
      <c r="F132" s="3685"/>
      <c r="G132" s="3685"/>
      <c r="H132" s="3685"/>
      <c r="I132" s="3685"/>
      <c r="J132" s="563"/>
      <c r="K132" s="563"/>
      <c r="L132" s="563"/>
      <c r="M132" s="563"/>
      <c r="N132" s="563"/>
      <c r="O132" s="563"/>
      <c r="P132" s="563"/>
      <c r="Q132" s="563"/>
    </row>
    <row r="133" spans="2:17" ht="20.100000000000001" customHeight="1">
      <c r="B133" s="651"/>
      <c r="C133" s="651"/>
      <c r="D133" s="651"/>
      <c r="E133" s="651"/>
      <c r="F133" s="651"/>
      <c r="G133" s="651"/>
      <c r="H133" s="651"/>
      <c r="I133" s="651"/>
      <c r="J133" s="563"/>
      <c r="K133" s="563"/>
      <c r="L133" s="563"/>
      <c r="M133" s="563"/>
      <c r="N133" s="563"/>
      <c r="O133" s="563"/>
      <c r="P133" s="563"/>
      <c r="Q133" s="563"/>
    </row>
    <row r="134" spans="2:17" ht="20.100000000000001" customHeight="1">
      <c r="B134" s="596" t="s">
        <v>63</v>
      </c>
      <c r="C134" s="3685" t="s">
        <v>1995</v>
      </c>
      <c r="D134" s="3685"/>
      <c r="E134" s="648"/>
      <c r="F134" s="648"/>
      <c r="G134" s="563"/>
      <c r="H134" s="563"/>
      <c r="I134" s="563"/>
      <c r="J134" s="563"/>
      <c r="K134" s="563"/>
      <c r="L134" s="563"/>
      <c r="M134" s="563"/>
      <c r="N134" s="563"/>
      <c r="O134" s="563"/>
      <c r="P134" s="563"/>
      <c r="Q134" s="563"/>
    </row>
    <row r="135" spans="2:17" ht="20.100000000000001" customHeight="1">
      <c r="B135" s="563"/>
      <c r="C135" s="648"/>
      <c r="D135" s="648"/>
      <c r="E135" s="648"/>
      <c r="F135" s="650"/>
      <c r="G135" s="563"/>
      <c r="H135" s="563"/>
      <c r="I135" s="563"/>
      <c r="J135" s="563"/>
      <c r="K135" s="563"/>
      <c r="L135" s="563"/>
      <c r="M135" s="563"/>
      <c r="N135" s="563"/>
      <c r="O135" s="563"/>
      <c r="P135" s="563"/>
      <c r="Q135" s="563"/>
    </row>
    <row r="136" spans="2:17" ht="20.100000000000001" customHeight="1">
      <c r="B136" s="563"/>
      <c r="C136" s="649" t="s">
        <v>1996</v>
      </c>
      <c r="D136" s="648"/>
      <c r="E136" s="648"/>
      <c r="F136" s="648"/>
      <c r="G136" s="563"/>
      <c r="H136" s="563"/>
      <c r="I136" s="563"/>
      <c r="J136" s="563"/>
      <c r="K136" s="563"/>
      <c r="L136" s="563"/>
      <c r="M136" s="563"/>
      <c r="N136" s="563"/>
      <c r="O136" s="563"/>
      <c r="P136" s="563"/>
      <c r="Q136" s="563"/>
    </row>
    <row r="137" spans="2:17" ht="20.100000000000001" customHeight="1">
      <c r="B137" s="596" t="s">
        <v>63</v>
      </c>
      <c r="C137" s="3685" t="s">
        <v>1997</v>
      </c>
      <c r="D137" s="3685"/>
      <c r="E137" s="3685"/>
      <c r="F137" s="3685"/>
      <c r="G137" s="563"/>
      <c r="H137" s="563"/>
      <c r="I137" s="563"/>
      <c r="J137" s="563"/>
      <c r="K137" s="563"/>
      <c r="L137" s="563"/>
      <c r="M137" s="563"/>
      <c r="N137" s="563"/>
      <c r="O137" s="563"/>
      <c r="P137" s="563"/>
      <c r="Q137" s="563"/>
    </row>
    <row r="138" spans="2:17" ht="20.100000000000001" customHeight="1">
      <c r="B138" s="563"/>
      <c r="C138" s="648"/>
      <c r="D138" s="648"/>
      <c r="E138" s="648"/>
      <c r="F138" s="648"/>
      <c r="G138" s="563"/>
      <c r="H138" s="563"/>
      <c r="I138" s="563"/>
      <c r="J138" s="563"/>
      <c r="K138" s="563"/>
      <c r="L138" s="563"/>
      <c r="M138" s="563"/>
      <c r="N138" s="563"/>
      <c r="O138" s="563"/>
      <c r="P138" s="563"/>
      <c r="Q138" s="563"/>
    </row>
    <row r="139" spans="2:17" ht="20.100000000000001" customHeight="1">
      <c r="B139" s="563"/>
      <c r="C139" s="649" t="s">
        <v>1998</v>
      </c>
      <c r="D139" s="648"/>
      <c r="E139" s="648"/>
      <c r="F139" s="648"/>
      <c r="G139" s="563"/>
      <c r="H139" s="563"/>
      <c r="I139" s="563"/>
      <c r="J139" s="563"/>
      <c r="K139" s="563"/>
      <c r="L139" s="563"/>
      <c r="M139" s="563"/>
      <c r="N139" s="563"/>
      <c r="O139" s="563"/>
      <c r="P139" s="563"/>
      <c r="Q139" s="563"/>
    </row>
    <row r="140" spans="2:17" ht="20.100000000000001" customHeight="1">
      <c r="B140" s="596" t="s">
        <v>63</v>
      </c>
      <c r="C140" s="3685" t="s">
        <v>1999</v>
      </c>
      <c r="D140" s="3685"/>
      <c r="E140" s="3685"/>
      <c r="F140" s="3685"/>
      <c r="G140" s="563"/>
      <c r="H140" s="563"/>
      <c r="I140" s="563"/>
      <c r="J140" s="563"/>
      <c r="K140" s="563"/>
      <c r="L140" s="563"/>
      <c r="M140" s="563"/>
      <c r="N140" s="563"/>
      <c r="O140" s="563"/>
      <c r="P140" s="563"/>
      <c r="Q140" s="563"/>
    </row>
    <row r="141" spans="2:17" ht="20.100000000000001" customHeight="1">
      <c r="B141" s="563"/>
      <c r="C141" s="648"/>
      <c r="D141" s="648"/>
      <c r="E141" s="648"/>
      <c r="F141" s="648"/>
      <c r="G141" s="563"/>
      <c r="H141" s="563"/>
      <c r="I141" s="563"/>
      <c r="J141" s="563"/>
      <c r="K141" s="563"/>
      <c r="L141" s="563"/>
      <c r="M141" s="563"/>
      <c r="N141" s="563"/>
      <c r="O141" s="563"/>
      <c r="P141" s="563"/>
      <c r="Q141" s="563"/>
    </row>
    <row r="142" spans="2:17" ht="20.100000000000001" customHeight="1">
      <c r="B142" s="563"/>
      <c r="C142" s="649" t="s">
        <v>2000</v>
      </c>
      <c r="D142" s="648"/>
      <c r="E142" s="648"/>
      <c r="F142" s="648"/>
      <c r="G142" s="563"/>
      <c r="H142" s="563"/>
      <c r="I142" s="563"/>
      <c r="J142" s="563"/>
      <c r="K142" s="563"/>
      <c r="L142" s="563"/>
      <c r="M142" s="563"/>
      <c r="N142" s="563"/>
      <c r="O142" s="563"/>
      <c r="P142" s="563"/>
      <c r="Q142" s="563"/>
    </row>
    <row r="143" spans="2:17" ht="20.100000000000001" customHeight="1">
      <c r="B143" s="596" t="s">
        <v>63</v>
      </c>
      <c r="C143" s="3685" t="s">
        <v>2001</v>
      </c>
      <c r="D143" s="3685"/>
      <c r="E143" s="648"/>
      <c r="F143" s="648"/>
      <c r="G143" s="563"/>
      <c r="H143" s="563"/>
      <c r="I143" s="563"/>
      <c r="J143" s="563"/>
      <c r="K143" s="563"/>
      <c r="L143" s="563"/>
      <c r="M143" s="563"/>
      <c r="N143" s="563"/>
      <c r="O143" s="563"/>
      <c r="P143" s="563"/>
      <c r="Q143" s="563"/>
    </row>
    <row r="144" spans="2:17" ht="20.100000000000001" customHeight="1">
      <c r="B144" s="651"/>
      <c r="C144" s="651"/>
      <c r="D144" s="651"/>
      <c r="E144" s="648"/>
      <c r="F144" s="648"/>
      <c r="G144" s="563"/>
      <c r="H144" s="563"/>
      <c r="I144" s="563"/>
      <c r="J144" s="563"/>
      <c r="K144" s="563"/>
      <c r="L144" s="563"/>
      <c r="M144" s="563"/>
      <c r="N144" s="563"/>
      <c r="O144" s="563"/>
      <c r="P144" s="563"/>
      <c r="Q144" s="563"/>
    </row>
    <row r="145" spans="1:17" ht="20.100000000000001" customHeight="1">
      <c r="B145" s="477" t="s">
        <v>63</v>
      </c>
      <c r="C145" s="3700" t="s">
        <v>2002</v>
      </c>
      <c r="D145" s="3701"/>
      <c r="E145" s="3701"/>
      <c r="F145" s="3701"/>
      <c r="G145" s="563"/>
      <c r="H145" s="563"/>
      <c r="I145" s="563"/>
      <c r="J145" s="563"/>
      <c r="K145" s="563"/>
      <c r="L145" s="563"/>
      <c r="M145" s="563"/>
      <c r="N145" s="563"/>
      <c r="O145" s="563"/>
      <c r="P145" s="563"/>
      <c r="Q145" s="563"/>
    </row>
    <row r="146" spans="1:17" ht="20.100000000000001" customHeight="1">
      <c r="B146" s="563"/>
      <c r="C146" s="648"/>
      <c r="D146" s="652"/>
      <c r="E146" s="648"/>
      <c r="F146" s="81"/>
      <c r="G146" s="563"/>
      <c r="H146" s="563"/>
      <c r="I146" s="563"/>
      <c r="J146" s="563"/>
      <c r="K146" s="563"/>
      <c r="L146" s="563"/>
      <c r="M146" s="563"/>
      <c r="N146" s="563"/>
      <c r="O146" s="563"/>
      <c r="P146" s="563"/>
      <c r="Q146" s="563"/>
    </row>
    <row r="147" spans="1:17" ht="20.100000000000001" customHeight="1">
      <c r="B147" s="563"/>
      <c r="C147" s="649" t="s">
        <v>2003</v>
      </c>
      <c r="D147" s="652"/>
      <c r="E147" s="648"/>
      <c r="F147" s="81"/>
      <c r="G147" s="563"/>
      <c r="H147" s="563"/>
      <c r="I147" s="563"/>
      <c r="J147" s="563"/>
      <c r="K147" s="563"/>
      <c r="L147" s="563"/>
      <c r="M147" s="563"/>
      <c r="N147" s="563"/>
      <c r="O147" s="563"/>
      <c r="P147" s="563"/>
      <c r="Q147" s="563"/>
    </row>
    <row r="148" spans="1:17" ht="20.100000000000001" customHeight="1">
      <c r="B148" s="596" t="s">
        <v>63</v>
      </c>
      <c r="C148" s="3685" t="s">
        <v>2004</v>
      </c>
      <c r="D148" s="3685"/>
      <c r="E148" s="3685"/>
      <c r="F148" s="3685"/>
      <c r="G148" s="3685"/>
      <c r="H148" s="563"/>
      <c r="I148" s="563"/>
      <c r="J148" s="563"/>
      <c r="K148" s="563"/>
      <c r="L148" s="563"/>
      <c r="M148" s="563"/>
      <c r="N148" s="563"/>
      <c r="O148" s="563"/>
      <c r="P148" s="563"/>
      <c r="Q148" s="563"/>
    </row>
    <row r="149" spans="1:17" ht="20.100000000000001" customHeight="1">
      <c r="B149" s="563"/>
      <c r="C149" s="563"/>
      <c r="D149" s="563"/>
      <c r="E149" s="594"/>
      <c r="F149" s="594"/>
      <c r="G149" s="563"/>
      <c r="H149" s="563"/>
      <c r="I149" s="563"/>
      <c r="J149" s="563"/>
      <c r="K149" s="563"/>
      <c r="L149" s="563"/>
      <c r="M149" s="563"/>
      <c r="N149" s="563"/>
      <c r="O149" s="563"/>
      <c r="P149" s="563"/>
      <c r="Q149" s="563"/>
    </row>
    <row r="150" spans="1:17">
      <c r="A150" s="591"/>
      <c r="B150" s="592"/>
      <c r="C150" s="593"/>
      <c r="D150" s="593"/>
      <c r="E150" s="593"/>
      <c r="F150" s="593"/>
      <c r="G150" s="593"/>
      <c r="H150" s="593"/>
      <c r="I150" s="593"/>
      <c r="J150" s="592"/>
      <c r="K150" s="592"/>
      <c r="L150" s="592"/>
      <c r="M150" s="591"/>
      <c r="N150" s="591"/>
      <c r="O150" s="591"/>
      <c r="P150" s="591"/>
      <c r="Q150" s="591"/>
    </row>
    <row r="151" spans="1:17" ht="18.75">
      <c r="A151" s="563"/>
      <c r="B151" s="653" t="s">
        <v>2005</v>
      </c>
      <c r="C151" s="563"/>
      <c r="D151" s="563"/>
      <c r="E151" s="563"/>
      <c r="F151" s="479"/>
      <c r="G151" s="479"/>
      <c r="H151" s="83"/>
      <c r="I151" s="480"/>
      <c r="J151" s="654"/>
      <c r="K151" s="654"/>
      <c r="L151" s="97"/>
      <c r="M151" s="480"/>
      <c r="N151" s="480"/>
      <c r="O151" s="563"/>
      <c r="P151" s="563"/>
      <c r="Q151" s="83"/>
    </row>
    <row r="152" spans="1:17" ht="18.75">
      <c r="A152" s="563"/>
      <c r="B152" s="653"/>
      <c r="C152" s="3706" t="s">
        <v>2006</v>
      </c>
      <c r="D152" s="3706"/>
      <c r="E152" s="3706"/>
      <c r="F152" s="3706"/>
      <c r="G152" s="3706"/>
      <c r="H152" s="3706"/>
      <c r="I152" s="480"/>
      <c r="J152" s="480"/>
      <c r="K152" s="97"/>
      <c r="L152" s="97"/>
      <c r="M152" s="480"/>
      <c r="N152" s="480"/>
      <c r="O152" s="563"/>
      <c r="P152" s="563"/>
      <c r="Q152" s="83"/>
    </row>
    <row r="153" spans="1:17" ht="18.75">
      <c r="A153" s="563"/>
      <c r="B153" s="653"/>
      <c r="C153" s="655"/>
      <c r="D153" s="479"/>
      <c r="E153" s="479"/>
      <c r="F153" s="479"/>
      <c r="G153" s="479"/>
      <c r="H153" s="83"/>
      <c r="I153" s="480"/>
      <c r="J153" s="480"/>
      <c r="K153" s="97"/>
      <c r="L153" s="97"/>
      <c r="M153" s="480"/>
      <c r="N153" s="480"/>
      <c r="O153" s="563"/>
      <c r="P153" s="563"/>
      <c r="Q153" s="83"/>
    </row>
    <row r="154" spans="1:17" ht="18.75">
      <c r="A154" s="563"/>
      <c r="B154" s="656"/>
      <c r="C154" s="3707" t="s">
        <v>2007</v>
      </c>
      <c r="D154" s="3707"/>
      <c r="E154" s="3707"/>
      <c r="F154" s="3707"/>
      <c r="G154" s="83"/>
      <c r="H154" s="83"/>
      <c r="I154" s="83"/>
      <c r="J154" s="83"/>
      <c r="K154" s="83"/>
      <c r="L154" s="97"/>
      <c r="M154" s="480"/>
      <c r="N154" s="480"/>
      <c r="O154" s="563"/>
      <c r="P154" s="563"/>
      <c r="Q154" s="83"/>
    </row>
    <row r="155" spans="1:17" ht="18.75">
      <c r="A155" s="563"/>
      <c r="B155" s="656"/>
      <c r="C155" s="657"/>
      <c r="D155" s="479"/>
      <c r="E155" s="479"/>
      <c r="F155" s="479"/>
      <c r="G155" s="83"/>
      <c r="H155" s="83"/>
      <c r="I155" s="83"/>
      <c r="J155" s="83"/>
      <c r="K155" s="97"/>
      <c r="L155" s="97"/>
      <c r="M155" s="480"/>
      <c r="N155" s="480"/>
      <c r="O155" s="563"/>
      <c r="P155" s="563"/>
      <c r="Q155" s="83"/>
    </row>
    <row r="156" spans="1:17" ht="18.75">
      <c r="A156" s="563"/>
      <c r="B156" s="653"/>
      <c r="C156" s="3706" t="s">
        <v>2008</v>
      </c>
      <c r="D156" s="3706"/>
      <c r="E156" s="3706"/>
      <c r="F156" s="3706"/>
      <c r="G156" s="83"/>
      <c r="H156" s="83"/>
      <c r="I156" s="83"/>
      <c r="J156" s="83"/>
      <c r="K156" s="83"/>
      <c r="L156" s="97"/>
      <c r="M156" s="480"/>
      <c r="N156" s="480"/>
      <c r="O156" s="563"/>
      <c r="P156" s="563"/>
      <c r="Q156" s="83"/>
    </row>
    <row r="157" spans="1:17" ht="18.75">
      <c r="A157" s="563"/>
      <c r="B157" s="653"/>
      <c r="C157" s="653"/>
      <c r="D157" s="653"/>
      <c r="E157" s="653"/>
      <c r="F157" s="653"/>
      <c r="G157" s="83"/>
      <c r="H157" s="83"/>
      <c r="I157" s="83"/>
      <c r="J157" s="83"/>
      <c r="K157" s="83"/>
      <c r="L157" s="97"/>
      <c r="M157" s="480"/>
      <c r="N157" s="480"/>
      <c r="O157" s="563"/>
      <c r="P157" s="563"/>
      <c r="Q157" s="83"/>
    </row>
    <row r="158" spans="1:17" ht="18.75">
      <c r="A158" s="563"/>
      <c r="B158" s="653"/>
      <c r="C158" s="3706" t="s">
        <v>2009</v>
      </c>
      <c r="D158" s="3706"/>
      <c r="E158" s="3706"/>
      <c r="F158" s="3706"/>
      <c r="G158" s="83"/>
      <c r="H158" s="83"/>
      <c r="I158" s="83"/>
      <c r="J158" s="83"/>
      <c r="K158" s="83"/>
      <c r="L158" s="97"/>
      <c r="M158" s="480"/>
      <c r="N158" s="480"/>
      <c r="O158" s="563"/>
      <c r="P158" s="563"/>
      <c r="Q158" s="83"/>
    </row>
    <row r="159" spans="1:17" ht="18.75">
      <c r="A159" s="563"/>
      <c r="B159" s="653"/>
      <c r="C159" s="655"/>
      <c r="D159" s="479"/>
      <c r="E159" s="479"/>
      <c r="F159" s="479"/>
      <c r="G159" s="83"/>
      <c r="H159" s="83"/>
      <c r="I159" s="83"/>
      <c r="J159" s="83"/>
      <c r="K159" s="83"/>
      <c r="L159" s="97"/>
      <c r="M159" s="480"/>
      <c r="N159" s="480"/>
      <c r="O159" s="563"/>
      <c r="P159" s="563"/>
      <c r="Q159" s="83"/>
    </row>
    <row r="160" spans="1:17" ht="16.5" customHeight="1">
      <c r="A160" s="563"/>
      <c r="B160" s="658" t="s">
        <v>885</v>
      </c>
      <c r="C160" s="659"/>
      <c r="D160" s="660"/>
      <c r="E160" s="659"/>
      <c r="F160" s="659"/>
      <c r="G160" s="659"/>
      <c r="H160" s="659"/>
      <c r="I160" s="659"/>
      <c r="J160" s="659"/>
      <c r="K160" s="659"/>
      <c r="L160" s="563"/>
      <c r="M160" s="563"/>
      <c r="N160" s="563"/>
      <c r="O160" s="563"/>
      <c r="P160" s="563"/>
      <c r="Q160" s="563"/>
    </row>
    <row r="161" spans="1:17" ht="16.5" customHeight="1">
      <c r="A161" s="563"/>
      <c r="B161" s="661"/>
      <c r="C161" s="659"/>
      <c r="D161" s="662" t="s">
        <v>2010</v>
      </c>
      <c r="E161" s="663"/>
      <c r="F161" s="663"/>
      <c r="G161" s="659"/>
      <c r="H161" s="659"/>
      <c r="I161" s="659"/>
      <c r="J161" s="659"/>
      <c r="K161" s="659"/>
      <c r="L161" s="563"/>
      <c r="M161" s="563"/>
      <c r="N161" s="563"/>
      <c r="O161" s="563"/>
      <c r="P161" s="563"/>
      <c r="Q161" s="563"/>
    </row>
    <row r="162" spans="1:17" ht="20.100000000000001" customHeight="1">
      <c r="A162" s="563"/>
      <c r="B162" s="664"/>
      <c r="C162" s="659"/>
      <c r="D162" s="663" t="s">
        <v>886</v>
      </c>
      <c r="E162" s="659"/>
      <c r="F162" s="659"/>
      <c r="G162" s="659"/>
      <c r="H162" s="659"/>
      <c r="I162" s="659"/>
      <c r="J162" s="659"/>
      <c r="K162" s="659"/>
      <c r="L162" s="563"/>
      <c r="M162" s="563"/>
      <c r="N162" s="563"/>
      <c r="O162" s="563"/>
      <c r="P162" s="563"/>
      <c r="Q162" s="563"/>
    </row>
    <row r="163" spans="1:17" ht="20.100000000000001" customHeight="1">
      <c r="A163" s="563"/>
      <c r="B163" s="664"/>
      <c r="C163" s="659"/>
      <c r="D163" s="663" t="s">
        <v>2011</v>
      </c>
      <c r="E163" s="659"/>
      <c r="F163" s="659"/>
      <c r="G163" s="659"/>
      <c r="H163" s="659"/>
      <c r="I163" s="662" t="s">
        <v>2012</v>
      </c>
      <c r="J163" s="659"/>
      <c r="K163" s="659"/>
      <c r="L163" s="563"/>
      <c r="M163" s="563"/>
      <c r="N163" s="563"/>
      <c r="O163" s="563"/>
      <c r="P163" s="563"/>
      <c r="Q163" s="563"/>
    </row>
    <row r="164" spans="1:17" ht="20.100000000000001" customHeight="1" thickBot="1">
      <c r="A164" s="563"/>
      <c r="B164" s="665" t="s">
        <v>2013</v>
      </c>
      <c r="C164" s="666"/>
      <c r="D164" s="667"/>
      <c r="E164" s="666"/>
      <c r="F164" s="668"/>
      <c r="G164" s="666"/>
      <c r="H164" s="666"/>
      <c r="I164" s="666"/>
      <c r="J164" s="666"/>
      <c r="K164" s="666"/>
      <c r="L164" s="563"/>
      <c r="M164" s="563"/>
      <c r="N164" s="563"/>
      <c r="O164" s="563"/>
      <c r="P164" s="563"/>
      <c r="Q164" s="563"/>
    </row>
    <row r="165" spans="1:17" ht="20.100000000000001" customHeight="1" thickTop="1" thickBot="1">
      <c r="A165" s="563"/>
      <c r="B165" s="665"/>
      <c r="C165" s="669"/>
      <c r="D165" s="670">
        <f>LEN(F165)</f>
        <v>58</v>
      </c>
      <c r="E165" s="671" t="s">
        <v>887</v>
      </c>
      <c r="F165" s="672" t="s">
        <v>885</v>
      </c>
      <c r="G165" s="666"/>
      <c r="H165" s="666"/>
      <c r="I165" s="666"/>
      <c r="J165" s="666"/>
      <c r="K165" s="666"/>
      <c r="L165" s="563"/>
      <c r="M165" s="563"/>
      <c r="N165" s="563"/>
      <c r="O165" s="563"/>
      <c r="P165" s="563"/>
      <c r="Q165" s="563"/>
    </row>
    <row r="166" spans="1:17" ht="20.100000000000001" customHeight="1" thickTop="1">
      <c r="A166" s="563"/>
      <c r="B166" s="665"/>
      <c r="C166" s="666"/>
      <c r="D166" s="666"/>
      <c r="E166" s="666"/>
      <c r="F166" s="673"/>
      <c r="G166" s="666"/>
      <c r="H166" s="666"/>
      <c r="I166" s="666"/>
      <c r="J166" s="666"/>
      <c r="K166" s="666"/>
      <c r="L166" s="563"/>
      <c r="M166" s="563"/>
      <c r="N166" s="563"/>
      <c r="O166" s="563"/>
      <c r="P166" s="563"/>
      <c r="Q166" s="563"/>
    </row>
    <row r="167" spans="1:17" ht="20.100000000000001" customHeight="1">
      <c r="A167" s="563"/>
      <c r="B167" s="665" t="s">
        <v>2014</v>
      </c>
      <c r="C167" s="674"/>
      <c r="D167" s="674"/>
      <c r="E167" s="674"/>
      <c r="F167" s="674"/>
      <c r="G167" s="674"/>
      <c r="H167" s="674"/>
      <c r="I167" s="674"/>
      <c r="J167" s="674"/>
      <c r="K167" s="674"/>
      <c r="L167" s="563"/>
      <c r="M167" s="563"/>
      <c r="N167" s="563"/>
      <c r="O167" s="563"/>
      <c r="P167" s="563"/>
      <c r="Q167" s="563"/>
    </row>
    <row r="168" spans="1:17" ht="20.100000000000001" customHeight="1">
      <c r="A168" s="563"/>
      <c r="B168" s="665"/>
      <c r="C168" s="669"/>
      <c r="D168" s="670">
        <f>LEN(F168)</f>
        <v>50</v>
      </c>
      <c r="E168" s="671" t="s">
        <v>887</v>
      </c>
      <c r="F168" s="675" t="str">
        <f>SUBSTITUTE(F165," ","")</f>
        <v>Utilitairepoursupprimerlesespacevidesdansunephrase</v>
      </c>
      <c r="G168" s="666"/>
      <c r="H168" s="666"/>
      <c r="I168" s="666"/>
      <c r="J168" s="666"/>
      <c r="K168" s="666"/>
      <c r="L168" s="563"/>
      <c r="M168" s="563"/>
      <c r="N168" s="563"/>
      <c r="O168" s="563"/>
      <c r="P168" s="563"/>
      <c r="Q168" s="563"/>
    </row>
    <row r="169" spans="1:17" ht="18">
      <c r="A169" s="563"/>
      <c r="B169" s="665"/>
      <c r="C169" s="665" t="s">
        <v>2015</v>
      </c>
      <c r="D169" s="674"/>
      <c r="E169" s="674"/>
      <c r="F169" s="674"/>
      <c r="G169" s="674"/>
      <c r="H169" s="674"/>
      <c r="I169" s="674"/>
      <c r="J169" s="674"/>
      <c r="K169" s="674"/>
      <c r="L169" s="563"/>
      <c r="M169" s="563"/>
      <c r="N169" s="563"/>
      <c r="O169" s="563"/>
      <c r="P169" s="563"/>
      <c r="Q169" s="563"/>
    </row>
    <row r="170" spans="1:17" ht="18">
      <c r="A170" s="563"/>
      <c r="B170" s="676"/>
      <c r="C170" s="665" t="s">
        <v>2016</v>
      </c>
      <c r="D170" s="665"/>
      <c r="E170" s="676"/>
      <c r="F170" s="676"/>
      <c r="G170" s="676"/>
      <c r="H170" s="676"/>
      <c r="I170" s="676"/>
      <c r="J170" s="676"/>
      <c r="K170" s="676"/>
      <c r="L170" s="563"/>
      <c r="M170" s="563"/>
      <c r="N170" s="563"/>
      <c r="O170" s="563"/>
      <c r="P170" s="563"/>
      <c r="Q170" s="563"/>
    </row>
    <row r="171" spans="1:17" ht="18">
      <c r="A171" s="563"/>
      <c r="B171" s="676"/>
      <c r="C171" s="665" t="s">
        <v>2017</v>
      </c>
      <c r="D171" s="665"/>
      <c r="E171" s="676"/>
      <c r="F171" s="676"/>
      <c r="G171" s="676"/>
      <c r="H171" s="676"/>
      <c r="I171" s="676"/>
      <c r="J171" s="676"/>
      <c r="K171" s="676"/>
      <c r="L171" s="563"/>
      <c r="M171" s="563"/>
      <c r="N171" s="563"/>
      <c r="O171" s="563"/>
      <c r="P171" s="563"/>
      <c r="Q171" s="563"/>
    </row>
    <row r="172" spans="1:17" ht="18">
      <c r="A172" s="563"/>
      <c r="B172" s="676"/>
      <c r="C172" s="665"/>
      <c r="D172" s="665"/>
      <c r="E172" s="676"/>
      <c r="F172" s="676"/>
      <c r="G172" s="676"/>
      <c r="H172" s="676"/>
      <c r="I172" s="676"/>
      <c r="J172" s="676"/>
      <c r="K172" s="676"/>
      <c r="L172" s="563"/>
      <c r="M172" s="563"/>
      <c r="N172" s="563"/>
      <c r="O172" s="563"/>
      <c r="P172" s="563"/>
      <c r="Q172" s="563"/>
    </row>
    <row r="173" spans="1:17" ht="15.75">
      <c r="A173" s="563"/>
      <c r="B173" s="676"/>
      <c r="C173" s="677" t="s">
        <v>2018</v>
      </c>
      <c r="D173" s="678" t="s">
        <v>2019</v>
      </c>
      <c r="E173" s="676"/>
      <c r="F173" s="676"/>
      <c r="G173" s="676"/>
      <c r="H173" s="676"/>
      <c r="I173" s="676"/>
      <c r="J173" s="676"/>
      <c r="K173" s="676"/>
      <c r="L173" s="563"/>
      <c r="M173" s="563"/>
      <c r="N173" s="563"/>
      <c r="O173" s="563"/>
      <c r="P173" s="563"/>
      <c r="Q173" s="563"/>
    </row>
    <row r="174" spans="1:17" ht="15" customHeight="1">
      <c r="B174" s="676"/>
      <c r="C174" s="676"/>
      <c r="D174" s="676"/>
      <c r="E174" s="676"/>
      <c r="F174" s="676"/>
      <c r="G174" s="676"/>
      <c r="H174" s="676"/>
      <c r="I174" s="676"/>
      <c r="J174" s="676"/>
      <c r="K174" s="676"/>
      <c r="L174" s="563"/>
      <c r="M174" s="563"/>
      <c r="N174" s="563"/>
      <c r="O174" s="563"/>
      <c r="P174" s="563"/>
      <c r="Q174" s="563"/>
    </row>
    <row r="175" spans="1:17">
      <c r="A175" s="563"/>
      <c r="B175" s="83"/>
      <c r="C175" s="83"/>
      <c r="D175" s="83"/>
      <c r="E175" s="83"/>
      <c r="F175" s="83"/>
      <c r="G175" s="83"/>
      <c r="H175" s="83"/>
      <c r="I175" s="83"/>
      <c r="J175" s="83"/>
      <c r="K175" s="83"/>
      <c r="L175" s="83"/>
      <c r="M175" s="563"/>
      <c r="N175" s="563"/>
      <c r="O175" s="563"/>
      <c r="P175" s="563"/>
      <c r="Q175" s="563"/>
    </row>
    <row r="176" spans="1:17" ht="18.75">
      <c r="A176" s="563"/>
      <c r="B176" s="83"/>
      <c r="C176" s="679"/>
      <c r="D176" s="655" t="s">
        <v>2008</v>
      </c>
      <c r="E176" s="653"/>
      <c r="F176" s="653"/>
      <c r="G176" s="563"/>
      <c r="H176" s="563"/>
      <c r="I176" s="563"/>
      <c r="J176" s="563"/>
      <c r="K176" s="563"/>
      <c r="L176" s="563"/>
      <c r="M176" s="563"/>
      <c r="N176" s="563"/>
      <c r="O176" s="563"/>
      <c r="P176" s="563"/>
      <c r="Q176" s="563"/>
    </row>
    <row r="177" spans="1:17">
      <c r="A177" s="563"/>
      <c r="B177" s="83"/>
      <c r="C177" s="563"/>
      <c r="D177" s="680"/>
      <c r="E177" s="563"/>
      <c r="F177" s="563"/>
      <c r="G177" s="563"/>
      <c r="H177" s="563"/>
      <c r="I177" s="563"/>
      <c r="J177" s="563"/>
      <c r="K177" s="563"/>
      <c r="L177" s="563"/>
      <c r="M177" s="563"/>
      <c r="N177" s="563"/>
      <c r="O177" s="563"/>
      <c r="P177" s="563"/>
      <c r="Q177" s="563"/>
    </row>
    <row r="178" spans="1:17">
      <c r="A178" s="563"/>
      <c r="B178" s="83"/>
      <c r="C178" s="681" t="s">
        <v>2020</v>
      </c>
      <c r="D178" s="563"/>
      <c r="E178" s="563"/>
      <c r="F178" s="563"/>
      <c r="G178" s="563"/>
      <c r="H178" s="563"/>
      <c r="I178" s="682" t="s">
        <v>2021</v>
      </c>
      <c r="J178" s="682" t="s">
        <v>2022</v>
      </c>
      <c r="K178" s="563"/>
      <c r="L178" s="563"/>
      <c r="M178" s="563"/>
      <c r="N178" s="563"/>
      <c r="O178" s="563"/>
      <c r="P178" s="563"/>
      <c r="Q178" s="563"/>
    </row>
    <row r="179" spans="1:17">
      <c r="A179" s="563"/>
      <c r="B179" s="83"/>
      <c r="C179" s="683" t="s">
        <v>2023</v>
      </c>
      <c r="D179" s="563"/>
      <c r="E179" s="563"/>
      <c r="F179" s="563"/>
      <c r="G179" s="563"/>
      <c r="H179" s="563"/>
      <c r="I179" s="684">
        <v>41422</v>
      </c>
      <c r="J179" s="685">
        <v>4416</v>
      </c>
      <c r="K179" s="563"/>
      <c r="L179" s="563"/>
      <c r="M179" s="563"/>
      <c r="N179" s="563"/>
      <c r="O179" s="563"/>
      <c r="P179" s="563"/>
      <c r="Q179" s="563"/>
    </row>
    <row r="180" spans="1:17">
      <c r="A180" s="563"/>
      <c r="B180" s="83"/>
      <c r="C180" s="683" t="s">
        <v>2024</v>
      </c>
      <c r="D180" s="563"/>
      <c r="E180" s="563"/>
      <c r="F180" s="563"/>
      <c r="G180" s="563"/>
      <c r="H180" s="563"/>
      <c r="I180" s="684">
        <v>41092</v>
      </c>
      <c r="J180" s="685">
        <v>14900</v>
      </c>
      <c r="K180" s="563"/>
      <c r="L180" s="563"/>
      <c r="M180" s="563"/>
      <c r="N180" s="563"/>
      <c r="O180" s="563"/>
      <c r="P180" s="563"/>
      <c r="Q180" s="563"/>
    </row>
    <row r="181" spans="1:17">
      <c r="A181" s="563"/>
      <c r="B181" s="83"/>
      <c r="C181" s="683" t="s">
        <v>2025</v>
      </c>
      <c r="D181" s="563"/>
      <c r="E181" s="563"/>
      <c r="F181" s="563"/>
      <c r="G181" s="563"/>
      <c r="H181" s="563"/>
      <c r="I181" s="684">
        <v>41062</v>
      </c>
      <c r="J181" s="685">
        <v>36257</v>
      </c>
      <c r="K181" s="563"/>
      <c r="L181" s="563"/>
      <c r="M181" s="563"/>
      <c r="N181" s="563"/>
      <c r="O181" s="563"/>
      <c r="P181" s="563"/>
      <c r="Q181" s="563"/>
    </row>
    <row r="182" spans="1:17">
      <c r="A182" s="563"/>
      <c r="B182" s="83"/>
      <c r="C182" s="683" t="s">
        <v>2026</v>
      </c>
      <c r="D182" s="563"/>
      <c r="E182" s="563"/>
      <c r="F182" s="563"/>
      <c r="G182" s="563"/>
      <c r="H182" s="563"/>
      <c r="I182" s="684">
        <v>41062</v>
      </c>
      <c r="J182" s="685">
        <v>14390</v>
      </c>
      <c r="K182" s="563"/>
      <c r="L182" s="563"/>
      <c r="M182" s="563"/>
      <c r="N182" s="563"/>
      <c r="O182" s="563"/>
      <c r="P182" s="563"/>
      <c r="Q182" s="563"/>
    </row>
    <row r="183" spans="1:17">
      <c r="A183" s="563"/>
      <c r="B183" s="83"/>
      <c r="C183" s="686" t="s">
        <v>2027</v>
      </c>
      <c r="D183" s="563"/>
      <c r="E183" s="563"/>
      <c r="F183" s="563"/>
      <c r="G183" s="563"/>
      <c r="H183" s="563"/>
      <c r="I183" s="684">
        <v>41052</v>
      </c>
      <c r="J183" s="685">
        <v>48910</v>
      </c>
      <c r="K183" s="563"/>
      <c r="L183" s="563"/>
      <c r="M183" s="563"/>
      <c r="N183" s="563"/>
      <c r="O183" s="563"/>
      <c r="P183" s="563"/>
      <c r="Q183" s="563"/>
    </row>
    <row r="184" spans="1:17">
      <c r="A184" s="563"/>
      <c r="B184" s="83"/>
      <c r="C184" s="683" t="s">
        <v>2028</v>
      </c>
      <c r="D184" s="563"/>
      <c r="E184" s="563"/>
      <c r="F184" s="563"/>
      <c r="G184" s="563"/>
      <c r="H184" s="563"/>
      <c r="I184" s="684">
        <v>41025</v>
      </c>
      <c r="J184" s="685">
        <v>14751</v>
      </c>
      <c r="K184" s="563"/>
      <c r="L184" s="563"/>
      <c r="M184" s="563"/>
      <c r="N184" s="563"/>
      <c r="O184" s="563"/>
      <c r="P184" s="563"/>
      <c r="Q184" s="563"/>
    </row>
    <row r="185" spans="1:17">
      <c r="A185" s="563"/>
      <c r="B185" s="83"/>
      <c r="C185" s="683" t="s">
        <v>2029</v>
      </c>
      <c r="D185" s="563"/>
      <c r="E185" s="563"/>
      <c r="F185" s="563"/>
      <c r="G185" s="563"/>
      <c r="H185" s="563"/>
      <c r="I185" s="684">
        <v>40848</v>
      </c>
      <c r="J185" s="685">
        <v>10084</v>
      </c>
      <c r="K185" s="563"/>
      <c r="L185" s="563"/>
      <c r="M185" s="563"/>
      <c r="N185" s="563"/>
      <c r="O185" s="563"/>
      <c r="P185" s="563"/>
      <c r="Q185" s="563"/>
    </row>
    <row r="186" spans="1:17">
      <c r="A186" s="563"/>
      <c r="B186" s="83"/>
      <c r="C186" s="683" t="s">
        <v>2030</v>
      </c>
      <c r="D186" s="563"/>
      <c r="E186" s="563"/>
      <c r="F186" s="563"/>
      <c r="G186" s="563"/>
      <c r="H186" s="563"/>
      <c r="I186" s="684">
        <v>40454</v>
      </c>
      <c r="J186" s="685">
        <v>45222</v>
      </c>
      <c r="K186" s="563"/>
      <c r="L186" s="563"/>
      <c r="M186" s="563"/>
      <c r="N186" s="563"/>
      <c r="O186" s="563"/>
      <c r="P186" s="563"/>
      <c r="Q186" s="563"/>
    </row>
    <row r="187" spans="1:17">
      <c r="A187" s="563"/>
      <c r="B187" s="83"/>
      <c r="C187" s="683" t="s">
        <v>2031</v>
      </c>
      <c r="D187" s="563"/>
      <c r="E187" s="563"/>
      <c r="F187" s="563"/>
      <c r="G187" s="563"/>
      <c r="H187" s="563"/>
      <c r="I187" s="684">
        <v>40294</v>
      </c>
      <c r="J187" s="685">
        <v>65784</v>
      </c>
      <c r="K187" s="563"/>
      <c r="L187" s="563"/>
      <c r="M187" s="563"/>
      <c r="N187" s="563"/>
      <c r="O187" s="563"/>
      <c r="P187" s="563"/>
      <c r="Q187" s="563"/>
    </row>
    <row r="188" spans="1:17">
      <c r="A188" s="563"/>
      <c r="B188" s="83"/>
      <c r="C188" s="683" t="s">
        <v>2032</v>
      </c>
      <c r="D188" s="563"/>
      <c r="E188" s="563"/>
      <c r="F188" s="563"/>
      <c r="G188" s="563"/>
      <c r="H188" s="563"/>
      <c r="I188" s="684">
        <v>40273</v>
      </c>
      <c r="J188" s="685">
        <v>96965</v>
      </c>
      <c r="K188" s="563"/>
      <c r="L188" s="563"/>
      <c r="M188" s="563"/>
      <c r="N188" s="563"/>
      <c r="O188" s="563"/>
      <c r="P188" s="563"/>
      <c r="Q188" s="563"/>
    </row>
    <row r="189" spans="1:17">
      <c r="A189" s="563"/>
      <c r="B189" s="83"/>
      <c r="C189" s="683" t="s">
        <v>2033</v>
      </c>
      <c r="D189" s="563"/>
      <c r="E189" s="563"/>
      <c r="F189" s="563"/>
      <c r="G189" s="563"/>
      <c r="H189" s="563"/>
      <c r="I189" s="684">
        <v>40273</v>
      </c>
      <c r="J189" s="685">
        <v>45902</v>
      </c>
      <c r="K189" s="563"/>
      <c r="L189" s="563"/>
      <c r="M189" s="563"/>
      <c r="N189" s="563"/>
      <c r="O189" s="563"/>
      <c r="P189" s="563"/>
      <c r="Q189" s="563"/>
    </row>
    <row r="190" spans="1:17">
      <c r="A190" s="563"/>
      <c r="B190" s="83"/>
      <c r="C190" s="683" t="s">
        <v>2034</v>
      </c>
      <c r="D190" s="563"/>
      <c r="E190" s="563"/>
      <c r="F190" s="563"/>
      <c r="G190" s="563"/>
      <c r="H190" s="563"/>
      <c r="I190" s="684">
        <v>40250</v>
      </c>
      <c r="J190" s="685">
        <v>122444</v>
      </c>
      <c r="K190" s="563"/>
      <c r="L190" s="563"/>
      <c r="M190" s="563"/>
      <c r="N190" s="563"/>
      <c r="O190" s="563"/>
      <c r="P190" s="563"/>
      <c r="Q190" s="563"/>
    </row>
    <row r="191" spans="1:17">
      <c r="A191" s="563"/>
      <c r="B191" s="83"/>
      <c r="C191" s="683" t="s">
        <v>2035</v>
      </c>
      <c r="D191" s="563"/>
      <c r="E191" s="563"/>
      <c r="F191" s="563"/>
      <c r="G191" s="563"/>
      <c r="H191" s="563"/>
      <c r="I191" s="684">
        <v>40182</v>
      </c>
      <c r="J191" s="685">
        <v>100241</v>
      </c>
      <c r="K191" s="563"/>
      <c r="L191" s="563"/>
      <c r="M191" s="563"/>
      <c r="N191" s="563"/>
      <c r="O191" s="563"/>
      <c r="P191" s="563"/>
      <c r="Q191" s="563"/>
    </row>
    <row r="192" spans="1:17">
      <c r="A192" s="563"/>
      <c r="B192" s="83"/>
      <c r="C192" s="683" t="s">
        <v>2036</v>
      </c>
      <c r="D192" s="563"/>
      <c r="E192" s="563"/>
      <c r="F192" s="563"/>
      <c r="G192" s="563"/>
      <c r="H192" s="563"/>
      <c r="I192" s="684">
        <v>40138</v>
      </c>
      <c r="J192" s="685">
        <v>23956</v>
      </c>
      <c r="K192" s="563"/>
      <c r="L192" s="563"/>
      <c r="M192" s="563"/>
      <c r="N192" s="563"/>
      <c r="O192" s="563"/>
      <c r="P192" s="563"/>
      <c r="Q192" s="563"/>
    </row>
    <row r="193" spans="1:17">
      <c r="A193" s="563"/>
      <c r="B193" s="83"/>
      <c r="C193" s="683" t="s">
        <v>2037</v>
      </c>
      <c r="D193" s="563"/>
      <c r="E193" s="563"/>
      <c r="F193" s="563"/>
      <c r="G193" s="563"/>
      <c r="H193" s="563"/>
      <c r="I193" s="684">
        <v>40125</v>
      </c>
      <c r="J193" s="685">
        <v>113684</v>
      </c>
      <c r="K193" s="563"/>
      <c r="L193" s="563"/>
      <c r="M193" s="563"/>
      <c r="N193" s="563"/>
      <c r="O193" s="563"/>
      <c r="P193" s="563"/>
      <c r="Q193" s="563"/>
    </row>
    <row r="194" spans="1:17">
      <c r="A194" s="563"/>
      <c r="B194" s="83"/>
      <c r="C194" s="683" t="s">
        <v>2038</v>
      </c>
      <c r="D194" s="563"/>
      <c r="E194" s="563"/>
      <c r="F194" s="563"/>
      <c r="G194" s="563"/>
      <c r="H194" s="563"/>
      <c r="I194" s="684">
        <v>40111</v>
      </c>
      <c r="J194" s="685">
        <v>27154</v>
      </c>
      <c r="K194" s="563"/>
      <c r="L194" s="563"/>
      <c r="M194" s="563"/>
      <c r="N194" s="563"/>
      <c r="O194" s="563"/>
      <c r="P194" s="563"/>
      <c r="Q194" s="563"/>
    </row>
    <row r="195" spans="1:17">
      <c r="A195" s="563"/>
      <c r="B195" s="83"/>
      <c r="C195" s="683" t="s">
        <v>2039</v>
      </c>
      <c r="D195" s="563"/>
      <c r="E195" s="563"/>
      <c r="F195" s="563"/>
      <c r="G195" s="563"/>
      <c r="H195" s="563"/>
      <c r="I195" s="684">
        <v>40096</v>
      </c>
      <c r="J195" s="685">
        <v>25774</v>
      </c>
      <c r="K195" s="563"/>
      <c r="L195" s="563"/>
      <c r="M195" s="563"/>
      <c r="N195" s="563"/>
      <c r="O195" s="563"/>
      <c r="P195" s="563"/>
      <c r="Q195" s="563"/>
    </row>
    <row r="196" spans="1:17">
      <c r="A196" s="563"/>
      <c r="B196" s="83"/>
      <c r="C196" s="683" t="s">
        <v>2040</v>
      </c>
      <c r="D196" s="563"/>
      <c r="E196" s="563"/>
      <c r="F196" s="563"/>
      <c r="G196" s="563"/>
      <c r="H196" s="563"/>
      <c r="I196" s="684">
        <v>40085</v>
      </c>
      <c r="J196" s="685">
        <v>79344</v>
      </c>
      <c r="K196" s="563"/>
      <c r="L196" s="563"/>
      <c r="M196" s="563"/>
      <c r="N196" s="563"/>
      <c r="O196" s="563"/>
      <c r="P196" s="563"/>
      <c r="Q196" s="563"/>
    </row>
    <row r="197" spans="1:17">
      <c r="A197" s="563"/>
      <c r="B197" s="83"/>
      <c r="C197" s="683" t="s">
        <v>2041</v>
      </c>
      <c r="D197" s="563"/>
      <c r="E197" s="563"/>
      <c r="F197" s="563"/>
      <c r="G197" s="563"/>
      <c r="H197" s="563"/>
      <c r="I197" s="684">
        <v>40068</v>
      </c>
      <c r="J197" s="685">
        <v>145176</v>
      </c>
      <c r="K197" s="563"/>
      <c r="L197" s="563"/>
      <c r="M197" s="563"/>
      <c r="N197" s="563"/>
      <c r="O197" s="563"/>
      <c r="P197" s="563"/>
      <c r="Q197" s="563"/>
    </row>
    <row r="198" spans="1:17">
      <c r="A198" s="563"/>
      <c r="B198" s="83"/>
      <c r="C198" s="683" t="s">
        <v>2042</v>
      </c>
      <c r="D198" s="563"/>
      <c r="E198" s="563"/>
      <c r="F198" s="563"/>
      <c r="G198" s="563"/>
      <c r="H198" s="563"/>
      <c r="I198" s="684">
        <v>40048</v>
      </c>
      <c r="J198" s="685">
        <v>7657</v>
      </c>
      <c r="K198" s="563"/>
      <c r="L198" s="563"/>
      <c r="M198" s="563"/>
      <c r="N198" s="563"/>
      <c r="O198" s="563"/>
      <c r="P198" s="563"/>
      <c r="Q198" s="563"/>
    </row>
    <row r="199" spans="1:17">
      <c r="A199" s="563"/>
      <c r="B199" s="83"/>
      <c r="C199" s="683" t="s">
        <v>2043</v>
      </c>
      <c r="D199" s="563"/>
      <c r="E199" s="563"/>
      <c r="F199" s="563"/>
      <c r="G199" s="563"/>
      <c r="H199" s="563"/>
      <c r="I199" s="684">
        <v>40044</v>
      </c>
      <c r="J199" s="685">
        <v>45164</v>
      </c>
      <c r="K199" s="563"/>
      <c r="L199" s="563"/>
      <c r="M199" s="563"/>
      <c r="N199" s="563"/>
      <c r="O199" s="563"/>
      <c r="P199" s="563"/>
      <c r="Q199" s="563"/>
    </row>
    <row r="200" spans="1:17">
      <c r="A200" s="563"/>
      <c r="B200" s="83"/>
      <c r="C200" s="683" t="s">
        <v>2044</v>
      </c>
      <c r="D200" s="563"/>
      <c r="E200" s="563"/>
      <c r="F200" s="563"/>
      <c r="G200" s="563"/>
      <c r="H200" s="563"/>
      <c r="I200" s="684">
        <v>40020</v>
      </c>
      <c r="J200" s="685">
        <v>105218</v>
      </c>
      <c r="K200" s="563"/>
      <c r="L200" s="563"/>
      <c r="M200" s="563"/>
      <c r="N200" s="563"/>
      <c r="O200" s="563"/>
      <c r="P200" s="563"/>
      <c r="Q200" s="563"/>
    </row>
    <row r="201" spans="1:17">
      <c r="A201" s="563"/>
      <c r="B201" s="83"/>
      <c r="C201" s="683" t="s">
        <v>2045</v>
      </c>
      <c r="D201" s="563"/>
      <c r="E201" s="563"/>
      <c r="F201" s="563"/>
      <c r="G201" s="563"/>
      <c r="H201" s="563"/>
      <c r="I201" s="684">
        <v>39788</v>
      </c>
      <c r="J201" s="685">
        <v>59780</v>
      </c>
      <c r="K201" s="563"/>
      <c r="L201" s="563"/>
      <c r="M201" s="563"/>
      <c r="N201" s="563"/>
      <c r="O201" s="563"/>
      <c r="P201" s="563"/>
      <c r="Q201" s="563"/>
    </row>
    <row r="202" spans="1:17">
      <c r="A202" s="563"/>
      <c r="B202" s="83"/>
      <c r="C202" s="683" t="s">
        <v>2046</v>
      </c>
      <c r="D202" s="563"/>
      <c r="E202" s="563"/>
      <c r="F202" s="563"/>
      <c r="G202" s="563"/>
      <c r="H202" s="563"/>
      <c r="I202" s="684">
        <v>39787</v>
      </c>
      <c r="J202" s="685">
        <v>75563</v>
      </c>
      <c r="K202" s="563"/>
      <c r="L202" s="563"/>
      <c r="M202" s="563"/>
      <c r="N202" s="563"/>
      <c r="O202" s="563"/>
      <c r="P202" s="563"/>
      <c r="Q202" s="563"/>
    </row>
    <row r="203" spans="1:17">
      <c r="A203" s="563"/>
      <c r="B203" s="83"/>
      <c r="C203" s="683" t="s">
        <v>2047</v>
      </c>
      <c r="D203" s="563"/>
      <c r="E203" s="563"/>
      <c r="F203" s="563"/>
      <c r="G203" s="563"/>
      <c r="H203" s="563"/>
      <c r="I203" s="684">
        <v>39787</v>
      </c>
      <c r="J203" s="685">
        <v>15781</v>
      </c>
      <c r="K203" s="563"/>
      <c r="L203" s="563"/>
      <c r="M203" s="563"/>
      <c r="N203" s="563"/>
      <c r="O203" s="563"/>
      <c r="P203" s="563"/>
      <c r="Q203" s="563"/>
    </row>
    <row r="204" spans="1:17">
      <c r="A204" s="563"/>
      <c r="B204" s="83"/>
      <c r="C204" s="683" t="s">
        <v>2048</v>
      </c>
      <c r="D204" s="563"/>
      <c r="E204" s="563"/>
      <c r="F204" s="563"/>
      <c r="G204" s="563"/>
      <c r="H204" s="563"/>
      <c r="I204" s="563"/>
      <c r="J204" s="563"/>
      <c r="K204" s="563"/>
      <c r="L204" s="563"/>
      <c r="M204" s="563"/>
      <c r="N204" s="563"/>
      <c r="O204" s="563"/>
      <c r="P204" s="563"/>
      <c r="Q204" s="563"/>
    </row>
    <row r="205" spans="1:17" ht="20.100000000000001" customHeight="1">
      <c r="B205" s="563"/>
      <c r="C205" s="563"/>
      <c r="D205" s="563"/>
      <c r="E205" s="594"/>
      <c r="F205" s="594"/>
      <c r="G205" s="563"/>
      <c r="H205" s="563"/>
      <c r="I205" s="563"/>
      <c r="J205" s="563"/>
      <c r="K205" s="563"/>
      <c r="L205" s="563"/>
      <c r="M205" s="563"/>
      <c r="N205" s="563"/>
      <c r="O205" s="563"/>
      <c r="P205" s="563"/>
      <c r="Q205" s="563"/>
    </row>
    <row r="206" spans="1:17" ht="20.100000000000001" customHeight="1">
      <c r="B206" s="563"/>
      <c r="C206" s="687" t="s">
        <v>2049</v>
      </c>
      <c r="D206" s="563"/>
      <c r="E206" s="594"/>
      <c r="F206" s="594"/>
      <c r="G206" s="563"/>
      <c r="H206" s="563"/>
      <c r="I206" s="563"/>
      <c r="J206" s="563"/>
      <c r="K206" s="563"/>
      <c r="L206" s="563"/>
      <c r="M206" s="563"/>
      <c r="N206" s="563"/>
      <c r="O206" s="563"/>
      <c r="P206" s="563"/>
      <c r="Q206" s="563"/>
    </row>
    <row r="207" spans="1:17" ht="20.100000000000001" customHeight="1">
      <c r="B207" s="563"/>
      <c r="C207" s="563"/>
      <c r="D207" s="563"/>
      <c r="E207" s="594"/>
      <c r="F207" s="594"/>
      <c r="G207" s="563"/>
      <c r="H207" s="563"/>
      <c r="I207" s="563"/>
      <c r="J207" s="563"/>
      <c r="K207" s="563"/>
      <c r="L207" s="563"/>
      <c r="M207" s="563"/>
      <c r="N207" s="563"/>
      <c r="O207" s="563"/>
      <c r="P207" s="563"/>
      <c r="Q207" s="563"/>
    </row>
    <row r="208" spans="1:17" ht="20.100000000000001" customHeight="1">
      <c r="B208" s="563"/>
      <c r="C208" s="563"/>
      <c r="D208" s="563"/>
      <c r="E208" s="594"/>
      <c r="F208" s="594"/>
      <c r="G208" s="563"/>
      <c r="H208" s="563"/>
      <c r="I208" s="563"/>
      <c r="J208" s="563"/>
      <c r="K208" s="563"/>
      <c r="L208" s="563"/>
      <c r="M208" s="563"/>
      <c r="N208" s="563"/>
      <c r="O208" s="563"/>
      <c r="P208" s="563"/>
      <c r="Q208" s="563"/>
    </row>
    <row r="209" spans="1:1310" ht="20.100000000000001" customHeight="1">
      <c r="B209" s="563"/>
      <c r="C209" s="563"/>
      <c r="D209" s="563"/>
      <c r="E209" s="594"/>
      <c r="F209" s="594"/>
      <c r="G209" s="563"/>
      <c r="H209" s="563"/>
      <c r="I209" s="563"/>
      <c r="J209" s="563"/>
      <c r="K209" s="563"/>
      <c r="L209" s="563"/>
      <c r="M209" s="563"/>
      <c r="N209" s="563"/>
      <c r="O209" s="563"/>
      <c r="P209" s="563"/>
      <c r="Q209" s="563"/>
    </row>
    <row r="210" spans="1:1310" ht="20.100000000000001" customHeight="1">
      <c r="B210" s="563"/>
      <c r="C210" s="563"/>
      <c r="D210" s="563"/>
      <c r="E210" s="594"/>
      <c r="F210" s="594"/>
      <c r="G210" s="563"/>
      <c r="H210" s="563"/>
      <c r="I210" s="563"/>
      <c r="J210" s="563"/>
      <c r="K210" s="563"/>
      <c r="L210" s="563"/>
      <c r="M210" s="563"/>
      <c r="N210" s="563"/>
      <c r="O210" s="563"/>
      <c r="P210" s="563"/>
      <c r="Q210" s="563"/>
    </row>
    <row r="211" spans="1:1310" ht="20.100000000000001" customHeight="1">
      <c r="B211" s="563"/>
      <c r="C211" s="563"/>
      <c r="D211" s="563"/>
      <c r="E211" s="594"/>
      <c r="F211" s="594"/>
      <c r="G211" s="563"/>
      <c r="H211" s="563"/>
      <c r="I211" s="563"/>
      <c r="J211" s="563"/>
      <c r="K211" s="563"/>
      <c r="L211" s="563"/>
      <c r="M211" s="563"/>
      <c r="N211" s="563"/>
      <c r="O211" s="563"/>
      <c r="P211" s="563"/>
      <c r="Q211" s="563"/>
    </row>
    <row r="212" spans="1:1310" ht="20.100000000000001" customHeight="1">
      <c r="B212" s="563"/>
      <c r="C212" s="563"/>
      <c r="D212" s="563"/>
      <c r="E212" s="594"/>
      <c r="F212" s="594"/>
      <c r="G212" s="563"/>
      <c r="H212" s="563"/>
      <c r="I212" s="563"/>
      <c r="J212" s="563"/>
      <c r="K212" s="563"/>
      <c r="L212" s="563"/>
      <c r="M212" s="563"/>
      <c r="N212" s="563"/>
      <c r="O212" s="563"/>
      <c r="P212" s="563"/>
      <c r="Q212" s="563"/>
    </row>
    <row r="213" spans="1:1310" ht="20.100000000000001" customHeight="1">
      <c r="B213" s="563"/>
      <c r="C213" s="563"/>
      <c r="D213" s="563"/>
      <c r="E213" s="594"/>
      <c r="F213" s="594"/>
      <c r="G213" s="563"/>
      <c r="H213" s="563"/>
      <c r="I213" s="563"/>
      <c r="J213" s="563"/>
      <c r="K213" s="563"/>
      <c r="L213" s="563"/>
      <c r="M213" s="563"/>
      <c r="N213" s="563"/>
      <c r="O213" s="563"/>
      <c r="P213" s="563"/>
      <c r="Q213" s="563"/>
    </row>
    <row r="214" spans="1:1310" ht="20.100000000000001" customHeight="1">
      <c r="B214" s="563"/>
      <c r="C214" s="563"/>
      <c r="D214" s="563"/>
      <c r="E214" s="594"/>
      <c r="F214" s="594"/>
      <c r="G214" s="563"/>
      <c r="H214" s="563"/>
      <c r="I214" s="563"/>
      <c r="J214" s="563"/>
      <c r="K214" s="563"/>
      <c r="L214" s="563"/>
      <c r="M214" s="563"/>
      <c r="N214" s="563"/>
      <c r="O214" s="563"/>
      <c r="P214" s="563"/>
      <c r="Q214" s="563"/>
    </row>
    <row r="215" spans="1:1310" ht="20.100000000000001" customHeight="1">
      <c r="B215" s="563"/>
      <c r="C215" s="563"/>
      <c r="D215" s="563"/>
      <c r="E215" s="594"/>
      <c r="F215" s="594"/>
      <c r="G215" s="563"/>
      <c r="H215" s="563"/>
      <c r="I215" s="563"/>
      <c r="J215" s="563"/>
      <c r="K215" s="563"/>
      <c r="L215" s="563"/>
      <c r="M215" s="563"/>
      <c r="N215" s="563"/>
      <c r="O215" s="563"/>
      <c r="P215" s="563"/>
      <c r="Q215" s="563"/>
    </row>
    <row r="216" spans="1:1310" ht="20.100000000000001" customHeight="1">
      <c r="B216" s="563"/>
      <c r="C216" s="563"/>
      <c r="D216" s="563"/>
      <c r="E216" s="594"/>
      <c r="F216" s="594"/>
      <c r="G216" s="563"/>
      <c r="H216" s="563"/>
      <c r="I216" s="563"/>
      <c r="J216" s="563"/>
      <c r="K216" s="563"/>
      <c r="L216" s="563"/>
      <c r="M216" s="563"/>
      <c r="N216" s="563"/>
      <c r="O216" s="563"/>
      <c r="P216" s="563"/>
      <c r="Q216" s="563"/>
    </row>
    <row r="217" spans="1:1310" ht="20.100000000000001" customHeight="1">
      <c r="B217" s="563"/>
      <c r="C217" s="563"/>
      <c r="D217" s="563"/>
      <c r="E217" s="594"/>
      <c r="F217" s="594"/>
      <c r="G217" s="563"/>
      <c r="H217" s="563"/>
      <c r="I217" s="563"/>
      <c r="J217" s="563"/>
      <c r="K217" s="563"/>
      <c r="L217" s="563"/>
      <c r="M217" s="563"/>
      <c r="N217" s="563"/>
      <c r="O217" s="563"/>
      <c r="P217" s="563"/>
      <c r="Q217" s="563"/>
    </row>
    <row r="218" spans="1:1310" ht="20.100000000000001" customHeight="1">
      <c r="B218" s="563"/>
      <c r="C218" s="563"/>
      <c r="D218" s="563"/>
      <c r="E218" s="594"/>
      <c r="F218" s="594"/>
      <c r="G218" s="563"/>
      <c r="H218" s="563"/>
      <c r="I218" s="563"/>
      <c r="J218" s="563"/>
      <c r="K218" s="563"/>
      <c r="L218" s="563"/>
      <c r="M218" s="563"/>
      <c r="N218" s="563"/>
      <c r="O218" s="563"/>
      <c r="P218" s="563"/>
      <c r="Q218" s="563"/>
    </row>
    <row r="219" spans="1:1310" s="690" customFormat="1" ht="23.25" customHeight="1">
      <c r="A219" s="688">
        <v>1</v>
      </c>
      <c r="B219" s="3702" t="s">
        <v>2050</v>
      </c>
      <c r="C219" s="3702"/>
      <c r="D219" s="3702"/>
      <c r="E219" s="3702"/>
      <c r="F219" s="3702"/>
      <c r="G219" s="3702"/>
      <c r="H219" s="3702"/>
      <c r="I219" s="3702"/>
      <c r="J219" s="3702"/>
      <c r="K219" s="3702"/>
      <c r="L219" s="3702"/>
      <c r="M219" s="3702"/>
      <c r="N219" s="3702"/>
      <c r="O219" s="3702"/>
      <c r="P219" s="3702"/>
      <c r="Q219" s="3702"/>
      <c r="R219" s="75"/>
      <c r="S219" s="75"/>
      <c r="T219" s="75"/>
      <c r="U219" s="75"/>
      <c r="V219" s="75"/>
      <c r="W219" s="75"/>
      <c r="X219" s="75"/>
      <c r="Y219" s="75"/>
      <c r="Z219" s="75"/>
      <c r="AA219" s="75"/>
      <c r="AB219" s="75"/>
      <c r="AC219" s="75"/>
      <c r="AD219" s="689"/>
      <c r="AE219" s="689"/>
      <c r="AF219" s="689"/>
      <c r="AG219" s="689"/>
      <c r="AH219" s="689"/>
      <c r="AI219" s="689"/>
      <c r="AJ219" s="689"/>
      <c r="AK219" s="689"/>
      <c r="AL219" s="689"/>
      <c r="AM219" s="689"/>
      <c r="AN219" s="689"/>
      <c r="AO219" s="689"/>
      <c r="AP219" s="689"/>
      <c r="AQ219" s="689"/>
      <c r="AR219" s="689"/>
      <c r="AS219" s="689"/>
      <c r="AT219" s="689"/>
      <c r="AU219" s="689"/>
      <c r="AV219" s="689"/>
      <c r="AW219" s="689"/>
      <c r="AX219" s="689"/>
      <c r="AY219" s="689"/>
      <c r="AZ219" s="689"/>
      <c r="BA219" s="689"/>
      <c r="BB219" s="689"/>
      <c r="BC219" s="689"/>
      <c r="BD219" s="689"/>
      <c r="BE219" s="689"/>
      <c r="BF219" s="689"/>
      <c r="BG219" s="689"/>
      <c r="BH219" s="689"/>
      <c r="BI219" s="689"/>
      <c r="BJ219" s="689"/>
      <c r="BK219" s="689"/>
      <c r="BL219" s="689"/>
      <c r="BM219" s="689"/>
      <c r="BN219" s="689"/>
      <c r="BO219" s="689"/>
      <c r="BP219" s="689"/>
      <c r="BQ219" s="689"/>
      <c r="BR219" s="689"/>
      <c r="BS219" s="689"/>
      <c r="BT219" s="689"/>
      <c r="BU219" s="689"/>
      <c r="BV219" s="689"/>
      <c r="BW219" s="689"/>
      <c r="BX219" s="689"/>
      <c r="BY219" s="689"/>
      <c r="BZ219" s="689"/>
      <c r="CA219" s="689"/>
      <c r="CB219" s="689"/>
      <c r="CC219" s="689"/>
      <c r="CD219" s="689"/>
      <c r="CE219" s="689"/>
      <c r="CF219" s="689"/>
      <c r="CG219" s="689"/>
      <c r="CH219" s="689"/>
      <c r="CI219" s="689"/>
      <c r="CJ219" s="689"/>
      <c r="CK219" s="689"/>
      <c r="CL219" s="689"/>
      <c r="CM219" s="689"/>
      <c r="CN219" s="689"/>
      <c r="CO219" s="689"/>
      <c r="CP219" s="689"/>
      <c r="CQ219" s="689"/>
      <c r="CR219" s="689"/>
      <c r="CS219" s="689"/>
      <c r="CT219" s="689"/>
      <c r="CU219" s="689"/>
      <c r="CV219" s="689"/>
      <c r="CW219" s="689"/>
      <c r="CX219" s="689"/>
      <c r="CY219" s="689"/>
      <c r="CZ219" s="689"/>
      <c r="DA219" s="689"/>
      <c r="DB219" s="689"/>
      <c r="DC219" s="689"/>
      <c r="DD219" s="689"/>
      <c r="DE219" s="689"/>
      <c r="DF219" s="689"/>
      <c r="DG219" s="689"/>
      <c r="DH219" s="689"/>
      <c r="DI219" s="689"/>
      <c r="DJ219" s="689"/>
      <c r="DK219" s="689"/>
      <c r="DL219" s="689"/>
      <c r="DM219" s="689"/>
      <c r="DN219" s="689"/>
      <c r="DO219" s="689"/>
      <c r="DP219" s="689"/>
      <c r="DQ219" s="689"/>
      <c r="DR219" s="689"/>
      <c r="DS219" s="689"/>
      <c r="DT219" s="689"/>
      <c r="DU219" s="689"/>
      <c r="DV219" s="689"/>
      <c r="DW219" s="689"/>
      <c r="DX219" s="689"/>
      <c r="DY219" s="689"/>
      <c r="DZ219" s="689"/>
      <c r="EA219" s="689"/>
      <c r="EB219" s="689"/>
      <c r="EC219" s="689"/>
      <c r="ED219" s="689"/>
      <c r="EE219" s="689"/>
      <c r="EF219" s="689"/>
      <c r="EG219" s="689"/>
      <c r="EH219" s="689"/>
      <c r="EI219" s="689"/>
      <c r="EJ219" s="689"/>
      <c r="EK219" s="689"/>
      <c r="EL219" s="689"/>
      <c r="EM219" s="689"/>
      <c r="EN219" s="689"/>
      <c r="EO219" s="689"/>
      <c r="EP219" s="689"/>
      <c r="EQ219" s="689"/>
      <c r="ER219" s="689"/>
      <c r="ES219" s="689"/>
      <c r="ET219" s="689"/>
      <c r="EU219" s="689"/>
      <c r="EV219" s="689"/>
      <c r="EW219" s="689"/>
      <c r="EX219" s="689"/>
      <c r="EY219" s="689"/>
      <c r="EZ219" s="689"/>
      <c r="FA219" s="689"/>
      <c r="FB219" s="689"/>
      <c r="FC219" s="689"/>
      <c r="FD219" s="689"/>
      <c r="FE219" s="689"/>
      <c r="FF219" s="689"/>
      <c r="FG219" s="689"/>
      <c r="FH219" s="689"/>
      <c r="FI219" s="689"/>
      <c r="FJ219" s="689"/>
      <c r="FK219" s="689"/>
      <c r="FL219" s="689"/>
      <c r="FM219" s="689"/>
      <c r="FN219" s="689"/>
      <c r="FO219" s="689"/>
      <c r="FP219" s="689"/>
      <c r="FQ219" s="689"/>
      <c r="FR219" s="689"/>
      <c r="FS219" s="689"/>
      <c r="FT219" s="689"/>
      <c r="FU219" s="689"/>
      <c r="FV219" s="689"/>
      <c r="FW219" s="689"/>
      <c r="FX219" s="689"/>
      <c r="FY219" s="689"/>
      <c r="FZ219" s="689"/>
      <c r="GA219" s="689"/>
      <c r="GB219" s="689"/>
      <c r="GC219" s="689"/>
      <c r="GD219" s="689"/>
      <c r="GE219" s="689"/>
      <c r="GF219" s="689"/>
      <c r="GG219" s="689"/>
      <c r="GH219" s="689"/>
      <c r="GI219" s="689"/>
      <c r="GJ219" s="689"/>
      <c r="GK219" s="689"/>
      <c r="GL219" s="689"/>
      <c r="GM219" s="689"/>
      <c r="GN219" s="689"/>
      <c r="GO219" s="689"/>
      <c r="GP219" s="689"/>
      <c r="GQ219" s="689"/>
      <c r="GR219" s="689"/>
      <c r="GS219" s="689"/>
      <c r="GT219" s="689"/>
      <c r="GU219" s="689"/>
      <c r="GV219" s="689"/>
      <c r="GW219" s="689"/>
      <c r="GX219" s="689"/>
      <c r="GY219" s="689"/>
      <c r="GZ219" s="689"/>
      <c r="HA219" s="689"/>
      <c r="HB219" s="689"/>
      <c r="HC219" s="689"/>
      <c r="HD219" s="689"/>
      <c r="HE219" s="689"/>
      <c r="HF219" s="689"/>
      <c r="HG219" s="689"/>
      <c r="HH219" s="689"/>
      <c r="HI219" s="689"/>
      <c r="HJ219" s="689"/>
      <c r="HK219" s="689"/>
      <c r="HL219" s="689"/>
      <c r="HM219" s="689"/>
      <c r="HN219" s="689"/>
      <c r="HO219" s="689"/>
      <c r="HP219" s="689"/>
      <c r="HQ219" s="689"/>
      <c r="HR219" s="689"/>
      <c r="HS219" s="689"/>
      <c r="HT219" s="689"/>
      <c r="HU219" s="689"/>
      <c r="HV219" s="689"/>
      <c r="HW219" s="689"/>
      <c r="HX219" s="689"/>
      <c r="HY219" s="689"/>
      <c r="HZ219" s="689"/>
      <c r="IA219" s="689"/>
      <c r="IB219" s="689"/>
      <c r="IC219" s="689"/>
      <c r="ID219" s="689"/>
      <c r="IE219" s="689"/>
      <c r="IF219" s="689"/>
      <c r="IG219" s="689"/>
      <c r="IH219" s="689"/>
      <c r="II219" s="689"/>
      <c r="IJ219" s="689"/>
      <c r="IK219" s="689"/>
      <c r="IL219" s="689"/>
      <c r="IM219" s="689"/>
      <c r="IN219" s="689"/>
      <c r="IO219" s="689"/>
      <c r="IP219" s="689"/>
      <c r="IQ219" s="689"/>
      <c r="IR219" s="689"/>
      <c r="IS219" s="689"/>
      <c r="IT219" s="689"/>
      <c r="IU219" s="689"/>
      <c r="IV219" s="689"/>
      <c r="IW219" s="689"/>
      <c r="IX219" s="689"/>
      <c r="IY219" s="689"/>
      <c r="IZ219" s="689"/>
      <c r="JA219" s="689"/>
      <c r="JB219" s="689"/>
      <c r="JC219" s="689"/>
      <c r="JD219" s="689"/>
      <c r="JE219" s="689"/>
      <c r="JF219" s="689"/>
      <c r="JG219" s="689"/>
      <c r="JH219" s="689"/>
      <c r="JI219" s="689"/>
      <c r="JJ219" s="689"/>
      <c r="JK219" s="689"/>
      <c r="JL219" s="689"/>
      <c r="JM219" s="689"/>
      <c r="JN219" s="689"/>
      <c r="JO219" s="689"/>
      <c r="JP219" s="689"/>
      <c r="JQ219" s="689"/>
      <c r="JR219" s="689"/>
      <c r="JS219" s="689"/>
      <c r="JT219" s="689"/>
      <c r="JU219" s="689"/>
      <c r="JV219" s="689"/>
      <c r="JW219" s="689"/>
      <c r="JX219" s="689"/>
      <c r="JY219" s="689"/>
      <c r="JZ219" s="689"/>
      <c r="KA219" s="689"/>
      <c r="KB219" s="689"/>
      <c r="KC219" s="689"/>
      <c r="KD219" s="689"/>
      <c r="KE219" s="689"/>
      <c r="KF219" s="689"/>
      <c r="KG219" s="689"/>
      <c r="KH219" s="689"/>
      <c r="KI219" s="689"/>
      <c r="KJ219" s="689"/>
      <c r="KK219" s="689"/>
      <c r="KL219" s="689"/>
      <c r="KM219" s="689"/>
      <c r="KN219" s="689"/>
      <c r="KO219" s="689"/>
      <c r="KP219" s="689"/>
      <c r="KQ219" s="689"/>
      <c r="KR219" s="689"/>
      <c r="KS219" s="689"/>
      <c r="KT219" s="689"/>
      <c r="KU219" s="689"/>
      <c r="KV219" s="689"/>
      <c r="KW219" s="689"/>
      <c r="KX219" s="689"/>
      <c r="KY219" s="689"/>
      <c r="KZ219" s="689"/>
      <c r="LA219" s="689"/>
      <c r="LB219" s="689"/>
      <c r="LC219" s="689"/>
      <c r="LD219" s="689"/>
      <c r="LE219" s="689"/>
      <c r="LF219" s="689"/>
      <c r="LG219" s="689"/>
      <c r="LH219" s="689"/>
      <c r="LI219" s="689"/>
      <c r="LJ219" s="689"/>
      <c r="LK219" s="689"/>
      <c r="LL219" s="689"/>
      <c r="LM219" s="689"/>
      <c r="LN219" s="689"/>
      <c r="LO219" s="689"/>
      <c r="LP219" s="689"/>
      <c r="LQ219" s="689"/>
      <c r="LR219" s="689"/>
      <c r="LS219" s="689"/>
      <c r="LT219" s="689"/>
      <c r="LU219" s="689"/>
      <c r="LV219" s="689"/>
      <c r="LW219" s="689"/>
      <c r="LX219" s="689"/>
      <c r="LY219" s="689"/>
      <c r="LZ219" s="689"/>
      <c r="MA219" s="689"/>
      <c r="MB219" s="689"/>
      <c r="MC219" s="689"/>
      <c r="MD219" s="689"/>
      <c r="ME219" s="689"/>
      <c r="MF219" s="689"/>
      <c r="MG219" s="689"/>
      <c r="MH219" s="689"/>
      <c r="MI219" s="689"/>
      <c r="MJ219" s="689"/>
      <c r="MK219" s="689"/>
      <c r="ML219" s="689"/>
      <c r="MM219" s="689"/>
      <c r="MN219" s="689"/>
      <c r="MO219" s="689"/>
      <c r="MP219" s="689"/>
      <c r="MQ219" s="689"/>
      <c r="MR219" s="689"/>
      <c r="MS219" s="689"/>
      <c r="MT219" s="689"/>
      <c r="MU219" s="689"/>
      <c r="MV219" s="689"/>
      <c r="MW219" s="689"/>
      <c r="MX219" s="689"/>
      <c r="MY219" s="689"/>
      <c r="MZ219" s="689"/>
      <c r="NA219" s="689"/>
      <c r="NB219" s="689"/>
      <c r="NC219" s="689"/>
      <c r="ND219" s="689"/>
      <c r="NE219" s="689"/>
      <c r="NF219" s="689"/>
      <c r="NG219" s="689"/>
      <c r="NH219" s="689"/>
      <c r="NI219" s="689"/>
      <c r="NJ219" s="689"/>
      <c r="NK219" s="689"/>
      <c r="NL219" s="689"/>
      <c r="NM219" s="689"/>
      <c r="NN219" s="689"/>
      <c r="NO219" s="689"/>
      <c r="NP219" s="689"/>
      <c r="NQ219" s="689"/>
      <c r="NR219" s="689"/>
      <c r="NS219" s="689"/>
      <c r="NT219" s="689"/>
      <c r="NU219" s="689"/>
      <c r="NV219" s="689"/>
      <c r="NW219" s="689"/>
      <c r="NX219" s="689"/>
      <c r="NY219" s="689"/>
      <c r="NZ219" s="689"/>
      <c r="OA219" s="689"/>
      <c r="OB219" s="689"/>
      <c r="OC219" s="689"/>
      <c r="OD219" s="689"/>
      <c r="OE219" s="689"/>
      <c r="OF219" s="689"/>
      <c r="OG219" s="689"/>
      <c r="OH219" s="689"/>
      <c r="OI219" s="689"/>
      <c r="OJ219" s="689"/>
      <c r="OK219" s="689"/>
      <c r="OL219" s="689"/>
      <c r="OM219" s="689"/>
      <c r="ON219" s="689"/>
      <c r="OO219" s="689"/>
      <c r="OP219" s="689"/>
      <c r="OQ219" s="689"/>
      <c r="OR219" s="689"/>
      <c r="OS219" s="689"/>
      <c r="OT219" s="689"/>
      <c r="OU219" s="689"/>
      <c r="OV219" s="689"/>
      <c r="OW219" s="689"/>
      <c r="OX219" s="689"/>
      <c r="OY219" s="689"/>
      <c r="OZ219" s="689"/>
      <c r="PA219" s="689"/>
      <c r="PB219" s="689"/>
      <c r="PC219" s="689"/>
      <c r="PD219" s="689"/>
      <c r="PE219" s="689"/>
      <c r="PF219" s="689"/>
      <c r="PG219" s="689"/>
      <c r="PH219" s="689"/>
      <c r="PI219" s="689"/>
      <c r="PJ219" s="689"/>
      <c r="PK219" s="689"/>
      <c r="PL219" s="689"/>
      <c r="PM219" s="689"/>
      <c r="PN219" s="689"/>
      <c r="PO219" s="689"/>
      <c r="PP219" s="689"/>
      <c r="PQ219" s="689"/>
      <c r="PR219" s="689"/>
      <c r="PS219" s="689"/>
      <c r="PT219" s="689"/>
      <c r="PU219" s="689"/>
      <c r="PV219" s="689"/>
      <c r="PW219" s="689"/>
      <c r="PX219" s="689"/>
      <c r="PY219" s="689"/>
      <c r="PZ219" s="689"/>
      <c r="QA219" s="689"/>
      <c r="QB219" s="689"/>
      <c r="QC219" s="689"/>
      <c r="QD219" s="689"/>
      <c r="QE219" s="689"/>
      <c r="QF219" s="689"/>
      <c r="QG219" s="689"/>
      <c r="QH219" s="689"/>
      <c r="QI219" s="689"/>
      <c r="QJ219" s="689"/>
      <c r="QK219" s="689"/>
      <c r="QL219" s="689"/>
      <c r="QM219" s="689"/>
      <c r="QN219" s="689"/>
      <c r="QO219" s="689"/>
      <c r="QP219" s="689"/>
      <c r="QQ219" s="689"/>
      <c r="QR219" s="689"/>
      <c r="QS219" s="689"/>
      <c r="QT219" s="689"/>
      <c r="QU219" s="689"/>
      <c r="QV219" s="689"/>
      <c r="QW219" s="689"/>
      <c r="QX219" s="689"/>
      <c r="QY219" s="689"/>
      <c r="QZ219" s="689"/>
      <c r="RA219" s="689"/>
      <c r="RB219" s="689"/>
      <c r="RC219" s="689"/>
      <c r="RD219" s="689"/>
      <c r="RE219" s="689"/>
      <c r="RF219" s="689"/>
      <c r="RG219" s="689"/>
      <c r="RH219" s="689"/>
      <c r="RI219" s="689"/>
      <c r="RJ219" s="689"/>
      <c r="RK219" s="689"/>
      <c r="RL219" s="689"/>
      <c r="RM219" s="689"/>
      <c r="RN219" s="689"/>
      <c r="RO219" s="689"/>
      <c r="RP219" s="689"/>
      <c r="RQ219" s="689"/>
      <c r="RR219" s="689"/>
      <c r="RS219" s="689"/>
      <c r="RT219" s="689"/>
      <c r="RU219" s="689"/>
      <c r="RV219" s="689"/>
      <c r="RW219" s="689"/>
      <c r="RX219" s="689"/>
      <c r="RY219" s="689"/>
      <c r="RZ219" s="689"/>
      <c r="SA219" s="689"/>
      <c r="SB219" s="689"/>
      <c r="SC219" s="689"/>
      <c r="SD219" s="689"/>
      <c r="SE219" s="689"/>
      <c r="SF219" s="689"/>
      <c r="SG219" s="689"/>
      <c r="SH219" s="689"/>
      <c r="SI219" s="689"/>
      <c r="SJ219" s="689"/>
      <c r="SK219" s="689"/>
      <c r="SL219" s="689"/>
      <c r="SM219" s="689"/>
      <c r="SN219" s="689"/>
      <c r="SO219" s="689"/>
      <c r="SP219" s="689"/>
      <c r="SQ219" s="689"/>
      <c r="SR219" s="689"/>
      <c r="SS219" s="689"/>
      <c r="ST219" s="689"/>
      <c r="SU219" s="689"/>
      <c r="SV219" s="689"/>
      <c r="SW219" s="689"/>
      <c r="SX219" s="689"/>
      <c r="SY219" s="689"/>
      <c r="SZ219" s="689"/>
      <c r="TA219" s="689"/>
      <c r="TB219" s="689"/>
      <c r="TC219" s="689"/>
      <c r="TD219" s="689"/>
      <c r="TE219" s="689"/>
      <c r="TF219" s="689"/>
      <c r="TG219" s="689"/>
      <c r="TH219" s="689"/>
      <c r="TI219" s="689"/>
      <c r="TJ219" s="689"/>
      <c r="TK219" s="689"/>
      <c r="TL219" s="689"/>
      <c r="TM219" s="689"/>
      <c r="TN219" s="689"/>
      <c r="TO219" s="689"/>
      <c r="TP219" s="689"/>
      <c r="TQ219" s="689"/>
      <c r="TR219" s="689"/>
      <c r="TS219" s="689"/>
      <c r="TT219" s="689"/>
      <c r="TU219" s="689"/>
      <c r="TV219" s="689"/>
      <c r="TW219" s="689"/>
      <c r="TX219" s="689"/>
      <c r="TY219" s="689"/>
      <c r="TZ219" s="689"/>
      <c r="UA219" s="689"/>
      <c r="UB219" s="689"/>
      <c r="UC219" s="689"/>
      <c r="UD219" s="689"/>
      <c r="UE219" s="689"/>
      <c r="UF219" s="689"/>
      <c r="UG219" s="689"/>
      <c r="UH219" s="689"/>
      <c r="UI219" s="689"/>
      <c r="UJ219" s="689"/>
      <c r="UK219" s="689"/>
      <c r="UL219" s="689"/>
      <c r="UM219" s="689"/>
      <c r="UN219" s="689"/>
      <c r="UO219" s="689"/>
      <c r="UP219" s="689"/>
      <c r="UQ219" s="689"/>
      <c r="UR219" s="689"/>
      <c r="US219" s="689"/>
      <c r="UT219" s="689"/>
      <c r="UU219" s="689"/>
      <c r="UV219" s="689"/>
      <c r="UW219" s="689"/>
      <c r="UX219" s="689"/>
      <c r="UY219" s="689"/>
      <c r="UZ219" s="689"/>
      <c r="VA219" s="689"/>
      <c r="VB219" s="689"/>
      <c r="VC219" s="689"/>
      <c r="VD219" s="689"/>
      <c r="VE219" s="689"/>
      <c r="VF219" s="689"/>
      <c r="VG219" s="689"/>
      <c r="VH219" s="689"/>
      <c r="VI219" s="689"/>
      <c r="VJ219" s="689"/>
      <c r="VK219" s="689"/>
      <c r="VL219" s="689"/>
      <c r="VM219" s="689"/>
      <c r="VN219" s="689"/>
      <c r="VO219" s="689"/>
      <c r="VP219" s="689"/>
      <c r="VQ219" s="689"/>
      <c r="VR219" s="689"/>
      <c r="VS219" s="689"/>
      <c r="VT219" s="689"/>
      <c r="VU219" s="689"/>
      <c r="VV219" s="689"/>
      <c r="VW219" s="689"/>
      <c r="VX219" s="689"/>
      <c r="VY219" s="689"/>
      <c r="VZ219" s="689"/>
      <c r="WA219" s="689"/>
      <c r="WB219" s="689"/>
      <c r="WC219" s="689"/>
      <c r="WD219" s="689"/>
      <c r="WE219" s="689"/>
      <c r="WF219" s="689"/>
      <c r="WG219" s="689"/>
      <c r="WH219" s="689"/>
      <c r="WI219" s="689"/>
      <c r="WJ219" s="689"/>
      <c r="WK219" s="689"/>
      <c r="WL219" s="689"/>
      <c r="WM219" s="689"/>
      <c r="WN219" s="689"/>
      <c r="WO219" s="689"/>
      <c r="WP219" s="689"/>
      <c r="WQ219" s="689"/>
      <c r="WR219" s="689"/>
      <c r="WS219" s="689"/>
      <c r="WT219" s="689"/>
      <c r="WU219" s="689"/>
      <c r="WV219" s="689"/>
      <c r="WW219" s="689"/>
      <c r="WX219" s="689"/>
      <c r="WY219" s="689"/>
      <c r="WZ219" s="689"/>
      <c r="XA219" s="689"/>
      <c r="XB219" s="689"/>
      <c r="XC219" s="689"/>
      <c r="XD219" s="689"/>
      <c r="XE219" s="689"/>
      <c r="XF219" s="689"/>
      <c r="XG219" s="689"/>
      <c r="XH219" s="689"/>
      <c r="XI219" s="689"/>
      <c r="XJ219" s="689"/>
      <c r="XK219" s="689"/>
      <c r="XL219" s="689"/>
      <c r="XM219" s="689"/>
      <c r="XN219" s="689"/>
      <c r="XO219" s="689"/>
      <c r="XP219" s="689"/>
      <c r="XQ219" s="689"/>
      <c r="XR219" s="689"/>
      <c r="XS219" s="689"/>
      <c r="XT219" s="689"/>
      <c r="XU219" s="689"/>
      <c r="XV219" s="689"/>
      <c r="XW219" s="689"/>
      <c r="XX219" s="689"/>
      <c r="XY219" s="689"/>
      <c r="XZ219" s="689"/>
      <c r="YA219" s="689"/>
      <c r="YB219" s="689"/>
      <c r="YC219" s="689"/>
      <c r="YD219" s="689"/>
      <c r="YE219" s="689"/>
      <c r="YF219" s="689"/>
      <c r="YG219" s="689"/>
      <c r="YH219" s="689"/>
      <c r="YI219" s="689"/>
      <c r="YJ219" s="689"/>
      <c r="YK219" s="689"/>
      <c r="YL219" s="689"/>
      <c r="YM219" s="689"/>
      <c r="YN219" s="689"/>
      <c r="YO219" s="689"/>
      <c r="YP219" s="689"/>
      <c r="YQ219" s="689"/>
      <c r="YR219" s="689"/>
      <c r="YS219" s="689"/>
      <c r="YT219" s="689"/>
      <c r="YU219" s="689"/>
      <c r="YV219" s="689"/>
      <c r="YW219" s="689"/>
      <c r="YX219" s="689"/>
      <c r="YY219" s="689"/>
      <c r="YZ219" s="689"/>
      <c r="ZA219" s="689"/>
      <c r="ZB219" s="689"/>
      <c r="ZC219" s="689"/>
      <c r="ZD219" s="689"/>
      <c r="ZE219" s="689"/>
      <c r="ZF219" s="689"/>
      <c r="ZG219" s="689"/>
      <c r="ZH219" s="689"/>
      <c r="ZI219" s="689"/>
      <c r="ZJ219" s="689"/>
      <c r="ZK219" s="689"/>
      <c r="ZL219" s="689"/>
      <c r="ZM219" s="689"/>
      <c r="ZN219" s="689"/>
      <c r="ZO219" s="689"/>
      <c r="ZP219" s="689"/>
      <c r="ZQ219" s="689"/>
      <c r="ZR219" s="689"/>
      <c r="ZS219" s="689"/>
      <c r="ZT219" s="689"/>
      <c r="ZU219" s="689"/>
      <c r="ZV219" s="689"/>
      <c r="ZW219" s="689"/>
      <c r="ZX219" s="689"/>
      <c r="ZY219" s="689"/>
      <c r="ZZ219" s="689"/>
      <c r="AAA219" s="689"/>
      <c r="AAB219" s="689"/>
      <c r="AAC219" s="689"/>
      <c r="AAD219" s="689"/>
      <c r="AAE219" s="689"/>
      <c r="AAF219" s="689"/>
      <c r="AAG219" s="689"/>
      <c r="AAH219" s="689"/>
      <c r="AAI219" s="689"/>
      <c r="AAJ219" s="689"/>
      <c r="AAK219" s="689"/>
      <c r="AAL219" s="689"/>
      <c r="AAM219" s="689"/>
      <c r="AAN219" s="689"/>
      <c r="AAO219" s="689"/>
      <c r="AAP219" s="689"/>
      <c r="AAQ219" s="689"/>
      <c r="AAR219" s="689"/>
      <c r="AAS219" s="689"/>
      <c r="AAT219" s="689"/>
      <c r="AAU219" s="689"/>
      <c r="AAV219" s="689"/>
      <c r="AAW219" s="689"/>
      <c r="AAX219" s="689"/>
      <c r="AAY219" s="689"/>
      <c r="AAZ219" s="689"/>
      <c r="ABA219" s="689"/>
      <c r="ABB219" s="689"/>
      <c r="ABC219" s="689"/>
      <c r="ABD219" s="689"/>
      <c r="ABE219" s="689"/>
      <c r="ABF219" s="689"/>
      <c r="ABG219" s="689"/>
      <c r="ABH219" s="689"/>
      <c r="ABI219" s="689"/>
      <c r="ABJ219" s="689"/>
      <c r="ABK219" s="689"/>
      <c r="ABL219" s="689"/>
      <c r="ABM219" s="689"/>
      <c r="ABN219" s="689"/>
      <c r="ABO219" s="689"/>
      <c r="ABP219" s="689"/>
      <c r="ABQ219" s="689"/>
      <c r="ABR219" s="689"/>
      <c r="ABS219" s="689"/>
      <c r="ABT219" s="689"/>
      <c r="ABU219" s="689"/>
      <c r="ABV219" s="689"/>
      <c r="ABW219" s="689"/>
      <c r="ABX219" s="689"/>
      <c r="ABY219" s="689"/>
      <c r="ABZ219" s="689"/>
      <c r="ACA219" s="689"/>
      <c r="ACB219" s="689"/>
      <c r="ACC219" s="689"/>
      <c r="ACD219" s="689"/>
      <c r="ACE219" s="689"/>
      <c r="ACF219" s="689"/>
      <c r="ACG219" s="689"/>
      <c r="ACH219" s="689"/>
      <c r="ACI219" s="689"/>
      <c r="ACJ219" s="689"/>
      <c r="ACK219" s="689"/>
      <c r="ACL219" s="689"/>
      <c r="ACM219" s="689"/>
      <c r="ACN219" s="689"/>
      <c r="ACO219" s="689"/>
      <c r="ACP219" s="689"/>
      <c r="ACQ219" s="689"/>
      <c r="ACR219" s="689"/>
      <c r="ACS219" s="689"/>
      <c r="ACT219" s="689"/>
      <c r="ACU219" s="689"/>
      <c r="ACV219" s="689"/>
      <c r="ACW219" s="689"/>
      <c r="ACX219" s="689"/>
      <c r="ACY219" s="689"/>
      <c r="ACZ219" s="689"/>
      <c r="ADA219" s="689"/>
      <c r="ADB219" s="689"/>
      <c r="ADC219" s="689"/>
      <c r="ADD219" s="689"/>
      <c r="ADE219" s="689"/>
      <c r="ADF219" s="689"/>
      <c r="ADG219" s="689"/>
      <c r="ADH219" s="689"/>
      <c r="ADI219" s="689"/>
      <c r="ADJ219" s="689"/>
      <c r="ADK219" s="689"/>
      <c r="ADL219" s="689"/>
      <c r="ADM219" s="689"/>
      <c r="ADN219" s="689"/>
      <c r="ADO219" s="689"/>
      <c r="ADP219" s="689"/>
      <c r="ADQ219" s="689"/>
      <c r="ADR219" s="689"/>
      <c r="ADS219" s="689"/>
      <c r="ADT219" s="689"/>
      <c r="ADU219" s="689"/>
      <c r="ADV219" s="689"/>
      <c r="ADW219" s="689"/>
      <c r="ADX219" s="689"/>
      <c r="ADY219" s="689"/>
      <c r="ADZ219" s="689"/>
      <c r="AEA219" s="689"/>
      <c r="AEB219" s="689"/>
      <c r="AEC219" s="689"/>
      <c r="AED219" s="689"/>
      <c r="AEE219" s="689"/>
      <c r="AEF219" s="689"/>
      <c r="AEG219" s="689"/>
      <c r="AEH219" s="689"/>
      <c r="AEI219" s="689"/>
      <c r="AEJ219" s="689"/>
      <c r="AEK219" s="689"/>
      <c r="AEL219" s="689"/>
      <c r="AEM219" s="689"/>
      <c r="AEN219" s="689"/>
      <c r="AEO219" s="689"/>
      <c r="AEP219" s="689"/>
      <c r="AEQ219" s="689"/>
      <c r="AER219" s="689"/>
      <c r="AES219" s="689"/>
      <c r="AET219" s="689"/>
      <c r="AEU219" s="689"/>
      <c r="AEV219" s="689"/>
      <c r="AEW219" s="689"/>
      <c r="AEX219" s="689"/>
      <c r="AEY219" s="689"/>
      <c r="AEZ219" s="689"/>
      <c r="AFA219" s="689"/>
      <c r="AFB219" s="689"/>
      <c r="AFC219" s="689"/>
      <c r="AFD219" s="689"/>
      <c r="AFE219" s="689"/>
      <c r="AFF219" s="689"/>
      <c r="AFG219" s="689"/>
      <c r="AFH219" s="689"/>
      <c r="AFI219" s="689"/>
      <c r="AFJ219" s="689"/>
      <c r="AFK219" s="689"/>
      <c r="AFL219" s="689"/>
      <c r="AFM219" s="689"/>
      <c r="AFN219" s="689"/>
      <c r="AFO219" s="689"/>
      <c r="AFP219" s="689"/>
      <c r="AFQ219" s="689"/>
      <c r="AFR219" s="689"/>
      <c r="AFS219" s="689"/>
      <c r="AFT219" s="689"/>
      <c r="AFU219" s="689"/>
      <c r="AFV219" s="689"/>
      <c r="AFW219" s="689"/>
      <c r="AFX219" s="689"/>
      <c r="AFY219" s="689"/>
      <c r="AFZ219" s="689"/>
      <c r="AGA219" s="689"/>
      <c r="AGB219" s="689"/>
      <c r="AGC219" s="689"/>
      <c r="AGD219" s="689"/>
      <c r="AGE219" s="689"/>
      <c r="AGF219" s="689"/>
      <c r="AGG219" s="689"/>
      <c r="AGH219" s="689"/>
      <c r="AGI219" s="689"/>
      <c r="AGJ219" s="689"/>
      <c r="AGK219" s="689"/>
      <c r="AGL219" s="689"/>
      <c r="AGM219" s="689"/>
      <c r="AGN219" s="689"/>
      <c r="AGO219" s="689"/>
      <c r="AGP219" s="689"/>
      <c r="AGQ219" s="689"/>
      <c r="AGR219" s="689"/>
      <c r="AGS219" s="689"/>
      <c r="AGT219" s="689"/>
      <c r="AGU219" s="689"/>
      <c r="AGV219" s="689"/>
      <c r="AGW219" s="689"/>
      <c r="AGX219" s="689"/>
      <c r="AGY219" s="689"/>
      <c r="AGZ219" s="689"/>
      <c r="AHA219" s="689"/>
      <c r="AHB219" s="689"/>
      <c r="AHC219" s="689"/>
      <c r="AHD219" s="689"/>
      <c r="AHE219" s="689"/>
      <c r="AHF219" s="689"/>
      <c r="AHG219" s="689"/>
      <c r="AHH219" s="689"/>
      <c r="AHI219" s="689"/>
      <c r="AHJ219" s="689"/>
      <c r="AHK219" s="689"/>
      <c r="AHL219" s="689"/>
      <c r="AHM219" s="689"/>
      <c r="AHN219" s="689"/>
      <c r="AHO219" s="689"/>
      <c r="AHP219" s="689"/>
      <c r="AHQ219" s="689"/>
      <c r="AHR219" s="689"/>
      <c r="AHS219" s="689"/>
      <c r="AHT219" s="689"/>
      <c r="AHU219" s="689"/>
      <c r="AHV219" s="689"/>
      <c r="AHW219" s="689"/>
      <c r="AHX219" s="689"/>
      <c r="AHY219" s="689"/>
      <c r="AHZ219" s="689"/>
      <c r="AIA219" s="689"/>
      <c r="AIB219" s="689"/>
      <c r="AIC219" s="689"/>
      <c r="AID219" s="689"/>
      <c r="AIE219" s="689"/>
      <c r="AIF219" s="689"/>
      <c r="AIG219" s="689"/>
      <c r="AIH219" s="689"/>
      <c r="AII219" s="689"/>
      <c r="AIJ219" s="689"/>
      <c r="AIK219" s="689"/>
      <c r="AIL219" s="689"/>
      <c r="AIM219" s="689"/>
      <c r="AIN219" s="689"/>
      <c r="AIO219" s="689"/>
      <c r="AIP219" s="689"/>
      <c r="AIQ219" s="689"/>
      <c r="AIR219" s="689"/>
      <c r="AIS219" s="689"/>
      <c r="AIT219" s="689"/>
      <c r="AIU219" s="689"/>
      <c r="AIV219" s="689"/>
      <c r="AIW219" s="689"/>
      <c r="AIX219" s="689"/>
      <c r="AIY219" s="689"/>
      <c r="AIZ219" s="689"/>
      <c r="AJA219" s="689"/>
      <c r="AJB219" s="689"/>
      <c r="AJC219" s="689"/>
      <c r="AJD219" s="689"/>
      <c r="AJE219" s="689"/>
      <c r="AJF219" s="689"/>
      <c r="AJG219" s="689"/>
      <c r="AJH219" s="689"/>
      <c r="AJI219" s="689"/>
      <c r="AJJ219" s="689"/>
      <c r="AJK219" s="689"/>
      <c r="AJL219" s="689"/>
      <c r="AJM219" s="689"/>
      <c r="AJN219" s="689"/>
      <c r="AJO219" s="689"/>
      <c r="AJP219" s="689"/>
      <c r="AJQ219" s="689"/>
      <c r="AJR219" s="689"/>
      <c r="AJS219" s="689"/>
      <c r="AJT219" s="689"/>
      <c r="AJU219" s="689"/>
      <c r="AJV219" s="689"/>
      <c r="AJW219" s="689"/>
      <c r="AJX219" s="689"/>
      <c r="AJY219" s="689"/>
      <c r="AJZ219" s="689"/>
      <c r="AKA219" s="689"/>
      <c r="AKB219" s="689"/>
      <c r="AKC219" s="689"/>
      <c r="AKD219" s="689"/>
      <c r="AKE219" s="689"/>
      <c r="AKF219" s="689"/>
      <c r="AKG219" s="689"/>
      <c r="AKH219" s="689"/>
      <c r="AKI219" s="689"/>
      <c r="AKJ219" s="689"/>
      <c r="AKK219" s="689"/>
      <c r="AKL219" s="689"/>
      <c r="AKM219" s="689"/>
      <c r="AKN219" s="689"/>
      <c r="AKO219" s="689"/>
      <c r="AKP219" s="689"/>
      <c r="AKQ219" s="689"/>
      <c r="AKR219" s="689"/>
      <c r="AKS219" s="689"/>
      <c r="AKT219" s="689"/>
      <c r="AKU219" s="689"/>
      <c r="AKV219" s="689"/>
      <c r="AKW219" s="689"/>
      <c r="AKX219" s="689"/>
      <c r="AKY219" s="689"/>
      <c r="AKZ219" s="689"/>
      <c r="ALA219" s="689"/>
      <c r="ALB219" s="689"/>
      <c r="ALC219" s="689"/>
      <c r="ALD219" s="689"/>
      <c r="ALE219" s="689"/>
      <c r="ALF219" s="689"/>
      <c r="ALG219" s="689"/>
      <c r="ALH219" s="689"/>
      <c r="ALI219" s="689"/>
      <c r="ALJ219" s="689"/>
      <c r="ALK219" s="689"/>
      <c r="ALL219" s="689"/>
      <c r="ALM219" s="689"/>
      <c r="ALN219" s="689"/>
      <c r="ALO219" s="689"/>
      <c r="ALP219" s="689"/>
      <c r="ALQ219" s="689"/>
      <c r="ALR219" s="689"/>
      <c r="ALS219" s="689"/>
      <c r="ALT219" s="689"/>
      <c r="ALU219" s="689"/>
      <c r="ALV219" s="689"/>
      <c r="ALW219" s="689"/>
      <c r="ALX219" s="689"/>
      <c r="ALY219" s="689"/>
      <c r="ALZ219" s="689"/>
      <c r="AMA219" s="689"/>
      <c r="AMB219" s="689"/>
      <c r="AMC219" s="689"/>
      <c r="AMD219" s="689"/>
      <c r="AME219" s="689"/>
      <c r="AMF219" s="689"/>
      <c r="AMG219" s="689"/>
      <c r="AMH219" s="689"/>
      <c r="AMI219" s="689"/>
      <c r="AMJ219" s="689"/>
      <c r="AMK219" s="689"/>
      <c r="AML219" s="689"/>
      <c r="AMM219" s="689"/>
      <c r="AMN219" s="689"/>
      <c r="AMO219" s="689"/>
      <c r="AMP219" s="689"/>
      <c r="AMQ219" s="689"/>
      <c r="AMR219" s="689"/>
      <c r="AMS219" s="689"/>
      <c r="AMT219" s="689"/>
      <c r="AMU219" s="689"/>
      <c r="AMV219" s="689"/>
      <c r="AMW219" s="689"/>
      <c r="AMX219" s="689"/>
      <c r="AMY219" s="689"/>
      <c r="AMZ219" s="689"/>
      <c r="ANA219" s="689"/>
      <c r="ANB219" s="689"/>
      <c r="ANC219" s="689"/>
      <c r="AND219" s="689"/>
      <c r="ANE219" s="689"/>
      <c r="ANF219" s="689"/>
      <c r="ANG219" s="689"/>
      <c r="ANH219" s="689"/>
      <c r="ANI219" s="689"/>
      <c r="ANJ219" s="689"/>
      <c r="ANK219" s="689"/>
      <c r="ANL219" s="689"/>
      <c r="ANM219" s="689"/>
      <c r="ANN219" s="689"/>
      <c r="ANO219" s="689"/>
      <c r="ANP219" s="689"/>
      <c r="ANQ219" s="689"/>
      <c r="ANR219" s="689"/>
      <c r="ANS219" s="689"/>
      <c r="ANT219" s="689"/>
      <c r="ANU219" s="689"/>
      <c r="ANV219" s="689"/>
      <c r="ANW219" s="689"/>
      <c r="ANX219" s="689"/>
      <c r="ANY219" s="689"/>
      <c r="ANZ219" s="689"/>
      <c r="AOA219" s="689"/>
      <c r="AOB219" s="689"/>
      <c r="AOC219" s="689"/>
      <c r="AOD219" s="689"/>
      <c r="AOE219" s="689"/>
      <c r="AOF219" s="689"/>
      <c r="AOG219" s="689"/>
      <c r="AOH219" s="689"/>
      <c r="AOI219" s="689"/>
      <c r="AOJ219" s="689"/>
      <c r="AOK219" s="689"/>
      <c r="AOL219" s="689"/>
      <c r="AOM219" s="689"/>
      <c r="AON219" s="689"/>
      <c r="AOO219" s="689"/>
      <c r="AOP219" s="689"/>
      <c r="AOQ219" s="689"/>
      <c r="AOR219" s="689"/>
      <c r="AOS219" s="689"/>
      <c r="AOT219" s="689"/>
      <c r="AOU219" s="689"/>
      <c r="AOV219" s="689"/>
      <c r="AOW219" s="689"/>
      <c r="AOX219" s="689"/>
      <c r="AOY219" s="689"/>
      <c r="AOZ219" s="689"/>
      <c r="APA219" s="689"/>
      <c r="APB219" s="689"/>
      <c r="APC219" s="689"/>
      <c r="APD219" s="689"/>
      <c r="APE219" s="689"/>
      <c r="APF219" s="689"/>
      <c r="APG219" s="689"/>
      <c r="APH219" s="689"/>
      <c r="API219" s="689"/>
      <c r="APJ219" s="689"/>
      <c r="APK219" s="689"/>
      <c r="APL219" s="689"/>
      <c r="APM219" s="689"/>
      <c r="APN219" s="689"/>
      <c r="APO219" s="689"/>
      <c r="APP219" s="689"/>
      <c r="APQ219" s="689"/>
      <c r="APR219" s="689"/>
      <c r="APS219" s="689"/>
      <c r="APT219" s="689"/>
      <c r="APU219" s="689"/>
      <c r="APV219" s="689"/>
      <c r="APW219" s="689"/>
      <c r="APX219" s="689"/>
      <c r="APY219" s="689"/>
      <c r="APZ219" s="689"/>
      <c r="AQA219" s="689"/>
      <c r="AQB219" s="689"/>
      <c r="AQC219" s="689"/>
      <c r="AQD219" s="689"/>
      <c r="AQE219" s="689"/>
      <c r="AQF219" s="689"/>
      <c r="AQG219" s="689"/>
      <c r="AQH219" s="689"/>
      <c r="AQI219" s="689"/>
      <c r="AQJ219" s="689"/>
      <c r="AQK219" s="689"/>
      <c r="AQL219" s="689"/>
      <c r="AQM219" s="689"/>
      <c r="AQN219" s="689"/>
      <c r="AQO219" s="689"/>
      <c r="AQP219" s="689"/>
      <c r="AQQ219" s="689"/>
      <c r="AQR219" s="689"/>
      <c r="AQS219" s="689"/>
      <c r="AQT219" s="689"/>
      <c r="AQU219" s="689"/>
      <c r="AQV219" s="689"/>
      <c r="AQW219" s="689"/>
      <c r="AQX219" s="689"/>
      <c r="AQY219" s="689"/>
      <c r="AQZ219" s="689"/>
      <c r="ARA219" s="689"/>
      <c r="ARB219" s="689"/>
      <c r="ARC219" s="689"/>
      <c r="ARD219" s="689"/>
      <c r="ARE219" s="689"/>
      <c r="ARF219" s="689"/>
      <c r="ARG219" s="689"/>
      <c r="ARH219" s="689"/>
      <c r="ARI219" s="689"/>
      <c r="ARJ219" s="689"/>
      <c r="ARK219" s="689"/>
      <c r="ARL219" s="689"/>
      <c r="ARM219" s="689"/>
      <c r="ARN219" s="689"/>
      <c r="ARO219" s="689"/>
      <c r="ARP219" s="689"/>
      <c r="ARQ219" s="689"/>
      <c r="ARR219" s="689"/>
      <c r="ARS219" s="689"/>
      <c r="ART219" s="689"/>
      <c r="ARU219" s="689"/>
      <c r="ARV219" s="689"/>
      <c r="ARW219" s="689"/>
      <c r="ARX219" s="689"/>
      <c r="ARY219" s="689"/>
      <c r="ARZ219" s="689"/>
      <c r="ASA219" s="689"/>
      <c r="ASB219" s="689"/>
      <c r="ASC219" s="689"/>
      <c r="ASD219" s="689"/>
      <c r="ASE219" s="689"/>
      <c r="ASF219" s="689"/>
      <c r="ASG219" s="689"/>
      <c r="ASH219" s="689"/>
      <c r="ASI219" s="689"/>
      <c r="ASJ219" s="689"/>
      <c r="ASK219" s="689"/>
      <c r="ASL219" s="689"/>
      <c r="ASM219" s="689"/>
      <c r="ASN219" s="689"/>
      <c r="ASO219" s="689"/>
      <c r="ASP219" s="689"/>
      <c r="ASQ219" s="689"/>
      <c r="ASR219" s="689"/>
      <c r="ASS219" s="689"/>
      <c r="AST219" s="689"/>
      <c r="ASU219" s="689"/>
      <c r="ASV219" s="689"/>
      <c r="ASW219" s="689"/>
      <c r="ASX219" s="689"/>
      <c r="ASY219" s="689"/>
      <c r="ASZ219" s="689"/>
      <c r="ATA219" s="689"/>
      <c r="ATB219" s="689"/>
      <c r="ATC219" s="689"/>
      <c r="ATD219" s="689"/>
      <c r="ATE219" s="689"/>
      <c r="ATF219" s="689"/>
      <c r="ATG219" s="689"/>
      <c r="ATH219" s="689"/>
      <c r="ATI219" s="689"/>
      <c r="ATJ219" s="689"/>
      <c r="ATK219" s="689"/>
      <c r="ATL219" s="689"/>
      <c r="ATM219" s="689"/>
      <c r="ATN219" s="689"/>
      <c r="ATO219" s="689"/>
      <c r="ATP219" s="689"/>
      <c r="ATQ219" s="689"/>
      <c r="ATR219" s="689"/>
      <c r="ATS219" s="689"/>
      <c r="ATT219" s="689"/>
      <c r="ATU219" s="689"/>
      <c r="ATV219" s="689"/>
      <c r="ATW219" s="689"/>
      <c r="ATX219" s="689"/>
      <c r="ATY219" s="689"/>
      <c r="ATZ219" s="689"/>
      <c r="AUA219" s="689"/>
      <c r="AUB219" s="689"/>
      <c r="AUC219" s="689"/>
      <c r="AUD219" s="689"/>
      <c r="AUE219" s="689"/>
      <c r="AUF219" s="689"/>
      <c r="AUG219" s="689"/>
      <c r="AUH219" s="689"/>
      <c r="AUI219" s="689"/>
      <c r="AUJ219" s="689"/>
      <c r="AUK219" s="689"/>
      <c r="AUL219" s="689"/>
      <c r="AUM219" s="689"/>
      <c r="AUN219" s="689"/>
      <c r="AUO219" s="689"/>
      <c r="AUP219" s="689"/>
      <c r="AUQ219" s="689"/>
      <c r="AUR219" s="689"/>
      <c r="AUS219" s="689"/>
      <c r="AUT219" s="689"/>
      <c r="AUU219" s="689"/>
      <c r="AUV219" s="689"/>
      <c r="AUW219" s="689"/>
      <c r="AUX219" s="689"/>
      <c r="AUY219" s="689"/>
      <c r="AUZ219" s="689"/>
      <c r="AVA219" s="689"/>
      <c r="AVB219" s="689"/>
      <c r="AVC219" s="689"/>
      <c r="AVD219" s="689"/>
      <c r="AVE219" s="689"/>
      <c r="AVF219" s="689"/>
      <c r="AVG219" s="689"/>
      <c r="AVH219" s="689"/>
      <c r="AVI219" s="689"/>
      <c r="AVJ219" s="689"/>
      <c r="AVK219" s="689"/>
      <c r="AVL219" s="689"/>
      <c r="AVM219" s="689"/>
      <c r="AVN219" s="689"/>
      <c r="AVO219" s="689"/>
      <c r="AVP219" s="689"/>
      <c r="AVQ219" s="689"/>
      <c r="AVR219" s="689"/>
      <c r="AVS219" s="689"/>
      <c r="AVT219" s="689"/>
      <c r="AVU219" s="689"/>
      <c r="AVV219" s="689"/>
      <c r="AVW219" s="689"/>
      <c r="AVX219" s="689"/>
      <c r="AVY219" s="689"/>
      <c r="AVZ219" s="689"/>
      <c r="AWA219" s="689"/>
      <c r="AWB219" s="689"/>
      <c r="AWC219" s="689"/>
      <c r="AWD219" s="689"/>
      <c r="AWE219" s="689"/>
      <c r="AWF219" s="689"/>
      <c r="AWG219" s="689"/>
      <c r="AWH219" s="689"/>
      <c r="AWI219" s="689"/>
      <c r="AWJ219" s="689"/>
      <c r="AWK219" s="689"/>
      <c r="AWL219" s="689"/>
      <c r="AWM219" s="689"/>
      <c r="AWN219" s="689"/>
      <c r="AWO219" s="689"/>
      <c r="AWP219" s="689"/>
      <c r="AWQ219" s="689"/>
      <c r="AWR219" s="689"/>
      <c r="AWS219" s="689"/>
      <c r="AWT219" s="689"/>
      <c r="AWU219" s="689"/>
      <c r="AWV219" s="689"/>
      <c r="AWW219" s="689"/>
      <c r="AWX219" s="689"/>
      <c r="AWY219" s="689"/>
      <c r="AWZ219" s="689"/>
      <c r="AXA219" s="689"/>
      <c r="AXB219" s="689"/>
      <c r="AXC219" s="689"/>
      <c r="AXD219" s="689"/>
      <c r="AXE219" s="689"/>
      <c r="AXF219" s="689"/>
      <c r="AXG219" s="689"/>
      <c r="AXH219" s="689"/>
      <c r="AXI219" s="689"/>
      <c r="AXJ219" s="689"/>
    </row>
    <row r="220" spans="1:1310" s="690" customFormat="1" ht="23.25" customHeight="1">
      <c r="A220" s="691"/>
      <c r="B220" s="3703" t="s">
        <v>2051</v>
      </c>
      <c r="C220" s="3703"/>
      <c r="D220" s="3703"/>
      <c r="E220" s="3703"/>
      <c r="F220" s="3703"/>
      <c r="G220" s="3703"/>
      <c r="H220" s="3703"/>
      <c r="I220" s="3703"/>
      <c r="J220" s="3703"/>
      <c r="K220" s="3703"/>
      <c r="L220" s="3703"/>
      <c r="M220" s="3703"/>
      <c r="N220" s="3703"/>
      <c r="O220" s="3703"/>
      <c r="P220" s="3703"/>
      <c r="Q220" s="3703"/>
      <c r="R220" s="75"/>
      <c r="S220" s="75"/>
      <c r="T220" s="75"/>
      <c r="U220" s="75"/>
      <c r="V220" s="75"/>
      <c r="W220" s="75"/>
      <c r="X220" s="75"/>
      <c r="Y220" s="75"/>
      <c r="Z220" s="75"/>
      <c r="AA220" s="75"/>
      <c r="AB220" s="75"/>
      <c r="AC220" s="75"/>
      <c r="AD220" s="689"/>
      <c r="AE220" s="689"/>
      <c r="AF220" s="689"/>
      <c r="AG220" s="689"/>
      <c r="AH220" s="689"/>
      <c r="AI220" s="689"/>
      <c r="AJ220" s="689"/>
      <c r="AK220" s="689"/>
      <c r="AL220" s="689"/>
      <c r="AM220" s="689"/>
      <c r="AN220" s="689"/>
      <c r="AO220" s="689"/>
      <c r="AP220" s="689"/>
      <c r="AQ220" s="689"/>
      <c r="AR220" s="689"/>
      <c r="AS220" s="689"/>
      <c r="AT220" s="689"/>
      <c r="AU220" s="689"/>
      <c r="AV220" s="689"/>
      <c r="AW220" s="689"/>
      <c r="AX220" s="689"/>
      <c r="AY220" s="689"/>
      <c r="AZ220" s="689"/>
      <c r="BA220" s="689"/>
      <c r="BB220" s="689"/>
      <c r="BC220" s="689"/>
      <c r="BD220" s="689"/>
      <c r="BE220" s="689"/>
      <c r="BF220" s="689"/>
      <c r="BG220" s="689"/>
      <c r="BH220" s="689"/>
      <c r="BI220" s="689"/>
      <c r="BJ220" s="689"/>
      <c r="BK220" s="689"/>
      <c r="BL220" s="689"/>
      <c r="BM220" s="689"/>
      <c r="BN220" s="689"/>
      <c r="BO220" s="689"/>
      <c r="BP220" s="689"/>
      <c r="BQ220" s="689"/>
      <c r="BR220" s="689"/>
      <c r="BS220" s="689"/>
      <c r="BT220" s="689"/>
      <c r="BU220" s="689"/>
      <c r="BV220" s="689"/>
      <c r="BW220" s="689"/>
      <c r="BX220" s="689"/>
      <c r="BY220" s="689"/>
      <c r="BZ220" s="689"/>
      <c r="CA220" s="689"/>
      <c r="CB220" s="689"/>
      <c r="CC220" s="689"/>
      <c r="CD220" s="689"/>
      <c r="CE220" s="689"/>
      <c r="CF220" s="689"/>
      <c r="CG220" s="689"/>
      <c r="CH220" s="689"/>
      <c r="CI220" s="689"/>
      <c r="CJ220" s="689"/>
      <c r="CK220" s="689"/>
      <c r="CL220" s="689"/>
      <c r="CM220" s="689"/>
      <c r="CN220" s="689"/>
      <c r="CO220" s="689"/>
      <c r="CP220" s="689"/>
      <c r="CQ220" s="689"/>
      <c r="CR220" s="689"/>
      <c r="CS220" s="689"/>
      <c r="CT220" s="689"/>
      <c r="CU220" s="689"/>
      <c r="CV220" s="689"/>
      <c r="CW220" s="689"/>
      <c r="CX220" s="689"/>
      <c r="CY220" s="689"/>
      <c r="CZ220" s="689"/>
      <c r="DA220" s="689"/>
      <c r="DB220" s="689"/>
      <c r="DC220" s="689"/>
      <c r="DD220" s="689"/>
      <c r="DE220" s="689"/>
      <c r="DF220" s="689"/>
      <c r="DG220" s="689"/>
      <c r="DH220" s="689"/>
      <c r="DI220" s="689"/>
      <c r="DJ220" s="689"/>
      <c r="DK220" s="689"/>
      <c r="DL220" s="689"/>
      <c r="DM220" s="689"/>
      <c r="DN220" s="689"/>
      <c r="DO220" s="689"/>
      <c r="DP220" s="689"/>
      <c r="DQ220" s="689"/>
      <c r="DR220" s="689"/>
      <c r="DS220" s="689"/>
      <c r="DT220" s="689"/>
      <c r="DU220" s="689"/>
      <c r="DV220" s="689"/>
      <c r="DW220" s="689"/>
      <c r="DX220" s="689"/>
      <c r="DY220" s="689"/>
      <c r="DZ220" s="689"/>
      <c r="EA220" s="689"/>
      <c r="EB220" s="689"/>
      <c r="EC220" s="689"/>
      <c r="ED220" s="689"/>
      <c r="EE220" s="689"/>
      <c r="EF220" s="689"/>
      <c r="EG220" s="689"/>
      <c r="EH220" s="689"/>
      <c r="EI220" s="689"/>
      <c r="EJ220" s="689"/>
      <c r="EK220" s="689"/>
      <c r="EL220" s="689"/>
      <c r="EM220" s="689"/>
      <c r="EN220" s="689"/>
      <c r="EO220" s="689"/>
      <c r="EP220" s="689"/>
      <c r="EQ220" s="689"/>
      <c r="ER220" s="689"/>
      <c r="ES220" s="689"/>
      <c r="ET220" s="689"/>
      <c r="EU220" s="689"/>
      <c r="EV220" s="689"/>
      <c r="EW220" s="689"/>
      <c r="EX220" s="689"/>
      <c r="EY220" s="689"/>
      <c r="EZ220" s="689"/>
      <c r="FA220" s="689"/>
      <c r="FB220" s="689"/>
      <c r="FC220" s="689"/>
      <c r="FD220" s="689"/>
      <c r="FE220" s="689"/>
      <c r="FF220" s="689"/>
      <c r="FG220" s="689"/>
      <c r="FH220" s="689"/>
      <c r="FI220" s="689"/>
      <c r="FJ220" s="689"/>
      <c r="FK220" s="689"/>
      <c r="FL220" s="689"/>
      <c r="FM220" s="689"/>
      <c r="FN220" s="689"/>
      <c r="FO220" s="689"/>
      <c r="FP220" s="689"/>
      <c r="FQ220" s="689"/>
      <c r="FR220" s="689"/>
      <c r="FS220" s="689"/>
      <c r="FT220" s="689"/>
      <c r="FU220" s="689"/>
      <c r="FV220" s="689"/>
      <c r="FW220" s="689"/>
      <c r="FX220" s="689"/>
      <c r="FY220" s="689"/>
      <c r="FZ220" s="689"/>
      <c r="GA220" s="689"/>
      <c r="GB220" s="689"/>
      <c r="GC220" s="689"/>
      <c r="GD220" s="689"/>
      <c r="GE220" s="689"/>
      <c r="GF220" s="689"/>
      <c r="GG220" s="689"/>
      <c r="GH220" s="689"/>
      <c r="GI220" s="689"/>
      <c r="GJ220" s="689"/>
      <c r="GK220" s="689"/>
      <c r="GL220" s="689"/>
      <c r="GM220" s="689"/>
      <c r="GN220" s="689"/>
      <c r="GO220" s="689"/>
      <c r="GP220" s="689"/>
      <c r="GQ220" s="689"/>
      <c r="GR220" s="689"/>
      <c r="GS220" s="689"/>
      <c r="GT220" s="689"/>
      <c r="GU220" s="689"/>
      <c r="GV220" s="689"/>
      <c r="GW220" s="689"/>
      <c r="GX220" s="689"/>
      <c r="GY220" s="689"/>
      <c r="GZ220" s="689"/>
      <c r="HA220" s="689"/>
      <c r="HB220" s="689"/>
      <c r="HC220" s="689"/>
      <c r="HD220" s="689"/>
      <c r="HE220" s="689"/>
      <c r="HF220" s="689"/>
      <c r="HG220" s="689"/>
      <c r="HH220" s="689"/>
      <c r="HI220" s="689"/>
      <c r="HJ220" s="689"/>
      <c r="HK220" s="689"/>
      <c r="HL220" s="689"/>
      <c r="HM220" s="689"/>
      <c r="HN220" s="689"/>
      <c r="HO220" s="689"/>
      <c r="HP220" s="689"/>
      <c r="HQ220" s="689"/>
      <c r="HR220" s="689"/>
      <c r="HS220" s="689"/>
      <c r="HT220" s="689"/>
      <c r="HU220" s="689"/>
      <c r="HV220" s="689"/>
      <c r="HW220" s="689"/>
      <c r="HX220" s="689"/>
      <c r="HY220" s="689"/>
      <c r="HZ220" s="689"/>
      <c r="IA220" s="689"/>
      <c r="IB220" s="689"/>
      <c r="IC220" s="689"/>
      <c r="ID220" s="689"/>
      <c r="IE220" s="689"/>
      <c r="IF220" s="689"/>
      <c r="IG220" s="689"/>
      <c r="IH220" s="689"/>
      <c r="II220" s="689"/>
      <c r="IJ220" s="689"/>
      <c r="IK220" s="689"/>
      <c r="IL220" s="689"/>
      <c r="IM220" s="689"/>
      <c r="IN220" s="689"/>
      <c r="IO220" s="689"/>
      <c r="IP220" s="689"/>
      <c r="IQ220" s="689"/>
      <c r="IR220" s="689"/>
      <c r="IS220" s="689"/>
      <c r="IT220" s="689"/>
      <c r="IU220" s="689"/>
      <c r="IV220" s="689"/>
      <c r="IW220" s="689"/>
      <c r="IX220" s="689"/>
      <c r="IY220" s="689"/>
      <c r="IZ220" s="689"/>
      <c r="JA220" s="689"/>
      <c r="JB220" s="689"/>
      <c r="JC220" s="689"/>
      <c r="JD220" s="689"/>
      <c r="JE220" s="689"/>
      <c r="JF220" s="689"/>
      <c r="JG220" s="689"/>
      <c r="JH220" s="689"/>
      <c r="JI220" s="689"/>
      <c r="JJ220" s="689"/>
      <c r="JK220" s="689"/>
      <c r="JL220" s="689"/>
      <c r="JM220" s="689"/>
      <c r="JN220" s="689"/>
      <c r="JO220" s="689"/>
      <c r="JP220" s="689"/>
      <c r="JQ220" s="689"/>
      <c r="JR220" s="689"/>
      <c r="JS220" s="689"/>
      <c r="JT220" s="689"/>
      <c r="JU220" s="689"/>
      <c r="JV220" s="689"/>
      <c r="JW220" s="689"/>
      <c r="JX220" s="689"/>
      <c r="JY220" s="689"/>
      <c r="JZ220" s="689"/>
      <c r="KA220" s="689"/>
      <c r="KB220" s="689"/>
      <c r="KC220" s="689"/>
      <c r="KD220" s="689"/>
      <c r="KE220" s="689"/>
      <c r="KF220" s="689"/>
      <c r="KG220" s="689"/>
      <c r="KH220" s="689"/>
      <c r="KI220" s="689"/>
      <c r="KJ220" s="689"/>
      <c r="KK220" s="689"/>
      <c r="KL220" s="689"/>
      <c r="KM220" s="689"/>
      <c r="KN220" s="689"/>
      <c r="KO220" s="689"/>
      <c r="KP220" s="689"/>
      <c r="KQ220" s="689"/>
      <c r="KR220" s="689"/>
      <c r="KS220" s="689"/>
      <c r="KT220" s="689"/>
      <c r="KU220" s="689"/>
      <c r="KV220" s="689"/>
      <c r="KW220" s="689"/>
      <c r="KX220" s="689"/>
      <c r="KY220" s="689"/>
      <c r="KZ220" s="689"/>
      <c r="LA220" s="689"/>
      <c r="LB220" s="689"/>
      <c r="LC220" s="689"/>
      <c r="LD220" s="689"/>
      <c r="LE220" s="689"/>
      <c r="LF220" s="689"/>
      <c r="LG220" s="689"/>
      <c r="LH220" s="689"/>
      <c r="LI220" s="689"/>
      <c r="LJ220" s="689"/>
      <c r="LK220" s="689"/>
      <c r="LL220" s="689"/>
      <c r="LM220" s="689"/>
      <c r="LN220" s="689"/>
      <c r="LO220" s="689"/>
      <c r="LP220" s="689"/>
      <c r="LQ220" s="689"/>
      <c r="LR220" s="689"/>
      <c r="LS220" s="689"/>
      <c r="LT220" s="689"/>
      <c r="LU220" s="689"/>
      <c r="LV220" s="689"/>
      <c r="LW220" s="689"/>
      <c r="LX220" s="689"/>
      <c r="LY220" s="689"/>
      <c r="LZ220" s="689"/>
      <c r="MA220" s="689"/>
      <c r="MB220" s="689"/>
      <c r="MC220" s="689"/>
      <c r="MD220" s="689"/>
      <c r="ME220" s="689"/>
      <c r="MF220" s="689"/>
      <c r="MG220" s="689"/>
      <c r="MH220" s="689"/>
      <c r="MI220" s="689"/>
      <c r="MJ220" s="689"/>
      <c r="MK220" s="689"/>
      <c r="ML220" s="689"/>
      <c r="MM220" s="689"/>
      <c r="MN220" s="689"/>
      <c r="MO220" s="689"/>
      <c r="MP220" s="689"/>
      <c r="MQ220" s="689"/>
      <c r="MR220" s="689"/>
      <c r="MS220" s="689"/>
      <c r="MT220" s="689"/>
      <c r="MU220" s="689"/>
      <c r="MV220" s="689"/>
      <c r="MW220" s="689"/>
      <c r="MX220" s="689"/>
      <c r="MY220" s="689"/>
      <c r="MZ220" s="689"/>
      <c r="NA220" s="689"/>
      <c r="NB220" s="689"/>
      <c r="NC220" s="689"/>
      <c r="ND220" s="689"/>
      <c r="NE220" s="689"/>
      <c r="NF220" s="689"/>
      <c r="NG220" s="689"/>
      <c r="NH220" s="689"/>
      <c r="NI220" s="689"/>
      <c r="NJ220" s="689"/>
      <c r="NK220" s="689"/>
      <c r="NL220" s="689"/>
      <c r="NM220" s="689"/>
      <c r="NN220" s="689"/>
      <c r="NO220" s="689"/>
      <c r="NP220" s="689"/>
      <c r="NQ220" s="689"/>
      <c r="NR220" s="689"/>
      <c r="NS220" s="689"/>
      <c r="NT220" s="689"/>
      <c r="NU220" s="689"/>
      <c r="NV220" s="689"/>
      <c r="NW220" s="689"/>
      <c r="NX220" s="689"/>
      <c r="NY220" s="689"/>
      <c r="NZ220" s="689"/>
      <c r="OA220" s="689"/>
      <c r="OB220" s="689"/>
      <c r="OC220" s="689"/>
      <c r="OD220" s="689"/>
      <c r="OE220" s="689"/>
      <c r="OF220" s="689"/>
      <c r="OG220" s="689"/>
      <c r="OH220" s="689"/>
      <c r="OI220" s="689"/>
      <c r="OJ220" s="689"/>
      <c r="OK220" s="689"/>
      <c r="OL220" s="689"/>
      <c r="OM220" s="689"/>
      <c r="ON220" s="689"/>
      <c r="OO220" s="689"/>
      <c r="OP220" s="689"/>
      <c r="OQ220" s="689"/>
      <c r="OR220" s="689"/>
      <c r="OS220" s="689"/>
      <c r="OT220" s="689"/>
      <c r="OU220" s="689"/>
      <c r="OV220" s="689"/>
      <c r="OW220" s="689"/>
      <c r="OX220" s="689"/>
      <c r="OY220" s="689"/>
      <c r="OZ220" s="689"/>
      <c r="PA220" s="689"/>
      <c r="PB220" s="689"/>
      <c r="PC220" s="689"/>
      <c r="PD220" s="689"/>
      <c r="PE220" s="689"/>
      <c r="PF220" s="689"/>
      <c r="PG220" s="689"/>
      <c r="PH220" s="689"/>
      <c r="PI220" s="689"/>
      <c r="PJ220" s="689"/>
      <c r="PK220" s="689"/>
      <c r="PL220" s="689"/>
      <c r="PM220" s="689"/>
      <c r="PN220" s="689"/>
      <c r="PO220" s="689"/>
      <c r="PP220" s="689"/>
      <c r="PQ220" s="689"/>
      <c r="PR220" s="689"/>
      <c r="PS220" s="689"/>
      <c r="PT220" s="689"/>
      <c r="PU220" s="689"/>
      <c r="PV220" s="689"/>
      <c r="PW220" s="689"/>
      <c r="PX220" s="689"/>
      <c r="PY220" s="689"/>
      <c r="PZ220" s="689"/>
      <c r="QA220" s="689"/>
      <c r="QB220" s="689"/>
      <c r="QC220" s="689"/>
      <c r="QD220" s="689"/>
      <c r="QE220" s="689"/>
      <c r="QF220" s="689"/>
      <c r="QG220" s="689"/>
      <c r="QH220" s="689"/>
      <c r="QI220" s="689"/>
      <c r="QJ220" s="689"/>
      <c r="QK220" s="689"/>
      <c r="QL220" s="689"/>
      <c r="QM220" s="689"/>
      <c r="QN220" s="689"/>
      <c r="QO220" s="689"/>
      <c r="QP220" s="689"/>
      <c r="QQ220" s="689"/>
      <c r="QR220" s="689"/>
      <c r="QS220" s="689"/>
      <c r="QT220" s="689"/>
      <c r="QU220" s="689"/>
      <c r="QV220" s="689"/>
      <c r="QW220" s="689"/>
      <c r="QX220" s="689"/>
      <c r="QY220" s="689"/>
      <c r="QZ220" s="689"/>
      <c r="RA220" s="689"/>
      <c r="RB220" s="689"/>
      <c r="RC220" s="689"/>
      <c r="RD220" s="689"/>
      <c r="RE220" s="689"/>
      <c r="RF220" s="689"/>
      <c r="RG220" s="689"/>
      <c r="RH220" s="689"/>
      <c r="RI220" s="689"/>
      <c r="RJ220" s="689"/>
      <c r="RK220" s="689"/>
      <c r="RL220" s="689"/>
      <c r="RM220" s="689"/>
      <c r="RN220" s="689"/>
      <c r="RO220" s="689"/>
      <c r="RP220" s="689"/>
      <c r="RQ220" s="689"/>
      <c r="RR220" s="689"/>
      <c r="RS220" s="689"/>
      <c r="RT220" s="689"/>
      <c r="RU220" s="689"/>
      <c r="RV220" s="689"/>
      <c r="RW220" s="689"/>
      <c r="RX220" s="689"/>
      <c r="RY220" s="689"/>
      <c r="RZ220" s="689"/>
      <c r="SA220" s="689"/>
      <c r="SB220" s="689"/>
      <c r="SC220" s="689"/>
      <c r="SD220" s="689"/>
      <c r="SE220" s="689"/>
      <c r="SF220" s="689"/>
      <c r="SG220" s="689"/>
      <c r="SH220" s="689"/>
      <c r="SI220" s="689"/>
      <c r="SJ220" s="689"/>
      <c r="SK220" s="689"/>
      <c r="SL220" s="689"/>
      <c r="SM220" s="689"/>
      <c r="SN220" s="689"/>
      <c r="SO220" s="689"/>
      <c r="SP220" s="689"/>
      <c r="SQ220" s="689"/>
      <c r="SR220" s="689"/>
      <c r="SS220" s="689"/>
      <c r="ST220" s="689"/>
      <c r="SU220" s="689"/>
      <c r="SV220" s="689"/>
      <c r="SW220" s="689"/>
      <c r="SX220" s="689"/>
      <c r="SY220" s="689"/>
      <c r="SZ220" s="689"/>
      <c r="TA220" s="689"/>
      <c r="TB220" s="689"/>
      <c r="TC220" s="689"/>
      <c r="TD220" s="689"/>
      <c r="TE220" s="689"/>
      <c r="TF220" s="689"/>
      <c r="TG220" s="689"/>
      <c r="TH220" s="689"/>
      <c r="TI220" s="689"/>
      <c r="TJ220" s="689"/>
      <c r="TK220" s="689"/>
      <c r="TL220" s="689"/>
      <c r="TM220" s="689"/>
      <c r="TN220" s="689"/>
      <c r="TO220" s="689"/>
      <c r="TP220" s="689"/>
      <c r="TQ220" s="689"/>
      <c r="TR220" s="689"/>
      <c r="TS220" s="689"/>
      <c r="TT220" s="689"/>
      <c r="TU220" s="689"/>
      <c r="TV220" s="689"/>
      <c r="TW220" s="689"/>
      <c r="TX220" s="689"/>
      <c r="TY220" s="689"/>
      <c r="TZ220" s="689"/>
      <c r="UA220" s="689"/>
      <c r="UB220" s="689"/>
      <c r="UC220" s="689"/>
      <c r="UD220" s="689"/>
      <c r="UE220" s="689"/>
      <c r="UF220" s="689"/>
      <c r="UG220" s="689"/>
      <c r="UH220" s="689"/>
      <c r="UI220" s="689"/>
      <c r="UJ220" s="689"/>
      <c r="UK220" s="689"/>
      <c r="UL220" s="689"/>
      <c r="UM220" s="689"/>
      <c r="UN220" s="689"/>
      <c r="UO220" s="689"/>
      <c r="UP220" s="689"/>
      <c r="UQ220" s="689"/>
      <c r="UR220" s="689"/>
      <c r="US220" s="689"/>
      <c r="UT220" s="689"/>
      <c r="UU220" s="689"/>
      <c r="UV220" s="689"/>
      <c r="UW220" s="689"/>
      <c r="UX220" s="689"/>
      <c r="UY220" s="689"/>
      <c r="UZ220" s="689"/>
      <c r="VA220" s="689"/>
      <c r="VB220" s="689"/>
      <c r="VC220" s="689"/>
      <c r="VD220" s="689"/>
      <c r="VE220" s="689"/>
      <c r="VF220" s="689"/>
      <c r="VG220" s="689"/>
      <c r="VH220" s="689"/>
      <c r="VI220" s="689"/>
      <c r="VJ220" s="689"/>
      <c r="VK220" s="689"/>
      <c r="VL220" s="689"/>
      <c r="VM220" s="689"/>
      <c r="VN220" s="689"/>
      <c r="VO220" s="689"/>
      <c r="VP220" s="689"/>
      <c r="VQ220" s="689"/>
      <c r="VR220" s="689"/>
      <c r="VS220" s="689"/>
      <c r="VT220" s="689"/>
      <c r="VU220" s="689"/>
      <c r="VV220" s="689"/>
      <c r="VW220" s="689"/>
      <c r="VX220" s="689"/>
      <c r="VY220" s="689"/>
      <c r="VZ220" s="689"/>
      <c r="WA220" s="689"/>
      <c r="WB220" s="689"/>
      <c r="WC220" s="689"/>
      <c r="WD220" s="689"/>
      <c r="WE220" s="689"/>
      <c r="WF220" s="689"/>
      <c r="WG220" s="689"/>
      <c r="WH220" s="689"/>
      <c r="WI220" s="689"/>
      <c r="WJ220" s="689"/>
      <c r="WK220" s="689"/>
      <c r="WL220" s="689"/>
      <c r="WM220" s="689"/>
      <c r="WN220" s="689"/>
      <c r="WO220" s="689"/>
      <c r="WP220" s="689"/>
      <c r="WQ220" s="689"/>
      <c r="WR220" s="689"/>
      <c r="WS220" s="689"/>
      <c r="WT220" s="689"/>
      <c r="WU220" s="689"/>
      <c r="WV220" s="689"/>
      <c r="WW220" s="689"/>
      <c r="WX220" s="689"/>
      <c r="WY220" s="689"/>
      <c r="WZ220" s="689"/>
      <c r="XA220" s="689"/>
      <c r="XB220" s="689"/>
      <c r="XC220" s="689"/>
      <c r="XD220" s="689"/>
      <c r="XE220" s="689"/>
      <c r="XF220" s="689"/>
      <c r="XG220" s="689"/>
      <c r="XH220" s="689"/>
      <c r="XI220" s="689"/>
      <c r="XJ220" s="689"/>
      <c r="XK220" s="689"/>
      <c r="XL220" s="689"/>
      <c r="XM220" s="689"/>
      <c r="XN220" s="689"/>
      <c r="XO220" s="689"/>
      <c r="XP220" s="689"/>
      <c r="XQ220" s="689"/>
      <c r="XR220" s="689"/>
      <c r="XS220" s="689"/>
      <c r="XT220" s="689"/>
      <c r="XU220" s="689"/>
      <c r="XV220" s="689"/>
      <c r="XW220" s="689"/>
      <c r="XX220" s="689"/>
      <c r="XY220" s="689"/>
      <c r="XZ220" s="689"/>
      <c r="YA220" s="689"/>
      <c r="YB220" s="689"/>
      <c r="YC220" s="689"/>
      <c r="YD220" s="689"/>
      <c r="YE220" s="689"/>
      <c r="YF220" s="689"/>
      <c r="YG220" s="689"/>
      <c r="YH220" s="689"/>
      <c r="YI220" s="689"/>
      <c r="YJ220" s="689"/>
      <c r="YK220" s="689"/>
      <c r="YL220" s="689"/>
      <c r="YM220" s="689"/>
      <c r="YN220" s="689"/>
      <c r="YO220" s="689"/>
      <c r="YP220" s="689"/>
      <c r="YQ220" s="689"/>
      <c r="YR220" s="689"/>
      <c r="YS220" s="689"/>
      <c r="YT220" s="689"/>
      <c r="YU220" s="689"/>
      <c r="YV220" s="689"/>
      <c r="YW220" s="689"/>
      <c r="YX220" s="689"/>
      <c r="YY220" s="689"/>
      <c r="YZ220" s="689"/>
      <c r="ZA220" s="689"/>
      <c r="ZB220" s="689"/>
      <c r="ZC220" s="689"/>
      <c r="ZD220" s="689"/>
      <c r="ZE220" s="689"/>
      <c r="ZF220" s="689"/>
      <c r="ZG220" s="689"/>
      <c r="ZH220" s="689"/>
      <c r="ZI220" s="689"/>
      <c r="ZJ220" s="689"/>
      <c r="ZK220" s="689"/>
      <c r="ZL220" s="689"/>
      <c r="ZM220" s="689"/>
      <c r="ZN220" s="689"/>
      <c r="ZO220" s="689"/>
      <c r="ZP220" s="689"/>
      <c r="ZQ220" s="689"/>
      <c r="ZR220" s="689"/>
      <c r="ZS220" s="689"/>
      <c r="ZT220" s="689"/>
      <c r="ZU220" s="689"/>
      <c r="ZV220" s="689"/>
      <c r="ZW220" s="689"/>
      <c r="ZX220" s="689"/>
      <c r="ZY220" s="689"/>
      <c r="ZZ220" s="689"/>
      <c r="AAA220" s="689"/>
      <c r="AAB220" s="689"/>
      <c r="AAC220" s="689"/>
      <c r="AAD220" s="689"/>
      <c r="AAE220" s="689"/>
      <c r="AAF220" s="689"/>
      <c r="AAG220" s="689"/>
      <c r="AAH220" s="689"/>
      <c r="AAI220" s="689"/>
      <c r="AAJ220" s="689"/>
      <c r="AAK220" s="689"/>
      <c r="AAL220" s="689"/>
      <c r="AAM220" s="689"/>
      <c r="AAN220" s="689"/>
      <c r="AAO220" s="689"/>
      <c r="AAP220" s="689"/>
      <c r="AAQ220" s="689"/>
      <c r="AAR220" s="689"/>
      <c r="AAS220" s="689"/>
      <c r="AAT220" s="689"/>
      <c r="AAU220" s="689"/>
      <c r="AAV220" s="689"/>
      <c r="AAW220" s="689"/>
      <c r="AAX220" s="689"/>
      <c r="AAY220" s="689"/>
      <c r="AAZ220" s="689"/>
      <c r="ABA220" s="689"/>
      <c r="ABB220" s="689"/>
      <c r="ABC220" s="689"/>
      <c r="ABD220" s="689"/>
      <c r="ABE220" s="689"/>
      <c r="ABF220" s="689"/>
      <c r="ABG220" s="689"/>
      <c r="ABH220" s="689"/>
      <c r="ABI220" s="689"/>
      <c r="ABJ220" s="689"/>
      <c r="ABK220" s="689"/>
      <c r="ABL220" s="689"/>
      <c r="ABM220" s="689"/>
      <c r="ABN220" s="689"/>
      <c r="ABO220" s="689"/>
      <c r="ABP220" s="689"/>
      <c r="ABQ220" s="689"/>
      <c r="ABR220" s="689"/>
      <c r="ABS220" s="689"/>
      <c r="ABT220" s="689"/>
      <c r="ABU220" s="689"/>
      <c r="ABV220" s="689"/>
      <c r="ABW220" s="689"/>
      <c r="ABX220" s="689"/>
      <c r="ABY220" s="689"/>
      <c r="ABZ220" s="689"/>
      <c r="ACA220" s="689"/>
      <c r="ACB220" s="689"/>
      <c r="ACC220" s="689"/>
      <c r="ACD220" s="689"/>
      <c r="ACE220" s="689"/>
      <c r="ACF220" s="689"/>
      <c r="ACG220" s="689"/>
      <c r="ACH220" s="689"/>
      <c r="ACI220" s="689"/>
      <c r="ACJ220" s="689"/>
      <c r="ACK220" s="689"/>
      <c r="ACL220" s="689"/>
      <c r="ACM220" s="689"/>
      <c r="ACN220" s="689"/>
      <c r="ACO220" s="689"/>
      <c r="ACP220" s="689"/>
      <c r="ACQ220" s="689"/>
      <c r="ACR220" s="689"/>
      <c r="ACS220" s="689"/>
      <c r="ACT220" s="689"/>
      <c r="ACU220" s="689"/>
      <c r="ACV220" s="689"/>
      <c r="ACW220" s="689"/>
      <c r="ACX220" s="689"/>
      <c r="ACY220" s="689"/>
      <c r="ACZ220" s="689"/>
      <c r="ADA220" s="689"/>
      <c r="ADB220" s="689"/>
      <c r="ADC220" s="689"/>
      <c r="ADD220" s="689"/>
      <c r="ADE220" s="689"/>
      <c r="ADF220" s="689"/>
      <c r="ADG220" s="689"/>
      <c r="ADH220" s="689"/>
      <c r="ADI220" s="689"/>
      <c r="ADJ220" s="689"/>
      <c r="ADK220" s="689"/>
      <c r="ADL220" s="689"/>
      <c r="ADM220" s="689"/>
      <c r="ADN220" s="689"/>
      <c r="ADO220" s="689"/>
      <c r="ADP220" s="689"/>
      <c r="ADQ220" s="689"/>
      <c r="ADR220" s="689"/>
      <c r="ADS220" s="689"/>
      <c r="ADT220" s="689"/>
      <c r="ADU220" s="689"/>
      <c r="ADV220" s="689"/>
      <c r="ADW220" s="689"/>
      <c r="ADX220" s="689"/>
      <c r="ADY220" s="689"/>
      <c r="ADZ220" s="689"/>
      <c r="AEA220" s="689"/>
      <c r="AEB220" s="689"/>
      <c r="AEC220" s="689"/>
      <c r="AED220" s="689"/>
      <c r="AEE220" s="689"/>
      <c r="AEF220" s="689"/>
      <c r="AEG220" s="689"/>
      <c r="AEH220" s="689"/>
      <c r="AEI220" s="689"/>
      <c r="AEJ220" s="689"/>
      <c r="AEK220" s="689"/>
      <c r="AEL220" s="689"/>
      <c r="AEM220" s="689"/>
      <c r="AEN220" s="689"/>
      <c r="AEO220" s="689"/>
      <c r="AEP220" s="689"/>
      <c r="AEQ220" s="689"/>
      <c r="AER220" s="689"/>
      <c r="AES220" s="689"/>
      <c r="AET220" s="689"/>
      <c r="AEU220" s="689"/>
      <c r="AEV220" s="689"/>
      <c r="AEW220" s="689"/>
      <c r="AEX220" s="689"/>
      <c r="AEY220" s="689"/>
      <c r="AEZ220" s="689"/>
      <c r="AFA220" s="689"/>
      <c r="AFB220" s="689"/>
      <c r="AFC220" s="689"/>
      <c r="AFD220" s="689"/>
      <c r="AFE220" s="689"/>
      <c r="AFF220" s="689"/>
      <c r="AFG220" s="689"/>
      <c r="AFH220" s="689"/>
      <c r="AFI220" s="689"/>
      <c r="AFJ220" s="689"/>
      <c r="AFK220" s="689"/>
      <c r="AFL220" s="689"/>
      <c r="AFM220" s="689"/>
      <c r="AFN220" s="689"/>
      <c r="AFO220" s="689"/>
      <c r="AFP220" s="689"/>
      <c r="AFQ220" s="689"/>
      <c r="AFR220" s="689"/>
      <c r="AFS220" s="689"/>
      <c r="AFT220" s="689"/>
      <c r="AFU220" s="689"/>
      <c r="AFV220" s="689"/>
      <c r="AFW220" s="689"/>
      <c r="AFX220" s="689"/>
      <c r="AFY220" s="689"/>
      <c r="AFZ220" s="689"/>
      <c r="AGA220" s="689"/>
      <c r="AGB220" s="689"/>
      <c r="AGC220" s="689"/>
      <c r="AGD220" s="689"/>
      <c r="AGE220" s="689"/>
      <c r="AGF220" s="689"/>
      <c r="AGG220" s="689"/>
      <c r="AGH220" s="689"/>
      <c r="AGI220" s="689"/>
      <c r="AGJ220" s="689"/>
      <c r="AGK220" s="689"/>
      <c r="AGL220" s="689"/>
      <c r="AGM220" s="689"/>
      <c r="AGN220" s="689"/>
      <c r="AGO220" s="689"/>
      <c r="AGP220" s="689"/>
      <c r="AGQ220" s="689"/>
      <c r="AGR220" s="689"/>
      <c r="AGS220" s="689"/>
      <c r="AGT220" s="689"/>
      <c r="AGU220" s="689"/>
      <c r="AGV220" s="689"/>
      <c r="AGW220" s="689"/>
      <c r="AGX220" s="689"/>
      <c r="AGY220" s="689"/>
      <c r="AGZ220" s="689"/>
      <c r="AHA220" s="689"/>
      <c r="AHB220" s="689"/>
      <c r="AHC220" s="689"/>
      <c r="AHD220" s="689"/>
      <c r="AHE220" s="689"/>
      <c r="AHF220" s="689"/>
      <c r="AHG220" s="689"/>
      <c r="AHH220" s="689"/>
      <c r="AHI220" s="689"/>
      <c r="AHJ220" s="689"/>
      <c r="AHK220" s="689"/>
      <c r="AHL220" s="689"/>
      <c r="AHM220" s="689"/>
      <c r="AHN220" s="689"/>
      <c r="AHO220" s="689"/>
      <c r="AHP220" s="689"/>
      <c r="AHQ220" s="689"/>
      <c r="AHR220" s="689"/>
      <c r="AHS220" s="689"/>
      <c r="AHT220" s="689"/>
      <c r="AHU220" s="689"/>
      <c r="AHV220" s="689"/>
      <c r="AHW220" s="689"/>
      <c r="AHX220" s="689"/>
      <c r="AHY220" s="689"/>
      <c r="AHZ220" s="689"/>
      <c r="AIA220" s="689"/>
      <c r="AIB220" s="689"/>
      <c r="AIC220" s="689"/>
      <c r="AID220" s="689"/>
      <c r="AIE220" s="689"/>
      <c r="AIF220" s="689"/>
      <c r="AIG220" s="689"/>
      <c r="AIH220" s="689"/>
      <c r="AII220" s="689"/>
      <c r="AIJ220" s="689"/>
      <c r="AIK220" s="689"/>
      <c r="AIL220" s="689"/>
      <c r="AIM220" s="689"/>
      <c r="AIN220" s="689"/>
      <c r="AIO220" s="689"/>
      <c r="AIP220" s="689"/>
      <c r="AIQ220" s="689"/>
      <c r="AIR220" s="689"/>
      <c r="AIS220" s="689"/>
      <c r="AIT220" s="689"/>
      <c r="AIU220" s="689"/>
      <c r="AIV220" s="689"/>
      <c r="AIW220" s="689"/>
      <c r="AIX220" s="689"/>
      <c r="AIY220" s="689"/>
      <c r="AIZ220" s="689"/>
      <c r="AJA220" s="689"/>
      <c r="AJB220" s="689"/>
      <c r="AJC220" s="689"/>
      <c r="AJD220" s="689"/>
      <c r="AJE220" s="689"/>
      <c r="AJF220" s="689"/>
      <c r="AJG220" s="689"/>
      <c r="AJH220" s="689"/>
      <c r="AJI220" s="689"/>
      <c r="AJJ220" s="689"/>
      <c r="AJK220" s="689"/>
      <c r="AJL220" s="689"/>
      <c r="AJM220" s="689"/>
      <c r="AJN220" s="689"/>
      <c r="AJO220" s="689"/>
      <c r="AJP220" s="689"/>
      <c r="AJQ220" s="689"/>
      <c r="AJR220" s="689"/>
      <c r="AJS220" s="689"/>
      <c r="AJT220" s="689"/>
      <c r="AJU220" s="689"/>
      <c r="AJV220" s="689"/>
      <c r="AJW220" s="689"/>
      <c r="AJX220" s="689"/>
      <c r="AJY220" s="689"/>
      <c r="AJZ220" s="689"/>
      <c r="AKA220" s="689"/>
      <c r="AKB220" s="689"/>
      <c r="AKC220" s="689"/>
      <c r="AKD220" s="689"/>
      <c r="AKE220" s="689"/>
      <c r="AKF220" s="689"/>
      <c r="AKG220" s="689"/>
      <c r="AKH220" s="689"/>
      <c r="AKI220" s="689"/>
      <c r="AKJ220" s="689"/>
      <c r="AKK220" s="689"/>
      <c r="AKL220" s="689"/>
      <c r="AKM220" s="689"/>
      <c r="AKN220" s="689"/>
      <c r="AKO220" s="689"/>
      <c r="AKP220" s="689"/>
      <c r="AKQ220" s="689"/>
      <c r="AKR220" s="689"/>
      <c r="AKS220" s="689"/>
      <c r="AKT220" s="689"/>
      <c r="AKU220" s="689"/>
      <c r="AKV220" s="689"/>
      <c r="AKW220" s="689"/>
      <c r="AKX220" s="689"/>
      <c r="AKY220" s="689"/>
      <c r="AKZ220" s="689"/>
      <c r="ALA220" s="689"/>
      <c r="ALB220" s="689"/>
      <c r="ALC220" s="689"/>
      <c r="ALD220" s="689"/>
      <c r="ALE220" s="689"/>
      <c r="ALF220" s="689"/>
      <c r="ALG220" s="689"/>
      <c r="ALH220" s="689"/>
      <c r="ALI220" s="689"/>
      <c r="ALJ220" s="689"/>
      <c r="ALK220" s="689"/>
      <c r="ALL220" s="689"/>
      <c r="ALM220" s="689"/>
      <c r="ALN220" s="689"/>
      <c r="ALO220" s="689"/>
      <c r="ALP220" s="689"/>
      <c r="ALQ220" s="689"/>
      <c r="ALR220" s="689"/>
      <c r="ALS220" s="689"/>
      <c r="ALT220" s="689"/>
      <c r="ALU220" s="689"/>
      <c r="ALV220" s="689"/>
      <c r="ALW220" s="689"/>
      <c r="ALX220" s="689"/>
      <c r="ALY220" s="689"/>
      <c r="ALZ220" s="689"/>
      <c r="AMA220" s="689"/>
      <c r="AMB220" s="689"/>
      <c r="AMC220" s="689"/>
      <c r="AMD220" s="689"/>
      <c r="AME220" s="689"/>
      <c r="AMF220" s="689"/>
      <c r="AMG220" s="689"/>
      <c r="AMH220" s="689"/>
      <c r="AMI220" s="689"/>
      <c r="AMJ220" s="689"/>
      <c r="AMK220" s="689"/>
      <c r="AML220" s="689"/>
      <c r="AMM220" s="689"/>
      <c r="AMN220" s="689"/>
      <c r="AMO220" s="689"/>
      <c r="AMP220" s="689"/>
      <c r="AMQ220" s="689"/>
      <c r="AMR220" s="689"/>
      <c r="AMS220" s="689"/>
      <c r="AMT220" s="689"/>
      <c r="AMU220" s="689"/>
      <c r="AMV220" s="689"/>
      <c r="AMW220" s="689"/>
      <c r="AMX220" s="689"/>
      <c r="AMY220" s="689"/>
      <c r="AMZ220" s="689"/>
      <c r="ANA220" s="689"/>
      <c r="ANB220" s="689"/>
      <c r="ANC220" s="689"/>
      <c r="AND220" s="689"/>
      <c r="ANE220" s="689"/>
      <c r="ANF220" s="689"/>
      <c r="ANG220" s="689"/>
      <c r="ANH220" s="689"/>
      <c r="ANI220" s="689"/>
      <c r="ANJ220" s="689"/>
      <c r="ANK220" s="689"/>
      <c r="ANL220" s="689"/>
      <c r="ANM220" s="689"/>
      <c r="ANN220" s="689"/>
      <c r="ANO220" s="689"/>
      <c r="ANP220" s="689"/>
      <c r="ANQ220" s="689"/>
      <c r="ANR220" s="689"/>
      <c r="ANS220" s="689"/>
      <c r="ANT220" s="689"/>
      <c r="ANU220" s="689"/>
      <c r="ANV220" s="689"/>
      <c r="ANW220" s="689"/>
      <c r="ANX220" s="689"/>
      <c r="ANY220" s="689"/>
      <c r="ANZ220" s="689"/>
      <c r="AOA220" s="689"/>
      <c r="AOB220" s="689"/>
      <c r="AOC220" s="689"/>
      <c r="AOD220" s="689"/>
      <c r="AOE220" s="689"/>
      <c r="AOF220" s="689"/>
      <c r="AOG220" s="689"/>
      <c r="AOH220" s="689"/>
      <c r="AOI220" s="689"/>
      <c r="AOJ220" s="689"/>
      <c r="AOK220" s="689"/>
      <c r="AOL220" s="689"/>
      <c r="AOM220" s="689"/>
      <c r="AON220" s="689"/>
      <c r="AOO220" s="689"/>
      <c r="AOP220" s="689"/>
      <c r="AOQ220" s="689"/>
      <c r="AOR220" s="689"/>
      <c r="AOS220" s="689"/>
      <c r="AOT220" s="689"/>
      <c r="AOU220" s="689"/>
      <c r="AOV220" s="689"/>
      <c r="AOW220" s="689"/>
      <c r="AOX220" s="689"/>
      <c r="AOY220" s="689"/>
      <c r="AOZ220" s="689"/>
      <c r="APA220" s="689"/>
      <c r="APB220" s="689"/>
      <c r="APC220" s="689"/>
      <c r="APD220" s="689"/>
      <c r="APE220" s="689"/>
      <c r="APF220" s="689"/>
      <c r="APG220" s="689"/>
      <c r="APH220" s="689"/>
      <c r="API220" s="689"/>
      <c r="APJ220" s="689"/>
      <c r="APK220" s="689"/>
      <c r="APL220" s="689"/>
      <c r="APM220" s="689"/>
      <c r="APN220" s="689"/>
      <c r="APO220" s="689"/>
      <c r="APP220" s="689"/>
      <c r="APQ220" s="689"/>
      <c r="APR220" s="689"/>
      <c r="APS220" s="689"/>
      <c r="APT220" s="689"/>
      <c r="APU220" s="689"/>
      <c r="APV220" s="689"/>
      <c r="APW220" s="689"/>
      <c r="APX220" s="689"/>
      <c r="APY220" s="689"/>
      <c r="APZ220" s="689"/>
      <c r="AQA220" s="689"/>
      <c r="AQB220" s="689"/>
      <c r="AQC220" s="689"/>
      <c r="AQD220" s="689"/>
      <c r="AQE220" s="689"/>
      <c r="AQF220" s="689"/>
      <c r="AQG220" s="689"/>
      <c r="AQH220" s="689"/>
      <c r="AQI220" s="689"/>
      <c r="AQJ220" s="689"/>
      <c r="AQK220" s="689"/>
      <c r="AQL220" s="689"/>
      <c r="AQM220" s="689"/>
      <c r="AQN220" s="689"/>
      <c r="AQO220" s="689"/>
      <c r="AQP220" s="689"/>
      <c r="AQQ220" s="689"/>
      <c r="AQR220" s="689"/>
      <c r="AQS220" s="689"/>
      <c r="AQT220" s="689"/>
      <c r="AQU220" s="689"/>
      <c r="AQV220" s="689"/>
      <c r="AQW220" s="689"/>
      <c r="AQX220" s="689"/>
      <c r="AQY220" s="689"/>
      <c r="AQZ220" s="689"/>
      <c r="ARA220" s="689"/>
      <c r="ARB220" s="689"/>
      <c r="ARC220" s="689"/>
      <c r="ARD220" s="689"/>
      <c r="ARE220" s="689"/>
      <c r="ARF220" s="689"/>
      <c r="ARG220" s="689"/>
      <c r="ARH220" s="689"/>
      <c r="ARI220" s="689"/>
      <c r="ARJ220" s="689"/>
      <c r="ARK220" s="689"/>
      <c r="ARL220" s="689"/>
      <c r="ARM220" s="689"/>
      <c r="ARN220" s="689"/>
      <c r="ARO220" s="689"/>
      <c r="ARP220" s="689"/>
      <c r="ARQ220" s="689"/>
      <c r="ARR220" s="689"/>
      <c r="ARS220" s="689"/>
      <c r="ART220" s="689"/>
      <c r="ARU220" s="689"/>
      <c r="ARV220" s="689"/>
      <c r="ARW220" s="689"/>
      <c r="ARX220" s="689"/>
      <c r="ARY220" s="689"/>
      <c r="ARZ220" s="689"/>
      <c r="ASA220" s="689"/>
      <c r="ASB220" s="689"/>
      <c r="ASC220" s="689"/>
      <c r="ASD220" s="689"/>
      <c r="ASE220" s="689"/>
      <c r="ASF220" s="689"/>
      <c r="ASG220" s="689"/>
      <c r="ASH220" s="689"/>
      <c r="ASI220" s="689"/>
      <c r="ASJ220" s="689"/>
      <c r="ASK220" s="689"/>
      <c r="ASL220" s="689"/>
      <c r="ASM220" s="689"/>
      <c r="ASN220" s="689"/>
      <c r="ASO220" s="689"/>
      <c r="ASP220" s="689"/>
      <c r="ASQ220" s="689"/>
      <c r="ASR220" s="689"/>
      <c r="ASS220" s="689"/>
      <c r="AST220" s="689"/>
      <c r="ASU220" s="689"/>
      <c r="ASV220" s="689"/>
      <c r="ASW220" s="689"/>
      <c r="ASX220" s="689"/>
      <c r="ASY220" s="689"/>
      <c r="ASZ220" s="689"/>
      <c r="ATA220" s="689"/>
      <c r="ATB220" s="689"/>
      <c r="ATC220" s="689"/>
      <c r="ATD220" s="689"/>
      <c r="ATE220" s="689"/>
      <c r="ATF220" s="689"/>
      <c r="ATG220" s="689"/>
      <c r="ATH220" s="689"/>
      <c r="ATI220" s="689"/>
      <c r="ATJ220" s="689"/>
      <c r="ATK220" s="689"/>
      <c r="ATL220" s="689"/>
      <c r="ATM220" s="689"/>
      <c r="ATN220" s="689"/>
      <c r="ATO220" s="689"/>
      <c r="ATP220" s="689"/>
      <c r="ATQ220" s="689"/>
      <c r="ATR220" s="689"/>
      <c r="ATS220" s="689"/>
      <c r="ATT220" s="689"/>
      <c r="ATU220" s="689"/>
      <c r="ATV220" s="689"/>
      <c r="ATW220" s="689"/>
      <c r="ATX220" s="689"/>
      <c r="ATY220" s="689"/>
      <c r="ATZ220" s="689"/>
      <c r="AUA220" s="689"/>
      <c r="AUB220" s="689"/>
      <c r="AUC220" s="689"/>
      <c r="AUD220" s="689"/>
      <c r="AUE220" s="689"/>
      <c r="AUF220" s="689"/>
      <c r="AUG220" s="689"/>
      <c r="AUH220" s="689"/>
      <c r="AUI220" s="689"/>
      <c r="AUJ220" s="689"/>
      <c r="AUK220" s="689"/>
      <c r="AUL220" s="689"/>
      <c r="AUM220" s="689"/>
      <c r="AUN220" s="689"/>
      <c r="AUO220" s="689"/>
      <c r="AUP220" s="689"/>
      <c r="AUQ220" s="689"/>
      <c r="AUR220" s="689"/>
      <c r="AUS220" s="689"/>
      <c r="AUT220" s="689"/>
      <c r="AUU220" s="689"/>
      <c r="AUV220" s="689"/>
      <c r="AUW220" s="689"/>
      <c r="AUX220" s="689"/>
      <c r="AUY220" s="689"/>
      <c r="AUZ220" s="689"/>
      <c r="AVA220" s="689"/>
      <c r="AVB220" s="689"/>
      <c r="AVC220" s="689"/>
      <c r="AVD220" s="689"/>
      <c r="AVE220" s="689"/>
      <c r="AVF220" s="689"/>
      <c r="AVG220" s="689"/>
      <c r="AVH220" s="689"/>
      <c r="AVI220" s="689"/>
      <c r="AVJ220" s="689"/>
      <c r="AVK220" s="689"/>
      <c r="AVL220" s="689"/>
      <c r="AVM220" s="689"/>
      <c r="AVN220" s="689"/>
      <c r="AVO220" s="689"/>
      <c r="AVP220" s="689"/>
      <c r="AVQ220" s="689"/>
      <c r="AVR220" s="689"/>
      <c r="AVS220" s="689"/>
      <c r="AVT220" s="689"/>
      <c r="AVU220" s="689"/>
      <c r="AVV220" s="689"/>
      <c r="AVW220" s="689"/>
      <c r="AVX220" s="689"/>
      <c r="AVY220" s="689"/>
      <c r="AVZ220" s="689"/>
      <c r="AWA220" s="689"/>
      <c r="AWB220" s="689"/>
      <c r="AWC220" s="689"/>
      <c r="AWD220" s="689"/>
      <c r="AWE220" s="689"/>
      <c r="AWF220" s="689"/>
      <c r="AWG220" s="689"/>
      <c r="AWH220" s="689"/>
      <c r="AWI220" s="689"/>
      <c r="AWJ220" s="689"/>
      <c r="AWK220" s="689"/>
      <c r="AWL220" s="689"/>
      <c r="AWM220" s="689"/>
      <c r="AWN220" s="689"/>
      <c r="AWO220" s="689"/>
      <c r="AWP220" s="689"/>
      <c r="AWQ220" s="689"/>
      <c r="AWR220" s="689"/>
      <c r="AWS220" s="689"/>
      <c r="AWT220" s="689"/>
      <c r="AWU220" s="689"/>
      <c r="AWV220" s="689"/>
      <c r="AWW220" s="689"/>
      <c r="AWX220" s="689"/>
      <c r="AWY220" s="689"/>
      <c r="AWZ220" s="689"/>
      <c r="AXA220" s="689"/>
      <c r="AXB220" s="689"/>
      <c r="AXC220" s="689"/>
      <c r="AXD220" s="689"/>
      <c r="AXE220" s="689"/>
      <c r="AXF220" s="689"/>
      <c r="AXG220" s="689"/>
      <c r="AXH220" s="689"/>
      <c r="AXI220" s="689"/>
      <c r="AXJ220" s="689"/>
    </row>
    <row r="221" spans="1:1310" s="690" customFormat="1" ht="23.25" customHeight="1">
      <c r="A221" s="691"/>
      <c r="B221" s="3703"/>
      <c r="C221" s="3703"/>
      <c r="D221" s="3703"/>
      <c r="E221" s="3703"/>
      <c r="F221" s="3703"/>
      <c r="G221" s="3703"/>
      <c r="H221" s="3703"/>
      <c r="I221" s="3703"/>
      <c r="J221" s="3703"/>
      <c r="K221" s="3703"/>
      <c r="L221" s="3703"/>
      <c r="M221" s="3703"/>
      <c r="N221" s="3703"/>
      <c r="O221" s="3703"/>
      <c r="P221" s="3703"/>
      <c r="Q221" s="3703"/>
      <c r="R221" s="75"/>
      <c r="S221" s="75"/>
      <c r="T221" s="75"/>
      <c r="U221" s="75"/>
      <c r="V221" s="75"/>
      <c r="W221" s="75"/>
      <c r="X221" s="75"/>
      <c r="Y221" s="75"/>
      <c r="Z221" s="75"/>
      <c r="AA221" s="75"/>
      <c r="AB221" s="75"/>
      <c r="AC221" s="75"/>
      <c r="AD221" s="689"/>
      <c r="AE221" s="689"/>
      <c r="AF221" s="689"/>
      <c r="AG221" s="689"/>
      <c r="AH221" s="689"/>
      <c r="AI221" s="689"/>
      <c r="AJ221" s="689"/>
      <c r="AK221" s="689"/>
      <c r="AL221" s="689"/>
      <c r="AM221" s="689"/>
      <c r="AN221" s="689"/>
      <c r="AO221" s="689"/>
      <c r="AP221" s="689"/>
      <c r="AQ221" s="689"/>
      <c r="AR221" s="689"/>
      <c r="AS221" s="689"/>
      <c r="AT221" s="689"/>
      <c r="AU221" s="689"/>
      <c r="AV221" s="689"/>
      <c r="AW221" s="689"/>
      <c r="AX221" s="689"/>
      <c r="AY221" s="689"/>
      <c r="AZ221" s="689"/>
      <c r="BA221" s="689"/>
      <c r="BB221" s="689"/>
      <c r="BC221" s="689"/>
      <c r="BD221" s="689"/>
      <c r="BE221" s="689"/>
      <c r="BF221" s="689"/>
      <c r="BG221" s="689"/>
      <c r="BH221" s="689"/>
      <c r="BI221" s="689"/>
      <c r="BJ221" s="689"/>
      <c r="BK221" s="689"/>
      <c r="BL221" s="689"/>
      <c r="BM221" s="689"/>
      <c r="BN221" s="689"/>
      <c r="BO221" s="689"/>
      <c r="BP221" s="689"/>
      <c r="BQ221" s="689"/>
      <c r="BR221" s="689"/>
      <c r="BS221" s="689"/>
      <c r="BT221" s="689"/>
      <c r="BU221" s="689"/>
      <c r="BV221" s="689"/>
      <c r="BW221" s="689"/>
      <c r="BX221" s="689"/>
      <c r="BY221" s="689"/>
      <c r="BZ221" s="689"/>
      <c r="CA221" s="689"/>
      <c r="CB221" s="689"/>
      <c r="CC221" s="689"/>
      <c r="CD221" s="689"/>
      <c r="CE221" s="689"/>
      <c r="CF221" s="689"/>
      <c r="CG221" s="689"/>
      <c r="CH221" s="689"/>
      <c r="CI221" s="689"/>
      <c r="CJ221" s="689"/>
      <c r="CK221" s="689"/>
      <c r="CL221" s="689"/>
      <c r="CM221" s="689"/>
      <c r="CN221" s="689"/>
      <c r="CO221" s="689"/>
      <c r="CP221" s="689"/>
      <c r="CQ221" s="689"/>
      <c r="CR221" s="689"/>
      <c r="CS221" s="689"/>
      <c r="CT221" s="689"/>
      <c r="CU221" s="689"/>
      <c r="CV221" s="689"/>
      <c r="CW221" s="689"/>
      <c r="CX221" s="689"/>
      <c r="CY221" s="689"/>
      <c r="CZ221" s="689"/>
      <c r="DA221" s="689"/>
      <c r="DB221" s="689"/>
      <c r="DC221" s="689"/>
      <c r="DD221" s="689"/>
      <c r="DE221" s="689"/>
      <c r="DF221" s="689"/>
      <c r="DG221" s="689"/>
      <c r="DH221" s="689"/>
      <c r="DI221" s="689"/>
      <c r="DJ221" s="689"/>
      <c r="DK221" s="689"/>
      <c r="DL221" s="689"/>
      <c r="DM221" s="689"/>
      <c r="DN221" s="689"/>
      <c r="DO221" s="689"/>
      <c r="DP221" s="689"/>
      <c r="DQ221" s="689"/>
      <c r="DR221" s="689"/>
      <c r="DS221" s="689"/>
      <c r="DT221" s="689"/>
      <c r="DU221" s="689"/>
      <c r="DV221" s="689"/>
      <c r="DW221" s="689"/>
      <c r="DX221" s="689"/>
      <c r="DY221" s="689"/>
      <c r="DZ221" s="689"/>
      <c r="EA221" s="689"/>
      <c r="EB221" s="689"/>
      <c r="EC221" s="689"/>
      <c r="ED221" s="689"/>
      <c r="EE221" s="689"/>
      <c r="EF221" s="689"/>
      <c r="EG221" s="689"/>
      <c r="EH221" s="689"/>
      <c r="EI221" s="689"/>
      <c r="EJ221" s="689"/>
      <c r="EK221" s="689"/>
      <c r="EL221" s="689"/>
      <c r="EM221" s="689"/>
      <c r="EN221" s="689"/>
      <c r="EO221" s="689"/>
      <c r="EP221" s="689"/>
      <c r="EQ221" s="689"/>
      <c r="ER221" s="689"/>
      <c r="ES221" s="689"/>
      <c r="ET221" s="689"/>
      <c r="EU221" s="689"/>
      <c r="EV221" s="689"/>
      <c r="EW221" s="689"/>
      <c r="EX221" s="689"/>
      <c r="EY221" s="689"/>
      <c r="EZ221" s="689"/>
      <c r="FA221" s="689"/>
      <c r="FB221" s="689"/>
      <c r="FC221" s="689"/>
      <c r="FD221" s="689"/>
      <c r="FE221" s="689"/>
      <c r="FF221" s="689"/>
      <c r="FG221" s="689"/>
      <c r="FH221" s="689"/>
      <c r="FI221" s="689"/>
      <c r="FJ221" s="689"/>
      <c r="FK221" s="689"/>
      <c r="FL221" s="689"/>
      <c r="FM221" s="689"/>
      <c r="FN221" s="689"/>
      <c r="FO221" s="689"/>
      <c r="FP221" s="689"/>
      <c r="FQ221" s="689"/>
      <c r="FR221" s="689"/>
      <c r="FS221" s="689"/>
      <c r="FT221" s="689"/>
      <c r="FU221" s="689"/>
      <c r="FV221" s="689"/>
      <c r="FW221" s="689"/>
      <c r="FX221" s="689"/>
      <c r="FY221" s="689"/>
      <c r="FZ221" s="689"/>
      <c r="GA221" s="689"/>
      <c r="GB221" s="689"/>
      <c r="GC221" s="689"/>
      <c r="GD221" s="689"/>
      <c r="GE221" s="689"/>
      <c r="GF221" s="689"/>
      <c r="GG221" s="689"/>
      <c r="GH221" s="689"/>
      <c r="GI221" s="689"/>
      <c r="GJ221" s="689"/>
      <c r="GK221" s="689"/>
      <c r="GL221" s="689"/>
      <c r="GM221" s="689"/>
      <c r="GN221" s="689"/>
      <c r="GO221" s="689"/>
      <c r="GP221" s="689"/>
      <c r="GQ221" s="689"/>
      <c r="GR221" s="689"/>
      <c r="GS221" s="689"/>
      <c r="GT221" s="689"/>
      <c r="GU221" s="689"/>
      <c r="GV221" s="689"/>
      <c r="GW221" s="689"/>
      <c r="GX221" s="689"/>
      <c r="GY221" s="689"/>
      <c r="GZ221" s="689"/>
      <c r="HA221" s="689"/>
      <c r="HB221" s="689"/>
      <c r="HC221" s="689"/>
      <c r="HD221" s="689"/>
      <c r="HE221" s="689"/>
      <c r="HF221" s="689"/>
      <c r="HG221" s="689"/>
      <c r="HH221" s="689"/>
      <c r="HI221" s="689"/>
      <c r="HJ221" s="689"/>
      <c r="HK221" s="689"/>
      <c r="HL221" s="689"/>
      <c r="HM221" s="689"/>
      <c r="HN221" s="689"/>
      <c r="HO221" s="689"/>
      <c r="HP221" s="689"/>
      <c r="HQ221" s="689"/>
      <c r="HR221" s="689"/>
      <c r="HS221" s="689"/>
      <c r="HT221" s="689"/>
      <c r="HU221" s="689"/>
      <c r="HV221" s="689"/>
      <c r="HW221" s="689"/>
      <c r="HX221" s="689"/>
      <c r="HY221" s="689"/>
      <c r="HZ221" s="689"/>
      <c r="IA221" s="689"/>
      <c r="IB221" s="689"/>
      <c r="IC221" s="689"/>
      <c r="ID221" s="689"/>
      <c r="IE221" s="689"/>
      <c r="IF221" s="689"/>
      <c r="IG221" s="689"/>
      <c r="IH221" s="689"/>
      <c r="II221" s="689"/>
      <c r="IJ221" s="689"/>
      <c r="IK221" s="689"/>
      <c r="IL221" s="689"/>
      <c r="IM221" s="689"/>
      <c r="IN221" s="689"/>
      <c r="IO221" s="689"/>
      <c r="IP221" s="689"/>
      <c r="IQ221" s="689"/>
      <c r="IR221" s="689"/>
      <c r="IS221" s="689"/>
      <c r="IT221" s="689"/>
      <c r="IU221" s="689"/>
      <c r="IV221" s="689"/>
      <c r="IW221" s="689"/>
      <c r="IX221" s="689"/>
      <c r="IY221" s="689"/>
      <c r="IZ221" s="689"/>
      <c r="JA221" s="689"/>
      <c r="JB221" s="689"/>
      <c r="JC221" s="689"/>
      <c r="JD221" s="689"/>
      <c r="JE221" s="689"/>
      <c r="JF221" s="689"/>
      <c r="JG221" s="689"/>
      <c r="JH221" s="689"/>
      <c r="JI221" s="689"/>
      <c r="JJ221" s="689"/>
      <c r="JK221" s="689"/>
      <c r="JL221" s="689"/>
      <c r="JM221" s="689"/>
      <c r="JN221" s="689"/>
      <c r="JO221" s="689"/>
      <c r="JP221" s="689"/>
      <c r="JQ221" s="689"/>
      <c r="JR221" s="689"/>
      <c r="JS221" s="689"/>
      <c r="JT221" s="689"/>
      <c r="JU221" s="689"/>
      <c r="JV221" s="689"/>
      <c r="JW221" s="689"/>
      <c r="JX221" s="689"/>
      <c r="JY221" s="689"/>
      <c r="JZ221" s="689"/>
      <c r="KA221" s="689"/>
      <c r="KB221" s="689"/>
      <c r="KC221" s="689"/>
      <c r="KD221" s="689"/>
      <c r="KE221" s="689"/>
      <c r="KF221" s="689"/>
      <c r="KG221" s="689"/>
      <c r="KH221" s="689"/>
      <c r="KI221" s="689"/>
      <c r="KJ221" s="689"/>
      <c r="KK221" s="689"/>
      <c r="KL221" s="689"/>
      <c r="KM221" s="689"/>
      <c r="KN221" s="689"/>
      <c r="KO221" s="689"/>
      <c r="KP221" s="689"/>
      <c r="KQ221" s="689"/>
      <c r="KR221" s="689"/>
      <c r="KS221" s="689"/>
      <c r="KT221" s="689"/>
      <c r="KU221" s="689"/>
      <c r="KV221" s="689"/>
      <c r="KW221" s="689"/>
      <c r="KX221" s="689"/>
      <c r="KY221" s="689"/>
      <c r="KZ221" s="689"/>
      <c r="LA221" s="689"/>
      <c r="LB221" s="689"/>
      <c r="LC221" s="689"/>
      <c r="LD221" s="689"/>
      <c r="LE221" s="689"/>
      <c r="LF221" s="689"/>
      <c r="LG221" s="689"/>
      <c r="LH221" s="689"/>
      <c r="LI221" s="689"/>
      <c r="LJ221" s="689"/>
      <c r="LK221" s="689"/>
      <c r="LL221" s="689"/>
      <c r="LM221" s="689"/>
      <c r="LN221" s="689"/>
      <c r="LO221" s="689"/>
      <c r="LP221" s="689"/>
      <c r="LQ221" s="689"/>
      <c r="LR221" s="689"/>
      <c r="LS221" s="689"/>
      <c r="LT221" s="689"/>
      <c r="LU221" s="689"/>
      <c r="LV221" s="689"/>
      <c r="LW221" s="689"/>
      <c r="LX221" s="689"/>
      <c r="LY221" s="689"/>
      <c r="LZ221" s="689"/>
      <c r="MA221" s="689"/>
      <c r="MB221" s="689"/>
      <c r="MC221" s="689"/>
      <c r="MD221" s="689"/>
      <c r="ME221" s="689"/>
      <c r="MF221" s="689"/>
      <c r="MG221" s="689"/>
      <c r="MH221" s="689"/>
      <c r="MI221" s="689"/>
      <c r="MJ221" s="689"/>
      <c r="MK221" s="689"/>
      <c r="ML221" s="689"/>
      <c r="MM221" s="689"/>
      <c r="MN221" s="689"/>
      <c r="MO221" s="689"/>
      <c r="MP221" s="689"/>
      <c r="MQ221" s="689"/>
      <c r="MR221" s="689"/>
      <c r="MS221" s="689"/>
      <c r="MT221" s="689"/>
      <c r="MU221" s="689"/>
      <c r="MV221" s="689"/>
      <c r="MW221" s="689"/>
      <c r="MX221" s="689"/>
      <c r="MY221" s="689"/>
      <c r="MZ221" s="689"/>
      <c r="NA221" s="689"/>
      <c r="NB221" s="689"/>
      <c r="NC221" s="689"/>
      <c r="ND221" s="689"/>
      <c r="NE221" s="689"/>
      <c r="NF221" s="689"/>
      <c r="NG221" s="689"/>
      <c r="NH221" s="689"/>
      <c r="NI221" s="689"/>
      <c r="NJ221" s="689"/>
      <c r="NK221" s="689"/>
      <c r="NL221" s="689"/>
      <c r="NM221" s="689"/>
      <c r="NN221" s="689"/>
      <c r="NO221" s="689"/>
      <c r="NP221" s="689"/>
      <c r="NQ221" s="689"/>
      <c r="NR221" s="689"/>
      <c r="NS221" s="689"/>
      <c r="NT221" s="689"/>
      <c r="NU221" s="689"/>
      <c r="NV221" s="689"/>
      <c r="NW221" s="689"/>
      <c r="NX221" s="689"/>
      <c r="NY221" s="689"/>
      <c r="NZ221" s="689"/>
      <c r="OA221" s="689"/>
      <c r="OB221" s="689"/>
      <c r="OC221" s="689"/>
      <c r="OD221" s="689"/>
      <c r="OE221" s="689"/>
      <c r="OF221" s="689"/>
      <c r="OG221" s="689"/>
      <c r="OH221" s="689"/>
      <c r="OI221" s="689"/>
      <c r="OJ221" s="689"/>
      <c r="OK221" s="689"/>
      <c r="OL221" s="689"/>
      <c r="OM221" s="689"/>
      <c r="ON221" s="689"/>
      <c r="OO221" s="689"/>
      <c r="OP221" s="689"/>
      <c r="OQ221" s="689"/>
      <c r="OR221" s="689"/>
      <c r="OS221" s="689"/>
      <c r="OT221" s="689"/>
      <c r="OU221" s="689"/>
      <c r="OV221" s="689"/>
      <c r="OW221" s="689"/>
      <c r="OX221" s="689"/>
      <c r="OY221" s="689"/>
      <c r="OZ221" s="689"/>
      <c r="PA221" s="689"/>
      <c r="PB221" s="689"/>
      <c r="PC221" s="689"/>
      <c r="PD221" s="689"/>
      <c r="PE221" s="689"/>
      <c r="PF221" s="689"/>
      <c r="PG221" s="689"/>
      <c r="PH221" s="689"/>
      <c r="PI221" s="689"/>
      <c r="PJ221" s="689"/>
      <c r="PK221" s="689"/>
      <c r="PL221" s="689"/>
      <c r="PM221" s="689"/>
      <c r="PN221" s="689"/>
      <c r="PO221" s="689"/>
      <c r="PP221" s="689"/>
      <c r="PQ221" s="689"/>
      <c r="PR221" s="689"/>
      <c r="PS221" s="689"/>
      <c r="PT221" s="689"/>
      <c r="PU221" s="689"/>
      <c r="PV221" s="689"/>
      <c r="PW221" s="689"/>
      <c r="PX221" s="689"/>
      <c r="PY221" s="689"/>
      <c r="PZ221" s="689"/>
      <c r="QA221" s="689"/>
      <c r="QB221" s="689"/>
      <c r="QC221" s="689"/>
      <c r="QD221" s="689"/>
      <c r="QE221" s="689"/>
      <c r="QF221" s="689"/>
      <c r="QG221" s="689"/>
      <c r="QH221" s="689"/>
      <c r="QI221" s="689"/>
      <c r="QJ221" s="689"/>
      <c r="QK221" s="689"/>
      <c r="QL221" s="689"/>
      <c r="QM221" s="689"/>
      <c r="QN221" s="689"/>
      <c r="QO221" s="689"/>
      <c r="QP221" s="689"/>
      <c r="QQ221" s="689"/>
      <c r="QR221" s="689"/>
      <c r="QS221" s="689"/>
      <c r="QT221" s="689"/>
      <c r="QU221" s="689"/>
      <c r="QV221" s="689"/>
      <c r="QW221" s="689"/>
      <c r="QX221" s="689"/>
      <c r="QY221" s="689"/>
      <c r="QZ221" s="689"/>
      <c r="RA221" s="689"/>
      <c r="RB221" s="689"/>
      <c r="RC221" s="689"/>
      <c r="RD221" s="689"/>
      <c r="RE221" s="689"/>
      <c r="RF221" s="689"/>
      <c r="RG221" s="689"/>
      <c r="RH221" s="689"/>
      <c r="RI221" s="689"/>
      <c r="RJ221" s="689"/>
      <c r="RK221" s="689"/>
      <c r="RL221" s="689"/>
      <c r="RM221" s="689"/>
      <c r="RN221" s="689"/>
      <c r="RO221" s="689"/>
      <c r="RP221" s="689"/>
      <c r="RQ221" s="689"/>
      <c r="RR221" s="689"/>
      <c r="RS221" s="689"/>
      <c r="RT221" s="689"/>
      <c r="RU221" s="689"/>
      <c r="RV221" s="689"/>
      <c r="RW221" s="689"/>
      <c r="RX221" s="689"/>
      <c r="RY221" s="689"/>
      <c r="RZ221" s="689"/>
      <c r="SA221" s="689"/>
      <c r="SB221" s="689"/>
      <c r="SC221" s="689"/>
      <c r="SD221" s="689"/>
      <c r="SE221" s="689"/>
      <c r="SF221" s="689"/>
      <c r="SG221" s="689"/>
      <c r="SH221" s="689"/>
      <c r="SI221" s="689"/>
      <c r="SJ221" s="689"/>
      <c r="SK221" s="689"/>
      <c r="SL221" s="689"/>
      <c r="SM221" s="689"/>
      <c r="SN221" s="689"/>
      <c r="SO221" s="689"/>
      <c r="SP221" s="689"/>
      <c r="SQ221" s="689"/>
      <c r="SR221" s="689"/>
      <c r="SS221" s="689"/>
      <c r="ST221" s="689"/>
      <c r="SU221" s="689"/>
      <c r="SV221" s="689"/>
      <c r="SW221" s="689"/>
      <c r="SX221" s="689"/>
      <c r="SY221" s="689"/>
      <c r="SZ221" s="689"/>
      <c r="TA221" s="689"/>
      <c r="TB221" s="689"/>
      <c r="TC221" s="689"/>
      <c r="TD221" s="689"/>
      <c r="TE221" s="689"/>
      <c r="TF221" s="689"/>
      <c r="TG221" s="689"/>
      <c r="TH221" s="689"/>
      <c r="TI221" s="689"/>
      <c r="TJ221" s="689"/>
      <c r="TK221" s="689"/>
      <c r="TL221" s="689"/>
      <c r="TM221" s="689"/>
      <c r="TN221" s="689"/>
      <c r="TO221" s="689"/>
      <c r="TP221" s="689"/>
      <c r="TQ221" s="689"/>
      <c r="TR221" s="689"/>
      <c r="TS221" s="689"/>
      <c r="TT221" s="689"/>
      <c r="TU221" s="689"/>
      <c r="TV221" s="689"/>
      <c r="TW221" s="689"/>
      <c r="TX221" s="689"/>
      <c r="TY221" s="689"/>
      <c r="TZ221" s="689"/>
      <c r="UA221" s="689"/>
      <c r="UB221" s="689"/>
      <c r="UC221" s="689"/>
      <c r="UD221" s="689"/>
      <c r="UE221" s="689"/>
      <c r="UF221" s="689"/>
      <c r="UG221" s="689"/>
      <c r="UH221" s="689"/>
      <c r="UI221" s="689"/>
      <c r="UJ221" s="689"/>
      <c r="UK221" s="689"/>
      <c r="UL221" s="689"/>
      <c r="UM221" s="689"/>
      <c r="UN221" s="689"/>
      <c r="UO221" s="689"/>
      <c r="UP221" s="689"/>
      <c r="UQ221" s="689"/>
      <c r="UR221" s="689"/>
      <c r="US221" s="689"/>
      <c r="UT221" s="689"/>
      <c r="UU221" s="689"/>
      <c r="UV221" s="689"/>
      <c r="UW221" s="689"/>
      <c r="UX221" s="689"/>
      <c r="UY221" s="689"/>
      <c r="UZ221" s="689"/>
      <c r="VA221" s="689"/>
      <c r="VB221" s="689"/>
      <c r="VC221" s="689"/>
      <c r="VD221" s="689"/>
      <c r="VE221" s="689"/>
      <c r="VF221" s="689"/>
      <c r="VG221" s="689"/>
      <c r="VH221" s="689"/>
      <c r="VI221" s="689"/>
      <c r="VJ221" s="689"/>
      <c r="VK221" s="689"/>
      <c r="VL221" s="689"/>
      <c r="VM221" s="689"/>
      <c r="VN221" s="689"/>
      <c r="VO221" s="689"/>
      <c r="VP221" s="689"/>
      <c r="VQ221" s="689"/>
      <c r="VR221" s="689"/>
      <c r="VS221" s="689"/>
      <c r="VT221" s="689"/>
      <c r="VU221" s="689"/>
      <c r="VV221" s="689"/>
      <c r="VW221" s="689"/>
      <c r="VX221" s="689"/>
      <c r="VY221" s="689"/>
      <c r="VZ221" s="689"/>
      <c r="WA221" s="689"/>
      <c r="WB221" s="689"/>
      <c r="WC221" s="689"/>
      <c r="WD221" s="689"/>
      <c r="WE221" s="689"/>
      <c r="WF221" s="689"/>
      <c r="WG221" s="689"/>
      <c r="WH221" s="689"/>
      <c r="WI221" s="689"/>
      <c r="WJ221" s="689"/>
      <c r="WK221" s="689"/>
      <c r="WL221" s="689"/>
      <c r="WM221" s="689"/>
      <c r="WN221" s="689"/>
      <c r="WO221" s="689"/>
      <c r="WP221" s="689"/>
      <c r="WQ221" s="689"/>
      <c r="WR221" s="689"/>
      <c r="WS221" s="689"/>
      <c r="WT221" s="689"/>
      <c r="WU221" s="689"/>
      <c r="WV221" s="689"/>
      <c r="WW221" s="689"/>
      <c r="WX221" s="689"/>
      <c r="WY221" s="689"/>
      <c r="WZ221" s="689"/>
      <c r="XA221" s="689"/>
      <c r="XB221" s="689"/>
      <c r="XC221" s="689"/>
      <c r="XD221" s="689"/>
      <c r="XE221" s="689"/>
      <c r="XF221" s="689"/>
      <c r="XG221" s="689"/>
      <c r="XH221" s="689"/>
      <c r="XI221" s="689"/>
      <c r="XJ221" s="689"/>
      <c r="XK221" s="689"/>
      <c r="XL221" s="689"/>
      <c r="XM221" s="689"/>
      <c r="XN221" s="689"/>
      <c r="XO221" s="689"/>
      <c r="XP221" s="689"/>
      <c r="XQ221" s="689"/>
      <c r="XR221" s="689"/>
      <c r="XS221" s="689"/>
      <c r="XT221" s="689"/>
      <c r="XU221" s="689"/>
      <c r="XV221" s="689"/>
      <c r="XW221" s="689"/>
      <c r="XX221" s="689"/>
      <c r="XY221" s="689"/>
      <c r="XZ221" s="689"/>
      <c r="YA221" s="689"/>
      <c r="YB221" s="689"/>
      <c r="YC221" s="689"/>
      <c r="YD221" s="689"/>
      <c r="YE221" s="689"/>
      <c r="YF221" s="689"/>
      <c r="YG221" s="689"/>
      <c r="YH221" s="689"/>
      <c r="YI221" s="689"/>
      <c r="YJ221" s="689"/>
      <c r="YK221" s="689"/>
      <c r="YL221" s="689"/>
      <c r="YM221" s="689"/>
      <c r="YN221" s="689"/>
      <c r="YO221" s="689"/>
      <c r="YP221" s="689"/>
      <c r="YQ221" s="689"/>
      <c r="YR221" s="689"/>
      <c r="YS221" s="689"/>
      <c r="YT221" s="689"/>
      <c r="YU221" s="689"/>
      <c r="YV221" s="689"/>
      <c r="YW221" s="689"/>
      <c r="YX221" s="689"/>
      <c r="YY221" s="689"/>
      <c r="YZ221" s="689"/>
      <c r="ZA221" s="689"/>
      <c r="ZB221" s="689"/>
      <c r="ZC221" s="689"/>
      <c r="ZD221" s="689"/>
      <c r="ZE221" s="689"/>
      <c r="ZF221" s="689"/>
      <c r="ZG221" s="689"/>
      <c r="ZH221" s="689"/>
      <c r="ZI221" s="689"/>
      <c r="ZJ221" s="689"/>
      <c r="ZK221" s="689"/>
      <c r="ZL221" s="689"/>
      <c r="ZM221" s="689"/>
      <c r="ZN221" s="689"/>
      <c r="ZO221" s="689"/>
      <c r="ZP221" s="689"/>
      <c r="ZQ221" s="689"/>
      <c r="ZR221" s="689"/>
      <c r="ZS221" s="689"/>
      <c r="ZT221" s="689"/>
      <c r="ZU221" s="689"/>
      <c r="ZV221" s="689"/>
      <c r="ZW221" s="689"/>
      <c r="ZX221" s="689"/>
      <c r="ZY221" s="689"/>
      <c r="ZZ221" s="689"/>
      <c r="AAA221" s="689"/>
      <c r="AAB221" s="689"/>
      <c r="AAC221" s="689"/>
      <c r="AAD221" s="689"/>
      <c r="AAE221" s="689"/>
      <c r="AAF221" s="689"/>
      <c r="AAG221" s="689"/>
      <c r="AAH221" s="689"/>
      <c r="AAI221" s="689"/>
      <c r="AAJ221" s="689"/>
      <c r="AAK221" s="689"/>
      <c r="AAL221" s="689"/>
      <c r="AAM221" s="689"/>
      <c r="AAN221" s="689"/>
      <c r="AAO221" s="689"/>
      <c r="AAP221" s="689"/>
      <c r="AAQ221" s="689"/>
      <c r="AAR221" s="689"/>
      <c r="AAS221" s="689"/>
      <c r="AAT221" s="689"/>
      <c r="AAU221" s="689"/>
      <c r="AAV221" s="689"/>
      <c r="AAW221" s="689"/>
      <c r="AAX221" s="689"/>
      <c r="AAY221" s="689"/>
      <c r="AAZ221" s="689"/>
      <c r="ABA221" s="689"/>
      <c r="ABB221" s="689"/>
      <c r="ABC221" s="689"/>
      <c r="ABD221" s="689"/>
      <c r="ABE221" s="689"/>
      <c r="ABF221" s="689"/>
      <c r="ABG221" s="689"/>
      <c r="ABH221" s="689"/>
      <c r="ABI221" s="689"/>
      <c r="ABJ221" s="689"/>
      <c r="ABK221" s="689"/>
      <c r="ABL221" s="689"/>
      <c r="ABM221" s="689"/>
      <c r="ABN221" s="689"/>
      <c r="ABO221" s="689"/>
      <c r="ABP221" s="689"/>
      <c r="ABQ221" s="689"/>
      <c r="ABR221" s="689"/>
      <c r="ABS221" s="689"/>
      <c r="ABT221" s="689"/>
      <c r="ABU221" s="689"/>
      <c r="ABV221" s="689"/>
      <c r="ABW221" s="689"/>
      <c r="ABX221" s="689"/>
      <c r="ABY221" s="689"/>
      <c r="ABZ221" s="689"/>
      <c r="ACA221" s="689"/>
      <c r="ACB221" s="689"/>
      <c r="ACC221" s="689"/>
      <c r="ACD221" s="689"/>
      <c r="ACE221" s="689"/>
      <c r="ACF221" s="689"/>
      <c r="ACG221" s="689"/>
      <c r="ACH221" s="689"/>
      <c r="ACI221" s="689"/>
      <c r="ACJ221" s="689"/>
      <c r="ACK221" s="689"/>
      <c r="ACL221" s="689"/>
      <c r="ACM221" s="689"/>
      <c r="ACN221" s="689"/>
      <c r="ACO221" s="689"/>
      <c r="ACP221" s="689"/>
      <c r="ACQ221" s="689"/>
      <c r="ACR221" s="689"/>
      <c r="ACS221" s="689"/>
      <c r="ACT221" s="689"/>
      <c r="ACU221" s="689"/>
      <c r="ACV221" s="689"/>
      <c r="ACW221" s="689"/>
      <c r="ACX221" s="689"/>
      <c r="ACY221" s="689"/>
      <c r="ACZ221" s="689"/>
      <c r="ADA221" s="689"/>
      <c r="ADB221" s="689"/>
      <c r="ADC221" s="689"/>
      <c r="ADD221" s="689"/>
      <c r="ADE221" s="689"/>
      <c r="ADF221" s="689"/>
      <c r="ADG221" s="689"/>
      <c r="ADH221" s="689"/>
      <c r="ADI221" s="689"/>
      <c r="ADJ221" s="689"/>
      <c r="ADK221" s="689"/>
      <c r="ADL221" s="689"/>
      <c r="ADM221" s="689"/>
      <c r="ADN221" s="689"/>
      <c r="ADO221" s="689"/>
      <c r="ADP221" s="689"/>
      <c r="ADQ221" s="689"/>
      <c r="ADR221" s="689"/>
      <c r="ADS221" s="689"/>
      <c r="ADT221" s="689"/>
      <c r="ADU221" s="689"/>
      <c r="ADV221" s="689"/>
      <c r="ADW221" s="689"/>
      <c r="ADX221" s="689"/>
      <c r="ADY221" s="689"/>
      <c r="ADZ221" s="689"/>
      <c r="AEA221" s="689"/>
      <c r="AEB221" s="689"/>
      <c r="AEC221" s="689"/>
      <c r="AED221" s="689"/>
      <c r="AEE221" s="689"/>
      <c r="AEF221" s="689"/>
      <c r="AEG221" s="689"/>
      <c r="AEH221" s="689"/>
      <c r="AEI221" s="689"/>
      <c r="AEJ221" s="689"/>
      <c r="AEK221" s="689"/>
      <c r="AEL221" s="689"/>
      <c r="AEM221" s="689"/>
      <c r="AEN221" s="689"/>
      <c r="AEO221" s="689"/>
      <c r="AEP221" s="689"/>
      <c r="AEQ221" s="689"/>
      <c r="AER221" s="689"/>
      <c r="AES221" s="689"/>
      <c r="AET221" s="689"/>
      <c r="AEU221" s="689"/>
      <c r="AEV221" s="689"/>
      <c r="AEW221" s="689"/>
      <c r="AEX221" s="689"/>
      <c r="AEY221" s="689"/>
      <c r="AEZ221" s="689"/>
      <c r="AFA221" s="689"/>
      <c r="AFB221" s="689"/>
      <c r="AFC221" s="689"/>
      <c r="AFD221" s="689"/>
      <c r="AFE221" s="689"/>
      <c r="AFF221" s="689"/>
      <c r="AFG221" s="689"/>
      <c r="AFH221" s="689"/>
      <c r="AFI221" s="689"/>
      <c r="AFJ221" s="689"/>
      <c r="AFK221" s="689"/>
      <c r="AFL221" s="689"/>
      <c r="AFM221" s="689"/>
      <c r="AFN221" s="689"/>
      <c r="AFO221" s="689"/>
      <c r="AFP221" s="689"/>
      <c r="AFQ221" s="689"/>
      <c r="AFR221" s="689"/>
      <c r="AFS221" s="689"/>
      <c r="AFT221" s="689"/>
      <c r="AFU221" s="689"/>
      <c r="AFV221" s="689"/>
      <c r="AFW221" s="689"/>
      <c r="AFX221" s="689"/>
      <c r="AFY221" s="689"/>
      <c r="AFZ221" s="689"/>
      <c r="AGA221" s="689"/>
      <c r="AGB221" s="689"/>
      <c r="AGC221" s="689"/>
      <c r="AGD221" s="689"/>
      <c r="AGE221" s="689"/>
      <c r="AGF221" s="689"/>
      <c r="AGG221" s="689"/>
      <c r="AGH221" s="689"/>
      <c r="AGI221" s="689"/>
      <c r="AGJ221" s="689"/>
      <c r="AGK221" s="689"/>
      <c r="AGL221" s="689"/>
      <c r="AGM221" s="689"/>
      <c r="AGN221" s="689"/>
      <c r="AGO221" s="689"/>
      <c r="AGP221" s="689"/>
      <c r="AGQ221" s="689"/>
      <c r="AGR221" s="689"/>
      <c r="AGS221" s="689"/>
      <c r="AGT221" s="689"/>
      <c r="AGU221" s="689"/>
      <c r="AGV221" s="689"/>
      <c r="AGW221" s="689"/>
      <c r="AGX221" s="689"/>
      <c r="AGY221" s="689"/>
      <c r="AGZ221" s="689"/>
      <c r="AHA221" s="689"/>
      <c r="AHB221" s="689"/>
      <c r="AHC221" s="689"/>
      <c r="AHD221" s="689"/>
      <c r="AHE221" s="689"/>
      <c r="AHF221" s="689"/>
      <c r="AHG221" s="689"/>
      <c r="AHH221" s="689"/>
      <c r="AHI221" s="689"/>
      <c r="AHJ221" s="689"/>
      <c r="AHK221" s="689"/>
      <c r="AHL221" s="689"/>
      <c r="AHM221" s="689"/>
      <c r="AHN221" s="689"/>
      <c r="AHO221" s="689"/>
      <c r="AHP221" s="689"/>
      <c r="AHQ221" s="689"/>
      <c r="AHR221" s="689"/>
      <c r="AHS221" s="689"/>
      <c r="AHT221" s="689"/>
      <c r="AHU221" s="689"/>
      <c r="AHV221" s="689"/>
      <c r="AHW221" s="689"/>
      <c r="AHX221" s="689"/>
      <c r="AHY221" s="689"/>
      <c r="AHZ221" s="689"/>
      <c r="AIA221" s="689"/>
      <c r="AIB221" s="689"/>
      <c r="AIC221" s="689"/>
      <c r="AID221" s="689"/>
      <c r="AIE221" s="689"/>
      <c r="AIF221" s="689"/>
      <c r="AIG221" s="689"/>
      <c r="AIH221" s="689"/>
      <c r="AII221" s="689"/>
      <c r="AIJ221" s="689"/>
      <c r="AIK221" s="689"/>
      <c r="AIL221" s="689"/>
      <c r="AIM221" s="689"/>
      <c r="AIN221" s="689"/>
      <c r="AIO221" s="689"/>
      <c r="AIP221" s="689"/>
      <c r="AIQ221" s="689"/>
      <c r="AIR221" s="689"/>
      <c r="AIS221" s="689"/>
      <c r="AIT221" s="689"/>
      <c r="AIU221" s="689"/>
      <c r="AIV221" s="689"/>
      <c r="AIW221" s="689"/>
      <c r="AIX221" s="689"/>
      <c r="AIY221" s="689"/>
      <c r="AIZ221" s="689"/>
      <c r="AJA221" s="689"/>
      <c r="AJB221" s="689"/>
      <c r="AJC221" s="689"/>
      <c r="AJD221" s="689"/>
      <c r="AJE221" s="689"/>
      <c r="AJF221" s="689"/>
      <c r="AJG221" s="689"/>
      <c r="AJH221" s="689"/>
      <c r="AJI221" s="689"/>
      <c r="AJJ221" s="689"/>
      <c r="AJK221" s="689"/>
      <c r="AJL221" s="689"/>
      <c r="AJM221" s="689"/>
      <c r="AJN221" s="689"/>
      <c r="AJO221" s="689"/>
      <c r="AJP221" s="689"/>
      <c r="AJQ221" s="689"/>
      <c r="AJR221" s="689"/>
      <c r="AJS221" s="689"/>
      <c r="AJT221" s="689"/>
      <c r="AJU221" s="689"/>
      <c r="AJV221" s="689"/>
      <c r="AJW221" s="689"/>
      <c r="AJX221" s="689"/>
      <c r="AJY221" s="689"/>
      <c r="AJZ221" s="689"/>
      <c r="AKA221" s="689"/>
      <c r="AKB221" s="689"/>
      <c r="AKC221" s="689"/>
      <c r="AKD221" s="689"/>
      <c r="AKE221" s="689"/>
      <c r="AKF221" s="689"/>
      <c r="AKG221" s="689"/>
      <c r="AKH221" s="689"/>
      <c r="AKI221" s="689"/>
      <c r="AKJ221" s="689"/>
      <c r="AKK221" s="689"/>
      <c r="AKL221" s="689"/>
      <c r="AKM221" s="689"/>
      <c r="AKN221" s="689"/>
      <c r="AKO221" s="689"/>
      <c r="AKP221" s="689"/>
      <c r="AKQ221" s="689"/>
      <c r="AKR221" s="689"/>
      <c r="AKS221" s="689"/>
      <c r="AKT221" s="689"/>
      <c r="AKU221" s="689"/>
      <c r="AKV221" s="689"/>
      <c r="AKW221" s="689"/>
      <c r="AKX221" s="689"/>
      <c r="AKY221" s="689"/>
      <c r="AKZ221" s="689"/>
      <c r="ALA221" s="689"/>
      <c r="ALB221" s="689"/>
      <c r="ALC221" s="689"/>
      <c r="ALD221" s="689"/>
      <c r="ALE221" s="689"/>
      <c r="ALF221" s="689"/>
      <c r="ALG221" s="689"/>
      <c r="ALH221" s="689"/>
      <c r="ALI221" s="689"/>
      <c r="ALJ221" s="689"/>
      <c r="ALK221" s="689"/>
      <c r="ALL221" s="689"/>
      <c r="ALM221" s="689"/>
      <c r="ALN221" s="689"/>
      <c r="ALO221" s="689"/>
      <c r="ALP221" s="689"/>
      <c r="ALQ221" s="689"/>
      <c r="ALR221" s="689"/>
      <c r="ALS221" s="689"/>
      <c r="ALT221" s="689"/>
      <c r="ALU221" s="689"/>
      <c r="ALV221" s="689"/>
      <c r="ALW221" s="689"/>
      <c r="ALX221" s="689"/>
      <c r="ALY221" s="689"/>
      <c r="ALZ221" s="689"/>
      <c r="AMA221" s="689"/>
      <c r="AMB221" s="689"/>
      <c r="AMC221" s="689"/>
      <c r="AMD221" s="689"/>
      <c r="AME221" s="689"/>
      <c r="AMF221" s="689"/>
      <c r="AMG221" s="689"/>
      <c r="AMH221" s="689"/>
      <c r="AMI221" s="689"/>
      <c r="AMJ221" s="689"/>
      <c r="AMK221" s="689"/>
      <c r="AML221" s="689"/>
      <c r="AMM221" s="689"/>
      <c r="AMN221" s="689"/>
      <c r="AMO221" s="689"/>
      <c r="AMP221" s="689"/>
      <c r="AMQ221" s="689"/>
      <c r="AMR221" s="689"/>
      <c r="AMS221" s="689"/>
      <c r="AMT221" s="689"/>
      <c r="AMU221" s="689"/>
      <c r="AMV221" s="689"/>
      <c r="AMW221" s="689"/>
      <c r="AMX221" s="689"/>
      <c r="AMY221" s="689"/>
      <c r="AMZ221" s="689"/>
      <c r="ANA221" s="689"/>
      <c r="ANB221" s="689"/>
      <c r="ANC221" s="689"/>
      <c r="AND221" s="689"/>
      <c r="ANE221" s="689"/>
      <c r="ANF221" s="689"/>
      <c r="ANG221" s="689"/>
      <c r="ANH221" s="689"/>
      <c r="ANI221" s="689"/>
      <c r="ANJ221" s="689"/>
      <c r="ANK221" s="689"/>
      <c r="ANL221" s="689"/>
      <c r="ANM221" s="689"/>
      <c r="ANN221" s="689"/>
      <c r="ANO221" s="689"/>
      <c r="ANP221" s="689"/>
      <c r="ANQ221" s="689"/>
      <c r="ANR221" s="689"/>
      <c r="ANS221" s="689"/>
      <c r="ANT221" s="689"/>
      <c r="ANU221" s="689"/>
      <c r="ANV221" s="689"/>
      <c r="ANW221" s="689"/>
      <c r="ANX221" s="689"/>
      <c r="ANY221" s="689"/>
      <c r="ANZ221" s="689"/>
      <c r="AOA221" s="689"/>
      <c r="AOB221" s="689"/>
      <c r="AOC221" s="689"/>
      <c r="AOD221" s="689"/>
      <c r="AOE221" s="689"/>
      <c r="AOF221" s="689"/>
      <c r="AOG221" s="689"/>
      <c r="AOH221" s="689"/>
      <c r="AOI221" s="689"/>
      <c r="AOJ221" s="689"/>
      <c r="AOK221" s="689"/>
      <c r="AOL221" s="689"/>
      <c r="AOM221" s="689"/>
      <c r="AON221" s="689"/>
      <c r="AOO221" s="689"/>
      <c r="AOP221" s="689"/>
      <c r="AOQ221" s="689"/>
      <c r="AOR221" s="689"/>
      <c r="AOS221" s="689"/>
      <c r="AOT221" s="689"/>
      <c r="AOU221" s="689"/>
      <c r="AOV221" s="689"/>
      <c r="AOW221" s="689"/>
      <c r="AOX221" s="689"/>
      <c r="AOY221" s="689"/>
      <c r="AOZ221" s="689"/>
      <c r="APA221" s="689"/>
      <c r="APB221" s="689"/>
      <c r="APC221" s="689"/>
      <c r="APD221" s="689"/>
      <c r="APE221" s="689"/>
      <c r="APF221" s="689"/>
      <c r="APG221" s="689"/>
      <c r="APH221" s="689"/>
      <c r="API221" s="689"/>
      <c r="APJ221" s="689"/>
      <c r="APK221" s="689"/>
      <c r="APL221" s="689"/>
      <c r="APM221" s="689"/>
      <c r="APN221" s="689"/>
      <c r="APO221" s="689"/>
      <c r="APP221" s="689"/>
      <c r="APQ221" s="689"/>
      <c r="APR221" s="689"/>
      <c r="APS221" s="689"/>
      <c r="APT221" s="689"/>
      <c r="APU221" s="689"/>
      <c r="APV221" s="689"/>
      <c r="APW221" s="689"/>
      <c r="APX221" s="689"/>
      <c r="APY221" s="689"/>
      <c r="APZ221" s="689"/>
      <c r="AQA221" s="689"/>
      <c r="AQB221" s="689"/>
      <c r="AQC221" s="689"/>
      <c r="AQD221" s="689"/>
      <c r="AQE221" s="689"/>
      <c r="AQF221" s="689"/>
      <c r="AQG221" s="689"/>
      <c r="AQH221" s="689"/>
      <c r="AQI221" s="689"/>
      <c r="AQJ221" s="689"/>
      <c r="AQK221" s="689"/>
      <c r="AQL221" s="689"/>
      <c r="AQM221" s="689"/>
      <c r="AQN221" s="689"/>
      <c r="AQO221" s="689"/>
      <c r="AQP221" s="689"/>
      <c r="AQQ221" s="689"/>
      <c r="AQR221" s="689"/>
      <c r="AQS221" s="689"/>
      <c r="AQT221" s="689"/>
      <c r="AQU221" s="689"/>
      <c r="AQV221" s="689"/>
      <c r="AQW221" s="689"/>
      <c r="AQX221" s="689"/>
      <c r="AQY221" s="689"/>
      <c r="AQZ221" s="689"/>
      <c r="ARA221" s="689"/>
      <c r="ARB221" s="689"/>
      <c r="ARC221" s="689"/>
      <c r="ARD221" s="689"/>
      <c r="ARE221" s="689"/>
      <c r="ARF221" s="689"/>
      <c r="ARG221" s="689"/>
      <c r="ARH221" s="689"/>
      <c r="ARI221" s="689"/>
      <c r="ARJ221" s="689"/>
      <c r="ARK221" s="689"/>
      <c r="ARL221" s="689"/>
      <c r="ARM221" s="689"/>
      <c r="ARN221" s="689"/>
      <c r="ARO221" s="689"/>
      <c r="ARP221" s="689"/>
      <c r="ARQ221" s="689"/>
      <c r="ARR221" s="689"/>
      <c r="ARS221" s="689"/>
      <c r="ART221" s="689"/>
      <c r="ARU221" s="689"/>
      <c r="ARV221" s="689"/>
      <c r="ARW221" s="689"/>
      <c r="ARX221" s="689"/>
      <c r="ARY221" s="689"/>
      <c r="ARZ221" s="689"/>
      <c r="ASA221" s="689"/>
      <c r="ASB221" s="689"/>
      <c r="ASC221" s="689"/>
      <c r="ASD221" s="689"/>
      <c r="ASE221" s="689"/>
      <c r="ASF221" s="689"/>
      <c r="ASG221" s="689"/>
      <c r="ASH221" s="689"/>
      <c r="ASI221" s="689"/>
      <c r="ASJ221" s="689"/>
      <c r="ASK221" s="689"/>
      <c r="ASL221" s="689"/>
      <c r="ASM221" s="689"/>
      <c r="ASN221" s="689"/>
      <c r="ASO221" s="689"/>
      <c r="ASP221" s="689"/>
      <c r="ASQ221" s="689"/>
      <c r="ASR221" s="689"/>
      <c r="ASS221" s="689"/>
      <c r="AST221" s="689"/>
      <c r="ASU221" s="689"/>
      <c r="ASV221" s="689"/>
      <c r="ASW221" s="689"/>
      <c r="ASX221" s="689"/>
      <c r="ASY221" s="689"/>
      <c r="ASZ221" s="689"/>
      <c r="ATA221" s="689"/>
      <c r="ATB221" s="689"/>
      <c r="ATC221" s="689"/>
      <c r="ATD221" s="689"/>
      <c r="ATE221" s="689"/>
      <c r="ATF221" s="689"/>
      <c r="ATG221" s="689"/>
      <c r="ATH221" s="689"/>
      <c r="ATI221" s="689"/>
      <c r="ATJ221" s="689"/>
      <c r="ATK221" s="689"/>
      <c r="ATL221" s="689"/>
      <c r="ATM221" s="689"/>
      <c r="ATN221" s="689"/>
      <c r="ATO221" s="689"/>
      <c r="ATP221" s="689"/>
      <c r="ATQ221" s="689"/>
      <c r="ATR221" s="689"/>
      <c r="ATS221" s="689"/>
      <c r="ATT221" s="689"/>
      <c r="ATU221" s="689"/>
      <c r="ATV221" s="689"/>
      <c r="ATW221" s="689"/>
      <c r="ATX221" s="689"/>
      <c r="ATY221" s="689"/>
      <c r="ATZ221" s="689"/>
      <c r="AUA221" s="689"/>
      <c r="AUB221" s="689"/>
      <c r="AUC221" s="689"/>
      <c r="AUD221" s="689"/>
      <c r="AUE221" s="689"/>
      <c r="AUF221" s="689"/>
      <c r="AUG221" s="689"/>
      <c r="AUH221" s="689"/>
      <c r="AUI221" s="689"/>
      <c r="AUJ221" s="689"/>
      <c r="AUK221" s="689"/>
      <c r="AUL221" s="689"/>
      <c r="AUM221" s="689"/>
      <c r="AUN221" s="689"/>
      <c r="AUO221" s="689"/>
      <c r="AUP221" s="689"/>
      <c r="AUQ221" s="689"/>
      <c r="AUR221" s="689"/>
      <c r="AUS221" s="689"/>
      <c r="AUT221" s="689"/>
      <c r="AUU221" s="689"/>
      <c r="AUV221" s="689"/>
      <c r="AUW221" s="689"/>
      <c r="AUX221" s="689"/>
      <c r="AUY221" s="689"/>
      <c r="AUZ221" s="689"/>
      <c r="AVA221" s="689"/>
      <c r="AVB221" s="689"/>
      <c r="AVC221" s="689"/>
      <c r="AVD221" s="689"/>
      <c r="AVE221" s="689"/>
      <c r="AVF221" s="689"/>
      <c r="AVG221" s="689"/>
      <c r="AVH221" s="689"/>
      <c r="AVI221" s="689"/>
      <c r="AVJ221" s="689"/>
      <c r="AVK221" s="689"/>
      <c r="AVL221" s="689"/>
      <c r="AVM221" s="689"/>
      <c r="AVN221" s="689"/>
      <c r="AVO221" s="689"/>
      <c r="AVP221" s="689"/>
      <c r="AVQ221" s="689"/>
      <c r="AVR221" s="689"/>
      <c r="AVS221" s="689"/>
      <c r="AVT221" s="689"/>
      <c r="AVU221" s="689"/>
      <c r="AVV221" s="689"/>
      <c r="AVW221" s="689"/>
      <c r="AVX221" s="689"/>
      <c r="AVY221" s="689"/>
      <c r="AVZ221" s="689"/>
      <c r="AWA221" s="689"/>
      <c r="AWB221" s="689"/>
      <c r="AWC221" s="689"/>
      <c r="AWD221" s="689"/>
      <c r="AWE221" s="689"/>
      <c r="AWF221" s="689"/>
      <c r="AWG221" s="689"/>
      <c r="AWH221" s="689"/>
      <c r="AWI221" s="689"/>
      <c r="AWJ221" s="689"/>
      <c r="AWK221" s="689"/>
      <c r="AWL221" s="689"/>
      <c r="AWM221" s="689"/>
      <c r="AWN221" s="689"/>
      <c r="AWO221" s="689"/>
      <c r="AWP221" s="689"/>
      <c r="AWQ221" s="689"/>
      <c r="AWR221" s="689"/>
      <c r="AWS221" s="689"/>
      <c r="AWT221" s="689"/>
      <c r="AWU221" s="689"/>
      <c r="AWV221" s="689"/>
      <c r="AWW221" s="689"/>
      <c r="AWX221" s="689"/>
      <c r="AWY221" s="689"/>
      <c r="AWZ221" s="689"/>
      <c r="AXA221" s="689"/>
      <c r="AXB221" s="689"/>
      <c r="AXC221" s="689"/>
      <c r="AXD221" s="689"/>
      <c r="AXE221" s="689"/>
      <c r="AXF221" s="689"/>
      <c r="AXG221" s="689"/>
      <c r="AXH221" s="689"/>
      <c r="AXI221" s="689"/>
      <c r="AXJ221" s="689"/>
    </row>
    <row r="222" spans="1:1310" s="690" customFormat="1" ht="23.25" customHeight="1">
      <c r="A222" s="691"/>
      <c r="B222" s="3704" t="s">
        <v>2052</v>
      </c>
      <c r="C222" s="3704"/>
      <c r="D222" s="3704"/>
      <c r="E222" s="3704"/>
      <c r="F222" s="3704"/>
      <c r="G222" s="3704"/>
      <c r="H222" s="3704"/>
      <c r="I222" s="3704"/>
      <c r="J222" s="3704"/>
      <c r="K222" s="3704"/>
      <c r="L222" s="3704"/>
      <c r="M222" s="3704"/>
      <c r="N222" s="3704"/>
      <c r="O222" s="3704"/>
      <c r="P222" s="3704"/>
      <c r="Q222" s="3704"/>
      <c r="R222" s="75"/>
      <c r="S222" s="75"/>
      <c r="T222" s="75"/>
      <c r="U222" s="75"/>
      <c r="V222" s="75"/>
      <c r="W222" s="75"/>
      <c r="X222" s="75"/>
      <c r="Y222" s="75"/>
      <c r="Z222" s="75"/>
      <c r="AA222" s="75"/>
      <c r="AB222" s="75"/>
      <c r="AC222" s="75"/>
      <c r="AD222" s="689"/>
      <c r="AE222" s="689"/>
      <c r="AF222" s="689"/>
      <c r="AG222" s="689"/>
      <c r="AH222" s="689"/>
      <c r="AI222" s="689"/>
      <c r="AJ222" s="689"/>
      <c r="AK222" s="689"/>
      <c r="AL222" s="689"/>
      <c r="AM222" s="689"/>
      <c r="AN222" s="689"/>
      <c r="AO222" s="689"/>
      <c r="AP222" s="689"/>
      <c r="AQ222" s="689"/>
      <c r="AR222" s="689"/>
      <c r="AS222" s="689"/>
      <c r="AT222" s="689"/>
      <c r="AU222" s="689"/>
      <c r="AV222" s="689"/>
      <c r="AW222" s="689"/>
      <c r="AX222" s="689"/>
      <c r="AY222" s="689"/>
      <c r="AZ222" s="689"/>
      <c r="BA222" s="689"/>
      <c r="BB222" s="689"/>
      <c r="BC222" s="689"/>
      <c r="BD222" s="689"/>
      <c r="BE222" s="689"/>
      <c r="BF222" s="689"/>
      <c r="BG222" s="689"/>
      <c r="BH222" s="689"/>
      <c r="BI222" s="689"/>
      <c r="BJ222" s="689"/>
      <c r="BK222" s="689"/>
      <c r="BL222" s="689"/>
      <c r="BM222" s="689"/>
      <c r="BN222" s="689"/>
      <c r="BO222" s="689"/>
      <c r="BP222" s="689"/>
      <c r="BQ222" s="689"/>
      <c r="BR222" s="689"/>
      <c r="BS222" s="689"/>
      <c r="BT222" s="689"/>
      <c r="BU222" s="689"/>
      <c r="BV222" s="689"/>
      <c r="BW222" s="689"/>
      <c r="BX222" s="689"/>
      <c r="BY222" s="689"/>
      <c r="BZ222" s="689"/>
      <c r="CA222" s="689"/>
      <c r="CB222" s="689"/>
      <c r="CC222" s="689"/>
      <c r="CD222" s="689"/>
      <c r="CE222" s="689"/>
      <c r="CF222" s="689"/>
      <c r="CG222" s="689"/>
      <c r="CH222" s="689"/>
      <c r="CI222" s="689"/>
      <c r="CJ222" s="689"/>
      <c r="CK222" s="689"/>
      <c r="CL222" s="689"/>
      <c r="CM222" s="689"/>
      <c r="CN222" s="689"/>
      <c r="CO222" s="689"/>
      <c r="CP222" s="689"/>
      <c r="CQ222" s="689"/>
      <c r="CR222" s="689"/>
      <c r="CS222" s="689"/>
      <c r="CT222" s="689"/>
      <c r="CU222" s="689"/>
      <c r="CV222" s="689"/>
      <c r="CW222" s="689"/>
      <c r="CX222" s="689"/>
      <c r="CY222" s="689"/>
      <c r="CZ222" s="689"/>
      <c r="DA222" s="689"/>
      <c r="DB222" s="689"/>
      <c r="DC222" s="689"/>
      <c r="DD222" s="689"/>
      <c r="DE222" s="689"/>
      <c r="DF222" s="689"/>
      <c r="DG222" s="689"/>
      <c r="DH222" s="689"/>
      <c r="DI222" s="689"/>
      <c r="DJ222" s="689"/>
      <c r="DK222" s="689"/>
      <c r="DL222" s="689"/>
      <c r="DM222" s="689"/>
      <c r="DN222" s="689"/>
      <c r="DO222" s="689"/>
      <c r="DP222" s="689"/>
      <c r="DQ222" s="689"/>
      <c r="DR222" s="689"/>
      <c r="DS222" s="689"/>
      <c r="DT222" s="689"/>
      <c r="DU222" s="689"/>
      <c r="DV222" s="689"/>
      <c r="DW222" s="689"/>
      <c r="DX222" s="689"/>
      <c r="DY222" s="689"/>
      <c r="DZ222" s="689"/>
      <c r="EA222" s="689"/>
      <c r="EB222" s="689"/>
      <c r="EC222" s="689"/>
      <c r="ED222" s="689"/>
      <c r="EE222" s="689"/>
      <c r="EF222" s="689"/>
      <c r="EG222" s="689"/>
      <c r="EH222" s="689"/>
      <c r="EI222" s="689"/>
      <c r="EJ222" s="689"/>
      <c r="EK222" s="689"/>
      <c r="EL222" s="689"/>
      <c r="EM222" s="689"/>
      <c r="EN222" s="689"/>
      <c r="EO222" s="689"/>
      <c r="EP222" s="689"/>
      <c r="EQ222" s="689"/>
      <c r="ER222" s="689"/>
      <c r="ES222" s="689"/>
      <c r="ET222" s="689"/>
      <c r="EU222" s="689"/>
      <c r="EV222" s="689"/>
      <c r="EW222" s="689"/>
      <c r="EX222" s="689"/>
      <c r="EY222" s="689"/>
      <c r="EZ222" s="689"/>
      <c r="FA222" s="689"/>
      <c r="FB222" s="689"/>
      <c r="FC222" s="689"/>
      <c r="FD222" s="689"/>
      <c r="FE222" s="689"/>
      <c r="FF222" s="689"/>
      <c r="FG222" s="689"/>
      <c r="FH222" s="689"/>
      <c r="FI222" s="689"/>
      <c r="FJ222" s="689"/>
      <c r="FK222" s="689"/>
      <c r="FL222" s="689"/>
      <c r="FM222" s="689"/>
      <c r="FN222" s="689"/>
      <c r="FO222" s="689"/>
      <c r="FP222" s="689"/>
      <c r="FQ222" s="689"/>
      <c r="FR222" s="689"/>
      <c r="FS222" s="689"/>
      <c r="FT222" s="689"/>
      <c r="FU222" s="689"/>
      <c r="FV222" s="689"/>
      <c r="FW222" s="689"/>
      <c r="FX222" s="689"/>
      <c r="FY222" s="689"/>
      <c r="FZ222" s="689"/>
      <c r="GA222" s="689"/>
      <c r="GB222" s="689"/>
      <c r="GC222" s="689"/>
      <c r="GD222" s="689"/>
      <c r="GE222" s="689"/>
      <c r="GF222" s="689"/>
      <c r="GG222" s="689"/>
      <c r="GH222" s="689"/>
      <c r="GI222" s="689"/>
      <c r="GJ222" s="689"/>
      <c r="GK222" s="689"/>
      <c r="GL222" s="689"/>
      <c r="GM222" s="689"/>
      <c r="GN222" s="689"/>
      <c r="GO222" s="689"/>
      <c r="GP222" s="689"/>
      <c r="GQ222" s="689"/>
      <c r="GR222" s="689"/>
      <c r="GS222" s="689"/>
      <c r="GT222" s="689"/>
      <c r="GU222" s="689"/>
      <c r="GV222" s="689"/>
      <c r="GW222" s="689"/>
      <c r="GX222" s="689"/>
      <c r="GY222" s="689"/>
      <c r="GZ222" s="689"/>
      <c r="HA222" s="689"/>
      <c r="HB222" s="689"/>
      <c r="HC222" s="689"/>
      <c r="HD222" s="689"/>
      <c r="HE222" s="689"/>
      <c r="HF222" s="689"/>
      <c r="HG222" s="689"/>
      <c r="HH222" s="689"/>
      <c r="HI222" s="689"/>
      <c r="HJ222" s="689"/>
      <c r="HK222" s="689"/>
      <c r="HL222" s="689"/>
      <c r="HM222" s="689"/>
      <c r="HN222" s="689"/>
      <c r="HO222" s="689"/>
      <c r="HP222" s="689"/>
      <c r="HQ222" s="689"/>
      <c r="HR222" s="689"/>
      <c r="HS222" s="689"/>
      <c r="HT222" s="689"/>
      <c r="HU222" s="689"/>
      <c r="HV222" s="689"/>
      <c r="HW222" s="689"/>
      <c r="HX222" s="689"/>
      <c r="HY222" s="689"/>
      <c r="HZ222" s="689"/>
      <c r="IA222" s="689"/>
      <c r="IB222" s="689"/>
      <c r="IC222" s="689"/>
      <c r="ID222" s="689"/>
      <c r="IE222" s="689"/>
      <c r="IF222" s="689"/>
      <c r="IG222" s="689"/>
      <c r="IH222" s="689"/>
      <c r="II222" s="689"/>
      <c r="IJ222" s="689"/>
      <c r="IK222" s="689"/>
      <c r="IL222" s="689"/>
      <c r="IM222" s="689"/>
      <c r="IN222" s="689"/>
      <c r="IO222" s="689"/>
      <c r="IP222" s="689"/>
      <c r="IQ222" s="689"/>
      <c r="IR222" s="689"/>
      <c r="IS222" s="689"/>
      <c r="IT222" s="689"/>
      <c r="IU222" s="689"/>
      <c r="IV222" s="689"/>
      <c r="IW222" s="689"/>
      <c r="IX222" s="689"/>
      <c r="IY222" s="689"/>
      <c r="IZ222" s="689"/>
      <c r="JA222" s="689"/>
      <c r="JB222" s="689"/>
      <c r="JC222" s="689"/>
      <c r="JD222" s="689"/>
      <c r="JE222" s="689"/>
      <c r="JF222" s="689"/>
      <c r="JG222" s="689"/>
      <c r="JH222" s="689"/>
      <c r="JI222" s="689"/>
      <c r="JJ222" s="689"/>
      <c r="JK222" s="689"/>
      <c r="JL222" s="689"/>
      <c r="JM222" s="689"/>
      <c r="JN222" s="689"/>
      <c r="JO222" s="689"/>
      <c r="JP222" s="689"/>
      <c r="JQ222" s="689"/>
      <c r="JR222" s="689"/>
      <c r="JS222" s="689"/>
      <c r="JT222" s="689"/>
      <c r="JU222" s="689"/>
      <c r="JV222" s="689"/>
      <c r="JW222" s="689"/>
      <c r="JX222" s="689"/>
      <c r="JY222" s="689"/>
      <c r="JZ222" s="689"/>
      <c r="KA222" s="689"/>
      <c r="KB222" s="689"/>
      <c r="KC222" s="689"/>
      <c r="KD222" s="689"/>
      <c r="KE222" s="689"/>
      <c r="KF222" s="689"/>
      <c r="KG222" s="689"/>
      <c r="KH222" s="689"/>
      <c r="KI222" s="689"/>
      <c r="KJ222" s="689"/>
      <c r="KK222" s="689"/>
      <c r="KL222" s="689"/>
      <c r="KM222" s="689"/>
      <c r="KN222" s="689"/>
      <c r="KO222" s="689"/>
      <c r="KP222" s="689"/>
      <c r="KQ222" s="689"/>
      <c r="KR222" s="689"/>
      <c r="KS222" s="689"/>
      <c r="KT222" s="689"/>
      <c r="KU222" s="689"/>
      <c r="KV222" s="689"/>
      <c r="KW222" s="689"/>
      <c r="KX222" s="689"/>
      <c r="KY222" s="689"/>
      <c r="KZ222" s="689"/>
      <c r="LA222" s="689"/>
      <c r="LB222" s="689"/>
      <c r="LC222" s="689"/>
      <c r="LD222" s="689"/>
      <c r="LE222" s="689"/>
      <c r="LF222" s="689"/>
      <c r="LG222" s="689"/>
      <c r="LH222" s="689"/>
      <c r="LI222" s="689"/>
      <c r="LJ222" s="689"/>
      <c r="LK222" s="689"/>
      <c r="LL222" s="689"/>
      <c r="LM222" s="689"/>
      <c r="LN222" s="689"/>
      <c r="LO222" s="689"/>
      <c r="LP222" s="689"/>
      <c r="LQ222" s="689"/>
      <c r="LR222" s="689"/>
      <c r="LS222" s="689"/>
      <c r="LT222" s="689"/>
      <c r="LU222" s="689"/>
      <c r="LV222" s="689"/>
      <c r="LW222" s="689"/>
      <c r="LX222" s="689"/>
      <c r="LY222" s="689"/>
      <c r="LZ222" s="689"/>
      <c r="MA222" s="689"/>
      <c r="MB222" s="689"/>
      <c r="MC222" s="689"/>
      <c r="MD222" s="689"/>
      <c r="ME222" s="689"/>
      <c r="MF222" s="689"/>
      <c r="MG222" s="689"/>
      <c r="MH222" s="689"/>
      <c r="MI222" s="689"/>
      <c r="MJ222" s="689"/>
      <c r="MK222" s="689"/>
      <c r="ML222" s="689"/>
      <c r="MM222" s="689"/>
      <c r="MN222" s="689"/>
      <c r="MO222" s="689"/>
      <c r="MP222" s="689"/>
      <c r="MQ222" s="689"/>
      <c r="MR222" s="689"/>
      <c r="MS222" s="689"/>
      <c r="MT222" s="689"/>
      <c r="MU222" s="689"/>
      <c r="MV222" s="689"/>
      <c r="MW222" s="689"/>
      <c r="MX222" s="689"/>
      <c r="MY222" s="689"/>
      <c r="MZ222" s="689"/>
      <c r="NA222" s="689"/>
      <c r="NB222" s="689"/>
      <c r="NC222" s="689"/>
      <c r="ND222" s="689"/>
      <c r="NE222" s="689"/>
      <c r="NF222" s="689"/>
      <c r="NG222" s="689"/>
      <c r="NH222" s="689"/>
      <c r="NI222" s="689"/>
      <c r="NJ222" s="689"/>
      <c r="NK222" s="689"/>
      <c r="NL222" s="689"/>
      <c r="NM222" s="689"/>
      <c r="NN222" s="689"/>
      <c r="NO222" s="689"/>
      <c r="NP222" s="689"/>
      <c r="NQ222" s="689"/>
      <c r="NR222" s="689"/>
      <c r="NS222" s="689"/>
      <c r="NT222" s="689"/>
      <c r="NU222" s="689"/>
      <c r="NV222" s="689"/>
      <c r="NW222" s="689"/>
      <c r="NX222" s="689"/>
      <c r="NY222" s="689"/>
      <c r="NZ222" s="689"/>
      <c r="OA222" s="689"/>
      <c r="OB222" s="689"/>
      <c r="OC222" s="689"/>
      <c r="OD222" s="689"/>
      <c r="OE222" s="689"/>
      <c r="OF222" s="689"/>
      <c r="OG222" s="689"/>
      <c r="OH222" s="689"/>
      <c r="OI222" s="689"/>
      <c r="OJ222" s="689"/>
      <c r="OK222" s="689"/>
      <c r="OL222" s="689"/>
      <c r="OM222" s="689"/>
      <c r="ON222" s="689"/>
      <c r="OO222" s="689"/>
      <c r="OP222" s="689"/>
      <c r="OQ222" s="689"/>
      <c r="OR222" s="689"/>
      <c r="OS222" s="689"/>
      <c r="OT222" s="689"/>
      <c r="OU222" s="689"/>
      <c r="OV222" s="689"/>
      <c r="OW222" s="689"/>
      <c r="OX222" s="689"/>
      <c r="OY222" s="689"/>
      <c r="OZ222" s="689"/>
      <c r="PA222" s="689"/>
      <c r="PB222" s="689"/>
      <c r="PC222" s="689"/>
      <c r="PD222" s="689"/>
      <c r="PE222" s="689"/>
      <c r="PF222" s="689"/>
      <c r="PG222" s="689"/>
      <c r="PH222" s="689"/>
      <c r="PI222" s="689"/>
      <c r="PJ222" s="689"/>
      <c r="PK222" s="689"/>
      <c r="PL222" s="689"/>
      <c r="PM222" s="689"/>
      <c r="PN222" s="689"/>
      <c r="PO222" s="689"/>
      <c r="PP222" s="689"/>
      <c r="PQ222" s="689"/>
      <c r="PR222" s="689"/>
      <c r="PS222" s="689"/>
      <c r="PT222" s="689"/>
      <c r="PU222" s="689"/>
      <c r="PV222" s="689"/>
      <c r="PW222" s="689"/>
      <c r="PX222" s="689"/>
      <c r="PY222" s="689"/>
      <c r="PZ222" s="689"/>
      <c r="QA222" s="689"/>
      <c r="QB222" s="689"/>
      <c r="QC222" s="689"/>
      <c r="QD222" s="689"/>
      <c r="QE222" s="689"/>
      <c r="QF222" s="689"/>
      <c r="QG222" s="689"/>
      <c r="QH222" s="689"/>
      <c r="QI222" s="689"/>
      <c r="QJ222" s="689"/>
      <c r="QK222" s="689"/>
      <c r="QL222" s="689"/>
      <c r="QM222" s="689"/>
      <c r="QN222" s="689"/>
      <c r="QO222" s="689"/>
      <c r="QP222" s="689"/>
      <c r="QQ222" s="689"/>
      <c r="QR222" s="689"/>
      <c r="QS222" s="689"/>
      <c r="QT222" s="689"/>
      <c r="QU222" s="689"/>
      <c r="QV222" s="689"/>
      <c r="QW222" s="689"/>
      <c r="QX222" s="689"/>
      <c r="QY222" s="689"/>
      <c r="QZ222" s="689"/>
      <c r="RA222" s="689"/>
      <c r="RB222" s="689"/>
      <c r="RC222" s="689"/>
      <c r="RD222" s="689"/>
      <c r="RE222" s="689"/>
      <c r="RF222" s="689"/>
      <c r="RG222" s="689"/>
      <c r="RH222" s="689"/>
      <c r="RI222" s="689"/>
      <c r="RJ222" s="689"/>
      <c r="RK222" s="689"/>
      <c r="RL222" s="689"/>
      <c r="RM222" s="689"/>
      <c r="RN222" s="689"/>
      <c r="RO222" s="689"/>
      <c r="RP222" s="689"/>
      <c r="RQ222" s="689"/>
      <c r="RR222" s="689"/>
      <c r="RS222" s="689"/>
      <c r="RT222" s="689"/>
      <c r="RU222" s="689"/>
      <c r="RV222" s="689"/>
      <c r="RW222" s="689"/>
      <c r="RX222" s="689"/>
      <c r="RY222" s="689"/>
      <c r="RZ222" s="689"/>
      <c r="SA222" s="689"/>
      <c r="SB222" s="689"/>
      <c r="SC222" s="689"/>
      <c r="SD222" s="689"/>
      <c r="SE222" s="689"/>
      <c r="SF222" s="689"/>
      <c r="SG222" s="689"/>
      <c r="SH222" s="689"/>
      <c r="SI222" s="689"/>
      <c r="SJ222" s="689"/>
      <c r="SK222" s="689"/>
      <c r="SL222" s="689"/>
      <c r="SM222" s="689"/>
      <c r="SN222" s="689"/>
      <c r="SO222" s="689"/>
      <c r="SP222" s="689"/>
      <c r="SQ222" s="689"/>
      <c r="SR222" s="689"/>
      <c r="SS222" s="689"/>
      <c r="ST222" s="689"/>
      <c r="SU222" s="689"/>
      <c r="SV222" s="689"/>
      <c r="SW222" s="689"/>
      <c r="SX222" s="689"/>
      <c r="SY222" s="689"/>
      <c r="SZ222" s="689"/>
      <c r="TA222" s="689"/>
      <c r="TB222" s="689"/>
      <c r="TC222" s="689"/>
      <c r="TD222" s="689"/>
      <c r="TE222" s="689"/>
      <c r="TF222" s="689"/>
      <c r="TG222" s="689"/>
      <c r="TH222" s="689"/>
      <c r="TI222" s="689"/>
      <c r="TJ222" s="689"/>
      <c r="TK222" s="689"/>
      <c r="TL222" s="689"/>
      <c r="TM222" s="689"/>
      <c r="TN222" s="689"/>
      <c r="TO222" s="689"/>
      <c r="TP222" s="689"/>
      <c r="TQ222" s="689"/>
      <c r="TR222" s="689"/>
      <c r="TS222" s="689"/>
      <c r="TT222" s="689"/>
      <c r="TU222" s="689"/>
      <c r="TV222" s="689"/>
      <c r="TW222" s="689"/>
      <c r="TX222" s="689"/>
      <c r="TY222" s="689"/>
      <c r="TZ222" s="689"/>
      <c r="UA222" s="689"/>
      <c r="UB222" s="689"/>
      <c r="UC222" s="689"/>
      <c r="UD222" s="689"/>
      <c r="UE222" s="689"/>
      <c r="UF222" s="689"/>
      <c r="UG222" s="689"/>
      <c r="UH222" s="689"/>
      <c r="UI222" s="689"/>
      <c r="UJ222" s="689"/>
      <c r="UK222" s="689"/>
      <c r="UL222" s="689"/>
      <c r="UM222" s="689"/>
      <c r="UN222" s="689"/>
      <c r="UO222" s="689"/>
      <c r="UP222" s="689"/>
      <c r="UQ222" s="689"/>
      <c r="UR222" s="689"/>
      <c r="US222" s="689"/>
      <c r="UT222" s="689"/>
      <c r="UU222" s="689"/>
      <c r="UV222" s="689"/>
      <c r="UW222" s="689"/>
      <c r="UX222" s="689"/>
      <c r="UY222" s="689"/>
      <c r="UZ222" s="689"/>
      <c r="VA222" s="689"/>
      <c r="VB222" s="689"/>
      <c r="VC222" s="689"/>
      <c r="VD222" s="689"/>
      <c r="VE222" s="689"/>
      <c r="VF222" s="689"/>
      <c r="VG222" s="689"/>
      <c r="VH222" s="689"/>
      <c r="VI222" s="689"/>
      <c r="VJ222" s="689"/>
      <c r="VK222" s="689"/>
      <c r="VL222" s="689"/>
      <c r="VM222" s="689"/>
      <c r="VN222" s="689"/>
      <c r="VO222" s="689"/>
      <c r="VP222" s="689"/>
      <c r="VQ222" s="689"/>
      <c r="VR222" s="689"/>
      <c r="VS222" s="689"/>
      <c r="VT222" s="689"/>
      <c r="VU222" s="689"/>
      <c r="VV222" s="689"/>
      <c r="VW222" s="689"/>
      <c r="VX222" s="689"/>
      <c r="VY222" s="689"/>
      <c r="VZ222" s="689"/>
      <c r="WA222" s="689"/>
      <c r="WB222" s="689"/>
      <c r="WC222" s="689"/>
      <c r="WD222" s="689"/>
      <c r="WE222" s="689"/>
      <c r="WF222" s="689"/>
      <c r="WG222" s="689"/>
      <c r="WH222" s="689"/>
      <c r="WI222" s="689"/>
      <c r="WJ222" s="689"/>
      <c r="WK222" s="689"/>
      <c r="WL222" s="689"/>
      <c r="WM222" s="689"/>
      <c r="WN222" s="689"/>
      <c r="WO222" s="689"/>
      <c r="WP222" s="689"/>
      <c r="WQ222" s="689"/>
      <c r="WR222" s="689"/>
      <c r="WS222" s="689"/>
      <c r="WT222" s="689"/>
      <c r="WU222" s="689"/>
      <c r="WV222" s="689"/>
      <c r="WW222" s="689"/>
      <c r="WX222" s="689"/>
      <c r="WY222" s="689"/>
      <c r="WZ222" s="689"/>
      <c r="XA222" s="689"/>
      <c r="XB222" s="689"/>
      <c r="XC222" s="689"/>
      <c r="XD222" s="689"/>
      <c r="XE222" s="689"/>
      <c r="XF222" s="689"/>
      <c r="XG222" s="689"/>
      <c r="XH222" s="689"/>
      <c r="XI222" s="689"/>
      <c r="XJ222" s="689"/>
      <c r="XK222" s="689"/>
      <c r="XL222" s="689"/>
      <c r="XM222" s="689"/>
      <c r="XN222" s="689"/>
      <c r="XO222" s="689"/>
      <c r="XP222" s="689"/>
      <c r="XQ222" s="689"/>
      <c r="XR222" s="689"/>
      <c r="XS222" s="689"/>
      <c r="XT222" s="689"/>
      <c r="XU222" s="689"/>
      <c r="XV222" s="689"/>
      <c r="XW222" s="689"/>
      <c r="XX222" s="689"/>
      <c r="XY222" s="689"/>
      <c r="XZ222" s="689"/>
      <c r="YA222" s="689"/>
      <c r="YB222" s="689"/>
      <c r="YC222" s="689"/>
      <c r="YD222" s="689"/>
      <c r="YE222" s="689"/>
      <c r="YF222" s="689"/>
      <c r="YG222" s="689"/>
      <c r="YH222" s="689"/>
      <c r="YI222" s="689"/>
      <c r="YJ222" s="689"/>
      <c r="YK222" s="689"/>
      <c r="YL222" s="689"/>
      <c r="YM222" s="689"/>
      <c r="YN222" s="689"/>
      <c r="YO222" s="689"/>
      <c r="YP222" s="689"/>
      <c r="YQ222" s="689"/>
      <c r="YR222" s="689"/>
      <c r="YS222" s="689"/>
      <c r="YT222" s="689"/>
      <c r="YU222" s="689"/>
      <c r="YV222" s="689"/>
      <c r="YW222" s="689"/>
      <c r="YX222" s="689"/>
      <c r="YY222" s="689"/>
      <c r="YZ222" s="689"/>
      <c r="ZA222" s="689"/>
      <c r="ZB222" s="689"/>
      <c r="ZC222" s="689"/>
      <c r="ZD222" s="689"/>
      <c r="ZE222" s="689"/>
      <c r="ZF222" s="689"/>
      <c r="ZG222" s="689"/>
      <c r="ZH222" s="689"/>
      <c r="ZI222" s="689"/>
      <c r="ZJ222" s="689"/>
      <c r="ZK222" s="689"/>
      <c r="ZL222" s="689"/>
      <c r="ZM222" s="689"/>
      <c r="ZN222" s="689"/>
      <c r="ZO222" s="689"/>
      <c r="ZP222" s="689"/>
      <c r="ZQ222" s="689"/>
      <c r="ZR222" s="689"/>
      <c r="ZS222" s="689"/>
      <c r="ZT222" s="689"/>
      <c r="ZU222" s="689"/>
      <c r="ZV222" s="689"/>
      <c r="ZW222" s="689"/>
      <c r="ZX222" s="689"/>
      <c r="ZY222" s="689"/>
      <c r="ZZ222" s="689"/>
      <c r="AAA222" s="689"/>
      <c r="AAB222" s="689"/>
      <c r="AAC222" s="689"/>
      <c r="AAD222" s="689"/>
      <c r="AAE222" s="689"/>
      <c r="AAF222" s="689"/>
      <c r="AAG222" s="689"/>
      <c r="AAH222" s="689"/>
      <c r="AAI222" s="689"/>
      <c r="AAJ222" s="689"/>
      <c r="AAK222" s="689"/>
      <c r="AAL222" s="689"/>
      <c r="AAM222" s="689"/>
      <c r="AAN222" s="689"/>
      <c r="AAO222" s="689"/>
      <c r="AAP222" s="689"/>
      <c r="AAQ222" s="689"/>
      <c r="AAR222" s="689"/>
      <c r="AAS222" s="689"/>
      <c r="AAT222" s="689"/>
      <c r="AAU222" s="689"/>
      <c r="AAV222" s="689"/>
      <c r="AAW222" s="689"/>
      <c r="AAX222" s="689"/>
      <c r="AAY222" s="689"/>
      <c r="AAZ222" s="689"/>
      <c r="ABA222" s="689"/>
      <c r="ABB222" s="689"/>
      <c r="ABC222" s="689"/>
      <c r="ABD222" s="689"/>
      <c r="ABE222" s="689"/>
      <c r="ABF222" s="689"/>
      <c r="ABG222" s="689"/>
      <c r="ABH222" s="689"/>
      <c r="ABI222" s="689"/>
      <c r="ABJ222" s="689"/>
      <c r="ABK222" s="689"/>
      <c r="ABL222" s="689"/>
      <c r="ABM222" s="689"/>
      <c r="ABN222" s="689"/>
      <c r="ABO222" s="689"/>
      <c r="ABP222" s="689"/>
      <c r="ABQ222" s="689"/>
      <c r="ABR222" s="689"/>
      <c r="ABS222" s="689"/>
      <c r="ABT222" s="689"/>
      <c r="ABU222" s="689"/>
      <c r="ABV222" s="689"/>
      <c r="ABW222" s="689"/>
      <c r="ABX222" s="689"/>
      <c r="ABY222" s="689"/>
      <c r="ABZ222" s="689"/>
      <c r="ACA222" s="689"/>
      <c r="ACB222" s="689"/>
      <c r="ACC222" s="689"/>
      <c r="ACD222" s="689"/>
      <c r="ACE222" s="689"/>
      <c r="ACF222" s="689"/>
      <c r="ACG222" s="689"/>
      <c r="ACH222" s="689"/>
      <c r="ACI222" s="689"/>
      <c r="ACJ222" s="689"/>
      <c r="ACK222" s="689"/>
      <c r="ACL222" s="689"/>
      <c r="ACM222" s="689"/>
      <c r="ACN222" s="689"/>
      <c r="ACO222" s="689"/>
      <c r="ACP222" s="689"/>
      <c r="ACQ222" s="689"/>
      <c r="ACR222" s="689"/>
      <c r="ACS222" s="689"/>
      <c r="ACT222" s="689"/>
      <c r="ACU222" s="689"/>
      <c r="ACV222" s="689"/>
      <c r="ACW222" s="689"/>
      <c r="ACX222" s="689"/>
      <c r="ACY222" s="689"/>
      <c r="ACZ222" s="689"/>
      <c r="ADA222" s="689"/>
      <c r="ADB222" s="689"/>
      <c r="ADC222" s="689"/>
      <c r="ADD222" s="689"/>
      <c r="ADE222" s="689"/>
      <c r="ADF222" s="689"/>
      <c r="ADG222" s="689"/>
      <c r="ADH222" s="689"/>
      <c r="ADI222" s="689"/>
      <c r="ADJ222" s="689"/>
      <c r="ADK222" s="689"/>
      <c r="ADL222" s="689"/>
      <c r="ADM222" s="689"/>
      <c r="ADN222" s="689"/>
      <c r="ADO222" s="689"/>
      <c r="ADP222" s="689"/>
      <c r="ADQ222" s="689"/>
      <c r="ADR222" s="689"/>
      <c r="ADS222" s="689"/>
      <c r="ADT222" s="689"/>
      <c r="ADU222" s="689"/>
      <c r="ADV222" s="689"/>
      <c r="ADW222" s="689"/>
      <c r="ADX222" s="689"/>
      <c r="ADY222" s="689"/>
      <c r="ADZ222" s="689"/>
      <c r="AEA222" s="689"/>
      <c r="AEB222" s="689"/>
      <c r="AEC222" s="689"/>
      <c r="AED222" s="689"/>
      <c r="AEE222" s="689"/>
      <c r="AEF222" s="689"/>
      <c r="AEG222" s="689"/>
      <c r="AEH222" s="689"/>
      <c r="AEI222" s="689"/>
      <c r="AEJ222" s="689"/>
      <c r="AEK222" s="689"/>
      <c r="AEL222" s="689"/>
      <c r="AEM222" s="689"/>
      <c r="AEN222" s="689"/>
      <c r="AEO222" s="689"/>
      <c r="AEP222" s="689"/>
      <c r="AEQ222" s="689"/>
      <c r="AER222" s="689"/>
      <c r="AES222" s="689"/>
      <c r="AET222" s="689"/>
      <c r="AEU222" s="689"/>
      <c r="AEV222" s="689"/>
      <c r="AEW222" s="689"/>
      <c r="AEX222" s="689"/>
      <c r="AEY222" s="689"/>
      <c r="AEZ222" s="689"/>
      <c r="AFA222" s="689"/>
      <c r="AFB222" s="689"/>
      <c r="AFC222" s="689"/>
      <c r="AFD222" s="689"/>
      <c r="AFE222" s="689"/>
      <c r="AFF222" s="689"/>
      <c r="AFG222" s="689"/>
      <c r="AFH222" s="689"/>
      <c r="AFI222" s="689"/>
      <c r="AFJ222" s="689"/>
      <c r="AFK222" s="689"/>
      <c r="AFL222" s="689"/>
      <c r="AFM222" s="689"/>
      <c r="AFN222" s="689"/>
      <c r="AFO222" s="689"/>
      <c r="AFP222" s="689"/>
      <c r="AFQ222" s="689"/>
      <c r="AFR222" s="689"/>
      <c r="AFS222" s="689"/>
      <c r="AFT222" s="689"/>
      <c r="AFU222" s="689"/>
      <c r="AFV222" s="689"/>
      <c r="AFW222" s="689"/>
      <c r="AFX222" s="689"/>
      <c r="AFY222" s="689"/>
      <c r="AFZ222" s="689"/>
      <c r="AGA222" s="689"/>
      <c r="AGB222" s="689"/>
      <c r="AGC222" s="689"/>
      <c r="AGD222" s="689"/>
      <c r="AGE222" s="689"/>
      <c r="AGF222" s="689"/>
      <c r="AGG222" s="689"/>
      <c r="AGH222" s="689"/>
      <c r="AGI222" s="689"/>
      <c r="AGJ222" s="689"/>
      <c r="AGK222" s="689"/>
      <c r="AGL222" s="689"/>
      <c r="AGM222" s="689"/>
      <c r="AGN222" s="689"/>
      <c r="AGO222" s="689"/>
      <c r="AGP222" s="689"/>
      <c r="AGQ222" s="689"/>
      <c r="AGR222" s="689"/>
      <c r="AGS222" s="689"/>
      <c r="AGT222" s="689"/>
      <c r="AGU222" s="689"/>
      <c r="AGV222" s="689"/>
      <c r="AGW222" s="689"/>
      <c r="AGX222" s="689"/>
      <c r="AGY222" s="689"/>
      <c r="AGZ222" s="689"/>
      <c r="AHA222" s="689"/>
      <c r="AHB222" s="689"/>
      <c r="AHC222" s="689"/>
      <c r="AHD222" s="689"/>
      <c r="AHE222" s="689"/>
      <c r="AHF222" s="689"/>
      <c r="AHG222" s="689"/>
      <c r="AHH222" s="689"/>
      <c r="AHI222" s="689"/>
      <c r="AHJ222" s="689"/>
      <c r="AHK222" s="689"/>
      <c r="AHL222" s="689"/>
      <c r="AHM222" s="689"/>
      <c r="AHN222" s="689"/>
      <c r="AHO222" s="689"/>
      <c r="AHP222" s="689"/>
      <c r="AHQ222" s="689"/>
      <c r="AHR222" s="689"/>
      <c r="AHS222" s="689"/>
      <c r="AHT222" s="689"/>
      <c r="AHU222" s="689"/>
      <c r="AHV222" s="689"/>
      <c r="AHW222" s="689"/>
      <c r="AHX222" s="689"/>
      <c r="AHY222" s="689"/>
      <c r="AHZ222" s="689"/>
      <c r="AIA222" s="689"/>
      <c r="AIB222" s="689"/>
      <c r="AIC222" s="689"/>
      <c r="AID222" s="689"/>
      <c r="AIE222" s="689"/>
      <c r="AIF222" s="689"/>
      <c r="AIG222" s="689"/>
      <c r="AIH222" s="689"/>
      <c r="AII222" s="689"/>
      <c r="AIJ222" s="689"/>
      <c r="AIK222" s="689"/>
      <c r="AIL222" s="689"/>
      <c r="AIM222" s="689"/>
      <c r="AIN222" s="689"/>
      <c r="AIO222" s="689"/>
      <c r="AIP222" s="689"/>
      <c r="AIQ222" s="689"/>
      <c r="AIR222" s="689"/>
      <c r="AIS222" s="689"/>
      <c r="AIT222" s="689"/>
      <c r="AIU222" s="689"/>
      <c r="AIV222" s="689"/>
      <c r="AIW222" s="689"/>
      <c r="AIX222" s="689"/>
      <c r="AIY222" s="689"/>
      <c r="AIZ222" s="689"/>
      <c r="AJA222" s="689"/>
      <c r="AJB222" s="689"/>
      <c r="AJC222" s="689"/>
      <c r="AJD222" s="689"/>
      <c r="AJE222" s="689"/>
      <c r="AJF222" s="689"/>
      <c r="AJG222" s="689"/>
      <c r="AJH222" s="689"/>
      <c r="AJI222" s="689"/>
      <c r="AJJ222" s="689"/>
      <c r="AJK222" s="689"/>
      <c r="AJL222" s="689"/>
      <c r="AJM222" s="689"/>
      <c r="AJN222" s="689"/>
      <c r="AJO222" s="689"/>
      <c r="AJP222" s="689"/>
      <c r="AJQ222" s="689"/>
      <c r="AJR222" s="689"/>
      <c r="AJS222" s="689"/>
      <c r="AJT222" s="689"/>
      <c r="AJU222" s="689"/>
      <c r="AJV222" s="689"/>
      <c r="AJW222" s="689"/>
      <c r="AJX222" s="689"/>
      <c r="AJY222" s="689"/>
      <c r="AJZ222" s="689"/>
      <c r="AKA222" s="689"/>
      <c r="AKB222" s="689"/>
      <c r="AKC222" s="689"/>
      <c r="AKD222" s="689"/>
      <c r="AKE222" s="689"/>
      <c r="AKF222" s="689"/>
      <c r="AKG222" s="689"/>
      <c r="AKH222" s="689"/>
      <c r="AKI222" s="689"/>
      <c r="AKJ222" s="689"/>
      <c r="AKK222" s="689"/>
      <c r="AKL222" s="689"/>
      <c r="AKM222" s="689"/>
      <c r="AKN222" s="689"/>
      <c r="AKO222" s="689"/>
      <c r="AKP222" s="689"/>
      <c r="AKQ222" s="689"/>
      <c r="AKR222" s="689"/>
      <c r="AKS222" s="689"/>
      <c r="AKT222" s="689"/>
      <c r="AKU222" s="689"/>
      <c r="AKV222" s="689"/>
      <c r="AKW222" s="689"/>
      <c r="AKX222" s="689"/>
      <c r="AKY222" s="689"/>
      <c r="AKZ222" s="689"/>
      <c r="ALA222" s="689"/>
      <c r="ALB222" s="689"/>
      <c r="ALC222" s="689"/>
      <c r="ALD222" s="689"/>
      <c r="ALE222" s="689"/>
      <c r="ALF222" s="689"/>
      <c r="ALG222" s="689"/>
      <c r="ALH222" s="689"/>
      <c r="ALI222" s="689"/>
      <c r="ALJ222" s="689"/>
      <c r="ALK222" s="689"/>
      <c r="ALL222" s="689"/>
      <c r="ALM222" s="689"/>
      <c r="ALN222" s="689"/>
      <c r="ALO222" s="689"/>
      <c r="ALP222" s="689"/>
      <c r="ALQ222" s="689"/>
      <c r="ALR222" s="689"/>
      <c r="ALS222" s="689"/>
      <c r="ALT222" s="689"/>
      <c r="ALU222" s="689"/>
      <c r="ALV222" s="689"/>
      <c r="ALW222" s="689"/>
      <c r="ALX222" s="689"/>
      <c r="ALY222" s="689"/>
      <c r="ALZ222" s="689"/>
      <c r="AMA222" s="689"/>
      <c r="AMB222" s="689"/>
      <c r="AMC222" s="689"/>
      <c r="AMD222" s="689"/>
      <c r="AME222" s="689"/>
      <c r="AMF222" s="689"/>
      <c r="AMG222" s="689"/>
      <c r="AMH222" s="689"/>
      <c r="AMI222" s="689"/>
      <c r="AMJ222" s="689"/>
      <c r="AMK222" s="689"/>
      <c r="AML222" s="689"/>
      <c r="AMM222" s="689"/>
      <c r="AMN222" s="689"/>
      <c r="AMO222" s="689"/>
      <c r="AMP222" s="689"/>
      <c r="AMQ222" s="689"/>
      <c r="AMR222" s="689"/>
      <c r="AMS222" s="689"/>
      <c r="AMT222" s="689"/>
      <c r="AMU222" s="689"/>
      <c r="AMV222" s="689"/>
      <c r="AMW222" s="689"/>
      <c r="AMX222" s="689"/>
      <c r="AMY222" s="689"/>
      <c r="AMZ222" s="689"/>
      <c r="ANA222" s="689"/>
      <c r="ANB222" s="689"/>
      <c r="ANC222" s="689"/>
      <c r="AND222" s="689"/>
      <c r="ANE222" s="689"/>
      <c r="ANF222" s="689"/>
      <c r="ANG222" s="689"/>
      <c r="ANH222" s="689"/>
      <c r="ANI222" s="689"/>
      <c r="ANJ222" s="689"/>
      <c r="ANK222" s="689"/>
      <c r="ANL222" s="689"/>
      <c r="ANM222" s="689"/>
      <c r="ANN222" s="689"/>
      <c r="ANO222" s="689"/>
      <c r="ANP222" s="689"/>
      <c r="ANQ222" s="689"/>
      <c r="ANR222" s="689"/>
      <c r="ANS222" s="689"/>
      <c r="ANT222" s="689"/>
      <c r="ANU222" s="689"/>
      <c r="ANV222" s="689"/>
      <c r="ANW222" s="689"/>
      <c r="ANX222" s="689"/>
      <c r="ANY222" s="689"/>
      <c r="ANZ222" s="689"/>
      <c r="AOA222" s="689"/>
      <c r="AOB222" s="689"/>
      <c r="AOC222" s="689"/>
      <c r="AOD222" s="689"/>
      <c r="AOE222" s="689"/>
      <c r="AOF222" s="689"/>
      <c r="AOG222" s="689"/>
      <c r="AOH222" s="689"/>
      <c r="AOI222" s="689"/>
      <c r="AOJ222" s="689"/>
      <c r="AOK222" s="689"/>
      <c r="AOL222" s="689"/>
      <c r="AOM222" s="689"/>
      <c r="AON222" s="689"/>
      <c r="AOO222" s="689"/>
      <c r="AOP222" s="689"/>
      <c r="AOQ222" s="689"/>
      <c r="AOR222" s="689"/>
      <c r="AOS222" s="689"/>
      <c r="AOT222" s="689"/>
      <c r="AOU222" s="689"/>
      <c r="AOV222" s="689"/>
      <c r="AOW222" s="689"/>
      <c r="AOX222" s="689"/>
      <c r="AOY222" s="689"/>
      <c r="AOZ222" s="689"/>
      <c r="APA222" s="689"/>
      <c r="APB222" s="689"/>
      <c r="APC222" s="689"/>
      <c r="APD222" s="689"/>
      <c r="APE222" s="689"/>
      <c r="APF222" s="689"/>
      <c r="APG222" s="689"/>
      <c r="APH222" s="689"/>
      <c r="API222" s="689"/>
      <c r="APJ222" s="689"/>
      <c r="APK222" s="689"/>
      <c r="APL222" s="689"/>
      <c r="APM222" s="689"/>
      <c r="APN222" s="689"/>
      <c r="APO222" s="689"/>
      <c r="APP222" s="689"/>
      <c r="APQ222" s="689"/>
      <c r="APR222" s="689"/>
      <c r="APS222" s="689"/>
      <c r="APT222" s="689"/>
      <c r="APU222" s="689"/>
      <c r="APV222" s="689"/>
      <c r="APW222" s="689"/>
      <c r="APX222" s="689"/>
      <c r="APY222" s="689"/>
      <c r="APZ222" s="689"/>
      <c r="AQA222" s="689"/>
      <c r="AQB222" s="689"/>
      <c r="AQC222" s="689"/>
      <c r="AQD222" s="689"/>
      <c r="AQE222" s="689"/>
      <c r="AQF222" s="689"/>
      <c r="AQG222" s="689"/>
      <c r="AQH222" s="689"/>
      <c r="AQI222" s="689"/>
      <c r="AQJ222" s="689"/>
      <c r="AQK222" s="689"/>
      <c r="AQL222" s="689"/>
      <c r="AQM222" s="689"/>
      <c r="AQN222" s="689"/>
      <c r="AQO222" s="689"/>
      <c r="AQP222" s="689"/>
      <c r="AQQ222" s="689"/>
      <c r="AQR222" s="689"/>
      <c r="AQS222" s="689"/>
      <c r="AQT222" s="689"/>
      <c r="AQU222" s="689"/>
      <c r="AQV222" s="689"/>
      <c r="AQW222" s="689"/>
      <c r="AQX222" s="689"/>
      <c r="AQY222" s="689"/>
      <c r="AQZ222" s="689"/>
      <c r="ARA222" s="689"/>
      <c r="ARB222" s="689"/>
      <c r="ARC222" s="689"/>
      <c r="ARD222" s="689"/>
      <c r="ARE222" s="689"/>
      <c r="ARF222" s="689"/>
      <c r="ARG222" s="689"/>
      <c r="ARH222" s="689"/>
      <c r="ARI222" s="689"/>
      <c r="ARJ222" s="689"/>
      <c r="ARK222" s="689"/>
      <c r="ARL222" s="689"/>
      <c r="ARM222" s="689"/>
      <c r="ARN222" s="689"/>
      <c r="ARO222" s="689"/>
      <c r="ARP222" s="689"/>
      <c r="ARQ222" s="689"/>
      <c r="ARR222" s="689"/>
      <c r="ARS222" s="689"/>
      <c r="ART222" s="689"/>
      <c r="ARU222" s="689"/>
      <c r="ARV222" s="689"/>
      <c r="ARW222" s="689"/>
      <c r="ARX222" s="689"/>
      <c r="ARY222" s="689"/>
      <c r="ARZ222" s="689"/>
      <c r="ASA222" s="689"/>
      <c r="ASB222" s="689"/>
      <c r="ASC222" s="689"/>
      <c r="ASD222" s="689"/>
      <c r="ASE222" s="689"/>
      <c r="ASF222" s="689"/>
      <c r="ASG222" s="689"/>
      <c r="ASH222" s="689"/>
      <c r="ASI222" s="689"/>
      <c r="ASJ222" s="689"/>
      <c r="ASK222" s="689"/>
      <c r="ASL222" s="689"/>
      <c r="ASM222" s="689"/>
      <c r="ASN222" s="689"/>
      <c r="ASO222" s="689"/>
      <c r="ASP222" s="689"/>
      <c r="ASQ222" s="689"/>
      <c r="ASR222" s="689"/>
      <c r="ASS222" s="689"/>
      <c r="AST222" s="689"/>
      <c r="ASU222" s="689"/>
      <c r="ASV222" s="689"/>
      <c r="ASW222" s="689"/>
      <c r="ASX222" s="689"/>
      <c r="ASY222" s="689"/>
      <c r="ASZ222" s="689"/>
      <c r="ATA222" s="689"/>
      <c r="ATB222" s="689"/>
      <c r="ATC222" s="689"/>
      <c r="ATD222" s="689"/>
      <c r="ATE222" s="689"/>
      <c r="ATF222" s="689"/>
      <c r="ATG222" s="689"/>
      <c r="ATH222" s="689"/>
      <c r="ATI222" s="689"/>
      <c r="ATJ222" s="689"/>
      <c r="ATK222" s="689"/>
      <c r="ATL222" s="689"/>
      <c r="ATM222" s="689"/>
      <c r="ATN222" s="689"/>
      <c r="ATO222" s="689"/>
      <c r="ATP222" s="689"/>
      <c r="ATQ222" s="689"/>
      <c r="ATR222" s="689"/>
      <c r="ATS222" s="689"/>
      <c r="ATT222" s="689"/>
      <c r="ATU222" s="689"/>
      <c r="ATV222" s="689"/>
      <c r="ATW222" s="689"/>
      <c r="ATX222" s="689"/>
      <c r="ATY222" s="689"/>
      <c r="ATZ222" s="689"/>
      <c r="AUA222" s="689"/>
      <c r="AUB222" s="689"/>
      <c r="AUC222" s="689"/>
      <c r="AUD222" s="689"/>
      <c r="AUE222" s="689"/>
      <c r="AUF222" s="689"/>
      <c r="AUG222" s="689"/>
      <c r="AUH222" s="689"/>
      <c r="AUI222" s="689"/>
      <c r="AUJ222" s="689"/>
      <c r="AUK222" s="689"/>
      <c r="AUL222" s="689"/>
      <c r="AUM222" s="689"/>
      <c r="AUN222" s="689"/>
      <c r="AUO222" s="689"/>
      <c r="AUP222" s="689"/>
      <c r="AUQ222" s="689"/>
      <c r="AUR222" s="689"/>
      <c r="AUS222" s="689"/>
      <c r="AUT222" s="689"/>
      <c r="AUU222" s="689"/>
      <c r="AUV222" s="689"/>
      <c r="AUW222" s="689"/>
      <c r="AUX222" s="689"/>
      <c r="AUY222" s="689"/>
      <c r="AUZ222" s="689"/>
      <c r="AVA222" s="689"/>
      <c r="AVB222" s="689"/>
      <c r="AVC222" s="689"/>
      <c r="AVD222" s="689"/>
      <c r="AVE222" s="689"/>
      <c r="AVF222" s="689"/>
      <c r="AVG222" s="689"/>
      <c r="AVH222" s="689"/>
      <c r="AVI222" s="689"/>
      <c r="AVJ222" s="689"/>
      <c r="AVK222" s="689"/>
      <c r="AVL222" s="689"/>
      <c r="AVM222" s="689"/>
      <c r="AVN222" s="689"/>
      <c r="AVO222" s="689"/>
      <c r="AVP222" s="689"/>
      <c r="AVQ222" s="689"/>
      <c r="AVR222" s="689"/>
      <c r="AVS222" s="689"/>
      <c r="AVT222" s="689"/>
      <c r="AVU222" s="689"/>
      <c r="AVV222" s="689"/>
      <c r="AVW222" s="689"/>
      <c r="AVX222" s="689"/>
      <c r="AVY222" s="689"/>
      <c r="AVZ222" s="689"/>
      <c r="AWA222" s="689"/>
      <c r="AWB222" s="689"/>
      <c r="AWC222" s="689"/>
      <c r="AWD222" s="689"/>
      <c r="AWE222" s="689"/>
      <c r="AWF222" s="689"/>
      <c r="AWG222" s="689"/>
      <c r="AWH222" s="689"/>
      <c r="AWI222" s="689"/>
      <c r="AWJ222" s="689"/>
      <c r="AWK222" s="689"/>
      <c r="AWL222" s="689"/>
      <c r="AWM222" s="689"/>
      <c r="AWN222" s="689"/>
      <c r="AWO222" s="689"/>
      <c r="AWP222" s="689"/>
      <c r="AWQ222" s="689"/>
      <c r="AWR222" s="689"/>
      <c r="AWS222" s="689"/>
      <c r="AWT222" s="689"/>
      <c r="AWU222" s="689"/>
      <c r="AWV222" s="689"/>
      <c r="AWW222" s="689"/>
      <c r="AWX222" s="689"/>
      <c r="AWY222" s="689"/>
      <c r="AWZ222" s="689"/>
      <c r="AXA222" s="689"/>
      <c r="AXB222" s="689"/>
      <c r="AXC222" s="689"/>
      <c r="AXD222" s="689"/>
      <c r="AXE222" s="689"/>
      <c r="AXF222" s="689"/>
      <c r="AXG222" s="689"/>
      <c r="AXH222" s="689"/>
      <c r="AXI222" s="689"/>
      <c r="AXJ222" s="689"/>
    </row>
    <row r="223" spans="1:1310" s="690" customFormat="1" ht="23.25" customHeight="1">
      <c r="A223" s="691"/>
      <c r="B223" s="3705" t="s">
        <v>2053</v>
      </c>
      <c r="C223" s="3705"/>
      <c r="D223" s="3705"/>
      <c r="E223" s="3705"/>
      <c r="F223" s="692"/>
      <c r="G223" s="3705" t="s">
        <v>2054</v>
      </c>
      <c r="H223" s="3705"/>
      <c r="I223" s="3705"/>
      <c r="J223" s="692"/>
      <c r="K223" s="3705" t="s">
        <v>2055</v>
      </c>
      <c r="L223" s="3705"/>
      <c r="M223" s="3705"/>
      <c r="N223" s="692"/>
      <c r="O223" s="3705" t="s">
        <v>2056</v>
      </c>
      <c r="P223" s="3705"/>
      <c r="Q223" s="692"/>
      <c r="R223" s="75"/>
      <c r="S223" s="75"/>
      <c r="T223" s="75"/>
      <c r="U223" s="75"/>
      <c r="V223" s="75"/>
      <c r="W223" s="75"/>
      <c r="X223" s="75"/>
      <c r="Y223" s="75"/>
      <c r="Z223" s="75"/>
      <c r="AA223" s="75"/>
      <c r="AB223" s="75"/>
      <c r="AC223" s="75"/>
      <c r="AD223" s="689"/>
      <c r="AE223" s="689"/>
      <c r="AF223" s="689"/>
      <c r="AG223" s="689"/>
      <c r="AH223" s="689"/>
      <c r="AI223" s="689"/>
      <c r="AJ223" s="689"/>
      <c r="AK223" s="689"/>
      <c r="AL223" s="689"/>
      <c r="AM223" s="689"/>
      <c r="AN223" s="689"/>
      <c r="AO223" s="689"/>
      <c r="AP223" s="689"/>
      <c r="AQ223" s="689"/>
      <c r="AR223" s="689"/>
      <c r="AS223" s="689"/>
      <c r="AT223" s="689"/>
      <c r="AU223" s="689"/>
      <c r="AV223" s="689"/>
      <c r="AW223" s="689"/>
      <c r="AX223" s="689"/>
      <c r="AY223" s="689"/>
      <c r="AZ223" s="689"/>
      <c r="BA223" s="689"/>
      <c r="BB223" s="689"/>
      <c r="BC223" s="689"/>
      <c r="BD223" s="689"/>
      <c r="BE223" s="689"/>
      <c r="BF223" s="689"/>
      <c r="BG223" s="689"/>
      <c r="BH223" s="689"/>
      <c r="BI223" s="689"/>
      <c r="BJ223" s="689"/>
      <c r="BK223" s="689"/>
      <c r="BL223" s="689"/>
      <c r="BM223" s="689"/>
      <c r="BN223" s="689"/>
      <c r="BO223" s="689"/>
      <c r="BP223" s="689"/>
      <c r="BQ223" s="689"/>
      <c r="BR223" s="689"/>
      <c r="BS223" s="689"/>
      <c r="BT223" s="689"/>
      <c r="BU223" s="689"/>
      <c r="BV223" s="689"/>
      <c r="BW223" s="689"/>
      <c r="BX223" s="689"/>
      <c r="BY223" s="689"/>
      <c r="BZ223" s="689"/>
      <c r="CA223" s="689"/>
      <c r="CB223" s="689"/>
      <c r="CC223" s="689"/>
      <c r="CD223" s="689"/>
      <c r="CE223" s="689"/>
      <c r="CF223" s="689"/>
      <c r="CG223" s="689"/>
      <c r="CH223" s="689"/>
      <c r="CI223" s="689"/>
      <c r="CJ223" s="689"/>
      <c r="CK223" s="689"/>
      <c r="CL223" s="689"/>
      <c r="CM223" s="689"/>
      <c r="CN223" s="689"/>
      <c r="CO223" s="689"/>
      <c r="CP223" s="689"/>
      <c r="CQ223" s="689"/>
      <c r="CR223" s="689"/>
      <c r="CS223" s="689"/>
      <c r="CT223" s="689"/>
      <c r="CU223" s="689"/>
      <c r="CV223" s="689"/>
      <c r="CW223" s="689"/>
      <c r="CX223" s="689"/>
      <c r="CY223" s="689"/>
      <c r="CZ223" s="689"/>
      <c r="DA223" s="689"/>
      <c r="DB223" s="689"/>
      <c r="DC223" s="689"/>
      <c r="DD223" s="689"/>
      <c r="DE223" s="689"/>
      <c r="DF223" s="689"/>
      <c r="DG223" s="689"/>
      <c r="DH223" s="689"/>
      <c r="DI223" s="689"/>
      <c r="DJ223" s="689"/>
      <c r="DK223" s="689"/>
      <c r="DL223" s="689"/>
      <c r="DM223" s="689"/>
      <c r="DN223" s="689"/>
      <c r="DO223" s="689"/>
      <c r="DP223" s="689"/>
      <c r="DQ223" s="689"/>
      <c r="DR223" s="689"/>
      <c r="DS223" s="689"/>
      <c r="DT223" s="689"/>
      <c r="DU223" s="689"/>
      <c r="DV223" s="689"/>
      <c r="DW223" s="689"/>
      <c r="DX223" s="689"/>
      <c r="DY223" s="689"/>
      <c r="DZ223" s="689"/>
      <c r="EA223" s="689"/>
      <c r="EB223" s="689"/>
      <c r="EC223" s="689"/>
      <c r="ED223" s="689"/>
      <c r="EE223" s="689"/>
      <c r="EF223" s="689"/>
      <c r="EG223" s="689"/>
      <c r="EH223" s="689"/>
      <c r="EI223" s="689"/>
      <c r="EJ223" s="689"/>
      <c r="EK223" s="689"/>
      <c r="EL223" s="689"/>
      <c r="EM223" s="689"/>
      <c r="EN223" s="689"/>
      <c r="EO223" s="689"/>
      <c r="EP223" s="689"/>
      <c r="EQ223" s="689"/>
      <c r="ER223" s="689"/>
      <c r="ES223" s="689"/>
      <c r="ET223" s="689"/>
      <c r="EU223" s="689"/>
      <c r="EV223" s="689"/>
      <c r="EW223" s="689"/>
      <c r="EX223" s="689"/>
      <c r="EY223" s="689"/>
      <c r="EZ223" s="689"/>
      <c r="FA223" s="689"/>
      <c r="FB223" s="689"/>
      <c r="FC223" s="689"/>
      <c r="FD223" s="689"/>
      <c r="FE223" s="689"/>
      <c r="FF223" s="689"/>
      <c r="FG223" s="689"/>
      <c r="FH223" s="689"/>
      <c r="FI223" s="689"/>
      <c r="FJ223" s="689"/>
      <c r="FK223" s="689"/>
      <c r="FL223" s="689"/>
      <c r="FM223" s="689"/>
      <c r="FN223" s="689"/>
      <c r="FO223" s="689"/>
      <c r="FP223" s="689"/>
      <c r="FQ223" s="689"/>
      <c r="FR223" s="689"/>
      <c r="FS223" s="689"/>
      <c r="FT223" s="689"/>
      <c r="FU223" s="689"/>
      <c r="FV223" s="689"/>
      <c r="FW223" s="689"/>
      <c r="FX223" s="689"/>
      <c r="FY223" s="689"/>
      <c r="FZ223" s="689"/>
      <c r="GA223" s="689"/>
      <c r="GB223" s="689"/>
      <c r="GC223" s="689"/>
      <c r="GD223" s="689"/>
      <c r="GE223" s="689"/>
      <c r="GF223" s="689"/>
      <c r="GG223" s="689"/>
      <c r="GH223" s="689"/>
      <c r="GI223" s="689"/>
      <c r="GJ223" s="689"/>
      <c r="GK223" s="689"/>
      <c r="GL223" s="689"/>
      <c r="GM223" s="689"/>
      <c r="GN223" s="689"/>
      <c r="GO223" s="689"/>
      <c r="GP223" s="689"/>
      <c r="GQ223" s="689"/>
      <c r="GR223" s="689"/>
      <c r="GS223" s="689"/>
      <c r="GT223" s="689"/>
      <c r="GU223" s="689"/>
      <c r="GV223" s="689"/>
      <c r="GW223" s="689"/>
      <c r="GX223" s="689"/>
      <c r="GY223" s="689"/>
      <c r="GZ223" s="689"/>
      <c r="HA223" s="689"/>
      <c r="HB223" s="689"/>
      <c r="HC223" s="689"/>
      <c r="HD223" s="689"/>
      <c r="HE223" s="689"/>
      <c r="HF223" s="689"/>
      <c r="HG223" s="689"/>
      <c r="HH223" s="689"/>
      <c r="HI223" s="689"/>
      <c r="HJ223" s="689"/>
      <c r="HK223" s="689"/>
      <c r="HL223" s="689"/>
      <c r="HM223" s="689"/>
      <c r="HN223" s="689"/>
      <c r="HO223" s="689"/>
      <c r="HP223" s="689"/>
      <c r="HQ223" s="689"/>
      <c r="HR223" s="689"/>
      <c r="HS223" s="689"/>
      <c r="HT223" s="689"/>
      <c r="HU223" s="689"/>
      <c r="HV223" s="689"/>
      <c r="HW223" s="689"/>
      <c r="HX223" s="689"/>
      <c r="HY223" s="689"/>
      <c r="HZ223" s="689"/>
      <c r="IA223" s="689"/>
      <c r="IB223" s="689"/>
      <c r="IC223" s="689"/>
      <c r="ID223" s="689"/>
      <c r="IE223" s="689"/>
      <c r="IF223" s="689"/>
      <c r="IG223" s="689"/>
      <c r="IH223" s="689"/>
      <c r="II223" s="689"/>
      <c r="IJ223" s="689"/>
      <c r="IK223" s="689"/>
      <c r="IL223" s="689"/>
      <c r="IM223" s="689"/>
      <c r="IN223" s="689"/>
      <c r="IO223" s="689"/>
      <c r="IP223" s="689"/>
      <c r="IQ223" s="689"/>
      <c r="IR223" s="689"/>
      <c r="IS223" s="689"/>
      <c r="IT223" s="689"/>
      <c r="IU223" s="689"/>
      <c r="IV223" s="689"/>
      <c r="IW223" s="689"/>
      <c r="IX223" s="689"/>
      <c r="IY223" s="689"/>
      <c r="IZ223" s="689"/>
      <c r="JA223" s="689"/>
      <c r="JB223" s="689"/>
      <c r="JC223" s="689"/>
      <c r="JD223" s="689"/>
      <c r="JE223" s="689"/>
      <c r="JF223" s="689"/>
      <c r="JG223" s="689"/>
      <c r="JH223" s="689"/>
      <c r="JI223" s="689"/>
      <c r="JJ223" s="689"/>
      <c r="JK223" s="689"/>
      <c r="JL223" s="689"/>
      <c r="JM223" s="689"/>
      <c r="JN223" s="689"/>
      <c r="JO223" s="689"/>
      <c r="JP223" s="689"/>
      <c r="JQ223" s="689"/>
      <c r="JR223" s="689"/>
      <c r="JS223" s="689"/>
      <c r="JT223" s="689"/>
      <c r="JU223" s="689"/>
      <c r="JV223" s="689"/>
      <c r="JW223" s="689"/>
      <c r="JX223" s="689"/>
      <c r="JY223" s="689"/>
      <c r="JZ223" s="689"/>
      <c r="KA223" s="689"/>
      <c r="KB223" s="689"/>
      <c r="KC223" s="689"/>
      <c r="KD223" s="689"/>
      <c r="KE223" s="689"/>
      <c r="KF223" s="689"/>
      <c r="KG223" s="689"/>
      <c r="KH223" s="689"/>
      <c r="KI223" s="689"/>
      <c r="KJ223" s="689"/>
      <c r="KK223" s="689"/>
      <c r="KL223" s="689"/>
      <c r="KM223" s="689"/>
      <c r="KN223" s="689"/>
      <c r="KO223" s="689"/>
      <c r="KP223" s="689"/>
      <c r="KQ223" s="689"/>
      <c r="KR223" s="689"/>
      <c r="KS223" s="689"/>
      <c r="KT223" s="689"/>
      <c r="KU223" s="689"/>
      <c r="KV223" s="689"/>
      <c r="KW223" s="689"/>
      <c r="KX223" s="689"/>
      <c r="KY223" s="689"/>
      <c r="KZ223" s="689"/>
      <c r="LA223" s="689"/>
      <c r="LB223" s="689"/>
      <c r="LC223" s="689"/>
      <c r="LD223" s="689"/>
      <c r="LE223" s="689"/>
      <c r="LF223" s="689"/>
      <c r="LG223" s="689"/>
      <c r="LH223" s="689"/>
      <c r="LI223" s="689"/>
      <c r="LJ223" s="689"/>
      <c r="LK223" s="689"/>
      <c r="LL223" s="689"/>
      <c r="LM223" s="689"/>
      <c r="LN223" s="689"/>
      <c r="LO223" s="689"/>
      <c r="LP223" s="689"/>
      <c r="LQ223" s="689"/>
      <c r="LR223" s="689"/>
      <c r="LS223" s="689"/>
      <c r="LT223" s="689"/>
      <c r="LU223" s="689"/>
      <c r="LV223" s="689"/>
      <c r="LW223" s="689"/>
      <c r="LX223" s="689"/>
      <c r="LY223" s="689"/>
      <c r="LZ223" s="689"/>
      <c r="MA223" s="689"/>
      <c r="MB223" s="689"/>
      <c r="MC223" s="689"/>
      <c r="MD223" s="689"/>
      <c r="ME223" s="689"/>
      <c r="MF223" s="689"/>
      <c r="MG223" s="689"/>
      <c r="MH223" s="689"/>
      <c r="MI223" s="689"/>
      <c r="MJ223" s="689"/>
      <c r="MK223" s="689"/>
      <c r="ML223" s="689"/>
      <c r="MM223" s="689"/>
      <c r="MN223" s="689"/>
      <c r="MO223" s="689"/>
      <c r="MP223" s="689"/>
      <c r="MQ223" s="689"/>
      <c r="MR223" s="689"/>
      <c r="MS223" s="689"/>
      <c r="MT223" s="689"/>
      <c r="MU223" s="689"/>
      <c r="MV223" s="689"/>
      <c r="MW223" s="689"/>
      <c r="MX223" s="689"/>
      <c r="MY223" s="689"/>
      <c r="MZ223" s="689"/>
      <c r="NA223" s="689"/>
      <c r="NB223" s="689"/>
      <c r="NC223" s="689"/>
      <c r="ND223" s="689"/>
      <c r="NE223" s="689"/>
      <c r="NF223" s="689"/>
      <c r="NG223" s="689"/>
      <c r="NH223" s="689"/>
      <c r="NI223" s="689"/>
      <c r="NJ223" s="689"/>
      <c r="NK223" s="689"/>
      <c r="NL223" s="689"/>
      <c r="NM223" s="689"/>
      <c r="NN223" s="689"/>
      <c r="NO223" s="689"/>
      <c r="NP223" s="689"/>
      <c r="NQ223" s="689"/>
      <c r="NR223" s="689"/>
      <c r="NS223" s="689"/>
      <c r="NT223" s="689"/>
      <c r="NU223" s="689"/>
      <c r="NV223" s="689"/>
      <c r="NW223" s="689"/>
      <c r="NX223" s="689"/>
      <c r="NY223" s="689"/>
      <c r="NZ223" s="689"/>
      <c r="OA223" s="689"/>
      <c r="OB223" s="689"/>
      <c r="OC223" s="689"/>
      <c r="OD223" s="689"/>
      <c r="OE223" s="689"/>
      <c r="OF223" s="689"/>
      <c r="OG223" s="689"/>
      <c r="OH223" s="689"/>
      <c r="OI223" s="689"/>
      <c r="OJ223" s="689"/>
      <c r="OK223" s="689"/>
      <c r="OL223" s="689"/>
      <c r="OM223" s="689"/>
      <c r="ON223" s="689"/>
      <c r="OO223" s="689"/>
      <c r="OP223" s="689"/>
      <c r="OQ223" s="689"/>
      <c r="OR223" s="689"/>
      <c r="OS223" s="689"/>
      <c r="OT223" s="689"/>
      <c r="OU223" s="689"/>
      <c r="OV223" s="689"/>
      <c r="OW223" s="689"/>
      <c r="OX223" s="689"/>
      <c r="OY223" s="689"/>
      <c r="OZ223" s="689"/>
      <c r="PA223" s="689"/>
      <c r="PB223" s="689"/>
      <c r="PC223" s="689"/>
      <c r="PD223" s="689"/>
      <c r="PE223" s="689"/>
      <c r="PF223" s="689"/>
      <c r="PG223" s="689"/>
      <c r="PH223" s="689"/>
      <c r="PI223" s="689"/>
      <c r="PJ223" s="689"/>
      <c r="PK223" s="689"/>
      <c r="PL223" s="689"/>
      <c r="PM223" s="689"/>
      <c r="PN223" s="689"/>
      <c r="PO223" s="689"/>
      <c r="PP223" s="689"/>
      <c r="PQ223" s="689"/>
      <c r="PR223" s="689"/>
      <c r="PS223" s="689"/>
      <c r="PT223" s="689"/>
      <c r="PU223" s="689"/>
      <c r="PV223" s="689"/>
      <c r="PW223" s="689"/>
      <c r="PX223" s="689"/>
      <c r="PY223" s="689"/>
      <c r="PZ223" s="689"/>
      <c r="QA223" s="689"/>
      <c r="QB223" s="689"/>
      <c r="QC223" s="689"/>
      <c r="QD223" s="689"/>
      <c r="QE223" s="689"/>
      <c r="QF223" s="689"/>
      <c r="QG223" s="689"/>
      <c r="QH223" s="689"/>
      <c r="QI223" s="689"/>
      <c r="QJ223" s="689"/>
      <c r="QK223" s="689"/>
      <c r="QL223" s="689"/>
      <c r="QM223" s="689"/>
      <c r="QN223" s="689"/>
      <c r="QO223" s="689"/>
      <c r="QP223" s="689"/>
      <c r="QQ223" s="689"/>
      <c r="QR223" s="689"/>
      <c r="QS223" s="689"/>
      <c r="QT223" s="689"/>
      <c r="QU223" s="689"/>
      <c r="QV223" s="689"/>
      <c r="QW223" s="689"/>
      <c r="QX223" s="689"/>
      <c r="QY223" s="689"/>
      <c r="QZ223" s="689"/>
      <c r="RA223" s="689"/>
      <c r="RB223" s="689"/>
      <c r="RC223" s="689"/>
      <c r="RD223" s="689"/>
      <c r="RE223" s="689"/>
      <c r="RF223" s="689"/>
      <c r="RG223" s="689"/>
      <c r="RH223" s="689"/>
      <c r="RI223" s="689"/>
      <c r="RJ223" s="689"/>
      <c r="RK223" s="689"/>
      <c r="RL223" s="689"/>
      <c r="RM223" s="689"/>
      <c r="RN223" s="689"/>
      <c r="RO223" s="689"/>
      <c r="RP223" s="689"/>
      <c r="RQ223" s="689"/>
      <c r="RR223" s="689"/>
      <c r="RS223" s="689"/>
      <c r="RT223" s="689"/>
      <c r="RU223" s="689"/>
      <c r="RV223" s="689"/>
      <c r="RW223" s="689"/>
      <c r="RX223" s="689"/>
      <c r="RY223" s="689"/>
      <c r="RZ223" s="689"/>
      <c r="SA223" s="689"/>
      <c r="SB223" s="689"/>
      <c r="SC223" s="689"/>
      <c r="SD223" s="689"/>
      <c r="SE223" s="689"/>
      <c r="SF223" s="689"/>
      <c r="SG223" s="689"/>
      <c r="SH223" s="689"/>
      <c r="SI223" s="689"/>
      <c r="SJ223" s="689"/>
      <c r="SK223" s="689"/>
      <c r="SL223" s="689"/>
      <c r="SM223" s="689"/>
      <c r="SN223" s="689"/>
      <c r="SO223" s="689"/>
      <c r="SP223" s="689"/>
      <c r="SQ223" s="689"/>
      <c r="SR223" s="689"/>
      <c r="SS223" s="689"/>
      <c r="ST223" s="689"/>
      <c r="SU223" s="689"/>
      <c r="SV223" s="689"/>
      <c r="SW223" s="689"/>
      <c r="SX223" s="689"/>
      <c r="SY223" s="689"/>
      <c r="SZ223" s="689"/>
      <c r="TA223" s="689"/>
      <c r="TB223" s="689"/>
      <c r="TC223" s="689"/>
      <c r="TD223" s="689"/>
      <c r="TE223" s="689"/>
      <c r="TF223" s="689"/>
      <c r="TG223" s="689"/>
      <c r="TH223" s="689"/>
      <c r="TI223" s="689"/>
      <c r="TJ223" s="689"/>
      <c r="TK223" s="689"/>
      <c r="TL223" s="689"/>
      <c r="TM223" s="689"/>
      <c r="TN223" s="689"/>
      <c r="TO223" s="689"/>
      <c r="TP223" s="689"/>
      <c r="TQ223" s="689"/>
      <c r="TR223" s="689"/>
      <c r="TS223" s="689"/>
      <c r="TT223" s="689"/>
      <c r="TU223" s="689"/>
      <c r="TV223" s="689"/>
      <c r="TW223" s="689"/>
      <c r="TX223" s="689"/>
      <c r="TY223" s="689"/>
      <c r="TZ223" s="689"/>
      <c r="UA223" s="689"/>
      <c r="UB223" s="689"/>
      <c r="UC223" s="689"/>
      <c r="UD223" s="689"/>
      <c r="UE223" s="689"/>
      <c r="UF223" s="689"/>
      <c r="UG223" s="689"/>
      <c r="UH223" s="689"/>
      <c r="UI223" s="689"/>
      <c r="UJ223" s="689"/>
      <c r="UK223" s="689"/>
      <c r="UL223" s="689"/>
      <c r="UM223" s="689"/>
      <c r="UN223" s="689"/>
      <c r="UO223" s="689"/>
      <c r="UP223" s="689"/>
      <c r="UQ223" s="689"/>
      <c r="UR223" s="689"/>
      <c r="US223" s="689"/>
      <c r="UT223" s="689"/>
      <c r="UU223" s="689"/>
      <c r="UV223" s="689"/>
      <c r="UW223" s="689"/>
      <c r="UX223" s="689"/>
      <c r="UY223" s="689"/>
      <c r="UZ223" s="689"/>
      <c r="VA223" s="689"/>
      <c r="VB223" s="689"/>
      <c r="VC223" s="689"/>
      <c r="VD223" s="689"/>
      <c r="VE223" s="689"/>
      <c r="VF223" s="689"/>
      <c r="VG223" s="689"/>
      <c r="VH223" s="689"/>
      <c r="VI223" s="689"/>
      <c r="VJ223" s="689"/>
      <c r="VK223" s="689"/>
      <c r="VL223" s="689"/>
      <c r="VM223" s="689"/>
      <c r="VN223" s="689"/>
      <c r="VO223" s="689"/>
      <c r="VP223" s="689"/>
      <c r="VQ223" s="689"/>
      <c r="VR223" s="689"/>
      <c r="VS223" s="689"/>
      <c r="VT223" s="689"/>
      <c r="VU223" s="689"/>
      <c r="VV223" s="689"/>
      <c r="VW223" s="689"/>
      <c r="VX223" s="689"/>
      <c r="VY223" s="689"/>
      <c r="VZ223" s="689"/>
      <c r="WA223" s="689"/>
      <c r="WB223" s="689"/>
      <c r="WC223" s="689"/>
      <c r="WD223" s="689"/>
      <c r="WE223" s="689"/>
      <c r="WF223" s="689"/>
      <c r="WG223" s="689"/>
      <c r="WH223" s="689"/>
      <c r="WI223" s="689"/>
      <c r="WJ223" s="689"/>
      <c r="WK223" s="689"/>
      <c r="WL223" s="689"/>
      <c r="WM223" s="689"/>
      <c r="WN223" s="689"/>
      <c r="WO223" s="689"/>
      <c r="WP223" s="689"/>
      <c r="WQ223" s="689"/>
      <c r="WR223" s="689"/>
      <c r="WS223" s="689"/>
      <c r="WT223" s="689"/>
      <c r="WU223" s="689"/>
      <c r="WV223" s="689"/>
      <c r="WW223" s="689"/>
      <c r="WX223" s="689"/>
      <c r="WY223" s="689"/>
      <c r="WZ223" s="689"/>
      <c r="XA223" s="689"/>
      <c r="XB223" s="689"/>
      <c r="XC223" s="689"/>
      <c r="XD223" s="689"/>
      <c r="XE223" s="689"/>
      <c r="XF223" s="689"/>
      <c r="XG223" s="689"/>
      <c r="XH223" s="689"/>
      <c r="XI223" s="689"/>
      <c r="XJ223" s="689"/>
      <c r="XK223" s="689"/>
      <c r="XL223" s="689"/>
      <c r="XM223" s="689"/>
      <c r="XN223" s="689"/>
      <c r="XO223" s="689"/>
      <c r="XP223" s="689"/>
      <c r="XQ223" s="689"/>
      <c r="XR223" s="689"/>
      <c r="XS223" s="689"/>
      <c r="XT223" s="689"/>
      <c r="XU223" s="689"/>
      <c r="XV223" s="689"/>
      <c r="XW223" s="689"/>
      <c r="XX223" s="689"/>
      <c r="XY223" s="689"/>
      <c r="XZ223" s="689"/>
      <c r="YA223" s="689"/>
      <c r="YB223" s="689"/>
      <c r="YC223" s="689"/>
      <c r="YD223" s="689"/>
      <c r="YE223" s="689"/>
      <c r="YF223" s="689"/>
      <c r="YG223" s="689"/>
      <c r="YH223" s="689"/>
      <c r="YI223" s="689"/>
      <c r="YJ223" s="689"/>
      <c r="YK223" s="689"/>
      <c r="YL223" s="689"/>
      <c r="YM223" s="689"/>
      <c r="YN223" s="689"/>
      <c r="YO223" s="689"/>
      <c r="YP223" s="689"/>
      <c r="YQ223" s="689"/>
      <c r="YR223" s="689"/>
      <c r="YS223" s="689"/>
      <c r="YT223" s="689"/>
      <c r="YU223" s="689"/>
      <c r="YV223" s="689"/>
      <c r="YW223" s="689"/>
      <c r="YX223" s="689"/>
      <c r="YY223" s="689"/>
      <c r="YZ223" s="689"/>
      <c r="ZA223" s="689"/>
      <c r="ZB223" s="689"/>
      <c r="ZC223" s="689"/>
      <c r="ZD223" s="689"/>
      <c r="ZE223" s="689"/>
      <c r="ZF223" s="689"/>
      <c r="ZG223" s="689"/>
      <c r="ZH223" s="689"/>
      <c r="ZI223" s="689"/>
      <c r="ZJ223" s="689"/>
      <c r="ZK223" s="689"/>
      <c r="ZL223" s="689"/>
      <c r="ZM223" s="689"/>
      <c r="ZN223" s="689"/>
      <c r="ZO223" s="689"/>
      <c r="ZP223" s="689"/>
      <c r="ZQ223" s="689"/>
      <c r="ZR223" s="689"/>
      <c r="ZS223" s="689"/>
      <c r="ZT223" s="689"/>
      <c r="ZU223" s="689"/>
      <c r="ZV223" s="689"/>
      <c r="ZW223" s="689"/>
      <c r="ZX223" s="689"/>
      <c r="ZY223" s="689"/>
      <c r="ZZ223" s="689"/>
      <c r="AAA223" s="689"/>
      <c r="AAB223" s="689"/>
      <c r="AAC223" s="689"/>
      <c r="AAD223" s="689"/>
      <c r="AAE223" s="689"/>
      <c r="AAF223" s="689"/>
      <c r="AAG223" s="689"/>
      <c r="AAH223" s="689"/>
      <c r="AAI223" s="689"/>
      <c r="AAJ223" s="689"/>
      <c r="AAK223" s="689"/>
      <c r="AAL223" s="689"/>
      <c r="AAM223" s="689"/>
      <c r="AAN223" s="689"/>
      <c r="AAO223" s="689"/>
      <c r="AAP223" s="689"/>
      <c r="AAQ223" s="689"/>
      <c r="AAR223" s="689"/>
      <c r="AAS223" s="689"/>
      <c r="AAT223" s="689"/>
      <c r="AAU223" s="689"/>
      <c r="AAV223" s="689"/>
      <c r="AAW223" s="689"/>
      <c r="AAX223" s="689"/>
      <c r="AAY223" s="689"/>
      <c r="AAZ223" s="689"/>
      <c r="ABA223" s="689"/>
      <c r="ABB223" s="689"/>
      <c r="ABC223" s="689"/>
      <c r="ABD223" s="689"/>
      <c r="ABE223" s="689"/>
      <c r="ABF223" s="689"/>
      <c r="ABG223" s="689"/>
      <c r="ABH223" s="689"/>
      <c r="ABI223" s="689"/>
      <c r="ABJ223" s="689"/>
      <c r="ABK223" s="689"/>
      <c r="ABL223" s="689"/>
      <c r="ABM223" s="689"/>
      <c r="ABN223" s="689"/>
      <c r="ABO223" s="689"/>
      <c r="ABP223" s="689"/>
      <c r="ABQ223" s="689"/>
      <c r="ABR223" s="689"/>
      <c r="ABS223" s="689"/>
      <c r="ABT223" s="689"/>
      <c r="ABU223" s="689"/>
      <c r="ABV223" s="689"/>
      <c r="ABW223" s="689"/>
      <c r="ABX223" s="689"/>
      <c r="ABY223" s="689"/>
      <c r="ABZ223" s="689"/>
      <c r="ACA223" s="689"/>
      <c r="ACB223" s="689"/>
      <c r="ACC223" s="689"/>
      <c r="ACD223" s="689"/>
      <c r="ACE223" s="689"/>
      <c r="ACF223" s="689"/>
      <c r="ACG223" s="689"/>
      <c r="ACH223" s="689"/>
      <c r="ACI223" s="689"/>
      <c r="ACJ223" s="689"/>
      <c r="ACK223" s="689"/>
      <c r="ACL223" s="689"/>
      <c r="ACM223" s="689"/>
      <c r="ACN223" s="689"/>
      <c r="ACO223" s="689"/>
      <c r="ACP223" s="689"/>
      <c r="ACQ223" s="689"/>
      <c r="ACR223" s="689"/>
      <c r="ACS223" s="689"/>
      <c r="ACT223" s="689"/>
      <c r="ACU223" s="689"/>
      <c r="ACV223" s="689"/>
      <c r="ACW223" s="689"/>
      <c r="ACX223" s="689"/>
      <c r="ACY223" s="689"/>
      <c r="ACZ223" s="689"/>
      <c r="ADA223" s="689"/>
      <c r="ADB223" s="689"/>
      <c r="ADC223" s="689"/>
      <c r="ADD223" s="689"/>
      <c r="ADE223" s="689"/>
      <c r="ADF223" s="689"/>
      <c r="ADG223" s="689"/>
      <c r="ADH223" s="689"/>
      <c r="ADI223" s="689"/>
      <c r="ADJ223" s="689"/>
      <c r="ADK223" s="689"/>
      <c r="ADL223" s="689"/>
      <c r="ADM223" s="689"/>
      <c r="ADN223" s="689"/>
      <c r="ADO223" s="689"/>
      <c r="ADP223" s="689"/>
      <c r="ADQ223" s="689"/>
      <c r="ADR223" s="689"/>
      <c r="ADS223" s="689"/>
      <c r="ADT223" s="689"/>
      <c r="ADU223" s="689"/>
      <c r="ADV223" s="689"/>
      <c r="ADW223" s="689"/>
      <c r="ADX223" s="689"/>
      <c r="ADY223" s="689"/>
      <c r="ADZ223" s="689"/>
      <c r="AEA223" s="689"/>
      <c r="AEB223" s="689"/>
      <c r="AEC223" s="689"/>
      <c r="AED223" s="689"/>
      <c r="AEE223" s="689"/>
      <c r="AEF223" s="689"/>
      <c r="AEG223" s="689"/>
      <c r="AEH223" s="689"/>
      <c r="AEI223" s="689"/>
      <c r="AEJ223" s="689"/>
      <c r="AEK223" s="689"/>
      <c r="AEL223" s="689"/>
      <c r="AEM223" s="689"/>
      <c r="AEN223" s="689"/>
      <c r="AEO223" s="689"/>
      <c r="AEP223" s="689"/>
      <c r="AEQ223" s="689"/>
      <c r="AER223" s="689"/>
      <c r="AES223" s="689"/>
      <c r="AET223" s="689"/>
      <c r="AEU223" s="689"/>
      <c r="AEV223" s="689"/>
      <c r="AEW223" s="689"/>
      <c r="AEX223" s="689"/>
      <c r="AEY223" s="689"/>
      <c r="AEZ223" s="689"/>
      <c r="AFA223" s="689"/>
      <c r="AFB223" s="689"/>
      <c r="AFC223" s="689"/>
      <c r="AFD223" s="689"/>
      <c r="AFE223" s="689"/>
      <c r="AFF223" s="689"/>
      <c r="AFG223" s="689"/>
      <c r="AFH223" s="689"/>
      <c r="AFI223" s="689"/>
      <c r="AFJ223" s="689"/>
      <c r="AFK223" s="689"/>
      <c r="AFL223" s="689"/>
      <c r="AFM223" s="689"/>
      <c r="AFN223" s="689"/>
      <c r="AFO223" s="689"/>
      <c r="AFP223" s="689"/>
      <c r="AFQ223" s="689"/>
      <c r="AFR223" s="689"/>
      <c r="AFS223" s="689"/>
      <c r="AFT223" s="689"/>
      <c r="AFU223" s="689"/>
      <c r="AFV223" s="689"/>
      <c r="AFW223" s="689"/>
      <c r="AFX223" s="689"/>
      <c r="AFY223" s="689"/>
      <c r="AFZ223" s="689"/>
      <c r="AGA223" s="689"/>
      <c r="AGB223" s="689"/>
      <c r="AGC223" s="689"/>
      <c r="AGD223" s="689"/>
      <c r="AGE223" s="689"/>
      <c r="AGF223" s="689"/>
      <c r="AGG223" s="689"/>
      <c r="AGH223" s="689"/>
      <c r="AGI223" s="689"/>
      <c r="AGJ223" s="689"/>
      <c r="AGK223" s="689"/>
      <c r="AGL223" s="689"/>
      <c r="AGM223" s="689"/>
      <c r="AGN223" s="689"/>
      <c r="AGO223" s="689"/>
      <c r="AGP223" s="689"/>
      <c r="AGQ223" s="689"/>
      <c r="AGR223" s="689"/>
      <c r="AGS223" s="689"/>
      <c r="AGT223" s="689"/>
      <c r="AGU223" s="689"/>
      <c r="AGV223" s="689"/>
      <c r="AGW223" s="689"/>
      <c r="AGX223" s="689"/>
      <c r="AGY223" s="689"/>
      <c r="AGZ223" s="689"/>
      <c r="AHA223" s="689"/>
      <c r="AHB223" s="689"/>
      <c r="AHC223" s="689"/>
      <c r="AHD223" s="689"/>
      <c r="AHE223" s="689"/>
      <c r="AHF223" s="689"/>
      <c r="AHG223" s="689"/>
      <c r="AHH223" s="689"/>
      <c r="AHI223" s="689"/>
      <c r="AHJ223" s="689"/>
      <c r="AHK223" s="689"/>
      <c r="AHL223" s="689"/>
      <c r="AHM223" s="689"/>
      <c r="AHN223" s="689"/>
      <c r="AHO223" s="689"/>
      <c r="AHP223" s="689"/>
      <c r="AHQ223" s="689"/>
      <c r="AHR223" s="689"/>
      <c r="AHS223" s="689"/>
      <c r="AHT223" s="689"/>
      <c r="AHU223" s="689"/>
      <c r="AHV223" s="689"/>
      <c r="AHW223" s="689"/>
      <c r="AHX223" s="689"/>
      <c r="AHY223" s="689"/>
      <c r="AHZ223" s="689"/>
      <c r="AIA223" s="689"/>
      <c r="AIB223" s="689"/>
      <c r="AIC223" s="689"/>
      <c r="AID223" s="689"/>
      <c r="AIE223" s="689"/>
      <c r="AIF223" s="689"/>
      <c r="AIG223" s="689"/>
      <c r="AIH223" s="689"/>
      <c r="AII223" s="689"/>
      <c r="AIJ223" s="689"/>
      <c r="AIK223" s="689"/>
      <c r="AIL223" s="689"/>
      <c r="AIM223" s="689"/>
      <c r="AIN223" s="689"/>
      <c r="AIO223" s="689"/>
      <c r="AIP223" s="689"/>
      <c r="AIQ223" s="689"/>
      <c r="AIR223" s="689"/>
      <c r="AIS223" s="689"/>
      <c r="AIT223" s="689"/>
      <c r="AIU223" s="689"/>
      <c r="AIV223" s="689"/>
      <c r="AIW223" s="689"/>
      <c r="AIX223" s="689"/>
      <c r="AIY223" s="689"/>
      <c r="AIZ223" s="689"/>
      <c r="AJA223" s="689"/>
      <c r="AJB223" s="689"/>
      <c r="AJC223" s="689"/>
      <c r="AJD223" s="689"/>
      <c r="AJE223" s="689"/>
      <c r="AJF223" s="689"/>
      <c r="AJG223" s="689"/>
      <c r="AJH223" s="689"/>
      <c r="AJI223" s="689"/>
      <c r="AJJ223" s="689"/>
      <c r="AJK223" s="689"/>
      <c r="AJL223" s="689"/>
      <c r="AJM223" s="689"/>
      <c r="AJN223" s="689"/>
      <c r="AJO223" s="689"/>
      <c r="AJP223" s="689"/>
      <c r="AJQ223" s="689"/>
      <c r="AJR223" s="689"/>
      <c r="AJS223" s="689"/>
      <c r="AJT223" s="689"/>
      <c r="AJU223" s="689"/>
      <c r="AJV223" s="689"/>
      <c r="AJW223" s="689"/>
      <c r="AJX223" s="689"/>
      <c r="AJY223" s="689"/>
      <c r="AJZ223" s="689"/>
      <c r="AKA223" s="689"/>
      <c r="AKB223" s="689"/>
      <c r="AKC223" s="689"/>
      <c r="AKD223" s="689"/>
      <c r="AKE223" s="689"/>
      <c r="AKF223" s="689"/>
      <c r="AKG223" s="689"/>
      <c r="AKH223" s="689"/>
      <c r="AKI223" s="689"/>
      <c r="AKJ223" s="689"/>
      <c r="AKK223" s="689"/>
      <c r="AKL223" s="689"/>
      <c r="AKM223" s="689"/>
      <c r="AKN223" s="689"/>
      <c r="AKO223" s="689"/>
      <c r="AKP223" s="689"/>
      <c r="AKQ223" s="689"/>
      <c r="AKR223" s="689"/>
      <c r="AKS223" s="689"/>
      <c r="AKT223" s="689"/>
      <c r="AKU223" s="689"/>
      <c r="AKV223" s="689"/>
      <c r="AKW223" s="689"/>
      <c r="AKX223" s="689"/>
      <c r="AKY223" s="689"/>
      <c r="AKZ223" s="689"/>
      <c r="ALA223" s="689"/>
      <c r="ALB223" s="689"/>
      <c r="ALC223" s="689"/>
      <c r="ALD223" s="689"/>
      <c r="ALE223" s="689"/>
      <c r="ALF223" s="689"/>
      <c r="ALG223" s="689"/>
      <c r="ALH223" s="689"/>
      <c r="ALI223" s="689"/>
      <c r="ALJ223" s="689"/>
      <c r="ALK223" s="689"/>
      <c r="ALL223" s="689"/>
      <c r="ALM223" s="689"/>
      <c r="ALN223" s="689"/>
      <c r="ALO223" s="689"/>
      <c r="ALP223" s="689"/>
      <c r="ALQ223" s="689"/>
      <c r="ALR223" s="689"/>
      <c r="ALS223" s="689"/>
      <c r="ALT223" s="689"/>
      <c r="ALU223" s="689"/>
      <c r="ALV223" s="689"/>
      <c r="ALW223" s="689"/>
      <c r="ALX223" s="689"/>
      <c r="ALY223" s="689"/>
      <c r="ALZ223" s="689"/>
      <c r="AMA223" s="689"/>
      <c r="AMB223" s="689"/>
      <c r="AMC223" s="689"/>
      <c r="AMD223" s="689"/>
      <c r="AME223" s="689"/>
      <c r="AMF223" s="689"/>
      <c r="AMG223" s="689"/>
      <c r="AMH223" s="689"/>
      <c r="AMI223" s="689"/>
      <c r="AMJ223" s="689"/>
      <c r="AMK223" s="689"/>
      <c r="AML223" s="689"/>
      <c r="AMM223" s="689"/>
      <c r="AMN223" s="689"/>
      <c r="AMO223" s="689"/>
      <c r="AMP223" s="689"/>
      <c r="AMQ223" s="689"/>
      <c r="AMR223" s="689"/>
      <c r="AMS223" s="689"/>
      <c r="AMT223" s="689"/>
      <c r="AMU223" s="689"/>
      <c r="AMV223" s="689"/>
      <c r="AMW223" s="689"/>
      <c r="AMX223" s="689"/>
      <c r="AMY223" s="689"/>
      <c r="AMZ223" s="689"/>
      <c r="ANA223" s="689"/>
      <c r="ANB223" s="689"/>
      <c r="ANC223" s="689"/>
      <c r="AND223" s="689"/>
      <c r="ANE223" s="689"/>
      <c r="ANF223" s="689"/>
      <c r="ANG223" s="689"/>
      <c r="ANH223" s="689"/>
      <c r="ANI223" s="689"/>
      <c r="ANJ223" s="689"/>
      <c r="ANK223" s="689"/>
      <c r="ANL223" s="689"/>
      <c r="ANM223" s="689"/>
      <c r="ANN223" s="689"/>
      <c r="ANO223" s="689"/>
      <c r="ANP223" s="689"/>
      <c r="ANQ223" s="689"/>
      <c r="ANR223" s="689"/>
      <c r="ANS223" s="689"/>
      <c r="ANT223" s="689"/>
      <c r="ANU223" s="689"/>
      <c r="ANV223" s="689"/>
      <c r="ANW223" s="689"/>
      <c r="ANX223" s="689"/>
      <c r="ANY223" s="689"/>
      <c r="ANZ223" s="689"/>
      <c r="AOA223" s="689"/>
      <c r="AOB223" s="689"/>
      <c r="AOC223" s="689"/>
      <c r="AOD223" s="689"/>
      <c r="AOE223" s="689"/>
      <c r="AOF223" s="689"/>
      <c r="AOG223" s="689"/>
      <c r="AOH223" s="689"/>
      <c r="AOI223" s="689"/>
      <c r="AOJ223" s="689"/>
      <c r="AOK223" s="689"/>
      <c r="AOL223" s="689"/>
      <c r="AOM223" s="689"/>
      <c r="AON223" s="689"/>
      <c r="AOO223" s="689"/>
      <c r="AOP223" s="689"/>
      <c r="AOQ223" s="689"/>
      <c r="AOR223" s="689"/>
      <c r="AOS223" s="689"/>
      <c r="AOT223" s="689"/>
      <c r="AOU223" s="689"/>
      <c r="AOV223" s="689"/>
      <c r="AOW223" s="689"/>
      <c r="AOX223" s="689"/>
      <c r="AOY223" s="689"/>
      <c r="AOZ223" s="689"/>
      <c r="APA223" s="689"/>
      <c r="APB223" s="689"/>
      <c r="APC223" s="689"/>
      <c r="APD223" s="689"/>
      <c r="APE223" s="689"/>
      <c r="APF223" s="689"/>
      <c r="APG223" s="689"/>
      <c r="APH223" s="689"/>
      <c r="API223" s="689"/>
      <c r="APJ223" s="689"/>
      <c r="APK223" s="689"/>
      <c r="APL223" s="689"/>
      <c r="APM223" s="689"/>
      <c r="APN223" s="689"/>
      <c r="APO223" s="689"/>
      <c r="APP223" s="689"/>
      <c r="APQ223" s="689"/>
      <c r="APR223" s="689"/>
      <c r="APS223" s="689"/>
      <c r="APT223" s="689"/>
      <c r="APU223" s="689"/>
      <c r="APV223" s="689"/>
      <c r="APW223" s="689"/>
      <c r="APX223" s="689"/>
      <c r="APY223" s="689"/>
      <c r="APZ223" s="689"/>
      <c r="AQA223" s="689"/>
      <c r="AQB223" s="689"/>
      <c r="AQC223" s="689"/>
      <c r="AQD223" s="689"/>
      <c r="AQE223" s="689"/>
      <c r="AQF223" s="689"/>
      <c r="AQG223" s="689"/>
      <c r="AQH223" s="689"/>
      <c r="AQI223" s="689"/>
      <c r="AQJ223" s="689"/>
      <c r="AQK223" s="689"/>
      <c r="AQL223" s="689"/>
      <c r="AQM223" s="689"/>
      <c r="AQN223" s="689"/>
      <c r="AQO223" s="689"/>
      <c r="AQP223" s="689"/>
      <c r="AQQ223" s="689"/>
      <c r="AQR223" s="689"/>
      <c r="AQS223" s="689"/>
      <c r="AQT223" s="689"/>
      <c r="AQU223" s="689"/>
      <c r="AQV223" s="689"/>
      <c r="AQW223" s="689"/>
      <c r="AQX223" s="689"/>
      <c r="AQY223" s="689"/>
      <c r="AQZ223" s="689"/>
      <c r="ARA223" s="689"/>
      <c r="ARB223" s="689"/>
      <c r="ARC223" s="689"/>
      <c r="ARD223" s="689"/>
      <c r="ARE223" s="689"/>
      <c r="ARF223" s="689"/>
      <c r="ARG223" s="689"/>
      <c r="ARH223" s="689"/>
      <c r="ARI223" s="689"/>
      <c r="ARJ223" s="689"/>
      <c r="ARK223" s="689"/>
      <c r="ARL223" s="689"/>
      <c r="ARM223" s="689"/>
      <c r="ARN223" s="689"/>
      <c r="ARO223" s="689"/>
      <c r="ARP223" s="689"/>
      <c r="ARQ223" s="689"/>
      <c r="ARR223" s="689"/>
      <c r="ARS223" s="689"/>
      <c r="ART223" s="689"/>
      <c r="ARU223" s="689"/>
      <c r="ARV223" s="689"/>
      <c r="ARW223" s="689"/>
      <c r="ARX223" s="689"/>
      <c r="ARY223" s="689"/>
      <c r="ARZ223" s="689"/>
      <c r="ASA223" s="689"/>
      <c r="ASB223" s="689"/>
      <c r="ASC223" s="689"/>
      <c r="ASD223" s="689"/>
      <c r="ASE223" s="689"/>
      <c r="ASF223" s="689"/>
      <c r="ASG223" s="689"/>
      <c r="ASH223" s="689"/>
      <c r="ASI223" s="689"/>
      <c r="ASJ223" s="689"/>
      <c r="ASK223" s="689"/>
      <c r="ASL223" s="689"/>
      <c r="ASM223" s="689"/>
      <c r="ASN223" s="689"/>
      <c r="ASO223" s="689"/>
      <c r="ASP223" s="689"/>
      <c r="ASQ223" s="689"/>
      <c r="ASR223" s="689"/>
      <c r="ASS223" s="689"/>
      <c r="AST223" s="689"/>
      <c r="ASU223" s="689"/>
      <c r="ASV223" s="689"/>
      <c r="ASW223" s="689"/>
      <c r="ASX223" s="689"/>
      <c r="ASY223" s="689"/>
      <c r="ASZ223" s="689"/>
      <c r="ATA223" s="689"/>
      <c r="ATB223" s="689"/>
      <c r="ATC223" s="689"/>
      <c r="ATD223" s="689"/>
      <c r="ATE223" s="689"/>
      <c r="ATF223" s="689"/>
      <c r="ATG223" s="689"/>
      <c r="ATH223" s="689"/>
      <c r="ATI223" s="689"/>
      <c r="ATJ223" s="689"/>
      <c r="ATK223" s="689"/>
      <c r="ATL223" s="689"/>
      <c r="ATM223" s="689"/>
      <c r="ATN223" s="689"/>
      <c r="ATO223" s="689"/>
      <c r="ATP223" s="689"/>
      <c r="ATQ223" s="689"/>
      <c r="ATR223" s="689"/>
      <c r="ATS223" s="689"/>
      <c r="ATT223" s="689"/>
      <c r="ATU223" s="689"/>
      <c r="ATV223" s="689"/>
      <c r="ATW223" s="689"/>
      <c r="ATX223" s="689"/>
      <c r="ATY223" s="689"/>
      <c r="ATZ223" s="689"/>
      <c r="AUA223" s="689"/>
      <c r="AUB223" s="689"/>
      <c r="AUC223" s="689"/>
      <c r="AUD223" s="689"/>
      <c r="AUE223" s="689"/>
      <c r="AUF223" s="689"/>
      <c r="AUG223" s="689"/>
      <c r="AUH223" s="689"/>
      <c r="AUI223" s="689"/>
      <c r="AUJ223" s="689"/>
      <c r="AUK223" s="689"/>
      <c r="AUL223" s="689"/>
      <c r="AUM223" s="689"/>
      <c r="AUN223" s="689"/>
      <c r="AUO223" s="689"/>
      <c r="AUP223" s="689"/>
      <c r="AUQ223" s="689"/>
      <c r="AUR223" s="689"/>
      <c r="AUS223" s="689"/>
      <c r="AUT223" s="689"/>
      <c r="AUU223" s="689"/>
      <c r="AUV223" s="689"/>
      <c r="AUW223" s="689"/>
      <c r="AUX223" s="689"/>
      <c r="AUY223" s="689"/>
      <c r="AUZ223" s="689"/>
      <c r="AVA223" s="689"/>
      <c r="AVB223" s="689"/>
      <c r="AVC223" s="689"/>
      <c r="AVD223" s="689"/>
      <c r="AVE223" s="689"/>
      <c r="AVF223" s="689"/>
      <c r="AVG223" s="689"/>
      <c r="AVH223" s="689"/>
      <c r="AVI223" s="689"/>
      <c r="AVJ223" s="689"/>
      <c r="AVK223" s="689"/>
      <c r="AVL223" s="689"/>
      <c r="AVM223" s="689"/>
      <c r="AVN223" s="689"/>
      <c r="AVO223" s="689"/>
      <c r="AVP223" s="689"/>
      <c r="AVQ223" s="689"/>
      <c r="AVR223" s="689"/>
      <c r="AVS223" s="689"/>
      <c r="AVT223" s="689"/>
      <c r="AVU223" s="689"/>
      <c r="AVV223" s="689"/>
      <c r="AVW223" s="689"/>
      <c r="AVX223" s="689"/>
      <c r="AVY223" s="689"/>
      <c r="AVZ223" s="689"/>
      <c r="AWA223" s="689"/>
      <c r="AWB223" s="689"/>
      <c r="AWC223" s="689"/>
      <c r="AWD223" s="689"/>
      <c r="AWE223" s="689"/>
      <c r="AWF223" s="689"/>
      <c r="AWG223" s="689"/>
      <c r="AWH223" s="689"/>
      <c r="AWI223" s="689"/>
      <c r="AWJ223" s="689"/>
      <c r="AWK223" s="689"/>
      <c r="AWL223" s="689"/>
      <c r="AWM223" s="689"/>
      <c r="AWN223" s="689"/>
      <c r="AWO223" s="689"/>
      <c r="AWP223" s="689"/>
      <c r="AWQ223" s="689"/>
      <c r="AWR223" s="689"/>
      <c r="AWS223" s="689"/>
      <c r="AWT223" s="689"/>
      <c r="AWU223" s="689"/>
      <c r="AWV223" s="689"/>
      <c r="AWW223" s="689"/>
      <c r="AWX223" s="689"/>
      <c r="AWY223" s="689"/>
      <c r="AWZ223" s="689"/>
      <c r="AXA223" s="689"/>
      <c r="AXB223" s="689"/>
      <c r="AXC223" s="689"/>
      <c r="AXD223" s="689"/>
      <c r="AXE223" s="689"/>
      <c r="AXF223" s="689"/>
      <c r="AXG223" s="689"/>
      <c r="AXH223" s="689"/>
      <c r="AXI223" s="689"/>
      <c r="AXJ223" s="689"/>
    </row>
    <row r="224" spans="1:1310" s="690" customFormat="1" ht="23.25" customHeight="1">
      <c r="A224" s="691"/>
      <c r="B224" s="3705" t="s">
        <v>2057</v>
      </c>
      <c r="C224" s="3705"/>
      <c r="D224" s="3705"/>
      <c r="E224" s="3705"/>
      <c r="F224" s="693"/>
      <c r="G224" s="3705" t="s">
        <v>2058</v>
      </c>
      <c r="H224" s="3705"/>
      <c r="I224" s="3705"/>
      <c r="J224" s="693"/>
      <c r="K224" s="3705" t="s">
        <v>2059</v>
      </c>
      <c r="L224" s="3705"/>
      <c r="M224" s="3705"/>
      <c r="N224" s="693"/>
      <c r="O224" s="3705" t="s">
        <v>2060</v>
      </c>
      <c r="P224" s="3705"/>
      <c r="Q224" s="693"/>
      <c r="R224" s="75"/>
      <c r="S224" s="75"/>
      <c r="T224" s="75"/>
      <c r="U224" s="75"/>
      <c r="V224" s="75"/>
      <c r="W224" s="75"/>
      <c r="X224" s="75"/>
      <c r="Y224" s="75"/>
      <c r="Z224" s="75"/>
      <c r="AA224" s="75"/>
      <c r="AB224" s="75"/>
      <c r="AC224" s="75"/>
      <c r="AD224" s="689"/>
      <c r="AE224" s="689"/>
      <c r="AF224" s="689"/>
      <c r="AG224" s="689"/>
      <c r="AH224" s="689"/>
      <c r="AI224" s="689"/>
      <c r="AJ224" s="689"/>
      <c r="AK224" s="689"/>
      <c r="AL224" s="689"/>
      <c r="AM224" s="689"/>
      <c r="AN224" s="689"/>
      <c r="AO224" s="689"/>
      <c r="AP224" s="689"/>
      <c r="AQ224" s="689"/>
      <c r="AR224" s="689"/>
      <c r="AS224" s="689"/>
      <c r="AT224" s="689"/>
      <c r="AU224" s="689"/>
      <c r="AV224" s="689"/>
      <c r="AW224" s="689"/>
      <c r="AX224" s="689"/>
      <c r="AY224" s="689"/>
      <c r="AZ224" s="689"/>
      <c r="BA224" s="689"/>
      <c r="BB224" s="689"/>
      <c r="BC224" s="689"/>
      <c r="BD224" s="689"/>
      <c r="BE224" s="689"/>
      <c r="BF224" s="689"/>
      <c r="BG224" s="689"/>
      <c r="BH224" s="689"/>
      <c r="BI224" s="689"/>
      <c r="BJ224" s="689"/>
      <c r="BK224" s="689"/>
      <c r="BL224" s="689"/>
      <c r="BM224" s="689"/>
      <c r="BN224" s="689"/>
      <c r="BO224" s="689"/>
      <c r="BP224" s="689"/>
      <c r="BQ224" s="689"/>
      <c r="BR224" s="689"/>
      <c r="BS224" s="689"/>
      <c r="BT224" s="689"/>
      <c r="BU224" s="689"/>
      <c r="BV224" s="689"/>
      <c r="BW224" s="689"/>
      <c r="BX224" s="689"/>
      <c r="BY224" s="689"/>
      <c r="BZ224" s="689"/>
      <c r="CA224" s="689"/>
      <c r="CB224" s="689"/>
      <c r="CC224" s="689"/>
      <c r="CD224" s="689"/>
      <c r="CE224" s="689"/>
      <c r="CF224" s="689"/>
      <c r="CG224" s="689"/>
      <c r="CH224" s="689"/>
      <c r="CI224" s="689"/>
      <c r="CJ224" s="689"/>
      <c r="CK224" s="689"/>
      <c r="CL224" s="689"/>
      <c r="CM224" s="689"/>
      <c r="CN224" s="689"/>
      <c r="CO224" s="689"/>
      <c r="CP224" s="689"/>
      <c r="CQ224" s="689"/>
      <c r="CR224" s="689"/>
      <c r="CS224" s="689"/>
      <c r="CT224" s="689"/>
      <c r="CU224" s="689"/>
      <c r="CV224" s="689"/>
      <c r="CW224" s="689"/>
      <c r="CX224" s="689"/>
      <c r="CY224" s="689"/>
      <c r="CZ224" s="689"/>
      <c r="DA224" s="689"/>
      <c r="DB224" s="689"/>
      <c r="DC224" s="689"/>
      <c r="DD224" s="689"/>
      <c r="DE224" s="689"/>
      <c r="DF224" s="689"/>
      <c r="DG224" s="689"/>
      <c r="DH224" s="689"/>
      <c r="DI224" s="689"/>
      <c r="DJ224" s="689"/>
      <c r="DK224" s="689"/>
      <c r="DL224" s="689"/>
      <c r="DM224" s="689"/>
      <c r="DN224" s="689"/>
      <c r="DO224" s="689"/>
      <c r="DP224" s="689"/>
      <c r="DQ224" s="689"/>
      <c r="DR224" s="689"/>
      <c r="DS224" s="689"/>
      <c r="DT224" s="689"/>
      <c r="DU224" s="689"/>
      <c r="DV224" s="689"/>
      <c r="DW224" s="689"/>
      <c r="DX224" s="689"/>
      <c r="DY224" s="689"/>
      <c r="DZ224" s="689"/>
      <c r="EA224" s="689"/>
      <c r="EB224" s="689"/>
      <c r="EC224" s="689"/>
      <c r="ED224" s="689"/>
      <c r="EE224" s="689"/>
      <c r="EF224" s="689"/>
      <c r="EG224" s="689"/>
      <c r="EH224" s="689"/>
      <c r="EI224" s="689"/>
      <c r="EJ224" s="689"/>
      <c r="EK224" s="689"/>
      <c r="EL224" s="689"/>
      <c r="EM224" s="689"/>
      <c r="EN224" s="689"/>
      <c r="EO224" s="689"/>
      <c r="EP224" s="689"/>
      <c r="EQ224" s="689"/>
      <c r="ER224" s="689"/>
      <c r="ES224" s="689"/>
      <c r="ET224" s="689"/>
      <c r="EU224" s="689"/>
      <c r="EV224" s="689"/>
      <c r="EW224" s="689"/>
      <c r="EX224" s="689"/>
      <c r="EY224" s="689"/>
      <c r="EZ224" s="689"/>
      <c r="FA224" s="689"/>
      <c r="FB224" s="689"/>
      <c r="FC224" s="689"/>
      <c r="FD224" s="689"/>
      <c r="FE224" s="689"/>
      <c r="FF224" s="689"/>
      <c r="FG224" s="689"/>
      <c r="FH224" s="689"/>
      <c r="FI224" s="689"/>
      <c r="FJ224" s="689"/>
      <c r="FK224" s="689"/>
      <c r="FL224" s="689"/>
      <c r="FM224" s="689"/>
      <c r="FN224" s="689"/>
      <c r="FO224" s="689"/>
      <c r="FP224" s="689"/>
      <c r="FQ224" s="689"/>
      <c r="FR224" s="689"/>
      <c r="FS224" s="689"/>
      <c r="FT224" s="689"/>
      <c r="FU224" s="689"/>
      <c r="FV224" s="689"/>
      <c r="FW224" s="689"/>
      <c r="FX224" s="689"/>
      <c r="FY224" s="689"/>
      <c r="FZ224" s="689"/>
      <c r="GA224" s="689"/>
      <c r="GB224" s="689"/>
      <c r="GC224" s="689"/>
      <c r="GD224" s="689"/>
      <c r="GE224" s="689"/>
      <c r="GF224" s="689"/>
      <c r="GG224" s="689"/>
      <c r="GH224" s="689"/>
      <c r="GI224" s="689"/>
      <c r="GJ224" s="689"/>
      <c r="GK224" s="689"/>
      <c r="GL224" s="689"/>
      <c r="GM224" s="689"/>
      <c r="GN224" s="689"/>
      <c r="GO224" s="689"/>
      <c r="GP224" s="689"/>
      <c r="GQ224" s="689"/>
      <c r="GR224" s="689"/>
      <c r="GS224" s="689"/>
      <c r="GT224" s="689"/>
      <c r="GU224" s="689"/>
      <c r="GV224" s="689"/>
      <c r="GW224" s="689"/>
      <c r="GX224" s="689"/>
      <c r="GY224" s="689"/>
      <c r="GZ224" s="689"/>
      <c r="HA224" s="689"/>
      <c r="HB224" s="689"/>
      <c r="HC224" s="689"/>
      <c r="HD224" s="689"/>
      <c r="HE224" s="689"/>
      <c r="HF224" s="689"/>
      <c r="HG224" s="689"/>
      <c r="HH224" s="689"/>
      <c r="HI224" s="689"/>
      <c r="HJ224" s="689"/>
      <c r="HK224" s="689"/>
      <c r="HL224" s="689"/>
      <c r="HM224" s="689"/>
      <c r="HN224" s="689"/>
      <c r="HO224" s="689"/>
      <c r="HP224" s="689"/>
      <c r="HQ224" s="689"/>
      <c r="HR224" s="689"/>
      <c r="HS224" s="689"/>
      <c r="HT224" s="689"/>
      <c r="HU224" s="689"/>
      <c r="HV224" s="689"/>
      <c r="HW224" s="689"/>
      <c r="HX224" s="689"/>
      <c r="HY224" s="689"/>
      <c r="HZ224" s="689"/>
      <c r="IA224" s="689"/>
      <c r="IB224" s="689"/>
      <c r="IC224" s="689"/>
      <c r="ID224" s="689"/>
      <c r="IE224" s="689"/>
      <c r="IF224" s="689"/>
      <c r="IG224" s="689"/>
      <c r="IH224" s="689"/>
      <c r="II224" s="689"/>
      <c r="IJ224" s="689"/>
      <c r="IK224" s="689"/>
      <c r="IL224" s="689"/>
      <c r="IM224" s="689"/>
      <c r="IN224" s="689"/>
      <c r="IO224" s="689"/>
      <c r="IP224" s="689"/>
      <c r="IQ224" s="689"/>
      <c r="IR224" s="689"/>
      <c r="IS224" s="689"/>
      <c r="IT224" s="689"/>
      <c r="IU224" s="689"/>
      <c r="IV224" s="689"/>
      <c r="IW224" s="689"/>
      <c r="IX224" s="689"/>
      <c r="IY224" s="689"/>
      <c r="IZ224" s="689"/>
      <c r="JA224" s="689"/>
      <c r="JB224" s="689"/>
      <c r="JC224" s="689"/>
      <c r="JD224" s="689"/>
      <c r="JE224" s="689"/>
      <c r="JF224" s="689"/>
      <c r="JG224" s="689"/>
      <c r="JH224" s="689"/>
      <c r="JI224" s="689"/>
      <c r="JJ224" s="689"/>
      <c r="JK224" s="689"/>
      <c r="JL224" s="689"/>
      <c r="JM224" s="689"/>
      <c r="JN224" s="689"/>
      <c r="JO224" s="689"/>
      <c r="JP224" s="689"/>
      <c r="JQ224" s="689"/>
      <c r="JR224" s="689"/>
      <c r="JS224" s="689"/>
      <c r="JT224" s="689"/>
      <c r="JU224" s="689"/>
      <c r="JV224" s="689"/>
      <c r="JW224" s="689"/>
      <c r="JX224" s="689"/>
      <c r="JY224" s="689"/>
      <c r="JZ224" s="689"/>
      <c r="KA224" s="689"/>
      <c r="KB224" s="689"/>
      <c r="KC224" s="689"/>
      <c r="KD224" s="689"/>
      <c r="KE224" s="689"/>
      <c r="KF224" s="689"/>
      <c r="KG224" s="689"/>
      <c r="KH224" s="689"/>
      <c r="KI224" s="689"/>
      <c r="KJ224" s="689"/>
      <c r="KK224" s="689"/>
      <c r="KL224" s="689"/>
      <c r="KM224" s="689"/>
      <c r="KN224" s="689"/>
      <c r="KO224" s="689"/>
      <c r="KP224" s="689"/>
      <c r="KQ224" s="689"/>
      <c r="KR224" s="689"/>
      <c r="KS224" s="689"/>
      <c r="KT224" s="689"/>
      <c r="KU224" s="689"/>
      <c r="KV224" s="689"/>
      <c r="KW224" s="689"/>
      <c r="KX224" s="689"/>
      <c r="KY224" s="689"/>
      <c r="KZ224" s="689"/>
      <c r="LA224" s="689"/>
      <c r="LB224" s="689"/>
      <c r="LC224" s="689"/>
      <c r="LD224" s="689"/>
      <c r="LE224" s="689"/>
      <c r="LF224" s="689"/>
      <c r="LG224" s="689"/>
      <c r="LH224" s="689"/>
      <c r="LI224" s="689"/>
      <c r="LJ224" s="689"/>
      <c r="LK224" s="689"/>
      <c r="LL224" s="689"/>
      <c r="LM224" s="689"/>
      <c r="LN224" s="689"/>
      <c r="LO224" s="689"/>
      <c r="LP224" s="689"/>
      <c r="LQ224" s="689"/>
      <c r="LR224" s="689"/>
      <c r="LS224" s="689"/>
      <c r="LT224" s="689"/>
      <c r="LU224" s="689"/>
      <c r="LV224" s="689"/>
      <c r="LW224" s="689"/>
      <c r="LX224" s="689"/>
      <c r="LY224" s="689"/>
      <c r="LZ224" s="689"/>
      <c r="MA224" s="689"/>
      <c r="MB224" s="689"/>
      <c r="MC224" s="689"/>
      <c r="MD224" s="689"/>
      <c r="ME224" s="689"/>
      <c r="MF224" s="689"/>
      <c r="MG224" s="689"/>
      <c r="MH224" s="689"/>
      <c r="MI224" s="689"/>
      <c r="MJ224" s="689"/>
      <c r="MK224" s="689"/>
      <c r="ML224" s="689"/>
      <c r="MM224" s="689"/>
      <c r="MN224" s="689"/>
      <c r="MO224" s="689"/>
      <c r="MP224" s="689"/>
      <c r="MQ224" s="689"/>
      <c r="MR224" s="689"/>
      <c r="MS224" s="689"/>
      <c r="MT224" s="689"/>
      <c r="MU224" s="689"/>
      <c r="MV224" s="689"/>
      <c r="MW224" s="689"/>
      <c r="MX224" s="689"/>
      <c r="MY224" s="689"/>
      <c r="MZ224" s="689"/>
      <c r="NA224" s="689"/>
      <c r="NB224" s="689"/>
      <c r="NC224" s="689"/>
      <c r="ND224" s="689"/>
      <c r="NE224" s="689"/>
      <c r="NF224" s="689"/>
      <c r="NG224" s="689"/>
      <c r="NH224" s="689"/>
      <c r="NI224" s="689"/>
      <c r="NJ224" s="689"/>
      <c r="NK224" s="689"/>
      <c r="NL224" s="689"/>
      <c r="NM224" s="689"/>
      <c r="NN224" s="689"/>
      <c r="NO224" s="689"/>
      <c r="NP224" s="689"/>
      <c r="NQ224" s="689"/>
      <c r="NR224" s="689"/>
      <c r="NS224" s="689"/>
      <c r="NT224" s="689"/>
      <c r="NU224" s="689"/>
      <c r="NV224" s="689"/>
      <c r="NW224" s="689"/>
      <c r="NX224" s="689"/>
      <c r="NY224" s="689"/>
      <c r="NZ224" s="689"/>
      <c r="OA224" s="689"/>
      <c r="OB224" s="689"/>
      <c r="OC224" s="689"/>
      <c r="OD224" s="689"/>
      <c r="OE224" s="689"/>
      <c r="OF224" s="689"/>
      <c r="OG224" s="689"/>
      <c r="OH224" s="689"/>
      <c r="OI224" s="689"/>
      <c r="OJ224" s="689"/>
      <c r="OK224" s="689"/>
      <c r="OL224" s="689"/>
      <c r="OM224" s="689"/>
      <c r="ON224" s="689"/>
      <c r="OO224" s="689"/>
      <c r="OP224" s="689"/>
      <c r="OQ224" s="689"/>
      <c r="OR224" s="689"/>
      <c r="OS224" s="689"/>
      <c r="OT224" s="689"/>
      <c r="OU224" s="689"/>
      <c r="OV224" s="689"/>
      <c r="OW224" s="689"/>
      <c r="OX224" s="689"/>
      <c r="OY224" s="689"/>
      <c r="OZ224" s="689"/>
      <c r="PA224" s="689"/>
      <c r="PB224" s="689"/>
      <c r="PC224" s="689"/>
      <c r="PD224" s="689"/>
      <c r="PE224" s="689"/>
      <c r="PF224" s="689"/>
      <c r="PG224" s="689"/>
      <c r="PH224" s="689"/>
      <c r="PI224" s="689"/>
      <c r="PJ224" s="689"/>
      <c r="PK224" s="689"/>
      <c r="PL224" s="689"/>
      <c r="PM224" s="689"/>
      <c r="PN224" s="689"/>
      <c r="PO224" s="689"/>
      <c r="PP224" s="689"/>
      <c r="PQ224" s="689"/>
      <c r="PR224" s="689"/>
      <c r="PS224" s="689"/>
      <c r="PT224" s="689"/>
      <c r="PU224" s="689"/>
      <c r="PV224" s="689"/>
      <c r="PW224" s="689"/>
      <c r="PX224" s="689"/>
      <c r="PY224" s="689"/>
      <c r="PZ224" s="689"/>
      <c r="QA224" s="689"/>
      <c r="QB224" s="689"/>
      <c r="QC224" s="689"/>
      <c r="QD224" s="689"/>
      <c r="QE224" s="689"/>
      <c r="QF224" s="689"/>
      <c r="QG224" s="689"/>
      <c r="QH224" s="689"/>
      <c r="QI224" s="689"/>
      <c r="QJ224" s="689"/>
      <c r="QK224" s="689"/>
      <c r="QL224" s="689"/>
      <c r="QM224" s="689"/>
      <c r="QN224" s="689"/>
      <c r="QO224" s="689"/>
      <c r="QP224" s="689"/>
      <c r="QQ224" s="689"/>
      <c r="QR224" s="689"/>
      <c r="QS224" s="689"/>
      <c r="QT224" s="689"/>
      <c r="QU224" s="689"/>
      <c r="QV224" s="689"/>
      <c r="QW224" s="689"/>
      <c r="QX224" s="689"/>
      <c r="QY224" s="689"/>
      <c r="QZ224" s="689"/>
      <c r="RA224" s="689"/>
      <c r="RB224" s="689"/>
      <c r="RC224" s="689"/>
      <c r="RD224" s="689"/>
      <c r="RE224" s="689"/>
      <c r="RF224" s="689"/>
      <c r="RG224" s="689"/>
      <c r="RH224" s="689"/>
      <c r="RI224" s="689"/>
      <c r="RJ224" s="689"/>
      <c r="RK224" s="689"/>
      <c r="RL224" s="689"/>
      <c r="RM224" s="689"/>
      <c r="RN224" s="689"/>
      <c r="RO224" s="689"/>
      <c r="RP224" s="689"/>
      <c r="RQ224" s="689"/>
      <c r="RR224" s="689"/>
      <c r="RS224" s="689"/>
      <c r="RT224" s="689"/>
      <c r="RU224" s="689"/>
      <c r="RV224" s="689"/>
      <c r="RW224" s="689"/>
      <c r="RX224" s="689"/>
      <c r="RY224" s="689"/>
      <c r="RZ224" s="689"/>
      <c r="SA224" s="689"/>
      <c r="SB224" s="689"/>
      <c r="SC224" s="689"/>
      <c r="SD224" s="689"/>
      <c r="SE224" s="689"/>
      <c r="SF224" s="689"/>
      <c r="SG224" s="689"/>
      <c r="SH224" s="689"/>
      <c r="SI224" s="689"/>
      <c r="SJ224" s="689"/>
      <c r="SK224" s="689"/>
      <c r="SL224" s="689"/>
      <c r="SM224" s="689"/>
      <c r="SN224" s="689"/>
      <c r="SO224" s="689"/>
      <c r="SP224" s="689"/>
      <c r="SQ224" s="689"/>
      <c r="SR224" s="689"/>
      <c r="SS224" s="689"/>
      <c r="ST224" s="689"/>
      <c r="SU224" s="689"/>
      <c r="SV224" s="689"/>
      <c r="SW224" s="689"/>
      <c r="SX224" s="689"/>
      <c r="SY224" s="689"/>
      <c r="SZ224" s="689"/>
      <c r="TA224" s="689"/>
      <c r="TB224" s="689"/>
      <c r="TC224" s="689"/>
      <c r="TD224" s="689"/>
      <c r="TE224" s="689"/>
      <c r="TF224" s="689"/>
      <c r="TG224" s="689"/>
      <c r="TH224" s="689"/>
      <c r="TI224" s="689"/>
      <c r="TJ224" s="689"/>
      <c r="TK224" s="689"/>
      <c r="TL224" s="689"/>
      <c r="TM224" s="689"/>
      <c r="TN224" s="689"/>
      <c r="TO224" s="689"/>
      <c r="TP224" s="689"/>
      <c r="TQ224" s="689"/>
      <c r="TR224" s="689"/>
      <c r="TS224" s="689"/>
      <c r="TT224" s="689"/>
      <c r="TU224" s="689"/>
      <c r="TV224" s="689"/>
      <c r="TW224" s="689"/>
      <c r="TX224" s="689"/>
      <c r="TY224" s="689"/>
      <c r="TZ224" s="689"/>
      <c r="UA224" s="689"/>
      <c r="UB224" s="689"/>
      <c r="UC224" s="689"/>
      <c r="UD224" s="689"/>
      <c r="UE224" s="689"/>
      <c r="UF224" s="689"/>
      <c r="UG224" s="689"/>
      <c r="UH224" s="689"/>
      <c r="UI224" s="689"/>
      <c r="UJ224" s="689"/>
      <c r="UK224" s="689"/>
      <c r="UL224" s="689"/>
      <c r="UM224" s="689"/>
      <c r="UN224" s="689"/>
      <c r="UO224" s="689"/>
      <c r="UP224" s="689"/>
      <c r="UQ224" s="689"/>
      <c r="UR224" s="689"/>
      <c r="US224" s="689"/>
      <c r="UT224" s="689"/>
      <c r="UU224" s="689"/>
      <c r="UV224" s="689"/>
      <c r="UW224" s="689"/>
      <c r="UX224" s="689"/>
      <c r="UY224" s="689"/>
      <c r="UZ224" s="689"/>
      <c r="VA224" s="689"/>
      <c r="VB224" s="689"/>
      <c r="VC224" s="689"/>
      <c r="VD224" s="689"/>
      <c r="VE224" s="689"/>
      <c r="VF224" s="689"/>
      <c r="VG224" s="689"/>
      <c r="VH224" s="689"/>
      <c r="VI224" s="689"/>
      <c r="VJ224" s="689"/>
      <c r="VK224" s="689"/>
      <c r="VL224" s="689"/>
      <c r="VM224" s="689"/>
      <c r="VN224" s="689"/>
      <c r="VO224" s="689"/>
      <c r="VP224" s="689"/>
      <c r="VQ224" s="689"/>
      <c r="VR224" s="689"/>
      <c r="VS224" s="689"/>
      <c r="VT224" s="689"/>
      <c r="VU224" s="689"/>
      <c r="VV224" s="689"/>
      <c r="VW224" s="689"/>
      <c r="VX224" s="689"/>
      <c r="VY224" s="689"/>
      <c r="VZ224" s="689"/>
      <c r="WA224" s="689"/>
      <c r="WB224" s="689"/>
      <c r="WC224" s="689"/>
      <c r="WD224" s="689"/>
      <c r="WE224" s="689"/>
      <c r="WF224" s="689"/>
      <c r="WG224" s="689"/>
      <c r="WH224" s="689"/>
      <c r="WI224" s="689"/>
      <c r="WJ224" s="689"/>
      <c r="WK224" s="689"/>
      <c r="WL224" s="689"/>
      <c r="WM224" s="689"/>
      <c r="WN224" s="689"/>
      <c r="WO224" s="689"/>
      <c r="WP224" s="689"/>
      <c r="WQ224" s="689"/>
      <c r="WR224" s="689"/>
      <c r="WS224" s="689"/>
      <c r="WT224" s="689"/>
      <c r="WU224" s="689"/>
      <c r="WV224" s="689"/>
      <c r="WW224" s="689"/>
      <c r="WX224" s="689"/>
      <c r="WY224" s="689"/>
      <c r="WZ224" s="689"/>
      <c r="XA224" s="689"/>
      <c r="XB224" s="689"/>
      <c r="XC224" s="689"/>
      <c r="XD224" s="689"/>
      <c r="XE224" s="689"/>
      <c r="XF224" s="689"/>
      <c r="XG224" s="689"/>
      <c r="XH224" s="689"/>
      <c r="XI224" s="689"/>
      <c r="XJ224" s="689"/>
      <c r="XK224" s="689"/>
      <c r="XL224" s="689"/>
      <c r="XM224" s="689"/>
      <c r="XN224" s="689"/>
      <c r="XO224" s="689"/>
      <c r="XP224" s="689"/>
      <c r="XQ224" s="689"/>
      <c r="XR224" s="689"/>
      <c r="XS224" s="689"/>
      <c r="XT224" s="689"/>
      <c r="XU224" s="689"/>
      <c r="XV224" s="689"/>
      <c r="XW224" s="689"/>
      <c r="XX224" s="689"/>
      <c r="XY224" s="689"/>
      <c r="XZ224" s="689"/>
      <c r="YA224" s="689"/>
      <c r="YB224" s="689"/>
      <c r="YC224" s="689"/>
      <c r="YD224" s="689"/>
      <c r="YE224" s="689"/>
      <c r="YF224" s="689"/>
      <c r="YG224" s="689"/>
      <c r="YH224" s="689"/>
      <c r="YI224" s="689"/>
      <c r="YJ224" s="689"/>
      <c r="YK224" s="689"/>
      <c r="YL224" s="689"/>
      <c r="YM224" s="689"/>
      <c r="YN224" s="689"/>
      <c r="YO224" s="689"/>
      <c r="YP224" s="689"/>
      <c r="YQ224" s="689"/>
      <c r="YR224" s="689"/>
      <c r="YS224" s="689"/>
      <c r="YT224" s="689"/>
      <c r="YU224" s="689"/>
      <c r="YV224" s="689"/>
      <c r="YW224" s="689"/>
      <c r="YX224" s="689"/>
      <c r="YY224" s="689"/>
      <c r="YZ224" s="689"/>
      <c r="ZA224" s="689"/>
      <c r="ZB224" s="689"/>
      <c r="ZC224" s="689"/>
      <c r="ZD224" s="689"/>
      <c r="ZE224" s="689"/>
      <c r="ZF224" s="689"/>
      <c r="ZG224" s="689"/>
      <c r="ZH224" s="689"/>
      <c r="ZI224" s="689"/>
      <c r="ZJ224" s="689"/>
      <c r="ZK224" s="689"/>
      <c r="ZL224" s="689"/>
      <c r="ZM224" s="689"/>
      <c r="ZN224" s="689"/>
      <c r="ZO224" s="689"/>
      <c r="ZP224" s="689"/>
      <c r="ZQ224" s="689"/>
      <c r="ZR224" s="689"/>
      <c r="ZS224" s="689"/>
      <c r="ZT224" s="689"/>
      <c r="ZU224" s="689"/>
      <c r="ZV224" s="689"/>
      <c r="ZW224" s="689"/>
      <c r="ZX224" s="689"/>
      <c r="ZY224" s="689"/>
      <c r="ZZ224" s="689"/>
      <c r="AAA224" s="689"/>
      <c r="AAB224" s="689"/>
      <c r="AAC224" s="689"/>
      <c r="AAD224" s="689"/>
      <c r="AAE224" s="689"/>
      <c r="AAF224" s="689"/>
      <c r="AAG224" s="689"/>
      <c r="AAH224" s="689"/>
      <c r="AAI224" s="689"/>
      <c r="AAJ224" s="689"/>
      <c r="AAK224" s="689"/>
      <c r="AAL224" s="689"/>
      <c r="AAM224" s="689"/>
      <c r="AAN224" s="689"/>
      <c r="AAO224" s="689"/>
      <c r="AAP224" s="689"/>
      <c r="AAQ224" s="689"/>
      <c r="AAR224" s="689"/>
      <c r="AAS224" s="689"/>
      <c r="AAT224" s="689"/>
      <c r="AAU224" s="689"/>
      <c r="AAV224" s="689"/>
      <c r="AAW224" s="689"/>
      <c r="AAX224" s="689"/>
      <c r="AAY224" s="689"/>
      <c r="AAZ224" s="689"/>
      <c r="ABA224" s="689"/>
      <c r="ABB224" s="689"/>
      <c r="ABC224" s="689"/>
      <c r="ABD224" s="689"/>
      <c r="ABE224" s="689"/>
      <c r="ABF224" s="689"/>
      <c r="ABG224" s="689"/>
      <c r="ABH224" s="689"/>
      <c r="ABI224" s="689"/>
      <c r="ABJ224" s="689"/>
      <c r="ABK224" s="689"/>
      <c r="ABL224" s="689"/>
      <c r="ABM224" s="689"/>
      <c r="ABN224" s="689"/>
      <c r="ABO224" s="689"/>
      <c r="ABP224" s="689"/>
      <c r="ABQ224" s="689"/>
      <c r="ABR224" s="689"/>
      <c r="ABS224" s="689"/>
      <c r="ABT224" s="689"/>
      <c r="ABU224" s="689"/>
      <c r="ABV224" s="689"/>
      <c r="ABW224" s="689"/>
      <c r="ABX224" s="689"/>
      <c r="ABY224" s="689"/>
      <c r="ABZ224" s="689"/>
      <c r="ACA224" s="689"/>
      <c r="ACB224" s="689"/>
      <c r="ACC224" s="689"/>
      <c r="ACD224" s="689"/>
      <c r="ACE224" s="689"/>
      <c r="ACF224" s="689"/>
      <c r="ACG224" s="689"/>
      <c r="ACH224" s="689"/>
      <c r="ACI224" s="689"/>
      <c r="ACJ224" s="689"/>
      <c r="ACK224" s="689"/>
      <c r="ACL224" s="689"/>
      <c r="ACM224" s="689"/>
      <c r="ACN224" s="689"/>
      <c r="ACO224" s="689"/>
      <c r="ACP224" s="689"/>
      <c r="ACQ224" s="689"/>
      <c r="ACR224" s="689"/>
      <c r="ACS224" s="689"/>
      <c r="ACT224" s="689"/>
      <c r="ACU224" s="689"/>
      <c r="ACV224" s="689"/>
      <c r="ACW224" s="689"/>
      <c r="ACX224" s="689"/>
      <c r="ACY224" s="689"/>
      <c r="ACZ224" s="689"/>
      <c r="ADA224" s="689"/>
      <c r="ADB224" s="689"/>
      <c r="ADC224" s="689"/>
      <c r="ADD224" s="689"/>
      <c r="ADE224" s="689"/>
      <c r="ADF224" s="689"/>
      <c r="ADG224" s="689"/>
      <c r="ADH224" s="689"/>
      <c r="ADI224" s="689"/>
      <c r="ADJ224" s="689"/>
      <c r="ADK224" s="689"/>
      <c r="ADL224" s="689"/>
      <c r="ADM224" s="689"/>
      <c r="ADN224" s="689"/>
      <c r="ADO224" s="689"/>
      <c r="ADP224" s="689"/>
      <c r="ADQ224" s="689"/>
      <c r="ADR224" s="689"/>
      <c r="ADS224" s="689"/>
      <c r="ADT224" s="689"/>
      <c r="ADU224" s="689"/>
      <c r="ADV224" s="689"/>
      <c r="ADW224" s="689"/>
      <c r="ADX224" s="689"/>
      <c r="ADY224" s="689"/>
      <c r="ADZ224" s="689"/>
      <c r="AEA224" s="689"/>
      <c r="AEB224" s="689"/>
      <c r="AEC224" s="689"/>
      <c r="AED224" s="689"/>
      <c r="AEE224" s="689"/>
      <c r="AEF224" s="689"/>
      <c r="AEG224" s="689"/>
      <c r="AEH224" s="689"/>
      <c r="AEI224" s="689"/>
      <c r="AEJ224" s="689"/>
      <c r="AEK224" s="689"/>
      <c r="AEL224" s="689"/>
      <c r="AEM224" s="689"/>
      <c r="AEN224" s="689"/>
      <c r="AEO224" s="689"/>
      <c r="AEP224" s="689"/>
      <c r="AEQ224" s="689"/>
      <c r="AER224" s="689"/>
      <c r="AES224" s="689"/>
      <c r="AET224" s="689"/>
      <c r="AEU224" s="689"/>
      <c r="AEV224" s="689"/>
      <c r="AEW224" s="689"/>
      <c r="AEX224" s="689"/>
      <c r="AEY224" s="689"/>
      <c r="AEZ224" s="689"/>
      <c r="AFA224" s="689"/>
      <c r="AFB224" s="689"/>
      <c r="AFC224" s="689"/>
      <c r="AFD224" s="689"/>
      <c r="AFE224" s="689"/>
      <c r="AFF224" s="689"/>
      <c r="AFG224" s="689"/>
      <c r="AFH224" s="689"/>
      <c r="AFI224" s="689"/>
      <c r="AFJ224" s="689"/>
      <c r="AFK224" s="689"/>
      <c r="AFL224" s="689"/>
      <c r="AFM224" s="689"/>
      <c r="AFN224" s="689"/>
      <c r="AFO224" s="689"/>
      <c r="AFP224" s="689"/>
      <c r="AFQ224" s="689"/>
      <c r="AFR224" s="689"/>
      <c r="AFS224" s="689"/>
      <c r="AFT224" s="689"/>
      <c r="AFU224" s="689"/>
      <c r="AFV224" s="689"/>
      <c r="AFW224" s="689"/>
      <c r="AFX224" s="689"/>
      <c r="AFY224" s="689"/>
      <c r="AFZ224" s="689"/>
      <c r="AGA224" s="689"/>
      <c r="AGB224" s="689"/>
      <c r="AGC224" s="689"/>
      <c r="AGD224" s="689"/>
      <c r="AGE224" s="689"/>
      <c r="AGF224" s="689"/>
      <c r="AGG224" s="689"/>
      <c r="AGH224" s="689"/>
      <c r="AGI224" s="689"/>
      <c r="AGJ224" s="689"/>
      <c r="AGK224" s="689"/>
      <c r="AGL224" s="689"/>
      <c r="AGM224" s="689"/>
      <c r="AGN224" s="689"/>
      <c r="AGO224" s="689"/>
      <c r="AGP224" s="689"/>
      <c r="AGQ224" s="689"/>
      <c r="AGR224" s="689"/>
      <c r="AGS224" s="689"/>
      <c r="AGT224" s="689"/>
      <c r="AGU224" s="689"/>
      <c r="AGV224" s="689"/>
      <c r="AGW224" s="689"/>
      <c r="AGX224" s="689"/>
      <c r="AGY224" s="689"/>
      <c r="AGZ224" s="689"/>
      <c r="AHA224" s="689"/>
      <c r="AHB224" s="689"/>
      <c r="AHC224" s="689"/>
      <c r="AHD224" s="689"/>
      <c r="AHE224" s="689"/>
      <c r="AHF224" s="689"/>
      <c r="AHG224" s="689"/>
      <c r="AHH224" s="689"/>
      <c r="AHI224" s="689"/>
      <c r="AHJ224" s="689"/>
      <c r="AHK224" s="689"/>
      <c r="AHL224" s="689"/>
      <c r="AHM224" s="689"/>
      <c r="AHN224" s="689"/>
      <c r="AHO224" s="689"/>
      <c r="AHP224" s="689"/>
      <c r="AHQ224" s="689"/>
      <c r="AHR224" s="689"/>
      <c r="AHS224" s="689"/>
      <c r="AHT224" s="689"/>
      <c r="AHU224" s="689"/>
      <c r="AHV224" s="689"/>
      <c r="AHW224" s="689"/>
      <c r="AHX224" s="689"/>
      <c r="AHY224" s="689"/>
      <c r="AHZ224" s="689"/>
      <c r="AIA224" s="689"/>
      <c r="AIB224" s="689"/>
      <c r="AIC224" s="689"/>
      <c r="AID224" s="689"/>
      <c r="AIE224" s="689"/>
      <c r="AIF224" s="689"/>
      <c r="AIG224" s="689"/>
      <c r="AIH224" s="689"/>
      <c r="AII224" s="689"/>
      <c r="AIJ224" s="689"/>
      <c r="AIK224" s="689"/>
      <c r="AIL224" s="689"/>
      <c r="AIM224" s="689"/>
      <c r="AIN224" s="689"/>
      <c r="AIO224" s="689"/>
      <c r="AIP224" s="689"/>
      <c r="AIQ224" s="689"/>
      <c r="AIR224" s="689"/>
      <c r="AIS224" s="689"/>
      <c r="AIT224" s="689"/>
      <c r="AIU224" s="689"/>
      <c r="AIV224" s="689"/>
      <c r="AIW224" s="689"/>
      <c r="AIX224" s="689"/>
      <c r="AIY224" s="689"/>
      <c r="AIZ224" s="689"/>
      <c r="AJA224" s="689"/>
      <c r="AJB224" s="689"/>
      <c r="AJC224" s="689"/>
      <c r="AJD224" s="689"/>
      <c r="AJE224" s="689"/>
      <c r="AJF224" s="689"/>
      <c r="AJG224" s="689"/>
      <c r="AJH224" s="689"/>
      <c r="AJI224" s="689"/>
      <c r="AJJ224" s="689"/>
      <c r="AJK224" s="689"/>
      <c r="AJL224" s="689"/>
      <c r="AJM224" s="689"/>
      <c r="AJN224" s="689"/>
      <c r="AJO224" s="689"/>
      <c r="AJP224" s="689"/>
      <c r="AJQ224" s="689"/>
      <c r="AJR224" s="689"/>
      <c r="AJS224" s="689"/>
      <c r="AJT224" s="689"/>
      <c r="AJU224" s="689"/>
      <c r="AJV224" s="689"/>
      <c r="AJW224" s="689"/>
      <c r="AJX224" s="689"/>
      <c r="AJY224" s="689"/>
      <c r="AJZ224" s="689"/>
      <c r="AKA224" s="689"/>
      <c r="AKB224" s="689"/>
      <c r="AKC224" s="689"/>
      <c r="AKD224" s="689"/>
      <c r="AKE224" s="689"/>
      <c r="AKF224" s="689"/>
      <c r="AKG224" s="689"/>
      <c r="AKH224" s="689"/>
      <c r="AKI224" s="689"/>
      <c r="AKJ224" s="689"/>
      <c r="AKK224" s="689"/>
      <c r="AKL224" s="689"/>
      <c r="AKM224" s="689"/>
      <c r="AKN224" s="689"/>
      <c r="AKO224" s="689"/>
      <c r="AKP224" s="689"/>
      <c r="AKQ224" s="689"/>
      <c r="AKR224" s="689"/>
      <c r="AKS224" s="689"/>
      <c r="AKT224" s="689"/>
      <c r="AKU224" s="689"/>
      <c r="AKV224" s="689"/>
      <c r="AKW224" s="689"/>
      <c r="AKX224" s="689"/>
      <c r="AKY224" s="689"/>
      <c r="AKZ224" s="689"/>
      <c r="ALA224" s="689"/>
      <c r="ALB224" s="689"/>
      <c r="ALC224" s="689"/>
      <c r="ALD224" s="689"/>
      <c r="ALE224" s="689"/>
      <c r="ALF224" s="689"/>
      <c r="ALG224" s="689"/>
      <c r="ALH224" s="689"/>
      <c r="ALI224" s="689"/>
      <c r="ALJ224" s="689"/>
      <c r="ALK224" s="689"/>
      <c r="ALL224" s="689"/>
      <c r="ALM224" s="689"/>
      <c r="ALN224" s="689"/>
      <c r="ALO224" s="689"/>
      <c r="ALP224" s="689"/>
      <c r="ALQ224" s="689"/>
      <c r="ALR224" s="689"/>
      <c r="ALS224" s="689"/>
      <c r="ALT224" s="689"/>
      <c r="ALU224" s="689"/>
      <c r="ALV224" s="689"/>
      <c r="ALW224" s="689"/>
      <c r="ALX224" s="689"/>
      <c r="ALY224" s="689"/>
      <c r="ALZ224" s="689"/>
      <c r="AMA224" s="689"/>
      <c r="AMB224" s="689"/>
      <c r="AMC224" s="689"/>
      <c r="AMD224" s="689"/>
      <c r="AME224" s="689"/>
      <c r="AMF224" s="689"/>
      <c r="AMG224" s="689"/>
      <c r="AMH224" s="689"/>
      <c r="AMI224" s="689"/>
      <c r="AMJ224" s="689"/>
      <c r="AMK224" s="689"/>
      <c r="AML224" s="689"/>
      <c r="AMM224" s="689"/>
      <c r="AMN224" s="689"/>
      <c r="AMO224" s="689"/>
      <c r="AMP224" s="689"/>
      <c r="AMQ224" s="689"/>
      <c r="AMR224" s="689"/>
      <c r="AMS224" s="689"/>
      <c r="AMT224" s="689"/>
      <c r="AMU224" s="689"/>
      <c r="AMV224" s="689"/>
      <c r="AMW224" s="689"/>
      <c r="AMX224" s="689"/>
      <c r="AMY224" s="689"/>
      <c r="AMZ224" s="689"/>
      <c r="ANA224" s="689"/>
      <c r="ANB224" s="689"/>
      <c r="ANC224" s="689"/>
      <c r="AND224" s="689"/>
      <c r="ANE224" s="689"/>
      <c r="ANF224" s="689"/>
      <c r="ANG224" s="689"/>
      <c r="ANH224" s="689"/>
      <c r="ANI224" s="689"/>
      <c r="ANJ224" s="689"/>
      <c r="ANK224" s="689"/>
      <c r="ANL224" s="689"/>
      <c r="ANM224" s="689"/>
      <c r="ANN224" s="689"/>
      <c r="ANO224" s="689"/>
      <c r="ANP224" s="689"/>
      <c r="ANQ224" s="689"/>
      <c r="ANR224" s="689"/>
      <c r="ANS224" s="689"/>
      <c r="ANT224" s="689"/>
      <c r="ANU224" s="689"/>
      <c r="ANV224" s="689"/>
      <c r="ANW224" s="689"/>
      <c r="ANX224" s="689"/>
      <c r="ANY224" s="689"/>
      <c r="ANZ224" s="689"/>
      <c r="AOA224" s="689"/>
      <c r="AOB224" s="689"/>
      <c r="AOC224" s="689"/>
      <c r="AOD224" s="689"/>
      <c r="AOE224" s="689"/>
      <c r="AOF224" s="689"/>
      <c r="AOG224" s="689"/>
      <c r="AOH224" s="689"/>
      <c r="AOI224" s="689"/>
      <c r="AOJ224" s="689"/>
      <c r="AOK224" s="689"/>
      <c r="AOL224" s="689"/>
      <c r="AOM224" s="689"/>
      <c r="AON224" s="689"/>
      <c r="AOO224" s="689"/>
      <c r="AOP224" s="689"/>
      <c r="AOQ224" s="689"/>
      <c r="AOR224" s="689"/>
      <c r="AOS224" s="689"/>
      <c r="AOT224" s="689"/>
      <c r="AOU224" s="689"/>
      <c r="AOV224" s="689"/>
      <c r="AOW224" s="689"/>
      <c r="AOX224" s="689"/>
      <c r="AOY224" s="689"/>
      <c r="AOZ224" s="689"/>
      <c r="APA224" s="689"/>
      <c r="APB224" s="689"/>
      <c r="APC224" s="689"/>
      <c r="APD224" s="689"/>
      <c r="APE224" s="689"/>
      <c r="APF224" s="689"/>
      <c r="APG224" s="689"/>
      <c r="APH224" s="689"/>
      <c r="API224" s="689"/>
      <c r="APJ224" s="689"/>
      <c r="APK224" s="689"/>
      <c r="APL224" s="689"/>
      <c r="APM224" s="689"/>
      <c r="APN224" s="689"/>
      <c r="APO224" s="689"/>
      <c r="APP224" s="689"/>
      <c r="APQ224" s="689"/>
      <c r="APR224" s="689"/>
      <c r="APS224" s="689"/>
      <c r="APT224" s="689"/>
      <c r="APU224" s="689"/>
      <c r="APV224" s="689"/>
      <c r="APW224" s="689"/>
      <c r="APX224" s="689"/>
      <c r="APY224" s="689"/>
      <c r="APZ224" s="689"/>
      <c r="AQA224" s="689"/>
      <c r="AQB224" s="689"/>
      <c r="AQC224" s="689"/>
      <c r="AQD224" s="689"/>
      <c r="AQE224" s="689"/>
      <c r="AQF224" s="689"/>
      <c r="AQG224" s="689"/>
      <c r="AQH224" s="689"/>
      <c r="AQI224" s="689"/>
      <c r="AQJ224" s="689"/>
      <c r="AQK224" s="689"/>
      <c r="AQL224" s="689"/>
      <c r="AQM224" s="689"/>
      <c r="AQN224" s="689"/>
      <c r="AQO224" s="689"/>
      <c r="AQP224" s="689"/>
      <c r="AQQ224" s="689"/>
      <c r="AQR224" s="689"/>
      <c r="AQS224" s="689"/>
      <c r="AQT224" s="689"/>
      <c r="AQU224" s="689"/>
      <c r="AQV224" s="689"/>
      <c r="AQW224" s="689"/>
      <c r="AQX224" s="689"/>
      <c r="AQY224" s="689"/>
      <c r="AQZ224" s="689"/>
      <c r="ARA224" s="689"/>
      <c r="ARB224" s="689"/>
      <c r="ARC224" s="689"/>
      <c r="ARD224" s="689"/>
      <c r="ARE224" s="689"/>
      <c r="ARF224" s="689"/>
      <c r="ARG224" s="689"/>
      <c r="ARH224" s="689"/>
      <c r="ARI224" s="689"/>
      <c r="ARJ224" s="689"/>
      <c r="ARK224" s="689"/>
      <c r="ARL224" s="689"/>
      <c r="ARM224" s="689"/>
      <c r="ARN224" s="689"/>
      <c r="ARO224" s="689"/>
      <c r="ARP224" s="689"/>
      <c r="ARQ224" s="689"/>
      <c r="ARR224" s="689"/>
      <c r="ARS224" s="689"/>
      <c r="ART224" s="689"/>
      <c r="ARU224" s="689"/>
      <c r="ARV224" s="689"/>
      <c r="ARW224" s="689"/>
      <c r="ARX224" s="689"/>
      <c r="ARY224" s="689"/>
      <c r="ARZ224" s="689"/>
      <c r="ASA224" s="689"/>
      <c r="ASB224" s="689"/>
      <c r="ASC224" s="689"/>
      <c r="ASD224" s="689"/>
      <c r="ASE224" s="689"/>
      <c r="ASF224" s="689"/>
      <c r="ASG224" s="689"/>
      <c r="ASH224" s="689"/>
      <c r="ASI224" s="689"/>
      <c r="ASJ224" s="689"/>
      <c r="ASK224" s="689"/>
      <c r="ASL224" s="689"/>
      <c r="ASM224" s="689"/>
      <c r="ASN224" s="689"/>
      <c r="ASO224" s="689"/>
      <c r="ASP224" s="689"/>
      <c r="ASQ224" s="689"/>
      <c r="ASR224" s="689"/>
      <c r="ASS224" s="689"/>
      <c r="AST224" s="689"/>
      <c r="ASU224" s="689"/>
      <c r="ASV224" s="689"/>
      <c r="ASW224" s="689"/>
      <c r="ASX224" s="689"/>
      <c r="ASY224" s="689"/>
      <c r="ASZ224" s="689"/>
      <c r="ATA224" s="689"/>
      <c r="ATB224" s="689"/>
      <c r="ATC224" s="689"/>
      <c r="ATD224" s="689"/>
      <c r="ATE224" s="689"/>
      <c r="ATF224" s="689"/>
      <c r="ATG224" s="689"/>
      <c r="ATH224" s="689"/>
      <c r="ATI224" s="689"/>
      <c r="ATJ224" s="689"/>
      <c r="ATK224" s="689"/>
      <c r="ATL224" s="689"/>
      <c r="ATM224" s="689"/>
      <c r="ATN224" s="689"/>
      <c r="ATO224" s="689"/>
      <c r="ATP224" s="689"/>
      <c r="ATQ224" s="689"/>
      <c r="ATR224" s="689"/>
      <c r="ATS224" s="689"/>
      <c r="ATT224" s="689"/>
      <c r="ATU224" s="689"/>
      <c r="ATV224" s="689"/>
      <c r="ATW224" s="689"/>
      <c r="ATX224" s="689"/>
      <c r="ATY224" s="689"/>
      <c r="ATZ224" s="689"/>
      <c r="AUA224" s="689"/>
      <c r="AUB224" s="689"/>
      <c r="AUC224" s="689"/>
      <c r="AUD224" s="689"/>
      <c r="AUE224" s="689"/>
      <c r="AUF224" s="689"/>
      <c r="AUG224" s="689"/>
      <c r="AUH224" s="689"/>
      <c r="AUI224" s="689"/>
      <c r="AUJ224" s="689"/>
      <c r="AUK224" s="689"/>
      <c r="AUL224" s="689"/>
      <c r="AUM224" s="689"/>
      <c r="AUN224" s="689"/>
      <c r="AUO224" s="689"/>
      <c r="AUP224" s="689"/>
      <c r="AUQ224" s="689"/>
      <c r="AUR224" s="689"/>
      <c r="AUS224" s="689"/>
      <c r="AUT224" s="689"/>
      <c r="AUU224" s="689"/>
      <c r="AUV224" s="689"/>
      <c r="AUW224" s="689"/>
      <c r="AUX224" s="689"/>
      <c r="AUY224" s="689"/>
      <c r="AUZ224" s="689"/>
      <c r="AVA224" s="689"/>
      <c r="AVB224" s="689"/>
      <c r="AVC224" s="689"/>
      <c r="AVD224" s="689"/>
      <c r="AVE224" s="689"/>
      <c r="AVF224" s="689"/>
      <c r="AVG224" s="689"/>
      <c r="AVH224" s="689"/>
      <c r="AVI224" s="689"/>
      <c r="AVJ224" s="689"/>
      <c r="AVK224" s="689"/>
      <c r="AVL224" s="689"/>
      <c r="AVM224" s="689"/>
      <c r="AVN224" s="689"/>
      <c r="AVO224" s="689"/>
      <c r="AVP224" s="689"/>
      <c r="AVQ224" s="689"/>
      <c r="AVR224" s="689"/>
      <c r="AVS224" s="689"/>
      <c r="AVT224" s="689"/>
      <c r="AVU224" s="689"/>
      <c r="AVV224" s="689"/>
      <c r="AVW224" s="689"/>
      <c r="AVX224" s="689"/>
      <c r="AVY224" s="689"/>
      <c r="AVZ224" s="689"/>
      <c r="AWA224" s="689"/>
      <c r="AWB224" s="689"/>
      <c r="AWC224" s="689"/>
      <c r="AWD224" s="689"/>
      <c r="AWE224" s="689"/>
      <c r="AWF224" s="689"/>
      <c r="AWG224" s="689"/>
      <c r="AWH224" s="689"/>
      <c r="AWI224" s="689"/>
      <c r="AWJ224" s="689"/>
      <c r="AWK224" s="689"/>
      <c r="AWL224" s="689"/>
      <c r="AWM224" s="689"/>
      <c r="AWN224" s="689"/>
      <c r="AWO224" s="689"/>
      <c r="AWP224" s="689"/>
      <c r="AWQ224" s="689"/>
      <c r="AWR224" s="689"/>
      <c r="AWS224" s="689"/>
      <c r="AWT224" s="689"/>
      <c r="AWU224" s="689"/>
      <c r="AWV224" s="689"/>
      <c r="AWW224" s="689"/>
      <c r="AWX224" s="689"/>
      <c r="AWY224" s="689"/>
      <c r="AWZ224" s="689"/>
      <c r="AXA224" s="689"/>
      <c r="AXB224" s="689"/>
      <c r="AXC224" s="689"/>
      <c r="AXD224" s="689"/>
      <c r="AXE224" s="689"/>
      <c r="AXF224" s="689"/>
      <c r="AXG224" s="689"/>
      <c r="AXH224" s="689"/>
      <c r="AXI224" s="689"/>
      <c r="AXJ224" s="689"/>
    </row>
    <row r="225" spans="1:1310" s="690" customFormat="1" ht="23.25" customHeight="1">
      <c r="A225" s="691"/>
      <c r="B225" s="3705" t="s">
        <v>2061</v>
      </c>
      <c r="C225" s="3705"/>
      <c r="D225" s="3705"/>
      <c r="E225" s="3705"/>
      <c r="F225" s="693"/>
      <c r="G225" s="3705" t="s">
        <v>2062</v>
      </c>
      <c r="H225" s="3705"/>
      <c r="I225" s="3705"/>
      <c r="J225" s="693"/>
      <c r="K225" s="3705" t="s">
        <v>2063</v>
      </c>
      <c r="L225" s="3705"/>
      <c r="M225" s="3705"/>
      <c r="N225" s="693"/>
      <c r="O225" s="3705" t="s">
        <v>2064</v>
      </c>
      <c r="P225" s="3705"/>
      <c r="Q225" s="693"/>
      <c r="R225" s="75"/>
      <c r="S225" s="75"/>
      <c r="T225" s="75"/>
      <c r="U225" s="75"/>
      <c r="V225" s="75"/>
      <c r="W225" s="75"/>
      <c r="X225" s="75"/>
      <c r="Y225" s="75"/>
      <c r="Z225" s="75"/>
      <c r="AA225" s="75"/>
      <c r="AB225" s="75"/>
      <c r="AC225" s="75"/>
      <c r="AD225" s="689"/>
      <c r="AE225" s="689"/>
      <c r="AF225" s="689"/>
      <c r="AG225" s="689"/>
      <c r="AH225" s="689"/>
      <c r="AI225" s="689"/>
      <c r="AJ225" s="689"/>
      <c r="AK225" s="689"/>
      <c r="AL225" s="689"/>
      <c r="AM225" s="689"/>
      <c r="AN225" s="689"/>
      <c r="AO225" s="689"/>
      <c r="AP225" s="689"/>
      <c r="AQ225" s="689"/>
      <c r="AR225" s="689"/>
      <c r="AS225" s="689"/>
      <c r="AT225" s="689"/>
      <c r="AU225" s="689"/>
      <c r="AV225" s="689"/>
      <c r="AW225" s="689"/>
      <c r="AX225" s="689"/>
      <c r="AY225" s="689"/>
      <c r="AZ225" s="689"/>
      <c r="BA225" s="689"/>
      <c r="BB225" s="689"/>
      <c r="BC225" s="689"/>
      <c r="BD225" s="689"/>
      <c r="BE225" s="689"/>
      <c r="BF225" s="689"/>
      <c r="BG225" s="689"/>
      <c r="BH225" s="689"/>
      <c r="BI225" s="689"/>
      <c r="BJ225" s="689"/>
      <c r="BK225" s="689"/>
      <c r="BL225" s="689"/>
      <c r="BM225" s="689"/>
      <c r="BN225" s="689"/>
      <c r="BO225" s="689"/>
      <c r="BP225" s="689"/>
      <c r="BQ225" s="689"/>
      <c r="BR225" s="689"/>
      <c r="BS225" s="689"/>
      <c r="BT225" s="689"/>
      <c r="BU225" s="689"/>
      <c r="BV225" s="689"/>
      <c r="BW225" s="689"/>
      <c r="BX225" s="689"/>
      <c r="BY225" s="689"/>
      <c r="BZ225" s="689"/>
      <c r="CA225" s="689"/>
      <c r="CB225" s="689"/>
      <c r="CC225" s="689"/>
      <c r="CD225" s="689"/>
      <c r="CE225" s="689"/>
      <c r="CF225" s="689"/>
      <c r="CG225" s="689"/>
      <c r="CH225" s="689"/>
      <c r="CI225" s="689"/>
      <c r="CJ225" s="689"/>
      <c r="CK225" s="689"/>
      <c r="CL225" s="689"/>
      <c r="CM225" s="689"/>
      <c r="CN225" s="689"/>
      <c r="CO225" s="689"/>
      <c r="CP225" s="689"/>
      <c r="CQ225" s="689"/>
      <c r="CR225" s="689"/>
      <c r="CS225" s="689"/>
      <c r="CT225" s="689"/>
      <c r="CU225" s="689"/>
      <c r="CV225" s="689"/>
      <c r="CW225" s="689"/>
      <c r="CX225" s="689"/>
      <c r="CY225" s="689"/>
      <c r="CZ225" s="689"/>
      <c r="DA225" s="689"/>
      <c r="DB225" s="689"/>
      <c r="DC225" s="689"/>
      <c r="DD225" s="689"/>
      <c r="DE225" s="689"/>
      <c r="DF225" s="689"/>
      <c r="DG225" s="689"/>
      <c r="DH225" s="689"/>
      <c r="DI225" s="689"/>
      <c r="DJ225" s="689"/>
      <c r="DK225" s="689"/>
      <c r="DL225" s="689"/>
      <c r="DM225" s="689"/>
      <c r="DN225" s="689"/>
      <c r="DO225" s="689"/>
      <c r="DP225" s="689"/>
      <c r="DQ225" s="689"/>
      <c r="DR225" s="689"/>
      <c r="DS225" s="689"/>
      <c r="DT225" s="689"/>
      <c r="DU225" s="689"/>
      <c r="DV225" s="689"/>
      <c r="DW225" s="689"/>
      <c r="DX225" s="689"/>
      <c r="DY225" s="689"/>
      <c r="DZ225" s="689"/>
      <c r="EA225" s="689"/>
      <c r="EB225" s="689"/>
      <c r="EC225" s="689"/>
      <c r="ED225" s="689"/>
      <c r="EE225" s="689"/>
      <c r="EF225" s="689"/>
      <c r="EG225" s="689"/>
      <c r="EH225" s="689"/>
      <c r="EI225" s="689"/>
      <c r="EJ225" s="689"/>
      <c r="EK225" s="689"/>
      <c r="EL225" s="689"/>
      <c r="EM225" s="689"/>
      <c r="EN225" s="689"/>
      <c r="EO225" s="689"/>
      <c r="EP225" s="689"/>
      <c r="EQ225" s="689"/>
      <c r="ER225" s="689"/>
      <c r="ES225" s="689"/>
      <c r="ET225" s="689"/>
      <c r="EU225" s="689"/>
      <c r="EV225" s="689"/>
      <c r="EW225" s="689"/>
      <c r="EX225" s="689"/>
      <c r="EY225" s="689"/>
      <c r="EZ225" s="689"/>
      <c r="FA225" s="689"/>
      <c r="FB225" s="689"/>
      <c r="FC225" s="689"/>
      <c r="FD225" s="689"/>
      <c r="FE225" s="689"/>
      <c r="FF225" s="689"/>
      <c r="FG225" s="689"/>
      <c r="FH225" s="689"/>
      <c r="FI225" s="689"/>
      <c r="FJ225" s="689"/>
      <c r="FK225" s="689"/>
      <c r="FL225" s="689"/>
      <c r="FM225" s="689"/>
      <c r="FN225" s="689"/>
      <c r="FO225" s="689"/>
      <c r="FP225" s="689"/>
      <c r="FQ225" s="689"/>
      <c r="FR225" s="689"/>
      <c r="FS225" s="689"/>
      <c r="FT225" s="689"/>
      <c r="FU225" s="689"/>
      <c r="FV225" s="689"/>
      <c r="FW225" s="689"/>
      <c r="FX225" s="689"/>
      <c r="FY225" s="689"/>
      <c r="FZ225" s="689"/>
      <c r="GA225" s="689"/>
      <c r="GB225" s="689"/>
      <c r="GC225" s="689"/>
      <c r="GD225" s="689"/>
      <c r="GE225" s="689"/>
      <c r="GF225" s="689"/>
      <c r="GG225" s="689"/>
      <c r="GH225" s="689"/>
      <c r="GI225" s="689"/>
      <c r="GJ225" s="689"/>
      <c r="GK225" s="689"/>
      <c r="GL225" s="689"/>
      <c r="GM225" s="689"/>
      <c r="GN225" s="689"/>
      <c r="GO225" s="689"/>
      <c r="GP225" s="689"/>
      <c r="GQ225" s="689"/>
      <c r="GR225" s="689"/>
      <c r="GS225" s="689"/>
      <c r="GT225" s="689"/>
      <c r="GU225" s="689"/>
      <c r="GV225" s="689"/>
      <c r="GW225" s="689"/>
      <c r="GX225" s="689"/>
      <c r="GY225" s="689"/>
      <c r="GZ225" s="689"/>
      <c r="HA225" s="689"/>
      <c r="HB225" s="689"/>
      <c r="HC225" s="689"/>
      <c r="HD225" s="689"/>
      <c r="HE225" s="689"/>
      <c r="HF225" s="689"/>
      <c r="HG225" s="689"/>
      <c r="HH225" s="689"/>
      <c r="HI225" s="689"/>
      <c r="HJ225" s="689"/>
      <c r="HK225" s="689"/>
      <c r="HL225" s="689"/>
      <c r="HM225" s="689"/>
      <c r="HN225" s="689"/>
      <c r="HO225" s="689"/>
      <c r="HP225" s="689"/>
      <c r="HQ225" s="689"/>
      <c r="HR225" s="689"/>
      <c r="HS225" s="689"/>
      <c r="HT225" s="689"/>
      <c r="HU225" s="689"/>
      <c r="HV225" s="689"/>
      <c r="HW225" s="689"/>
      <c r="HX225" s="689"/>
      <c r="HY225" s="689"/>
      <c r="HZ225" s="689"/>
      <c r="IA225" s="689"/>
      <c r="IB225" s="689"/>
      <c r="IC225" s="689"/>
      <c r="ID225" s="689"/>
      <c r="IE225" s="689"/>
      <c r="IF225" s="689"/>
      <c r="IG225" s="689"/>
      <c r="IH225" s="689"/>
      <c r="II225" s="689"/>
      <c r="IJ225" s="689"/>
      <c r="IK225" s="689"/>
      <c r="IL225" s="689"/>
      <c r="IM225" s="689"/>
      <c r="IN225" s="689"/>
      <c r="IO225" s="689"/>
      <c r="IP225" s="689"/>
      <c r="IQ225" s="689"/>
      <c r="IR225" s="689"/>
      <c r="IS225" s="689"/>
      <c r="IT225" s="689"/>
      <c r="IU225" s="689"/>
      <c r="IV225" s="689"/>
      <c r="IW225" s="689"/>
      <c r="IX225" s="689"/>
      <c r="IY225" s="689"/>
      <c r="IZ225" s="689"/>
      <c r="JA225" s="689"/>
      <c r="JB225" s="689"/>
      <c r="JC225" s="689"/>
      <c r="JD225" s="689"/>
      <c r="JE225" s="689"/>
      <c r="JF225" s="689"/>
      <c r="JG225" s="689"/>
      <c r="JH225" s="689"/>
      <c r="JI225" s="689"/>
      <c r="JJ225" s="689"/>
      <c r="JK225" s="689"/>
      <c r="JL225" s="689"/>
      <c r="JM225" s="689"/>
      <c r="JN225" s="689"/>
      <c r="JO225" s="689"/>
      <c r="JP225" s="689"/>
      <c r="JQ225" s="689"/>
      <c r="JR225" s="689"/>
      <c r="JS225" s="689"/>
      <c r="JT225" s="689"/>
      <c r="JU225" s="689"/>
      <c r="JV225" s="689"/>
      <c r="JW225" s="689"/>
      <c r="JX225" s="689"/>
      <c r="JY225" s="689"/>
      <c r="JZ225" s="689"/>
      <c r="KA225" s="689"/>
      <c r="KB225" s="689"/>
      <c r="KC225" s="689"/>
      <c r="KD225" s="689"/>
      <c r="KE225" s="689"/>
      <c r="KF225" s="689"/>
      <c r="KG225" s="689"/>
      <c r="KH225" s="689"/>
      <c r="KI225" s="689"/>
      <c r="KJ225" s="689"/>
      <c r="KK225" s="689"/>
      <c r="KL225" s="689"/>
      <c r="KM225" s="689"/>
      <c r="KN225" s="689"/>
      <c r="KO225" s="689"/>
      <c r="KP225" s="689"/>
      <c r="KQ225" s="689"/>
      <c r="KR225" s="689"/>
      <c r="KS225" s="689"/>
      <c r="KT225" s="689"/>
      <c r="KU225" s="689"/>
      <c r="KV225" s="689"/>
      <c r="KW225" s="689"/>
      <c r="KX225" s="689"/>
      <c r="KY225" s="689"/>
      <c r="KZ225" s="689"/>
      <c r="LA225" s="689"/>
      <c r="LB225" s="689"/>
      <c r="LC225" s="689"/>
      <c r="LD225" s="689"/>
      <c r="LE225" s="689"/>
      <c r="LF225" s="689"/>
      <c r="LG225" s="689"/>
      <c r="LH225" s="689"/>
      <c r="LI225" s="689"/>
      <c r="LJ225" s="689"/>
      <c r="LK225" s="689"/>
      <c r="LL225" s="689"/>
      <c r="LM225" s="689"/>
      <c r="LN225" s="689"/>
      <c r="LO225" s="689"/>
      <c r="LP225" s="689"/>
      <c r="LQ225" s="689"/>
      <c r="LR225" s="689"/>
      <c r="LS225" s="689"/>
      <c r="LT225" s="689"/>
      <c r="LU225" s="689"/>
      <c r="LV225" s="689"/>
      <c r="LW225" s="689"/>
      <c r="LX225" s="689"/>
      <c r="LY225" s="689"/>
      <c r="LZ225" s="689"/>
      <c r="MA225" s="689"/>
      <c r="MB225" s="689"/>
      <c r="MC225" s="689"/>
      <c r="MD225" s="689"/>
      <c r="ME225" s="689"/>
      <c r="MF225" s="689"/>
      <c r="MG225" s="689"/>
      <c r="MH225" s="689"/>
      <c r="MI225" s="689"/>
      <c r="MJ225" s="689"/>
      <c r="MK225" s="689"/>
      <c r="ML225" s="689"/>
      <c r="MM225" s="689"/>
      <c r="MN225" s="689"/>
      <c r="MO225" s="689"/>
      <c r="MP225" s="689"/>
      <c r="MQ225" s="689"/>
      <c r="MR225" s="689"/>
      <c r="MS225" s="689"/>
      <c r="MT225" s="689"/>
      <c r="MU225" s="689"/>
      <c r="MV225" s="689"/>
      <c r="MW225" s="689"/>
      <c r="MX225" s="689"/>
      <c r="MY225" s="689"/>
      <c r="MZ225" s="689"/>
      <c r="NA225" s="689"/>
      <c r="NB225" s="689"/>
      <c r="NC225" s="689"/>
      <c r="ND225" s="689"/>
      <c r="NE225" s="689"/>
      <c r="NF225" s="689"/>
      <c r="NG225" s="689"/>
      <c r="NH225" s="689"/>
      <c r="NI225" s="689"/>
      <c r="NJ225" s="689"/>
      <c r="NK225" s="689"/>
      <c r="NL225" s="689"/>
      <c r="NM225" s="689"/>
      <c r="NN225" s="689"/>
      <c r="NO225" s="689"/>
      <c r="NP225" s="689"/>
      <c r="NQ225" s="689"/>
      <c r="NR225" s="689"/>
      <c r="NS225" s="689"/>
      <c r="NT225" s="689"/>
      <c r="NU225" s="689"/>
      <c r="NV225" s="689"/>
      <c r="NW225" s="689"/>
      <c r="NX225" s="689"/>
      <c r="NY225" s="689"/>
      <c r="NZ225" s="689"/>
      <c r="OA225" s="689"/>
      <c r="OB225" s="689"/>
      <c r="OC225" s="689"/>
      <c r="OD225" s="689"/>
      <c r="OE225" s="689"/>
      <c r="OF225" s="689"/>
      <c r="OG225" s="689"/>
      <c r="OH225" s="689"/>
      <c r="OI225" s="689"/>
      <c r="OJ225" s="689"/>
      <c r="OK225" s="689"/>
      <c r="OL225" s="689"/>
      <c r="OM225" s="689"/>
      <c r="ON225" s="689"/>
      <c r="OO225" s="689"/>
      <c r="OP225" s="689"/>
      <c r="OQ225" s="689"/>
      <c r="OR225" s="689"/>
      <c r="OS225" s="689"/>
      <c r="OT225" s="689"/>
      <c r="OU225" s="689"/>
      <c r="OV225" s="689"/>
      <c r="OW225" s="689"/>
      <c r="OX225" s="689"/>
      <c r="OY225" s="689"/>
      <c r="OZ225" s="689"/>
      <c r="PA225" s="689"/>
      <c r="PB225" s="689"/>
      <c r="PC225" s="689"/>
      <c r="PD225" s="689"/>
      <c r="PE225" s="689"/>
      <c r="PF225" s="689"/>
      <c r="PG225" s="689"/>
      <c r="PH225" s="689"/>
      <c r="PI225" s="689"/>
      <c r="PJ225" s="689"/>
      <c r="PK225" s="689"/>
      <c r="PL225" s="689"/>
      <c r="PM225" s="689"/>
      <c r="PN225" s="689"/>
      <c r="PO225" s="689"/>
      <c r="PP225" s="689"/>
      <c r="PQ225" s="689"/>
      <c r="PR225" s="689"/>
      <c r="PS225" s="689"/>
      <c r="PT225" s="689"/>
      <c r="PU225" s="689"/>
      <c r="PV225" s="689"/>
      <c r="PW225" s="689"/>
      <c r="PX225" s="689"/>
      <c r="PY225" s="689"/>
      <c r="PZ225" s="689"/>
      <c r="QA225" s="689"/>
      <c r="QB225" s="689"/>
      <c r="QC225" s="689"/>
      <c r="QD225" s="689"/>
      <c r="QE225" s="689"/>
      <c r="QF225" s="689"/>
      <c r="QG225" s="689"/>
      <c r="QH225" s="689"/>
      <c r="QI225" s="689"/>
      <c r="QJ225" s="689"/>
      <c r="QK225" s="689"/>
      <c r="QL225" s="689"/>
      <c r="QM225" s="689"/>
      <c r="QN225" s="689"/>
      <c r="QO225" s="689"/>
      <c r="QP225" s="689"/>
      <c r="QQ225" s="689"/>
      <c r="QR225" s="689"/>
      <c r="QS225" s="689"/>
      <c r="QT225" s="689"/>
      <c r="QU225" s="689"/>
      <c r="QV225" s="689"/>
      <c r="QW225" s="689"/>
      <c r="QX225" s="689"/>
      <c r="QY225" s="689"/>
      <c r="QZ225" s="689"/>
      <c r="RA225" s="689"/>
      <c r="RB225" s="689"/>
      <c r="RC225" s="689"/>
      <c r="RD225" s="689"/>
      <c r="RE225" s="689"/>
      <c r="RF225" s="689"/>
      <c r="RG225" s="689"/>
      <c r="RH225" s="689"/>
      <c r="RI225" s="689"/>
      <c r="RJ225" s="689"/>
      <c r="RK225" s="689"/>
      <c r="RL225" s="689"/>
      <c r="RM225" s="689"/>
      <c r="RN225" s="689"/>
      <c r="RO225" s="689"/>
      <c r="RP225" s="689"/>
      <c r="RQ225" s="689"/>
      <c r="RR225" s="689"/>
      <c r="RS225" s="689"/>
      <c r="RT225" s="689"/>
      <c r="RU225" s="689"/>
      <c r="RV225" s="689"/>
      <c r="RW225" s="689"/>
      <c r="RX225" s="689"/>
      <c r="RY225" s="689"/>
      <c r="RZ225" s="689"/>
      <c r="SA225" s="689"/>
      <c r="SB225" s="689"/>
      <c r="SC225" s="689"/>
      <c r="SD225" s="689"/>
      <c r="SE225" s="689"/>
      <c r="SF225" s="689"/>
      <c r="SG225" s="689"/>
      <c r="SH225" s="689"/>
      <c r="SI225" s="689"/>
      <c r="SJ225" s="689"/>
      <c r="SK225" s="689"/>
      <c r="SL225" s="689"/>
      <c r="SM225" s="689"/>
      <c r="SN225" s="689"/>
      <c r="SO225" s="689"/>
      <c r="SP225" s="689"/>
      <c r="SQ225" s="689"/>
      <c r="SR225" s="689"/>
      <c r="SS225" s="689"/>
      <c r="ST225" s="689"/>
      <c r="SU225" s="689"/>
      <c r="SV225" s="689"/>
      <c r="SW225" s="689"/>
      <c r="SX225" s="689"/>
      <c r="SY225" s="689"/>
      <c r="SZ225" s="689"/>
      <c r="TA225" s="689"/>
      <c r="TB225" s="689"/>
      <c r="TC225" s="689"/>
      <c r="TD225" s="689"/>
      <c r="TE225" s="689"/>
      <c r="TF225" s="689"/>
      <c r="TG225" s="689"/>
      <c r="TH225" s="689"/>
      <c r="TI225" s="689"/>
      <c r="TJ225" s="689"/>
      <c r="TK225" s="689"/>
      <c r="TL225" s="689"/>
      <c r="TM225" s="689"/>
      <c r="TN225" s="689"/>
      <c r="TO225" s="689"/>
      <c r="TP225" s="689"/>
      <c r="TQ225" s="689"/>
      <c r="TR225" s="689"/>
      <c r="TS225" s="689"/>
      <c r="TT225" s="689"/>
      <c r="TU225" s="689"/>
      <c r="TV225" s="689"/>
      <c r="TW225" s="689"/>
      <c r="TX225" s="689"/>
      <c r="TY225" s="689"/>
      <c r="TZ225" s="689"/>
      <c r="UA225" s="689"/>
      <c r="UB225" s="689"/>
      <c r="UC225" s="689"/>
      <c r="UD225" s="689"/>
      <c r="UE225" s="689"/>
      <c r="UF225" s="689"/>
      <c r="UG225" s="689"/>
      <c r="UH225" s="689"/>
      <c r="UI225" s="689"/>
      <c r="UJ225" s="689"/>
      <c r="UK225" s="689"/>
      <c r="UL225" s="689"/>
      <c r="UM225" s="689"/>
      <c r="UN225" s="689"/>
      <c r="UO225" s="689"/>
      <c r="UP225" s="689"/>
      <c r="UQ225" s="689"/>
      <c r="UR225" s="689"/>
      <c r="US225" s="689"/>
      <c r="UT225" s="689"/>
      <c r="UU225" s="689"/>
      <c r="UV225" s="689"/>
      <c r="UW225" s="689"/>
      <c r="UX225" s="689"/>
      <c r="UY225" s="689"/>
      <c r="UZ225" s="689"/>
      <c r="VA225" s="689"/>
      <c r="VB225" s="689"/>
      <c r="VC225" s="689"/>
      <c r="VD225" s="689"/>
      <c r="VE225" s="689"/>
      <c r="VF225" s="689"/>
      <c r="VG225" s="689"/>
      <c r="VH225" s="689"/>
      <c r="VI225" s="689"/>
      <c r="VJ225" s="689"/>
      <c r="VK225" s="689"/>
      <c r="VL225" s="689"/>
      <c r="VM225" s="689"/>
      <c r="VN225" s="689"/>
      <c r="VO225" s="689"/>
      <c r="VP225" s="689"/>
      <c r="VQ225" s="689"/>
      <c r="VR225" s="689"/>
      <c r="VS225" s="689"/>
      <c r="VT225" s="689"/>
      <c r="VU225" s="689"/>
      <c r="VV225" s="689"/>
      <c r="VW225" s="689"/>
      <c r="VX225" s="689"/>
      <c r="VY225" s="689"/>
      <c r="VZ225" s="689"/>
      <c r="WA225" s="689"/>
      <c r="WB225" s="689"/>
      <c r="WC225" s="689"/>
      <c r="WD225" s="689"/>
      <c r="WE225" s="689"/>
      <c r="WF225" s="689"/>
      <c r="WG225" s="689"/>
      <c r="WH225" s="689"/>
      <c r="WI225" s="689"/>
      <c r="WJ225" s="689"/>
      <c r="WK225" s="689"/>
      <c r="WL225" s="689"/>
      <c r="WM225" s="689"/>
      <c r="WN225" s="689"/>
      <c r="WO225" s="689"/>
      <c r="WP225" s="689"/>
      <c r="WQ225" s="689"/>
      <c r="WR225" s="689"/>
      <c r="WS225" s="689"/>
      <c r="WT225" s="689"/>
      <c r="WU225" s="689"/>
      <c r="WV225" s="689"/>
      <c r="WW225" s="689"/>
      <c r="WX225" s="689"/>
      <c r="WY225" s="689"/>
      <c r="WZ225" s="689"/>
      <c r="XA225" s="689"/>
      <c r="XB225" s="689"/>
      <c r="XC225" s="689"/>
      <c r="XD225" s="689"/>
      <c r="XE225" s="689"/>
      <c r="XF225" s="689"/>
      <c r="XG225" s="689"/>
      <c r="XH225" s="689"/>
      <c r="XI225" s="689"/>
      <c r="XJ225" s="689"/>
      <c r="XK225" s="689"/>
      <c r="XL225" s="689"/>
      <c r="XM225" s="689"/>
      <c r="XN225" s="689"/>
      <c r="XO225" s="689"/>
      <c r="XP225" s="689"/>
      <c r="XQ225" s="689"/>
      <c r="XR225" s="689"/>
      <c r="XS225" s="689"/>
      <c r="XT225" s="689"/>
      <c r="XU225" s="689"/>
      <c r="XV225" s="689"/>
      <c r="XW225" s="689"/>
      <c r="XX225" s="689"/>
      <c r="XY225" s="689"/>
      <c r="XZ225" s="689"/>
      <c r="YA225" s="689"/>
      <c r="YB225" s="689"/>
      <c r="YC225" s="689"/>
      <c r="YD225" s="689"/>
      <c r="YE225" s="689"/>
      <c r="YF225" s="689"/>
      <c r="YG225" s="689"/>
      <c r="YH225" s="689"/>
      <c r="YI225" s="689"/>
      <c r="YJ225" s="689"/>
      <c r="YK225" s="689"/>
      <c r="YL225" s="689"/>
      <c r="YM225" s="689"/>
      <c r="YN225" s="689"/>
      <c r="YO225" s="689"/>
      <c r="YP225" s="689"/>
      <c r="YQ225" s="689"/>
      <c r="YR225" s="689"/>
      <c r="YS225" s="689"/>
      <c r="YT225" s="689"/>
      <c r="YU225" s="689"/>
      <c r="YV225" s="689"/>
      <c r="YW225" s="689"/>
      <c r="YX225" s="689"/>
      <c r="YY225" s="689"/>
      <c r="YZ225" s="689"/>
      <c r="ZA225" s="689"/>
      <c r="ZB225" s="689"/>
      <c r="ZC225" s="689"/>
      <c r="ZD225" s="689"/>
      <c r="ZE225" s="689"/>
      <c r="ZF225" s="689"/>
      <c r="ZG225" s="689"/>
      <c r="ZH225" s="689"/>
      <c r="ZI225" s="689"/>
      <c r="ZJ225" s="689"/>
      <c r="ZK225" s="689"/>
      <c r="ZL225" s="689"/>
      <c r="ZM225" s="689"/>
      <c r="ZN225" s="689"/>
      <c r="ZO225" s="689"/>
      <c r="ZP225" s="689"/>
      <c r="ZQ225" s="689"/>
      <c r="ZR225" s="689"/>
      <c r="ZS225" s="689"/>
      <c r="ZT225" s="689"/>
      <c r="ZU225" s="689"/>
      <c r="ZV225" s="689"/>
      <c r="ZW225" s="689"/>
      <c r="ZX225" s="689"/>
      <c r="ZY225" s="689"/>
      <c r="ZZ225" s="689"/>
      <c r="AAA225" s="689"/>
      <c r="AAB225" s="689"/>
      <c r="AAC225" s="689"/>
      <c r="AAD225" s="689"/>
      <c r="AAE225" s="689"/>
      <c r="AAF225" s="689"/>
      <c r="AAG225" s="689"/>
      <c r="AAH225" s="689"/>
      <c r="AAI225" s="689"/>
      <c r="AAJ225" s="689"/>
      <c r="AAK225" s="689"/>
      <c r="AAL225" s="689"/>
      <c r="AAM225" s="689"/>
      <c r="AAN225" s="689"/>
      <c r="AAO225" s="689"/>
      <c r="AAP225" s="689"/>
      <c r="AAQ225" s="689"/>
      <c r="AAR225" s="689"/>
      <c r="AAS225" s="689"/>
      <c r="AAT225" s="689"/>
      <c r="AAU225" s="689"/>
      <c r="AAV225" s="689"/>
      <c r="AAW225" s="689"/>
      <c r="AAX225" s="689"/>
      <c r="AAY225" s="689"/>
      <c r="AAZ225" s="689"/>
      <c r="ABA225" s="689"/>
      <c r="ABB225" s="689"/>
      <c r="ABC225" s="689"/>
      <c r="ABD225" s="689"/>
      <c r="ABE225" s="689"/>
      <c r="ABF225" s="689"/>
      <c r="ABG225" s="689"/>
      <c r="ABH225" s="689"/>
      <c r="ABI225" s="689"/>
      <c r="ABJ225" s="689"/>
      <c r="ABK225" s="689"/>
      <c r="ABL225" s="689"/>
      <c r="ABM225" s="689"/>
      <c r="ABN225" s="689"/>
      <c r="ABO225" s="689"/>
      <c r="ABP225" s="689"/>
      <c r="ABQ225" s="689"/>
      <c r="ABR225" s="689"/>
      <c r="ABS225" s="689"/>
      <c r="ABT225" s="689"/>
      <c r="ABU225" s="689"/>
      <c r="ABV225" s="689"/>
      <c r="ABW225" s="689"/>
      <c r="ABX225" s="689"/>
      <c r="ABY225" s="689"/>
      <c r="ABZ225" s="689"/>
      <c r="ACA225" s="689"/>
      <c r="ACB225" s="689"/>
      <c r="ACC225" s="689"/>
      <c r="ACD225" s="689"/>
      <c r="ACE225" s="689"/>
      <c r="ACF225" s="689"/>
      <c r="ACG225" s="689"/>
      <c r="ACH225" s="689"/>
      <c r="ACI225" s="689"/>
      <c r="ACJ225" s="689"/>
      <c r="ACK225" s="689"/>
      <c r="ACL225" s="689"/>
      <c r="ACM225" s="689"/>
      <c r="ACN225" s="689"/>
      <c r="ACO225" s="689"/>
      <c r="ACP225" s="689"/>
      <c r="ACQ225" s="689"/>
      <c r="ACR225" s="689"/>
      <c r="ACS225" s="689"/>
      <c r="ACT225" s="689"/>
      <c r="ACU225" s="689"/>
      <c r="ACV225" s="689"/>
      <c r="ACW225" s="689"/>
      <c r="ACX225" s="689"/>
      <c r="ACY225" s="689"/>
      <c r="ACZ225" s="689"/>
      <c r="ADA225" s="689"/>
      <c r="ADB225" s="689"/>
      <c r="ADC225" s="689"/>
      <c r="ADD225" s="689"/>
      <c r="ADE225" s="689"/>
      <c r="ADF225" s="689"/>
      <c r="ADG225" s="689"/>
      <c r="ADH225" s="689"/>
      <c r="ADI225" s="689"/>
      <c r="ADJ225" s="689"/>
      <c r="ADK225" s="689"/>
      <c r="ADL225" s="689"/>
      <c r="ADM225" s="689"/>
      <c r="ADN225" s="689"/>
      <c r="ADO225" s="689"/>
      <c r="ADP225" s="689"/>
      <c r="ADQ225" s="689"/>
      <c r="ADR225" s="689"/>
      <c r="ADS225" s="689"/>
      <c r="ADT225" s="689"/>
      <c r="ADU225" s="689"/>
      <c r="ADV225" s="689"/>
      <c r="ADW225" s="689"/>
      <c r="ADX225" s="689"/>
      <c r="ADY225" s="689"/>
      <c r="ADZ225" s="689"/>
      <c r="AEA225" s="689"/>
      <c r="AEB225" s="689"/>
      <c r="AEC225" s="689"/>
      <c r="AED225" s="689"/>
      <c r="AEE225" s="689"/>
      <c r="AEF225" s="689"/>
      <c r="AEG225" s="689"/>
      <c r="AEH225" s="689"/>
      <c r="AEI225" s="689"/>
      <c r="AEJ225" s="689"/>
      <c r="AEK225" s="689"/>
      <c r="AEL225" s="689"/>
      <c r="AEM225" s="689"/>
      <c r="AEN225" s="689"/>
      <c r="AEO225" s="689"/>
      <c r="AEP225" s="689"/>
      <c r="AEQ225" s="689"/>
      <c r="AER225" s="689"/>
      <c r="AES225" s="689"/>
      <c r="AET225" s="689"/>
      <c r="AEU225" s="689"/>
      <c r="AEV225" s="689"/>
      <c r="AEW225" s="689"/>
      <c r="AEX225" s="689"/>
      <c r="AEY225" s="689"/>
      <c r="AEZ225" s="689"/>
      <c r="AFA225" s="689"/>
      <c r="AFB225" s="689"/>
      <c r="AFC225" s="689"/>
      <c r="AFD225" s="689"/>
      <c r="AFE225" s="689"/>
      <c r="AFF225" s="689"/>
      <c r="AFG225" s="689"/>
      <c r="AFH225" s="689"/>
      <c r="AFI225" s="689"/>
      <c r="AFJ225" s="689"/>
      <c r="AFK225" s="689"/>
      <c r="AFL225" s="689"/>
      <c r="AFM225" s="689"/>
      <c r="AFN225" s="689"/>
      <c r="AFO225" s="689"/>
      <c r="AFP225" s="689"/>
      <c r="AFQ225" s="689"/>
      <c r="AFR225" s="689"/>
      <c r="AFS225" s="689"/>
      <c r="AFT225" s="689"/>
      <c r="AFU225" s="689"/>
      <c r="AFV225" s="689"/>
      <c r="AFW225" s="689"/>
      <c r="AFX225" s="689"/>
      <c r="AFY225" s="689"/>
      <c r="AFZ225" s="689"/>
      <c r="AGA225" s="689"/>
      <c r="AGB225" s="689"/>
      <c r="AGC225" s="689"/>
      <c r="AGD225" s="689"/>
      <c r="AGE225" s="689"/>
      <c r="AGF225" s="689"/>
      <c r="AGG225" s="689"/>
      <c r="AGH225" s="689"/>
      <c r="AGI225" s="689"/>
      <c r="AGJ225" s="689"/>
      <c r="AGK225" s="689"/>
      <c r="AGL225" s="689"/>
      <c r="AGM225" s="689"/>
      <c r="AGN225" s="689"/>
      <c r="AGO225" s="689"/>
      <c r="AGP225" s="689"/>
      <c r="AGQ225" s="689"/>
      <c r="AGR225" s="689"/>
      <c r="AGS225" s="689"/>
      <c r="AGT225" s="689"/>
      <c r="AGU225" s="689"/>
      <c r="AGV225" s="689"/>
      <c r="AGW225" s="689"/>
      <c r="AGX225" s="689"/>
      <c r="AGY225" s="689"/>
      <c r="AGZ225" s="689"/>
      <c r="AHA225" s="689"/>
      <c r="AHB225" s="689"/>
      <c r="AHC225" s="689"/>
      <c r="AHD225" s="689"/>
      <c r="AHE225" s="689"/>
      <c r="AHF225" s="689"/>
      <c r="AHG225" s="689"/>
      <c r="AHH225" s="689"/>
      <c r="AHI225" s="689"/>
      <c r="AHJ225" s="689"/>
      <c r="AHK225" s="689"/>
      <c r="AHL225" s="689"/>
      <c r="AHM225" s="689"/>
      <c r="AHN225" s="689"/>
      <c r="AHO225" s="689"/>
      <c r="AHP225" s="689"/>
      <c r="AHQ225" s="689"/>
      <c r="AHR225" s="689"/>
      <c r="AHS225" s="689"/>
      <c r="AHT225" s="689"/>
      <c r="AHU225" s="689"/>
      <c r="AHV225" s="689"/>
      <c r="AHW225" s="689"/>
      <c r="AHX225" s="689"/>
      <c r="AHY225" s="689"/>
      <c r="AHZ225" s="689"/>
      <c r="AIA225" s="689"/>
      <c r="AIB225" s="689"/>
      <c r="AIC225" s="689"/>
      <c r="AID225" s="689"/>
      <c r="AIE225" s="689"/>
      <c r="AIF225" s="689"/>
      <c r="AIG225" s="689"/>
      <c r="AIH225" s="689"/>
      <c r="AII225" s="689"/>
      <c r="AIJ225" s="689"/>
      <c r="AIK225" s="689"/>
      <c r="AIL225" s="689"/>
      <c r="AIM225" s="689"/>
      <c r="AIN225" s="689"/>
      <c r="AIO225" s="689"/>
      <c r="AIP225" s="689"/>
      <c r="AIQ225" s="689"/>
      <c r="AIR225" s="689"/>
      <c r="AIS225" s="689"/>
      <c r="AIT225" s="689"/>
      <c r="AIU225" s="689"/>
      <c r="AIV225" s="689"/>
      <c r="AIW225" s="689"/>
      <c r="AIX225" s="689"/>
      <c r="AIY225" s="689"/>
      <c r="AIZ225" s="689"/>
      <c r="AJA225" s="689"/>
      <c r="AJB225" s="689"/>
      <c r="AJC225" s="689"/>
      <c r="AJD225" s="689"/>
      <c r="AJE225" s="689"/>
      <c r="AJF225" s="689"/>
      <c r="AJG225" s="689"/>
      <c r="AJH225" s="689"/>
      <c r="AJI225" s="689"/>
      <c r="AJJ225" s="689"/>
      <c r="AJK225" s="689"/>
      <c r="AJL225" s="689"/>
      <c r="AJM225" s="689"/>
      <c r="AJN225" s="689"/>
      <c r="AJO225" s="689"/>
      <c r="AJP225" s="689"/>
      <c r="AJQ225" s="689"/>
      <c r="AJR225" s="689"/>
      <c r="AJS225" s="689"/>
      <c r="AJT225" s="689"/>
      <c r="AJU225" s="689"/>
      <c r="AJV225" s="689"/>
      <c r="AJW225" s="689"/>
      <c r="AJX225" s="689"/>
      <c r="AJY225" s="689"/>
      <c r="AJZ225" s="689"/>
      <c r="AKA225" s="689"/>
      <c r="AKB225" s="689"/>
      <c r="AKC225" s="689"/>
      <c r="AKD225" s="689"/>
      <c r="AKE225" s="689"/>
      <c r="AKF225" s="689"/>
      <c r="AKG225" s="689"/>
      <c r="AKH225" s="689"/>
      <c r="AKI225" s="689"/>
      <c r="AKJ225" s="689"/>
      <c r="AKK225" s="689"/>
      <c r="AKL225" s="689"/>
      <c r="AKM225" s="689"/>
      <c r="AKN225" s="689"/>
      <c r="AKO225" s="689"/>
      <c r="AKP225" s="689"/>
      <c r="AKQ225" s="689"/>
      <c r="AKR225" s="689"/>
      <c r="AKS225" s="689"/>
      <c r="AKT225" s="689"/>
      <c r="AKU225" s="689"/>
      <c r="AKV225" s="689"/>
      <c r="AKW225" s="689"/>
      <c r="AKX225" s="689"/>
      <c r="AKY225" s="689"/>
      <c r="AKZ225" s="689"/>
      <c r="ALA225" s="689"/>
      <c r="ALB225" s="689"/>
      <c r="ALC225" s="689"/>
      <c r="ALD225" s="689"/>
      <c r="ALE225" s="689"/>
      <c r="ALF225" s="689"/>
      <c r="ALG225" s="689"/>
      <c r="ALH225" s="689"/>
      <c r="ALI225" s="689"/>
      <c r="ALJ225" s="689"/>
      <c r="ALK225" s="689"/>
      <c r="ALL225" s="689"/>
      <c r="ALM225" s="689"/>
      <c r="ALN225" s="689"/>
      <c r="ALO225" s="689"/>
      <c r="ALP225" s="689"/>
      <c r="ALQ225" s="689"/>
      <c r="ALR225" s="689"/>
      <c r="ALS225" s="689"/>
      <c r="ALT225" s="689"/>
      <c r="ALU225" s="689"/>
      <c r="ALV225" s="689"/>
      <c r="ALW225" s="689"/>
      <c r="ALX225" s="689"/>
      <c r="ALY225" s="689"/>
      <c r="ALZ225" s="689"/>
      <c r="AMA225" s="689"/>
      <c r="AMB225" s="689"/>
      <c r="AMC225" s="689"/>
      <c r="AMD225" s="689"/>
      <c r="AME225" s="689"/>
      <c r="AMF225" s="689"/>
      <c r="AMG225" s="689"/>
      <c r="AMH225" s="689"/>
      <c r="AMI225" s="689"/>
      <c r="AMJ225" s="689"/>
      <c r="AMK225" s="689"/>
      <c r="AML225" s="689"/>
      <c r="AMM225" s="689"/>
      <c r="AMN225" s="689"/>
      <c r="AMO225" s="689"/>
      <c r="AMP225" s="689"/>
      <c r="AMQ225" s="689"/>
      <c r="AMR225" s="689"/>
      <c r="AMS225" s="689"/>
      <c r="AMT225" s="689"/>
      <c r="AMU225" s="689"/>
      <c r="AMV225" s="689"/>
      <c r="AMW225" s="689"/>
      <c r="AMX225" s="689"/>
      <c r="AMY225" s="689"/>
      <c r="AMZ225" s="689"/>
      <c r="ANA225" s="689"/>
      <c r="ANB225" s="689"/>
      <c r="ANC225" s="689"/>
      <c r="AND225" s="689"/>
      <c r="ANE225" s="689"/>
      <c r="ANF225" s="689"/>
      <c r="ANG225" s="689"/>
      <c r="ANH225" s="689"/>
      <c r="ANI225" s="689"/>
      <c r="ANJ225" s="689"/>
      <c r="ANK225" s="689"/>
      <c r="ANL225" s="689"/>
      <c r="ANM225" s="689"/>
      <c r="ANN225" s="689"/>
      <c r="ANO225" s="689"/>
      <c r="ANP225" s="689"/>
      <c r="ANQ225" s="689"/>
      <c r="ANR225" s="689"/>
      <c r="ANS225" s="689"/>
      <c r="ANT225" s="689"/>
      <c r="ANU225" s="689"/>
      <c r="ANV225" s="689"/>
      <c r="ANW225" s="689"/>
      <c r="ANX225" s="689"/>
      <c r="ANY225" s="689"/>
      <c r="ANZ225" s="689"/>
      <c r="AOA225" s="689"/>
      <c r="AOB225" s="689"/>
      <c r="AOC225" s="689"/>
      <c r="AOD225" s="689"/>
      <c r="AOE225" s="689"/>
      <c r="AOF225" s="689"/>
      <c r="AOG225" s="689"/>
      <c r="AOH225" s="689"/>
      <c r="AOI225" s="689"/>
      <c r="AOJ225" s="689"/>
      <c r="AOK225" s="689"/>
      <c r="AOL225" s="689"/>
      <c r="AOM225" s="689"/>
      <c r="AON225" s="689"/>
      <c r="AOO225" s="689"/>
      <c r="AOP225" s="689"/>
      <c r="AOQ225" s="689"/>
      <c r="AOR225" s="689"/>
      <c r="AOS225" s="689"/>
      <c r="AOT225" s="689"/>
      <c r="AOU225" s="689"/>
      <c r="AOV225" s="689"/>
      <c r="AOW225" s="689"/>
      <c r="AOX225" s="689"/>
      <c r="AOY225" s="689"/>
      <c r="AOZ225" s="689"/>
      <c r="APA225" s="689"/>
      <c r="APB225" s="689"/>
      <c r="APC225" s="689"/>
      <c r="APD225" s="689"/>
      <c r="APE225" s="689"/>
      <c r="APF225" s="689"/>
      <c r="APG225" s="689"/>
      <c r="APH225" s="689"/>
      <c r="API225" s="689"/>
      <c r="APJ225" s="689"/>
      <c r="APK225" s="689"/>
      <c r="APL225" s="689"/>
      <c r="APM225" s="689"/>
      <c r="APN225" s="689"/>
      <c r="APO225" s="689"/>
      <c r="APP225" s="689"/>
      <c r="APQ225" s="689"/>
      <c r="APR225" s="689"/>
      <c r="APS225" s="689"/>
      <c r="APT225" s="689"/>
      <c r="APU225" s="689"/>
      <c r="APV225" s="689"/>
      <c r="APW225" s="689"/>
      <c r="APX225" s="689"/>
      <c r="APY225" s="689"/>
      <c r="APZ225" s="689"/>
      <c r="AQA225" s="689"/>
      <c r="AQB225" s="689"/>
      <c r="AQC225" s="689"/>
      <c r="AQD225" s="689"/>
      <c r="AQE225" s="689"/>
      <c r="AQF225" s="689"/>
      <c r="AQG225" s="689"/>
      <c r="AQH225" s="689"/>
      <c r="AQI225" s="689"/>
      <c r="AQJ225" s="689"/>
      <c r="AQK225" s="689"/>
      <c r="AQL225" s="689"/>
      <c r="AQM225" s="689"/>
      <c r="AQN225" s="689"/>
      <c r="AQO225" s="689"/>
      <c r="AQP225" s="689"/>
      <c r="AQQ225" s="689"/>
      <c r="AQR225" s="689"/>
      <c r="AQS225" s="689"/>
      <c r="AQT225" s="689"/>
      <c r="AQU225" s="689"/>
      <c r="AQV225" s="689"/>
      <c r="AQW225" s="689"/>
      <c r="AQX225" s="689"/>
      <c r="AQY225" s="689"/>
      <c r="AQZ225" s="689"/>
      <c r="ARA225" s="689"/>
      <c r="ARB225" s="689"/>
      <c r="ARC225" s="689"/>
      <c r="ARD225" s="689"/>
      <c r="ARE225" s="689"/>
      <c r="ARF225" s="689"/>
      <c r="ARG225" s="689"/>
      <c r="ARH225" s="689"/>
      <c r="ARI225" s="689"/>
      <c r="ARJ225" s="689"/>
      <c r="ARK225" s="689"/>
      <c r="ARL225" s="689"/>
      <c r="ARM225" s="689"/>
      <c r="ARN225" s="689"/>
      <c r="ARO225" s="689"/>
      <c r="ARP225" s="689"/>
      <c r="ARQ225" s="689"/>
      <c r="ARR225" s="689"/>
      <c r="ARS225" s="689"/>
      <c r="ART225" s="689"/>
      <c r="ARU225" s="689"/>
      <c r="ARV225" s="689"/>
      <c r="ARW225" s="689"/>
      <c r="ARX225" s="689"/>
      <c r="ARY225" s="689"/>
      <c r="ARZ225" s="689"/>
      <c r="ASA225" s="689"/>
      <c r="ASB225" s="689"/>
      <c r="ASC225" s="689"/>
      <c r="ASD225" s="689"/>
      <c r="ASE225" s="689"/>
      <c r="ASF225" s="689"/>
      <c r="ASG225" s="689"/>
      <c r="ASH225" s="689"/>
      <c r="ASI225" s="689"/>
      <c r="ASJ225" s="689"/>
      <c r="ASK225" s="689"/>
      <c r="ASL225" s="689"/>
      <c r="ASM225" s="689"/>
      <c r="ASN225" s="689"/>
      <c r="ASO225" s="689"/>
      <c r="ASP225" s="689"/>
      <c r="ASQ225" s="689"/>
      <c r="ASR225" s="689"/>
      <c r="ASS225" s="689"/>
      <c r="AST225" s="689"/>
      <c r="ASU225" s="689"/>
      <c r="ASV225" s="689"/>
      <c r="ASW225" s="689"/>
      <c r="ASX225" s="689"/>
      <c r="ASY225" s="689"/>
      <c r="ASZ225" s="689"/>
      <c r="ATA225" s="689"/>
      <c r="ATB225" s="689"/>
      <c r="ATC225" s="689"/>
      <c r="ATD225" s="689"/>
      <c r="ATE225" s="689"/>
      <c r="ATF225" s="689"/>
      <c r="ATG225" s="689"/>
      <c r="ATH225" s="689"/>
      <c r="ATI225" s="689"/>
      <c r="ATJ225" s="689"/>
      <c r="ATK225" s="689"/>
      <c r="ATL225" s="689"/>
      <c r="ATM225" s="689"/>
      <c r="ATN225" s="689"/>
      <c r="ATO225" s="689"/>
      <c r="ATP225" s="689"/>
      <c r="ATQ225" s="689"/>
      <c r="ATR225" s="689"/>
      <c r="ATS225" s="689"/>
      <c r="ATT225" s="689"/>
      <c r="ATU225" s="689"/>
      <c r="ATV225" s="689"/>
      <c r="ATW225" s="689"/>
      <c r="ATX225" s="689"/>
      <c r="ATY225" s="689"/>
      <c r="ATZ225" s="689"/>
      <c r="AUA225" s="689"/>
      <c r="AUB225" s="689"/>
      <c r="AUC225" s="689"/>
      <c r="AUD225" s="689"/>
      <c r="AUE225" s="689"/>
      <c r="AUF225" s="689"/>
      <c r="AUG225" s="689"/>
      <c r="AUH225" s="689"/>
      <c r="AUI225" s="689"/>
      <c r="AUJ225" s="689"/>
      <c r="AUK225" s="689"/>
      <c r="AUL225" s="689"/>
      <c r="AUM225" s="689"/>
      <c r="AUN225" s="689"/>
      <c r="AUO225" s="689"/>
      <c r="AUP225" s="689"/>
      <c r="AUQ225" s="689"/>
      <c r="AUR225" s="689"/>
      <c r="AUS225" s="689"/>
      <c r="AUT225" s="689"/>
      <c r="AUU225" s="689"/>
      <c r="AUV225" s="689"/>
      <c r="AUW225" s="689"/>
      <c r="AUX225" s="689"/>
      <c r="AUY225" s="689"/>
      <c r="AUZ225" s="689"/>
      <c r="AVA225" s="689"/>
      <c r="AVB225" s="689"/>
      <c r="AVC225" s="689"/>
      <c r="AVD225" s="689"/>
      <c r="AVE225" s="689"/>
      <c r="AVF225" s="689"/>
      <c r="AVG225" s="689"/>
      <c r="AVH225" s="689"/>
      <c r="AVI225" s="689"/>
      <c r="AVJ225" s="689"/>
      <c r="AVK225" s="689"/>
      <c r="AVL225" s="689"/>
      <c r="AVM225" s="689"/>
      <c r="AVN225" s="689"/>
      <c r="AVO225" s="689"/>
      <c r="AVP225" s="689"/>
      <c r="AVQ225" s="689"/>
      <c r="AVR225" s="689"/>
      <c r="AVS225" s="689"/>
      <c r="AVT225" s="689"/>
      <c r="AVU225" s="689"/>
      <c r="AVV225" s="689"/>
      <c r="AVW225" s="689"/>
      <c r="AVX225" s="689"/>
      <c r="AVY225" s="689"/>
      <c r="AVZ225" s="689"/>
      <c r="AWA225" s="689"/>
      <c r="AWB225" s="689"/>
      <c r="AWC225" s="689"/>
      <c r="AWD225" s="689"/>
      <c r="AWE225" s="689"/>
      <c r="AWF225" s="689"/>
      <c r="AWG225" s="689"/>
      <c r="AWH225" s="689"/>
      <c r="AWI225" s="689"/>
      <c r="AWJ225" s="689"/>
      <c r="AWK225" s="689"/>
      <c r="AWL225" s="689"/>
      <c r="AWM225" s="689"/>
      <c r="AWN225" s="689"/>
      <c r="AWO225" s="689"/>
      <c r="AWP225" s="689"/>
      <c r="AWQ225" s="689"/>
      <c r="AWR225" s="689"/>
      <c r="AWS225" s="689"/>
      <c r="AWT225" s="689"/>
      <c r="AWU225" s="689"/>
      <c r="AWV225" s="689"/>
      <c r="AWW225" s="689"/>
      <c r="AWX225" s="689"/>
      <c r="AWY225" s="689"/>
      <c r="AWZ225" s="689"/>
      <c r="AXA225" s="689"/>
      <c r="AXB225" s="689"/>
      <c r="AXC225" s="689"/>
      <c r="AXD225" s="689"/>
      <c r="AXE225" s="689"/>
      <c r="AXF225" s="689"/>
      <c r="AXG225" s="689"/>
      <c r="AXH225" s="689"/>
      <c r="AXI225" s="689"/>
      <c r="AXJ225" s="689"/>
    </row>
    <row r="226" spans="1:1310" s="690" customFormat="1" ht="23.25" customHeight="1">
      <c r="A226" s="691"/>
      <c r="B226" s="3705" t="s">
        <v>2065</v>
      </c>
      <c r="C226" s="3705"/>
      <c r="D226" s="3705"/>
      <c r="E226" s="3705"/>
      <c r="F226" s="693"/>
      <c r="G226" s="3705" t="s">
        <v>2066</v>
      </c>
      <c r="H226" s="3705"/>
      <c r="I226" s="3705"/>
      <c r="J226" s="693"/>
      <c r="K226" s="3708" t="s">
        <v>2067</v>
      </c>
      <c r="L226" s="3708"/>
      <c r="M226" s="3708"/>
      <c r="N226" s="693"/>
      <c r="O226" s="3705" t="s">
        <v>2068</v>
      </c>
      <c r="P226" s="3705"/>
      <c r="Q226" s="693"/>
      <c r="R226" s="75"/>
      <c r="S226" s="75"/>
      <c r="T226" s="75"/>
      <c r="U226" s="75"/>
      <c r="V226" s="75"/>
      <c r="W226" s="75"/>
      <c r="X226" s="75"/>
      <c r="Y226" s="75"/>
      <c r="Z226" s="75"/>
      <c r="AA226" s="75"/>
      <c r="AB226" s="75"/>
      <c r="AC226" s="75"/>
      <c r="AD226" s="689"/>
      <c r="AE226" s="689"/>
      <c r="AF226" s="689"/>
      <c r="AG226" s="689"/>
      <c r="AH226" s="689"/>
      <c r="AI226" s="689"/>
      <c r="AJ226" s="689"/>
      <c r="AK226" s="689"/>
      <c r="AL226" s="689"/>
      <c r="AM226" s="689"/>
      <c r="AN226" s="689"/>
      <c r="AO226" s="689"/>
      <c r="AP226" s="689"/>
      <c r="AQ226" s="689"/>
      <c r="AR226" s="689"/>
      <c r="AS226" s="689"/>
      <c r="AT226" s="689"/>
      <c r="AU226" s="689"/>
      <c r="AV226" s="689"/>
      <c r="AW226" s="689"/>
      <c r="AX226" s="689"/>
      <c r="AY226" s="689"/>
      <c r="AZ226" s="689"/>
      <c r="BA226" s="689"/>
      <c r="BB226" s="689"/>
      <c r="BC226" s="689"/>
      <c r="BD226" s="689"/>
      <c r="BE226" s="689"/>
      <c r="BF226" s="689"/>
      <c r="BG226" s="689"/>
      <c r="BH226" s="689"/>
      <c r="BI226" s="689"/>
      <c r="BJ226" s="689"/>
      <c r="BK226" s="689"/>
      <c r="BL226" s="689"/>
      <c r="BM226" s="689"/>
      <c r="BN226" s="689"/>
      <c r="BO226" s="689"/>
      <c r="BP226" s="689"/>
      <c r="BQ226" s="689"/>
      <c r="BR226" s="689"/>
      <c r="BS226" s="689"/>
      <c r="BT226" s="689"/>
      <c r="BU226" s="689"/>
      <c r="BV226" s="689"/>
      <c r="BW226" s="689"/>
      <c r="BX226" s="689"/>
      <c r="BY226" s="689"/>
      <c r="BZ226" s="689"/>
      <c r="CA226" s="689"/>
      <c r="CB226" s="689"/>
      <c r="CC226" s="689"/>
      <c r="CD226" s="689"/>
      <c r="CE226" s="689"/>
      <c r="CF226" s="689"/>
      <c r="CG226" s="689"/>
      <c r="CH226" s="689"/>
      <c r="CI226" s="689"/>
      <c r="CJ226" s="689"/>
      <c r="CK226" s="689"/>
      <c r="CL226" s="689"/>
      <c r="CM226" s="689"/>
      <c r="CN226" s="689"/>
      <c r="CO226" s="689"/>
      <c r="CP226" s="689"/>
      <c r="CQ226" s="689"/>
      <c r="CR226" s="689"/>
      <c r="CS226" s="689"/>
      <c r="CT226" s="689"/>
      <c r="CU226" s="689"/>
      <c r="CV226" s="689"/>
      <c r="CW226" s="689"/>
      <c r="CX226" s="689"/>
      <c r="CY226" s="689"/>
      <c r="CZ226" s="689"/>
      <c r="DA226" s="689"/>
      <c r="DB226" s="689"/>
      <c r="DC226" s="689"/>
      <c r="DD226" s="689"/>
      <c r="DE226" s="689"/>
      <c r="DF226" s="689"/>
      <c r="DG226" s="689"/>
      <c r="DH226" s="689"/>
      <c r="DI226" s="689"/>
      <c r="DJ226" s="689"/>
      <c r="DK226" s="689"/>
      <c r="DL226" s="689"/>
      <c r="DM226" s="689"/>
      <c r="DN226" s="689"/>
      <c r="DO226" s="689"/>
      <c r="DP226" s="689"/>
      <c r="DQ226" s="689"/>
      <c r="DR226" s="689"/>
      <c r="DS226" s="689"/>
      <c r="DT226" s="689"/>
      <c r="DU226" s="689"/>
      <c r="DV226" s="689"/>
      <c r="DW226" s="689"/>
      <c r="DX226" s="689"/>
      <c r="DY226" s="689"/>
      <c r="DZ226" s="689"/>
      <c r="EA226" s="689"/>
      <c r="EB226" s="689"/>
      <c r="EC226" s="689"/>
      <c r="ED226" s="689"/>
      <c r="EE226" s="689"/>
      <c r="EF226" s="689"/>
      <c r="EG226" s="689"/>
      <c r="EH226" s="689"/>
      <c r="EI226" s="689"/>
      <c r="EJ226" s="689"/>
      <c r="EK226" s="689"/>
      <c r="EL226" s="689"/>
      <c r="EM226" s="689"/>
      <c r="EN226" s="689"/>
      <c r="EO226" s="689"/>
      <c r="EP226" s="689"/>
      <c r="EQ226" s="689"/>
      <c r="ER226" s="689"/>
      <c r="ES226" s="689"/>
      <c r="ET226" s="689"/>
      <c r="EU226" s="689"/>
      <c r="EV226" s="689"/>
      <c r="EW226" s="689"/>
      <c r="EX226" s="689"/>
      <c r="EY226" s="689"/>
      <c r="EZ226" s="689"/>
      <c r="FA226" s="689"/>
      <c r="FB226" s="689"/>
      <c r="FC226" s="689"/>
      <c r="FD226" s="689"/>
      <c r="FE226" s="689"/>
      <c r="FF226" s="689"/>
      <c r="FG226" s="689"/>
      <c r="FH226" s="689"/>
      <c r="FI226" s="689"/>
      <c r="FJ226" s="689"/>
      <c r="FK226" s="689"/>
      <c r="FL226" s="689"/>
      <c r="FM226" s="689"/>
      <c r="FN226" s="689"/>
      <c r="FO226" s="689"/>
      <c r="FP226" s="689"/>
      <c r="FQ226" s="689"/>
      <c r="FR226" s="689"/>
      <c r="FS226" s="689"/>
      <c r="FT226" s="689"/>
      <c r="FU226" s="689"/>
      <c r="FV226" s="689"/>
      <c r="FW226" s="689"/>
      <c r="FX226" s="689"/>
      <c r="FY226" s="689"/>
      <c r="FZ226" s="689"/>
      <c r="GA226" s="689"/>
      <c r="GB226" s="689"/>
      <c r="GC226" s="689"/>
      <c r="GD226" s="689"/>
      <c r="GE226" s="689"/>
      <c r="GF226" s="689"/>
      <c r="GG226" s="689"/>
      <c r="GH226" s="689"/>
      <c r="GI226" s="689"/>
      <c r="GJ226" s="689"/>
      <c r="GK226" s="689"/>
      <c r="GL226" s="689"/>
      <c r="GM226" s="689"/>
      <c r="GN226" s="689"/>
      <c r="GO226" s="689"/>
      <c r="GP226" s="689"/>
      <c r="GQ226" s="689"/>
      <c r="GR226" s="689"/>
      <c r="GS226" s="689"/>
      <c r="GT226" s="689"/>
      <c r="GU226" s="689"/>
      <c r="GV226" s="689"/>
      <c r="GW226" s="689"/>
      <c r="GX226" s="689"/>
      <c r="GY226" s="689"/>
      <c r="GZ226" s="689"/>
      <c r="HA226" s="689"/>
      <c r="HB226" s="689"/>
      <c r="HC226" s="689"/>
      <c r="HD226" s="689"/>
      <c r="HE226" s="689"/>
      <c r="HF226" s="689"/>
      <c r="HG226" s="689"/>
      <c r="HH226" s="689"/>
      <c r="HI226" s="689"/>
      <c r="HJ226" s="689"/>
      <c r="HK226" s="689"/>
      <c r="HL226" s="689"/>
      <c r="HM226" s="689"/>
      <c r="HN226" s="689"/>
      <c r="HO226" s="689"/>
      <c r="HP226" s="689"/>
      <c r="HQ226" s="689"/>
      <c r="HR226" s="689"/>
      <c r="HS226" s="689"/>
      <c r="HT226" s="689"/>
      <c r="HU226" s="689"/>
      <c r="HV226" s="689"/>
      <c r="HW226" s="689"/>
      <c r="HX226" s="689"/>
      <c r="HY226" s="689"/>
      <c r="HZ226" s="689"/>
      <c r="IA226" s="689"/>
      <c r="IB226" s="689"/>
      <c r="IC226" s="689"/>
      <c r="ID226" s="689"/>
      <c r="IE226" s="689"/>
      <c r="IF226" s="689"/>
      <c r="IG226" s="689"/>
      <c r="IH226" s="689"/>
      <c r="II226" s="689"/>
      <c r="IJ226" s="689"/>
      <c r="IK226" s="689"/>
      <c r="IL226" s="689"/>
      <c r="IM226" s="689"/>
      <c r="IN226" s="689"/>
      <c r="IO226" s="689"/>
      <c r="IP226" s="689"/>
      <c r="IQ226" s="689"/>
      <c r="IR226" s="689"/>
      <c r="IS226" s="689"/>
      <c r="IT226" s="689"/>
      <c r="IU226" s="689"/>
      <c r="IV226" s="689"/>
      <c r="IW226" s="689"/>
      <c r="IX226" s="689"/>
      <c r="IY226" s="689"/>
      <c r="IZ226" s="689"/>
      <c r="JA226" s="689"/>
      <c r="JB226" s="689"/>
      <c r="JC226" s="689"/>
      <c r="JD226" s="689"/>
      <c r="JE226" s="689"/>
      <c r="JF226" s="689"/>
      <c r="JG226" s="689"/>
      <c r="JH226" s="689"/>
      <c r="JI226" s="689"/>
      <c r="JJ226" s="689"/>
      <c r="JK226" s="689"/>
      <c r="JL226" s="689"/>
      <c r="JM226" s="689"/>
      <c r="JN226" s="689"/>
      <c r="JO226" s="689"/>
      <c r="JP226" s="689"/>
      <c r="JQ226" s="689"/>
      <c r="JR226" s="689"/>
      <c r="JS226" s="689"/>
      <c r="JT226" s="689"/>
      <c r="JU226" s="689"/>
      <c r="JV226" s="689"/>
      <c r="JW226" s="689"/>
      <c r="JX226" s="689"/>
      <c r="JY226" s="689"/>
      <c r="JZ226" s="689"/>
      <c r="KA226" s="689"/>
      <c r="KB226" s="689"/>
      <c r="KC226" s="689"/>
      <c r="KD226" s="689"/>
      <c r="KE226" s="689"/>
      <c r="KF226" s="689"/>
      <c r="KG226" s="689"/>
      <c r="KH226" s="689"/>
      <c r="KI226" s="689"/>
      <c r="KJ226" s="689"/>
      <c r="KK226" s="689"/>
      <c r="KL226" s="689"/>
      <c r="KM226" s="689"/>
      <c r="KN226" s="689"/>
      <c r="KO226" s="689"/>
      <c r="KP226" s="689"/>
      <c r="KQ226" s="689"/>
      <c r="KR226" s="689"/>
      <c r="KS226" s="689"/>
      <c r="KT226" s="689"/>
      <c r="KU226" s="689"/>
      <c r="KV226" s="689"/>
      <c r="KW226" s="689"/>
      <c r="KX226" s="689"/>
      <c r="KY226" s="689"/>
      <c r="KZ226" s="689"/>
      <c r="LA226" s="689"/>
      <c r="LB226" s="689"/>
      <c r="LC226" s="689"/>
      <c r="LD226" s="689"/>
      <c r="LE226" s="689"/>
      <c r="LF226" s="689"/>
      <c r="LG226" s="689"/>
      <c r="LH226" s="689"/>
      <c r="LI226" s="689"/>
      <c r="LJ226" s="689"/>
      <c r="LK226" s="689"/>
      <c r="LL226" s="689"/>
      <c r="LM226" s="689"/>
      <c r="LN226" s="689"/>
      <c r="LO226" s="689"/>
      <c r="LP226" s="689"/>
      <c r="LQ226" s="689"/>
      <c r="LR226" s="689"/>
      <c r="LS226" s="689"/>
      <c r="LT226" s="689"/>
      <c r="LU226" s="689"/>
      <c r="LV226" s="689"/>
      <c r="LW226" s="689"/>
      <c r="LX226" s="689"/>
      <c r="LY226" s="689"/>
      <c r="LZ226" s="689"/>
      <c r="MA226" s="689"/>
      <c r="MB226" s="689"/>
      <c r="MC226" s="689"/>
      <c r="MD226" s="689"/>
      <c r="ME226" s="689"/>
      <c r="MF226" s="689"/>
      <c r="MG226" s="689"/>
      <c r="MH226" s="689"/>
      <c r="MI226" s="689"/>
      <c r="MJ226" s="689"/>
      <c r="MK226" s="689"/>
      <c r="ML226" s="689"/>
      <c r="MM226" s="689"/>
      <c r="MN226" s="689"/>
      <c r="MO226" s="689"/>
      <c r="MP226" s="689"/>
      <c r="MQ226" s="689"/>
      <c r="MR226" s="689"/>
      <c r="MS226" s="689"/>
      <c r="MT226" s="689"/>
      <c r="MU226" s="689"/>
      <c r="MV226" s="689"/>
      <c r="MW226" s="689"/>
      <c r="MX226" s="689"/>
      <c r="MY226" s="689"/>
      <c r="MZ226" s="689"/>
      <c r="NA226" s="689"/>
      <c r="NB226" s="689"/>
      <c r="NC226" s="689"/>
      <c r="ND226" s="689"/>
      <c r="NE226" s="689"/>
      <c r="NF226" s="689"/>
      <c r="NG226" s="689"/>
      <c r="NH226" s="689"/>
      <c r="NI226" s="689"/>
      <c r="NJ226" s="689"/>
      <c r="NK226" s="689"/>
      <c r="NL226" s="689"/>
      <c r="NM226" s="689"/>
      <c r="NN226" s="689"/>
      <c r="NO226" s="689"/>
      <c r="NP226" s="689"/>
      <c r="NQ226" s="689"/>
      <c r="NR226" s="689"/>
      <c r="NS226" s="689"/>
      <c r="NT226" s="689"/>
      <c r="NU226" s="689"/>
      <c r="NV226" s="689"/>
      <c r="NW226" s="689"/>
      <c r="NX226" s="689"/>
      <c r="NY226" s="689"/>
      <c r="NZ226" s="689"/>
      <c r="OA226" s="689"/>
      <c r="OB226" s="689"/>
      <c r="OC226" s="689"/>
      <c r="OD226" s="689"/>
      <c r="OE226" s="689"/>
      <c r="OF226" s="689"/>
      <c r="OG226" s="689"/>
      <c r="OH226" s="689"/>
      <c r="OI226" s="689"/>
      <c r="OJ226" s="689"/>
      <c r="OK226" s="689"/>
      <c r="OL226" s="689"/>
      <c r="OM226" s="689"/>
      <c r="ON226" s="689"/>
      <c r="OO226" s="689"/>
      <c r="OP226" s="689"/>
      <c r="OQ226" s="689"/>
      <c r="OR226" s="689"/>
      <c r="OS226" s="689"/>
      <c r="OT226" s="689"/>
      <c r="OU226" s="689"/>
      <c r="OV226" s="689"/>
      <c r="OW226" s="689"/>
      <c r="OX226" s="689"/>
      <c r="OY226" s="689"/>
      <c r="OZ226" s="689"/>
      <c r="PA226" s="689"/>
      <c r="PB226" s="689"/>
      <c r="PC226" s="689"/>
      <c r="PD226" s="689"/>
      <c r="PE226" s="689"/>
      <c r="PF226" s="689"/>
      <c r="PG226" s="689"/>
      <c r="PH226" s="689"/>
      <c r="PI226" s="689"/>
      <c r="PJ226" s="689"/>
      <c r="PK226" s="689"/>
      <c r="PL226" s="689"/>
      <c r="PM226" s="689"/>
      <c r="PN226" s="689"/>
      <c r="PO226" s="689"/>
      <c r="PP226" s="689"/>
      <c r="PQ226" s="689"/>
      <c r="PR226" s="689"/>
      <c r="PS226" s="689"/>
      <c r="PT226" s="689"/>
      <c r="PU226" s="689"/>
      <c r="PV226" s="689"/>
      <c r="PW226" s="689"/>
      <c r="PX226" s="689"/>
      <c r="PY226" s="689"/>
      <c r="PZ226" s="689"/>
      <c r="QA226" s="689"/>
      <c r="QB226" s="689"/>
      <c r="QC226" s="689"/>
      <c r="QD226" s="689"/>
      <c r="QE226" s="689"/>
      <c r="QF226" s="689"/>
      <c r="QG226" s="689"/>
      <c r="QH226" s="689"/>
      <c r="QI226" s="689"/>
      <c r="QJ226" s="689"/>
      <c r="QK226" s="689"/>
      <c r="QL226" s="689"/>
      <c r="QM226" s="689"/>
      <c r="QN226" s="689"/>
      <c r="QO226" s="689"/>
      <c r="QP226" s="689"/>
      <c r="QQ226" s="689"/>
      <c r="QR226" s="689"/>
      <c r="QS226" s="689"/>
      <c r="QT226" s="689"/>
      <c r="QU226" s="689"/>
      <c r="QV226" s="689"/>
      <c r="QW226" s="689"/>
      <c r="QX226" s="689"/>
      <c r="QY226" s="689"/>
      <c r="QZ226" s="689"/>
      <c r="RA226" s="689"/>
      <c r="RB226" s="689"/>
      <c r="RC226" s="689"/>
      <c r="RD226" s="689"/>
      <c r="RE226" s="689"/>
      <c r="RF226" s="689"/>
      <c r="RG226" s="689"/>
      <c r="RH226" s="689"/>
      <c r="RI226" s="689"/>
      <c r="RJ226" s="689"/>
      <c r="RK226" s="689"/>
      <c r="RL226" s="689"/>
      <c r="RM226" s="689"/>
      <c r="RN226" s="689"/>
      <c r="RO226" s="689"/>
      <c r="RP226" s="689"/>
      <c r="RQ226" s="689"/>
      <c r="RR226" s="689"/>
      <c r="RS226" s="689"/>
      <c r="RT226" s="689"/>
      <c r="RU226" s="689"/>
      <c r="RV226" s="689"/>
      <c r="RW226" s="689"/>
      <c r="RX226" s="689"/>
      <c r="RY226" s="689"/>
      <c r="RZ226" s="689"/>
      <c r="SA226" s="689"/>
      <c r="SB226" s="689"/>
      <c r="SC226" s="689"/>
      <c r="SD226" s="689"/>
      <c r="SE226" s="689"/>
      <c r="SF226" s="689"/>
      <c r="SG226" s="689"/>
      <c r="SH226" s="689"/>
      <c r="SI226" s="689"/>
      <c r="SJ226" s="689"/>
      <c r="SK226" s="689"/>
      <c r="SL226" s="689"/>
      <c r="SM226" s="689"/>
      <c r="SN226" s="689"/>
      <c r="SO226" s="689"/>
      <c r="SP226" s="689"/>
      <c r="SQ226" s="689"/>
      <c r="SR226" s="689"/>
      <c r="SS226" s="689"/>
      <c r="ST226" s="689"/>
      <c r="SU226" s="689"/>
      <c r="SV226" s="689"/>
      <c r="SW226" s="689"/>
      <c r="SX226" s="689"/>
      <c r="SY226" s="689"/>
      <c r="SZ226" s="689"/>
      <c r="TA226" s="689"/>
      <c r="TB226" s="689"/>
      <c r="TC226" s="689"/>
      <c r="TD226" s="689"/>
      <c r="TE226" s="689"/>
      <c r="TF226" s="689"/>
      <c r="TG226" s="689"/>
      <c r="TH226" s="689"/>
      <c r="TI226" s="689"/>
      <c r="TJ226" s="689"/>
      <c r="TK226" s="689"/>
      <c r="TL226" s="689"/>
      <c r="TM226" s="689"/>
      <c r="TN226" s="689"/>
      <c r="TO226" s="689"/>
      <c r="TP226" s="689"/>
      <c r="TQ226" s="689"/>
      <c r="TR226" s="689"/>
      <c r="TS226" s="689"/>
      <c r="TT226" s="689"/>
      <c r="TU226" s="689"/>
      <c r="TV226" s="689"/>
      <c r="TW226" s="689"/>
      <c r="TX226" s="689"/>
      <c r="TY226" s="689"/>
      <c r="TZ226" s="689"/>
      <c r="UA226" s="689"/>
      <c r="UB226" s="689"/>
      <c r="UC226" s="689"/>
      <c r="UD226" s="689"/>
      <c r="UE226" s="689"/>
      <c r="UF226" s="689"/>
      <c r="UG226" s="689"/>
      <c r="UH226" s="689"/>
      <c r="UI226" s="689"/>
      <c r="UJ226" s="689"/>
      <c r="UK226" s="689"/>
      <c r="UL226" s="689"/>
      <c r="UM226" s="689"/>
      <c r="UN226" s="689"/>
      <c r="UO226" s="689"/>
      <c r="UP226" s="689"/>
      <c r="UQ226" s="689"/>
      <c r="UR226" s="689"/>
      <c r="US226" s="689"/>
      <c r="UT226" s="689"/>
      <c r="UU226" s="689"/>
      <c r="UV226" s="689"/>
      <c r="UW226" s="689"/>
      <c r="UX226" s="689"/>
      <c r="UY226" s="689"/>
      <c r="UZ226" s="689"/>
      <c r="VA226" s="689"/>
      <c r="VB226" s="689"/>
      <c r="VC226" s="689"/>
      <c r="VD226" s="689"/>
      <c r="VE226" s="689"/>
      <c r="VF226" s="689"/>
      <c r="VG226" s="689"/>
      <c r="VH226" s="689"/>
      <c r="VI226" s="689"/>
      <c r="VJ226" s="689"/>
      <c r="VK226" s="689"/>
      <c r="VL226" s="689"/>
      <c r="VM226" s="689"/>
      <c r="VN226" s="689"/>
      <c r="VO226" s="689"/>
      <c r="VP226" s="689"/>
      <c r="VQ226" s="689"/>
      <c r="VR226" s="689"/>
      <c r="VS226" s="689"/>
      <c r="VT226" s="689"/>
      <c r="VU226" s="689"/>
      <c r="VV226" s="689"/>
      <c r="VW226" s="689"/>
      <c r="VX226" s="689"/>
      <c r="VY226" s="689"/>
      <c r="VZ226" s="689"/>
      <c r="WA226" s="689"/>
      <c r="WB226" s="689"/>
      <c r="WC226" s="689"/>
      <c r="WD226" s="689"/>
      <c r="WE226" s="689"/>
      <c r="WF226" s="689"/>
      <c r="WG226" s="689"/>
      <c r="WH226" s="689"/>
      <c r="WI226" s="689"/>
      <c r="WJ226" s="689"/>
      <c r="WK226" s="689"/>
      <c r="WL226" s="689"/>
      <c r="WM226" s="689"/>
      <c r="WN226" s="689"/>
      <c r="WO226" s="689"/>
      <c r="WP226" s="689"/>
      <c r="WQ226" s="689"/>
      <c r="WR226" s="689"/>
      <c r="WS226" s="689"/>
      <c r="WT226" s="689"/>
      <c r="WU226" s="689"/>
      <c r="WV226" s="689"/>
      <c r="WW226" s="689"/>
      <c r="WX226" s="689"/>
      <c r="WY226" s="689"/>
      <c r="WZ226" s="689"/>
      <c r="XA226" s="689"/>
      <c r="XB226" s="689"/>
      <c r="XC226" s="689"/>
      <c r="XD226" s="689"/>
      <c r="XE226" s="689"/>
      <c r="XF226" s="689"/>
      <c r="XG226" s="689"/>
      <c r="XH226" s="689"/>
      <c r="XI226" s="689"/>
      <c r="XJ226" s="689"/>
      <c r="XK226" s="689"/>
      <c r="XL226" s="689"/>
      <c r="XM226" s="689"/>
      <c r="XN226" s="689"/>
      <c r="XO226" s="689"/>
      <c r="XP226" s="689"/>
      <c r="XQ226" s="689"/>
      <c r="XR226" s="689"/>
      <c r="XS226" s="689"/>
      <c r="XT226" s="689"/>
      <c r="XU226" s="689"/>
      <c r="XV226" s="689"/>
      <c r="XW226" s="689"/>
      <c r="XX226" s="689"/>
      <c r="XY226" s="689"/>
      <c r="XZ226" s="689"/>
      <c r="YA226" s="689"/>
      <c r="YB226" s="689"/>
      <c r="YC226" s="689"/>
      <c r="YD226" s="689"/>
      <c r="YE226" s="689"/>
      <c r="YF226" s="689"/>
      <c r="YG226" s="689"/>
      <c r="YH226" s="689"/>
      <c r="YI226" s="689"/>
      <c r="YJ226" s="689"/>
      <c r="YK226" s="689"/>
      <c r="YL226" s="689"/>
      <c r="YM226" s="689"/>
      <c r="YN226" s="689"/>
      <c r="YO226" s="689"/>
      <c r="YP226" s="689"/>
      <c r="YQ226" s="689"/>
      <c r="YR226" s="689"/>
      <c r="YS226" s="689"/>
      <c r="YT226" s="689"/>
      <c r="YU226" s="689"/>
      <c r="YV226" s="689"/>
      <c r="YW226" s="689"/>
      <c r="YX226" s="689"/>
      <c r="YY226" s="689"/>
      <c r="YZ226" s="689"/>
      <c r="ZA226" s="689"/>
      <c r="ZB226" s="689"/>
      <c r="ZC226" s="689"/>
      <c r="ZD226" s="689"/>
      <c r="ZE226" s="689"/>
      <c r="ZF226" s="689"/>
      <c r="ZG226" s="689"/>
      <c r="ZH226" s="689"/>
      <c r="ZI226" s="689"/>
      <c r="ZJ226" s="689"/>
      <c r="ZK226" s="689"/>
      <c r="ZL226" s="689"/>
      <c r="ZM226" s="689"/>
      <c r="ZN226" s="689"/>
      <c r="ZO226" s="689"/>
      <c r="ZP226" s="689"/>
      <c r="ZQ226" s="689"/>
      <c r="ZR226" s="689"/>
      <c r="ZS226" s="689"/>
      <c r="ZT226" s="689"/>
      <c r="ZU226" s="689"/>
      <c r="ZV226" s="689"/>
      <c r="ZW226" s="689"/>
      <c r="ZX226" s="689"/>
      <c r="ZY226" s="689"/>
      <c r="ZZ226" s="689"/>
      <c r="AAA226" s="689"/>
      <c r="AAB226" s="689"/>
      <c r="AAC226" s="689"/>
      <c r="AAD226" s="689"/>
      <c r="AAE226" s="689"/>
      <c r="AAF226" s="689"/>
      <c r="AAG226" s="689"/>
      <c r="AAH226" s="689"/>
      <c r="AAI226" s="689"/>
      <c r="AAJ226" s="689"/>
      <c r="AAK226" s="689"/>
      <c r="AAL226" s="689"/>
      <c r="AAM226" s="689"/>
      <c r="AAN226" s="689"/>
      <c r="AAO226" s="689"/>
      <c r="AAP226" s="689"/>
      <c r="AAQ226" s="689"/>
      <c r="AAR226" s="689"/>
      <c r="AAS226" s="689"/>
      <c r="AAT226" s="689"/>
      <c r="AAU226" s="689"/>
      <c r="AAV226" s="689"/>
      <c r="AAW226" s="689"/>
      <c r="AAX226" s="689"/>
      <c r="AAY226" s="689"/>
      <c r="AAZ226" s="689"/>
      <c r="ABA226" s="689"/>
      <c r="ABB226" s="689"/>
      <c r="ABC226" s="689"/>
      <c r="ABD226" s="689"/>
      <c r="ABE226" s="689"/>
      <c r="ABF226" s="689"/>
      <c r="ABG226" s="689"/>
      <c r="ABH226" s="689"/>
      <c r="ABI226" s="689"/>
      <c r="ABJ226" s="689"/>
      <c r="ABK226" s="689"/>
      <c r="ABL226" s="689"/>
      <c r="ABM226" s="689"/>
      <c r="ABN226" s="689"/>
      <c r="ABO226" s="689"/>
      <c r="ABP226" s="689"/>
      <c r="ABQ226" s="689"/>
      <c r="ABR226" s="689"/>
      <c r="ABS226" s="689"/>
      <c r="ABT226" s="689"/>
      <c r="ABU226" s="689"/>
      <c r="ABV226" s="689"/>
      <c r="ABW226" s="689"/>
      <c r="ABX226" s="689"/>
      <c r="ABY226" s="689"/>
      <c r="ABZ226" s="689"/>
      <c r="ACA226" s="689"/>
      <c r="ACB226" s="689"/>
      <c r="ACC226" s="689"/>
      <c r="ACD226" s="689"/>
      <c r="ACE226" s="689"/>
      <c r="ACF226" s="689"/>
      <c r="ACG226" s="689"/>
      <c r="ACH226" s="689"/>
      <c r="ACI226" s="689"/>
      <c r="ACJ226" s="689"/>
      <c r="ACK226" s="689"/>
      <c r="ACL226" s="689"/>
      <c r="ACM226" s="689"/>
      <c r="ACN226" s="689"/>
      <c r="ACO226" s="689"/>
      <c r="ACP226" s="689"/>
      <c r="ACQ226" s="689"/>
      <c r="ACR226" s="689"/>
      <c r="ACS226" s="689"/>
      <c r="ACT226" s="689"/>
      <c r="ACU226" s="689"/>
      <c r="ACV226" s="689"/>
      <c r="ACW226" s="689"/>
      <c r="ACX226" s="689"/>
      <c r="ACY226" s="689"/>
      <c r="ACZ226" s="689"/>
      <c r="ADA226" s="689"/>
      <c r="ADB226" s="689"/>
      <c r="ADC226" s="689"/>
      <c r="ADD226" s="689"/>
      <c r="ADE226" s="689"/>
      <c r="ADF226" s="689"/>
      <c r="ADG226" s="689"/>
      <c r="ADH226" s="689"/>
      <c r="ADI226" s="689"/>
      <c r="ADJ226" s="689"/>
      <c r="ADK226" s="689"/>
      <c r="ADL226" s="689"/>
      <c r="ADM226" s="689"/>
      <c r="ADN226" s="689"/>
      <c r="ADO226" s="689"/>
      <c r="ADP226" s="689"/>
      <c r="ADQ226" s="689"/>
      <c r="ADR226" s="689"/>
      <c r="ADS226" s="689"/>
      <c r="ADT226" s="689"/>
      <c r="ADU226" s="689"/>
      <c r="ADV226" s="689"/>
      <c r="ADW226" s="689"/>
      <c r="ADX226" s="689"/>
      <c r="ADY226" s="689"/>
      <c r="ADZ226" s="689"/>
      <c r="AEA226" s="689"/>
      <c r="AEB226" s="689"/>
      <c r="AEC226" s="689"/>
      <c r="AED226" s="689"/>
      <c r="AEE226" s="689"/>
      <c r="AEF226" s="689"/>
      <c r="AEG226" s="689"/>
      <c r="AEH226" s="689"/>
      <c r="AEI226" s="689"/>
      <c r="AEJ226" s="689"/>
      <c r="AEK226" s="689"/>
      <c r="AEL226" s="689"/>
      <c r="AEM226" s="689"/>
      <c r="AEN226" s="689"/>
      <c r="AEO226" s="689"/>
      <c r="AEP226" s="689"/>
      <c r="AEQ226" s="689"/>
      <c r="AER226" s="689"/>
      <c r="AES226" s="689"/>
      <c r="AET226" s="689"/>
      <c r="AEU226" s="689"/>
      <c r="AEV226" s="689"/>
      <c r="AEW226" s="689"/>
      <c r="AEX226" s="689"/>
      <c r="AEY226" s="689"/>
      <c r="AEZ226" s="689"/>
      <c r="AFA226" s="689"/>
      <c r="AFB226" s="689"/>
      <c r="AFC226" s="689"/>
      <c r="AFD226" s="689"/>
      <c r="AFE226" s="689"/>
      <c r="AFF226" s="689"/>
      <c r="AFG226" s="689"/>
      <c r="AFH226" s="689"/>
      <c r="AFI226" s="689"/>
      <c r="AFJ226" s="689"/>
      <c r="AFK226" s="689"/>
      <c r="AFL226" s="689"/>
      <c r="AFM226" s="689"/>
      <c r="AFN226" s="689"/>
      <c r="AFO226" s="689"/>
      <c r="AFP226" s="689"/>
      <c r="AFQ226" s="689"/>
      <c r="AFR226" s="689"/>
      <c r="AFS226" s="689"/>
      <c r="AFT226" s="689"/>
      <c r="AFU226" s="689"/>
      <c r="AFV226" s="689"/>
      <c r="AFW226" s="689"/>
      <c r="AFX226" s="689"/>
      <c r="AFY226" s="689"/>
      <c r="AFZ226" s="689"/>
      <c r="AGA226" s="689"/>
      <c r="AGB226" s="689"/>
      <c r="AGC226" s="689"/>
      <c r="AGD226" s="689"/>
      <c r="AGE226" s="689"/>
      <c r="AGF226" s="689"/>
      <c r="AGG226" s="689"/>
      <c r="AGH226" s="689"/>
      <c r="AGI226" s="689"/>
      <c r="AGJ226" s="689"/>
      <c r="AGK226" s="689"/>
      <c r="AGL226" s="689"/>
      <c r="AGM226" s="689"/>
      <c r="AGN226" s="689"/>
      <c r="AGO226" s="689"/>
      <c r="AGP226" s="689"/>
      <c r="AGQ226" s="689"/>
      <c r="AGR226" s="689"/>
      <c r="AGS226" s="689"/>
      <c r="AGT226" s="689"/>
      <c r="AGU226" s="689"/>
      <c r="AGV226" s="689"/>
      <c r="AGW226" s="689"/>
      <c r="AGX226" s="689"/>
      <c r="AGY226" s="689"/>
      <c r="AGZ226" s="689"/>
      <c r="AHA226" s="689"/>
      <c r="AHB226" s="689"/>
      <c r="AHC226" s="689"/>
      <c r="AHD226" s="689"/>
      <c r="AHE226" s="689"/>
      <c r="AHF226" s="689"/>
      <c r="AHG226" s="689"/>
      <c r="AHH226" s="689"/>
      <c r="AHI226" s="689"/>
      <c r="AHJ226" s="689"/>
      <c r="AHK226" s="689"/>
      <c r="AHL226" s="689"/>
      <c r="AHM226" s="689"/>
      <c r="AHN226" s="689"/>
      <c r="AHO226" s="689"/>
      <c r="AHP226" s="689"/>
      <c r="AHQ226" s="689"/>
      <c r="AHR226" s="689"/>
      <c r="AHS226" s="689"/>
      <c r="AHT226" s="689"/>
      <c r="AHU226" s="689"/>
      <c r="AHV226" s="689"/>
      <c r="AHW226" s="689"/>
      <c r="AHX226" s="689"/>
      <c r="AHY226" s="689"/>
      <c r="AHZ226" s="689"/>
      <c r="AIA226" s="689"/>
      <c r="AIB226" s="689"/>
      <c r="AIC226" s="689"/>
      <c r="AID226" s="689"/>
      <c r="AIE226" s="689"/>
      <c r="AIF226" s="689"/>
      <c r="AIG226" s="689"/>
      <c r="AIH226" s="689"/>
      <c r="AII226" s="689"/>
      <c r="AIJ226" s="689"/>
      <c r="AIK226" s="689"/>
      <c r="AIL226" s="689"/>
      <c r="AIM226" s="689"/>
      <c r="AIN226" s="689"/>
      <c r="AIO226" s="689"/>
      <c r="AIP226" s="689"/>
      <c r="AIQ226" s="689"/>
      <c r="AIR226" s="689"/>
      <c r="AIS226" s="689"/>
      <c r="AIT226" s="689"/>
      <c r="AIU226" s="689"/>
      <c r="AIV226" s="689"/>
      <c r="AIW226" s="689"/>
      <c r="AIX226" s="689"/>
      <c r="AIY226" s="689"/>
      <c r="AIZ226" s="689"/>
      <c r="AJA226" s="689"/>
      <c r="AJB226" s="689"/>
      <c r="AJC226" s="689"/>
      <c r="AJD226" s="689"/>
      <c r="AJE226" s="689"/>
      <c r="AJF226" s="689"/>
      <c r="AJG226" s="689"/>
      <c r="AJH226" s="689"/>
      <c r="AJI226" s="689"/>
      <c r="AJJ226" s="689"/>
      <c r="AJK226" s="689"/>
      <c r="AJL226" s="689"/>
      <c r="AJM226" s="689"/>
      <c r="AJN226" s="689"/>
      <c r="AJO226" s="689"/>
      <c r="AJP226" s="689"/>
      <c r="AJQ226" s="689"/>
      <c r="AJR226" s="689"/>
      <c r="AJS226" s="689"/>
      <c r="AJT226" s="689"/>
      <c r="AJU226" s="689"/>
      <c r="AJV226" s="689"/>
      <c r="AJW226" s="689"/>
      <c r="AJX226" s="689"/>
      <c r="AJY226" s="689"/>
      <c r="AJZ226" s="689"/>
      <c r="AKA226" s="689"/>
      <c r="AKB226" s="689"/>
      <c r="AKC226" s="689"/>
      <c r="AKD226" s="689"/>
      <c r="AKE226" s="689"/>
      <c r="AKF226" s="689"/>
      <c r="AKG226" s="689"/>
      <c r="AKH226" s="689"/>
      <c r="AKI226" s="689"/>
      <c r="AKJ226" s="689"/>
      <c r="AKK226" s="689"/>
      <c r="AKL226" s="689"/>
      <c r="AKM226" s="689"/>
      <c r="AKN226" s="689"/>
      <c r="AKO226" s="689"/>
      <c r="AKP226" s="689"/>
      <c r="AKQ226" s="689"/>
      <c r="AKR226" s="689"/>
      <c r="AKS226" s="689"/>
      <c r="AKT226" s="689"/>
      <c r="AKU226" s="689"/>
      <c r="AKV226" s="689"/>
      <c r="AKW226" s="689"/>
      <c r="AKX226" s="689"/>
      <c r="AKY226" s="689"/>
      <c r="AKZ226" s="689"/>
      <c r="ALA226" s="689"/>
      <c r="ALB226" s="689"/>
      <c r="ALC226" s="689"/>
      <c r="ALD226" s="689"/>
      <c r="ALE226" s="689"/>
      <c r="ALF226" s="689"/>
      <c r="ALG226" s="689"/>
      <c r="ALH226" s="689"/>
      <c r="ALI226" s="689"/>
      <c r="ALJ226" s="689"/>
      <c r="ALK226" s="689"/>
      <c r="ALL226" s="689"/>
      <c r="ALM226" s="689"/>
      <c r="ALN226" s="689"/>
      <c r="ALO226" s="689"/>
      <c r="ALP226" s="689"/>
      <c r="ALQ226" s="689"/>
      <c r="ALR226" s="689"/>
      <c r="ALS226" s="689"/>
      <c r="ALT226" s="689"/>
      <c r="ALU226" s="689"/>
      <c r="ALV226" s="689"/>
      <c r="ALW226" s="689"/>
      <c r="ALX226" s="689"/>
      <c r="ALY226" s="689"/>
      <c r="ALZ226" s="689"/>
      <c r="AMA226" s="689"/>
      <c r="AMB226" s="689"/>
      <c r="AMC226" s="689"/>
      <c r="AMD226" s="689"/>
      <c r="AME226" s="689"/>
      <c r="AMF226" s="689"/>
      <c r="AMG226" s="689"/>
      <c r="AMH226" s="689"/>
      <c r="AMI226" s="689"/>
      <c r="AMJ226" s="689"/>
      <c r="AMK226" s="689"/>
      <c r="AML226" s="689"/>
      <c r="AMM226" s="689"/>
      <c r="AMN226" s="689"/>
      <c r="AMO226" s="689"/>
      <c r="AMP226" s="689"/>
      <c r="AMQ226" s="689"/>
      <c r="AMR226" s="689"/>
      <c r="AMS226" s="689"/>
      <c r="AMT226" s="689"/>
      <c r="AMU226" s="689"/>
      <c r="AMV226" s="689"/>
      <c r="AMW226" s="689"/>
      <c r="AMX226" s="689"/>
      <c r="AMY226" s="689"/>
      <c r="AMZ226" s="689"/>
      <c r="ANA226" s="689"/>
      <c r="ANB226" s="689"/>
      <c r="ANC226" s="689"/>
      <c r="AND226" s="689"/>
      <c r="ANE226" s="689"/>
      <c r="ANF226" s="689"/>
      <c r="ANG226" s="689"/>
      <c r="ANH226" s="689"/>
      <c r="ANI226" s="689"/>
      <c r="ANJ226" s="689"/>
      <c r="ANK226" s="689"/>
      <c r="ANL226" s="689"/>
      <c r="ANM226" s="689"/>
      <c r="ANN226" s="689"/>
      <c r="ANO226" s="689"/>
      <c r="ANP226" s="689"/>
      <c r="ANQ226" s="689"/>
      <c r="ANR226" s="689"/>
      <c r="ANS226" s="689"/>
      <c r="ANT226" s="689"/>
      <c r="ANU226" s="689"/>
      <c r="ANV226" s="689"/>
      <c r="ANW226" s="689"/>
      <c r="ANX226" s="689"/>
      <c r="ANY226" s="689"/>
      <c r="ANZ226" s="689"/>
      <c r="AOA226" s="689"/>
      <c r="AOB226" s="689"/>
      <c r="AOC226" s="689"/>
      <c r="AOD226" s="689"/>
      <c r="AOE226" s="689"/>
      <c r="AOF226" s="689"/>
      <c r="AOG226" s="689"/>
      <c r="AOH226" s="689"/>
      <c r="AOI226" s="689"/>
      <c r="AOJ226" s="689"/>
      <c r="AOK226" s="689"/>
      <c r="AOL226" s="689"/>
      <c r="AOM226" s="689"/>
      <c r="AON226" s="689"/>
      <c r="AOO226" s="689"/>
      <c r="AOP226" s="689"/>
      <c r="AOQ226" s="689"/>
      <c r="AOR226" s="689"/>
      <c r="AOS226" s="689"/>
      <c r="AOT226" s="689"/>
      <c r="AOU226" s="689"/>
      <c r="AOV226" s="689"/>
      <c r="AOW226" s="689"/>
      <c r="AOX226" s="689"/>
      <c r="AOY226" s="689"/>
      <c r="AOZ226" s="689"/>
      <c r="APA226" s="689"/>
      <c r="APB226" s="689"/>
      <c r="APC226" s="689"/>
      <c r="APD226" s="689"/>
      <c r="APE226" s="689"/>
      <c r="APF226" s="689"/>
      <c r="APG226" s="689"/>
      <c r="APH226" s="689"/>
      <c r="API226" s="689"/>
      <c r="APJ226" s="689"/>
      <c r="APK226" s="689"/>
      <c r="APL226" s="689"/>
      <c r="APM226" s="689"/>
      <c r="APN226" s="689"/>
      <c r="APO226" s="689"/>
      <c r="APP226" s="689"/>
      <c r="APQ226" s="689"/>
      <c r="APR226" s="689"/>
      <c r="APS226" s="689"/>
      <c r="APT226" s="689"/>
      <c r="APU226" s="689"/>
      <c r="APV226" s="689"/>
      <c r="APW226" s="689"/>
      <c r="APX226" s="689"/>
      <c r="APY226" s="689"/>
      <c r="APZ226" s="689"/>
      <c r="AQA226" s="689"/>
      <c r="AQB226" s="689"/>
      <c r="AQC226" s="689"/>
      <c r="AQD226" s="689"/>
      <c r="AQE226" s="689"/>
      <c r="AQF226" s="689"/>
      <c r="AQG226" s="689"/>
      <c r="AQH226" s="689"/>
      <c r="AQI226" s="689"/>
      <c r="AQJ226" s="689"/>
      <c r="AQK226" s="689"/>
      <c r="AQL226" s="689"/>
      <c r="AQM226" s="689"/>
      <c r="AQN226" s="689"/>
      <c r="AQO226" s="689"/>
      <c r="AQP226" s="689"/>
      <c r="AQQ226" s="689"/>
      <c r="AQR226" s="689"/>
      <c r="AQS226" s="689"/>
      <c r="AQT226" s="689"/>
      <c r="AQU226" s="689"/>
      <c r="AQV226" s="689"/>
      <c r="AQW226" s="689"/>
      <c r="AQX226" s="689"/>
      <c r="AQY226" s="689"/>
      <c r="AQZ226" s="689"/>
      <c r="ARA226" s="689"/>
      <c r="ARB226" s="689"/>
      <c r="ARC226" s="689"/>
      <c r="ARD226" s="689"/>
      <c r="ARE226" s="689"/>
      <c r="ARF226" s="689"/>
      <c r="ARG226" s="689"/>
      <c r="ARH226" s="689"/>
      <c r="ARI226" s="689"/>
      <c r="ARJ226" s="689"/>
      <c r="ARK226" s="689"/>
      <c r="ARL226" s="689"/>
      <c r="ARM226" s="689"/>
      <c r="ARN226" s="689"/>
      <c r="ARO226" s="689"/>
      <c r="ARP226" s="689"/>
      <c r="ARQ226" s="689"/>
      <c r="ARR226" s="689"/>
      <c r="ARS226" s="689"/>
      <c r="ART226" s="689"/>
      <c r="ARU226" s="689"/>
      <c r="ARV226" s="689"/>
      <c r="ARW226" s="689"/>
      <c r="ARX226" s="689"/>
      <c r="ARY226" s="689"/>
      <c r="ARZ226" s="689"/>
      <c r="ASA226" s="689"/>
      <c r="ASB226" s="689"/>
      <c r="ASC226" s="689"/>
      <c r="ASD226" s="689"/>
      <c r="ASE226" s="689"/>
      <c r="ASF226" s="689"/>
      <c r="ASG226" s="689"/>
      <c r="ASH226" s="689"/>
      <c r="ASI226" s="689"/>
      <c r="ASJ226" s="689"/>
      <c r="ASK226" s="689"/>
      <c r="ASL226" s="689"/>
      <c r="ASM226" s="689"/>
      <c r="ASN226" s="689"/>
      <c r="ASO226" s="689"/>
      <c r="ASP226" s="689"/>
      <c r="ASQ226" s="689"/>
      <c r="ASR226" s="689"/>
      <c r="ASS226" s="689"/>
      <c r="AST226" s="689"/>
      <c r="ASU226" s="689"/>
      <c r="ASV226" s="689"/>
      <c r="ASW226" s="689"/>
      <c r="ASX226" s="689"/>
      <c r="ASY226" s="689"/>
      <c r="ASZ226" s="689"/>
      <c r="ATA226" s="689"/>
      <c r="ATB226" s="689"/>
      <c r="ATC226" s="689"/>
      <c r="ATD226" s="689"/>
      <c r="ATE226" s="689"/>
      <c r="ATF226" s="689"/>
      <c r="ATG226" s="689"/>
      <c r="ATH226" s="689"/>
      <c r="ATI226" s="689"/>
      <c r="ATJ226" s="689"/>
      <c r="ATK226" s="689"/>
      <c r="ATL226" s="689"/>
      <c r="ATM226" s="689"/>
      <c r="ATN226" s="689"/>
      <c r="ATO226" s="689"/>
      <c r="ATP226" s="689"/>
      <c r="ATQ226" s="689"/>
      <c r="ATR226" s="689"/>
      <c r="ATS226" s="689"/>
      <c r="ATT226" s="689"/>
      <c r="ATU226" s="689"/>
      <c r="ATV226" s="689"/>
      <c r="ATW226" s="689"/>
      <c r="ATX226" s="689"/>
      <c r="ATY226" s="689"/>
      <c r="ATZ226" s="689"/>
      <c r="AUA226" s="689"/>
      <c r="AUB226" s="689"/>
      <c r="AUC226" s="689"/>
      <c r="AUD226" s="689"/>
      <c r="AUE226" s="689"/>
      <c r="AUF226" s="689"/>
      <c r="AUG226" s="689"/>
      <c r="AUH226" s="689"/>
      <c r="AUI226" s="689"/>
      <c r="AUJ226" s="689"/>
      <c r="AUK226" s="689"/>
      <c r="AUL226" s="689"/>
      <c r="AUM226" s="689"/>
      <c r="AUN226" s="689"/>
      <c r="AUO226" s="689"/>
      <c r="AUP226" s="689"/>
      <c r="AUQ226" s="689"/>
      <c r="AUR226" s="689"/>
      <c r="AUS226" s="689"/>
      <c r="AUT226" s="689"/>
      <c r="AUU226" s="689"/>
      <c r="AUV226" s="689"/>
      <c r="AUW226" s="689"/>
      <c r="AUX226" s="689"/>
      <c r="AUY226" s="689"/>
      <c r="AUZ226" s="689"/>
      <c r="AVA226" s="689"/>
      <c r="AVB226" s="689"/>
      <c r="AVC226" s="689"/>
      <c r="AVD226" s="689"/>
      <c r="AVE226" s="689"/>
      <c r="AVF226" s="689"/>
      <c r="AVG226" s="689"/>
      <c r="AVH226" s="689"/>
      <c r="AVI226" s="689"/>
      <c r="AVJ226" s="689"/>
      <c r="AVK226" s="689"/>
      <c r="AVL226" s="689"/>
      <c r="AVM226" s="689"/>
      <c r="AVN226" s="689"/>
      <c r="AVO226" s="689"/>
      <c r="AVP226" s="689"/>
      <c r="AVQ226" s="689"/>
      <c r="AVR226" s="689"/>
      <c r="AVS226" s="689"/>
      <c r="AVT226" s="689"/>
      <c r="AVU226" s="689"/>
      <c r="AVV226" s="689"/>
      <c r="AVW226" s="689"/>
      <c r="AVX226" s="689"/>
      <c r="AVY226" s="689"/>
      <c r="AVZ226" s="689"/>
      <c r="AWA226" s="689"/>
      <c r="AWB226" s="689"/>
      <c r="AWC226" s="689"/>
      <c r="AWD226" s="689"/>
      <c r="AWE226" s="689"/>
      <c r="AWF226" s="689"/>
      <c r="AWG226" s="689"/>
      <c r="AWH226" s="689"/>
      <c r="AWI226" s="689"/>
      <c r="AWJ226" s="689"/>
      <c r="AWK226" s="689"/>
      <c r="AWL226" s="689"/>
      <c r="AWM226" s="689"/>
      <c r="AWN226" s="689"/>
      <c r="AWO226" s="689"/>
      <c r="AWP226" s="689"/>
      <c r="AWQ226" s="689"/>
      <c r="AWR226" s="689"/>
      <c r="AWS226" s="689"/>
      <c r="AWT226" s="689"/>
      <c r="AWU226" s="689"/>
      <c r="AWV226" s="689"/>
      <c r="AWW226" s="689"/>
      <c r="AWX226" s="689"/>
      <c r="AWY226" s="689"/>
      <c r="AWZ226" s="689"/>
      <c r="AXA226" s="689"/>
      <c r="AXB226" s="689"/>
      <c r="AXC226" s="689"/>
      <c r="AXD226" s="689"/>
      <c r="AXE226" s="689"/>
      <c r="AXF226" s="689"/>
      <c r="AXG226" s="689"/>
      <c r="AXH226" s="689"/>
      <c r="AXI226" s="689"/>
      <c r="AXJ226" s="689"/>
    </row>
    <row r="227" spans="1:1310" s="690" customFormat="1" ht="23.25" customHeight="1">
      <c r="A227" s="691"/>
      <c r="B227" s="3705" t="s">
        <v>2069</v>
      </c>
      <c r="C227" s="3705"/>
      <c r="D227" s="3705"/>
      <c r="E227" s="3705"/>
      <c r="F227" s="693"/>
      <c r="G227" s="3705" t="s">
        <v>2070</v>
      </c>
      <c r="H227" s="3705"/>
      <c r="I227" s="3705"/>
      <c r="J227" s="693"/>
      <c r="K227" s="3708"/>
      <c r="L227" s="3708"/>
      <c r="M227" s="3708"/>
      <c r="N227" s="693"/>
      <c r="O227" s="3705" t="s">
        <v>2071</v>
      </c>
      <c r="P227" s="3705"/>
      <c r="Q227" s="693"/>
      <c r="R227" s="75"/>
      <c r="S227" s="75"/>
      <c r="T227" s="75"/>
      <c r="U227" s="75"/>
      <c r="V227" s="75"/>
      <c r="W227" s="75"/>
      <c r="X227" s="75"/>
      <c r="Y227" s="75"/>
      <c r="Z227" s="75"/>
      <c r="AA227" s="75"/>
      <c r="AB227" s="75"/>
      <c r="AC227" s="75"/>
      <c r="AD227" s="689"/>
      <c r="AE227" s="689"/>
      <c r="AF227" s="689"/>
      <c r="AG227" s="689"/>
      <c r="AH227" s="689"/>
      <c r="AI227" s="689"/>
      <c r="AJ227" s="689"/>
      <c r="AK227" s="689"/>
      <c r="AL227" s="689"/>
      <c r="AM227" s="689"/>
      <c r="AN227" s="689"/>
      <c r="AO227" s="689"/>
      <c r="AP227" s="689"/>
      <c r="AQ227" s="689"/>
      <c r="AR227" s="689"/>
      <c r="AS227" s="689"/>
      <c r="AT227" s="689"/>
      <c r="AU227" s="689"/>
      <c r="AV227" s="689"/>
      <c r="AW227" s="689"/>
      <c r="AX227" s="689"/>
      <c r="AY227" s="689"/>
      <c r="AZ227" s="689"/>
      <c r="BA227" s="689"/>
      <c r="BB227" s="689"/>
      <c r="BC227" s="689"/>
      <c r="BD227" s="689"/>
      <c r="BE227" s="689"/>
      <c r="BF227" s="689"/>
      <c r="BG227" s="689"/>
      <c r="BH227" s="689"/>
      <c r="BI227" s="689"/>
      <c r="BJ227" s="689"/>
      <c r="BK227" s="689"/>
      <c r="BL227" s="689"/>
      <c r="BM227" s="689"/>
      <c r="BN227" s="689"/>
      <c r="BO227" s="689"/>
      <c r="BP227" s="689"/>
      <c r="BQ227" s="689"/>
      <c r="BR227" s="689"/>
      <c r="BS227" s="689"/>
      <c r="BT227" s="689"/>
      <c r="BU227" s="689"/>
      <c r="BV227" s="689"/>
      <c r="BW227" s="689"/>
      <c r="BX227" s="689"/>
      <c r="BY227" s="689"/>
      <c r="BZ227" s="689"/>
      <c r="CA227" s="689"/>
      <c r="CB227" s="689"/>
      <c r="CC227" s="689"/>
      <c r="CD227" s="689"/>
      <c r="CE227" s="689"/>
      <c r="CF227" s="689"/>
      <c r="CG227" s="689"/>
      <c r="CH227" s="689"/>
      <c r="CI227" s="689"/>
      <c r="CJ227" s="689"/>
      <c r="CK227" s="689"/>
      <c r="CL227" s="689"/>
      <c r="CM227" s="689"/>
      <c r="CN227" s="689"/>
      <c r="CO227" s="689"/>
      <c r="CP227" s="689"/>
      <c r="CQ227" s="689"/>
      <c r="CR227" s="689"/>
      <c r="CS227" s="689"/>
      <c r="CT227" s="689"/>
      <c r="CU227" s="689"/>
      <c r="CV227" s="689"/>
      <c r="CW227" s="689"/>
      <c r="CX227" s="689"/>
      <c r="CY227" s="689"/>
      <c r="CZ227" s="689"/>
      <c r="DA227" s="689"/>
      <c r="DB227" s="689"/>
      <c r="DC227" s="689"/>
      <c r="DD227" s="689"/>
      <c r="DE227" s="689"/>
      <c r="DF227" s="689"/>
      <c r="DG227" s="689"/>
      <c r="DH227" s="689"/>
      <c r="DI227" s="689"/>
      <c r="DJ227" s="689"/>
      <c r="DK227" s="689"/>
      <c r="DL227" s="689"/>
      <c r="DM227" s="689"/>
      <c r="DN227" s="689"/>
      <c r="DO227" s="689"/>
      <c r="DP227" s="689"/>
      <c r="DQ227" s="689"/>
      <c r="DR227" s="689"/>
      <c r="DS227" s="689"/>
      <c r="DT227" s="689"/>
      <c r="DU227" s="689"/>
      <c r="DV227" s="689"/>
      <c r="DW227" s="689"/>
      <c r="DX227" s="689"/>
      <c r="DY227" s="689"/>
      <c r="DZ227" s="689"/>
      <c r="EA227" s="689"/>
      <c r="EB227" s="689"/>
      <c r="EC227" s="689"/>
      <c r="ED227" s="689"/>
      <c r="EE227" s="689"/>
      <c r="EF227" s="689"/>
      <c r="EG227" s="689"/>
      <c r="EH227" s="689"/>
      <c r="EI227" s="689"/>
      <c r="EJ227" s="689"/>
      <c r="EK227" s="689"/>
      <c r="EL227" s="689"/>
      <c r="EM227" s="689"/>
      <c r="EN227" s="689"/>
      <c r="EO227" s="689"/>
      <c r="EP227" s="689"/>
      <c r="EQ227" s="689"/>
      <c r="ER227" s="689"/>
      <c r="ES227" s="689"/>
      <c r="ET227" s="689"/>
      <c r="EU227" s="689"/>
      <c r="EV227" s="689"/>
      <c r="EW227" s="689"/>
      <c r="EX227" s="689"/>
      <c r="EY227" s="689"/>
      <c r="EZ227" s="689"/>
      <c r="FA227" s="689"/>
      <c r="FB227" s="689"/>
      <c r="FC227" s="689"/>
      <c r="FD227" s="689"/>
      <c r="FE227" s="689"/>
      <c r="FF227" s="689"/>
      <c r="FG227" s="689"/>
      <c r="FH227" s="689"/>
      <c r="FI227" s="689"/>
      <c r="FJ227" s="689"/>
      <c r="FK227" s="689"/>
      <c r="FL227" s="689"/>
      <c r="FM227" s="689"/>
      <c r="FN227" s="689"/>
      <c r="FO227" s="689"/>
      <c r="FP227" s="689"/>
      <c r="FQ227" s="689"/>
      <c r="FR227" s="689"/>
      <c r="FS227" s="689"/>
      <c r="FT227" s="689"/>
      <c r="FU227" s="689"/>
      <c r="FV227" s="689"/>
      <c r="FW227" s="689"/>
      <c r="FX227" s="689"/>
      <c r="FY227" s="689"/>
      <c r="FZ227" s="689"/>
      <c r="GA227" s="689"/>
      <c r="GB227" s="689"/>
      <c r="GC227" s="689"/>
      <c r="GD227" s="689"/>
      <c r="GE227" s="689"/>
      <c r="GF227" s="689"/>
      <c r="GG227" s="689"/>
      <c r="GH227" s="689"/>
      <c r="GI227" s="689"/>
      <c r="GJ227" s="689"/>
      <c r="GK227" s="689"/>
      <c r="GL227" s="689"/>
      <c r="GM227" s="689"/>
      <c r="GN227" s="689"/>
      <c r="GO227" s="689"/>
      <c r="GP227" s="689"/>
      <c r="GQ227" s="689"/>
      <c r="GR227" s="689"/>
      <c r="GS227" s="689"/>
      <c r="GT227" s="689"/>
      <c r="GU227" s="689"/>
      <c r="GV227" s="689"/>
      <c r="GW227" s="689"/>
      <c r="GX227" s="689"/>
      <c r="GY227" s="689"/>
      <c r="GZ227" s="689"/>
      <c r="HA227" s="689"/>
      <c r="HB227" s="689"/>
      <c r="HC227" s="689"/>
      <c r="HD227" s="689"/>
      <c r="HE227" s="689"/>
      <c r="HF227" s="689"/>
      <c r="HG227" s="689"/>
      <c r="HH227" s="689"/>
      <c r="HI227" s="689"/>
      <c r="HJ227" s="689"/>
      <c r="HK227" s="689"/>
      <c r="HL227" s="689"/>
      <c r="HM227" s="689"/>
      <c r="HN227" s="689"/>
      <c r="HO227" s="689"/>
      <c r="HP227" s="689"/>
      <c r="HQ227" s="689"/>
      <c r="HR227" s="689"/>
      <c r="HS227" s="689"/>
      <c r="HT227" s="689"/>
      <c r="HU227" s="689"/>
      <c r="HV227" s="689"/>
      <c r="HW227" s="689"/>
      <c r="HX227" s="689"/>
      <c r="HY227" s="689"/>
      <c r="HZ227" s="689"/>
      <c r="IA227" s="689"/>
      <c r="IB227" s="689"/>
      <c r="IC227" s="689"/>
      <c r="ID227" s="689"/>
      <c r="IE227" s="689"/>
      <c r="IF227" s="689"/>
      <c r="IG227" s="689"/>
      <c r="IH227" s="689"/>
      <c r="II227" s="689"/>
      <c r="IJ227" s="689"/>
      <c r="IK227" s="689"/>
      <c r="IL227" s="689"/>
      <c r="IM227" s="689"/>
      <c r="IN227" s="689"/>
      <c r="IO227" s="689"/>
      <c r="IP227" s="689"/>
      <c r="IQ227" s="689"/>
      <c r="IR227" s="689"/>
      <c r="IS227" s="689"/>
      <c r="IT227" s="689"/>
      <c r="IU227" s="689"/>
      <c r="IV227" s="689"/>
      <c r="IW227" s="689"/>
      <c r="IX227" s="689"/>
      <c r="IY227" s="689"/>
      <c r="IZ227" s="689"/>
      <c r="JA227" s="689"/>
      <c r="JB227" s="689"/>
      <c r="JC227" s="689"/>
      <c r="JD227" s="689"/>
      <c r="JE227" s="689"/>
      <c r="JF227" s="689"/>
      <c r="JG227" s="689"/>
      <c r="JH227" s="689"/>
      <c r="JI227" s="689"/>
      <c r="JJ227" s="689"/>
      <c r="JK227" s="689"/>
      <c r="JL227" s="689"/>
      <c r="JM227" s="689"/>
      <c r="JN227" s="689"/>
      <c r="JO227" s="689"/>
      <c r="JP227" s="689"/>
      <c r="JQ227" s="689"/>
      <c r="JR227" s="689"/>
      <c r="JS227" s="689"/>
      <c r="JT227" s="689"/>
      <c r="JU227" s="689"/>
      <c r="JV227" s="689"/>
      <c r="JW227" s="689"/>
      <c r="JX227" s="689"/>
      <c r="JY227" s="689"/>
      <c r="JZ227" s="689"/>
      <c r="KA227" s="689"/>
      <c r="KB227" s="689"/>
      <c r="KC227" s="689"/>
      <c r="KD227" s="689"/>
      <c r="KE227" s="689"/>
      <c r="KF227" s="689"/>
      <c r="KG227" s="689"/>
      <c r="KH227" s="689"/>
      <c r="KI227" s="689"/>
      <c r="KJ227" s="689"/>
      <c r="KK227" s="689"/>
      <c r="KL227" s="689"/>
      <c r="KM227" s="689"/>
      <c r="KN227" s="689"/>
      <c r="KO227" s="689"/>
      <c r="KP227" s="689"/>
      <c r="KQ227" s="689"/>
      <c r="KR227" s="689"/>
      <c r="KS227" s="689"/>
      <c r="KT227" s="689"/>
      <c r="KU227" s="689"/>
      <c r="KV227" s="689"/>
      <c r="KW227" s="689"/>
      <c r="KX227" s="689"/>
      <c r="KY227" s="689"/>
      <c r="KZ227" s="689"/>
      <c r="LA227" s="689"/>
      <c r="LB227" s="689"/>
      <c r="LC227" s="689"/>
      <c r="LD227" s="689"/>
      <c r="LE227" s="689"/>
      <c r="LF227" s="689"/>
      <c r="LG227" s="689"/>
      <c r="LH227" s="689"/>
      <c r="LI227" s="689"/>
      <c r="LJ227" s="689"/>
      <c r="LK227" s="689"/>
      <c r="LL227" s="689"/>
      <c r="LM227" s="689"/>
      <c r="LN227" s="689"/>
      <c r="LO227" s="689"/>
      <c r="LP227" s="689"/>
      <c r="LQ227" s="689"/>
      <c r="LR227" s="689"/>
      <c r="LS227" s="689"/>
      <c r="LT227" s="689"/>
      <c r="LU227" s="689"/>
      <c r="LV227" s="689"/>
      <c r="LW227" s="689"/>
      <c r="LX227" s="689"/>
      <c r="LY227" s="689"/>
      <c r="LZ227" s="689"/>
      <c r="MA227" s="689"/>
      <c r="MB227" s="689"/>
      <c r="MC227" s="689"/>
      <c r="MD227" s="689"/>
      <c r="ME227" s="689"/>
      <c r="MF227" s="689"/>
      <c r="MG227" s="689"/>
      <c r="MH227" s="689"/>
      <c r="MI227" s="689"/>
      <c r="MJ227" s="689"/>
      <c r="MK227" s="689"/>
      <c r="ML227" s="689"/>
      <c r="MM227" s="689"/>
      <c r="MN227" s="689"/>
      <c r="MO227" s="689"/>
      <c r="MP227" s="689"/>
      <c r="MQ227" s="689"/>
      <c r="MR227" s="689"/>
      <c r="MS227" s="689"/>
      <c r="MT227" s="689"/>
      <c r="MU227" s="689"/>
      <c r="MV227" s="689"/>
      <c r="MW227" s="689"/>
      <c r="MX227" s="689"/>
      <c r="MY227" s="689"/>
      <c r="MZ227" s="689"/>
      <c r="NA227" s="689"/>
      <c r="NB227" s="689"/>
      <c r="NC227" s="689"/>
      <c r="ND227" s="689"/>
      <c r="NE227" s="689"/>
      <c r="NF227" s="689"/>
      <c r="NG227" s="689"/>
      <c r="NH227" s="689"/>
      <c r="NI227" s="689"/>
      <c r="NJ227" s="689"/>
      <c r="NK227" s="689"/>
      <c r="NL227" s="689"/>
      <c r="NM227" s="689"/>
      <c r="NN227" s="689"/>
      <c r="NO227" s="689"/>
      <c r="NP227" s="689"/>
      <c r="NQ227" s="689"/>
      <c r="NR227" s="689"/>
      <c r="NS227" s="689"/>
      <c r="NT227" s="689"/>
      <c r="NU227" s="689"/>
      <c r="NV227" s="689"/>
      <c r="NW227" s="689"/>
      <c r="NX227" s="689"/>
      <c r="NY227" s="689"/>
      <c r="NZ227" s="689"/>
      <c r="OA227" s="689"/>
      <c r="OB227" s="689"/>
      <c r="OC227" s="689"/>
      <c r="OD227" s="689"/>
      <c r="OE227" s="689"/>
      <c r="OF227" s="689"/>
      <c r="OG227" s="689"/>
      <c r="OH227" s="689"/>
      <c r="OI227" s="689"/>
      <c r="OJ227" s="689"/>
      <c r="OK227" s="689"/>
      <c r="OL227" s="689"/>
      <c r="OM227" s="689"/>
      <c r="ON227" s="689"/>
      <c r="OO227" s="689"/>
      <c r="OP227" s="689"/>
      <c r="OQ227" s="689"/>
      <c r="OR227" s="689"/>
      <c r="OS227" s="689"/>
      <c r="OT227" s="689"/>
      <c r="OU227" s="689"/>
      <c r="OV227" s="689"/>
      <c r="OW227" s="689"/>
      <c r="OX227" s="689"/>
      <c r="OY227" s="689"/>
      <c r="OZ227" s="689"/>
      <c r="PA227" s="689"/>
      <c r="PB227" s="689"/>
      <c r="PC227" s="689"/>
      <c r="PD227" s="689"/>
      <c r="PE227" s="689"/>
      <c r="PF227" s="689"/>
      <c r="PG227" s="689"/>
      <c r="PH227" s="689"/>
      <c r="PI227" s="689"/>
      <c r="PJ227" s="689"/>
      <c r="PK227" s="689"/>
      <c r="PL227" s="689"/>
      <c r="PM227" s="689"/>
      <c r="PN227" s="689"/>
      <c r="PO227" s="689"/>
      <c r="PP227" s="689"/>
      <c r="PQ227" s="689"/>
      <c r="PR227" s="689"/>
      <c r="PS227" s="689"/>
      <c r="PT227" s="689"/>
      <c r="PU227" s="689"/>
      <c r="PV227" s="689"/>
      <c r="PW227" s="689"/>
      <c r="PX227" s="689"/>
      <c r="PY227" s="689"/>
      <c r="PZ227" s="689"/>
      <c r="QA227" s="689"/>
      <c r="QB227" s="689"/>
      <c r="QC227" s="689"/>
      <c r="QD227" s="689"/>
      <c r="QE227" s="689"/>
      <c r="QF227" s="689"/>
      <c r="QG227" s="689"/>
      <c r="QH227" s="689"/>
      <c r="QI227" s="689"/>
      <c r="QJ227" s="689"/>
      <c r="QK227" s="689"/>
      <c r="QL227" s="689"/>
      <c r="QM227" s="689"/>
      <c r="QN227" s="689"/>
      <c r="QO227" s="689"/>
      <c r="QP227" s="689"/>
      <c r="QQ227" s="689"/>
      <c r="QR227" s="689"/>
      <c r="QS227" s="689"/>
      <c r="QT227" s="689"/>
      <c r="QU227" s="689"/>
      <c r="QV227" s="689"/>
      <c r="QW227" s="689"/>
      <c r="QX227" s="689"/>
      <c r="QY227" s="689"/>
      <c r="QZ227" s="689"/>
      <c r="RA227" s="689"/>
      <c r="RB227" s="689"/>
      <c r="RC227" s="689"/>
      <c r="RD227" s="689"/>
      <c r="RE227" s="689"/>
      <c r="RF227" s="689"/>
      <c r="RG227" s="689"/>
      <c r="RH227" s="689"/>
      <c r="RI227" s="689"/>
      <c r="RJ227" s="689"/>
      <c r="RK227" s="689"/>
      <c r="RL227" s="689"/>
      <c r="RM227" s="689"/>
      <c r="RN227" s="689"/>
      <c r="RO227" s="689"/>
      <c r="RP227" s="689"/>
      <c r="RQ227" s="689"/>
      <c r="RR227" s="689"/>
      <c r="RS227" s="689"/>
      <c r="RT227" s="689"/>
      <c r="RU227" s="689"/>
      <c r="RV227" s="689"/>
      <c r="RW227" s="689"/>
      <c r="RX227" s="689"/>
      <c r="RY227" s="689"/>
      <c r="RZ227" s="689"/>
      <c r="SA227" s="689"/>
      <c r="SB227" s="689"/>
      <c r="SC227" s="689"/>
      <c r="SD227" s="689"/>
      <c r="SE227" s="689"/>
      <c r="SF227" s="689"/>
      <c r="SG227" s="689"/>
      <c r="SH227" s="689"/>
      <c r="SI227" s="689"/>
      <c r="SJ227" s="689"/>
      <c r="SK227" s="689"/>
      <c r="SL227" s="689"/>
      <c r="SM227" s="689"/>
      <c r="SN227" s="689"/>
      <c r="SO227" s="689"/>
      <c r="SP227" s="689"/>
      <c r="SQ227" s="689"/>
      <c r="SR227" s="689"/>
      <c r="SS227" s="689"/>
      <c r="ST227" s="689"/>
      <c r="SU227" s="689"/>
      <c r="SV227" s="689"/>
      <c r="SW227" s="689"/>
      <c r="SX227" s="689"/>
      <c r="SY227" s="689"/>
      <c r="SZ227" s="689"/>
      <c r="TA227" s="689"/>
      <c r="TB227" s="689"/>
      <c r="TC227" s="689"/>
      <c r="TD227" s="689"/>
      <c r="TE227" s="689"/>
      <c r="TF227" s="689"/>
      <c r="TG227" s="689"/>
      <c r="TH227" s="689"/>
      <c r="TI227" s="689"/>
      <c r="TJ227" s="689"/>
      <c r="TK227" s="689"/>
      <c r="TL227" s="689"/>
      <c r="TM227" s="689"/>
      <c r="TN227" s="689"/>
      <c r="TO227" s="689"/>
      <c r="TP227" s="689"/>
      <c r="TQ227" s="689"/>
      <c r="TR227" s="689"/>
      <c r="TS227" s="689"/>
      <c r="TT227" s="689"/>
      <c r="TU227" s="689"/>
      <c r="TV227" s="689"/>
      <c r="TW227" s="689"/>
      <c r="TX227" s="689"/>
      <c r="TY227" s="689"/>
      <c r="TZ227" s="689"/>
      <c r="UA227" s="689"/>
      <c r="UB227" s="689"/>
      <c r="UC227" s="689"/>
      <c r="UD227" s="689"/>
      <c r="UE227" s="689"/>
      <c r="UF227" s="689"/>
      <c r="UG227" s="689"/>
      <c r="UH227" s="689"/>
      <c r="UI227" s="689"/>
      <c r="UJ227" s="689"/>
      <c r="UK227" s="689"/>
      <c r="UL227" s="689"/>
      <c r="UM227" s="689"/>
      <c r="UN227" s="689"/>
      <c r="UO227" s="689"/>
      <c r="UP227" s="689"/>
      <c r="UQ227" s="689"/>
      <c r="UR227" s="689"/>
      <c r="US227" s="689"/>
      <c r="UT227" s="689"/>
      <c r="UU227" s="689"/>
      <c r="UV227" s="689"/>
      <c r="UW227" s="689"/>
      <c r="UX227" s="689"/>
      <c r="UY227" s="689"/>
      <c r="UZ227" s="689"/>
      <c r="VA227" s="689"/>
      <c r="VB227" s="689"/>
      <c r="VC227" s="689"/>
      <c r="VD227" s="689"/>
      <c r="VE227" s="689"/>
      <c r="VF227" s="689"/>
      <c r="VG227" s="689"/>
      <c r="VH227" s="689"/>
      <c r="VI227" s="689"/>
      <c r="VJ227" s="689"/>
      <c r="VK227" s="689"/>
      <c r="VL227" s="689"/>
      <c r="VM227" s="689"/>
      <c r="VN227" s="689"/>
      <c r="VO227" s="689"/>
      <c r="VP227" s="689"/>
      <c r="VQ227" s="689"/>
      <c r="VR227" s="689"/>
      <c r="VS227" s="689"/>
      <c r="VT227" s="689"/>
      <c r="VU227" s="689"/>
      <c r="VV227" s="689"/>
      <c r="VW227" s="689"/>
      <c r="VX227" s="689"/>
      <c r="VY227" s="689"/>
      <c r="VZ227" s="689"/>
      <c r="WA227" s="689"/>
      <c r="WB227" s="689"/>
      <c r="WC227" s="689"/>
      <c r="WD227" s="689"/>
      <c r="WE227" s="689"/>
      <c r="WF227" s="689"/>
      <c r="WG227" s="689"/>
      <c r="WH227" s="689"/>
      <c r="WI227" s="689"/>
      <c r="WJ227" s="689"/>
      <c r="WK227" s="689"/>
      <c r="WL227" s="689"/>
      <c r="WM227" s="689"/>
      <c r="WN227" s="689"/>
      <c r="WO227" s="689"/>
      <c r="WP227" s="689"/>
      <c r="WQ227" s="689"/>
      <c r="WR227" s="689"/>
      <c r="WS227" s="689"/>
      <c r="WT227" s="689"/>
      <c r="WU227" s="689"/>
      <c r="WV227" s="689"/>
      <c r="WW227" s="689"/>
      <c r="WX227" s="689"/>
      <c r="WY227" s="689"/>
      <c r="WZ227" s="689"/>
      <c r="XA227" s="689"/>
      <c r="XB227" s="689"/>
      <c r="XC227" s="689"/>
      <c r="XD227" s="689"/>
      <c r="XE227" s="689"/>
      <c r="XF227" s="689"/>
      <c r="XG227" s="689"/>
      <c r="XH227" s="689"/>
      <c r="XI227" s="689"/>
      <c r="XJ227" s="689"/>
      <c r="XK227" s="689"/>
      <c r="XL227" s="689"/>
      <c r="XM227" s="689"/>
      <c r="XN227" s="689"/>
      <c r="XO227" s="689"/>
      <c r="XP227" s="689"/>
      <c r="XQ227" s="689"/>
      <c r="XR227" s="689"/>
      <c r="XS227" s="689"/>
      <c r="XT227" s="689"/>
      <c r="XU227" s="689"/>
      <c r="XV227" s="689"/>
      <c r="XW227" s="689"/>
      <c r="XX227" s="689"/>
      <c r="XY227" s="689"/>
      <c r="XZ227" s="689"/>
      <c r="YA227" s="689"/>
      <c r="YB227" s="689"/>
      <c r="YC227" s="689"/>
      <c r="YD227" s="689"/>
      <c r="YE227" s="689"/>
      <c r="YF227" s="689"/>
      <c r="YG227" s="689"/>
      <c r="YH227" s="689"/>
      <c r="YI227" s="689"/>
      <c r="YJ227" s="689"/>
      <c r="YK227" s="689"/>
      <c r="YL227" s="689"/>
      <c r="YM227" s="689"/>
      <c r="YN227" s="689"/>
      <c r="YO227" s="689"/>
      <c r="YP227" s="689"/>
      <c r="YQ227" s="689"/>
      <c r="YR227" s="689"/>
      <c r="YS227" s="689"/>
      <c r="YT227" s="689"/>
      <c r="YU227" s="689"/>
      <c r="YV227" s="689"/>
      <c r="YW227" s="689"/>
      <c r="YX227" s="689"/>
      <c r="YY227" s="689"/>
      <c r="YZ227" s="689"/>
      <c r="ZA227" s="689"/>
      <c r="ZB227" s="689"/>
      <c r="ZC227" s="689"/>
      <c r="ZD227" s="689"/>
      <c r="ZE227" s="689"/>
      <c r="ZF227" s="689"/>
      <c r="ZG227" s="689"/>
      <c r="ZH227" s="689"/>
      <c r="ZI227" s="689"/>
      <c r="ZJ227" s="689"/>
      <c r="ZK227" s="689"/>
      <c r="ZL227" s="689"/>
      <c r="ZM227" s="689"/>
      <c r="ZN227" s="689"/>
      <c r="ZO227" s="689"/>
      <c r="ZP227" s="689"/>
      <c r="ZQ227" s="689"/>
      <c r="ZR227" s="689"/>
      <c r="ZS227" s="689"/>
      <c r="ZT227" s="689"/>
      <c r="ZU227" s="689"/>
      <c r="ZV227" s="689"/>
      <c r="ZW227" s="689"/>
      <c r="ZX227" s="689"/>
      <c r="ZY227" s="689"/>
      <c r="ZZ227" s="689"/>
      <c r="AAA227" s="689"/>
      <c r="AAB227" s="689"/>
      <c r="AAC227" s="689"/>
      <c r="AAD227" s="689"/>
      <c r="AAE227" s="689"/>
      <c r="AAF227" s="689"/>
      <c r="AAG227" s="689"/>
      <c r="AAH227" s="689"/>
      <c r="AAI227" s="689"/>
      <c r="AAJ227" s="689"/>
      <c r="AAK227" s="689"/>
      <c r="AAL227" s="689"/>
      <c r="AAM227" s="689"/>
      <c r="AAN227" s="689"/>
      <c r="AAO227" s="689"/>
      <c r="AAP227" s="689"/>
      <c r="AAQ227" s="689"/>
      <c r="AAR227" s="689"/>
      <c r="AAS227" s="689"/>
      <c r="AAT227" s="689"/>
      <c r="AAU227" s="689"/>
      <c r="AAV227" s="689"/>
      <c r="AAW227" s="689"/>
      <c r="AAX227" s="689"/>
      <c r="AAY227" s="689"/>
      <c r="AAZ227" s="689"/>
      <c r="ABA227" s="689"/>
      <c r="ABB227" s="689"/>
      <c r="ABC227" s="689"/>
      <c r="ABD227" s="689"/>
      <c r="ABE227" s="689"/>
      <c r="ABF227" s="689"/>
      <c r="ABG227" s="689"/>
      <c r="ABH227" s="689"/>
      <c r="ABI227" s="689"/>
      <c r="ABJ227" s="689"/>
      <c r="ABK227" s="689"/>
      <c r="ABL227" s="689"/>
      <c r="ABM227" s="689"/>
      <c r="ABN227" s="689"/>
      <c r="ABO227" s="689"/>
      <c r="ABP227" s="689"/>
      <c r="ABQ227" s="689"/>
      <c r="ABR227" s="689"/>
      <c r="ABS227" s="689"/>
      <c r="ABT227" s="689"/>
      <c r="ABU227" s="689"/>
      <c r="ABV227" s="689"/>
      <c r="ABW227" s="689"/>
      <c r="ABX227" s="689"/>
      <c r="ABY227" s="689"/>
      <c r="ABZ227" s="689"/>
      <c r="ACA227" s="689"/>
      <c r="ACB227" s="689"/>
      <c r="ACC227" s="689"/>
      <c r="ACD227" s="689"/>
      <c r="ACE227" s="689"/>
      <c r="ACF227" s="689"/>
      <c r="ACG227" s="689"/>
      <c r="ACH227" s="689"/>
      <c r="ACI227" s="689"/>
      <c r="ACJ227" s="689"/>
      <c r="ACK227" s="689"/>
      <c r="ACL227" s="689"/>
      <c r="ACM227" s="689"/>
      <c r="ACN227" s="689"/>
      <c r="ACO227" s="689"/>
      <c r="ACP227" s="689"/>
      <c r="ACQ227" s="689"/>
      <c r="ACR227" s="689"/>
      <c r="ACS227" s="689"/>
      <c r="ACT227" s="689"/>
      <c r="ACU227" s="689"/>
      <c r="ACV227" s="689"/>
      <c r="ACW227" s="689"/>
      <c r="ACX227" s="689"/>
      <c r="ACY227" s="689"/>
      <c r="ACZ227" s="689"/>
      <c r="ADA227" s="689"/>
      <c r="ADB227" s="689"/>
      <c r="ADC227" s="689"/>
      <c r="ADD227" s="689"/>
      <c r="ADE227" s="689"/>
      <c r="ADF227" s="689"/>
      <c r="ADG227" s="689"/>
      <c r="ADH227" s="689"/>
      <c r="ADI227" s="689"/>
      <c r="ADJ227" s="689"/>
      <c r="ADK227" s="689"/>
      <c r="ADL227" s="689"/>
      <c r="ADM227" s="689"/>
      <c r="ADN227" s="689"/>
      <c r="ADO227" s="689"/>
      <c r="ADP227" s="689"/>
      <c r="ADQ227" s="689"/>
      <c r="ADR227" s="689"/>
      <c r="ADS227" s="689"/>
      <c r="ADT227" s="689"/>
      <c r="ADU227" s="689"/>
      <c r="ADV227" s="689"/>
      <c r="ADW227" s="689"/>
      <c r="ADX227" s="689"/>
      <c r="ADY227" s="689"/>
      <c r="ADZ227" s="689"/>
      <c r="AEA227" s="689"/>
      <c r="AEB227" s="689"/>
      <c r="AEC227" s="689"/>
      <c r="AED227" s="689"/>
      <c r="AEE227" s="689"/>
      <c r="AEF227" s="689"/>
      <c r="AEG227" s="689"/>
      <c r="AEH227" s="689"/>
      <c r="AEI227" s="689"/>
      <c r="AEJ227" s="689"/>
      <c r="AEK227" s="689"/>
      <c r="AEL227" s="689"/>
      <c r="AEM227" s="689"/>
      <c r="AEN227" s="689"/>
      <c r="AEO227" s="689"/>
      <c r="AEP227" s="689"/>
      <c r="AEQ227" s="689"/>
      <c r="AER227" s="689"/>
      <c r="AES227" s="689"/>
      <c r="AET227" s="689"/>
      <c r="AEU227" s="689"/>
      <c r="AEV227" s="689"/>
      <c r="AEW227" s="689"/>
      <c r="AEX227" s="689"/>
      <c r="AEY227" s="689"/>
      <c r="AEZ227" s="689"/>
      <c r="AFA227" s="689"/>
      <c r="AFB227" s="689"/>
      <c r="AFC227" s="689"/>
      <c r="AFD227" s="689"/>
      <c r="AFE227" s="689"/>
      <c r="AFF227" s="689"/>
      <c r="AFG227" s="689"/>
      <c r="AFH227" s="689"/>
      <c r="AFI227" s="689"/>
      <c r="AFJ227" s="689"/>
      <c r="AFK227" s="689"/>
      <c r="AFL227" s="689"/>
      <c r="AFM227" s="689"/>
      <c r="AFN227" s="689"/>
      <c r="AFO227" s="689"/>
      <c r="AFP227" s="689"/>
      <c r="AFQ227" s="689"/>
      <c r="AFR227" s="689"/>
      <c r="AFS227" s="689"/>
      <c r="AFT227" s="689"/>
      <c r="AFU227" s="689"/>
      <c r="AFV227" s="689"/>
      <c r="AFW227" s="689"/>
      <c r="AFX227" s="689"/>
      <c r="AFY227" s="689"/>
      <c r="AFZ227" s="689"/>
      <c r="AGA227" s="689"/>
      <c r="AGB227" s="689"/>
      <c r="AGC227" s="689"/>
      <c r="AGD227" s="689"/>
      <c r="AGE227" s="689"/>
      <c r="AGF227" s="689"/>
      <c r="AGG227" s="689"/>
      <c r="AGH227" s="689"/>
      <c r="AGI227" s="689"/>
      <c r="AGJ227" s="689"/>
      <c r="AGK227" s="689"/>
      <c r="AGL227" s="689"/>
      <c r="AGM227" s="689"/>
      <c r="AGN227" s="689"/>
      <c r="AGO227" s="689"/>
      <c r="AGP227" s="689"/>
      <c r="AGQ227" s="689"/>
      <c r="AGR227" s="689"/>
      <c r="AGS227" s="689"/>
      <c r="AGT227" s="689"/>
      <c r="AGU227" s="689"/>
      <c r="AGV227" s="689"/>
      <c r="AGW227" s="689"/>
      <c r="AGX227" s="689"/>
      <c r="AGY227" s="689"/>
      <c r="AGZ227" s="689"/>
      <c r="AHA227" s="689"/>
      <c r="AHB227" s="689"/>
      <c r="AHC227" s="689"/>
      <c r="AHD227" s="689"/>
      <c r="AHE227" s="689"/>
      <c r="AHF227" s="689"/>
      <c r="AHG227" s="689"/>
      <c r="AHH227" s="689"/>
      <c r="AHI227" s="689"/>
      <c r="AHJ227" s="689"/>
      <c r="AHK227" s="689"/>
      <c r="AHL227" s="689"/>
      <c r="AHM227" s="689"/>
      <c r="AHN227" s="689"/>
      <c r="AHO227" s="689"/>
      <c r="AHP227" s="689"/>
      <c r="AHQ227" s="689"/>
      <c r="AHR227" s="689"/>
      <c r="AHS227" s="689"/>
      <c r="AHT227" s="689"/>
      <c r="AHU227" s="689"/>
      <c r="AHV227" s="689"/>
      <c r="AHW227" s="689"/>
      <c r="AHX227" s="689"/>
      <c r="AHY227" s="689"/>
      <c r="AHZ227" s="689"/>
      <c r="AIA227" s="689"/>
      <c r="AIB227" s="689"/>
      <c r="AIC227" s="689"/>
      <c r="AID227" s="689"/>
      <c r="AIE227" s="689"/>
      <c r="AIF227" s="689"/>
      <c r="AIG227" s="689"/>
      <c r="AIH227" s="689"/>
      <c r="AII227" s="689"/>
      <c r="AIJ227" s="689"/>
      <c r="AIK227" s="689"/>
      <c r="AIL227" s="689"/>
      <c r="AIM227" s="689"/>
      <c r="AIN227" s="689"/>
      <c r="AIO227" s="689"/>
      <c r="AIP227" s="689"/>
      <c r="AIQ227" s="689"/>
      <c r="AIR227" s="689"/>
      <c r="AIS227" s="689"/>
      <c r="AIT227" s="689"/>
      <c r="AIU227" s="689"/>
      <c r="AIV227" s="689"/>
      <c r="AIW227" s="689"/>
      <c r="AIX227" s="689"/>
      <c r="AIY227" s="689"/>
      <c r="AIZ227" s="689"/>
      <c r="AJA227" s="689"/>
      <c r="AJB227" s="689"/>
      <c r="AJC227" s="689"/>
      <c r="AJD227" s="689"/>
      <c r="AJE227" s="689"/>
      <c r="AJF227" s="689"/>
      <c r="AJG227" s="689"/>
      <c r="AJH227" s="689"/>
      <c r="AJI227" s="689"/>
      <c r="AJJ227" s="689"/>
      <c r="AJK227" s="689"/>
      <c r="AJL227" s="689"/>
      <c r="AJM227" s="689"/>
      <c r="AJN227" s="689"/>
      <c r="AJO227" s="689"/>
      <c r="AJP227" s="689"/>
      <c r="AJQ227" s="689"/>
      <c r="AJR227" s="689"/>
      <c r="AJS227" s="689"/>
      <c r="AJT227" s="689"/>
      <c r="AJU227" s="689"/>
      <c r="AJV227" s="689"/>
      <c r="AJW227" s="689"/>
      <c r="AJX227" s="689"/>
      <c r="AJY227" s="689"/>
      <c r="AJZ227" s="689"/>
      <c r="AKA227" s="689"/>
      <c r="AKB227" s="689"/>
      <c r="AKC227" s="689"/>
      <c r="AKD227" s="689"/>
      <c r="AKE227" s="689"/>
      <c r="AKF227" s="689"/>
      <c r="AKG227" s="689"/>
      <c r="AKH227" s="689"/>
      <c r="AKI227" s="689"/>
      <c r="AKJ227" s="689"/>
      <c r="AKK227" s="689"/>
      <c r="AKL227" s="689"/>
      <c r="AKM227" s="689"/>
      <c r="AKN227" s="689"/>
      <c r="AKO227" s="689"/>
      <c r="AKP227" s="689"/>
      <c r="AKQ227" s="689"/>
      <c r="AKR227" s="689"/>
      <c r="AKS227" s="689"/>
      <c r="AKT227" s="689"/>
      <c r="AKU227" s="689"/>
      <c r="AKV227" s="689"/>
      <c r="AKW227" s="689"/>
      <c r="AKX227" s="689"/>
      <c r="AKY227" s="689"/>
      <c r="AKZ227" s="689"/>
      <c r="ALA227" s="689"/>
      <c r="ALB227" s="689"/>
      <c r="ALC227" s="689"/>
      <c r="ALD227" s="689"/>
      <c r="ALE227" s="689"/>
      <c r="ALF227" s="689"/>
      <c r="ALG227" s="689"/>
      <c r="ALH227" s="689"/>
      <c r="ALI227" s="689"/>
      <c r="ALJ227" s="689"/>
      <c r="ALK227" s="689"/>
      <c r="ALL227" s="689"/>
      <c r="ALM227" s="689"/>
      <c r="ALN227" s="689"/>
      <c r="ALO227" s="689"/>
      <c r="ALP227" s="689"/>
      <c r="ALQ227" s="689"/>
      <c r="ALR227" s="689"/>
      <c r="ALS227" s="689"/>
      <c r="ALT227" s="689"/>
      <c r="ALU227" s="689"/>
      <c r="ALV227" s="689"/>
      <c r="ALW227" s="689"/>
      <c r="ALX227" s="689"/>
      <c r="ALY227" s="689"/>
      <c r="ALZ227" s="689"/>
      <c r="AMA227" s="689"/>
      <c r="AMB227" s="689"/>
      <c r="AMC227" s="689"/>
      <c r="AMD227" s="689"/>
      <c r="AME227" s="689"/>
      <c r="AMF227" s="689"/>
      <c r="AMG227" s="689"/>
      <c r="AMH227" s="689"/>
      <c r="AMI227" s="689"/>
      <c r="AMJ227" s="689"/>
      <c r="AMK227" s="689"/>
      <c r="AML227" s="689"/>
      <c r="AMM227" s="689"/>
      <c r="AMN227" s="689"/>
      <c r="AMO227" s="689"/>
      <c r="AMP227" s="689"/>
      <c r="AMQ227" s="689"/>
      <c r="AMR227" s="689"/>
      <c r="AMS227" s="689"/>
      <c r="AMT227" s="689"/>
      <c r="AMU227" s="689"/>
      <c r="AMV227" s="689"/>
      <c r="AMW227" s="689"/>
      <c r="AMX227" s="689"/>
      <c r="AMY227" s="689"/>
      <c r="AMZ227" s="689"/>
      <c r="ANA227" s="689"/>
      <c r="ANB227" s="689"/>
      <c r="ANC227" s="689"/>
      <c r="AND227" s="689"/>
      <c r="ANE227" s="689"/>
      <c r="ANF227" s="689"/>
      <c r="ANG227" s="689"/>
      <c r="ANH227" s="689"/>
      <c r="ANI227" s="689"/>
      <c r="ANJ227" s="689"/>
      <c r="ANK227" s="689"/>
      <c r="ANL227" s="689"/>
      <c r="ANM227" s="689"/>
      <c r="ANN227" s="689"/>
      <c r="ANO227" s="689"/>
      <c r="ANP227" s="689"/>
      <c r="ANQ227" s="689"/>
      <c r="ANR227" s="689"/>
      <c r="ANS227" s="689"/>
      <c r="ANT227" s="689"/>
      <c r="ANU227" s="689"/>
      <c r="ANV227" s="689"/>
      <c r="ANW227" s="689"/>
      <c r="ANX227" s="689"/>
      <c r="ANY227" s="689"/>
      <c r="ANZ227" s="689"/>
      <c r="AOA227" s="689"/>
      <c r="AOB227" s="689"/>
      <c r="AOC227" s="689"/>
      <c r="AOD227" s="689"/>
      <c r="AOE227" s="689"/>
      <c r="AOF227" s="689"/>
      <c r="AOG227" s="689"/>
      <c r="AOH227" s="689"/>
      <c r="AOI227" s="689"/>
      <c r="AOJ227" s="689"/>
      <c r="AOK227" s="689"/>
      <c r="AOL227" s="689"/>
      <c r="AOM227" s="689"/>
      <c r="AON227" s="689"/>
      <c r="AOO227" s="689"/>
      <c r="AOP227" s="689"/>
      <c r="AOQ227" s="689"/>
      <c r="AOR227" s="689"/>
      <c r="AOS227" s="689"/>
      <c r="AOT227" s="689"/>
      <c r="AOU227" s="689"/>
      <c r="AOV227" s="689"/>
      <c r="AOW227" s="689"/>
      <c r="AOX227" s="689"/>
      <c r="AOY227" s="689"/>
      <c r="AOZ227" s="689"/>
      <c r="APA227" s="689"/>
      <c r="APB227" s="689"/>
      <c r="APC227" s="689"/>
      <c r="APD227" s="689"/>
      <c r="APE227" s="689"/>
      <c r="APF227" s="689"/>
      <c r="APG227" s="689"/>
      <c r="APH227" s="689"/>
      <c r="API227" s="689"/>
      <c r="APJ227" s="689"/>
      <c r="APK227" s="689"/>
      <c r="APL227" s="689"/>
      <c r="APM227" s="689"/>
      <c r="APN227" s="689"/>
      <c r="APO227" s="689"/>
      <c r="APP227" s="689"/>
      <c r="APQ227" s="689"/>
      <c r="APR227" s="689"/>
      <c r="APS227" s="689"/>
      <c r="APT227" s="689"/>
      <c r="APU227" s="689"/>
      <c r="APV227" s="689"/>
      <c r="APW227" s="689"/>
      <c r="APX227" s="689"/>
      <c r="APY227" s="689"/>
      <c r="APZ227" s="689"/>
      <c r="AQA227" s="689"/>
      <c r="AQB227" s="689"/>
      <c r="AQC227" s="689"/>
      <c r="AQD227" s="689"/>
      <c r="AQE227" s="689"/>
      <c r="AQF227" s="689"/>
      <c r="AQG227" s="689"/>
      <c r="AQH227" s="689"/>
      <c r="AQI227" s="689"/>
      <c r="AQJ227" s="689"/>
      <c r="AQK227" s="689"/>
      <c r="AQL227" s="689"/>
      <c r="AQM227" s="689"/>
      <c r="AQN227" s="689"/>
      <c r="AQO227" s="689"/>
      <c r="AQP227" s="689"/>
      <c r="AQQ227" s="689"/>
      <c r="AQR227" s="689"/>
      <c r="AQS227" s="689"/>
      <c r="AQT227" s="689"/>
      <c r="AQU227" s="689"/>
      <c r="AQV227" s="689"/>
      <c r="AQW227" s="689"/>
      <c r="AQX227" s="689"/>
      <c r="AQY227" s="689"/>
      <c r="AQZ227" s="689"/>
      <c r="ARA227" s="689"/>
      <c r="ARB227" s="689"/>
      <c r="ARC227" s="689"/>
      <c r="ARD227" s="689"/>
      <c r="ARE227" s="689"/>
      <c r="ARF227" s="689"/>
      <c r="ARG227" s="689"/>
      <c r="ARH227" s="689"/>
      <c r="ARI227" s="689"/>
      <c r="ARJ227" s="689"/>
      <c r="ARK227" s="689"/>
      <c r="ARL227" s="689"/>
      <c r="ARM227" s="689"/>
      <c r="ARN227" s="689"/>
      <c r="ARO227" s="689"/>
      <c r="ARP227" s="689"/>
      <c r="ARQ227" s="689"/>
      <c r="ARR227" s="689"/>
      <c r="ARS227" s="689"/>
      <c r="ART227" s="689"/>
      <c r="ARU227" s="689"/>
      <c r="ARV227" s="689"/>
      <c r="ARW227" s="689"/>
      <c r="ARX227" s="689"/>
      <c r="ARY227" s="689"/>
      <c r="ARZ227" s="689"/>
      <c r="ASA227" s="689"/>
      <c r="ASB227" s="689"/>
      <c r="ASC227" s="689"/>
      <c r="ASD227" s="689"/>
      <c r="ASE227" s="689"/>
      <c r="ASF227" s="689"/>
      <c r="ASG227" s="689"/>
      <c r="ASH227" s="689"/>
      <c r="ASI227" s="689"/>
      <c r="ASJ227" s="689"/>
      <c r="ASK227" s="689"/>
      <c r="ASL227" s="689"/>
      <c r="ASM227" s="689"/>
      <c r="ASN227" s="689"/>
      <c r="ASO227" s="689"/>
      <c r="ASP227" s="689"/>
      <c r="ASQ227" s="689"/>
      <c r="ASR227" s="689"/>
      <c r="ASS227" s="689"/>
      <c r="AST227" s="689"/>
      <c r="ASU227" s="689"/>
      <c r="ASV227" s="689"/>
      <c r="ASW227" s="689"/>
      <c r="ASX227" s="689"/>
      <c r="ASY227" s="689"/>
      <c r="ASZ227" s="689"/>
      <c r="ATA227" s="689"/>
      <c r="ATB227" s="689"/>
      <c r="ATC227" s="689"/>
      <c r="ATD227" s="689"/>
      <c r="ATE227" s="689"/>
      <c r="ATF227" s="689"/>
      <c r="ATG227" s="689"/>
      <c r="ATH227" s="689"/>
      <c r="ATI227" s="689"/>
      <c r="ATJ227" s="689"/>
      <c r="ATK227" s="689"/>
      <c r="ATL227" s="689"/>
      <c r="ATM227" s="689"/>
      <c r="ATN227" s="689"/>
      <c r="ATO227" s="689"/>
      <c r="ATP227" s="689"/>
      <c r="ATQ227" s="689"/>
      <c r="ATR227" s="689"/>
      <c r="ATS227" s="689"/>
      <c r="ATT227" s="689"/>
      <c r="ATU227" s="689"/>
      <c r="ATV227" s="689"/>
      <c r="ATW227" s="689"/>
      <c r="ATX227" s="689"/>
      <c r="ATY227" s="689"/>
      <c r="ATZ227" s="689"/>
      <c r="AUA227" s="689"/>
      <c r="AUB227" s="689"/>
      <c r="AUC227" s="689"/>
      <c r="AUD227" s="689"/>
      <c r="AUE227" s="689"/>
      <c r="AUF227" s="689"/>
      <c r="AUG227" s="689"/>
      <c r="AUH227" s="689"/>
      <c r="AUI227" s="689"/>
      <c r="AUJ227" s="689"/>
      <c r="AUK227" s="689"/>
      <c r="AUL227" s="689"/>
      <c r="AUM227" s="689"/>
      <c r="AUN227" s="689"/>
      <c r="AUO227" s="689"/>
      <c r="AUP227" s="689"/>
      <c r="AUQ227" s="689"/>
      <c r="AUR227" s="689"/>
      <c r="AUS227" s="689"/>
      <c r="AUT227" s="689"/>
      <c r="AUU227" s="689"/>
      <c r="AUV227" s="689"/>
      <c r="AUW227" s="689"/>
      <c r="AUX227" s="689"/>
      <c r="AUY227" s="689"/>
      <c r="AUZ227" s="689"/>
      <c r="AVA227" s="689"/>
      <c r="AVB227" s="689"/>
      <c r="AVC227" s="689"/>
      <c r="AVD227" s="689"/>
      <c r="AVE227" s="689"/>
      <c r="AVF227" s="689"/>
      <c r="AVG227" s="689"/>
      <c r="AVH227" s="689"/>
      <c r="AVI227" s="689"/>
      <c r="AVJ227" s="689"/>
      <c r="AVK227" s="689"/>
      <c r="AVL227" s="689"/>
      <c r="AVM227" s="689"/>
      <c r="AVN227" s="689"/>
      <c r="AVO227" s="689"/>
      <c r="AVP227" s="689"/>
      <c r="AVQ227" s="689"/>
      <c r="AVR227" s="689"/>
      <c r="AVS227" s="689"/>
      <c r="AVT227" s="689"/>
      <c r="AVU227" s="689"/>
      <c r="AVV227" s="689"/>
      <c r="AVW227" s="689"/>
      <c r="AVX227" s="689"/>
      <c r="AVY227" s="689"/>
      <c r="AVZ227" s="689"/>
      <c r="AWA227" s="689"/>
      <c r="AWB227" s="689"/>
      <c r="AWC227" s="689"/>
      <c r="AWD227" s="689"/>
      <c r="AWE227" s="689"/>
      <c r="AWF227" s="689"/>
      <c r="AWG227" s="689"/>
      <c r="AWH227" s="689"/>
      <c r="AWI227" s="689"/>
      <c r="AWJ227" s="689"/>
      <c r="AWK227" s="689"/>
      <c r="AWL227" s="689"/>
      <c r="AWM227" s="689"/>
      <c r="AWN227" s="689"/>
      <c r="AWO227" s="689"/>
      <c r="AWP227" s="689"/>
      <c r="AWQ227" s="689"/>
      <c r="AWR227" s="689"/>
      <c r="AWS227" s="689"/>
      <c r="AWT227" s="689"/>
      <c r="AWU227" s="689"/>
      <c r="AWV227" s="689"/>
      <c r="AWW227" s="689"/>
      <c r="AWX227" s="689"/>
      <c r="AWY227" s="689"/>
      <c r="AWZ227" s="689"/>
      <c r="AXA227" s="689"/>
      <c r="AXB227" s="689"/>
      <c r="AXC227" s="689"/>
      <c r="AXD227" s="689"/>
      <c r="AXE227" s="689"/>
      <c r="AXF227" s="689"/>
      <c r="AXG227" s="689"/>
      <c r="AXH227" s="689"/>
      <c r="AXI227" s="689"/>
      <c r="AXJ227" s="689"/>
    </row>
    <row r="228" spans="1:1310" s="690" customFormat="1" ht="23.25" customHeight="1">
      <c r="A228" s="691"/>
      <c r="B228" s="3705" t="s">
        <v>2072</v>
      </c>
      <c r="C228" s="3705"/>
      <c r="D228" s="3705"/>
      <c r="E228" s="3705"/>
      <c r="F228" s="693"/>
      <c r="G228" s="3705" t="s">
        <v>2054</v>
      </c>
      <c r="H228" s="3705"/>
      <c r="I228" s="3705"/>
      <c r="J228" s="693"/>
      <c r="K228" s="3705" t="s">
        <v>2073</v>
      </c>
      <c r="L228" s="3705"/>
      <c r="M228" s="3705"/>
      <c r="N228" s="693"/>
      <c r="O228" s="3705" t="s">
        <v>2074</v>
      </c>
      <c r="P228" s="3705"/>
      <c r="Q228" s="693"/>
      <c r="R228" s="75"/>
      <c r="S228" s="75"/>
      <c r="T228" s="75"/>
      <c r="U228" s="75"/>
      <c r="V228" s="75"/>
      <c r="W228" s="75"/>
      <c r="X228" s="75"/>
      <c r="Y228" s="75"/>
      <c r="Z228" s="75"/>
      <c r="AA228" s="75"/>
      <c r="AB228" s="75"/>
      <c r="AC228" s="75"/>
      <c r="AD228" s="689"/>
      <c r="AE228" s="689"/>
      <c r="AF228" s="689"/>
      <c r="AG228" s="689"/>
      <c r="AH228" s="689"/>
      <c r="AI228" s="689"/>
      <c r="AJ228" s="689"/>
      <c r="AK228" s="689"/>
      <c r="AL228" s="689"/>
      <c r="AM228" s="689"/>
      <c r="AN228" s="689"/>
      <c r="AO228" s="689"/>
      <c r="AP228" s="689"/>
      <c r="AQ228" s="689"/>
      <c r="AR228" s="689"/>
      <c r="AS228" s="689"/>
      <c r="AT228" s="689"/>
      <c r="AU228" s="689"/>
      <c r="AV228" s="689"/>
      <c r="AW228" s="689"/>
      <c r="AX228" s="689"/>
      <c r="AY228" s="689"/>
      <c r="AZ228" s="689"/>
      <c r="BA228" s="689"/>
      <c r="BB228" s="689"/>
      <c r="BC228" s="689"/>
      <c r="BD228" s="689"/>
      <c r="BE228" s="689"/>
      <c r="BF228" s="689"/>
      <c r="BG228" s="689"/>
      <c r="BH228" s="689"/>
      <c r="BI228" s="689"/>
      <c r="BJ228" s="689"/>
      <c r="BK228" s="689"/>
      <c r="BL228" s="689"/>
      <c r="BM228" s="689"/>
      <c r="BN228" s="689"/>
      <c r="BO228" s="689"/>
      <c r="BP228" s="689"/>
      <c r="BQ228" s="689"/>
      <c r="BR228" s="689"/>
      <c r="BS228" s="689"/>
      <c r="BT228" s="689"/>
      <c r="BU228" s="689"/>
      <c r="BV228" s="689"/>
      <c r="BW228" s="689"/>
      <c r="BX228" s="689"/>
      <c r="BY228" s="689"/>
      <c r="BZ228" s="689"/>
      <c r="CA228" s="689"/>
      <c r="CB228" s="689"/>
      <c r="CC228" s="689"/>
      <c r="CD228" s="689"/>
      <c r="CE228" s="689"/>
      <c r="CF228" s="689"/>
      <c r="CG228" s="689"/>
      <c r="CH228" s="689"/>
      <c r="CI228" s="689"/>
      <c r="CJ228" s="689"/>
      <c r="CK228" s="689"/>
      <c r="CL228" s="689"/>
      <c r="CM228" s="689"/>
      <c r="CN228" s="689"/>
      <c r="CO228" s="689"/>
      <c r="CP228" s="689"/>
      <c r="CQ228" s="689"/>
      <c r="CR228" s="689"/>
      <c r="CS228" s="689"/>
      <c r="CT228" s="689"/>
      <c r="CU228" s="689"/>
      <c r="CV228" s="689"/>
      <c r="CW228" s="689"/>
      <c r="CX228" s="689"/>
      <c r="CY228" s="689"/>
      <c r="CZ228" s="689"/>
      <c r="DA228" s="689"/>
      <c r="DB228" s="689"/>
      <c r="DC228" s="689"/>
      <c r="DD228" s="689"/>
      <c r="DE228" s="689"/>
      <c r="DF228" s="689"/>
      <c r="DG228" s="689"/>
      <c r="DH228" s="689"/>
      <c r="DI228" s="689"/>
      <c r="DJ228" s="689"/>
      <c r="DK228" s="689"/>
      <c r="DL228" s="689"/>
      <c r="DM228" s="689"/>
      <c r="DN228" s="689"/>
      <c r="DO228" s="689"/>
      <c r="DP228" s="689"/>
      <c r="DQ228" s="689"/>
      <c r="DR228" s="689"/>
      <c r="DS228" s="689"/>
      <c r="DT228" s="689"/>
      <c r="DU228" s="689"/>
      <c r="DV228" s="689"/>
      <c r="DW228" s="689"/>
      <c r="DX228" s="689"/>
      <c r="DY228" s="689"/>
      <c r="DZ228" s="689"/>
      <c r="EA228" s="689"/>
      <c r="EB228" s="689"/>
      <c r="EC228" s="689"/>
      <c r="ED228" s="689"/>
      <c r="EE228" s="689"/>
      <c r="EF228" s="689"/>
      <c r="EG228" s="689"/>
      <c r="EH228" s="689"/>
      <c r="EI228" s="689"/>
      <c r="EJ228" s="689"/>
      <c r="EK228" s="689"/>
      <c r="EL228" s="689"/>
      <c r="EM228" s="689"/>
      <c r="EN228" s="689"/>
      <c r="EO228" s="689"/>
      <c r="EP228" s="689"/>
      <c r="EQ228" s="689"/>
      <c r="ER228" s="689"/>
      <c r="ES228" s="689"/>
      <c r="ET228" s="689"/>
      <c r="EU228" s="689"/>
      <c r="EV228" s="689"/>
      <c r="EW228" s="689"/>
      <c r="EX228" s="689"/>
      <c r="EY228" s="689"/>
      <c r="EZ228" s="689"/>
      <c r="FA228" s="689"/>
      <c r="FB228" s="689"/>
      <c r="FC228" s="689"/>
      <c r="FD228" s="689"/>
      <c r="FE228" s="689"/>
      <c r="FF228" s="689"/>
      <c r="FG228" s="689"/>
      <c r="FH228" s="689"/>
      <c r="FI228" s="689"/>
      <c r="FJ228" s="689"/>
      <c r="FK228" s="689"/>
      <c r="FL228" s="689"/>
      <c r="FM228" s="689"/>
      <c r="FN228" s="689"/>
      <c r="FO228" s="689"/>
      <c r="FP228" s="689"/>
      <c r="FQ228" s="689"/>
      <c r="FR228" s="689"/>
      <c r="FS228" s="689"/>
      <c r="FT228" s="689"/>
      <c r="FU228" s="689"/>
      <c r="FV228" s="689"/>
      <c r="FW228" s="689"/>
      <c r="FX228" s="689"/>
      <c r="FY228" s="689"/>
      <c r="FZ228" s="689"/>
      <c r="GA228" s="689"/>
      <c r="GB228" s="689"/>
      <c r="GC228" s="689"/>
      <c r="GD228" s="689"/>
      <c r="GE228" s="689"/>
      <c r="GF228" s="689"/>
      <c r="GG228" s="689"/>
      <c r="GH228" s="689"/>
      <c r="GI228" s="689"/>
      <c r="GJ228" s="689"/>
      <c r="GK228" s="689"/>
      <c r="GL228" s="689"/>
      <c r="GM228" s="689"/>
      <c r="GN228" s="689"/>
      <c r="GO228" s="689"/>
      <c r="GP228" s="689"/>
      <c r="GQ228" s="689"/>
      <c r="GR228" s="689"/>
      <c r="GS228" s="689"/>
      <c r="GT228" s="689"/>
      <c r="GU228" s="689"/>
      <c r="GV228" s="689"/>
      <c r="GW228" s="689"/>
      <c r="GX228" s="689"/>
      <c r="GY228" s="689"/>
      <c r="GZ228" s="689"/>
      <c r="HA228" s="689"/>
      <c r="HB228" s="689"/>
      <c r="HC228" s="689"/>
      <c r="HD228" s="689"/>
      <c r="HE228" s="689"/>
      <c r="HF228" s="689"/>
      <c r="HG228" s="689"/>
      <c r="HH228" s="689"/>
      <c r="HI228" s="689"/>
      <c r="HJ228" s="689"/>
      <c r="HK228" s="689"/>
      <c r="HL228" s="689"/>
      <c r="HM228" s="689"/>
      <c r="HN228" s="689"/>
      <c r="HO228" s="689"/>
      <c r="HP228" s="689"/>
      <c r="HQ228" s="689"/>
      <c r="HR228" s="689"/>
      <c r="HS228" s="689"/>
      <c r="HT228" s="689"/>
      <c r="HU228" s="689"/>
      <c r="HV228" s="689"/>
      <c r="HW228" s="689"/>
      <c r="HX228" s="689"/>
      <c r="HY228" s="689"/>
      <c r="HZ228" s="689"/>
      <c r="IA228" s="689"/>
      <c r="IB228" s="689"/>
      <c r="IC228" s="689"/>
      <c r="ID228" s="689"/>
      <c r="IE228" s="689"/>
      <c r="IF228" s="689"/>
      <c r="IG228" s="689"/>
      <c r="IH228" s="689"/>
      <c r="II228" s="689"/>
      <c r="IJ228" s="689"/>
      <c r="IK228" s="689"/>
      <c r="IL228" s="689"/>
      <c r="IM228" s="689"/>
      <c r="IN228" s="689"/>
      <c r="IO228" s="689"/>
      <c r="IP228" s="689"/>
      <c r="IQ228" s="689"/>
      <c r="IR228" s="689"/>
      <c r="IS228" s="689"/>
      <c r="IT228" s="689"/>
      <c r="IU228" s="689"/>
      <c r="IV228" s="689"/>
      <c r="IW228" s="689"/>
      <c r="IX228" s="689"/>
      <c r="IY228" s="689"/>
      <c r="IZ228" s="689"/>
      <c r="JA228" s="689"/>
      <c r="JB228" s="689"/>
      <c r="JC228" s="689"/>
      <c r="JD228" s="689"/>
      <c r="JE228" s="689"/>
      <c r="JF228" s="689"/>
      <c r="JG228" s="689"/>
      <c r="JH228" s="689"/>
      <c r="JI228" s="689"/>
      <c r="JJ228" s="689"/>
      <c r="JK228" s="689"/>
      <c r="JL228" s="689"/>
      <c r="JM228" s="689"/>
      <c r="JN228" s="689"/>
      <c r="JO228" s="689"/>
      <c r="JP228" s="689"/>
      <c r="JQ228" s="689"/>
      <c r="JR228" s="689"/>
      <c r="JS228" s="689"/>
      <c r="JT228" s="689"/>
      <c r="JU228" s="689"/>
      <c r="JV228" s="689"/>
      <c r="JW228" s="689"/>
      <c r="JX228" s="689"/>
      <c r="JY228" s="689"/>
      <c r="JZ228" s="689"/>
      <c r="KA228" s="689"/>
      <c r="KB228" s="689"/>
      <c r="KC228" s="689"/>
      <c r="KD228" s="689"/>
      <c r="KE228" s="689"/>
      <c r="KF228" s="689"/>
      <c r="KG228" s="689"/>
      <c r="KH228" s="689"/>
      <c r="KI228" s="689"/>
      <c r="KJ228" s="689"/>
      <c r="KK228" s="689"/>
      <c r="KL228" s="689"/>
      <c r="KM228" s="689"/>
      <c r="KN228" s="689"/>
      <c r="KO228" s="689"/>
      <c r="KP228" s="689"/>
      <c r="KQ228" s="689"/>
      <c r="KR228" s="689"/>
      <c r="KS228" s="689"/>
      <c r="KT228" s="689"/>
      <c r="KU228" s="689"/>
      <c r="KV228" s="689"/>
      <c r="KW228" s="689"/>
      <c r="KX228" s="689"/>
      <c r="KY228" s="689"/>
      <c r="KZ228" s="689"/>
      <c r="LA228" s="689"/>
      <c r="LB228" s="689"/>
      <c r="LC228" s="689"/>
      <c r="LD228" s="689"/>
      <c r="LE228" s="689"/>
      <c r="LF228" s="689"/>
      <c r="LG228" s="689"/>
      <c r="LH228" s="689"/>
      <c r="LI228" s="689"/>
      <c r="LJ228" s="689"/>
      <c r="LK228" s="689"/>
      <c r="LL228" s="689"/>
      <c r="LM228" s="689"/>
      <c r="LN228" s="689"/>
      <c r="LO228" s="689"/>
      <c r="LP228" s="689"/>
      <c r="LQ228" s="689"/>
      <c r="LR228" s="689"/>
      <c r="LS228" s="689"/>
      <c r="LT228" s="689"/>
      <c r="LU228" s="689"/>
      <c r="LV228" s="689"/>
      <c r="LW228" s="689"/>
      <c r="LX228" s="689"/>
      <c r="LY228" s="689"/>
      <c r="LZ228" s="689"/>
      <c r="MA228" s="689"/>
      <c r="MB228" s="689"/>
      <c r="MC228" s="689"/>
      <c r="MD228" s="689"/>
      <c r="ME228" s="689"/>
      <c r="MF228" s="689"/>
      <c r="MG228" s="689"/>
      <c r="MH228" s="689"/>
      <c r="MI228" s="689"/>
      <c r="MJ228" s="689"/>
      <c r="MK228" s="689"/>
      <c r="ML228" s="689"/>
      <c r="MM228" s="689"/>
      <c r="MN228" s="689"/>
      <c r="MO228" s="689"/>
      <c r="MP228" s="689"/>
      <c r="MQ228" s="689"/>
      <c r="MR228" s="689"/>
      <c r="MS228" s="689"/>
      <c r="MT228" s="689"/>
      <c r="MU228" s="689"/>
      <c r="MV228" s="689"/>
      <c r="MW228" s="689"/>
      <c r="MX228" s="689"/>
      <c r="MY228" s="689"/>
      <c r="MZ228" s="689"/>
      <c r="NA228" s="689"/>
      <c r="NB228" s="689"/>
      <c r="NC228" s="689"/>
      <c r="ND228" s="689"/>
      <c r="NE228" s="689"/>
      <c r="NF228" s="689"/>
      <c r="NG228" s="689"/>
      <c r="NH228" s="689"/>
      <c r="NI228" s="689"/>
      <c r="NJ228" s="689"/>
      <c r="NK228" s="689"/>
      <c r="NL228" s="689"/>
      <c r="NM228" s="689"/>
      <c r="NN228" s="689"/>
      <c r="NO228" s="689"/>
      <c r="NP228" s="689"/>
      <c r="NQ228" s="689"/>
      <c r="NR228" s="689"/>
      <c r="NS228" s="689"/>
      <c r="NT228" s="689"/>
      <c r="NU228" s="689"/>
      <c r="NV228" s="689"/>
      <c r="NW228" s="689"/>
      <c r="NX228" s="689"/>
      <c r="NY228" s="689"/>
      <c r="NZ228" s="689"/>
      <c r="OA228" s="689"/>
      <c r="OB228" s="689"/>
      <c r="OC228" s="689"/>
      <c r="OD228" s="689"/>
      <c r="OE228" s="689"/>
      <c r="OF228" s="689"/>
      <c r="OG228" s="689"/>
      <c r="OH228" s="689"/>
      <c r="OI228" s="689"/>
      <c r="OJ228" s="689"/>
      <c r="OK228" s="689"/>
      <c r="OL228" s="689"/>
      <c r="OM228" s="689"/>
      <c r="ON228" s="689"/>
      <c r="OO228" s="689"/>
      <c r="OP228" s="689"/>
      <c r="OQ228" s="689"/>
      <c r="OR228" s="689"/>
      <c r="OS228" s="689"/>
      <c r="OT228" s="689"/>
      <c r="OU228" s="689"/>
      <c r="OV228" s="689"/>
      <c r="OW228" s="689"/>
      <c r="OX228" s="689"/>
      <c r="OY228" s="689"/>
      <c r="OZ228" s="689"/>
      <c r="PA228" s="689"/>
      <c r="PB228" s="689"/>
      <c r="PC228" s="689"/>
      <c r="PD228" s="689"/>
      <c r="PE228" s="689"/>
      <c r="PF228" s="689"/>
      <c r="PG228" s="689"/>
      <c r="PH228" s="689"/>
      <c r="PI228" s="689"/>
      <c r="PJ228" s="689"/>
      <c r="PK228" s="689"/>
      <c r="PL228" s="689"/>
      <c r="PM228" s="689"/>
      <c r="PN228" s="689"/>
      <c r="PO228" s="689"/>
      <c r="PP228" s="689"/>
      <c r="PQ228" s="689"/>
      <c r="PR228" s="689"/>
      <c r="PS228" s="689"/>
      <c r="PT228" s="689"/>
      <c r="PU228" s="689"/>
      <c r="PV228" s="689"/>
      <c r="PW228" s="689"/>
      <c r="PX228" s="689"/>
      <c r="PY228" s="689"/>
      <c r="PZ228" s="689"/>
      <c r="QA228" s="689"/>
      <c r="QB228" s="689"/>
      <c r="QC228" s="689"/>
      <c r="QD228" s="689"/>
      <c r="QE228" s="689"/>
      <c r="QF228" s="689"/>
      <c r="QG228" s="689"/>
      <c r="QH228" s="689"/>
      <c r="QI228" s="689"/>
      <c r="QJ228" s="689"/>
      <c r="QK228" s="689"/>
      <c r="QL228" s="689"/>
      <c r="QM228" s="689"/>
      <c r="QN228" s="689"/>
      <c r="QO228" s="689"/>
      <c r="QP228" s="689"/>
      <c r="QQ228" s="689"/>
      <c r="QR228" s="689"/>
      <c r="QS228" s="689"/>
      <c r="QT228" s="689"/>
      <c r="QU228" s="689"/>
      <c r="QV228" s="689"/>
      <c r="QW228" s="689"/>
      <c r="QX228" s="689"/>
      <c r="QY228" s="689"/>
      <c r="QZ228" s="689"/>
      <c r="RA228" s="689"/>
      <c r="RB228" s="689"/>
      <c r="RC228" s="689"/>
      <c r="RD228" s="689"/>
      <c r="RE228" s="689"/>
      <c r="RF228" s="689"/>
      <c r="RG228" s="689"/>
      <c r="RH228" s="689"/>
      <c r="RI228" s="689"/>
      <c r="RJ228" s="689"/>
      <c r="RK228" s="689"/>
      <c r="RL228" s="689"/>
      <c r="RM228" s="689"/>
      <c r="RN228" s="689"/>
      <c r="RO228" s="689"/>
      <c r="RP228" s="689"/>
      <c r="RQ228" s="689"/>
      <c r="RR228" s="689"/>
      <c r="RS228" s="689"/>
      <c r="RT228" s="689"/>
      <c r="RU228" s="689"/>
      <c r="RV228" s="689"/>
      <c r="RW228" s="689"/>
      <c r="RX228" s="689"/>
      <c r="RY228" s="689"/>
      <c r="RZ228" s="689"/>
      <c r="SA228" s="689"/>
      <c r="SB228" s="689"/>
      <c r="SC228" s="689"/>
      <c r="SD228" s="689"/>
      <c r="SE228" s="689"/>
      <c r="SF228" s="689"/>
      <c r="SG228" s="689"/>
      <c r="SH228" s="689"/>
      <c r="SI228" s="689"/>
      <c r="SJ228" s="689"/>
      <c r="SK228" s="689"/>
      <c r="SL228" s="689"/>
      <c r="SM228" s="689"/>
      <c r="SN228" s="689"/>
      <c r="SO228" s="689"/>
      <c r="SP228" s="689"/>
      <c r="SQ228" s="689"/>
      <c r="SR228" s="689"/>
      <c r="SS228" s="689"/>
      <c r="ST228" s="689"/>
      <c r="SU228" s="689"/>
      <c r="SV228" s="689"/>
      <c r="SW228" s="689"/>
      <c r="SX228" s="689"/>
      <c r="SY228" s="689"/>
      <c r="SZ228" s="689"/>
      <c r="TA228" s="689"/>
      <c r="TB228" s="689"/>
      <c r="TC228" s="689"/>
      <c r="TD228" s="689"/>
      <c r="TE228" s="689"/>
      <c r="TF228" s="689"/>
      <c r="TG228" s="689"/>
      <c r="TH228" s="689"/>
      <c r="TI228" s="689"/>
      <c r="TJ228" s="689"/>
      <c r="TK228" s="689"/>
      <c r="TL228" s="689"/>
      <c r="TM228" s="689"/>
      <c r="TN228" s="689"/>
      <c r="TO228" s="689"/>
      <c r="TP228" s="689"/>
      <c r="TQ228" s="689"/>
      <c r="TR228" s="689"/>
      <c r="TS228" s="689"/>
      <c r="TT228" s="689"/>
      <c r="TU228" s="689"/>
      <c r="TV228" s="689"/>
      <c r="TW228" s="689"/>
      <c r="TX228" s="689"/>
      <c r="TY228" s="689"/>
      <c r="TZ228" s="689"/>
      <c r="UA228" s="689"/>
      <c r="UB228" s="689"/>
      <c r="UC228" s="689"/>
      <c r="UD228" s="689"/>
      <c r="UE228" s="689"/>
      <c r="UF228" s="689"/>
      <c r="UG228" s="689"/>
      <c r="UH228" s="689"/>
      <c r="UI228" s="689"/>
      <c r="UJ228" s="689"/>
      <c r="UK228" s="689"/>
      <c r="UL228" s="689"/>
      <c r="UM228" s="689"/>
      <c r="UN228" s="689"/>
      <c r="UO228" s="689"/>
      <c r="UP228" s="689"/>
      <c r="UQ228" s="689"/>
      <c r="UR228" s="689"/>
      <c r="US228" s="689"/>
      <c r="UT228" s="689"/>
      <c r="UU228" s="689"/>
      <c r="UV228" s="689"/>
      <c r="UW228" s="689"/>
      <c r="UX228" s="689"/>
      <c r="UY228" s="689"/>
      <c r="UZ228" s="689"/>
      <c r="VA228" s="689"/>
      <c r="VB228" s="689"/>
      <c r="VC228" s="689"/>
      <c r="VD228" s="689"/>
      <c r="VE228" s="689"/>
      <c r="VF228" s="689"/>
      <c r="VG228" s="689"/>
      <c r="VH228" s="689"/>
      <c r="VI228" s="689"/>
      <c r="VJ228" s="689"/>
      <c r="VK228" s="689"/>
      <c r="VL228" s="689"/>
      <c r="VM228" s="689"/>
      <c r="VN228" s="689"/>
      <c r="VO228" s="689"/>
      <c r="VP228" s="689"/>
      <c r="VQ228" s="689"/>
      <c r="VR228" s="689"/>
      <c r="VS228" s="689"/>
      <c r="VT228" s="689"/>
      <c r="VU228" s="689"/>
      <c r="VV228" s="689"/>
      <c r="VW228" s="689"/>
      <c r="VX228" s="689"/>
      <c r="VY228" s="689"/>
      <c r="VZ228" s="689"/>
      <c r="WA228" s="689"/>
      <c r="WB228" s="689"/>
      <c r="WC228" s="689"/>
      <c r="WD228" s="689"/>
      <c r="WE228" s="689"/>
      <c r="WF228" s="689"/>
      <c r="WG228" s="689"/>
      <c r="WH228" s="689"/>
      <c r="WI228" s="689"/>
      <c r="WJ228" s="689"/>
      <c r="WK228" s="689"/>
      <c r="WL228" s="689"/>
      <c r="WM228" s="689"/>
      <c r="WN228" s="689"/>
      <c r="WO228" s="689"/>
      <c r="WP228" s="689"/>
      <c r="WQ228" s="689"/>
      <c r="WR228" s="689"/>
      <c r="WS228" s="689"/>
      <c r="WT228" s="689"/>
      <c r="WU228" s="689"/>
      <c r="WV228" s="689"/>
      <c r="WW228" s="689"/>
      <c r="WX228" s="689"/>
      <c r="WY228" s="689"/>
      <c r="WZ228" s="689"/>
      <c r="XA228" s="689"/>
      <c r="XB228" s="689"/>
      <c r="XC228" s="689"/>
      <c r="XD228" s="689"/>
      <c r="XE228" s="689"/>
      <c r="XF228" s="689"/>
      <c r="XG228" s="689"/>
      <c r="XH228" s="689"/>
      <c r="XI228" s="689"/>
      <c r="XJ228" s="689"/>
      <c r="XK228" s="689"/>
      <c r="XL228" s="689"/>
      <c r="XM228" s="689"/>
      <c r="XN228" s="689"/>
      <c r="XO228" s="689"/>
      <c r="XP228" s="689"/>
      <c r="XQ228" s="689"/>
      <c r="XR228" s="689"/>
      <c r="XS228" s="689"/>
      <c r="XT228" s="689"/>
      <c r="XU228" s="689"/>
      <c r="XV228" s="689"/>
      <c r="XW228" s="689"/>
      <c r="XX228" s="689"/>
      <c r="XY228" s="689"/>
      <c r="XZ228" s="689"/>
      <c r="YA228" s="689"/>
      <c r="YB228" s="689"/>
      <c r="YC228" s="689"/>
      <c r="YD228" s="689"/>
      <c r="YE228" s="689"/>
      <c r="YF228" s="689"/>
      <c r="YG228" s="689"/>
      <c r="YH228" s="689"/>
      <c r="YI228" s="689"/>
      <c r="YJ228" s="689"/>
      <c r="YK228" s="689"/>
      <c r="YL228" s="689"/>
      <c r="YM228" s="689"/>
      <c r="YN228" s="689"/>
      <c r="YO228" s="689"/>
      <c r="YP228" s="689"/>
      <c r="YQ228" s="689"/>
      <c r="YR228" s="689"/>
      <c r="YS228" s="689"/>
      <c r="YT228" s="689"/>
      <c r="YU228" s="689"/>
      <c r="YV228" s="689"/>
      <c r="YW228" s="689"/>
      <c r="YX228" s="689"/>
      <c r="YY228" s="689"/>
      <c r="YZ228" s="689"/>
      <c r="ZA228" s="689"/>
      <c r="ZB228" s="689"/>
      <c r="ZC228" s="689"/>
      <c r="ZD228" s="689"/>
      <c r="ZE228" s="689"/>
      <c r="ZF228" s="689"/>
      <c r="ZG228" s="689"/>
      <c r="ZH228" s="689"/>
      <c r="ZI228" s="689"/>
      <c r="ZJ228" s="689"/>
      <c r="ZK228" s="689"/>
      <c r="ZL228" s="689"/>
      <c r="ZM228" s="689"/>
      <c r="ZN228" s="689"/>
      <c r="ZO228" s="689"/>
      <c r="ZP228" s="689"/>
      <c r="ZQ228" s="689"/>
      <c r="ZR228" s="689"/>
      <c r="ZS228" s="689"/>
      <c r="ZT228" s="689"/>
      <c r="ZU228" s="689"/>
      <c r="ZV228" s="689"/>
      <c r="ZW228" s="689"/>
      <c r="ZX228" s="689"/>
      <c r="ZY228" s="689"/>
      <c r="ZZ228" s="689"/>
      <c r="AAA228" s="689"/>
      <c r="AAB228" s="689"/>
      <c r="AAC228" s="689"/>
      <c r="AAD228" s="689"/>
      <c r="AAE228" s="689"/>
      <c r="AAF228" s="689"/>
      <c r="AAG228" s="689"/>
      <c r="AAH228" s="689"/>
      <c r="AAI228" s="689"/>
      <c r="AAJ228" s="689"/>
      <c r="AAK228" s="689"/>
      <c r="AAL228" s="689"/>
      <c r="AAM228" s="689"/>
      <c r="AAN228" s="689"/>
      <c r="AAO228" s="689"/>
      <c r="AAP228" s="689"/>
      <c r="AAQ228" s="689"/>
      <c r="AAR228" s="689"/>
      <c r="AAS228" s="689"/>
      <c r="AAT228" s="689"/>
      <c r="AAU228" s="689"/>
      <c r="AAV228" s="689"/>
      <c r="AAW228" s="689"/>
      <c r="AAX228" s="689"/>
      <c r="AAY228" s="689"/>
      <c r="AAZ228" s="689"/>
      <c r="ABA228" s="689"/>
      <c r="ABB228" s="689"/>
      <c r="ABC228" s="689"/>
      <c r="ABD228" s="689"/>
      <c r="ABE228" s="689"/>
      <c r="ABF228" s="689"/>
      <c r="ABG228" s="689"/>
      <c r="ABH228" s="689"/>
      <c r="ABI228" s="689"/>
      <c r="ABJ228" s="689"/>
      <c r="ABK228" s="689"/>
      <c r="ABL228" s="689"/>
      <c r="ABM228" s="689"/>
      <c r="ABN228" s="689"/>
      <c r="ABO228" s="689"/>
      <c r="ABP228" s="689"/>
      <c r="ABQ228" s="689"/>
      <c r="ABR228" s="689"/>
      <c r="ABS228" s="689"/>
      <c r="ABT228" s="689"/>
      <c r="ABU228" s="689"/>
      <c r="ABV228" s="689"/>
      <c r="ABW228" s="689"/>
      <c r="ABX228" s="689"/>
      <c r="ABY228" s="689"/>
      <c r="ABZ228" s="689"/>
      <c r="ACA228" s="689"/>
      <c r="ACB228" s="689"/>
      <c r="ACC228" s="689"/>
      <c r="ACD228" s="689"/>
      <c r="ACE228" s="689"/>
      <c r="ACF228" s="689"/>
      <c r="ACG228" s="689"/>
      <c r="ACH228" s="689"/>
      <c r="ACI228" s="689"/>
      <c r="ACJ228" s="689"/>
      <c r="ACK228" s="689"/>
      <c r="ACL228" s="689"/>
      <c r="ACM228" s="689"/>
      <c r="ACN228" s="689"/>
      <c r="ACO228" s="689"/>
      <c r="ACP228" s="689"/>
      <c r="ACQ228" s="689"/>
      <c r="ACR228" s="689"/>
      <c r="ACS228" s="689"/>
      <c r="ACT228" s="689"/>
      <c r="ACU228" s="689"/>
      <c r="ACV228" s="689"/>
      <c r="ACW228" s="689"/>
      <c r="ACX228" s="689"/>
      <c r="ACY228" s="689"/>
      <c r="ACZ228" s="689"/>
      <c r="ADA228" s="689"/>
      <c r="ADB228" s="689"/>
      <c r="ADC228" s="689"/>
      <c r="ADD228" s="689"/>
      <c r="ADE228" s="689"/>
      <c r="ADF228" s="689"/>
      <c r="ADG228" s="689"/>
      <c r="ADH228" s="689"/>
      <c r="ADI228" s="689"/>
      <c r="ADJ228" s="689"/>
      <c r="ADK228" s="689"/>
      <c r="ADL228" s="689"/>
      <c r="ADM228" s="689"/>
      <c r="ADN228" s="689"/>
      <c r="ADO228" s="689"/>
      <c r="ADP228" s="689"/>
      <c r="ADQ228" s="689"/>
      <c r="ADR228" s="689"/>
      <c r="ADS228" s="689"/>
      <c r="ADT228" s="689"/>
      <c r="ADU228" s="689"/>
      <c r="ADV228" s="689"/>
      <c r="ADW228" s="689"/>
      <c r="ADX228" s="689"/>
      <c r="ADY228" s="689"/>
      <c r="ADZ228" s="689"/>
      <c r="AEA228" s="689"/>
      <c r="AEB228" s="689"/>
      <c r="AEC228" s="689"/>
      <c r="AED228" s="689"/>
      <c r="AEE228" s="689"/>
      <c r="AEF228" s="689"/>
      <c r="AEG228" s="689"/>
      <c r="AEH228" s="689"/>
      <c r="AEI228" s="689"/>
      <c r="AEJ228" s="689"/>
      <c r="AEK228" s="689"/>
      <c r="AEL228" s="689"/>
      <c r="AEM228" s="689"/>
      <c r="AEN228" s="689"/>
      <c r="AEO228" s="689"/>
      <c r="AEP228" s="689"/>
      <c r="AEQ228" s="689"/>
      <c r="AER228" s="689"/>
      <c r="AES228" s="689"/>
      <c r="AET228" s="689"/>
      <c r="AEU228" s="689"/>
      <c r="AEV228" s="689"/>
      <c r="AEW228" s="689"/>
      <c r="AEX228" s="689"/>
      <c r="AEY228" s="689"/>
      <c r="AEZ228" s="689"/>
      <c r="AFA228" s="689"/>
      <c r="AFB228" s="689"/>
      <c r="AFC228" s="689"/>
      <c r="AFD228" s="689"/>
      <c r="AFE228" s="689"/>
      <c r="AFF228" s="689"/>
      <c r="AFG228" s="689"/>
      <c r="AFH228" s="689"/>
      <c r="AFI228" s="689"/>
      <c r="AFJ228" s="689"/>
      <c r="AFK228" s="689"/>
      <c r="AFL228" s="689"/>
      <c r="AFM228" s="689"/>
      <c r="AFN228" s="689"/>
      <c r="AFO228" s="689"/>
      <c r="AFP228" s="689"/>
      <c r="AFQ228" s="689"/>
      <c r="AFR228" s="689"/>
      <c r="AFS228" s="689"/>
      <c r="AFT228" s="689"/>
      <c r="AFU228" s="689"/>
      <c r="AFV228" s="689"/>
      <c r="AFW228" s="689"/>
      <c r="AFX228" s="689"/>
      <c r="AFY228" s="689"/>
      <c r="AFZ228" s="689"/>
      <c r="AGA228" s="689"/>
      <c r="AGB228" s="689"/>
      <c r="AGC228" s="689"/>
      <c r="AGD228" s="689"/>
      <c r="AGE228" s="689"/>
      <c r="AGF228" s="689"/>
      <c r="AGG228" s="689"/>
      <c r="AGH228" s="689"/>
      <c r="AGI228" s="689"/>
      <c r="AGJ228" s="689"/>
      <c r="AGK228" s="689"/>
      <c r="AGL228" s="689"/>
      <c r="AGM228" s="689"/>
      <c r="AGN228" s="689"/>
      <c r="AGO228" s="689"/>
      <c r="AGP228" s="689"/>
      <c r="AGQ228" s="689"/>
      <c r="AGR228" s="689"/>
      <c r="AGS228" s="689"/>
      <c r="AGT228" s="689"/>
      <c r="AGU228" s="689"/>
      <c r="AGV228" s="689"/>
      <c r="AGW228" s="689"/>
      <c r="AGX228" s="689"/>
      <c r="AGY228" s="689"/>
      <c r="AGZ228" s="689"/>
      <c r="AHA228" s="689"/>
      <c r="AHB228" s="689"/>
      <c r="AHC228" s="689"/>
      <c r="AHD228" s="689"/>
      <c r="AHE228" s="689"/>
      <c r="AHF228" s="689"/>
      <c r="AHG228" s="689"/>
      <c r="AHH228" s="689"/>
      <c r="AHI228" s="689"/>
      <c r="AHJ228" s="689"/>
      <c r="AHK228" s="689"/>
      <c r="AHL228" s="689"/>
      <c r="AHM228" s="689"/>
      <c r="AHN228" s="689"/>
      <c r="AHO228" s="689"/>
      <c r="AHP228" s="689"/>
      <c r="AHQ228" s="689"/>
      <c r="AHR228" s="689"/>
      <c r="AHS228" s="689"/>
      <c r="AHT228" s="689"/>
      <c r="AHU228" s="689"/>
      <c r="AHV228" s="689"/>
      <c r="AHW228" s="689"/>
      <c r="AHX228" s="689"/>
      <c r="AHY228" s="689"/>
      <c r="AHZ228" s="689"/>
      <c r="AIA228" s="689"/>
      <c r="AIB228" s="689"/>
      <c r="AIC228" s="689"/>
      <c r="AID228" s="689"/>
      <c r="AIE228" s="689"/>
      <c r="AIF228" s="689"/>
      <c r="AIG228" s="689"/>
      <c r="AIH228" s="689"/>
      <c r="AII228" s="689"/>
      <c r="AIJ228" s="689"/>
      <c r="AIK228" s="689"/>
      <c r="AIL228" s="689"/>
      <c r="AIM228" s="689"/>
      <c r="AIN228" s="689"/>
      <c r="AIO228" s="689"/>
      <c r="AIP228" s="689"/>
      <c r="AIQ228" s="689"/>
      <c r="AIR228" s="689"/>
      <c r="AIS228" s="689"/>
      <c r="AIT228" s="689"/>
      <c r="AIU228" s="689"/>
      <c r="AIV228" s="689"/>
      <c r="AIW228" s="689"/>
      <c r="AIX228" s="689"/>
      <c r="AIY228" s="689"/>
      <c r="AIZ228" s="689"/>
      <c r="AJA228" s="689"/>
      <c r="AJB228" s="689"/>
      <c r="AJC228" s="689"/>
      <c r="AJD228" s="689"/>
      <c r="AJE228" s="689"/>
      <c r="AJF228" s="689"/>
      <c r="AJG228" s="689"/>
      <c r="AJH228" s="689"/>
      <c r="AJI228" s="689"/>
      <c r="AJJ228" s="689"/>
      <c r="AJK228" s="689"/>
      <c r="AJL228" s="689"/>
      <c r="AJM228" s="689"/>
      <c r="AJN228" s="689"/>
      <c r="AJO228" s="689"/>
      <c r="AJP228" s="689"/>
      <c r="AJQ228" s="689"/>
      <c r="AJR228" s="689"/>
      <c r="AJS228" s="689"/>
      <c r="AJT228" s="689"/>
      <c r="AJU228" s="689"/>
      <c r="AJV228" s="689"/>
      <c r="AJW228" s="689"/>
      <c r="AJX228" s="689"/>
      <c r="AJY228" s="689"/>
      <c r="AJZ228" s="689"/>
      <c r="AKA228" s="689"/>
      <c r="AKB228" s="689"/>
      <c r="AKC228" s="689"/>
      <c r="AKD228" s="689"/>
      <c r="AKE228" s="689"/>
      <c r="AKF228" s="689"/>
      <c r="AKG228" s="689"/>
      <c r="AKH228" s="689"/>
      <c r="AKI228" s="689"/>
      <c r="AKJ228" s="689"/>
      <c r="AKK228" s="689"/>
      <c r="AKL228" s="689"/>
      <c r="AKM228" s="689"/>
      <c r="AKN228" s="689"/>
      <c r="AKO228" s="689"/>
      <c r="AKP228" s="689"/>
      <c r="AKQ228" s="689"/>
      <c r="AKR228" s="689"/>
      <c r="AKS228" s="689"/>
      <c r="AKT228" s="689"/>
      <c r="AKU228" s="689"/>
      <c r="AKV228" s="689"/>
      <c r="AKW228" s="689"/>
      <c r="AKX228" s="689"/>
      <c r="AKY228" s="689"/>
      <c r="AKZ228" s="689"/>
      <c r="ALA228" s="689"/>
      <c r="ALB228" s="689"/>
      <c r="ALC228" s="689"/>
      <c r="ALD228" s="689"/>
      <c r="ALE228" s="689"/>
      <c r="ALF228" s="689"/>
      <c r="ALG228" s="689"/>
      <c r="ALH228" s="689"/>
      <c r="ALI228" s="689"/>
      <c r="ALJ228" s="689"/>
      <c r="ALK228" s="689"/>
      <c r="ALL228" s="689"/>
      <c r="ALM228" s="689"/>
      <c r="ALN228" s="689"/>
      <c r="ALO228" s="689"/>
      <c r="ALP228" s="689"/>
      <c r="ALQ228" s="689"/>
      <c r="ALR228" s="689"/>
      <c r="ALS228" s="689"/>
      <c r="ALT228" s="689"/>
      <c r="ALU228" s="689"/>
      <c r="ALV228" s="689"/>
      <c r="ALW228" s="689"/>
      <c r="ALX228" s="689"/>
      <c r="ALY228" s="689"/>
      <c r="ALZ228" s="689"/>
      <c r="AMA228" s="689"/>
      <c r="AMB228" s="689"/>
      <c r="AMC228" s="689"/>
      <c r="AMD228" s="689"/>
      <c r="AME228" s="689"/>
      <c r="AMF228" s="689"/>
      <c r="AMG228" s="689"/>
      <c r="AMH228" s="689"/>
      <c r="AMI228" s="689"/>
      <c r="AMJ228" s="689"/>
      <c r="AMK228" s="689"/>
      <c r="AML228" s="689"/>
      <c r="AMM228" s="689"/>
      <c r="AMN228" s="689"/>
      <c r="AMO228" s="689"/>
      <c r="AMP228" s="689"/>
      <c r="AMQ228" s="689"/>
      <c r="AMR228" s="689"/>
      <c r="AMS228" s="689"/>
      <c r="AMT228" s="689"/>
      <c r="AMU228" s="689"/>
      <c r="AMV228" s="689"/>
      <c r="AMW228" s="689"/>
      <c r="AMX228" s="689"/>
      <c r="AMY228" s="689"/>
      <c r="AMZ228" s="689"/>
      <c r="ANA228" s="689"/>
      <c r="ANB228" s="689"/>
      <c r="ANC228" s="689"/>
      <c r="AND228" s="689"/>
      <c r="ANE228" s="689"/>
      <c r="ANF228" s="689"/>
      <c r="ANG228" s="689"/>
      <c r="ANH228" s="689"/>
      <c r="ANI228" s="689"/>
      <c r="ANJ228" s="689"/>
      <c r="ANK228" s="689"/>
      <c r="ANL228" s="689"/>
      <c r="ANM228" s="689"/>
      <c r="ANN228" s="689"/>
      <c r="ANO228" s="689"/>
      <c r="ANP228" s="689"/>
      <c r="ANQ228" s="689"/>
      <c r="ANR228" s="689"/>
      <c r="ANS228" s="689"/>
      <c r="ANT228" s="689"/>
      <c r="ANU228" s="689"/>
      <c r="ANV228" s="689"/>
      <c r="ANW228" s="689"/>
      <c r="ANX228" s="689"/>
      <c r="ANY228" s="689"/>
      <c r="ANZ228" s="689"/>
      <c r="AOA228" s="689"/>
      <c r="AOB228" s="689"/>
      <c r="AOC228" s="689"/>
      <c r="AOD228" s="689"/>
      <c r="AOE228" s="689"/>
      <c r="AOF228" s="689"/>
      <c r="AOG228" s="689"/>
      <c r="AOH228" s="689"/>
      <c r="AOI228" s="689"/>
      <c r="AOJ228" s="689"/>
      <c r="AOK228" s="689"/>
      <c r="AOL228" s="689"/>
      <c r="AOM228" s="689"/>
      <c r="AON228" s="689"/>
      <c r="AOO228" s="689"/>
      <c r="AOP228" s="689"/>
      <c r="AOQ228" s="689"/>
      <c r="AOR228" s="689"/>
      <c r="AOS228" s="689"/>
      <c r="AOT228" s="689"/>
      <c r="AOU228" s="689"/>
      <c r="AOV228" s="689"/>
      <c r="AOW228" s="689"/>
      <c r="AOX228" s="689"/>
      <c r="AOY228" s="689"/>
      <c r="AOZ228" s="689"/>
      <c r="APA228" s="689"/>
      <c r="APB228" s="689"/>
      <c r="APC228" s="689"/>
      <c r="APD228" s="689"/>
      <c r="APE228" s="689"/>
      <c r="APF228" s="689"/>
      <c r="APG228" s="689"/>
      <c r="APH228" s="689"/>
      <c r="API228" s="689"/>
      <c r="APJ228" s="689"/>
      <c r="APK228" s="689"/>
      <c r="APL228" s="689"/>
      <c r="APM228" s="689"/>
      <c r="APN228" s="689"/>
      <c r="APO228" s="689"/>
      <c r="APP228" s="689"/>
      <c r="APQ228" s="689"/>
      <c r="APR228" s="689"/>
      <c r="APS228" s="689"/>
      <c r="APT228" s="689"/>
      <c r="APU228" s="689"/>
      <c r="APV228" s="689"/>
      <c r="APW228" s="689"/>
      <c r="APX228" s="689"/>
      <c r="APY228" s="689"/>
      <c r="APZ228" s="689"/>
      <c r="AQA228" s="689"/>
      <c r="AQB228" s="689"/>
      <c r="AQC228" s="689"/>
      <c r="AQD228" s="689"/>
      <c r="AQE228" s="689"/>
      <c r="AQF228" s="689"/>
      <c r="AQG228" s="689"/>
      <c r="AQH228" s="689"/>
      <c r="AQI228" s="689"/>
      <c r="AQJ228" s="689"/>
      <c r="AQK228" s="689"/>
      <c r="AQL228" s="689"/>
      <c r="AQM228" s="689"/>
      <c r="AQN228" s="689"/>
      <c r="AQO228" s="689"/>
      <c r="AQP228" s="689"/>
      <c r="AQQ228" s="689"/>
      <c r="AQR228" s="689"/>
      <c r="AQS228" s="689"/>
      <c r="AQT228" s="689"/>
      <c r="AQU228" s="689"/>
      <c r="AQV228" s="689"/>
      <c r="AQW228" s="689"/>
      <c r="AQX228" s="689"/>
      <c r="AQY228" s="689"/>
      <c r="AQZ228" s="689"/>
      <c r="ARA228" s="689"/>
      <c r="ARB228" s="689"/>
      <c r="ARC228" s="689"/>
      <c r="ARD228" s="689"/>
      <c r="ARE228" s="689"/>
      <c r="ARF228" s="689"/>
      <c r="ARG228" s="689"/>
      <c r="ARH228" s="689"/>
      <c r="ARI228" s="689"/>
      <c r="ARJ228" s="689"/>
      <c r="ARK228" s="689"/>
      <c r="ARL228" s="689"/>
      <c r="ARM228" s="689"/>
      <c r="ARN228" s="689"/>
      <c r="ARO228" s="689"/>
      <c r="ARP228" s="689"/>
      <c r="ARQ228" s="689"/>
      <c r="ARR228" s="689"/>
      <c r="ARS228" s="689"/>
      <c r="ART228" s="689"/>
      <c r="ARU228" s="689"/>
      <c r="ARV228" s="689"/>
      <c r="ARW228" s="689"/>
      <c r="ARX228" s="689"/>
      <c r="ARY228" s="689"/>
      <c r="ARZ228" s="689"/>
      <c r="ASA228" s="689"/>
      <c r="ASB228" s="689"/>
      <c r="ASC228" s="689"/>
      <c r="ASD228" s="689"/>
      <c r="ASE228" s="689"/>
      <c r="ASF228" s="689"/>
      <c r="ASG228" s="689"/>
      <c r="ASH228" s="689"/>
      <c r="ASI228" s="689"/>
      <c r="ASJ228" s="689"/>
      <c r="ASK228" s="689"/>
      <c r="ASL228" s="689"/>
      <c r="ASM228" s="689"/>
      <c r="ASN228" s="689"/>
      <c r="ASO228" s="689"/>
      <c r="ASP228" s="689"/>
      <c r="ASQ228" s="689"/>
      <c r="ASR228" s="689"/>
      <c r="ASS228" s="689"/>
      <c r="AST228" s="689"/>
      <c r="ASU228" s="689"/>
      <c r="ASV228" s="689"/>
      <c r="ASW228" s="689"/>
      <c r="ASX228" s="689"/>
      <c r="ASY228" s="689"/>
      <c r="ASZ228" s="689"/>
      <c r="ATA228" s="689"/>
      <c r="ATB228" s="689"/>
      <c r="ATC228" s="689"/>
      <c r="ATD228" s="689"/>
      <c r="ATE228" s="689"/>
      <c r="ATF228" s="689"/>
      <c r="ATG228" s="689"/>
      <c r="ATH228" s="689"/>
      <c r="ATI228" s="689"/>
      <c r="ATJ228" s="689"/>
      <c r="ATK228" s="689"/>
      <c r="ATL228" s="689"/>
      <c r="ATM228" s="689"/>
      <c r="ATN228" s="689"/>
      <c r="ATO228" s="689"/>
      <c r="ATP228" s="689"/>
      <c r="ATQ228" s="689"/>
      <c r="ATR228" s="689"/>
      <c r="ATS228" s="689"/>
      <c r="ATT228" s="689"/>
      <c r="ATU228" s="689"/>
      <c r="ATV228" s="689"/>
      <c r="ATW228" s="689"/>
      <c r="ATX228" s="689"/>
      <c r="ATY228" s="689"/>
      <c r="ATZ228" s="689"/>
      <c r="AUA228" s="689"/>
      <c r="AUB228" s="689"/>
      <c r="AUC228" s="689"/>
      <c r="AUD228" s="689"/>
      <c r="AUE228" s="689"/>
      <c r="AUF228" s="689"/>
      <c r="AUG228" s="689"/>
      <c r="AUH228" s="689"/>
      <c r="AUI228" s="689"/>
      <c r="AUJ228" s="689"/>
      <c r="AUK228" s="689"/>
      <c r="AUL228" s="689"/>
      <c r="AUM228" s="689"/>
      <c r="AUN228" s="689"/>
      <c r="AUO228" s="689"/>
      <c r="AUP228" s="689"/>
      <c r="AUQ228" s="689"/>
      <c r="AUR228" s="689"/>
      <c r="AUS228" s="689"/>
      <c r="AUT228" s="689"/>
      <c r="AUU228" s="689"/>
      <c r="AUV228" s="689"/>
      <c r="AUW228" s="689"/>
      <c r="AUX228" s="689"/>
      <c r="AUY228" s="689"/>
      <c r="AUZ228" s="689"/>
      <c r="AVA228" s="689"/>
      <c r="AVB228" s="689"/>
      <c r="AVC228" s="689"/>
      <c r="AVD228" s="689"/>
      <c r="AVE228" s="689"/>
      <c r="AVF228" s="689"/>
      <c r="AVG228" s="689"/>
      <c r="AVH228" s="689"/>
      <c r="AVI228" s="689"/>
      <c r="AVJ228" s="689"/>
      <c r="AVK228" s="689"/>
      <c r="AVL228" s="689"/>
      <c r="AVM228" s="689"/>
      <c r="AVN228" s="689"/>
      <c r="AVO228" s="689"/>
      <c r="AVP228" s="689"/>
      <c r="AVQ228" s="689"/>
      <c r="AVR228" s="689"/>
      <c r="AVS228" s="689"/>
      <c r="AVT228" s="689"/>
      <c r="AVU228" s="689"/>
      <c r="AVV228" s="689"/>
      <c r="AVW228" s="689"/>
      <c r="AVX228" s="689"/>
      <c r="AVY228" s="689"/>
      <c r="AVZ228" s="689"/>
      <c r="AWA228" s="689"/>
      <c r="AWB228" s="689"/>
      <c r="AWC228" s="689"/>
      <c r="AWD228" s="689"/>
      <c r="AWE228" s="689"/>
      <c r="AWF228" s="689"/>
      <c r="AWG228" s="689"/>
      <c r="AWH228" s="689"/>
      <c r="AWI228" s="689"/>
      <c r="AWJ228" s="689"/>
      <c r="AWK228" s="689"/>
      <c r="AWL228" s="689"/>
      <c r="AWM228" s="689"/>
      <c r="AWN228" s="689"/>
      <c r="AWO228" s="689"/>
      <c r="AWP228" s="689"/>
      <c r="AWQ228" s="689"/>
      <c r="AWR228" s="689"/>
      <c r="AWS228" s="689"/>
      <c r="AWT228" s="689"/>
      <c r="AWU228" s="689"/>
      <c r="AWV228" s="689"/>
      <c r="AWW228" s="689"/>
      <c r="AWX228" s="689"/>
      <c r="AWY228" s="689"/>
      <c r="AWZ228" s="689"/>
      <c r="AXA228" s="689"/>
      <c r="AXB228" s="689"/>
      <c r="AXC228" s="689"/>
      <c r="AXD228" s="689"/>
      <c r="AXE228" s="689"/>
      <c r="AXF228" s="689"/>
      <c r="AXG228" s="689"/>
      <c r="AXH228" s="689"/>
      <c r="AXI228" s="689"/>
      <c r="AXJ228" s="689"/>
    </row>
    <row r="229" spans="1:1310" s="690" customFormat="1" ht="23.25" customHeight="1">
      <c r="A229" s="691"/>
      <c r="B229" s="3705" t="s">
        <v>2075</v>
      </c>
      <c r="C229" s="3705"/>
      <c r="D229" s="3705"/>
      <c r="E229" s="3705"/>
      <c r="F229" s="693"/>
      <c r="G229" s="3705" t="s">
        <v>2076</v>
      </c>
      <c r="H229" s="3705"/>
      <c r="I229" s="3705"/>
      <c r="J229" s="693"/>
      <c r="K229" s="3705" t="s">
        <v>2077</v>
      </c>
      <c r="L229" s="3705"/>
      <c r="M229" s="3705"/>
      <c r="N229" s="693"/>
      <c r="O229" s="3705" t="s">
        <v>2074</v>
      </c>
      <c r="P229" s="3705"/>
      <c r="Q229" s="693"/>
      <c r="R229" s="75"/>
      <c r="S229" s="75"/>
      <c r="T229" s="75"/>
      <c r="U229" s="75"/>
      <c r="V229" s="75"/>
      <c r="W229" s="75"/>
      <c r="X229" s="75"/>
      <c r="Y229" s="75"/>
      <c r="Z229" s="75"/>
      <c r="AA229" s="75"/>
      <c r="AB229" s="75"/>
      <c r="AC229" s="75"/>
      <c r="AD229" s="689"/>
      <c r="AE229" s="689"/>
      <c r="AF229" s="689"/>
      <c r="AG229" s="689"/>
      <c r="AH229" s="689"/>
      <c r="AI229" s="689"/>
      <c r="AJ229" s="689"/>
      <c r="AK229" s="689"/>
      <c r="AL229" s="689"/>
      <c r="AM229" s="689"/>
      <c r="AN229" s="689"/>
      <c r="AO229" s="689"/>
      <c r="AP229" s="689"/>
      <c r="AQ229" s="689"/>
      <c r="AR229" s="689"/>
      <c r="AS229" s="689"/>
      <c r="AT229" s="689"/>
      <c r="AU229" s="689"/>
      <c r="AV229" s="689"/>
      <c r="AW229" s="689"/>
      <c r="AX229" s="689"/>
      <c r="AY229" s="689"/>
      <c r="AZ229" s="689"/>
      <c r="BA229" s="689"/>
      <c r="BB229" s="689"/>
      <c r="BC229" s="689"/>
      <c r="BD229" s="689"/>
      <c r="BE229" s="689"/>
      <c r="BF229" s="689"/>
      <c r="BG229" s="689"/>
      <c r="BH229" s="689"/>
      <c r="BI229" s="689"/>
      <c r="BJ229" s="689"/>
      <c r="BK229" s="689"/>
      <c r="BL229" s="689"/>
      <c r="BM229" s="689"/>
      <c r="BN229" s="689"/>
      <c r="BO229" s="689"/>
      <c r="BP229" s="689"/>
      <c r="BQ229" s="689"/>
      <c r="BR229" s="689"/>
      <c r="BS229" s="689"/>
      <c r="BT229" s="689"/>
      <c r="BU229" s="689"/>
      <c r="BV229" s="689"/>
      <c r="BW229" s="689"/>
      <c r="BX229" s="689"/>
      <c r="BY229" s="689"/>
      <c r="BZ229" s="689"/>
      <c r="CA229" s="689"/>
      <c r="CB229" s="689"/>
      <c r="CC229" s="689"/>
      <c r="CD229" s="689"/>
      <c r="CE229" s="689"/>
      <c r="CF229" s="689"/>
      <c r="CG229" s="689"/>
      <c r="CH229" s="689"/>
      <c r="CI229" s="689"/>
      <c r="CJ229" s="689"/>
      <c r="CK229" s="689"/>
      <c r="CL229" s="689"/>
      <c r="CM229" s="689"/>
      <c r="CN229" s="689"/>
      <c r="CO229" s="689"/>
      <c r="CP229" s="689"/>
      <c r="CQ229" s="689"/>
      <c r="CR229" s="689"/>
      <c r="CS229" s="689"/>
      <c r="CT229" s="689"/>
      <c r="CU229" s="689"/>
      <c r="CV229" s="689"/>
      <c r="CW229" s="689"/>
      <c r="CX229" s="689"/>
      <c r="CY229" s="689"/>
      <c r="CZ229" s="689"/>
      <c r="DA229" s="689"/>
      <c r="DB229" s="689"/>
      <c r="DC229" s="689"/>
      <c r="DD229" s="689"/>
      <c r="DE229" s="689"/>
      <c r="DF229" s="689"/>
      <c r="DG229" s="689"/>
      <c r="DH229" s="689"/>
      <c r="DI229" s="689"/>
      <c r="DJ229" s="689"/>
      <c r="DK229" s="689"/>
      <c r="DL229" s="689"/>
      <c r="DM229" s="689"/>
      <c r="DN229" s="689"/>
      <c r="DO229" s="689"/>
      <c r="DP229" s="689"/>
      <c r="DQ229" s="689"/>
      <c r="DR229" s="689"/>
      <c r="DS229" s="689"/>
      <c r="DT229" s="689"/>
      <c r="DU229" s="689"/>
      <c r="DV229" s="689"/>
      <c r="DW229" s="689"/>
      <c r="DX229" s="689"/>
      <c r="DY229" s="689"/>
      <c r="DZ229" s="689"/>
      <c r="EA229" s="689"/>
      <c r="EB229" s="689"/>
      <c r="EC229" s="689"/>
      <c r="ED229" s="689"/>
      <c r="EE229" s="689"/>
      <c r="EF229" s="689"/>
      <c r="EG229" s="689"/>
      <c r="EH229" s="689"/>
      <c r="EI229" s="689"/>
      <c r="EJ229" s="689"/>
      <c r="EK229" s="689"/>
      <c r="EL229" s="689"/>
      <c r="EM229" s="689"/>
      <c r="EN229" s="689"/>
      <c r="EO229" s="689"/>
      <c r="EP229" s="689"/>
      <c r="EQ229" s="689"/>
      <c r="ER229" s="689"/>
      <c r="ES229" s="689"/>
      <c r="ET229" s="689"/>
      <c r="EU229" s="689"/>
      <c r="EV229" s="689"/>
      <c r="EW229" s="689"/>
      <c r="EX229" s="689"/>
      <c r="EY229" s="689"/>
      <c r="EZ229" s="689"/>
      <c r="FA229" s="689"/>
      <c r="FB229" s="689"/>
      <c r="FC229" s="689"/>
      <c r="FD229" s="689"/>
      <c r="FE229" s="689"/>
      <c r="FF229" s="689"/>
      <c r="FG229" s="689"/>
      <c r="FH229" s="689"/>
      <c r="FI229" s="689"/>
      <c r="FJ229" s="689"/>
      <c r="FK229" s="689"/>
      <c r="FL229" s="689"/>
      <c r="FM229" s="689"/>
      <c r="FN229" s="689"/>
      <c r="FO229" s="689"/>
      <c r="FP229" s="689"/>
      <c r="FQ229" s="689"/>
      <c r="FR229" s="689"/>
      <c r="FS229" s="689"/>
      <c r="FT229" s="689"/>
      <c r="FU229" s="689"/>
      <c r="FV229" s="689"/>
      <c r="FW229" s="689"/>
      <c r="FX229" s="689"/>
      <c r="FY229" s="689"/>
      <c r="FZ229" s="689"/>
      <c r="GA229" s="689"/>
      <c r="GB229" s="689"/>
      <c r="GC229" s="689"/>
      <c r="GD229" s="689"/>
      <c r="GE229" s="689"/>
      <c r="GF229" s="689"/>
      <c r="GG229" s="689"/>
      <c r="GH229" s="689"/>
      <c r="GI229" s="689"/>
      <c r="GJ229" s="689"/>
      <c r="GK229" s="689"/>
      <c r="GL229" s="689"/>
      <c r="GM229" s="689"/>
      <c r="GN229" s="689"/>
      <c r="GO229" s="689"/>
      <c r="GP229" s="689"/>
      <c r="GQ229" s="689"/>
      <c r="GR229" s="689"/>
      <c r="GS229" s="689"/>
      <c r="GT229" s="689"/>
      <c r="GU229" s="689"/>
      <c r="GV229" s="689"/>
      <c r="GW229" s="689"/>
      <c r="GX229" s="689"/>
      <c r="GY229" s="689"/>
      <c r="GZ229" s="689"/>
      <c r="HA229" s="689"/>
      <c r="HB229" s="689"/>
      <c r="HC229" s="689"/>
      <c r="HD229" s="689"/>
      <c r="HE229" s="689"/>
      <c r="HF229" s="689"/>
      <c r="HG229" s="689"/>
      <c r="HH229" s="689"/>
      <c r="HI229" s="689"/>
      <c r="HJ229" s="689"/>
      <c r="HK229" s="689"/>
      <c r="HL229" s="689"/>
      <c r="HM229" s="689"/>
      <c r="HN229" s="689"/>
      <c r="HO229" s="689"/>
      <c r="HP229" s="689"/>
      <c r="HQ229" s="689"/>
      <c r="HR229" s="689"/>
      <c r="HS229" s="689"/>
      <c r="HT229" s="689"/>
      <c r="HU229" s="689"/>
      <c r="HV229" s="689"/>
      <c r="HW229" s="689"/>
      <c r="HX229" s="689"/>
      <c r="HY229" s="689"/>
      <c r="HZ229" s="689"/>
      <c r="IA229" s="689"/>
      <c r="IB229" s="689"/>
      <c r="IC229" s="689"/>
      <c r="ID229" s="689"/>
      <c r="IE229" s="689"/>
      <c r="IF229" s="689"/>
      <c r="IG229" s="689"/>
      <c r="IH229" s="689"/>
      <c r="II229" s="689"/>
      <c r="IJ229" s="689"/>
      <c r="IK229" s="689"/>
      <c r="IL229" s="689"/>
      <c r="IM229" s="689"/>
      <c r="IN229" s="689"/>
      <c r="IO229" s="689"/>
      <c r="IP229" s="689"/>
      <c r="IQ229" s="689"/>
      <c r="IR229" s="689"/>
      <c r="IS229" s="689"/>
      <c r="IT229" s="689"/>
      <c r="IU229" s="689"/>
      <c r="IV229" s="689"/>
      <c r="IW229" s="689"/>
      <c r="IX229" s="689"/>
      <c r="IY229" s="689"/>
      <c r="IZ229" s="689"/>
      <c r="JA229" s="689"/>
      <c r="JB229" s="689"/>
      <c r="JC229" s="689"/>
      <c r="JD229" s="689"/>
      <c r="JE229" s="689"/>
      <c r="JF229" s="689"/>
      <c r="JG229" s="689"/>
      <c r="JH229" s="689"/>
      <c r="JI229" s="689"/>
      <c r="JJ229" s="689"/>
      <c r="JK229" s="689"/>
      <c r="JL229" s="689"/>
      <c r="JM229" s="689"/>
      <c r="JN229" s="689"/>
      <c r="JO229" s="689"/>
      <c r="JP229" s="689"/>
      <c r="JQ229" s="689"/>
      <c r="JR229" s="689"/>
      <c r="JS229" s="689"/>
      <c r="JT229" s="689"/>
      <c r="JU229" s="689"/>
      <c r="JV229" s="689"/>
      <c r="JW229" s="689"/>
      <c r="JX229" s="689"/>
      <c r="JY229" s="689"/>
      <c r="JZ229" s="689"/>
      <c r="KA229" s="689"/>
      <c r="KB229" s="689"/>
      <c r="KC229" s="689"/>
      <c r="KD229" s="689"/>
      <c r="KE229" s="689"/>
      <c r="KF229" s="689"/>
      <c r="KG229" s="689"/>
      <c r="KH229" s="689"/>
      <c r="KI229" s="689"/>
      <c r="KJ229" s="689"/>
      <c r="KK229" s="689"/>
      <c r="KL229" s="689"/>
      <c r="KM229" s="689"/>
      <c r="KN229" s="689"/>
      <c r="KO229" s="689"/>
      <c r="KP229" s="689"/>
      <c r="KQ229" s="689"/>
      <c r="KR229" s="689"/>
      <c r="KS229" s="689"/>
      <c r="KT229" s="689"/>
      <c r="KU229" s="689"/>
      <c r="KV229" s="689"/>
      <c r="KW229" s="689"/>
      <c r="KX229" s="689"/>
      <c r="KY229" s="689"/>
      <c r="KZ229" s="689"/>
      <c r="LA229" s="689"/>
      <c r="LB229" s="689"/>
      <c r="LC229" s="689"/>
      <c r="LD229" s="689"/>
      <c r="LE229" s="689"/>
      <c r="LF229" s="689"/>
      <c r="LG229" s="689"/>
      <c r="LH229" s="689"/>
      <c r="LI229" s="689"/>
      <c r="LJ229" s="689"/>
      <c r="LK229" s="689"/>
      <c r="LL229" s="689"/>
      <c r="LM229" s="689"/>
      <c r="LN229" s="689"/>
      <c r="LO229" s="689"/>
      <c r="LP229" s="689"/>
      <c r="LQ229" s="689"/>
      <c r="LR229" s="689"/>
      <c r="LS229" s="689"/>
      <c r="LT229" s="689"/>
      <c r="LU229" s="689"/>
      <c r="LV229" s="689"/>
      <c r="LW229" s="689"/>
      <c r="LX229" s="689"/>
      <c r="LY229" s="689"/>
      <c r="LZ229" s="689"/>
      <c r="MA229" s="689"/>
      <c r="MB229" s="689"/>
      <c r="MC229" s="689"/>
      <c r="MD229" s="689"/>
      <c r="ME229" s="689"/>
      <c r="MF229" s="689"/>
      <c r="MG229" s="689"/>
      <c r="MH229" s="689"/>
      <c r="MI229" s="689"/>
      <c r="MJ229" s="689"/>
      <c r="MK229" s="689"/>
      <c r="ML229" s="689"/>
      <c r="MM229" s="689"/>
      <c r="MN229" s="689"/>
      <c r="MO229" s="689"/>
      <c r="MP229" s="689"/>
      <c r="MQ229" s="689"/>
      <c r="MR229" s="689"/>
      <c r="MS229" s="689"/>
      <c r="MT229" s="689"/>
      <c r="MU229" s="689"/>
      <c r="MV229" s="689"/>
      <c r="MW229" s="689"/>
      <c r="MX229" s="689"/>
      <c r="MY229" s="689"/>
      <c r="MZ229" s="689"/>
      <c r="NA229" s="689"/>
      <c r="NB229" s="689"/>
      <c r="NC229" s="689"/>
      <c r="ND229" s="689"/>
      <c r="NE229" s="689"/>
      <c r="NF229" s="689"/>
      <c r="NG229" s="689"/>
      <c r="NH229" s="689"/>
      <c r="NI229" s="689"/>
      <c r="NJ229" s="689"/>
      <c r="NK229" s="689"/>
      <c r="NL229" s="689"/>
      <c r="NM229" s="689"/>
      <c r="NN229" s="689"/>
      <c r="NO229" s="689"/>
      <c r="NP229" s="689"/>
      <c r="NQ229" s="689"/>
      <c r="NR229" s="689"/>
      <c r="NS229" s="689"/>
      <c r="NT229" s="689"/>
      <c r="NU229" s="689"/>
      <c r="NV229" s="689"/>
      <c r="NW229" s="689"/>
      <c r="NX229" s="689"/>
      <c r="NY229" s="689"/>
      <c r="NZ229" s="689"/>
      <c r="OA229" s="689"/>
      <c r="OB229" s="689"/>
      <c r="OC229" s="689"/>
      <c r="OD229" s="689"/>
      <c r="OE229" s="689"/>
      <c r="OF229" s="689"/>
      <c r="OG229" s="689"/>
      <c r="OH229" s="689"/>
      <c r="OI229" s="689"/>
      <c r="OJ229" s="689"/>
      <c r="OK229" s="689"/>
      <c r="OL229" s="689"/>
      <c r="OM229" s="689"/>
      <c r="ON229" s="689"/>
      <c r="OO229" s="689"/>
      <c r="OP229" s="689"/>
      <c r="OQ229" s="689"/>
      <c r="OR229" s="689"/>
      <c r="OS229" s="689"/>
      <c r="OT229" s="689"/>
      <c r="OU229" s="689"/>
      <c r="OV229" s="689"/>
      <c r="OW229" s="689"/>
      <c r="OX229" s="689"/>
      <c r="OY229" s="689"/>
      <c r="OZ229" s="689"/>
      <c r="PA229" s="689"/>
      <c r="PB229" s="689"/>
      <c r="PC229" s="689"/>
      <c r="PD229" s="689"/>
      <c r="PE229" s="689"/>
      <c r="PF229" s="689"/>
      <c r="PG229" s="689"/>
      <c r="PH229" s="689"/>
      <c r="PI229" s="689"/>
      <c r="PJ229" s="689"/>
      <c r="PK229" s="689"/>
      <c r="PL229" s="689"/>
      <c r="PM229" s="689"/>
      <c r="PN229" s="689"/>
      <c r="PO229" s="689"/>
      <c r="PP229" s="689"/>
      <c r="PQ229" s="689"/>
      <c r="PR229" s="689"/>
      <c r="PS229" s="689"/>
      <c r="PT229" s="689"/>
      <c r="PU229" s="689"/>
      <c r="PV229" s="689"/>
      <c r="PW229" s="689"/>
      <c r="PX229" s="689"/>
      <c r="PY229" s="689"/>
      <c r="PZ229" s="689"/>
      <c r="QA229" s="689"/>
      <c r="QB229" s="689"/>
      <c r="QC229" s="689"/>
      <c r="QD229" s="689"/>
      <c r="QE229" s="689"/>
      <c r="QF229" s="689"/>
      <c r="QG229" s="689"/>
      <c r="QH229" s="689"/>
      <c r="QI229" s="689"/>
      <c r="QJ229" s="689"/>
      <c r="QK229" s="689"/>
      <c r="QL229" s="689"/>
      <c r="QM229" s="689"/>
      <c r="QN229" s="689"/>
      <c r="QO229" s="689"/>
      <c r="QP229" s="689"/>
      <c r="QQ229" s="689"/>
      <c r="QR229" s="689"/>
      <c r="QS229" s="689"/>
      <c r="QT229" s="689"/>
      <c r="QU229" s="689"/>
      <c r="QV229" s="689"/>
      <c r="QW229" s="689"/>
      <c r="QX229" s="689"/>
      <c r="QY229" s="689"/>
      <c r="QZ229" s="689"/>
      <c r="RA229" s="689"/>
      <c r="RB229" s="689"/>
      <c r="RC229" s="689"/>
      <c r="RD229" s="689"/>
      <c r="RE229" s="689"/>
      <c r="RF229" s="689"/>
      <c r="RG229" s="689"/>
      <c r="RH229" s="689"/>
      <c r="RI229" s="689"/>
      <c r="RJ229" s="689"/>
      <c r="RK229" s="689"/>
      <c r="RL229" s="689"/>
      <c r="RM229" s="689"/>
      <c r="RN229" s="689"/>
      <c r="RO229" s="689"/>
      <c r="RP229" s="689"/>
      <c r="RQ229" s="689"/>
      <c r="RR229" s="689"/>
      <c r="RS229" s="689"/>
      <c r="RT229" s="689"/>
      <c r="RU229" s="689"/>
      <c r="RV229" s="689"/>
      <c r="RW229" s="689"/>
      <c r="RX229" s="689"/>
      <c r="RY229" s="689"/>
      <c r="RZ229" s="689"/>
      <c r="SA229" s="689"/>
      <c r="SB229" s="689"/>
      <c r="SC229" s="689"/>
      <c r="SD229" s="689"/>
      <c r="SE229" s="689"/>
      <c r="SF229" s="689"/>
      <c r="SG229" s="689"/>
      <c r="SH229" s="689"/>
      <c r="SI229" s="689"/>
      <c r="SJ229" s="689"/>
      <c r="SK229" s="689"/>
      <c r="SL229" s="689"/>
      <c r="SM229" s="689"/>
      <c r="SN229" s="689"/>
      <c r="SO229" s="689"/>
      <c r="SP229" s="689"/>
      <c r="SQ229" s="689"/>
      <c r="SR229" s="689"/>
      <c r="SS229" s="689"/>
      <c r="ST229" s="689"/>
      <c r="SU229" s="689"/>
      <c r="SV229" s="689"/>
      <c r="SW229" s="689"/>
      <c r="SX229" s="689"/>
      <c r="SY229" s="689"/>
      <c r="SZ229" s="689"/>
      <c r="TA229" s="689"/>
      <c r="TB229" s="689"/>
      <c r="TC229" s="689"/>
      <c r="TD229" s="689"/>
      <c r="TE229" s="689"/>
      <c r="TF229" s="689"/>
      <c r="TG229" s="689"/>
      <c r="TH229" s="689"/>
      <c r="TI229" s="689"/>
      <c r="TJ229" s="689"/>
      <c r="TK229" s="689"/>
      <c r="TL229" s="689"/>
      <c r="TM229" s="689"/>
      <c r="TN229" s="689"/>
      <c r="TO229" s="689"/>
      <c r="TP229" s="689"/>
      <c r="TQ229" s="689"/>
      <c r="TR229" s="689"/>
      <c r="TS229" s="689"/>
      <c r="TT229" s="689"/>
      <c r="TU229" s="689"/>
      <c r="TV229" s="689"/>
      <c r="TW229" s="689"/>
      <c r="TX229" s="689"/>
      <c r="TY229" s="689"/>
      <c r="TZ229" s="689"/>
      <c r="UA229" s="689"/>
      <c r="UB229" s="689"/>
      <c r="UC229" s="689"/>
      <c r="UD229" s="689"/>
      <c r="UE229" s="689"/>
      <c r="UF229" s="689"/>
      <c r="UG229" s="689"/>
      <c r="UH229" s="689"/>
      <c r="UI229" s="689"/>
      <c r="UJ229" s="689"/>
      <c r="UK229" s="689"/>
      <c r="UL229" s="689"/>
      <c r="UM229" s="689"/>
      <c r="UN229" s="689"/>
      <c r="UO229" s="689"/>
      <c r="UP229" s="689"/>
      <c r="UQ229" s="689"/>
      <c r="UR229" s="689"/>
      <c r="US229" s="689"/>
      <c r="UT229" s="689"/>
      <c r="UU229" s="689"/>
      <c r="UV229" s="689"/>
      <c r="UW229" s="689"/>
      <c r="UX229" s="689"/>
      <c r="UY229" s="689"/>
      <c r="UZ229" s="689"/>
      <c r="VA229" s="689"/>
      <c r="VB229" s="689"/>
      <c r="VC229" s="689"/>
      <c r="VD229" s="689"/>
      <c r="VE229" s="689"/>
      <c r="VF229" s="689"/>
      <c r="VG229" s="689"/>
      <c r="VH229" s="689"/>
      <c r="VI229" s="689"/>
      <c r="VJ229" s="689"/>
      <c r="VK229" s="689"/>
      <c r="VL229" s="689"/>
      <c r="VM229" s="689"/>
      <c r="VN229" s="689"/>
      <c r="VO229" s="689"/>
      <c r="VP229" s="689"/>
      <c r="VQ229" s="689"/>
      <c r="VR229" s="689"/>
      <c r="VS229" s="689"/>
      <c r="VT229" s="689"/>
      <c r="VU229" s="689"/>
      <c r="VV229" s="689"/>
      <c r="VW229" s="689"/>
      <c r="VX229" s="689"/>
      <c r="VY229" s="689"/>
      <c r="VZ229" s="689"/>
      <c r="WA229" s="689"/>
      <c r="WB229" s="689"/>
      <c r="WC229" s="689"/>
      <c r="WD229" s="689"/>
      <c r="WE229" s="689"/>
      <c r="WF229" s="689"/>
      <c r="WG229" s="689"/>
      <c r="WH229" s="689"/>
      <c r="WI229" s="689"/>
      <c r="WJ229" s="689"/>
      <c r="WK229" s="689"/>
      <c r="WL229" s="689"/>
      <c r="WM229" s="689"/>
      <c r="WN229" s="689"/>
      <c r="WO229" s="689"/>
      <c r="WP229" s="689"/>
      <c r="WQ229" s="689"/>
      <c r="WR229" s="689"/>
      <c r="WS229" s="689"/>
      <c r="WT229" s="689"/>
      <c r="WU229" s="689"/>
      <c r="WV229" s="689"/>
      <c r="WW229" s="689"/>
      <c r="WX229" s="689"/>
      <c r="WY229" s="689"/>
      <c r="WZ229" s="689"/>
      <c r="XA229" s="689"/>
      <c r="XB229" s="689"/>
      <c r="XC229" s="689"/>
      <c r="XD229" s="689"/>
      <c r="XE229" s="689"/>
      <c r="XF229" s="689"/>
      <c r="XG229" s="689"/>
      <c r="XH229" s="689"/>
      <c r="XI229" s="689"/>
      <c r="XJ229" s="689"/>
      <c r="XK229" s="689"/>
      <c r="XL229" s="689"/>
      <c r="XM229" s="689"/>
      <c r="XN229" s="689"/>
      <c r="XO229" s="689"/>
      <c r="XP229" s="689"/>
      <c r="XQ229" s="689"/>
      <c r="XR229" s="689"/>
      <c r="XS229" s="689"/>
      <c r="XT229" s="689"/>
      <c r="XU229" s="689"/>
      <c r="XV229" s="689"/>
      <c r="XW229" s="689"/>
      <c r="XX229" s="689"/>
      <c r="XY229" s="689"/>
      <c r="XZ229" s="689"/>
      <c r="YA229" s="689"/>
      <c r="YB229" s="689"/>
      <c r="YC229" s="689"/>
      <c r="YD229" s="689"/>
      <c r="YE229" s="689"/>
      <c r="YF229" s="689"/>
      <c r="YG229" s="689"/>
      <c r="YH229" s="689"/>
      <c r="YI229" s="689"/>
      <c r="YJ229" s="689"/>
      <c r="YK229" s="689"/>
      <c r="YL229" s="689"/>
      <c r="YM229" s="689"/>
      <c r="YN229" s="689"/>
      <c r="YO229" s="689"/>
      <c r="YP229" s="689"/>
      <c r="YQ229" s="689"/>
      <c r="YR229" s="689"/>
      <c r="YS229" s="689"/>
      <c r="YT229" s="689"/>
      <c r="YU229" s="689"/>
      <c r="YV229" s="689"/>
      <c r="YW229" s="689"/>
      <c r="YX229" s="689"/>
      <c r="YY229" s="689"/>
      <c r="YZ229" s="689"/>
      <c r="ZA229" s="689"/>
      <c r="ZB229" s="689"/>
      <c r="ZC229" s="689"/>
      <c r="ZD229" s="689"/>
      <c r="ZE229" s="689"/>
      <c r="ZF229" s="689"/>
      <c r="ZG229" s="689"/>
      <c r="ZH229" s="689"/>
      <c r="ZI229" s="689"/>
      <c r="ZJ229" s="689"/>
      <c r="ZK229" s="689"/>
      <c r="ZL229" s="689"/>
      <c r="ZM229" s="689"/>
      <c r="ZN229" s="689"/>
      <c r="ZO229" s="689"/>
      <c r="ZP229" s="689"/>
      <c r="ZQ229" s="689"/>
      <c r="ZR229" s="689"/>
      <c r="ZS229" s="689"/>
      <c r="ZT229" s="689"/>
      <c r="ZU229" s="689"/>
      <c r="ZV229" s="689"/>
      <c r="ZW229" s="689"/>
      <c r="ZX229" s="689"/>
      <c r="ZY229" s="689"/>
      <c r="ZZ229" s="689"/>
      <c r="AAA229" s="689"/>
      <c r="AAB229" s="689"/>
      <c r="AAC229" s="689"/>
      <c r="AAD229" s="689"/>
      <c r="AAE229" s="689"/>
      <c r="AAF229" s="689"/>
      <c r="AAG229" s="689"/>
      <c r="AAH229" s="689"/>
      <c r="AAI229" s="689"/>
      <c r="AAJ229" s="689"/>
      <c r="AAK229" s="689"/>
      <c r="AAL229" s="689"/>
      <c r="AAM229" s="689"/>
      <c r="AAN229" s="689"/>
      <c r="AAO229" s="689"/>
      <c r="AAP229" s="689"/>
      <c r="AAQ229" s="689"/>
      <c r="AAR229" s="689"/>
      <c r="AAS229" s="689"/>
      <c r="AAT229" s="689"/>
      <c r="AAU229" s="689"/>
      <c r="AAV229" s="689"/>
      <c r="AAW229" s="689"/>
      <c r="AAX229" s="689"/>
      <c r="AAY229" s="689"/>
      <c r="AAZ229" s="689"/>
      <c r="ABA229" s="689"/>
      <c r="ABB229" s="689"/>
      <c r="ABC229" s="689"/>
      <c r="ABD229" s="689"/>
      <c r="ABE229" s="689"/>
      <c r="ABF229" s="689"/>
      <c r="ABG229" s="689"/>
      <c r="ABH229" s="689"/>
      <c r="ABI229" s="689"/>
      <c r="ABJ229" s="689"/>
      <c r="ABK229" s="689"/>
      <c r="ABL229" s="689"/>
      <c r="ABM229" s="689"/>
      <c r="ABN229" s="689"/>
      <c r="ABO229" s="689"/>
      <c r="ABP229" s="689"/>
      <c r="ABQ229" s="689"/>
      <c r="ABR229" s="689"/>
      <c r="ABS229" s="689"/>
      <c r="ABT229" s="689"/>
      <c r="ABU229" s="689"/>
      <c r="ABV229" s="689"/>
      <c r="ABW229" s="689"/>
      <c r="ABX229" s="689"/>
      <c r="ABY229" s="689"/>
      <c r="ABZ229" s="689"/>
      <c r="ACA229" s="689"/>
      <c r="ACB229" s="689"/>
      <c r="ACC229" s="689"/>
      <c r="ACD229" s="689"/>
      <c r="ACE229" s="689"/>
      <c r="ACF229" s="689"/>
      <c r="ACG229" s="689"/>
      <c r="ACH229" s="689"/>
      <c r="ACI229" s="689"/>
      <c r="ACJ229" s="689"/>
      <c r="ACK229" s="689"/>
      <c r="ACL229" s="689"/>
      <c r="ACM229" s="689"/>
      <c r="ACN229" s="689"/>
      <c r="ACO229" s="689"/>
      <c r="ACP229" s="689"/>
      <c r="ACQ229" s="689"/>
      <c r="ACR229" s="689"/>
      <c r="ACS229" s="689"/>
      <c r="ACT229" s="689"/>
      <c r="ACU229" s="689"/>
      <c r="ACV229" s="689"/>
      <c r="ACW229" s="689"/>
      <c r="ACX229" s="689"/>
      <c r="ACY229" s="689"/>
      <c r="ACZ229" s="689"/>
      <c r="ADA229" s="689"/>
      <c r="ADB229" s="689"/>
      <c r="ADC229" s="689"/>
      <c r="ADD229" s="689"/>
      <c r="ADE229" s="689"/>
      <c r="ADF229" s="689"/>
      <c r="ADG229" s="689"/>
      <c r="ADH229" s="689"/>
      <c r="ADI229" s="689"/>
      <c r="ADJ229" s="689"/>
      <c r="ADK229" s="689"/>
      <c r="ADL229" s="689"/>
      <c r="ADM229" s="689"/>
      <c r="ADN229" s="689"/>
      <c r="ADO229" s="689"/>
      <c r="ADP229" s="689"/>
      <c r="ADQ229" s="689"/>
      <c r="ADR229" s="689"/>
      <c r="ADS229" s="689"/>
      <c r="ADT229" s="689"/>
      <c r="ADU229" s="689"/>
      <c r="ADV229" s="689"/>
      <c r="ADW229" s="689"/>
      <c r="ADX229" s="689"/>
      <c r="ADY229" s="689"/>
      <c r="ADZ229" s="689"/>
      <c r="AEA229" s="689"/>
      <c r="AEB229" s="689"/>
      <c r="AEC229" s="689"/>
      <c r="AED229" s="689"/>
      <c r="AEE229" s="689"/>
      <c r="AEF229" s="689"/>
      <c r="AEG229" s="689"/>
      <c r="AEH229" s="689"/>
      <c r="AEI229" s="689"/>
      <c r="AEJ229" s="689"/>
      <c r="AEK229" s="689"/>
      <c r="AEL229" s="689"/>
      <c r="AEM229" s="689"/>
      <c r="AEN229" s="689"/>
      <c r="AEO229" s="689"/>
      <c r="AEP229" s="689"/>
      <c r="AEQ229" s="689"/>
      <c r="AER229" s="689"/>
      <c r="AES229" s="689"/>
      <c r="AET229" s="689"/>
      <c r="AEU229" s="689"/>
      <c r="AEV229" s="689"/>
      <c r="AEW229" s="689"/>
      <c r="AEX229" s="689"/>
      <c r="AEY229" s="689"/>
      <c r="AEZ229" s="689"/>
      <c r="AFA229" s="689"/>
      <c r="AFB229" s="689"/>
      <c r="AFC229" s="689"/>
      <c r="AFD229" s="689"/>
      <c r="AFE229" s="689"/>
      <c r="AFF229" s="689"/>
      <c r="AFG229" s="689"/>
      <c r="AFH229" s="689"/>
      <c r="AFI229" s="689"/>
      <c r="AFJ229" s="689"/>
      <c r="AFK229" s="689"/>
      <c r="AFL229" s="689"/>
      <c r="AFM229" s="689"/>
      <c r="AFN229" s="689"/>
      <c r="AFO229" s="689"/>
      <c r="AFP229" s="689"/>
      <c r="AFQ229" s="689"/>
      <c r="AFR229" s="689"/>
      <c r="AFS229" s="689"/>
      <c r="AFT229" s="689"/>
      <c r="AFU229" s="689"/>
      <c r="AFV229" s="689"/>
      <c r="AFW229" s="689"/>
      <c r="AFX229" s="689"/>
      <c r="AFY229" s="689"/>
      <c r="AFZ229" s="689"/>
      <c r="AGA229" s="689"/>
      <c r="AGB229" s="689"/>
      <c r="AGC229" s="689"/>
      <c r="AGD229" s="689"/>
      <c r="AGE229" s="689"/>
      <c r="AGF229" s="689"/>
      <c r="AGG229" s="689"/>
      <c r="AGH229" s="689"/>
      <c r="AGI229" s="689"/>
      <c r="AGJ229" s="689"/>
      <c r="AGK229" s="689"/>
      <c r="AGL229" s="689"/>
      <c r="AGM229" s="689"/>
      <c r="AGN229" s="689"/>
      <c r="AGO229" s="689"/>
      <c r="AGP229" s="689"/>
      <c r="AGQ229" s="689"/>
      <c r="AGR229" s="689"/>
      <c r="AGS229" s="689"/>
      <c r="AGT229" s="689"/>
      <c r="AGU229" s="689"/>
      <c r="AGV229" s="689"/>
      <c r="AGW229" s="689"/>
      <c r="AGX229" s="689"/>
      <c r="AGY229" s="689"/>
      <c r="AGZ229" s="689"/>
      <c r="AHA229" s="689"/>
      <c r="AHB229" s="689"/>
      <c r="AHC229" s="689"/>
      <c r="AHD229" s="689"/>
      <c r="AHE229" s="689"/>
      <c r="AHF229" s="689"/>
      <c r="AHG229" s="689"/>
      <c r="AHH229" s="689"/>
      <c r="AHI229" s="689"/>
      <c r="AHJ229" s="689"/>
      <c r="AHK229" s="689"/>
      <c r="AHL229" s="689"/>
      <c r="AHM229" s="689"/>
      <c r="AHN229" s="689"/>
      <c r="AHO229" s="689"/>
      <c r="AHP229" s="689"/>
      <c r="AHQ229" s="689"/>
      <c r="AHR229" s="689"/>
      <c r="AHS229" s="689"/>
      <c r="AHT229" s="689"/>
      <c r="AHU229" s="689"/>
      <c r="AHV229" s="689"/>
      <c r="AHW229" s="689"/>
      <c r="AHX229" s="689"/>
      <c r="AHY229" s="689"/>
      <c r="AHZ229" s="689"/>
      <c r="AIA229" s="689"/>
      <c r="AIB229" s="689"/>
      <c r="AIC229" s="689"/>
      <c r="AID229" s="689"/>
      <c r="AIE229" s="689"/>
      <c r="AIF229" s="689"/>
      <c r="AIG229" s="689"/>
      <c r="AIH229" s="689"/>
      <c r="AII229" s="689"/>
      <c r="AIJ229" s="689"/>
      <c r="AIK229" s="689"/>
      <c r="AIL229" s="689"/>
      <c r="AIM229" s="689"/>
      <c r="AIN229" s="689"/>
      <c r="AIO229" s="689"/>
      <c r="AIP229" s="689"/>
      <c r="AIQ229" s="689"/>
      <c r="AIR229" s="689"/>
      <c r="AIS229" s="689"/>
      <c r="AIT229" s="689"/>
      <c r="AIU229" s="689"/>
      <c r="AIV229" s="689"/>
      <c r="AIW229" s="689"/>
      <c r="AIX229" s="689"/>
      <c r="AIY229" s="689"/>
      <c r="AIZ229" s="689"/>
      <c r="AJA229" s="689"/>
      <c r="AJB229" s="689"/>
      <c r="AJC229" s="689"/>
      <c r="AJD229" s="689"/>
      <c r="AJE229" s="689"/>
      <c r="AJF229" s="689"/>
      <c r="AJG229" s="689"/>
      <c r="AJH229" s="689"/>
      <c r="AJI229" s="689"/>
      <c r="AJJ229" s="689"/>
      <c r="AJK229" s="689"/>
      <c r="AJL229" s="689"/>
      <c r="AJM229" s="689"/>
      <c r="AJN229" s="689"/>
      <c r="AJO229" s="689"/>
      <c r="AJP229" s="689"/>
      <c r="AJQ229" s="689"/>
      <c r="AJR229" s="689"/>
      <c r="AJS229" s="689"/>
      <c r="AJT229" s="689"/>
      <c r="AJU229" s="689"/>
      <c r="AJV229" s="689"/>
      <c r="AJW229" s="689"/>
      <c r="AJX229" s="689"/>
      <c r="AJY229" s="689"/>
      <c r="AJZ229" s="689"/>
      <c r="AKA229" s="689"/>
      <c r="AKB229" s="689"/>
      <c r="AKC229" s="689"/>
      <c r="AKD229" s="689"/>
      <c r="AKE229" s="689"/>
      <c r="AKF229" s="689"/>
      <c r="AKG229" s="689"/>
      <c r="AKH229" s="689"/>
      <c r="AKI229" s="689"/>
      <c r="AKJ229" s="689"/>
      <c r="AKK229" s="689"/>
      <c r="AKL229" s="689"/>
      <c r="AKM229" s="689"/>
      <c r="AKN229" s="689"/>
      <c r="AKO229" s="689"/>
      <c r="AKP229" s="689"/>
      <c r="AKQ229" s="689"/>
      <c r="AKR229" s="689"/>
      <c r="AKS229" s="689"/>
      <c r="AKT229" s="689"/>
      <c r="AKU229" s="689"/>
      <c r="AKV229" s="689"/>
      <c r="AKW229" s="689"/>
      <c r="AKX229" s="689"/>
      <c r="AKY229" s="689"/>
      <c r="AKZ229" s="689"/>
      <c r="ALA229" s="689"/>
      <c r="ALB229" s="689"/>
      <c r="ALC229" s="689"/>
      <c r="ALD229" s="689"/>
      <c r="ALE229" s="689"/>
      <c r="ALF229" s="689"/>
      <c r="ALG229" s="689"/>
      <c r="ALH229" s="689"/>
      <c r="ALI229" s="689"/>
      <c r="ALJ229" s="689"/>
      <c r="ALK229" s="689"/>
      <c r="ALL229" s="689"/>
      <c r="ALM229" s="689"/>
      <c r="ALN229" s="689"/>
      <c r="ALO229" s="689"/>
      <c r="ALP229" s="689"/>
      <c r="ALQ229" s="689"/>
      <c r="ALR229" s="689"/>
      <c r="ALS229" s="689"/>
      <c r="ALT229" s="689"/>
      <c r="ALU229" s="689"/>
      <c r="ALV229" s="689"/>
      <c r="ALW229" s="689"/>
      <c r="ALX229" s="689"/>
      <c r="ALY229" s="689"/>
      <c r="ALZ229" s="689"/>
      <c r="AMA229" s="689"/>
      <c r="AMB229" s="689"/>
      <c r="AMC229" s="689"/>
      <c r="AMD229" s="689"/>
      <c r="AME229" s="689"/>
      <c r="AMF229" s="689"/>
      <c r="AMG229" s="689"/>
      <c r="AMH229" s="689"/>
      <c r="AMI229" s="689"/>
      <c r="AMJ229" s="689"/>
      <c r="AMK229" s="689"/>
      <c r="AML229" s="689"/>
      <c r="AMM229" s="689"/>
      <c r="AMN229" s="689"/>
      <c r="AMO229" s="689"/>
      <c r="AMP229" s="689"/>
      <c r="AMQ229" s="689"/>
      <c r="AMR229" s="689"/>
      <c r="AMS229" s="689"/>
      <c r="AMT229" s="689"/>
      <c r="AMU229" s="689"/>
      <c r="AMV229" s="689"/>
      <c r="AMW229" s="689"/>
      <c r="AMX229" s="689"/>
      <c r="AMY229" s="689"/>
      <c r="AMZ229" s="689"/>
      <c r="ANA229" s="689"/>
      <c r="ANB229" s="689"/>
      <c r="ANC229" s="689"/>
      <c r="AND229" s="689"/>
      <c r="ANE229" s="689"/>
      <c r="ANF229" s="689"/>
      <c r="ANG229" s="689"/>
      <c r="ANH229" s="689"/>
      <c r="ANI229" s="689"/>
      <c r="ANJ229" s="689"/>
      <c r="ANK229" s="689"/>
      <c r="ANL229" s="689"/>
      <c r="ANM229" s="689"/>
      <c r="ANN229" s="689"/>
      <c r="ANO229" s="689"/>
      <c r="ANP229" s="689"/>
      <c r="ANQ229" s="689"/>
      <c r="ANR229" s="689"/>
      <c r="ANS229" s="689"/>
      <c r="ANT229" s="689"/>
      <c r="ANU229" s="689"/>
      <c r="ANV229" s="689"/>
      <c r="ANW229" s="689"/>
      <c r="ANX229" s="689"/>
      <c r="ANY229" s="689"/>
      <c r="ANZ229" s="689"/>
      <c r="AOA229" s="689"/>
      <c r="AOB229" s="689"/>
      <c r="AOC229" s="689"/>
      <c r="AOD229" s="689"/>
      <c r="AOE229" s="689"/>
      <c r="AOF229" s="689"/>
      <c r="AOG229" s="689"/>
      <c r="AOH229" s="689"/>
      <c r="AOI229" s="689"/>
      <c r="AOJ229" s="689"/>
      <c r="AOK229" s="689"/>
      <c r="AOL229" s="689"/>
      <c r="AOM229" s="689"/>
      <c r="AON229" s="689"/>
      <c r="AOO229" s="689"/>
      <c r="AOP229" s="689"/>
      <c r="AOQ229" s="689"/>
      <c r="AOR229" s="689"/>
      <c r="AOS229" s="689"/>
      <c r="AOT229" s="689"/>
      <c r="AOU229" s="689"/>
      <c r="AOV229" s="689"/>
      <c r="AOW229" s="689"/>
      <c r="AOX229" s="689"/>
      <c r="AOY229" s="689"/>
      <c r="AOZ229" s="689"/>
      <c r="APA229" s="689"/>
      <c r="APB229" s="689"/>
      <c r="APC229" s="689"/>
      <c r="APD229" s="689"/>
      <c r="APE229" s="689"/>
      <c r="APF229" s="689"/>
      <c r="APG229" s="689"/>
      <c r="APH229" s="689"/>
      <c r="API229" s="689"/>
      <c r="APJ229" s="689"/>
      <c r="APK229" s="689"/>
      <c r="APL229" s="689"/>
      <c r="APM229" s="689"/>
      <c r="APN229" s="689"/>
      <c r="APO229" s="689"/>
      <c r="APP229" s="689"/>
      <c r="APQ229" s="689"/>
      <c r="APR229" s="689"/>
      <c r="APS229" s="689"/>
      <c r="APT229" s="689"/>
      <c r="APU229" s="689"/>
      <c r="APV229" s="689"/>
      <c r="APW229" s="689"/>
      <c r="APX229" s="689"/>
      <c r="APY229" s="689"/>
      <c r="APZ229" s="689"/>
      <c r="AQA229" s="689"/>
      <c r="AQB229" s="689"/>
      <c r="AQC229" s="689"/>
      <c r="AQD229" s="689"/>
      <c r="AQE229" s="689"/>
      <c r="AQF229" s="689"/>
      <c r="AQG229" s="689"/>
      <c r="AQH229" s="689"/>
      <c r="AQI229" s="689"/>
      <c r="AQJ229" s="689"/>
      <c r="AQK229" s="689"/>
      <c r="AQL229" s="689"/>
      <c r="AQM229" s="689"/>
      <c r="AQN229" s="689"/>
      <c r="AQO229" s="689"/>
      <c r="AQP229" s="689"/>
      <c r="AQQ229" s="689"/>
      <c r="AQR229" s="689"/>
      <c r="AQS229" s="689"/>
      <c r="AQT229" s="689"/>
      <c r="AQU229" s="689"/>
      <c r="AQV229" s="689"/>
      <c r="AQW229" s="689"/>
      <c r="AQX229" s="689"/>
      <c r="AQY229" s="689"/>
      <c r="AQZ229" s="689"/>
      <c r="ARA229" s="689"/>
      <c r="ARB229" s="689"/>
      <c r="ARC229" s="689"/>
      <c r="ARD229" s="689"/>
      <c r="ARE229" s="689"/>
      <c r="ARF229" s="689"/>
      <c r="ARG229" s="689"/>
      <c r="ARH229" s="689"/>
      <c r="ARI229" s="689"/>
      <c r="ARJ229" s="689"/>
      <c r="ARK229" s="689"/>
      <c r="ARL229" s="689"/>
      <c r="ARM229" s="689"/>
      <c r="ARN229" s="689"/>
      <c r="ARO229" s="689"/>
      <c r="ARP229" s="689"/>
      <c r="ARQ229" s="689"/>
      <c r="ARR229" s="689"/>
      <c r="ARS229" s="689"/>
      <c r="ART229" s="689"/>
      <c r="ARU229" s="689"/>
      <c r="ARV229" s="689"/>
      <c r="ARW229" s="689"/>
      <c r="ARX229" s="689"/>
      <c r="ARY229" s="689"/>
      <c r="ARZ229" s="689"/>
      <c r="ASA229" s="689"/>
      <c r="ASB229" s="689"/>
      <c r="ASC229" s="689"/>
      <c r="ASD229" s="689"/>
      <c r="ASE229" s="689"/>
      <c r="ASF229" s="689"/>
      <c r="ASG229" s="689"/>
      <c r="ASH229" s="689"/>
      <c r="ASI229" s="689"/>
      <c r="ASJ229" s="689"/>
      <c r="ASK229" s="689"/>
      <c r="ASL229" s="689"/>
      <c r="ASM229" s="689"/>
      <c r="ASN229" s="689"/>
      <c r="ASO229" s="689"/>
      <c r="ASP229" s="689"/>
      <c r="ASQ229" s="689"/>
      <c r="ASR229" s="689"/>
      <c r="ASS229" s="689"/>
      <c r="AST229" s="689"/>
      <c r="ASU229" s="689"/>
      <c r="ASV229" s="689"/>
      <c r="ASW229" s="689"/>
      <c r="ASX229" s="689"/>
      <c r="ASY229" s="689"/>
      <c r="ASZ229" s="689"/>
      <c r="ATA229" s="689"/>
      <c r="ATB229" s="689"/>
      <c r="ATC229" s="689"/>
      <c r="ATD229" s="689"/>
      <c r="ATE229" s="689"/>
      <c r="ATF229" s="689"/>
      <c r="ATG229" s="689"/>
      <c r="ATH229" s="689"/>
      <c r="ATI229" s="689"/>
      <c r="ATJ229" s="689"/>
      <c r="ATK229" s="689"/>
      <c r="ATL229" s="689"/>
      <c r="ATM229" s="689"/>
      <c r="ATN229" s="689"/>
      <c r="ATO229" s="689"/>
      <c r="ATP229" s="689"/>
      <c r="ATQ229" s="689"/>
      <c r="ATR229" s="689"/>
      <c r="ATS229" s="689"/>
      <c r="ATT229" s="689"/>
      <c r="ATU229" s="689"/>
      <c r="ATV229" s="689"/>
      <c r="ATW229" s="689"/>
      <c r="ATX229" s="689"/>
      <c r="ATY229" s="689"/>
      <c r="ATZ229" s="689"/>
      <c r="AUA229" s="689"/>
      <c r="AUB229" s="689"/>
      <c r="AUC229" s="689"/>
      <c r="AUD229" s="689"/>
      <c r="AUE229" s="689"/>
      <c r="AUF229" s="689"/>
      <c r="AUG229" s="689"/>
      <c r="AUH229" s="689"/>
      <c r="AUI229" s="689"/>
      <c r="AUJ229" s="689"/>
      <c r="AUK229" s="689"/>
      <c r="AUL229" s="689"/>
      <c r="AUM229" s="689"/>
      <c r="AUN229" s="689"/>
      <c r="AUO229" s="689"/>
      <c r="AUP229" s="689"/>
      <c r="AUQ229" s="689"/>
      <c r="AUR229" s="689"/>
      <c r="AUS229" s="689"/>
      <c r="AUT229" s="689"/>
      <c r="AUU229" s="689"/>
      <c r="AUV229" s="689"/>
      <c r="AUW229" s="689"/>
      <c r="AUX229" s="689"/>
      <c r="AUY229" s="689"/>
      <c r="AUZ229" s="689"/>
      <c r="AVA229" s="689"/>
      <c r="AVB229" s="689"/>
      <c r="AVC229" s="689"/>
      <c r="AVD229" s="689"/>
      <c r="AVE229" s="689"/>
      <c r="AVF229" s="689"/>
      <c r="AVG229" s="689"/>
      <c r="AVH229" s="689"/>
      <c r="AVI229" s="689"/>
      <c r="AVJ229" s="689"/>
      <c r="AVK229" s="689"/>
      <c r="AVL229" s="689"/>
      <c r="AVM229" s="689"/>
      <c r="AVN229" s="689"/>
      <c r="AVO229" s="689"/>
      <c r="AVP229" s="689"/>
      <c r="AVQ229" s="689"/>
      <c r="AVR229" s="689"/>
      <c r="AVS229" s="689"/>
      <c r="AVT229" s="689"/>
      <c r="AVU229" s="689"/>
      <c r="AVV229" s="689"/>
      <c r="AVW229" s="689"/>
      <c r="AVX229" s="689"/>
      <c r="AVY229" s="689"/>
      <c r="AVZ229" s="689"/>
      <c r="AWA229" s="689"/>
      <c r="AWB229" s="689"/>
      <c r="AWC229" s="689"/>
      <c r="AWD229" s="689"/>
      <c r="AWE229" s="689"/>
      <c r="AWF229" s="689"/>
      <c r="AWG229" s="689"/>
      <c r="AWH229" s="689"/>
      <c r="AWI229" s="689"/>
      <c r="AWJ229" s="689"/>
      <c r="AWK229" s="689"/>
      <c r="AWL229" s="689"/>
      <c r="AWM229" s="689"/>
      <c r="AWN229" s="689"/>
      <c r="AWO229" s="689"/>
      <c r="AWP229" s="689"/>
      <c r="AWQ229" s="689"/>
      <c r="AWR229" s="689"/>
      <c r="AWS229" s="689"/>
      <c r="AWT229" s="689"/>
      <c r="AWU229" s="689"/>
      <c r="AWV229" s="689"/>
      <c r="AWW229" s="689"/>
      <c r="AWX229" s="689"/>
      <c r="AWY229" s="689"/>
      <c r="AWZ229" s="689"/>
      <c r="AXA229" s="689"/>
      <c r="AXB229" s="689"/>
      <c r="AXC229" s="689"/>
      <c r="AXD229" s="689"/>
      <c r="AXE229" s="689"/>
      <c r="AXF229" s="689"/>
      <c r="AXG229" s="689"/>
      <c r="AXH229" s="689"/>
      <c r="AXI229" s="689"/>
      <c r="AXJ229" s="689"/>
    </row>
    <row r="230" spans="1:1310" s="690" customFormat="1" ht="23.25" customHeight="1">
      <c r="A230" s="691"/>
      <c r="B230" s="3705" t="s">
        <v>2078</v>
      </c>
      <c r="C230" s="3705"/>
      <c r="D230" s="3705"/>
      <c r="E230" s="3705"/>
      <c r="F230" s="693"/>
      <c r="G230" s="3705" t="s">
        <v>2079</v>
      </c>
      <c r="H230" s="3705"/>
      <c r="I230" s="3705"/>
      <c r="J230" s="693"/>
      <c r="K230" s="3705" t="s">
        <v>2080</v>
      </c>
      <c r="L230" s="3705"/>
      <c r="M230" s="3705"/>
      <c r="N230" s="693"/>
      <c r="O230" s="3705" t="s">
        <v>2081</v>
      </c>
      <c r="P230" s="3705"/>
      <c r="Q230" s="693"/>
      <c r="R230" s="75"/>
      <c r="S230" s="75"/>
      <c r="T230" s="75"/>
      <c r="U230" s="75"/>
      <c r="V230" s="75"/>
      <c r="W230" s="75"/>
      <c r="X230" s="75"/>
      <c r="Y230" s="75"/>
      <c r="Z230" s="75"/>
      <c r="AA230" s="75"/>
      <c r="AB230" s="75"/>
      <c r="AC230" s="75"/>
      <c r="AD230" s="689"/>
      <c r="AE230" s="689"/>
      <c r="AF230" s="689"/>
      <c r="AG230" s="689"/>
      <c r="AH230" s="689"/>
      <c r="AI230" s="689"/>
      <c r="AJ230" s="689"/>
      <c r="AK230" s="689"/>
      <c r="AL230" s="689"/>
      <c r="AM230" s="689"/>
      <c r="AN230" s="689"/>
      <c r="AO230" s="689"/>
      <c r="AP230" s="689"/>
      <c r="AQ230" s="689"/>
      <c r="AR230" s="689"/>
      <c r="AS230" s="689"/>
      <c r="AT230" s="689"/>
      <c r="AU230" s="689"/>
      <c r="AV230" s="689"/>
      <c r="AW230" s="689"/>
      <c r="AX230" s="689"/>
      <c r="AY230" s="689"/>
      <c r="AZ230" s="689"/>
      <c r="BA230" s="689"/>
      <c r="BB230" s="689"/>
      <c r="BC230" s="689"/>
      <c r="BD230" s="689"/>
      <c r="BE230" s="689"/>
      <c r="BF230" s="689"/>
      <c r="BG230" s="689"/>
      <c r="BH230" s="689"/>
      <c r="BI230" s="689"/>
      <c r="BJ230" s="689"/>
      <c r="BK230" s="689"/>
      <c r="BL230" s="689"/>
      <c r="BM230" s="689"/>
      <c r="BN230" s="689"/>
      <c r="BO230" s="689"/>
      <c r="BP230" s="689"/>
      <c r="BQ230" s="689"/>
      <c r="BR230" s="689"/>
      <c r="BS230" s="689"/>
      <c r="BT230" s="689"/>
      <c r="BU230" s="689"/>
      <c r="BV230" s="689"/>
      <c r="BW230" s="689"/>
      <c r="BX230" s="689"/>
      <c r="BY230" s="689"/>
      <c r="BZ230" s="689"/>
      <c r="CA230" s="689"/>
      <c r="CB230" s="689"/>
      <c r="CC230" s="689"/>
      <c r="CD230" s="689"/>
      <c r="CE230" s="689"/>
      <c r="CF230" s="689"/>
      <c r="CG230" s="689"/>
      <c r="CH230" s="689"/>
      <c r="CI230" s="689"/>
      <c r="CJ230" s="689"/>
      <c r="CK230" s="689"/>
      <c r="CL230" s="689"/>
      <c r="CM230" s="689"/>
      <c r="CN230" s="689"/>
      <c r="CO230" s="689"/>
      <c r="CP230" s="689"/>
      <c r="CQ230" s="689"/>
      <c r="CR230" s="689"/>
      <c r="CS230" s="689"/>
      <c r="CT230" s="689"/>
      <c r="CU230" s="689"/>
      <c r="CV230" s="689"/>
      <c r="CW230" s="689"/>
      <c r="CX230" s="689"/>
      <c r="CY230" s="689"/>
      <c r="CZ230" s="689"/>
      <c r="DA230" s="689"/>
      <c r="DB230" s="689"/>
      <c r="DC230" s="689"/>
      <c r="DD230" s="689"/>
      <c r="DE230" s="689"/>
      <c r="DF230" s="689"/>
      <c r="DG230" s="689"/>
      <c r="DH230" s="689"/>
      <c r="DI230" s="689"/>
      <c r="DJ230" s="689"/>
      <c r="DK230" s="689"/>
      <c r="DL230" s="689"/>
      <c r="DM230" s="689"/>
      <c r="DN230" s="689"/>
      <c r="DO230" s="689"/>
      <c r="DP230" s="689"/>
      <c r="DQ230" s="689"/>
      <c r="DR230" s="689"/>
      <c r="DS230" s="689"/>
      <c r="DT230" s="689"/>
      <c r="DU230" s="689"/>
      <c r="DV230" s="689"/>
      <c r="DW230" s="689"/>
      <c r="DX230" s="689"/>
      <c r="DY230" s="689"/>
      <c r="DZ230" s="689"/>
      <c r="EA230" s="689"/>
      <c r="EB230" s="689"/>
      <c r="EC230" s="689"/>
      <c r="ED230" s="689"/>
      <c r="EE230" s="689"/>
      <c r="EF230" s="689"/>
      <c r="EG230" s="689"/>
      <c r="EH230" s="689"/>
      <c r="EI230" s="689"/>
      <c r="EJ230" s="689"/>
      <c r="EK230" s="689"/>
      <c r="EL230" s="689"/>
      <c r="EM230" s="689"/>
      <c r="EN230" s="689"/>
      <c r="EO230" s="689"/>
      <c r="EP230" s="689"/>
      <c r="EQ230" s="689"/>
      <c r="ER230" s="689"/>
      <c r="ES230" s="689"/>
      <c r="ET230" s="689"/>
      <c r="EU230" s="689"/>
      <c r="EV230" s="689"/>
      <c r="EW230" s="689"/>
      <c r="EX230" s="689"/>
      <c r="EY230" s="689"/>
      <c r="EZ230" s="689"/>
      <c r="FA230" s="689"/>
      <c r="FB230" s="689"/>
      <c r="FC230" s="689"/>
      <c r="FD230" s="689"/>
      <c r="FE230" s="689"/>
      <c r="FF230" s="689"/>
      <c r="FG230" s="689"/>
      <c r="FH230" s="689"/>
      <c r="FI230" s="689"/>
      <c r="FJ230" s="689"/>
      <c r="FK230" s="689"/>
      <c r="FL230" s="689"/>
      <c r="FM230" s="689"/>
      <c r="FN230" s="689"/>
      <c r="FO230" s="689"/>
      <c r="FP230" s="689"/>
      <c r="FQ230" s="689"/>
      <c r="FR230" s="689"/>
      <c r="FS230" s="689"/>
      <c r="FT230" s="689"/>
      <c r="FU230" s="689"/>
      <c r="FV230" s="689"/>
      <c r="FW230" s="689"/>
      <c r="FX230" s="689"/>
      <c r="FY230" s="689"/>
      <c r="FZ230" s="689"/>
      <c r="GA230" s="689"/>
      <c r="GB230" s="689"/>
      <c r="GC230" s="689"/>
      <c r="GD230" s="689"/>
      <c r="GE230" s="689"/>
      <c r="GF230" s="689"/>
      <c r="GG230" s="689"/>
      <c r="GH230" s="689"/>
      <c r="GI230" s="689"/>
      <c r="GJ230" s="689"/>
      <c r="GK230" s="689"/>
      <c r="GL230" s="689"/>
      <c r="GM230" s="689"/>
      <c r="GN230" s="689"/>
      <c r="GO230" s="689"/>
      <c r="GP230" s="689"/>
      <c r="GQ230" s="689"/>
      <c r="GR230" s="689"/>
      <c r="GS230" s="689"/>
      <c r="GT230" s="689"/>
      <c r="GU230" s="689"/>
      <c r="GV230" s="689"/>
      <c r="GW230" s="689"/>
      <c r="GX230" s="689"/>
      <c r="GY230" s="689"/>
      <c r="GZ230" s="689"/>
      <c r="HA230" s="689"/>
      <c r="HB230" s="689"/>
      <c r="HC230" s="689"/>
      <c r="HD230" s="689"/>
      <c r="HE230" s="689"/>
      <c r="HF230" s="689"/>
      <c r="HG230" s="689"/>
      <c r="HH230" s="689"/>
      <c r="HI230" s="689"/>
      <c r="HJ230" s="689"/>
      <c r="HK230" s="689"/>
      <c r="HL230" s="689"/>
      <c r="HM230" s="689"/>
      <c r="HN230" s="689"/>
      <c r="HO230" s="689"/>
      <c r="HP230" s="689"/>
      <c r="HQ230" s="689"/>
      <c r="HR230" s="689"/>
      <c r="HS230" s="689"/>
      <c r="HT230" s="689"/>
      <c r="HU230" s="689"/>
      <c r="HV230" s="689"/>
      <c r="HW230" s="689"/>
      <c r="HX230" s="689"/>
      <c r="HY230" s="689"/>
      <c r="HZ230" s="689"/>
      <c r="IA230" s="689"/>
      <c r="IB230" s="689"/>
      <c r="IC230" s="689"/>
      <c r="ID230" s="689"/>
      <c r="IE230" s="689"/>
      <c r="IF230" s="689"/>
      <c r="IG230" s="689"/>
      <c r="IH230" s="689"/>
      <c r="II230" s="689"/>
      <c r="IJ230" s="689"/>
      <c r="IK230" s="689"/>
      <c r="IL230" s="689"/>
      <c r="IM230" s="689"/>
      <c r="IN230" s="689"/>
      <c r="IO230" s="689"/>
      <c r="IP230" s="689"/>
      <c r="IQ230" s="689"/>
      <c r="IR230" s="689"/>
      <c r="IS230" s="689"/>
      <c r="IT230" s="689"/>
      <c r="IU230" s="689"/>
      <c r="IV230" s="689"/>
      <c r="IW230" s="689"/>
      <c r="IX230" s="689"/>
      <c r="IY230" s="689"/>
      <c r="IZ230" s="689"/>
      <c r="JA230" s="689"/>
      <c r="JB230" s="689"/>
      <c r="JC230" s="689"/>
      <c r="JD230" s="689"/>
      <c r="JE230" s="689"/>
      <c r="JF230" s="689"/>
      <c r="JG230" s="689"/>
      <c r="JH230" s="689"/>
      <c r="JI230" s="689"/>
      <c r="JJ230" s="689"/>
      <c r="JK230" s="689"/>
      <c r="JL230" s="689"/>
      <c r="JM230" s="689"/>
      <c r="JN230" s="689"/>
      <c r="JO230" s="689"/>
      <c r="JP230" s="689"/>
      <c r="JQ230" s="689"/>
      <c r="JR230" s="689"/>
      <c r="JS230" s="689"/>
      <c r="JT230" s="689"/>
      <c r="JU230" s="689"/>
      <c r="JV230" s="689"/>
      <c r="JW230" s="689"/>
      <c r="JX230" s="689"/>
      <c r="JY230" s="689"/>
      <c r="JZ230" s="689"/>
      <c r="KA230" s="689"/>
      <c r="KB230" s="689"/>
      <c r="KC230" s="689"/>
      <c r="KD230" s="689"/>
      <c r="KE230" s="689"/>
      <c r="KF230" s="689"/>
      <c r="KG230" s="689"/>
      <c r="KH230" s="689"/>
      <c r="KI230" s="689"/>
      <c r="KJ230" s="689"/>
      <c r="KK230" s="689"/>
      <c r="KL230" s="689"/>
      <c r="KM230" s="689"/>
      <c r="KN230" s="689"/>
      <c r="KO230" s="689"/>
      <c r="KP230" s="689"/>
      <c r="KQ230" s="689"/>
      <c r="KR230" s="689"/>
      <c r="KS230" s="689"/>
      <c r="KT230" s="689"/>
      <c r="KU230" s="689"/>
      <c r="KV230" s="689"/>
      <c r="KW230" s="689"/>
      <c r="KX230" s="689"/>
      <c r="KY230" s="689"/>
      <c r="KZ230" s="689"/>
      <c r="LA230" s="689"/>
      <c r="LB230" s="689"/>
      <c r="LC230" s="689"/>
      <c r="LD230" s="689"/>
      <c r="LE230" s="689"/>
      <c r="LF230" s="689"/>
      <c r="LG230" s="689"/>
      <c r="LH230" s="689"/>
      <c r="LI230" s="689"/>
      <c r="LJ230" s="689"/>
      <c r="LK230" s="689"/>
      <c r="LL230" s="689"/>
      <c r="LM230" s="689"/>
      <c r="LN230" s="689"/>
      <c r="LO230" s="689"/>
      <c r="LP230" s="689"/>
      <c r="LQ230" s="689"/>
      <c r="LR230" s="689"/>
      <c r="LS230" s="689"/>
      <c r="LT230" s="689"/>
      <c r="LU230" s="689"/>
      <c r="LV230" s="689"/>
      <c r="LW230" s="689"/>
      <c r="LX230" s="689"/>
      <c r="LY230" s="689"/>
      <c r="LZ230" s="689"/>
      <c r="MA230" s="689"/>
      <c r="MB230" s="689"/>
      <c r="MC230" s="689"/>
      <c r="MD230" s="689"/>
      <c r="ME230" s="689"/>
      <c r="MF230" s="689"/>
      <c r="MG230" s="689"/>
      <c r="MH230" s="689"/>
      <c r="MI230" s="689"/>
      <c r="MJ230" s="689"/>
      <c r="MK230" s="689"/>
      <c r="ML230" s="689"/>
      <c r="MM230" s="689"/>
      <c r="MN230" s="689"/>
      <c r="MO230" s="689"/>
      <c r="MP230" s="689"/>
      <c r="MQ230" s="689"/>
      <c r="MR230" s="689"/>
      <c r="MS230" s="689"/>
      <c r="MT230" s="689"/>
      <c r="MU230" s="689"/>
      <c r="MV230" s="689"/>
      <c r="MW230" s="689"/>
      <c r="MX230" s="689"/>
      <c r="MY230" s="689"/>
      <c r="MZ230" s="689"/>
      <c r="NA230" s="689"/>
      <c r="NB230" s="689"/>
      <c r="NC230" s="689"/>
      <c r="ND230" s="689"/>
      <c r="NE230" s="689"/>
      <c r="NF230" s="689"/>
      <c r="NG230" s="689"/>
      <c r="NH230" s="689"/>
      <c r="NI230" s="689"/>
      <c r="NJ230" s="689"/>
      <c r="NK230" s="689"/>
      <c r="NL230" s="689"/>
      <c r="NM230" s="689"/>
      <c r="NN230" s="689"/>
      <c r="NO230" s="689"/>
      <c r="NP230" s="689"/>
      <c r="NQ230" s="689"/>
      <c r="NR230" s="689"/>
      <c r="NS230" s="689"/>
      <c r="NT230" s="689"/>
      <c r="NU230" s="689"/>
      <c r="NV230" s="689"/>
      <c r="NW230" s="689"/>
      <c r="NX230" s="689"/>
      <c r="NY230" s="689"/>
      <c r="NZ230" s="689"/>
      <c r="OA230" s="689"/>
      <c r="OB230" s="689"/>
      <c r="OC230" s="689"/>
      <c r="OD230" s="689"/>
      <c r="OE230" s="689"/>
      <c r="OF230" s="689"/>
      <c r="OG230" s="689"/>
      <c r="OH230" s="689"/>
      <c r="OI230" s="689"/>
      <c r="OJ230" s="689"/>
      <c r="OK230" s="689"/>
      <c r="OL230" s="689"/>
      <c r="OM230" s="689"/>
      <c r="ON230" s="689"/>
      <c r="OO230" s="689"/>
      <c r="OP230" s="689"/>
      <c r="OQ230" s="689"/>
      <c r="OR230" s="689"/>
      <c r="OS230" s="689"/>
      <c r="OT230" s="689"/>
      <c r="OU230" s="689"/>
      <c r="OV230" s="689"/>
      <c r="OW230" s="689"/>
      <c r="OX230" s="689"/>
      <c r="OY230" s="689"/>
      <c r="OZ230" s="689"/>
      <c r="PA230" s="689"/>
      <c r="PB230" s="689"/>
      <c r="PC230" s="689"/>
      <c r="PD230" s="689"/>
      <c r="PE230" s="689"/>
      <c r="PF230" s="689"/>
      <c r="PG230" s="689"/>
      <c r="PH230" s="689"/>
      <c r="PI230" s="689"/>
      <c r="PJ230" s="689"/>
      <c r="PK230" s="689"/>
      <c r="PL230" s="689"/>
      <c r="PM230" s="689"/>
      <c r="PN230" s="689"/>
      <c r="PO230" s="689"/>
      <c r="PP230" s="689"/>
      <c r="PQ230" s="689"/>
      <c r="PR230" s="689"/>
      <c r="PS230" s="689"/>
      <c r="PT230" s="689"/>
      <c r="PU230" s="689"/>
      <c r="PV230" s="689"/>
      <c r="PW230" s="689"/>
      <c r="PX230" s="689"/>
      <c r="PY230" s="689"/>
      <c r="PZ230" s="689"/>
      <c r="QA230" s="689"/>
      <c r="QB230" s="689"/>
      <c r="QC230" s="689"/>
      <c r="QD230" s="689"/>
      <c r="QE230" s="689"/>
      <c r="QF230" s="689"/>
      <c r="QG230" s="689"/>
      <c r="QH230" s="689"/>
      <c r="QI230" s="689"/>
      <c r="QJ230" s="689"/>
      <c r="QK230" s="689"/>
      <c r="QL230" s="689"/>
      <c r="QM230" s="689"/>
      <c r="QN230" s="689"/>
      <c r="QO230" s="689"/>
      <c r="QP230" s="689"/>
      <c r="QQ230" s="689"/>
      <c r="QR230" s="689"/>
      <c r="QS230" s="689"/>
      <c r="QT230" s="689"/>
      <c r="QU230" s="689"/>
      <c r="QV230" s="689"/>
      <c r="QW230" s="689"/>
      <c r="QX230" s="689"/>
      <c r="QY230" s="689"/>
      <c r="QZ230" s="689"/>
      <c r="RA230" s="689"/>
      <c r="RB230" s="689"/>
      <c r="RC230" s="689"/>
      <c r="RD230" s="689"/>
      <c r="RE230" s="689"/>
      <c r="RF230" s="689"/>
      <c r="RG230" s="689"/>
      <c r="RH230" s="689"/>
      <c r="RI230" s="689"/>
      <c r="RJ230" s="689"/>
      <c r="RK230" s="689"/>
      <c r="RL230" s="689"/>
      <c r="RM230" s="689"/>
      <c r="RN230" s="689"/>
      <c r="RO230" s="689"/>
      <c r="RP230" s="689"/>
      <c r="RQ230" s="689"/>
      <c r="RR230" s="689"/>
      <c r="RS230" s="689"/>
      <c r="RT230" s="689"/>
      <c r="RU230" s="689"/>
      <c r="RV230" s="689"/>
      <c r="RW230" s="689"/>
      <c r="RX230" s="689"/>
      <c r="RY230" s="689"/>
      <c r="RZ230" s="689"/>
      <c r="SA230" s="689"/>
      <c r="SB230" s="689"/>
      <c r="SC230" s="689"/>
      <c r="SD230" s="689"/>
      <c r="SE230" s="689"/>
      <c r="SF230" s="689"/>
      <c r="SG230" s="689"/>
      <c r="SH230" s="689"/>
      <c r="SI230" s="689"/>
      <c r="SJ230" s="689"/>
      <c r="SK230" s="689"/>
      <c r="SL230" s="689"/>
      <c r="SM230" s="689"/>
      <c r="SN230" s="689"/>
      <c r="SO230" s="689"/>
      <c r="SP230" s="689"/>
      <c r="SQ230" s="689"/>
      <c r="SR230" s="689"/>
      <c r="SS230" s="689"/>
      <c r="ST230" s="689"/>
      <c r="SU230" s="689"/>
      <c r="SV230" s="689"/>
      <c r="SW230" s="689"/>
      <c r="SX230" s="689"/>
      <c r="SY230" s="689"/>
      <c r="SZ230" s="689"/>
      <c r="TA230" s="689"/>
      <c r="TB230" s="689"/>
      <c r="TC230" s="689"/>
      <c r="TD230" s="689"/>
      <c r="TE230" s="689"/>
      <c r="TF230" s="689"/>
      <c r="TG230" s="689"/>
      <c r="TH230" s="689"/>
      <c r="TI230" s="689"/>
      <c r="TJ230" s="689"/>
      <c r="TK230" s="689"/>
      <c r="TL230" s="689"/>
      <c r="TM230" s="689"/>
      <c r="TN230" s="689"/>
      <c r="TO230" s="689"/>
      <c r="TP230" s="689"/>
      <c r="TQ230" s="689"/>
      <c r="TR230" s="689"/>
      <c r="TS230" s="689"/>
      <c r="TT230" s="689"/>
      <c r="TU230" s="689"/>
      <c r="TV230" s="689"/>
      <c r="TW230" s="689"/>
      <c r="TX230" s="689"/>
      <c r="TY230" s="689"/>
      <c r="TZ230" s="689"/>
      <c r="UA230" s="689"/>
      <c r="UB230" s="689"/>
      <c r="UC230" s="689"/>
      <c r="UD230" s="689"/>
      <c r="UE230" s="689"/>
      <c r="UF230" s="689"/>
      <c r="UG230" s="689"/>
      <c r="UH230" s="689"/>
      <c r="UI230" s="689"/>
      <c r="UJ230" s="689"/>
      <c r="UK230" s="689"/>
      <c r="UL230" s="689"/>
      <c r="UM230" s="689"/>
      <c r="UN230" s="689"/>
      <c r="UO230" s="689"/>
      <c r="UP230" s="689"/>
      <c r="UQ230" s="689"/>
      <c r="UR230" s="689"/>
      <c r="US230" s="689"/>
      <c r="UT230" s="689"/>
      <c r="UU230" s="689"/>
      <c r="UV230" s="689"/>
      <c r="UW230" s="689"/>
      <c r="UX230" s="689"/>
      <c r="UY230" s="689"/>
      <c r="UZ230" s="689"/>
      <c r="VA230" s="689"/>
      <c r="VB230" s="689"/>
      <c r="VC230" s="689"/>
      <c r="VD230" s="689"/>
      <c r="VE230" s="689"/>
      <c r="VF230" s="689"/>
      <c r="VG230" s="689"/>
      <c r="VH230" s="689"/>
      <c r="VI230" s="689"/>
      <c r="VJ230" s="689"/>
      <c r="VK230" s="689"/>
      <c r="VL230" s="689"/>
      <c r="VM230" s="689"/>
      <c r="VN230" s="689"/>
      <c r="VO230" s="689"/>
      <c r="VP230" s="689"/>
      <c r="VQ230" s="689"/>
      <c r="VR230" s="689"/>
      <c r="VS230" s="689"/>
      <c r="VT230" s="689"/>
      <c r="VU230" s="689"/>
      <c r="VV230" s="689"/>
      <c r="VW230" s="689"/>
      <c r="VX230" s="689"/>
      <c r="VY230" s="689"/>
      <c r="VZ230" s="689"/>
      <c r="WA230" s="689"/>
      <c r="WB230" s="689"/>
      <c r="WC230" s="689"/>
      <c r="WD230" s="689"/>
      <c r="WE230" s="689"/>
      <c r="WF230" s="689"/>
      <c r="WG230" s="689"/>
      <c r="WH230" s="689"/>
      <c r="WI230" s="689"/>
      <c r="WJ230" s="689"/>
      <c r="WK230" s="689"/>
      <c r="WL230" s="689"/>
      <c r="WM230" s="689"/>
      <c r="WN230" s="689"/>
      <c r="WO230" s="689"/>
      <c r="WP230" s="689"/>
      <c r="WQ230" s="689"/>
      <c r="WR230" s="689"/>
      <c r="WS230" s="689"/>
      <c r="WT230" s="689"/>
      <c r="WU230" s="689"/>
      <c r="WV230" s="689"/>
      <c r="WW230" s="689"/>
      <c r="WX230" s="689"/>
      <c r="WY230" s="689"/>
      <c r="WZ230" s="689"/>
      <c r="XA230" s="689"/>
      <c r="XB230" s="689"/>
      <c r="XC230" s="689"/>
      <c r="XD230" s="689"/>
      <c r="XE230" s="689"/>
      <c r="XF230" s="689"/>
      <c r="XG230" s="689"/>
      <c r="XH230" s="689"/>
      <c r="XI230" s="689"/>
      <c r="XJ230" s="689"/>
      <c r="XK230" s="689"/>
      <c r="XL230" s="689"/>
      <c r="XM230" s="689"/>
      <c r="XN230" s="689"/>
      <c r="XO230" s="689"/>
      <c r="XP230" s="689"/>
      <c r="XQ230" s="689"/>
      <c r="XR230" s="689"/>
      <c r="XS230" s="689"/>
      <c r="XT230" s="689"/>
      <c r="XU230" s="689"/>
      <c r="XV230" s="689"/>
      <c r="XW230" s="689"/>
      <c r="XX230" s="689"/>
      <c r="XY230" s="689"/>
      <c r="XZ230" s="689"/>
      <c r="YA230" s="689"/>
      <c r="YB230" s="689"/>
      <c r="YC230" s="689"/>
      <c r="YD230" s="689"/>
      <c r="YE230" s="689"/>
      <c r="YF230" s="689"/>
      <c r="YG230" s="689"/>
      <c r="YH230" s="689"/>
      <c r="YI230" s="689"/>
      <c r="YJ230" s="689"/>
      <c r="YK230" s="689"/>
      <c r="YL230" s="689"/>
      <c r="YM230" s="689"/>
      <c r="YN230" s="689"/>
      <c r="YO230" s="689"/>
      <c r="YP230" s="689"/>
      <c r="YQ230" s="689"/>
      <c r="YR230" s="689"/>
      <c r="YS230" s="689"/>
      <c r="YT230" s="689"/>
      <c r="YU230" s="689"/>
      <c r="YV230" s="689"/>
      <c r="YW230" s="689"/>
      <c r="YX230" s="689"/>
      <c r="YY230" s="689"/>
      <c r="YZ230" s="689"/>
      <c r="ZA230" s="689"/>
      <c r="ZB230" s="689"/>
      <c r="ZC230" s="689"/>
      <c r="ZD230" s="689"/>
      <c r="ZE230" s="689"/>
      <c r="ZF230" s="689"/>
      <c r="ZG230" s="689"/>
      <c r="ZH230" s="689"/>
      <c r="ZI230" s="689"/>
      <c r="ZJ230" s="689"/>
      <c r="ZK230" s="689"/>
      <c r="ZL230" s="689"/>
      <c r="ZM230" s="689"/>
      <c r="ZN230" s="689"/>
      <c r="ZO230" s="689"/>
      <c r="ZP230" s="689"/>
      <c r="ZQ230" s="689"/>
      <c r="ZR230" s="689"/>
      <c r="ZS230" s="689"/>
      <c r="ZT230" s="689"/>
      <c r="ZU230" s="689"/>
      <c r="ZV230" s="689"/>
      <c r="ZW230" s="689"/>
      <c r="ZX230" s="689"/>
      <c r="ZY230" s="689"/>
      <c r="ZZ230" s="689"/>
      <c r="AAA230" s="689"/>
      <c r="AAB230" s="689"/>
      <c r="AAC230" s="689"/>
      <c r="AAD230" s="689"/>
      <c r="AAE230" s="689"/>
      <c r="AAF230" s="689"/>
      <c r="AAG230" s="689"/>
      <c r="AAH230" s="689"/>
      <c r="AAI230" s="689"/>
      <c r="AAJ230" s="689"/>
      <c r="AAK230" s="689"/>
      <c r="AAL230" s="689"/>
      <c r="AAM230" s="689"/>
      <c r="AAN230" s="689"/>
      <c r="AAO230" s="689"/>
      <c r="AAP230" s="689"/>
      <c r="AAQ230" s="689"/>
      <c r="AAR230" s="689"/>
      <c r="AAS230" s="689"/>
      <c r="AAT230" s="689"/>
      <c r="AAU230" s="689"/>
      <c r="AAV230" s="689"/>
      <c r="AAW230" s="689"/>
      <c r="AAX230" s="689"/>
      <c r="AAY230" s="689"/>
      <c r="AAZ230" s="689"/>
      <c r="ABA230" s="689"/>
      <c r="ABB230" s="689"/>
      <c r="ABC230" s="689"/>
      <c r="ABD230" s="689"/>
      <c r="ABE230" s="689"/>
      <c r="ABF230" s="689"/>
      <c r="ABG230" s="689"/>
      <c r="ABH230" s="689"/>
      <c r="ABI230" s="689"/>
      <c r="ABJ230" s="689"/>
      <c r="ABK230" s="689"/>
      <c r="ABL230" s="689"/>
      <c r="ABM230" s="689"/>
      <c r="ABN230" s="689"/>
      <c r="ABO230" s="689"/>
      <c r="ABP230" s="689"/>
      <c r="ABQ230" s="689"/>
      <c r="ABR230" s="689"/>
      <c r="ABS230" s="689"/>
      <c r="ABT230" s="689"/>
      <c r="ABU230" s="689"/>
      <c r="ABV230" s="689"/>
      <c r="ABW230" s="689"/>
      <c r="ABX230" s="689"/>
      <c r="ABY230" s="689"/>
      <c r="ABZ230" s="689"/>
      <c r="ACA230" s="689"/>
      <c r="ACB230" s="689"/>
      <c r="ACC230" s="689"/>
      <c r="ACD230" s="689"/>
      <c r="ACE230" s="689"/>
      <c r="ACF230" s="689"/>
      <c r="ACG230" s="689"/>
      <c r="ACH230" s="689"/>
      <c r="ACI230" s="689"/>
      <c r="ACJ230" s="689"/>
      <c r="ACK230" s="689"/>
      <c r="ACL230" s="689"/>
      <c r="ACM230" s="689"/>
      <c r="ACN230" s="689"/>
      <c r="ACO230" s="689"/>
      <c r="ACP230" s="689"/>
      <c r="ACQ230" s="689"/>
      <c r="ACR230" s="689"/>
      <c r="ACS230" s="689"/>
      <c r="ACT230" s="689"/>
      <c r="ACU230" s="689"/>
      <c r="ACV230" s="689"/>
      <c r="ACW230" s="689"/>
      <c r="ACX230" s="689"/>
      <c r="ACY230" s="689"/>
      <c r="ACZ230" s="689"/>
      <c r="ADA230" s="689"/>
      <c r="ADB230" s="689"/>
      <c r="ADC230" s="689"/>
      <c r="ADD230" s="689"/>
      <c r="ADE230" s="689"/>
      <c r="ADF230" s="689"/>
      <c r="ADG230" s="689"/>
      <c r="ADH230" s="689"/>
      <c r="ADI230" s="689"/>
      <c r="ADJ230" s="689"/>
      <c r="ADK230" s="689"/>
      <c r="ADL230" s="689"/>
      <c r="ADM230" s="689"/>
      <c r="ADN230" s="689"/>
      <c r="ADO230" s="689"/>
      <c r="ADP230" s="689"/>
      <c r="ADQ230" s="689"/>
      <c r="ADR230" s="689"/>
      <c r="ADS230" s="689"/>
      <c r="ADT230" s="689"/>
      <c r="ADU230" s="689"/>
      <c r="ADV230" s="689"/>
      <c r="ADW230" s="689"/>
      <c r="ADX230" s="689"/>
      <c r="ADY230" s="689"/>
      <c r="ADZ230" s="689"/>
      <c r="AEA230" s="689"/>
      <c r="AEB230" s="689"/>
      <c r="AEC230" s="689"/>
      <c r="AED230" s="689"/>
      <c r="AEE230" s="689"/>
      <c r="AEF230" s="689"/>
      <c r="AEG230" s="689"/>
      <c r="AEH230" s="689"/>
      <c r="AEI230" s="689"/>
      <c r="AEJ230" s="689"/>
      <c r="AEK230" s="689"/>
      <c r="AEL230" s="689"/>
      <c r="AEM230" s="689"/>
      <c r="AEN230" s="689"/>
      <c r="AEO230" s="689"/>
      <c r="AEP230" s="689"/>
      <c r="AEQ230" s="689"/>
      <c r="AER230" s="689"/>
      <c r="AES230" s="689"/>
      <c r="AET230" s="689"/>
      <c r="AEU230" s="689"/>
      <c r="AEV230" s="689"/>
      <c r="AEW230" s="689"/>
      <c r="AEX230" s="689"/>
      <c r="AEY230" s="689"/>
      <c r="AEZ230" s="689"/>
      <c r="AFA230" s="689"/>
      <c r="AFB230" s="689"/>
      <c r="AFC230" s="689"/>
      <c r="AFD230" s="689"/>
      <c r="AFE230" s="689"/>
      <c r="AFF230" s="689"/>
      <c r="AFG230" s="689"/>
      <c r="AFH230" s="689"/>
      <c r="AFI230" s="689"/>
      <c r="AFJ230" s="689"/>
      <c r="AFK230" s="689"/>
      <c r="AFL230" s="689"/>
      <c r="AFM230" s="689"/>
      <c r="AFN230" s="689"/>
      <c r="AFO230" s="689"/>
      <c r="AFP230" s="689"/>
      <c r="AFQ230" s="689"/>
      <c r="AFR230" s="689"/>
      <c r="AFS230" s="689"/>
      <c r="AFT230" s="689"/>
      <c r="AFU230" s="689"/>
      <c r="AFV230" s="689"/>
      <c r="AFW230" s="689"/>
      <c r="AFX230" s="689"/>
      <c r="AFY230" s="689"/>
      <c r="AFZ230" s="689"/>
      <c r="AGA230" s="689"/>
      <c r="AGB230" s="689"/>
      <c r="AGC230" s="689"/>
      <c r="AGD230" s="689"/>
      <c r="AGE230" s="689"/>
      <c r="AGF230" s="689"/>
      <c r="AGG230" s="689"/>
      <c r="AGH230" s="689"/>
      <c r="AGI230" s="689"/>
      <c r="AGJ230" s="689"/>
      <c r="AGK230" s="689"/>
      <c r="AGL230" s="689"/>
      <c r="AGM230" s="689"/>
      <c r="AGN230" s="689"/>
      <c r="AGO230" s="689"/>
      <c r="AGP230" s="689"/>
      <c r="AGQ230" s="689"/>
      <c r="AGR230" s="689"/>
      <c r="AGS230" s="689"/>
      <c r="AGT230" s="689"/>
      <c r="AGU230" s="689"/>
      <c r="AGV230" s="689"/>
      <c r="AGW230" s="689"/>
      <c r="AGX230" s="689"/>
      <c r="AGY230" s="689"/>
      <c r="AGZ230" s="689"/>
      <c r="AHA230" s="689"/>
      <c r="AHB230" s="689"/>
      <c r="AHC230" s="689"/>
      <c r="AHD230" s="689"/>
      <c r="AHE230" s="689"/>
      <c r="AHF230" s="689"/>
      <c r="AHG230" s="689"/>
      <c r="AHH230" s="689"/>
      <c r="AHI230" s="689"/>
      <c r="AHJ230" s="689"/>
      <c r="AHK230" s="689"/>
      <c r="AHL230" s="689"/>
      <c r="AHM230" s="689"/>
      <c r="AHN230" s="689"/>
      <c r="AHO230" s="689"/>
      <c r="AHP230" s="689"/>
      <c r="AHQ230" s="689"/>
      <c r="AHR230" s="689"/>
      <c r="AHS230" s="689"/>
      <c r="AHT230" s="689"/>
      <c r="AHU230" s="689"/>
      <c r="AHV230" s="689"/>
      <c r="AHW230" s="689"/>
      <c r="AHX230" s="689"/>
      <c r="AHY230" s="689"/>
      <c r="AHZ230" s="689"/>
      <c r="AIA230" s="689"/>
      <c r="AIB230" s="689"/>
      <c r="AIC230" s="689"/>
      <c r="AID230" s="689"/>
      <c r="AIE230" s="689"/>
      <c r="AIF230" s="689"/>
      <c r="AIG230" s="689"/>
      <c r="AIH230" s="689"/>
      <c r="AII230" s="689"/>
      <c r="AIJ230" s="689"/>
      <c r="AIK230" s="689"/>
      <c r="AIL230" s="689"/>
      <c r="AIM230" s="689"/>
      <c r="AIN230" s="689"/>
      <c r="AIO230" s="689"/>
      <c r="AIP230" s="689"/>
      <c r="AIQ230" s="689"/>
      <c r="AIR230" s="689"/>
      <c r="AIS230" s="689"/>
      <c r="AIT230" s="689"/>
      <c r="AIU230" s="689"/>
      <c r="AIV230" s="689"/>
      <c r="AIW230" s="689"/>
      <c r="AIX230" s="689"/>
      <c r="AIY230" s="689"/>
      <c r="AIZ230" s="689"/>
      <c r="AJA230" s="689"/>
      <c r="AJB230" s="689"/>
      <c r="AJC230" s="689"/>
      <c r="AJD230" s="689"/>
      <c r="AJE230" s="689"/>
      <c r="AJF230" s="689"/>
      <c r="AJG230" s="689"/>
      <c r="AJH230" s="689"/>
      <c r="AJI230" s="689"/>
      <c r="AJJ230" s="689"/>
      <c r="AJK230" s="689"/>
      <c r="AJL230" s="689"/>
      <c r="AJM230" s="689"/>
      <c r="AJN230" s="689"/>
      <c r="AJO230" s="689"/>
      <c r="AJP230" s="689"/>
      <c r="AJQ230" s="689"/>
      <c r="AJR230" s="689"/>
      <c r="AJS230" s="689"/>
      <c r="AJT230" s="689"/>
      <c r="AJU230" s="689"/>
      <c r="AJV230" s="689"/>
      <c r="AJW230" s="689"/>
      <c r="AJX230" s="689"/>
      <c r="AJY230" s="689"/>
      <c r="AJZ230" s="689"/>
      <c r="AKA230" s="689"/>
      <c r="AKB230" s="689"/>
      <c r="AKC230" s="689"/>
      <c r="AKD230" s="689"/>
      <c r="AKE230" s="689"/>
      <c r="AKF230" s="689"/>
      <c r="AKG230" s="689"/>
      <c r="AKH230" s="689"/>
      <c r="AKI230" s="689"/>
      <c r="AKJ230" s="689"/>
      <c r="AKK230" s="689"/>
      <c r="AKL230" s="689"/>
      <c r="AKM230" s="689"/>
      <c r="AKN230" s="689"/>
      <c r="AKO230" s="689"/>
      <c r="AKP230" s="689"/>
      <c r="AKQ230" s="689"/>
      <c r="AKR230" s="689"/>
      <c r="AKS230" s="689"/>
      <c r="AKT230" s="689"/>
      <c r="AKU230" s="689"/>
      <c r="AKV230" s="689"/>
      <c r="AKW230" s="689"/>
      <c r="AKX230" s="689"/>
      <c r="AKY230" s="689"/>
      <c r="AKZ230" s="689"/>
      <c r="ALA230" s="689"/>
      <c r="ALB230" s="689"/>
      <c r="ALC230" s="689"/>
      <c r="ALD230" s="689"/>
      <c r="ALE230" s="689"/>
      <c r="ALF230" s="689"/>
      <c r="ALG230" s="689"/>
      <c r="ALH230" s="689"/>
      <c r="ALI230" s="689"/>
      <c r="ALJ230" s="689"/>
      <c r="ALK230" s="689"/>
      <c r="ALL230" s="689"/>
      <c r="ALM230" s="689"/>
      <c r="ALN230" s="689"/>
      <c r="ALO230" s="689"/>
      <c r="ALP230" s="689"/>
      <c r="ALQ230" s="689"/>
      <c r="ALR230" s="689"/>
      <c r="ALS230" s="689"/>
      <c r="ALT230" s="689"/>
      <c r="ALU230" s="689"/>
      <c r="ALV230" s="689"/>
      <c r="ALW230" s="689"/>
      <c r="ALX230" s="689"/>
      <c r="ALY230" s="689"/>
      <c r="ALZ230" s="689"/>
      <c r="AMA230" s="689"/>
      <c r="AMB230" s="689"/>
      <c r="AMC230" s="689"/>
      <c r="AMD230" s="689"/>
      <c r="AME230" s="689"/>
      <c r="AMF230" s="689"/>
      <c r="AMG230" s="689"/>
      <c r="AMH230" s="689"/>
      <c r="AMI230" s="689"/>
      <c r="AMJ230" s="689"/>
      <c r="AMK230" s="689"/>
      <c r="AML230" s="689"/>
      <c r="AMM230" s="689"/>
      <c r="AMN230" s="689"/>
      <c r="AMO230" s="689"/>
      <c r="AMP230" s="689"/>
      <c r="AMQ230" s="689"/>
      <c r="AMR230" s="689"/>
      <c r="AMS230" s="689"/>
      <c r="AMT230" s="689"/>
      <c r="AMU230" s="689"/>
      <c r="AMV230" s="689"/>
      <c r="AMW230" s="689"/>
      <c r="AMX230" s="689"/>
      <c r="AMY230" s="689"/>
      <c r="AMZ230" s="689"/>
      <c r="ANA230" s="689"/>
      <c r="ANB230" s="689"/>
      <c r="ANC230" s="689"/>
      <c r="AND230" s="689"/>
      <c r="ANE230" s="689"/>
      <c r="ANF230" s="689"/>
      <c r="ANG230" s="689"/>
      <c r="ANH230" s="689"/>
      <c r="ANI230" s="689"/>
      <c r="ANJ230" s="689"/>
      <c r="ANK230" s="689"/>
      <c r="ANL230" s="689"/>
      <c r="ANM230" s="689"/>
      <c r="ANN230" s="689"/>
      <c r="ANO230" s="689"/>
      <c r="ANP230" s="689"/>
      <c r="ANQ230" s="689"/>
      <c r="ANR230" s="689"/>
      <c r="ANS230" s="689"/>
      <c r="ANT230" s="689"/>
      <c r="ANU230" s="689"/>
      <c r="ANV230" s="689"/>
      <c r="ANW230" s="689"/>
      <c r="ANX230" s="689"/>
      <c r="ANY230" s="689"/>
      <c r="ANZ230" s="689"/>
      <c r="AOA230" s="689"/>
      <c r="AOB230" s="689"/>
      <c r="AOC230" s="689"/>
      <c r="AOD230" s="689"/>
      <c r="AOE230" s="689"/>
      <c r="AOF230" s="689"/>
      <c r="AOG230" s="689"/>
      <c r="AOH230" s="689"/>
      <c r="AOI230" s="689"/>
      <c r="AOJ230" s="689"/>
      <c r="AOK230" s="689"/>
      <c r="AOL230" s="689"/>
      <c r="AOM230" s="689"/>
      <c r="AON230" s="689"/>
      <c r="AOO230" s="689"/>
      <c r="AOP230" s="689"/>
      <c r="AOQ230" s="689"/>
      <c r="AOR230" s="689"/>
      <c r="AOS230" s="689"/>
      <c r="AOT230" s="689"/>
      <c r="AOU230" s="689"/>
      <c r="AOV230" s="689"/>
      <c r="AOW230" s="689"/>
      <c r="AOX230" s="689"/>
      <c r="AOY230" s="689"/>
      <c r="AOZ230" s="689"/>
      <c r="APA230" s="689"/>
      <c r="APB230" s="689"/>
      <c r="APC230" s="689"/>
      <c r="APD230" s="689"/>
      <c r="APE230" s="689"/>
      <c r="APF230" s="689"/>
      <c r="APG230" s="689"/>
      <c r="APH230" s="689"/>
      <c r="API230" s="689"/>
      <c r="APJ230" s="689"/>
      <c r="APK230" s="689"/>
      <c r="APL230" s="689"/>
      <c r="APM230" s="689"/>
      <c r="APN230" s="689"/>
      <c r="APO230" s="689"/>
      <c r="APP230" s="689"/>
      <c r="APQ230" s="689"/>
      <c r="APR230" s="689"/>
      <c r="APS230" s="689"/>
      <c r="APT230" s="689"/>
      <c r="APU230" s="689"/>
      <c r="APV230" s="689"/>
      <c r="APW230" s="689"/>
      <c r="APX230" s="689"/>
      <c r="APY230" s="689"/>
      <c r="APZ230" s="689"/>
      <c r="AQA230" s="689"/>
      <c r="AQB230" s="689"/>
      <c r="AQC230" s="689"/>
      <c r="AQD230" s="689"/>
      <c r="AQE230" s="689"/>
      <c r="AQF230" s="689"/>
      <c r="AQG230" s="689"/>
      <c r="AQH230" s="689"/>
      <c r="AQI230" s="689"/>
      <c r="AQJ230" s="689"/>
      <c r="AQK230" s="689"/>
      <c r="AQL230" s="689"/>
      <c r="AQM230" s="689"/>
      <c r="AQN230" s="689"/>
      <c r="AQO230" s="689"/>
      <c r="AQP230" s="689"/>
      <c r="AQQ230" s="689"/>
      <c r="AQR230" s="689"/>
      <c r="AQS230" s="689"/>
      <c r="AQT230" s="689"/>
      <c r="AQU230" s="689"/>
      <c r="AQV230" s="689"/>
      <c r="AQW230" s="689"/>
      <c r="AQX230" s="689"/>
      <c r="AQY230" s="689"/>
      <c r="AQZ230" s="689"/>
      <c r="ARA230" s="689"/>
      <c r="ARB230" s="689"/>
      <c r="ARC230" s="689"/>
      <c r="ARD230" s="689"/>
      <c r="ARE230" s="689"/>
      <c r="ARF230" s="689"/>
      <c r="ARG230" s="689"/>
      <c r="ARH230" s="689"/>
      <c r="ARI230" s="689"/>
      <c r="ARJ230" s="689"/>
      <c r="ARK230" s="689"/>
      <c r="ARL230" s="689"/>
      <c r="ARM230" s="689"/>
      <c r="ARN230" s="689"/>
      <c r="ARO230" s="689"/>
      <c r="ARP230" s="689"/>
      <c r="ARQ230" s="689"/>
      <c r="ARR230" s="689"/>
      <c r="ARS230" s="689"/>
      <c r="ART230" s="689"/>
      <c r="ARU230" s="689"/>
      <c r="ARV230" s="689"/>
      <c r="ARW230" s="689"/>
      <c r="ARX230" s="689"/>
      <c r="ARY230" s="689"/>
      <c r="ARZ230" s="689"/>
      <c r="ASA230" s="689"/>
      <c r="ASB230" s="689"/>
      <c r="ASC230" s="689"/>
      <c r="ASD230" s="689"/>
      <c r="ASE230" s="689"/>
      <c r="ASF230" s="689"/>
      <c r="ASG230" s="689"/>
      <c r="ASH230" s="689"/>
      <c r="ASI230" s="689"/>
      <c r="ASJ230" s="689"/>
      <c r="ASK230" s="689"/>
      <c r="ASL230" s="689"/>
      <c r="ASM230" s="689"/>
      <c r="ASN230" s="689"/>
      <c r="ASO230" s="689"/>
      <c r="ASP230" s="689"/>
      <c r="ASQ230" s="689"/>
      <c r="ASR230" s="689"/>
      <c r="ASS230" s="689"/>
      <c r="AST230" s="689"/>
      <c r="ASU230" s="689"/>
      <c r="ASV230" s="689"/>
      <c r="ASW230" s="689"/>
      <c r="ASX230" s="689"/>
      <c r="ASY230" s="689"/>
      <c r="ASZ230" s="689"/>
      <c r="ATA230" s="689"/>
      <c r="ATB230" s="689"/>
      <c r="ATC230" s="689"/>
      <c r="ATD230" s="689"/>
      <c r="ATE230" s="689"/>
      <c r="ATF230" s="689"/>
      <c r="ATG230" s="689"/>
      <c r="ATH230" s="689"/>
      <c r="ATI230" s="689"/>
      <c r="ATJ230" s="689"/>
      <c r="ATK230" s="689"/>
      <c r="ATL230" s="689"/>
      <c r="ATM230" s="689"/>
      <c r="ATN230" s="689"/>
      <c r="ATO230" s="689"/>
      <c r="ATP230" s="689"/>
      <c r="ATQ230" s="689"/>
      <c r="ATR230" s="689"/>
      <c r="ATS230" s="689"/>
      <c r="ATT230" s="689"/>
      <c r="ATU230" s="689"/>
      <c r="ATV230" s="689"/>
      <c r="ATW230" s="689"/>
      <c r="ATX230" s="689"/>
      <c r="ATY230" s="689"/>
      <c r="ATZ230" s="689"/>
      <c r="AUA230" s="689"/>
      <c r="AUB230" s="689"/>
      <c r="AUC230" s="689"/>
      <c r="AUD230" s="689"/>
      <c r="AUE230" s="689"/>
      <c r="AUF230" s="689"/>
      <c r="AUG230" s="689"/>
      <c r="AUH230" s="689"/>
      <c r="AUI230" s="689"/>
      <c r="AUJ230" s="689"/>
      <c r="AUK230" s="689"/>
      <c r="AUL230" s="689"/>
      <c r="AUM230" s="689"/>
      <c r="AUN230" s="689"/>
      <c r="AUO230" s="689"/>
      <c r="AUP230" s="689"/>
      <c r="AUQ230" s="689"/>
      <c r="AUR230" s="689"/>
      <c r="AUS230" s="689"/>
      <c r="AUT230" s="689"/>
      <c r="AUU230" s="689"/>
      <c r="AUV230" s="689"/>
      <c r="AUW230" s="689"/>
      <c r="AUX230" s="689"/>
      <c r="AUY230" s="689"/>
      <c r="AUZ230" s="689"/>
      <c r="AVA230" s="689"/>
      <c r="AVB230" s="689"/>
      <c r="AVC230" s="689"/>
      <c r="AVD230" s="689"/>
      <c r="AVE230" s="689"/>
      <c r="AVF230" s="689"/>
      <c r="AVG230" s="689"/>
      <c r="AVH230" s="689"/>
      <c r="AVI230" s="689"/>
      <c r="AVJ230" s="689"/>
      <c r="AVK230" s="689"/>
      <c r="AVL230" s="689"/>
      <c r="AVM230" s="689"/>
      <c r="AVN230" s="689"/>
      <c r="AVO230" s="689"/>
      <c r="AVP230" s="689"/>
      <c r="AVQ230" s="689"/>
      <c r="AVR230" s="689"/>
      <c r="AVS230" s="689"/>
      <c r="AVT230" s="689"/>
      <c r="AVU230" s="689"/>
      <c r="AVV230" s="689"/>
      <c r="AVW230" s="689"/>
      <c r="AVX230" s="689"/>
      <c r="AVY230" s="689"/>
      <c r="AVZ230" s="689"/>
      <c r="AWA230" s="689"/>
      <c r="AWB230" s="689"/>
      <c r="AWC230" s="689"/>
      <c r="AWD230" s="689"/>
      <c r="AWE230" s="689"/>
      <c r="AWF230" s="689"/>
      <c r="AWG230" s="689"/>
      <c r="AWH230" s="689"/>
      <c r="AWI230" s="689"/>
      <c r="AWJ230" s="689"/>
      <c r="AWK230" s="689"/>
      <c r="AWL230" s="689"/>
      <c r="AWM230" s="689"/>
      <c r="AWN230" s="689"/>
      <c r="AWO230" s="689"/>
      <c r="AWP230" s="689"/>
      <c r="AWQ230" s="689"/>
      <c r="AWR230" s="689"/>
      <c r="AWS230" s="689"/>
      <c r="AWT230" s="689"/>
      <c r="AWU230" s="689"/>
      <c r="AWV230" s="689"/>
      <c r="AWW230" s="689"/>
      <c r="AWX230" s="689"/>
      <c r="AWY230" s="689"/>
      <c r="AWZ230" s="689"/>
      <c r="AXA230" s="689"/>
      <c r="AXB230" s="689"/>
      <c r="AXC230" s="689"/>
      <c r="AXD230" s="689"/>
      <c r="AXE230" s="689"/>
      <c r="AXF230" s="689"/>
      <c r="AXG230" s="689"/>
      <c r="AXH230" s="689"/>
      <c r="AXI230" s="689"/>
      <c r="AXJ230" s="689"/>
    </row>
    <row r="231" spans="1:1310" s="690" customFormat="1" ht="23.25" customHeight="1">
      <c r="A231" s="691"/>
      <c r="B231" s="3705" t="s">
        <v>2082</v>
      </c>
      <c r="C231" s="3705"/>
      <c r="D231" s="3705"/>
      <c r="E231" s="3705"/>
      <c r="F231" s="693"/>
      <c r="G231" s="3705" t="s">
        <v>2083</v>
      </c>
      <c r="H231" s="3705"/>
      <c r="I231" s="3705"/>
      <c r="J231" s="693"/>
      <c r="K231" s="3705" t="s">
        <v>2084</v>
      </c>
      <c r="L231" s="3705"/>
      <c r="M231" s="3705"/>
      <c r="N231" s="693"/>
      <c r="O231" s="3705" t="s">
        <v>2085</v>
      </c>
      <c r="P231" s="3705"/>
      <c r="Q231" s="693"/>
      <c r="R231" s="75"/>
      <c r="S231" s="75"/>
      <c r="T231" s="75"/>
      <c r="U231" s="75"/>
      <c r="V231" s="75"/>
      <c r="W231" s="75"/>
      <c r="X231" s="75"/>
      <c r="Y231" s="75"/>
      <c r="Z231" s="75"/>
      <c r="AA231" s="75"/>
      <c r="AB231" s="75"/>
      <c r="AC231" s="75"/>
      <c r="AD231" s="689"/>
      <c r="AE231" s="689"/>
      <c r="AF231" s="689"/>
      <c r="AG231" s="689"/>
      <c r="AH231" s="689"/>
      <c r="AI231" s="689"/>
      <c r="AJ231" s="689"/>
      <c r="AK231" s="689"/>
      <c r="AL231" s="689"/>
      <c r="AM231" s="689"/>
      <c r="AN231" s="689"/>
      <c r="AO231" s="689"/>
      <c r="AP231" s="689"/>
      <c r="AQ231" s="689"/>
      <c r="AR231" s="689"/>
      <c r="AS231" s="689"/>
      <c r="AT231" s="689"/>
      <c r="AU231" s="689"/>
      <c r="AV231" s="689"/>
      <c r="AW231" s="689"/>
      <c r="AX231" s="689"/>
      <c r="AY231" s="689"/>
      <c r="AZ231" s="689"/>
      <c r="BA231" s="689"/>
      <c r="BB231" s="689"/>
      <c r="BC231" s="689"/>
      <c r="BD231" s="689"/>
      <c r="BE231" s="689"/>
      <c r="BF231" s="689"/>
      <c r="BG231" s="689"/>
      <c r="BH231" s="689"/>
      <c r="BI231" s="689"/>
      <c r="BJ231" s="689"/>
      <c r="BK231" s="689"/>
      <c r="BL231" s="689"/>
      <c r="BM231" s="689"/>
      <c r="BN231" s="689"/>
      <c r="BO231" s="689"/>
      <c r="BP231" s="689"/>
      <c r="BQ231" s="689"/>
      <c r="BR231" s="689"/>
      <c r="BS231" s="689"/>
      <c r="BT231" s="689"/>
      <c r="BU231" s="689"/>
      <c r="BV231" s="689"/>
      <c r="BW231" s="689"/>
      <c r="BX231" s="689"/>
      <c r="BY231" s="689"/>
      <c r="BZ231" s="689"/>
      <c r="CA231" s="689"/>
      <c r="CB231" s="689"/>
      <c r="CC231" s="689"/>
      <c r="CD231" s="689"/>
      <c r="CE231" s="689"/>
      <c r="CF231" s="689"/>
      <c r="CG231" s="689"/>
      <c r="CH231" s="689"/>
      <c r="CI231" s="689"/>
      <c r="CJ231" s="689"/>
      <c r="CK231" s="689"/>
      <c r="CL231" s="689"/>
      <c r="CM231" s="689"/>
      <c r="CN231" s="689"/>
      <c r="CO231" s="689"/>
      <c r="CP231" s="689"/>
      <c r="CQ231" s="689"/>
      <c r="CR231" s="689"/>
      <c r="CS231" s="689"/>
      <c r="CT231" s="689"/>
      <c r="CU231" s="689"/>
      <c r="CV231" s="689"/>
      <c r="CW231" s="689"/>
      <c r="CX231" s="689"/>
      <c r="CY231" s="689"/>
      <c r="CZ231" s="689"/>
      <c r="DA231" s="689"/>
      <c r="DB231" s="689"/>
      <c r="DC231" s="689"/>
      <c r="DD231" s="689"/>
      <c r="DE231" s="689"/>
      <c r="DF231" s="689"/>
      <c r="DG231" s="689"/>
      <c r="DH231" s="689"/>
      <c r="DI231" s="689"/>
      <c r="DJ231" s="689"/>
      <c r="DK231" s="689"/>
      <c r="DL231" s="689"/>
      <c r="DM231" s="689"/>
      <c r="DN231" s="689"/>
      <c r="DO231" s="689"/>
      <c r="DP231" s="689"/>
      <c r="DQ231" s="689"/>
      <c r="DR231" s="689"/>
      <c r="DS231" s="689"/>
      <c r="DT231" s="689"/>
      <c r="DU231" s="689"/>
      <c r="DV231" s="689"/>
      <c r="DW231" s="689"/>
      <c r="DX231" s="689"/>
      <c r="DY231" s="689"/>
      <c r="DZ231" s="689"/>
      <c r="EA231" s="689"/>
      <c r="EB231" s="689"/>
      <c r="EC231" s="689"/>
      <c r="ED231" s="689"/>
      <c r="EE231" s="689"/>
      <c r="EF231" s="689"/>
      <c r="EG231" s="689"/>
      <c r="EH231" s="689"/>
      <c r="EI231" s="689"/>
      <c r="EJ231" s="689"/>
      <c r="EK231" s="689"/>
      <c r="EL231" s="689"/>
      <c r="EM231" s="689"/>
      <c r="EN231" s="689"/>
      <c r="EO231" s="689"/>
      <c r="EP231" s="689"/>
      <c r="EQ231" s="689"/>
      <c r="ER231" s="689"/>
      <c r="ES231" s="689"/>
      <c r="ET231" s="689"/>
      <c r="EU231" s="689"/>
      <c r="EV231" s="689"/>
      <c r="EW231" s="689"/>
      <c r="EX231" s="689"/>
      <c r="EY231" s="689"/>
      <c r="EZ231" s="689"/>
      <c r="FA231" s="689"/>
      <c r="FB231" s="689"/>
      <c r="FC231" s="689"/>
      <c r="FD231" s="689"/>
      <c r="FE231" s="689"/>
      <c r="FF231" s="689"/>
      <c r="FG231" s="689"/>
      <c r="FH231" s="689"/>
      <c r="FI231" s="689"/>
      <c r="FJ231" s="689"/>
      <c r="FK231" s="689"/>
      <c r="FL231" s="689"/>
      <c r="FM231" s="689"/>
      <c r="FN231" s="689"/>
      <c r="FO231" s="689"/>
      <c r="FP231" s="689"/>
      <c r="FQ231" s="689"/>
      <c r="FR231" s="689"/>
      <c r="FS231" s="689"/>
      <c r="FT231" s="689"/>
      <c r="FU231" s="689"/>
      <c r="FV231" s="689"/>
      <c r="FW231" s="689"/>
      <c r="FX231" s="689"/>
      <c r="FY231" s="689"/>
      <c r="FZ231" s="689"/>
      <c r="GA231" s="689"/>
      <c r="GB231" s="689"/>
      <c r="GC231" s="689"/>
      <c r="GD231" s="689"/>
      <c r="GE231" s="689"/>
      <c r="GF231" s="689"/>
      <c r="GG231" s="689"/>
      <c r="GH231" s="689"/>
      <c r="GI231" s="689"/>
      <c r="GJ231" s="689"/>
      <c r="GK231" s="689"/>
      <c r="GL231" s="689"/>
      <c r="GM231" s="689"/>
      <c r="GN231" s="689"/>
      <c r="GO231" s="689"/>
      <c r="GP231" s="689"/>
      <c r="GQ231" s="689"/>
      <c r="GR231" s="689"/>
      <c r="GS231" s="689"/>
      <c r="GT231" s="689"/>
      <c r="GU231" s="689"/>
      <c r="GV231" s="689"/>
      <c r="GW231" s="689"/>
      <c r="GX231" s="689"/>
      <c r="GY231" s="689"/>
      <c r="GZ231" s="689"/>
      <c r="HA231" s="689"/>
      <c r="HB231" s="689"/>
      <c r="HC231" s="689"/>
      <c r="HD231" s="689"/>
      <c r="HE231" s="689"/>
      <c r="HF231" s="689"/>
      <c r="HG231" s="689"/>
      <c r="HH231" s="689"/>
      <c r="HI231" s="689"/>
      <c r="HJ231" s="689"/>
      <c r="HK231" s="689"/>
      <c r="HL231" s="689"/>
      <c r="HM231" s="689"/>
      <c r="HN231" s="689"/>
      <c r="HO231" s="689"/>
      <c r="HP231" s="689"/>
      <c r="HQ231" s="689"/>
      <c r="HR231" s="689"/>
      <c r="HS231" s="689"/>
      <c r="HT231" s="689"/>
      <c r="HU231" s="689"/>
      <c r="HV231" s="689"/>
      <c r="HW231" s="689"/>
      <c r="HX231" s="689"/>
      <c r="HY231" s="689"/>
      <c r="HZ231" s="689"/>
      <c r="IA231" s="689"/>
      <c r="IB231" s="689"/>
      <c r="IC231" s="689"/>
      <c r="ID231" s="689"/>
      <c r="IE231" s="689"/>
      <c r="IF231" s="689"/>
      <c r="IG231" s="689"/>
      <c r="IH231" s="689"/>
      <c r="II231" s="689"/>
      <c r="IJ231" s="689"/>
      <c r="IK231" s="689"/>
      <c r="IL231" s="689"/>
      <c r="IM231" s="689"/>
      <c r="IN231" s="689"/>
      <c r="IO231" s="689"/>
      <c r="IP231" s="689"/>
      <c r="IQ231" s="689"/>
      <c r="IR231" s="689"/>
      <c r="IS231" s="689"/>
      <c r="IT231" s="689"/>
      <c r="IU231" s="689"/>
      <c r="IV231" s="689"/>
      <c r="IW231" s="689"/>
      <c r="IX231" s="689"/>
      <c r="IY231" s="689"/>
      <c r="IZ231" s="689"/>
      <c r="JA231" s="689"/>
      <c r="JB231" s="689"/>
      <c r="JC231" s="689"/>
      <c r="JD231" s="689"/>
      <c r="JE231" s="689"/>
      <c r="JF231" s="689"/>
      <c r="JG231" s="689"/>
      <c r="JH231" s="689"/>
      <c r="JI231" s="689"/>
      <c r="JJ231" s="689"/>
      <c r="JK231" s="689"/>
      <c r="JL231" s="689"/>
      <c r="JM231" s="689"/>
      <c r="JN231" s="689"/>
      <c r="JO231" s="689"/>
      <c r="JP231" s="689"/>
      <c r="JQ231" s="689"/>
      <c r="JR231" s="689"/>
      <c r="JS231" s="689"/>
      <c r="JT231" s="689"/>
      <c r="JU231" s="689"/>
      <c r="JV231" s="689"/>
      <c r="JW231" s="689"/>
      <c r="JX231" s="689"/>
      <c r="JY231" s="689"/>
      <c r="JZ231" s="689"/>
      <c r="KA231" s="689"/>
      <c r="KB231" s="689"/>
      <c r="KC231" s="689"/>
      <c r="KD231" s="689"/>
      <c r="KE231" s="689"/>
      <c r="KF231" s="689"/>
      <c r="KG231" s="689"/>
      <c r="KH231" s="689"/>
      <c r="KI231" s="689"/>
      <c r="KJ231" s="689"/>
      <c r="KK231" s="689"/>
      <c r="KL231" s="689"/>
      <c r="KM231" s="689"/>
      <c r="KN231" s="689"/>
      <c r="KO231" s="689"/>
      <c r="KP231" s="689"/>
      <c r="KQ231" s="689"/>
      <c r="KR231" s="689"/>
      <c r="KS231" s="689"/>
      <c r="KT231" s="689"/>
      <c r="KU231" s="689"/>
      <c r="KV231" s="689"/>
      <c r="KW231" s="689"/>
      <c r="KX231" s="689"/>
      <c r="KY231" s="689"/>
      <c r="KZ231" s="689"/>
      <c r="LA231" s="689"/>
      <c r="LB231" s="689"/>
      <c r="LC231" s="689"/>
      <c r="LD231" s="689"/>
      <c r="LE231" s="689"/>
      <c r="LF231" s="689"/>
      <c r="LG231" s="689"/>
      <c r="LH231" s="689"/>
      <c r="LI231" s="689"/>
      <c r="LJ231" s="689"/>
      <c r="LK231" s="689"/>
      <c r="LL231" s="689"/>
      <c r="LM231" s="689"/>
      <c r="LN231" s="689"/>
      <c r="LO231" s="689"/>
      <c r="LP231" s="689"/>
      <c r="LQ231" s="689"/>
      <c r="LR231" s="689"/>
      <c r="LS231" s="689"/>
      <c r="LT231" s="689"/>
      <c r="LU231" s="689"/>
      <c r="LV231" s="689"/>
      <c r="LW231" s="689"/>
      <c r="LX231" s="689"/>
      <c r="LY231" s="689"/>
      <c r="LZ231" s="689"/>
      <c r="MA231" s="689"/>
      <c r="MB231" s="689"/>
      <c r="MC231" s="689"/>
      <c r="MD231" s="689"/>
      <c r="ME231" s="689"/>
      <c r="MF231" s="689"/>
      <c r="MG231" s="689"/>
      <c r="MH231" s="689"/>
      <c r="MI231" s="689"/>
      <c r="MJ231" s="689"/>
      <c r="MK231" s="689"/>
      <c r="ML231" s="689"/>
      <c r="MM231" s="689"/>
      <c r="MN231" s="689"/>
      <c r="MO231" s="689"/>
      <c r="MP231" s="689"/>
      <c r="MQ231" s="689"/>
      <c r="MR231" s="689"/>
      <c r="MS231" s="689"/>
      <c r="MT231" s="689"/>
      <c r="MU231" s="689"/>
      <c r="MV231" s="689"/>
      <c r="MW231" s="689"/>
      <c r="MX231" s="689"/>
      <c r="MY231" s="689"/>
      <c r="MZ231" s="689"/>
      <c r="NA231" s="689"/>
      <c r="NB231" s="689"/>
      <c r="NC231" s="689"/>
      <c r="ND231" s="689"/>
      <c r="NE231" s="689"/>
      <c r="NF231" s="689"/>
      <c r="NG231" s="689"/>
      <c r="NH231" s="689"/>
      <c r="NI231" s="689"/>
      <c r="NJ231" s="689"/>
      <c r="NK231" s="689"/>
      <c r="NL231" s="689"/>
      <c r="NM231" s="689"/>
      <c r="NN231" s="689"/>
      <c r="NO231" s="689"/>
      <c r="NP231" s="689"/>
      <c r="NQ231" s="689"/>
      <c r="NR231" s="689"/>
      <c r="NS231" s="689"/>
      <c r="NT231" s="689"/>
      <c r="NU231" s="689"/>
      <c r="NV231" s="689"/>
      <c r="NW231" s="689"/>
      <c r="NX231" s="689"/>
      <c r="NY231" s="689"/>
      <c r="NZ231" s="689"/>
      <c r="OA231" s="689"/>
      <c r="OB231" s="689"/>
      <c r="OC231" s="689"/>
      <c r="OD231" s="689"/>
      <c r="OE231" s="689"/>
      <c r="OF231" s="689"/>
      <c r="OG231" s="689"/>
      <c r="OH231" s="689"/>
      <c r="OI231" s="689"/>
      <c r="OJ231" s="689"/>
      <c r="OK231" s="689"/>
      <c r="OL231" s="689"/>
      <c r="OM231" s="689"/>
      <c r="ON231" s="689"/>
      <c r="OO231" s="689"/>
      <c r="OP231" s="689"/>
      <c r="OQ231" s="689"/>
      <c r="OR231" s="689"/>
      <c r="OS231" s="689"/>
      <c r="OT231" s="689"/>
      <c r="OU231" s="689"/>
      <c r="OV231" s="689"/>
      <c r="OW231" s="689"/>
      <c r="OX231" s="689"/>
      <c r="OY231" s="689"/>
      <c r="OZ231" s="689"/>
      <c r="PA231" s="689"/>
      <c r="PB231" s="689"/>
      <c r="PC231" s="689"/>
      <c r="PD231" s="689"/>
      <c r="PE231" s="689"/>
      <c r="PF231" s="689"/>
      <c r="PG231" s="689"/>
      <c r="PH231" s="689"/>
      <c r="PI231" s="689"/>
      <c r="PJ231" s="689"/>
      <c r="PK231" s="689"/>
      <c r="PL231" s="689"/>
      <c r="PM231" s="689"/>
      <c r="PN231" s="689"/>
      <c r="PO231" s="689"/>
      <c r="PP231" s="689"/>
      <c r="PQ231" s="689"/>
      <c r="PR231" s="689"/>
      <c r="PS231" s="689"/>
      <c r="PT231" s="689"/>
      <c r="PU231" s="689"/>
      <c r="PV231" s="689"/>
      <c r="PW231" s="689"/>
      <c r="PX231" s="689"/>
      <c r="PY231" s="689"/>
      <c r="PZ231" s="689"/>
      <c r="QA231" s="689"/>
      <c r="QB231" s="689"/>
      <c r="QC231" s="689"/>
      <c r="QD231" s="689"/>
      <c r="QE231" s="689"/>
      <c r="QF231" s="689"/>
      <c r="QG231" s="689"/>
      <c r="QH231" s="689"/>
      <c r="QI231" s="689"/>
      <c r="QJ231" s="689"/>
      <c r="QK231" s="689"/>
      <c r="QL231" s="689"/>
      <c r="QM231" s="689"/>
      <c r="QN231" s="689"/>
      <c r="QO231" s="689"/>
      <c r="QP231" s="689"/>
      <c r="QQ231" s="689"/>
      <c r="QR231" s="689"/>
      <c r="QS231" s="689"/>
      <c r="QT231" s="689"/>
      <c r="QU231" s="689"/>
      <c r="QV231" s="689"/>
      <c r="QW231" s="689"/>
      <c r="QX231" s="689"/>
      <c r="QY231" s="689"/>
      <c r="QZ231" s="689"/>
      <c r="RA231" s="689"/>
      <c r="RB231" s="689"/>
      <c r="RC231" s="689"/>
      <c r="RD231" s="689"/>
      <c r="RE231" s="689"/>
      <c r="RF231" s="689"/>
      <c r="RG231" s="689"/>
      <c r="RH231" s="689"/>
      <c r="RI231" s="689"/>
      <c r="RJ231" s="689"/>
      <c r="RK231" s="689"/>
      <c r="RL231" s="689"/>
      <c r="RM231" s="689"/>
      <c r="RN231" s="689"/>
      <c r="RO231" s="689"/>
      <c r="RP231" s="689"/>
      <c r="RQ231" s="689"/>
      <c r="RR231" s="689"/>
      <c r="RS231" s="689"/>
      <c r="RT231" s="689"/>
      <c r="RU231" s="689"/>
      <c r="RV231" s="689"/>
      <c r="RW231" s="689"/>
      <c r="RX231" s="689"/>
      <c r="RY231" s="689"/>
      <c r="RZ231" s="689"/>
      <c r="SA231" s="689"/>
      <c r="SB231" s="689"/>
      <c r="SC231" s="689"/>
      <c r="SD231" s="689"/>
      <c r="SE231" s="689"/>
      <c r="SF231" s="689"/>
      <c r="SG231" s="689"/>
      <c r="SH231" s="689"/>
      <c r="SI231" s="689"/>
      <c r="SJ231" s="689"/>
      <c r="SK231" s="689"/>
      <c r="SL231" s="689"/>
      <c r="SM231" s="689"/>
      <c r="SN231" s="689"/>
      <c r="SO231" s="689"/>
      <c r="SP231" s="689"/>
      <c r="SQ231" s="689"/>
      <c r="SR231" s="689"/>
      <c r="SS231" s="689"/>
      <c r="ST231" s="689"/>
      <c r="SU231" s="689"/>
      <c r="SV231" s="689"/>
      <c r="SW231" s="689"/>
      <c r="SX231" s="689"/>
      <c r="SY231" s="689"/>
      <c r="SZ231" s="689"/>
      <c r="TA231" s="689"/>
      <c r="TB231" s="689"/>
      <c r="TC231" s="689"/>
      <c r="TD231" s="689"/>
      <c r="TE231" s="689"/>
      <c r="TF231" s="689"/>
      <c r="TG231" s="689"/>
      <c r="TH231" s="689"/>
      <c r="TI231" s="689"/>
      <c r="TJ231" s="689"/>
      <c r="TK231" s="689"/>
      <c r="TL231" s="689"/>
      <c r="TM231" s="689"/>
      <c r="TN231" s="689"/>
      <c r="TO231" s="689"/>
      <c r="TP231" s="689"/>
      <c r="TQ231" s="689"/>
      <c r="TR231" s="689"/>
      <c r="TS231" s="689"/>
      <c r="TT231" s="689"/>
      <c r="TU231" s="689"/>
      <c r="TV231" s="689"/>
      <c r="TW231" s="689"/>
      <c r="TX231" s="689"/>
      <c r="TY231" s="689"/>
      <c r="TZ231" s="689"/>
      <c r="UA231" s="689"/>
      <c r="UB231" s="689"/>
      <c r="UC231" s="689"/>
      <c r="UD231" s="689"/>
      <c r="UE231" s="689"/>
      <c r="UF231" s="689"/>
      <c r="UG231" s="689"/>
      <c r="UH231" s="689"/>
      <c r="UI231" s="689"/>
      <c r="UJ231" s="689"/>
      <c r="UK231" s="689"/>
      <c r="UL231" s="689"/>
      <c r="UM231" s="689"/>
      <c r="UN231" s="689"/>
      <c r="UO231" s="689"/>
      <c r="UP231" s="689"/>
      <c r="UQ231" s="689"/>
      <c r="UR231" s="689"/>
      <c r="US231" s="689"/>
      <c r="UT231" s="689"/>
      <c r="UU231" s="689"/>
      <c r="UV231" s="689"/>
      <c r="UW231" s="689"/>
      <c r="UX231" s="689"/>
      <c r="UY231" s="689"/>
      <c r="UZ231" s="689"/>
      <c r="VA231" s="689"/>
      <c r="VB231" s="689"/>
      <c r="VC231" s="689"/>
      <c r="VD231" s="689"/>
      <c r="VE231" s="689"/>
      <c r="VF231" s="689"/>
      <c r="VG231" s="689"/>
      <c r="VH231" s="689"/>
      <c r="VI231" s="689"/>
      <c r="VJ231" s="689"/>
      <c r="VK231" s="689"/>
      <c r="VL231" s="689"/>
      <c r="VM231" s="689"/>
      <c r="VN231" s="689"/>
      <c r="VO231" s="689"/>
      <c r="VP231" s="689"/>
      <c r="VQ231" s="689"/>
      <c r="VR231" s="689"/>
      <c r="VS231" s="689"/>
      <c r="VT231" s="689"/>
      <c r="VU231" s="689"/>
      <c r="VV231" s="689"/>
      <c r="VW231" s="689"/>
      <c r="VX231" s="689"/>
      <c r="VY231" s="689"/>
      <c r="VZ231" s="689"/>
      <c r="WA231" s="689"/>
      <c r="WB231" s="689"/>
      <c r="WC231" s="689"/>
      <c r="WD231" s="689"/>
      <c r="WE231" s="689"/>
      <c r="WF231" s="689"/>
      <c r="WG231" s="689"/>
      <c r="WH231" s="689"/>
      <c r="WI231" s="689"/>
      <c r="WJ231" s="689"/>
      <c r="WK231" s="689"/>
      <c r="WL231" s="689"/>
      <c r="WM231" s="689"/>
      <c r="WN231" s="689"/>
      <c r="WO231" s="689"/>
      <c r="WP231" s="689"/>
      <c r="WQ231" s="689"/>
      <c r="WR231" s="689"/>
      <c r="WS231" s="689"/>
      <c r="WT231" s="689"/>
      <c r="WU231" s="689"/>
      <c r="WV231" s="689"/>
      <c r="WW231" s="689"/>
      <c r="WX231" s="689"/>
      <c r="WY231" s="689"/>
      <c r="WZ231" s="689"/>
      <c r="XA231" s="689"/>
      <c r="XB231" s="689"/>
      <c r="XC231" s="689"/>
      <c r="XD231" s="689"/>
      <c r="XE231" s="689"/>
      <c r="XF231" s="689"/>
      <c r="XG231" s="689"/>
      <c r="XH231" s="689"/>
      <c r="XI231" s="689"/>
      <c r="XJ231" s="689"/>
      <c r="XK231" s="689"/>
      <c r="XL231" s="689"/>
      <c r="XM231" s="689"/>
      <c r="XN231" s="689"/>
      <c r="XO231" s="689"/>
      <c r="XP231" s="689"/>
      <c r="XQ231" s="689"/>
      <c r="XR231" s="689"/>
      <c r="XS231" s="689"/>
      <c r="XT231" s="689"/>
      <c r="XU231" s="689"/>
      <c r="XV231" s="689"/>
      <c r="XW231" s="689"/>
      <c r="XX231" s="689"/>
      <c r="XY231" s="689"/>
      <c r="XZ231" s="689"/>
      <c r="YA231" s="689"/>
      <c r="YB231" s="689"/>
      <c r="YC231" s="689"/>
      <c r="YD231" s="689"/>
      <c r="YE231" s="689"/>
      <c r="YF231" s="689"/>
      <c r="YG231" s="689"/>
      <c r="YH231" s="689"/>
      <c r="YI231" s="689"/>
      <c r="YJ231" s="689"/>
      <c r="YK231" s="689"/>
      <c r="YL231" s="689"/>
      <c r="YM231" s="689"/>
      <c r="YN231" s="689"/>
      <c r="YO231" s="689"/>
      <c r="YP231" s="689"/>
      <c r="YQ231" s="689"/>
      <c r="YR231" s="689"/>
      <c r="YS231" s="689"/>
      <c r="YT231" s="689"/>
      <c r="YU231" s="689"/>
      <c r="YV231" s="689"/>
      <c r="YW231" s="689"/>
      <c r="YX231" s="689"/>
      <c r="YY231" s="689"/>
      <c r="YZ231" s="689"/>
      <c r="ZA231" s="689"/>
      <c r="ZB231" s="689"/>
      <c r="ZC231" s="689"/>
      <c r="ZD231" s="689"/>
      <c r="ZE231" s="689"/>
      <c r="ZF231" s="689"/>
      <c r="ZG231" s="689"/>
      <c r="ZH231" s="689"/>
      <c r="ZI231" s="689"/>
      <c r="ZJ231" s="689"/>
      <c r="ZK231" s="689"/>
      <c r="ZL231" s="689"/>
      <c r="ZM231" s="689"/>
      <c r="ZN231" s="689"/>
      <c r="ZO231" s="689"/>
      <c r="ZP231" s="689"/>
      <c r="ZQ231" s="689"/>
      <c r="ZR231" s="689"/>
      <c r="ZS231" s="689"/>
      <c r="ZT231" s="689"/>
      <c r="ZU231" s="689"/>
      <c r="ZV231" s="689"/>
      <c r="ZW231" s="689"/>
      <c r="ZX231" s="689"/>
      <c r="ZY231" s="689"/>
      <c r="ZZ231" s="689"/>
      <c r="AAA231" s="689"/>
      <c r="AAB231" s="689"/>
      <c r="AAC231" s="689"/>
      <c r="AAD231" s="689"/>
      <c r="AAE231" s="689"/>
      <c r="AAF231" s="689"/>
      <c r="AAG231" s="689"/>
      <c r="AAH231" s="689"/>
      <c r="AAI231" s="689"/>
      <c r="AAJ231" s="689"/>
      <c r="AAK231" s="689"/>
      <c r="AAL231" s="689"/>
      <c r="AAM231" s="689"/>
      <c r="AAN231" s="689"/>
      <c r="AAO231" s="689"/>
      <c r="AAP231" s="689"/>
      <c r="AAQ231" s="689"/>
      <c r="AAR231" s="689"/>
      <c r="AAS231" s="689"/>
      <c r="AAT231" s="689"/>
      <c r="AAU231" s="689"/>
      <c r="AAV231" s="689"/>
      <c r="AAW231" s="689"/>
      <c r="AAX231" s="689"/>
      <c r="AAY231" s="689"/>
      <c r="AAZ231" s="689"/>
      <c r="ABA231" s="689"/>
      <c r="ABB231" s="689"/>
      <c r="ABC231" s="689"/>
      <c r="ABD231" s="689"/>
      <c r="ABE231" s="689"/>
      <c r="ABF231" s="689"/>
      <c r="ABG231" s="689"/>
      <c r="ABH231" s="689"/>
      <c r="ABI231" s="689"/>
      <c r="ABJ231" s="689"/>
      <c r="ABK231" s="689"/>
      <c r="ABL231" s="689"/>
      <c r="ABM231" s="689"/>
      <c r="ABN231" s="689"/>
      <c r="ABO231" s="689"/>
      <c r="ABP231" s="689"/>
      <c r="ABQ231" s="689"/>
      <c r="ABR231" s="689"/>
      <c r="ABS231" s="689"/>
      <c r="ABT231" s="689"/>
      <c r="ABU231" s="689"/>
      <c r="ABV231" s="689"/>
      <c r="ABW231" s="689"/>
      <c r="ABX231" s="689"/>
      <c r="ABY231" s="689"/>
      <c r="ABZ231" s="689"/>
      <c r="ACA231" s="689"/>
      <c r="ACB231" s="689"/>
      <c r="ACC231" s="689"/>
      <c r="ACD231" s="689"/>
      <c r="ACE231" s="689"/>
      <c r="ACF231" s="689"/>
      <c r="ACG231" s="689"/>
      <c r="ACH231" s="689"/>
      <c r="ACI231" s="689"/>
      <c r="ACJ231" s="689"/>
      <c r="ACK231" s="689"/>
      <c r="ACL231" s="689"/>
      <c r="ACM231" s="689"/>
      <c r="ACN231" s="689"/>
      <c r="ACO231" s="689"/>
      <c r="ACP231" s="689"/>
      <c r="ACQ231" s="689"/>
      <c r="ACR231" s="689"/>
      <c r="ACS231" s="689"/>
      <c r="ACT231" s="689"/>
      <c r="ACU231" s="689"/>
      <c r="ACV231" s="689"/>
      <c r="ACW231" s="689"/>
      <c r="ACX231" s="689"/>
      <c r="ACY231" s="689"/>
      <c r="ACZ231" s="689"/>
      <c r="ADA231" s="689"/>
      <c r="ADB231" s="689"/>
      <c r="ADC231" s="689"/>
      <c r="ADD231" s="689"/>
      <c r="ADE231" s="689"/>
      <c r="ADF231" s="689"/>
      <c r="ADG231" s="689"/>
      <c r="ADH231" s="689"/>
      <c r="ADI231" s="689"/>
      <c r="ADJ231" s="689"/>
      <c r="ADK231" s="689"/>
      <c r="ADL231" s="689"/>
      <c r="ADM231" s="689"/>
      <c r="ADN231" s="689"/>
      <c r="ADO231" s="689"/>
      <c r="ADP231" s="689"/>
      <c r="ADQ231" s="689"/>
      <c r="ADR231" s="689"/>
      <c r="ADS231" s="689"/>
      <c r="ADT231" s="689"/>
      <c r="ADU231" s="689"/>
      <c r="ADV231" s="689"/>
      <c r="ADW231" s="689"/>
      <c r="ADX231" s="689"/>
      <c r="ADY231" s="689"/>
      <c r="ADZ231" s="689"/>
      <c r="AEA231" s="689"/>
      <c r="AEB231" s="689"/>
      <c r="AEC231" s="689"/>
      <c r="AED231" s="689"/>
      <c r="AEE231" s="689"/>
      <c r="AEF231" s="689"/>
      <c r="AEG231" s="689"/>
      <c r="AEH231" s="689"/>
      <c r="AEI231" s="689"/>
      <c r="AEJ231" s="689"/>
      <c r="AEK231" s="689"/>
      <c r="AEL231" s="689"/>
      <c r="AEM231" s="689"/>
      <c r="AEN231" s="689"/>
      <c r="AEO231" s="689"/>
      <c r="AEP231" s="689"/>
      <c r="AEQ231" s="689"/>
      <c r="AER231" s="689"/>
      <c r="AES231" s="689"/>
      <c r="AET231" s="689"/>
      <c r="AEU231" s="689"/>
      <c r="AEV231" s="689"/>
      <c r="AEW231" s="689"/>
      <c r="AEX231" s="689"/>
      <c r="AEY231" s="689"/>
      <c r="AEZ231" s="689"/>
      <c r="AFA231" s="689"/>
      <c r="AFB231" s="689"/>
      <c r="AFC231" s="689"/>
      <c r="AFD231" s="689"/>
      <c r="AFE231" s="689"/>
      <c r="AFF231" s="689"/>
      <c r="AFG231" s="689"/>
      <c r="AFH231" s="689"/>
      <c r="AFI231" s="689"/>
      <c r="AFJ231" s="689"/>
      <c r="AFK231" s="689"/>
      <c r="AFL231" s="689"/>
      <c r="AFM231" s="689"/>
      <c r="AFN231" s="689"/>
      <c r="AFO231" s="689"/>
      <c r="AFP231" s="689"/>
      <c r="AFQ231" s="689"/>
      <c r="AFR231" s="689"/>
      <c r="AFS231" s="689"/>
      <c r="AFT231" s="689"/>
      <c r="AFU231" s="689"/>
      <c r="AFV231" s="689"/>
      <c r="AFW231" s="689"/>
      <c r="AFX231" s="689"/>
      <c r="AFY231" s="689"/>
      <c r="AFZ231" s="689"/>
      <c r="AGA231" s="689"/>
      <c r="AGB231" s="689"/>
      <c r="AGC231" s="689"/>
      <c r="AGD231" s="689"/>
      <c r="AGE231" s="689"/>
      <c r="AGF231" s="689"/>
      <c r="AGG231" s="689"/>
      <c r="AGH231" s="689"/>
      <c r="AGI231" s="689"/>
      <c r="AGJ231" s="689"/>
      <c r="AGK231" s="689"/>
      <c r="AGL231" s="689"/>
      <c r="AGM231" s="689"/>
      <c r="AGN231" s="689"/>
      <c r="AGO231" s="689"/>
      <c r="AGP231" s="689"/>
      <c r="AGQ231" s="689"/>
      <c r="AGR231" s="689"/>
      <c r="AGS231" s="689"/>
      <c r="AGT231" s="689"/>
      <c r="AGU231" s="689"/>
      <c r="AGV231" s="689"/>
      <c r="AGW231" s="689"/>
      <c r="AGX231" s="689"/>
      <c r="AGY231" s="689"/>
      <c r="AGZ231" s="689"/>
      <c r="AHA231" s="689"/>
      <c r="AHB231" s="689"/>
      <c r="AHC231" s="689"/>
      <c r="AHD231" s="689"/>
      <c r="AHE231" s="689"/>
      <c r="AHF231" s="689"/>
      <c r="AHG231" s="689"/>
      <c r="AHH231" s="689"/>
      <c r="AHI231" s="689"/>
      <c r="AHJ231" s="689"/>
      <c r="AHK231" s="689"/>
      <c r="AHL231" s="689"/>
      <c r="AHM231" s="689"/>
      <c r="AHN231" s="689"/>
      <c r="AHO231" s="689"/>
      <c r="AHP231" s="689"/>
      <c r="AHQ231" s="689"/>
      <c r="AHR231" s="689"/>
      <c r="AHS231" s="689"/>
      <c r="AHT231" s="689"/>
      <c r="AHU231" s="689"/>
      <c r="AHV231" s="689"/>
      <c r="AHW231" s="689"/>
      <c r="AHX231" s="689"/>
      <c r="AHY231" s="689"/>
      <c r="AHZ231" s="689"/>
      <c r="AIA231" s="689"/>
      <c r="AIB231" s="689"/>
      <c r="AIC231" s="689"/>
      <c r="AID231" s="689"/>
      <c r="AIE231" s="689"/>
      <c r="AIF231" s="689"/>
      <c r="AIG231" s="689"/>
      <c r="AIH231" s="689"/>
      <c r="AII231" s="689"/>
      <c r="AIJ231" s="689"/>
      <c r="AIK231" s="689"/>
      <c r="AIL231" s="689"/>
      <c r="AIM231" s="689"/>
      <c r="AIN231" s="689"/>
      <c r="AIO231" s="689"/>
      <c r="AIP231" s="689"/>
      <c r="AIQ231" s="689"/>
      <c r="AIR231" s="689"/>
      <c r="AIS231" s="689"/>
      <c r="AIT231" s="689"/>
      <c r="AIU231" s="689"/>
      <c r="AIV231" s="689"/>
      <c r="AIW231" s="689"/>
      <c r="AIX231" s="689"/>
      <c r="AIY231" s="689"/>
      <c r="AIZ231" s="689"/>
      <c r="AJA231" s="689"/>
      <c r="AJB231" s="689"/>
      <c r="AJC231" s="689"/>
      <c r="AJD231" s="689"/>
      <c r="AJE231" s="689"/>
      <c r="AJF231" s="689"/>
      <c r="AJG231" s="689"/>
      <c r="AJH231" s="689"/>
      <c r="AJI231" s="689"/>
      <c r="AJJ231" s="689"/>
      <c r="AJK231" s="689"/>
      <c r="AJL231" s="689"/>
      <c r="AJM231" s="689"/>
      <c r="AJN231" s="689"/>
      <c r="AJO231" s="689"/>
      <c r="AJP231" s="689"/>
      <c r="AJQ231" s="689"/>
      <c r="AJR231" s="689"/>
      <c r="AJS231" s="689"/>
      <c r="AJT231" s="689"/>
      <c r="AJU231" s="689"/>
      <c r="AJV231" s="689"/>
      <c r="AJW231" s="689"/>
      <c r="AJX231" s="689"/>
      <c r="AJY231" s="689"/>
      <c r="AJZ231" s="689"/>
      <c r="AKA231" s="689"/>
      <c r="AKB231" s="689"/>
      <c r="AKC231" s="689"/>
      <c r="AKD231" s="689"/>
      <c r="AKE231" s="689"/>
      <c r="AKF231" s="689"/>
      <c r="AKG231" s="689"/>
      <c r="AKH231" s="689"/>
      <c r="AKI231" s="689"/>
      <c r="AKJ231" s="689"/>
      <c r="AKK231" s="689"/>
      <c r="AKL231" s="689"/>
      <c r="AKM231" s="689"/>
      <c r="AKN231" s="689"/>
      <c r="AKO231" s="689"/>
      <c r="AKP231" s="689"/>
      <c r="AKQ231" s="689"/>
      <c r="AKR231" s="689"/>
      <c r="AKS231" s="689"/>
      <c r="AKT231" s="689"/>
      <c r="AKU231" s="689"/>
      <c r="AKV231" s="689"/>
      <c r="AKW231" s="689"/>
      <c r="AKX231" s="689"/>
      <c r="AKY231" s="689"/>
      <c r="AKZ231" s="689"/>
      <c r="ALA231" s="689"/>
      <c r="ALB231" s="689"/>
      <c r="ALC231" s="689"/>
      <c r="ALD231" s="689"/>
      <c r="ALE231" s="689"/>
      <c r="ALF231" s="689"/>
      <c r="ALG231" s="689"/>
      <c r="ALH231" s="689"/>
      <c r="ALI231" s="689"/>
      <c r="ALJ231" s="689"/>
      <c r="ALK231" s="689"/>
      <c r="ALL231" s="689"/>
      <c r="ALM231" s="689"/>
      <c r="ALN231" s="689"/>
      <c r="ALO231" s="689"/>
      <c r="ALP231" s="689"/>
      <c r="ALQ231" s="689"/>
      <c r="ALR231" s="689"/>
      <c r="ALS231" s="689"/>
      <c r="ALT231" s="689"/>
      <c r="ALU231" s="689"/>
      <c r="ALV231" s="689"/>
      <c r="ALW231" s="689"/>
      <c r="ALX231" s="689"/>
      <c r="ALY231" s="689"/>
      <c r="ALZ231" s="689"/>
      <c r="AMA231" s="689"/>
      <c r="AMB231" s="689"/>
      <c r="AMC231" s="689"/>
      <c r="AMD231" s="689"/>
      <c r="AME231" s="689"/>
      <c r="AMF231" s="689"/>
      <c r="AMG231" s="689"/>
      <c r="AMH231" s="689"/>
      <c r="AMI231" s="689"/>
      <c r="AMJ231" s="689"/>
      <c r="AMK231" s="689"/>
      <c r="AML231" s="689"/>
      <c r="AMM231" s="689"/>
      <c r="AMN231" s="689"/>
      <c r="AMO231" s="689"/>
      <c r="AMP231" s="689"/>
      <c r="AMQ231" s="689"/>
      <c r="AMR231" s="689"/>
      <c r="AMS231" s="689"/>
      <c r="AMT231" s="689"/>
      <c r="AMU231" s="689"/>
      <c r="AMV231" s="689"/>
      <c r="AMW231" s="689"/>
      <c r="AMX231" s="689"/>
      <c r="AMY231" s="689"/>
      <c r="AMZ231" s="689"/>
      <c r="ANA231" s="689"/>
      <c r="ANB231" s="689"/>
      <c r="ANC231" s="689"/>
      <c r="AND231" s="689"/>
      <c r="ANE231" s="689"/>
      <c r="ANF231" s="689"/>
      <c r="ANG231" s="689"/>
      <c r="ANH231" s="689"/>
      <c r="ANI231" s="689"/>
      <c r="ANJ231" s="689"/>
      <c r="ANK231" s="689"/>
      <c r="ANL231" s="689"/>
      <c r="ANM231" s="689"/>
      <c r="ANN231" s="689"/>
      <c r="ANO231" s="689"/>
      <c r="ANP231" s="689"/>
      <c r="ANQ231" s="689"/>
      <c r="ANR231" s="689"/>
      <c r="ANS231" s="689"/>
      <c r="ANT231" s="689"/>
      <c r="ANU231" s="689"/>
      <c r="ANV231" s="689"/>
      <c r="ANW231" s="689"/>
      <c r="ANX231" s="689"/>
      <c r="ANY231" s="689"/>
      <c r="ANZ231" s="689"/>
      <c r="AOA231" s="689"/>
      <c r="AOB231" s="689"/>
      <c r="AOC231" s="689"/>
      <c r="AOD231" s="689"/>
      <c r="AOE231" s="689"/>
      <c r="AOF231" s="689"/>
      <c r="AOG231" s="689"/>
      <c r="AOH231" s="689"/>
      <c r="AOI231" s="689"/>
      <c r="AOJ231" s="689"/>
      <c r="AOK231" s="689"/>
      <c r="AOL231" s="689"/>
      <c r="AOM231" s="689"/>
      <c r="AON231" s="689"/>
      <c r="AOO231" s="689"/>
      <c r="AOP231" s="689"/>
      <c r="AOQ231" s="689"/>
      <c r="AOR231" s="689"/>
      <c r="AOS231" s="689"/>
      <c r="AOT231" s="689"/>
      <c r="AOU231" s="689"/>
      <c r="AOV231" s="689"/>
      <c r="AOW231" s="689"/>
      <c r="AOX231" s="689"/>
      <c r="AOY231" s="689"/>
      <c r="AOZ231" s="689"/>
      <c r="APA231" s="689"/>
      <c r="APB231" s="689"/>
      <c r="APC231" s="689"/>
      <c r="APD231" s="689"/>
      <c r="APE231" s="689"/>
      <c r="APF231" s="689"/>
      <c r="APG231" s="689"/>
      <c r="APH231" s="689"/>
      <c r="API231" s="689"/>
      <c r="APJ231" s="689"/>
      <c r="APK231" s="689"/>
      <c r="APL231" s="689"/>
      <c r="APM231" s="689"/>
      <c r="APN231" s="689"/>
      <c r="APO231" s="689"/>
      <c r="APP231" s="689"/>
      <c r="APQ231" s="689"/>
      <c r="APR231" s="689"/>
      <c r="APS231" s="689"/>
      <c r="APT231" s="689"/>
      <c r="APU231" s="689"/>
      <c r="APV231" s="689"/>
      <c r="APW231" s="689"/>
      <c r="APX231" s="689"/>
      <c r="APY231" s="689"/>
      <c r="APZ231" s="689"/>
      <c r="AQA231" s="689"/>
      <c r="AQB231" s="689"/>
      <c r="AQC231" s="689"/>
      <c r="AQD231" s="689"/>
      <c r="AQE231" s="689"/>
      <c r="AQF231" s="689"/>
      <c r="AQG231" s="689"/>
      <c r="AQH231" s="689"/>
      <c r="AQI231" s="689"/>
      <c r="AQJ231" s="689"/>
      <c r="AQK231" s="689"/>
      <c r="AQL231" s="689"/>
      <c r="AQM231" s="689"/>
      <c r="AQN231" s="689"/>
      <c r="AQO231" s="689"/>
      <c r="AQP231" s="689"/>
      <c r="AQQ231" s="689"/>
      <c r="AQR231" s="689"/>
      <c r="AQS231" s="689"/>
      <c r="AQT231" s="689"/>
      <c r="AQU231" s="689"/>
      <c r="AQV231" s="689"/>
      <c r="AQW231" s="689"/>
      <c r="AQX231" s="689"/>
      <c r="AQY231" s="689"/>
      <c r="AQZ231" s="689"/>
      <c r="ARA231" s="689"/>
      <c r="ARB231" s="689"/>
      <c r="ARC231" s="689"/>
      <c r="ARD231" s="689"/>
      <c r="ARE231" s="689"/>
      <c r="ARF231" s="689"/>
      <c r="ARG231" s="689"/>
      <c r="ARH231" s="689"/>
      <c r="ARI231" s="689"/>
      <c r="ARJ231" s="689"/>
      <c r="ARK231" s="689"/>
      <c r="ARL231" s="689"/>
      <c r="ARM231" s="689"/>
      <c r="ARN231" s="689"/>
      <c r="ARO231" s="689"/>
      <c r="ARP231" s="689"/>
      <c r="ARQ231" s="689"/>
      <c r="ARR231" s="689"/>
      <c r="ARS231" s="689"/>
      <c r="ART231" s="689"/>
      <c r="ARU231" s="689"/>
      <c r="ARV231" s="689"/>
      <c r="ARW231" s="689"/>
      <c r="ARX231" s="689"/>
      <c r="ARY231" s="689"/>
      <c r="ARZ231" s="689"/>
      <c r="ASA231" s="689"/>
      <c r="ASB231" s="689"/>
      <c r="ASC231" s="689"/>
      <c r="ASD231" s="689"/>
      <c r="ASE231" s="689"/>
      <c r="ASF231" s="689"/>
      <c r="ASG231" s="689"/>
      <c r="ASH231" s="689"/>
      <c r="ASI231" s="689"/>
      <c r="ASJ231" s="689"/>
      <c r="ASK231" s="689"/>
      <c r="ASL231" s="689"/>
      <c r="ASM231" s="689"/>
      <c r="ASN231" s="689"/>
      <c r="ASO231" s="689"/>
      <c r="ASP231" s="689"/>
      <c r="ASQ231" s="689"/>
      <c r="ASR231" s="689"/>
      <c r="ASS231" s="689"/>
      <c r="AST231" s="689"/>
      <c r="ASU231" s="689"/>
      <c r="ASV231" s="689"/>
      <c r="ASW231" s="689"/>
      <c r="ASX231" s="689"/>
      <c r="ASY231" s="689"/>
      <c r="ASZ231" s="689"/>
      <c r="ATA231" s="689"/>
      <c r="ATB231" s="689"/>
      <c r="ATC231" s="689"/>
      <c r="ATD231" s="689"/>
      <c r="ATE231" s="689"/>
      <c r="ATF231" s="689"/>
      <c r="ATG231" s="689"/>
      <c r="ATH231" s="689"/>
      <c r="ATI231" s="689"/>
      <c r="ATJ231" s="689"/>
      <c r="ATK231" s="689"/>
      <c r="ATL231" s="689"/>
      <c r="ATM231" s="689"/>
      <c r="ATN231" s="689"/>
      <c r="ATO231" s="689"/>
      <c r="ATP231" s="689"/>
      <c r="ATQ231" s="689"/>
      <c r="ATR231" s="689"/>
      <c r="ATS231" s="689"/>
      <c r="ATT231" s="689"/>
      <c r="ATU231" s="689"/>
      <c r="ATV231" s="689"/>
      <c r="ATW231" s="689"/>
      <c r="ATX231" s="689"/>
      <c r="ATY231" s="689"/>
      <c r="ATZ231" s="689"/>
      <c r="AUA231" s="689"/>
      <c r="AUB231" s="689"/>
      <c r="AUC231" s="689"/>
      <c r="AUD231" s="689"/>
      <c r="AUE231" s="689"/>
      <c r="AUF231" s="689"/>
      <c r="AUG231" s="689"/>
      <c r="AUH231" s="689"/>
      <c r="AUI231" s="689"/>
      <c r="AUJ231" s="689"/>
      <c r="AUK231" s="689"/>
      <c r="AUL231" s="689"/>
      <c r="AUM231" s="689"/>
      <c r="AUN231" s="689"/>
      <c r="AUO231" s="689"/>
      <c r="AUP231" s="689"/>
      <c r="AUQ231" s="689"/>
      <c r="AUR231" s="689"/>
      <c r="AUS231" s="689"/>
      <c r="AUT231" s="689"/>
      <c r="AUU231" s="689"/>
      <c r="AUV231" s="689"/>
      <c r="AUW231" s="689"/>
      <c r="AUX231" s="689"/>
      <c r="AUY231" s="689"/>
      <c r="AUZ231" s="689"/>
      <c r="AVA231" s="689"/>
      <c r="AVB231" s="689"/>
      <c r="AVC231" s="689"/>
      <c r="AVD231" s="689"/>
      <c r="AVE231" s="689"/>
      <c r="AVF231" s="689"/>
      <c r="AVG231" s="689"/>
      <c r="AVH231" s="689"/>
      <c r="AVI231" s="689"/>
      <c r="AVJ231" s="689"/>
      <c r="AVK231" s="689"/>
      <c r="AVL231" s="689"/>
      <c r="AVM231" s="689"/>
      <c r="AVN231" s="689"/>
      <c r="AVO231" s="689"/>
      <c r="AVP231" s="689"/>
      <c r="AVQ231" s="689"/>
      <c r="AVR231" s="689"/>
      <c r="AVS231" s="689"/>
      <c r="AVT231" s="689"/>
      <c r="AVU231" s="689"/>
      <c r="AVV231" s="689"/>
      <c r="AVW231" s="689"/>
      <c r="AVX231" s="689"/>
      <c r="AVY231" s="689"/>
      <c r="AVZ231" s="689"/>
      <c r="AWA231" s="689"/>
      <c r="AWB231" s="689"/>
      <c r="AWC231" s="689"/>
      <c r="AWD231" s="689"/>
      <c r="AWE231" s="689"/>
      <c r="AWF231" s="689"/>
      <c r="AWG231" s="689"/>
      <c r="AWH231" s="689"/>
      <c r="AWI231" s="689"/>
      <c r="AWJ231" s="689"/>
      <c r="AWK231" s="689"/>
      <c r="AWL231" s="689"/>
      <c r="AWM231" s="689"/>
      <c r="AWN231" s="689"/>
      <c r="AWO231" s="689"/>
      <c r="AWP231" s="689"/>
      <c r="AWQ231" s="689"/>
      <c r="AWR231" s="689"/>
      <c r="AWS231" s="689"/>
      <c r="AWT231" s="689"/>
      <c r="AWU231" s="689"/>
      <c r="AWV231" s="689"/>
      <c r="AWW231" s="689"/>
      <c r="AWX231" s="689"/>
      <c r="AWY231" s="689"/>
      <c r="AWZ231" s="689"/>
      <c r="AXA231" s="689"/>
      <c r="AXB231" s="689"/>
      <c r="AXC231" s="689"/>
      <c r="AXD231" s="689"/>
      <c r="AXE231" s="689"/>
      <c r="AXF231" s="689"/>
      <c r="AXG231" s="689"/>
      <c r="AXH231" s="689"/>
      <c r="AXI231" s="689"/>
      <c r="AXJ231" s="689"/>
    </row>
    <row r="232" spans="1:1310" s="690" customFormat="1" ht="23.25" customHeight="1">
      <c r="A232" s="691"/>
      <c r="B232" s="3705" t="s">
        <v>2086</v>
      </c>
      <c r="C232" s="3705"/>
      <c r="D232" s="3705"/>
      <c r="E232" s="3705"/>
      <c r="F232" s="693"/>
      <c r="G232" s="3705" t="s">
        <v>2087</v>
      </c>
      <c r="H232" s="3705"/>
      <c r="I232" s="3705"/>
      <c r="J232" s="693"/>
      <c r="K232" s="3723" t="s">
        <v>2088</v>
      </c>
      <c r="L232" s="3723"/>
      <c r="M232" s="3723"/>
      <c r="N232" s="693"/>
      <c r="O232" s="3705" t="s">
        <v>2089</v>
      </c>
      <c r="P232" s="3705"/>
      <c r="Q232" s="693"/>
      <c r="R232" s="75"/>
      <c r="S232" s="75"/>
      <c r="T232" s="75"/>
      <c r="U232" s="75"/>
      <c r="V232" s="75"/>
      <c r="W232" s="75"/>
      <c r="X232" s="75"/>
      <c r="Y232" s="75"/>
      <c r="Z232" s="75"/>
      <c r="AA232" s="75"/>
      <c r="AB232" s="75"/>
      <c r="AC232" s="75"/>
      <c r="AD232" s="689"/>
      <c r="AE232" s="689"/>
      <c r="AF232" s="689"/>
      <c r="AG232" s="689"/>
      <c r="AH232" s="689"/>
      <c r="AI232" s="689"/>
      <c r="AJ232" s="689"/>
      <c r="AK232" s="689"/>
      <c r="AL232" s="689"/>
      <c r="AM232" s="689"/>
      <c r="AN232" s="689"/>
      <c r="AO232" s="689"/>
      <c r="AP232" s="689"/>
      <c r="AQ232" s="689"/>
      <c r="AR232" s="689"/>
      <c r="AS232" s="689"/>
      <c r="AT232" s="689"/>
      <c r="AU232" s="689"/>
      <c r="AV232" s="689"/>
      <c r="AW232" s="689"/>
      <c r="AX232" s="689"/>
      <c r="AY232" s="689"/>
      <c r="AZ232" s="689"/>
      <c r="BA232" s="689"/>
      <c r="BB232" s="689"/>
      <c r="BC232" s="689"/>
      <c r="BD232" s="689"/>
      <c r="BE232" s="689"/>
      <c r="BF232" s="689"/>
      <c r="BG232" s="689"/>
      <c r="BH232" s="689"/>
      <c r="BI232" s="689"/>
      <c r="BJ232" s="689"/>
      <c r="BK232" s="689"/>
      <c r="BL232" s="689"/>
      <c r="BM232" s="689"/>
      <c r="BN232" s="689"/>
      <c r="BO232" s="689"/>
      <c r="BP232" s="689"/>
      <c r="BQ232" s="689"/>
      <c r="BR232" s="689"/>
      <c r="BS232" s="689"/>
      <c r="BT232" s="689"/>
      <c r="BU232" s="689"/>
      <c r="BV232" s="689"/>
      <c r="BW232" s="689"/>
      <c r="BX232" s="689"/>
      <c r="BY232" s="689"/>
      <c r="BZ232" s="689"/>
      <c r="CA232" s="689"/>
      <c r="CB232" s="689"/>
      <c r="CC232" s="689"/>
      <c r="CD232" s="689"/>
      <c r="CE232" s="689"/>
      <c r="CF232" s="689"/>
      <c r="CG232" s="689"/>
      <c r="CH232" s="689"/>
      <c r="CI232" s="689"/>
      <c r="CJ232" s="689"/>
      <c r="CK232" s="689"/>
      <c r="CL232" s="689"/>
      <c r="CM232" s="689"/>
      <c r="CN232" s="689"/>
      <c r="CO232" s="689"/>
      <c r="CP232" s="689"/>
      <c r="CQ232" s="689"/>
      <c r="CR232" s="689"/>
      <c r="CS232" s="689"/>
      <c r="CT232" s="689"/>
      <c r="CU232" s="689"/>
      <c r="CV232" s="689"/>
      <c r="CW232" s="689"/>
      <c r="CX232" s="689"/>
      <c r="CY232" s="689"/>
      <c r="CZ232" s="689"/>
      <c r="DA232" s="689"/>
      <c r="DB232" s="689"/>
      <c r="DC232" s="689"/>
      <c r="DD232" s="689"/>
      <c r="DE232" s="689"/>
      <c r="DF232" s="689"/>
      <c r="DG232" s="689"/>
      <c r="DH232" s="689"/>
      <c r="DI232" s="689"/>
      <c r="DJ232" s="689"/>
      <c r="DK232" s="689"/>
      <c r="DL232" s="689"/>
      <c r="DM232" s="689"/>
      <c r="DN232" s="689"/>
      <c r="DO232" s="689"/>
      <c r="DP232" s="689"/>
      <c r="DQ232" s="689"/>
      <c r="DR232" s="689"/>
      <c r="DS232" s="689"/>
      <c r="DT232" s="689"/>
      <c r="DU232" s="689"/>
      <c r="DV232" s="689"/>
      <c r="DW232" s="689"/>
      <c r="DX232" s="689"/>
      <c r="DY232" s="689"/>
      <c r="DZ232" s="689"/>
      <c r="EA232" s="689"/>
      <c r="EB232" s="689"/>
      <c r="EC232" s="689"/>
      <c r="ED232" s="689"/>
      <c r="EE232" s="689"/>
      <c r="EF232" s="689"/>
      <c r="EG232" s="689"/>
      <c r="EH232" s="689"/>
      <c r="EI232" s="689"/>
      <c r="EJ232" s="689"/>
      <c r="EK232" s="689"/>
      <c r="EL232" s="689"/>
      <c r="EM232" s="689"/>
      <c r="EN232" s="689"/>
      <c r="EO232" s="689"/>
      <c r="EP232" s="689"/>
      <c r="EQ232" s="689"/>
      <c r="ER232" s="689"/>
      <c r="ES232" s="689"/>
      <c r="ET232" s="689"/>
      <c r="EU232" s="689"/>
      <c r="EV232" s="689"/>
      <c r="EW232" s="689"/>
      <c r="EX232" s="689"/>
      <c r="EY232" s="689"/>
      <c r="EZ232" s="689"/>
      <c r="FA232" s="689"/>
      <c r="FB232" s="689"/>
      <c r="FC232" s="689"/>
      <c r="FD232" s="689"/>
      <c r="FE232" s="689"/>
      <c r="FF232" s="689"/>
      <c r="FG232" s="689"/>
      <c r="FH232" s="689"/>
      <c r="FI232" s="689"/>
      <c r="FJ232" s="689"/>
      <c r="FK232" s="689"/>
      <c r="FL232" s="689"/>
      <c r="FM232" s="689"/>
      <c r="FN232" s="689"/>
      <c r="FO232" s="689"/>
      <c r="FP232" s="689"/>
      <c r="FQ232" s="689"/>
      <c r="FR232" s="689"/>
      <c r="FS232" s="689"/>
      <c r="FT232" s="689"/>
      <c r="FU232" s="689"/>
      <c r="FV232" s="689"/>
      <c r="FW232" s="689"/>
      <c r="FX232" s="689"/>
      <c r="FY232" s="689"/>
      <c r="FZ232" s="689"/>
      <c r="GA232" s="689"/>
      <c r="GB232" s="689"/>
      <c r="GC232" s="689"/>
      <c r="GD232" s="689"/>
      <c r="GE232" s="689"/>
      <c r="GF232" s="689"/>
      <c r="GG232" s="689"/>
      <c r="GH232" s="689"/>
      <c r="GI232" s="689"/>
      <c r="GJ232" s="689"/>
      <c r="GK232" s="689"/>
      <c r="GL232" s="689"/>
      <c r="GM232" s="689"/>
      <c r="GN232" s="689"/>
      <c r="GO232" s="689"/>
      <c r="GP232" s="689"/>
      <c r="GQ232" s="689"/>
      <c r="GR232" s="689"/>
      <c r="GS232" s="689"/>
      <c r="GT232" s="689"/>
      <c r="GU232" s="689"/>
      <c r="GV232" s="689"/>
      <c r="GW232" s="689"/>
      <c r="GX232" s="689"/>
      <c r="GY232" s="689"/>
      <c r="GZ232" s="689"/>
      <c r="HA232" s="689"/>
      <c r="HB232" s="689"/>
      <c r="HC232" s="689"/>
      <c r="HD232" s="689"/>
      <c r="HE232" s="689"/>
      <c r="HF232" s="689"/>
      <c r="HG232" s="689"/>
      <c r="HH232" s="689"/>
      <c r="HI232" s="689"/>
      <c r="HJ232" s="689"/>
      <c r="HK232" s="689"/>
      <c r="HL232" s="689"/>
      <c r="HM232" s="689"/>
      <c r="HN232" s="689"/>
      <c r="HO232" s="689"/>
      <c r="HP232" s="689"/>
      <c r="HQ232" s="689"/>
      <c r="HR232" s="689"/>
      <c r="HS232" s="689"/>
      <c r="HT232" s="689"/>
      <c r="HU232" s="689"/>
      <c r="HV232" s="689"/>
      <c r="HW232" s="689"/>
      <c r="HX232" s="689"/>
      <c r="HY232" s="689"/>
      <c r="HZ232" s="689"/>
      <c r="IA232" s="689"/>
      <c r="IB232" s="689"/>
      <c r="IC232" s="689"/>
      <c r="ID232" s="689"/>
      <c r="IE232" s="689"/>
      <c r="IF232" s="689"/>
      <c r="IG232" s="689"/>
      <c r="IH232" s="689"/>
      <c r="II232" s="689"/>
      <c r="IJ232" s="689"/>
      <c r="IK232" s="689"/>
      <c r="IL232" s="689"/>
      <c r="IM232" s="689"/>
      <c r="IN232" s="689"/>
      <c r="IO232" s="689"/>
      <c r="IP232" s="689"/>
      <c r="IQ232" s="689"/>
      <c r="IR232" s="689"/>
      <c r="IS232" s="689"/>
      <c r="IT232" s="689"/>
      <c r="IU232" s="689"/>
      <c r="IV232" s="689"/>
      <c r="IW232" s="689"/>
      <c r="IX232" s="689"/>
      <c r="IY232" s="689"/>
      <c r="IZ232" s="689"/>
      <c r="JA232" s="689"/>
      <c r="JB232" s="689"/>
      <c r="JC232" s="689"/>
      <c r="JD232" s="689"/>
      <c r="JE232" s="689"/>
      <c r="JF232" s="689"/>
      <c r="JG232" s="689"/>
      <c r="JH232" s="689"/>
      <c r="JI232" s="689"/>
      <c r="JJ232" s="689"/>
      <c r="JK232" s="689"/>
      <c r="JL232" s="689"/>
      <c r="JM232" s="689"/>
      <c r="JN232" s="689"/>
      <c r="JO232" s="689"/>
      <c r="JP232" s="689"/>
      <c r="JQ232" s="689"/>
      <c r="JR232" s="689"/>
      <c r="JS232" s="689"/>
      <c r="JT232" s="689"/>
      <c r="JU232" s="689"/>
      <c r="JV232" s="689"/>
      <c r="JW232" s="689"/>
      <c r="JX232" s="689"/>
      <c r="JY232" s="689"/>
      <c r="JZ232" s="689"/>
      <c r="KA232" s="689"/>
      <c r="KB232" s="689"/>
      <c r="KC232" s="689"/>
      <c r="KD232" s="689"/>
      <c r="KE232" s="689"/>
      <c r="KF232" s="689"/>
      <c r="KG232" s="689"/>
      <c r="KH232" s="689"/>
      <c r="KI232" s="689"/>
      <c r="KJ232" s="689"/>
      <c r="KK232" s="689"/>
      <c r="KL232" s="689"/>
      <c r="KM232" s="689"/>
      <c r="KN232" s="689"/>
      <c r="KO232" s="689"/>
      <c r="KP232" s="689"/>
      <c r="KQ232" s="689"/>
      <c r="KR232" s="689"/>
      <c r="KS232" s="689"/>
      <c r="KT232" s="689"/>
      <c r="KU232" s="689"/>
      <c r="KV232" s="689"/>
      <c r="KW232" s="689"/>
      <c r="KX232" s="689"/>
      <c r="KY232" s="689"/>
      <c r="KZ232" s="689"/>
      <c r="LA232" s="689"/>
      <c r="LB232" s="689"/>
      <c r="LC232" s="689"/>
      <c r="LD232" s="689"/>
      <c r="LE232" s="689"/>
      <c r="LF232" s="689"/>
      <c r="LG232" s="689"/>
      <c r="LH232" s="689"/>
      <c r="LI232" s="689"/>
      <c r="LJ232" s="689"/>
      <c r="LK232" s="689"/>
      <c r="LL232" s="689"/>
      <c r="LM232" s="689"/>
      <c r="LN232" s="689"/>
      <c r="LO232" s="689"/>
      <c r="LP232" s="689"/>
      <c r="LQ232" s="689"/>
      <c r="LR232" s="689"/>
      <c r="LS232" s="689"/>
      <c r="LT232" s="689"/>
      <c r="LU232" s="689"/>
      <c r="LV232" s="689"/>
      <c r="LW232" s="689"/>
      <c r="LX232" s="689"/>
      <c r="LY232" s="689"/>
      <c r="LZ232" s="689"/>
      <c r="MA232" s="689"/>
      <c r="MB232" s="689"/>
      <c r="MC232" s="689"/>
      <c r="MD232" s="689"/>
      <c r="ME232" s="689"/>
      <c r="MF232" s="689"/>
      <c r="MG232" s="689"/>
      <c r="MH232" s="689"/>
      <c r="MI232" s="689"/>
      <c r="MJ232" s="689"/>
      <c r="MK232" s="689"/>
      <c r="ML232" s="689"/>
      <c r="MM232" s="689"/>
      <c r="MN232" s="689"/>
      <c r="MO232" s="689"/>
      <c r="MP232" s="689"/>
      <c r="MQ232" s="689"/>
      <c r="MR232" s="689"/>
      <c r="MS232" s="689"/>
      <c r="MT232" s="689"/>
      <c r="MU232" s="689"/>
      <c r="MV232" s="689"/>
      <c r="MW232" s="689"/>
      <c r="MX232" s="689"/>
      <c r="MY232" s="689"/>
      <c r="MZ232" s="689"/>
      <c r="NA232" s="689"/>
      <c r="NB232" s="689"/>
      <c r="NC232" s="689"/>
      <c r="ND232" s="689"/>
      <c r="NE232" s="689"/>
      <c r="NF232" s="689"/>
      <c r="NG232" s="689"/>
      <c r="NH232" s="689"/>
      <c r="NI232" s="689"/>
      <c r="NJ232" s="689"/>
      <c r="NK232" s="689"/>
      <c r="NL232" s="689"/>
      <c r="NM232" s="689"/>
      <c r="NN232" s="689"/>
      <c r="NO232" s="689"/>
      <c r="NP232" s="689"/>
      <c r="NQ232" s="689"/>
      <c r="NR232" s="689"/>
      <c r="NS232" s="689"/>
      <c r="NT232" s="689"/>
      <c r="NU232" s="689"/>
      <c r="NV232" s="689"/>
      <c r="NW232" s="689"/>
      <c r="NX232" s="689"/>
      <c r="NY232" s="689"/>
      <c r="NZ232" s="689"/>
      <c r="OA232" s="689"/>
      <c r="OB232" s="689"/>
      <c r="OC232" s="689"/>
      <c r="OD232" s="689"/>
      <c r="OE232" s="689"/>
      <c r="OF232" s="689"/>
      <c r="OG232" s="689"/>
      <c r="OH232" s="689"/>
      <c r="OI232" s="689"/>
      <c r="OJ232" s="689"/>
      <c r="OK232" s="689"/>
      <c r="OL232" s="689"/>
      <c r="OM232" s="689"/>
      <c r="ON232" s="689"/>
      <c r="OO232" s="689"/>
      <c r="OP232" s="689"/>
      <c r="OQ232" s="689"/>
      <c r="OR232" s="689"/>
      <c r="OS232" s="689"/>
      <c r="OT232" s="689"/>
      <c r="OU232" s="689"/>
      <c r="OV232" s="689"/>
      <c r="OW232" s="689"/>
      <c r="OX232" s="689"/>
      <c r="OY232" s="689"/>
      <c r="OZ232" s="689"/>
      <c r="PA232" s="689"/>
      <c r="PB232" s="689"/>
      <c r="PC232" s="689"/>
      <c r="PD232" s="689"/>
      <c r="PE232" s="689"/>
      <c r="PF232" s="689"/>
      <c r="PG232" s="689"/>
      <c r="PH232" s="689"/>
      <c r="PI232" s="689"/>
      <c r="PJ232" s="689"/>
      <c r="PK232" s="689"/>
      <c r="PL232" s="689"/>
      <c r="PM232" s="689"/>
      <c r="PN232" s="689"/>
      <c r="PO232" s="689"/>
      <c r="PP232" s="689"/>
      <c r="PQ232" s="689"/>
      <c r="PR232" s="689"/>
      <c r="PS232" s="689"/>
      <c r="PT232" s="689"/>
      <c r="PU232" s="689"/>
      <c r="PV232" s="689"/>
      <c r="PW232" s="689"/>
      <c r="PX232" s="689"/>
      <c r="PY232" s="689"/>
      <c r="PZ232" s="689"/>
      <c r="QA232" s="689"/>
      <c r="QB232" s="689"/>
      <c r="QC232" s="689"/>
      <c r="QD232" s="689"/>
      <c r="QE232" s="689"/>
      <c r="QF232" s="689"/>
      <c r="QG232" s="689"/>
      <c r="QH232" s="689"/>
      <c r="QI232" s="689"/>
      <c r="QJ232" s="689"/>
      <c r="QK232" s="689"/>
      <c r="QL232" s="689"/>
      <c r="QM232" s="689"/>
      <c r="QN232" s="689"/>
      <c r="QO232" s="689"/>
      <c r="QP232" s="689"/>
      <c r="QQ232" s="689"/>
      <c r="QR232" s="689"/>
      <c r="QS232" s="689"/>
      <c r="QT232" s="689"/>
      <c r="QU232" s="689"/>
      <c r="QV232" s="689"/>
      <c r="QW232" s="689"/>
      <c r="QX232" s="689"/>
      <c r="QY232" s="689"/>
      <c r="QZ232" s="689"/>
      <c r="RA232" s="689"/>
      <c r="RB232" s="689"/>
      <c r="RC232" s="689"/>
      <c r="RD232" s="689"/>
      <c r="RE232" s="689"/>
      <c r="RF232" s="689"/>
      <c r="RG232" s="689"/>
      <c r="RH232" s="689"/>
      <c r="RI232" s="689"/>
      <c r="RJ232" s="689"/>
      <c r="RK232" s="689"/>
      <c r="RL232" s="689"/>
      <c r="RM232" s="689"/>
      <c r="RN232" s="689"/>
      <c r="RO232" s="689"/>
      <c r="RP232" s="689"/>
      <c r="RQ232" s="689"/>
      <c r="RR232" s="689"/>
      <c r="RS232" s="689"/>
      <c r="RT232" s="689"/>
      <c r="RU232" s="689"/>
      <c r="RV232" s="689"/>
      <c r="RW232" s="689"/>
      <c r="RX232" s="689"/>
      <c r="RY232" s="689"/>
      <c r="RZ232" s="689"/>
      <c r="SA232" s="689"/>
      <c r="SB232" s="689"/>
      <c r="SC232" s="689"/>
      <c r="SD232" s="689"/>
      <c r="SE232" s="689"/>
      <c r="SF232" s="689"/>
      <c r="SG232" s="689"/>
      <c r="SH232" s="689"/>
      <c r="SI232" s="689"/>
      <c r="SJ232" s="689"/>
      <c r="SK232" s="689"/>
      <c r="SL232" s="689"/>
      <c r="SM232" s="689"/>
      <c r="SN232" s="689"/>
      <c r="SO232" s="689"/>
      <c r="SP232" s="689"/>
      <c r="SQ232" s="689"/>
      <c r="SR232" s="689"/>
      <c r="SS232" s="689"/>
      <c r="ST232" s="689"/>
      <c r="SU232" s="689"/>
      <c r="SV232" s="689"/>
      <c r="SW232" s="689"/>
      <c r="SX232" s="689"/>
      <c r="SY232" s="689"/>
      <c r="SZ232" s="689"/>
      <c r="TA232" s="689"/>
      <c r="TB232" s="689"/>
      <c r="TC232" s="689"/>
      <c r="TD232" s="689"/>
      <c r="TE232" s="689"/>
      <c r="TF232" s="689"/>
      <c r="TG232" s="689"/>
      <c r="TH232" s="689"/>
      <c r="TI232" s="689"/>
      <c r="TJ232" s="689"/>
      <c r="TK232" s="689"/>
      <c r="TL232" s="689"/>
      <c r="TM232" s="689"/>
      <c r="TN232" s="689"/>
      <c r="TO232" s="689"/>
      <c r="TP232" s="689"/>
      <c r="TQ232" s="689"/>
      <c r="TR232" s="689"/>
      <c r="TS232" s="689"/>
      <c r="TT232" s="689"/>
      <c r="TU232" s="689"/>
      <c r="TV232" s="689"/>
      <c r="TW232" s="689"/>
      <c r="TX232" s="689"/>
      <c r="TY232" s="689"/>
      <c r="TZ232" s="689"/>
      <c r="UA232" s="689"/>
      <c r="UB232" s="689"/>
      <c r="UC232" s="689"/>
      <c r="UD232" s="689"/>
      <c r="UE232" s="689"/>
      <c r="UF232" s="689"/>
      <c r="UG232" s="689"/>
      <c r="UH232" s="689"/>
      <c r="UI232" s="689"/>
      <c r="UJ232" s="689"/>
      <c r="UK232" s="689"/>
      <c r="UL232" s="689"/>
      <c r="UM232" s="689"/>
      <c r="UN232" s="689"/>
      <c r="UO232" s="689"/>
      <c r="UP232" s="689"/>
      <c r="UQ232" s="689"/>
      <c r="UR232" s="689"/>
      <c r="US232" s="689"/>
      <c r="UT232" s="689"/>
      <c r="UU232" s="689"/>
      <c r="UV232" s="689"/>
      <c r="UW232" s="689"/>
      <c r="UX232" s="689"/>
      <c r="UY232" s="689"/>
      <c r="UZ232" s="689"/>
      <c r="VA232" s="689"/>
      <c r="VB232" s="689"/>
      <c r="VC232" s="689"/>
      <c r="VD232" s="689"/>
      <c r="VE232" s="689"/>
      <c r="VF232" s="689"/>
      <c r="VG232" s="689"/>
      <c r="VH232" s="689"/>
      <c r="VI232" s="689"/>
      <c r="VJ232" s="689"/>
      <c r="VK232" s="689"/>
      <c r="VL232" s="689"/>
      <c r="VM232" s="689"/>
      <c r="VN232" s="689"/>
      <c r="VO232" s="689"/>
      <c r="VP232" s="689"/>
      <c r="VQ232" s="689"/>
      <c r="VR232" s="689"/>
      <c r="VS232" s="689"/>
      <c r="VT232" s="689"/>
      <c r="VU232" s="689"/>
      <c r="VV232" s="689"/>
      <c r="VW232" s="689"/>
      <c r="VX232" s="689"/>
      <c r="VY232" s="689"/>
      <c r="VZ232" s="689"/>
      <c r="WA232" s="689"/>
      <c r="WB232" s="689"/>
      <c r="WC232" s="689"/>
      <c r="WD232" s="689"/>
      <c r="WE232" s="689"/>
      <c r="WF232" s="689"/>
      <c r="WG232" s="689"/>
      <c r="WH232" s="689"/>
      <c r="WI232" s="689"/>
      <c r="WJ232" s="689"/>
      <c r="WK232" s="689"/>
      <c r="WL232" s="689"/>
      <c r="WM232" s="689"/>
      <c r="WN232" s="689"/>
      <c r="WO232" s="689"/>
      <c r="WP232" s="689"/>
      <c r="WQ232" s="689"/>
      <c r="WR232" s="689"/>
      <c r="WS232" s="689"/>
      <c r="WT232" s="689"/>
      <c r="WU232" s="689"/>
      <c r="WV232" s="689"/>
      <c r="WW232" s="689"/>
      <c r="WX232" s="689"/>
      <c r="WY232" s="689"/>
      <c r="WZ232" s="689"/>
      <c r="XA232" s="689"/>
      <c r="XB232" s="689"/>
      <c r="XC232" s="689"/>
      <c r="XD232" s="689"/>
      <c r="XE232" s="689"/>
      <c r="XF232" s="689"/>
      <c r="XG232" s="689"/>
      <c r="XH232" s="689"/>
      <c r="XI232" s="689"/>
      <c r="XJ232" s="689"/>
      <c r="XK232" s="689"/>
      <c r="XL232" s="689"/>
      <c r="XM232" s="689"/>
      <c r="XN232" s="689"/>
      <c r="XO232" s="689"/>
      <c r="XP232" s="689"/>
      <c r="XQ232" s="689"/>
      <c r="XR232" s="689"/>
      <c r="XS232" s="689"/>
      <c r="XT232" s="689"/>
      <c r="XU232" s="689"/>
      <c r="XV232" s="689"/>
      <c r="XW232" s="689"/>
      <c r="XX232" s="689"/>
      <c r="XY232" s="689"/>
      <c r="XZ232" s="689"/>
      <c r="YA232" s="689"/>
      <c r="YB232" s="689"/>
      <c r="YC232" s="689"/>
      <c r="YD232" s="689"/>
      <c r="YE232" s="689"/>
      <c r="YF232" s="689"/>
      <c r="YG232" s="689"/>
      <c r="YH232" s="689"/>
      <c r="YI232" s="689"/>
      <c r="YJ232" s="689"/>
      <c r="YK232" s="689"/>
      <c r="YL232" s="689"/>
      <c r="YM232" s="689"/>
      <c r="YN232" s="689"/>
      <c r="YO232" s="689"/>
      <c r="YP232" s="689"/>
      <c r="YQ232" s="689"/>
      <c r="YR232" s="689"/>
      <c r="YS232" s="689"/>
      <c r="YT232" s="689"/>
      <c r="YU232" s="689"/>
      <c r="YV232" s="689"/>
      <c r="YW232" s="689"/>
      <c r="YX232" s="689"/>
      <c r="YY232" s="689"/>
      <c r="YZ232" s="689"/>
      <c r="ZA232" s="689"/>
      <c r="ZB232" s="689"/>
      <c r="ZC232" s="689"/>
      <c r="ZD232" s="689"/>
      <c r="ZE232" s="689"/>
      <c r="ZF232" s="689"/>
      <c r="ZG232" s="689"/>
      <c r="ZH232" s="689"/>
      <c r="ZI232" s="689"/>
      <c r="ZJ232" s="689"/>
      <c r="ZK232" s="689"/>
      <c r="ZL232" s="689"/>
      <c r="ZM232" s="689"/>
      <c r="ZN232" s="689"/>
      <c r="ZO232" s="689"/>
      <c r="ZP232" s="689"/>
      <c r="ZQ232" s="689"/>
      <c r="ZR232" s="689"/>
      <c r="ZS232" s="689"/>
      <c r="ZT232" s="689"/>
      <c r="ZU232" s="689"/>
      <c r="ZV232" s="689"/>
      <c r="ZW232" s="689"/>
      <c r="ZX232" s="689"/>
      <c r="ZY232" s="689"/>
      <c r="ZZ232" s="689"/>
      <c r="AAA232" s="689"/>
      <c r="AAB232" s="689"/>
      <c r="AAC232" s="689"/>
      <c r="AAD232" s="689"/>
      <c r="AAE232" s="689"/>
      <c r="AAF232" s="689"/>
      <c r="AAG232" s="689"/>
      <c r="AAH232" s="689"/>
      <c r="AAI232" s="689"/>
      <c r="AAJ232" s="689"/>
      <c r="AAK232" s="689"/>
      <c r="AAL232" s="689"/>
      <c r="AAM232" s="689"/>
      <c r="AAN232" s="689"/>
      <c r="AAO232" s="689"/>
      <c r="AAP232" s="689"/>
      <c r="AAQ232" s="689"/>
      <c r="AAR232" s="689"/>
      <c r="AAS232" s="689"/>
      <c r="AAT232" s="689"/>
      <c r="AAU232" s="689"/>
      <c r="AAV232" s="689"/>
      <c r="AAW232" s="689"/>
      <c r="AAX232" s="689"/>
      <c r="AAY232" s="689"/>
      <c r="AAZ232" s="689"/>
      <c r="ABA232" s="689"/>
      <c r="ABB232" s="689"/>
      <c r="ABC232" s="689"/>
      <c r="ABD232" s="689"/>
      <c r="ABE232" s="689"/>
      <c r="ABF232" s="689"/>
      <c r="ABG232" s="689"/>
      <c r="ABH232" s="689"/>
      <c r="ABI232" s="689"/>
      <c r="ABJ232" s="689"/>
      <c r="ABK232" s="689"/>
      <c r="ABL232" s="689"/>
      <c r="ABM232" s="689"/>
      <c r="ABN232" s="689"/>
      <c r="ABO232" s="689"/>
      <c r="ABP232" s="689"/>
      <c r="ABQ232" s="689"/>
      <c r="ABR232" s="689"/>
      <c r="ABS232" s="689"/>
      <c r="ABT232" s="689"/>
      <c r="ABU232" s="689"/>
      <c r="ABV232" s="689"/>
      <c r="ABW232" s="689"/>
      <c r="ABX232" s="689"/>
      <c r="ABY232" s="689"/>
      <c r="ABZ232" s="689"/>
      <c r="ACA232" s="689"/>
      <c r="ACB232" s="689"/>
      <c r="ACC232" s="689"/>
      <c r="ACD232" s="689"/>
      <c r="ACE232" s="689"/>
      <c r="ACF232" s="689"/>
      <c r="ACG232" s="689"/>
      <c r="ACH232" s="689"/>
      <c r="ACI232" s="689"/>
      <c r="ACJ232" s="689"/>
      <c r="ACK232" s="689"/>
      <c r="ACL232" s="689"/>
      <c r="ACM232" s="689"/>
      <c r="ACN232" s="689"/>
      <c r="ACO232" s="689"/>
      <c r="ACP232" s="689"/>
      <c r="ACQ232" s="689"/>
      <c r="ACR232" s="689"/>
      <c r="ACS232" s="689"/>
      <c r="ACT232" s="689"/>
      <c r="ACU232" s="689"/>
      <c r="ACV232" s="689"/>
      <c r="ACW232" s="689"/>
      <c r="ACX232" s="689"/>
      <c r="ACY232" s="689"/>
      <c r="ACZ232" s="689"/>
      <c r="ADA232" s="689"/>
      <c r="ADB232" s="689"/>
      <c r="ADC232" s="689"/>
      <c r="ADD232" s="689"/>
      <c r="ADE232" s="689"/>
      <c r="ADF232" s="689"/>
      <c r="ADG232" s="689"/>
      <c r="ADH232" s="689"/>
      <c r="ADI232" s="689"/>
      <c r="ADJ232" s="689"/>
      <c r="ADK232" s="689"/>
      <c r="ADL232" s="689"/>
      <c r="ADM232" s="689"/>
      <c r="ADN232" s="689"/>
      <c r="ADO232" s="689"/>
      <c r="ADP232" s="689"/>
      <c r="ADQ232" s="689"/>
      <c r="ADR232" s="689"/>
      <c r="ADS232" s="689"/>
      <c r="ADT232" s="689"/>
      <c r="ADU232" s="689"/>
      <c r="ADV232" s="689"/>
      <c r="ADW232" s="689"/>
      <c r="ADX232" s="689"/>
      <c r="ADY232" s="689"/>
      <c r="ADZ232" s="689"/>
      <c r="AEA232" s="689"/>
      <c r="AEB232" s="689"/>
      <c r="AEC232" s="689"/>
      <c r="AED232" s="689"/>
      <c r="AEE232" s="689"/>
      <c r="AEF232" s="689"/>
      <c r="AEG232" s="689"/>
      <c r="AEH232" s="689"/>
      <c r="AEI232" s="689"/>
      <c r="AEJ232" s="689"/>
      <c r="AEK232" s="689"/>
      <c r="AEL232" s="689"/>
      <c r="AEM232" s="689"/>
      <c r="AEN232" s="689"/>
      <c r="AEO232" s="689"/>
      <c r="AEP232" s="689"/>
      <c r="AEQ232" s="689"/>
      <c r="AER232" s="689"/>
      <c r="AES232" s="689"/>
      <c r="AET232" s="689"/>
      <c r="AEU232" s="689"/>
      <c r="AEV232" s="689"/>
      <c r="AEW232" s="689"/>
      <c r="AEX232" s="689"/>
      <c r="AEY232" s="689"/>
      <c r="AEZ232" s="689"/>
      <c r="AFA232" s="689"/>
      <c r="AFB232" s="689"/>
      <c r="AFC232" s="689"/>
      <c r="AFD232" s="689"/>
      <c r="AFE232" s="689"/>
      <c r="AFF232" s="689"/>
      <c r="AFG232" s="689"/>
      <c r="AFH232" s="689"/>
      <c r="AFI232" s="689"/>
      <c r="AFJ232" s="689"/>
      <c r="AFK232" s="689"/>
      <c r="AFL232" s="689"/>
      <c r="AFM232" s="689"/>
      <c r="AFN232" s="689"/>
      <c r="AFO232" s="689"/>
      <c r="AFP232" s="689"/>
      <c r="AFQ232" s="689"/>
      <c r="AFR232" s="689"/>
      <c r="AFS232" s="689"/>
      <c r="AFT232" s="689"/>
      <c r="AFU232" s="689"/>
      <c r="AFV232" s="689"/>
      <c r="AFW232" s="689"/>
      <c r="AFX232" s="689"/>
      <c r="AFY232" s="689"/>
      <c r="AFZ232" s="689"/>
      <c r="AGA232" s="689"/>
      <c r="AGB232" s="689"/>
      <c r="AGC232" s="689"/>
      <c r="AGD232" s="689"/>
      <c r="AGE232" s="689"/>
      <c r="AGF232" s="689"/>
      <c r="AGG232" s="689"/>
      <c r="AGH232" s="689"/>
      <c r="AGI232" s="689"/>
      <c r="AGJ232" s="689"/>
      <c r="AGK232" s="689"/>
      <c r="AGL232" s="689"/>
      <c r="AGM232" s="689"/>
      <c r="AGN232" s="689"/>
      <c r="AGO232" s="689"/>
      <c r="AGP232" s="689"/>
      <c r="AGQ232" s="689"/>
      <c r="AGR232" s="689"/>
      <c r="AGS232" s="689"/>
      <c r="AGT232" s="689"/>
      <c r="AGU232" s="689"/>
      <c r="AGV232" s="689"/>
      <c r="AGW232" s="689"/>
      <c r="AGX232" s="689"/>
      <c r="AGY232" s="689"/>
      <c r="AGZ232" s="689"/>
      <c r="AHA232" s="689"/>
      <c r="AHB232" s="689"/>
      <c r="AHC232" s="689"/>
      <c r="AHD232" s="689"/>
      <c r="AHE232" s="689"/>
      <c r="AHF232" s="689"/>
      <c r="AHG232" s="689"/>
      <c r="AHH232" s="689"/>
      <c r="AHI232" s="689"/>
      <c r="AHJ232" s="689"/>
      <c r="AHK232" s="689"/>
      <c r="AHL232" s="689"/>
      <c r="AHM232" s="689"/>
      <c r="AHN232" s="689"/>
      <c r="AHO232" s="689"/>
      <c r="AHP232" s="689"/>
      <c r="AHQ232" s="689"/>
      <c r="AHR232" s="689"/>
      <c r="AHS232" s="689"/>
      <c r="AHT232" s="689"/>
      <c r="AHU232" s="689"/>
      <c r="AHV232" s="689"/>
      <c r="AHW232" s="689"/>
      <c r="AHX232" s="689"/>
      <c r="AHY232" s="689"/>
      <c r="AHZ232" s="689"/>
      <c r="AIA232" s="689"/>
      <c r="AIB232" s="689"/>
      <c r="AIC232" s="689"/>
      <c r="AID232" s="689"/>
      <c r="AIE232" s="689"/>
      <c r="AIF232" s="689"/>
      <c r="AIG232" s="689"/>
      <c r="AIH232" s="689"/>
      <c r="AII232" s="689"/>
      <c r="AIJ232" s="689"/>
      <c r="AIK232" s="689"/>
      <c r="AIL232" s="689"/>
      <c r="AIM232" s="689"/>
      <c r="AIN232" s="689"/>
      <c r="AIO232" s="689"/>
      <c r="AIP232" s="689"/>
      <c r="AIQ232" s="689"/>
      <c r="AIR232" s="689"/>
      <c r="AIS232" s="689"/>
      <c r="AIT232" s="689"/>
      <c r="AIU232" s="689"/>
      <c r="AIV232" s="689"/>
      <c r="AIW232" s="689"/>
      <c r="AIX232" s="689"/>
      <c r="AIY232" s="689"/>
      <c r="AIZ232" s="689"/>
      <c r="AJA232" s="689"/>
      <c r="AJB232" s="689"/>
      <c r="AJC232" s="689"/>
      <c r="AJD232" s="689"/>
      <c r="AJE232" s="689"/>
      <c r="AJF232" s="689"/>
      <c r="AJG232" s="689"/>
      <c r="AJH232" s="689"/>
      <c r="AJI232" s="689"/>
      <c r="AJJ232" s="689"/>
      <c r="AJK232" s="689"/>
      <c r="AJL232" s="689"/>
      <c r="AJM232" s="689"/>
      <c r="AJN232" s="689"/>
      <c r="AJO232" s="689"/>
      <c r="AJP232" s="689"/>
      <c r="AJQ232" s="689"/>
      <c r="AJR232" s="689"/>
      <c r="AJS232" s="689"/>
      <c r="AJT232" s="689"/>
      <c r="AJU232" s="689"/>
      <c r="AJV232" s="689"/>
      <c r="AJW232" s="689"/>
      <c r="AJX232" s="689"/>
      <c r="AJY232" s="689"/>
      <c r="AJZ232" s="689"/>
      <c r="AKA232" s="689"/>
      <c r="AKB232" s="689"/>
      <c r="AKC232" s="689"/>
      <c r="AKD232" s="689"/>
      <c r="AKE232" s="689"/>
      <c r="AKF232" s="689"/>
      <c r="AKG232" s="689"/>
      <c r="AKH232" s="689"/>
      <c r="AKI232" s="689"/>
      <c r="AKJ232" s="689"/>
      <c r="AKK232" s="689"/>
      <c r="AKL232" s="689"/>
      <c r="AKM232" s="689"/>
      <c r="AKN232" s="689"/>
      <c r="AKO232" s="689"/>
      <c r="AKP232" s="689"/>
      <c r="AKQ232" s="689"/>
      <c r="AKR232" s="689"/>
      <c r="AKS232" s="689"/>
      <c r="AKT232" s="689"/>
      <c r="AKU232" s="689"/>
      <c r="AKV232" s="689"/>
      <c r="AKW232" s="689"/>
      <c r="AKX232" s="689"/>
      <c r="AKY232" s="689"/>
      <c r="AKZ232" s="689"/>
      <c r="ALA232" s="689"/>
      <c r="ALB232" s="689"/>
      <c r="ALC232" s="689"/>
      <c r="ALD232" s="689"/>
      <c r="ALE232" s="689"/>
      <c r="ALF232" s="689"/>
      <c r="ALG232" s="689"/>
      <c r="ALH232" s="689"/>
      <c r="ALI232" s="689"/>
      <c r="ALJ232" s="689"/>
      <c r="ALK232" s="689"/>
      <c r="ALL232" s="689"/>
      <c r="ALM232" s="689"/>
      <c r="ALN232" s="689"/>
      <c r="ALO232" s="689"/>
      <c r="ALP232" s="689"/>
      <c r="ALQ232" s="689"/>
      <c r="ALR232" s="689"/>
      <c r="ALS232" s="689"/>
      <c r="ALT232" s="689"/>
      <c r="ALU232" s="689"/>
      <c r="ALV232" s="689"/>
      <c r="ALW232" s="689"/>
      <c r="ALX232" s="689"/>
      <c r="ALY232" s="689"/>
      <c r="ALZ232" s="689"/>
      <c r="AMA232" s="689"/>
      <c r="AMB232" s="689"/>
      <c r="AMC232" s="689"/>
      <c r="AMD232" s="689"/>
      <c r="AME232" s="689"/>
      <c r="AMF232" s="689"/>
      <c r="AMG232" s="689"/>
      <c r="AMH232" s="689"/>
      <c r="AMI232" s="689"/>
      <c r="AMJ232" s="689"/>
      <c r="AMK232" s="689"/>
      <c r="AML232" s="689"/>
      <c r="AMM232" s="689"/>
      <c r="AMN232" s="689"/>
      <c r="AMO232" s="689"/>
      <c r="AMP232" s="689"/>
      <c r="AMQ232" s="689"/>
      <c r="AMR232" s="689"/>
      <c r="AMS232" s="689"/>
      <c r="AMT232" s="689"/>
      <c r="AMU232" s="689"/>
      <c r="AMV232" s="689"/>
      <c r="AMW232" s="689"/>
      <c r="AMX232" s="689"/>
      <c r="AMY232" s="689"/>
      <c r="AMZ232" s="689"/>
      <c r="ANA232" s="689"/>
      <c r="ANB232" s="689"/>
      <c r="ANC232" s="689"/>
      <c r="AND232" s="689"/>
      <c r="ANE232" s="689"/>
      <c r="ANF232" s="689"/>
      <c r="ANG232" s="689"/>
      <c r="ANH232" s="689"/>
      <c r="ANI232" s="689"/>
      <c r="ANJ232" s="689"/>
      <c r="ANK232" s="689"/>
      <c r="ANL232" s="689"/>
      <c r="ANM232" s="689"/>
      <c r="ANN232" s="689"/>
      <c r="ANO232" s="689"/>
      <c r="ANP232" s="689"/>
      <c r="ANQ232" s="689"/>
      <c r="ANR232" s="689"/>
      <c r="ANS232" s="689"/>
      <c r="ANT232" s="689"/>
      <c r="ANU232" s="689"/>
      <c r="ANV232" s="689"/>
      <c r="ANW232" s="689"/>
      <c r="ANX232" s="689"/>
      <c r="ANY232" s="689"/>
      <c r="ANZ232" s="689"/>
      <c r="AOA232" s="689"/>
      <c r="AOB232" s="689"/>
      <c r="AOC232" s="689"/>
      <c r="AOD232" s="689"/>
      <c r="AOE232" s="689"/>
      <c r="AOF232" s="689"/>
      <c r="AOG232" s="689"/>
      <c r="AOH232" s="689"/>
      <c r="AOI232" s="689"/>
      <c r="AOJ232" s="689"/>
      <c r="AOK232" s="689"/>
      <c r="AOL232" s="689"/>
      <c r="AOM232" s="689"/>
      <c r="AON232" s="689"/>
      <c r="AOO232" s="689"/>
      <c r="AOP232" s="689"/>
      <c r="AOQ232" s="689"/>
      <c r="AOR232" s="689"/>
      <c r="AOS232" s="689"/>
      <c r="AOT232" s="689"/>
      <c r="AOU232" s="689"/>
      <c r="AOV232" s="689"/>
      <c r="AOW232" s="689"/>
      <c r="AOX232" s="689"/>
      <c r="AOY232" s="689"/>
      <c r="AOZ232" s="689"/>
      <c r="APA232" s="689"/>
      <c r="APB232" s="689"/>
      <c r="APC232" s="689"/>
      <c r="APD232" s="689"/>
      <c r="APE232" s="689"/>
      <c r="APF232" s="689"/>
      <c r="APG232" s="689"/>
      <c r="APH232" s="689"/>
      <c r="API232" s="689"/>
      <c r="APJ232" s="689"/>
      <c r="APK232" s="689"/>
      <c r="APL232" s="689"/>
      <c r="APM232" s="689"/>
      <c r="APN232" s="689"/>
      <c r="APO232" s="689"/>
      <c r="APP232" s="689"/>
      <c r="APQ232" s="689"/>
      <c r="APR232" s="689"/>
      <c r="APS232" s="689"/>
      <c r="APT232" s="689"/>
      <c r="APU232" s="689"/>
      <c r="APV232" s="689"/>
      <c r="APW232" s="689"/>
      <c r="APX232" s="689"/>
      <c r="APY232" s="689"/>
      <c r="APZ232" s="689"/>
      <c r="AQA232" s="689"/>
      <c r="AQB232" s="689"/>
      <c r="AQC232" s="689"/>
      <c r="AQD232" s="689"/>
      <c r="AQE232" s="689"/>
      <c r="AQF232" s="689"/>
      <c r="AQG232" s="689"/>
      <c r="AQH232" s="689"/>
      <c r="AQI232" s="689"/>
      <c r="AQJ232" s="689"/>
      <c r="AQK232" s="689"/>
      <c r="AQL232" s="689"/>
      <c r="AQM232" s="689"/>
      <c r="AQN232" s="689"/>
      <c r="AQO232" s="689"/>
      <c r="AQP232" s="689"/>
      <c r="AQQ232" s="689"/>
      <c r="AQR232" s="689"/>
      <c r="AQS232" s="689"/>
      <c r="AQT232" s="689"/>
      <c r="AQU232" s="689"/>
      <c r="AQV232" s="689"/>
      <c r="AQW232" s="689"/>
      <c r="AQX232" s="689"/>
      <c r="AQY232" s="689"/>
      <c r="AQZ232" s="689"/>
      <c r="ARA232" s="689"/>
      <c r="ARB232" s="689"/>
      <c r="ARC232" s="689"/>
      <c r="ARD232" s="689"/>
      <c r="ARE232" s="689"/>
      <c r="ARF232" s="689"/>
      <c r="ARG232" s="689"/>
      <c r="ARH232" s="689"/>
      <c r="ARI232" s="689"/>
      <c r="ARJ232" s="689"/>
      <c r="ARK232" s="689"/>
      <c r="ARL232" s="689"/>
      <c r="ARM232" s="689"/>
      <c r="ARN232" s="689"/>
      <c r="ARO232" s="689"/>
      <c r="ARP232" s="689"/>
      <c r="ARQ232" s="689"/>
      <c r="ARR232" s="689"/>
      <c r="ARS232" s="689"/>
      <c r="ART232" s="689"/>
      <c r="ARU232" s="689"/>
      <c r="ARV232" s="689"/>
      <c r="ARW232" s="689"/>
      <c r="ARX232" s="689"/>
      <c r="ARY232" s="689"/>
      <c r="ARZ232" s="689"/>
      <c r="ASA232" s="689"/>
      <c r="ASB232" s="689"/>
      <c r="ASC232" s="689"/>
      <c r="ASD232" s="689"/>
      <c r="ASE232" s="689"/>
      <c r="ASF232" s="689"/>
      <c r="ASG232" s="689"/>
      <c r="ASH232" s="689"/>
      <c r="ASI232" s="689"/>
      <c r="ASJ232" s="689"/>
      <c r="ASK232" s="689"/>
      <c r="ASL232" s="689"/>
      <c r="ASM232" s="689"/>
      <c r="ASN232" s="689"/>
      <c r="ASO232" s="689"/>
      <c r="ASP232" s="689"/>
      <c r="ASQ232" s="689"/>
      <c r="ASR232" s="689"/>
      <c r="ASS232" s="689"/>
      <c r="AST232" s="689"/>
      <c r="ASU232" s="689"/>
      <c r="ASV232" s="689"/>
      <c r="ASW232" s="689"/>
      <c r="ASX232" s="689"/>
      <c r="ASY232" s="689"/>
      <c r="ASZ232" s="689"/>
      <c r="ATA232" s="689"/>
      <c r="ATB232" s="689"/>
      <c r="ATC232" s="689"/>
      <c r="ATD232" s="689"/>
      <c r="ATE232" s="689"/>
      <c r="ATF232" s="689"/>
      <c r="ATG232" s="689"/>
      <c r="ATH232" s="689"/>
      <c r="ATI232" s="689"/>
      <c r="ATJ232" s="689"/>
      <c r="ATK232" s="689"/>
      <c r="ATL232" s="689"/>
      <c r="ATM232" s="689"/>
      <c r="ATN232" s="689"/>
      <c r="ATO232" s="689"/>
      <c r="ATP232" s="689"/>
      <c r="ATQ232" s="689"/>
      <c r="ATR232" s="689"/>
      <c r="ATS232" s="689"/>
      <c r="ATT232" s="689"/>
      <c r="ATU232" s="689"/>
      <c r="ATV232" s="689"/>
      <c r="ATW232" s="689"/>
      <c r="ATX232" s="689"/>
      <c r="ATY232" s="689"/>
      <c r="ATZ232" s="689"/>
      <c r="AUA232" s="689"/>
      <c r="AUB232" s="689"/>
      <c r="AUC232" s="689"/>
      <c r="AUD232" s="689"/>
      <c r="AUE232" s="689"/>
      <c r="AUF232" s="689"/>
      <c r="AUG232" s="689"/>
      <c r="AUH232" s="689"/>
      <c r="AUI232" s="689"/>
      <c r="AUJ232" s="689"/>
      <c r="AUK232" s="689"/>
      <c r="AUL232" s="689"/>
      <c r="AUM232" s="689"/>
      <c r="AUN232" s="689"/>
      <c r="AUO232" s="689"/>
      <c r="AUP232" s="689"/>
      <c r="AUQ232" s="689"/>
      <c r="AUR232" s="689"/>
      <c r="AUS232" s="689"/>
      <c r="AUT232" s="689"/>
      <c r="AUU232" s="689"/>
      <c r="AUV232" s="689"/>
      <c r="AUW232" s="689"/>
      <c r="AUX232" s="689"/>
      <c r="AUY232" s="689"/>
      <c r="AUZ232" s="689"/>
      <c r="AVA232" s="689"/>
      <c r="AVB232" s="689"/>
      <c r="AVC232" s="689"/>
      <c r="AVD232" s="689"/>
      <c r="AVE232" s="689"/>
      <c r="AVF232" s="689"/>
      <c r="AVG232" s="689"/>
      <c r="AVH232" s="689"/>
      <c r="AVI232" s="689"/>
      <c r="AVJ232" s="689"/>
      <c r="AVK232" s="689"/>
      <c r="AVL232" s="689"/>
      <c r="AVM232" s="689"/>
      <c r="AVN232" s="689"/>
      <c r="AVO232" s="689"/>
      <c r="AVP232" s="689"/>
      <c r="AVQ232" s="689"/>
      <c r="AVR232" s="689"/>
      <c r="AVS232" s="689"/>
      <c r="AVT232" s="689"/>
      <c r="AVU232" s="689"/>
      <c r="AVV232" s="689"/>
      <c r="AVW232" s="689"/>
      <c r="AVX232" s="689"/>
      <c r="AVY232" s="689"/>
      <c r="AVZ232" s="689"/>
      <c r="AWA232" s="689"/>
      <c r="AWB232" s="689"/>
      <c r="AWC232" s="689"/>
      <c r="AWD232" s="689"/>
      <c r="AWE232" s="689"/>
      <c r="AWF232" s="689"/>
      <c r="AWG232" s="689"/>
      <c r="AWH232" s="689"/>
      <c r="AWI232" s="689"/>
      <c r="AWJ232" s="689"/>
      <c r="AWK232" s="689"/>
      <c r="AWL232" s="689"/>
      <c r="AWM232" s="689"/>
      <c r="AWN232" s="689"/>
      <c r="AWO232" s="689"/>
      <c r="AWP232" s="689"/>
      <c r="AWQ232" s="689"/>
      <c r="AWR232" s="689"/>
      <c r="AWS232" s="689"/>
      <c r="AWT232" s="689"/>
      <c r="AWU232" s="689"/>
      <c r="AWV232" s="689"/>
      <c r="AWW232" s="689"/>
      <c r="AWX232" s="689"/>
      <c r="AWY232" s="689"/>
      <c r="AWZ232" s="689"/>
      <c r="AXA232" s="689"/>
      <c r="AXB232" s="689"/>
      <c r="AXC232" s="689"/>
      <c r="AXD232" s="689"/>
      <c r="AXE232" s="689"/>
      <c r="AXF232" s="689"/>
      <c r="AXG232" s="689"/>
      <c r="AXH232" s="689"/>
      <c r="AXI232" s="689"/>
      <c r="AXJ232" s="689"/>
    </row>
    <row r="233" spans="1:1310" s="690" customFormat="1" ht="23.25" customHeight="1">
      <c r="A233" s="691"/>
      <c r="B233" s="694"/>
      <c r="C233" s="694"/>
      <c r="D233" s="694"/>
      <c r="E233" s="694"/>
      <c r="F233" s="693"/>
      <c r="G233" s="695"/>
      <c r="H233" s="695"/>
      <c r="I233" s="695"/>
      <c r="J233" s="696"/>
      <c r="K233" s="695"/>
      <c r="L233" s="695"/>
      <c r="M233" s="695"/>
      <c r="N233" s="696"/>
      <c r="O233" s="3705" t="s">
        <v>2090</v>
      </c>
      <c r="P233" s="3705"/>
      <c r="Q233" s="696"/>
      <c r="R233" s="75"/>
      <c r="S233" s="75"/>
      <c r="T233" s="75"/>
      <c r="U233" s="75"/>
      <c r="V233" s="75"/>
      <c r="W233" s="75"/>
      <c r="X233" s="75"/>
      <c r="Y233" s="75"/>
      <c r="Z233" s="75"/>
      <c r="AA233" s="75"/>
      <c r="AB233" s="75"/>
      <c r="AC233" s="75"/>
      <c r="AD233" s="689"/>
      <c r="AE233" s="689"/>
      <c r="AF233" s="689"/>
      <c r="AG233" s="689"/>
      <c r="AH233" s="689"/>
      <c r="AI233" s="689"/>
      <c r="AJ233" s="689"/>
      <c r="AK233" s="689"/>
      <c r="AL233" s="689"/>
      <c r="AM233" s="689"/>
      <c r="AN233" s="689"/>
      <c r="AO233" s="689"/>
      <c r="AP233" s="689"/>
      <c r="AQ233" s="689"/>
      <c r="AR233" s="689"/>
      <c r="AS233" s="689"/>
      <c r="AT233" s="689"/>
      <c r="AU233" s="689"/>
      <c r="AV233" s="689"/>
      <c r="AW233" s="689"/>
      <c r="AX233" s="689"/>
      <c r="AY233" s="689"/>
      <c r="AZ233" s="689"/>
      <c r="BA233" s="689"/>
      <c r="BB233" s="689"/>
      <c r="BC233" s="689"/>
      <c r="BD233" s="689"/>
      <c r="BE233" s="689"/>
      <c r="BF233" s="689"/>
      <c r="BG233" s="689"/>
      <c r="BH233" s="689"/>
      <c r="BI233" s="689"/>
      <c r="BJ233" s="689"/>
      <c r="BK233" s="689"/>
      <c r="BL233" s="689"/>
      <c r="BM233" s="689"/>
      <c r="BN233" s="689"/>
      <c r="BO233" s="689"/>
      <c r="BP233" s="689"/>
      <c r="BQ233" s="689"/>
      <c r="BR233" s="689"/>
      <c r="BS233" s="689"/>
      <c r="BT233" s="689"/>
      <c r="BU233" s="689"/>
      <c r="BV233" s="689"/>
      <c r="BW233" s="689"/>
      <c r="BX233" s="689"/>
      <c r="BY233" s="689"/>
      <c r="BZ233" s="689"/>
      <c r="CA233" s="689"/>
      <c r="CB233" s="689"/>
      <c r="CC233" s="689"/>
      <c r="CD233" s="689"/>
      <c r="CE233" s="689"/>
      <c r="CF233" s="689"/>
      <c r="CG233" s="689"/>
      <c r="CH233" s="689"/>
      <c r="CI233" s="689"/>
      <c r="CJ233" s="689"/>
      <c r="CK233" s="689"/>
      <c r="CL233" s="689"/>
      <c r="CM233" s="689"/>
      <c r="CN233" s="689"/>
      <c r="CO233" s="689"/>
      <c r="CP233" s="689"/>
      <c r="CQ233" s="689"/>
      <c r="CR233" s="689"/>
      <c r="CS233" s="689"/>
      <c r="CT233" s="689"/>
      <c r="CU233" s="689"/>
      <c r="CV233" s="689"/>
      <c r="CW233" s="689"/>
      <c r="CX233" s="689"/>
      <c r="CY233" s="689"/>
      <c r="CZ233" s="689"/>
      <c r="DA233" s="689"/>
      <c r="DB233" s="689"/>
      <c r="DC233" s="689"/>
      <c r="DD233" s="689"/>
      <c r="DE233" s="689"/>
      <c r="DF233" s="689"/>
      <c r="DG233" s="689"/>
      <c r="DH233" s="689"/>
      <c r="DI233" s="689"/>
      <c r="DJ233" s="689"/>
      <c r="DK233" s="689"/>
      <c r="DL233" s="689"/>
      <c r="DM233" s="689"/>
      <c r="DN233" s="689"/>
      <c r="DO233" s="689"/>
      <c r="DP233" s="689"/>
      <c r="DQ233" s="689"/>
      <c r="DR233" s="689"/>
      <c r="DS233" s="689"/>
      <c r="DT233" s="689"/>
      <c r="DU233" s="689"/>
      <c r="DV233" s="689"/>
      <c r="DW233" s="689"/>
      <c r="DX233" s="689"/>
      <c r="DY233" s="689"/>
      <c r="DZ233" s="689"/>
      <c r="EA233" s="689"/>
      <c r="EB233" s="689"/>
      <c r="EC233" s="689"/>
      <c r="ED233" s="689"/>
      <c r="EE233" s="689"/>
      <c r="EF233" s="689"/>
      <c r="EG233" s="689"/>
      <c r="EH233" s="689"/>
      <c r="EI233" s="689"/>
      <c r="EJ233" s="689"/>
      <c r="EK233" s="689"/>
      <c r="EL233" s="689"/>
      <c r="EM233" s="689"/>
      <c r="EN233" s="689"/>
      <c r="EO233" s="689"/>
      <c r="EP233" s="689"/>
      <c r="EQ233" s="689"/>
      <c r="ER233" s="689"/>
      <c r="ES233" s="689"/>
      <c r="ET233" s="689"/>
      <c r="EU233" s="689"/>
      <c r="EV233" s="689"/>
      <c r="EW233" s="689"/>
      <c r="EX233" s="689"/>
      <c r="EY233" s="689"/>
      <c r="EZ233" s="689"/>
      <c r="FA233" s="689"/>
      <c r="FB233" s="689"/>
      <c r="FC233" s="689"/>
      <c r="FD233" s="689"/>
      <c r="FE233" s="689"/>
      <c r="FF233" s="689"/>
      <c r="FG233" s="689"/>
      <c r="FH233" s="689"/>
      <c r="FI233" s="689"/>
      <c r="FJ233" s="689"/>
      <c r="FK233" s="689"/>
      <c r="FL233" s="689"/>
      <c r="FM233" s="689"/>
      <c r="FN233" s="689"/>
      <c r="FO233" s="689"/>
      <c r="FP233" s="689"/>
      <c r="FQ233" s="689"/>
      <c r="FR233" s="689"/>
      <c r="FS233" s="689"/>
      <c r="FT233" s="689"/>
      <c r="FU233" s="689"/>
      <c r="FV233" s="689"/>
      <c r="FW233" s="689"/>
      <c r="FX233" s="689"/>
      <c r="FY233" s="689"/>
      <c r="FZ233" s="689"/>
      <c r="GA233" s="689"/>
      <c r="GB233" s="689"/>
      <c r="GC233" s="689"/>
      <c r="GD233" s="689"/>
      <c r="GE233" s="689"/>
      <c r="GF233" s="689"/>
      <c r="GG233" s="689"/>
      <c r="GH233" s="689"/>
      <c r="GI233" s="689"/>
      <c r="GJ233" s="689"/>
      <c r="GK233" s="689"/>
      <c r="GL233" s="689"/>
      <c r="GM233" s="689"/>
      <c r="GN233" s="689"/>
      <c r="GO233" s="689"/>
      <c r="GP233" s="689"/>
      <c r="GQ233" s="689"/>
      <c r="GR233" s="689"/>
      <c r="GS233" s="689"/>
      <c r="GT233" s="689"/>
      <c r="GU233" s="689"/>
      <c r="GV233" s="689"/>
      <c r="GW233" s="689"/>
      <c r="GX233" s="689"/>
      <c r="GY233" s="689"/>
      <c r="GZ233" s="689"/>
      <c r="HA233" s="689"/>
      <c r="HB233" s="689"/>
      <c r="HC233" s="689"/>
      <c r="HD233" s="689"/>
      <c r="HE233" s="689"/>
      <c r="HF233" s="689"/>
      <c r="HG233" s="689"/>
      <c r="HH233" s="689"/>
      <c r="HI233" s="689"/>
      <c r="HJ233" s="689"/>
      <c r="HK233" s="689"/>
      <c r="HL233" s="689"/>
      <c r="HM233" s="689"/>
      <c r="HN233" s="689"/>
      <c r="HO233" s="689"/>
      <c r="HP233" s="689"/>
      <c r="HQ233" s="689"/>
      <c r="HR233" s="689"/>
      <c r="HS233" s="689"/>
      <c r="HT233" s="689"/>
      <c r="HU233" s="689"/>
      <c r="HV233" s="689"/>
      <c r="HW233" s="689"/>
      <c r="HX233" s="689"/>
      <c r="HY233" s="689"/>
      <c r="HZ233" s="689"/>
      <c r="IA233" s="689"/>
      <c r="IB233" s="689"/>
      <c r="IC233" s="689"/>
      <c r="ID233" s="689"/>
      <c r="IE233" s="689"/>
      <c r="IF233" s="689"/>
      <c r="IG233" s="689"/>
      <c r="IH233" s="689"/>
      <c r="II233" s="689"/>
      <c r="IJ233" s="689"/>
      <c r="IK233" s="689"/>
      <c r="IL233" s="689"/>
      <c r="IM233" s="689"/>
      <c r="IN233" s="689"/>
      <c r="IO233" s="689"/>
      <c r="IP233" s="689"/>
      <c r="IQ233" s="689"/>
      <c r="IR233" s="689"/>
      <c r="IS233" s="689"/>
      <c r="IT233" s="689"/>
      <c r="IU233" s="689"/>
      <c r="IV233" s="689"/>
      <c r="IW233" s="689"/>
      <c r="IX233" s="689"/>
      <c r="IY233" s="689"/>
      <c r="IZ233" s="689"/>
      <c r="JA233" s="689"/>
      <c r="JB233" s="689"/>
      <c r="JC233" s="689"/>
      <c r="JD233" s="689"/>
      <c r="JE233" s="689"/>
      <c r="JF233" s="689"/>
      <c r="JG233" s="689"/>
      <c r="JH233" s="689"/>
      <c r="JI233" s="689"/>
      <c r="JJ233" s="689"/>
      <c r="JK233" s="689"/>
      <c r="JL233" s="689"/>
      <c r="JM233" s="689"/>
      <c r="JN233" s="689"/>
      <c r="JO233" s="689"/>
      <c r="JP233" s="689"/>
      <c r="JQ233" s="689"/>
      <c r="JR233" s="689"/>
      <c r="JS233" s="689"/>
      <c r="JT233" s="689"/>
      <c r="JU233" s="689"/>
      <c r="JV233" s="689"/>
      <c r="JW233" s="689"/>
      <c r="JX233" s="689"/>
      <c r="JY233" s="689"/>
      <c r="JZ233" s="689"/>
      <c r="KA233" s="689"/>
      <c r="KB233" s="689"/>
      <c r="KC233" s="689"/>
      <c r="KD233" s="689"/>
      <c r="KE233" s="689"/>
      <c r="KF233" s="689"/>
      <c r="KG233" s="689"/>
      <c r="KH233" s="689"/>
      <c r="KI233" s="689"/>
      <c r="KJ233" s="689"/>
      <c r="KK233" s="689"/>
      <c r="KL233" s="689"/>
      <c r="KM233" s="689"/>
      <c r="KN233" s="689"/>
      <c r="KO233" s="689"/>
      <c r="KP233" s="689"/>
      <c r="KQ233" s="689"/>
      <c r="KR233" s="689"/>
      <c r="KS233" s="689"/>
      <c r="KT233" s="689"/>
      <c r="KU233" s="689"/>
      <c r="KV233" s="689"/>
      <c r="KW233" s="689"/>
      <c r="KX233" s="689"/>
      <c r="KY233" s="689"/>
      <c r="KZ233" s="689"/>
      <c r="LA233" s="689"/>
      <c r="LB233" s="689"/>
      <c r="LC233" s="689"/>
      <c r="LD233" s="689"/>
      <c r="LE233" s="689"/>
      <c r="LF233" s="689"/>
      <c r="LG233" s="689"/>
      <c r="LH233" s="689"/>
      <c r="LI233" s="689"/>
      <c r="LJ233" s="689"/>
      <c r="LK233" s="689"/>
      <c r="LL233" s="689"/>
      <c r="LM233" s="689"/>
      <c r="LN233" s="689"/>
      <c r="LO233" s="689"/>
      <c r="LP233" s="689"/>
      <c r="LQ233" s="689"/>
      <c r="LR233" s="689"/>
      <c r="LS233" s="689"/>
      <c r="LT233" s="689"/>
      <c r="LU233" s="689"/>
      <c r="LV233" s="689"/>
      <c r="LW233" s="689"/>
      <c r="LX233" s="689"/>
      <c r="LY233" s="689"/>
      <c r="LZ233" s="689"/>
      <c r="MA233" s="689"/>
      <c r="MB233" s="689"/>
      <c r="MC233" s="689"/>
      <c r="MD233" s="689"/>
      <c r="ME233" s="689"/>
      <c r="MF233" s="689"/>
      <c r="MG233" s="689"/>
      <c r="MH233" s="689"/>
      <c r="MI233" s="689"/>
      <c r="MJ233" s="689"/>
      <c r="MK233" s="689"/>
      <c r="ML233" s="689"/>
      <c r="MM233" s="689"/>
      <c r="MN233" s="689"/>
      <c r="MO233" s="689"/>
      <c r="MP233" s="689"/>
      <c r="MQ233" s="689"/>
      <c r="MR233" s="689"/>
      <c r="MS233" s="689"/>
      <c r="MT233" s="689"/>
      <c r="MU233" s="689"/>
      <c r="MV233" s="689"/>
      <c r="MW233" s="689"/>
      <c r="MX233" s="689"/>
      <c r="MY233" s="689"/>
      <c r="MZ233" s="689"/>
      <c r="NA233" s="689"/>
      <c r="NB233" s="689"/>
      <c r="NC233" s="689"/>
      <c r="ND233" s="689"/>
      <c r="NE233" s="689"/>
      <c r="NF233" s="689"/>
      <c r="NG233" s="689"/>
      <c r="NH233" s="689"/>
      <c r="NI233" s="689"/>
      <c r="NJ233" s="689"/>
      <c r="NK233" s="689"/>
      <c r="NL233" s="689"/>
      <c r="NM233" s="689"/>
      <c r="NN233" s="689"/>
      <c r="NO233" s="689"/>
      <c r="NP233" s="689"/>
      <c r="NQ233" s="689"/>
      <c r="NR233" s="689"/>
      <c r="NS233" s="689"/>
      <c r="NT233" s="689"/>
      <c r="NU233" s="689"/>
      <c r="NV233" s="689"/>
      <c r="NW233" s="689"/>
      <c r="NX233" s="689"/>
      <c r="NY233" s="689"/>
      <c r="NZ233" s="689"/>
      <c r="OA233" s="689"/>
      <c r="OB233" s="689"/>
      <c r="OC233" s="689"/>
      <c r="OD233" s="689"/>
      <c r="OE233" s="689"/>
      <c r="OF233" s="689"/>
      <c r="OG233" s="689"/>
      <c r="OH233" s="689"/>
      <c r="OI233" s="689"/>
      <c r="OJ233" s="689"/>
      <c r="OK233" s="689"/>
      <c r="OL233" s="689"/>
      <c r="OM233" s="689"/>
      <c r="ON233" s="689"/>
      <c r="OO233" s="689"/>
      <c r="OP233" s="689"/>
      <c r="OQ233" s="689"/>
      <c r="OR233" s="689"/>
      <c r="OS233" s="689"/>
      <c r="OT233" s="689"/>
      <c r="OU233" s="689"/>
      <c r="OV233" s="689"/>
      <c r="OW233" s="689"/>
      <c r="OX233" s="689"/>
      <c r="OY233" s="689"/>
      <c r="OZ233" s="689"/>
      <c r="PA233" s="689"/>
      <c r="PB233" s="689"/>
      <c r="PC233" s="689"/>
      <c r="PD233" s="689"/>
      <c r="PE233" s="689"/>
      <c r="PF233" s="689"/>
      <c r="PG233" s="689"/>
      <c r="PH233" s="689"/>
      <c r="PI233" s="689"/>
      <c r="PJ233" s="689"/>
      <c r="PK233" s="689"/>
      <c r="PL233" s="689"/>
      <c r="PM233" s="689"/>
      <c r="PN233" s="689"/>
      <c r="PO233" s="689"/>
      <c r="PP233" s="689"/>
      <c r="PQ233" s="689"/>
      <c r="PR233" s="689"/>
      <c r="PS233" s="689"/>
      <c r="PT233" s="689"/>
      <c r="PU233" s="689"/>
      <c r="PV233" s="689"/>
      <c r="PW233" s="689"/>
      <c r="PX233" s="689"/>
      <c r="PY233" s="689"/>
      <c r="PZ233" s="689"/>
      <c r="QA233" s="689"/>
      <c r="QB233" s="689"/>
      <c r="QC233" s="689"/>
      <c r="QD233" s="689"/>
      <c r="QE233" s="689"/>
      <c r="QF233" s="689"/>
      <c r="QG233" s="689"/>
      <c r="QH233" s="689"/>
      <c r="QI233" s="689"/>
      <c r="QJ233" s="689"/>
      <c r="QK233" s="689"/>
      <c r="QL233" s="689"/>
      <c r="QM233" s="689"/>
      <c r="QN233" s="689"/>
      <c r="QO233" s="689"/>
      <c r="QP233" s="689"/>
      <c r="QQ233" s="689"/>
      <c r="QR233" s="689"/>
      <c r="QS233" s="689"/>
      <c r="QT233" s="689"/>
      <c r="QU233" s="689"/>
      <c r="QV233" s="689"/>
      <c r="QW233" s="689"/>
      <c r="QX233" s="689"/>
      <c r="QY233" s="689"/>
      <c r="QZ233" s="689"/>
      <c r="RA233" s="689"/>
      <c r="RB233" s="689"/>
      <c r="RC233" s="689"/>
      <c r="RD233" s="689"/>
      <c r="RE233" s="689"/>
      <c r="RF233" s="689"/>
      <c r="RG233" s="689"/>
      <c r="RH233" s="689"/>
      <c r="RI233" s="689"/>
      <c r="RJ233" s="689"/>
      <c r="RK233" s="689"/>
      <c r="RL233" s="689"/>
      <c r="RM233" s="689"/>
      <c r="RN233" s="689"/>
      <c r="RO233" s="689"/>
      <c r="RP233" s="689"/>
      <c r="RQ233" s="689"/>
      <c r="RR233" s="689"/>
      <c r="RS233" s="689"/>
      <c r="RT233" s="689"/>
      <c r="RU233" s="689"/>
      <c r="RV233" s="689"/>
      <c r="RW233" s="689"/>
      <c r="RX233" s="689"/>
      <c r="RY233" s="689"/>
      <c r="RZ233" s="689"/>
      <c r="SA233" s="689"/>
      <c r="SB233" s="689"/>
      <c r="SC233" s="689"/>
      <c r="SD233" s="689"/>
      <c r="SE233" s="689"/>
      <c r="SF233" s="689"/>
      <c r="SG233" s="689"/>
      <c r="SH233" s="689"/>
      <c r="SI233" s="689"/>
      <c r="SJ233" s="689"/>
      <c r="SK233" s="689"/>
      <c r="SL233" s="689"/>
      <c r="SM233" s="689"/>
      <c r="SN233" s="689"/>
      <c r="SO233" s="689"/>
      <c r="SP233" s="689"/>
      <c r="SQ233" s="689"/>
      <c r="SR233" s="689"/>
      <c r="SS233" s="689"/>
      <c r="ST233" s="689"/>
      <c r="SU233" s="689"/>
      <c r="SV233" s="689"/>
      <c r="SW233" s="689"/>
      <c r="SX233" s="689"/>
      <c r="SY233" s="689"/>
      <c r="SZ233" s="689"/>
      <c r="TA233" s="689"/>
      <c r="TB233" s="689"/>
      <c r="TC233" s="689"/>
      <c r="TD233" s="689"/>
      <c r="TE233" s="689"/>
      <c r="TF233" s="689"/>
      <c r="TG233" s="689"/>
      <c r="TH233" s="689"/>
      <c r="TI233" s="689"/>
      <c r="TJ233" s="689"/>
      <c r="TK233" s="689"/>
      <c r="TL233" s="689"/>
      <c r="TM233" s="689"/>
      <c r="TN233" s="689"/>
      <c r="TO233" s="689"/>
      <c r="TP233" s="689"/>
      <c r="TQ233" s="689"/>
      <c r="TR233" s="689"/>
      <c r="TS233" s="689"/>
      <c r="TT233" s="689"/>
      <c r="TU233" s="689"/>
      <c r="TV233" s="689"/>
      <c r="TW233" s="689"/>
      <c r="TX233" s="689"/>
      <c r="TY233" s="689"/>
      <c r="TZ233" s="689"/>
      <c r="UA233" s="689"/>
      <c r="UB233" s="689"/>
      <c r="UC233" s="689"/>
      <c r="UD233" s="689"/>
      <c r="UE233" s="689"/>
      <c r="UF233" s="689"/>
      <c r="UG233" s="689"/>
      <c r="UH233" s="689"/>
      <c r="UI233" s="689"/>
      <c r="UJ233" s="689"/>
      <c r="UK233" s="689"/>
      <c r="UL233" s="689"/>
      <c r="UM233" s="689"/>
      <c r="UN233" s="689"/>
      <c r="UO233" s="689"/>
      <c r="UP233" s="689"/>
      <c r="UQ233" s="689"/>
      <c r="UR233" s="689"/>
      <c r="US233" s="689"/>
      <c r="UT233" s="689"/>
      <c r="UU233" s="689"/>
      <c r="UV233" s="689"/>
      <c r="UW233" s="689"/>
      <c r="UX233" s="689"/>
      <c r="UY233" s="689"/>
      <c r="UZ233" s="689"/>
      <c r="VA233" s="689"/>
      <c r="VB233" s="689"/>
      <c r="VC233" s="689"/>
      <c r="VD233" s="689"/>
      <c r="VE233" s="689"/>
      <c r="VF233" s="689"/>
      <c r="VG233" s="689"/>
      <c r="VH233" s="689"/>
      <c r="VI233" s="689"/>
      <c r="VJ233" s="689"/>
      <c r="VK233" s="689"/>
      <c r="VL233" s="689"/>
      <c r="VM233" s="689"/>
      <c r="VN233" s="689"/>
      <c r="VO233" s="689"/>
      <c r="VP233" s="689"/>
      <c r="VQ233" s="689"/>
      <c r="VR233" s="689"/>
      <c r="VS233" s="689"/>
      <c r="VT233" s="689"/>
      <c r="VU233" s="689"/>
      <c r="VV233" s="689"/>
      <c r="VW233" s="689"/>
      <c r="VX233" s="689"/>
      <c r="VY233" s="689"/>
      <c r="VZ233" s="689"/>
      <c r="WA233" s="689"/>
      <c r="WB233" s="689"/>
      <c r="WC233" s="689"/>
      <c r="WD233" s="689"/>
      <c r="WE233" s="689"/>
      <c r="WF233" s="689"/>
      <c r="WG233" s="689"/>
      <c r="WH233" s="689"/>
      <c r="WI233" s="689"/>
      <c r="WJ233" s="689"/>
      <c r="WK233" s="689"/>
      <c r="WL233" s="689"/>
      <c r="WM233" s="689"/>
      <c r="WN233" s="689"/>
      <c r="WO233" s="689"/>
      <c r="WP233" s="689"/>
      <c r="WQ233" s="689"/>
      <c r="WR233" s="689"/>
      <c r="WS233" s="689"/>
      <c r="WT233" s="689"/>
      <c r="WU233" s="689"/>
      <c r="WV233" s="689"/>
      <c r="WW233" s="689"/>
      <c r="WX233" s="689"/>
      <c r="WY233" s="689"/>
      <c r="WZ233" s="689"/>
      <c r="XA233" s="689"/>
      <c r="XB233" s="689"/>
      <c r="XC233" s="689"/>
      <c r="XD233" s="689"/>
      <c r="XE233" s="689"/>
      <c r="XF233" s="689"/>
      <c r="XG233" s="689"/>
      <c r="XH233" s="689"/>
      <c r="XI233" s="689"/>
      <c r="XJ233" s="689"/>
      <c r="XK233" s="689"/>
      <c r="XL233" s="689"/>
      <c r="XM233" s="689"/>
      <c r="XN233" s="689"/>
      <c r="XO233" s="689"/>
      <c r="XP233" s="689"/>
      <c r="XQ233" s="689"/>
      <c r="XR233" s="689"/>
      <c r="XS233" s="689"/>
      <c r="XT233" s="689"/>
      <c r="XU233" s="689"/>
      <c r="XV233" s="689"/>
      <c r="XW233" s="689"/>
      <c r="XX233" s="689"/>
      <c r="XY233" s="689"/>
      <c r="XZ233" s="689"/>
      <c r="YA233" s="689"/>
      <c r="YB233" s="689"/>
      <c r="YC233" s="689"/>
      <c r="YD233" s="689"/>
      <c r="YE233" s="689"/>
      <c r="YF233" s="689"/>
      <c r="YG233" s="689"/>
      <c r="YH233" s="689"/>
      <c r="YI233" s="689"/>
      <c r="YJ233" s="689"/>
      <c r="YK233" s="689"/>
      <c r="YL233" s="689"/>
      <c r="YM233" s="689"/>
      <c r="YN233" s="689"/>
      <c r="YO233" s="689"/>
      <c r="YP233" s="689"/>
      <c r="YQ233" s="689"/>
      <c r="YR233" s="689"/>
      <c r="YS233" s="689"/>
      <c r="YT233" s="689"/>
      <c r="YU233" s="689"/>
      <c r="YV233" s="689"/>
      <c r="YW233" s="689"/>
      <c r="YX233" s="689"/>
      <c r="YY233" s="689"/>
      <c r="YZ233" s="689"/>
      <c r="ZA233" s="689"/>
      <c r="ZB233" s="689"/>
      <c r="ZC233" s="689"/>
      <c r="ZD233" s="689"/>
      <c r="ZE233" s="689"/>
      <c r="ZF233" s="689"/>
      <c r="ZG233" s="689"/>
      <c r="ZH233" s="689"/>
      <c r="ZI233" s="689"/>
      <c r="ZJ233" s="689"/>
      <c r="ZK233" s="689"/>
      <c r="ZL233" s="689"/>
      <c r="ZM233" s="689"/>
      <c r="ZN233" s="689"/>
      <c r="ZO233" s="689"/>
      <c r="ZP233" s="689"/>
      <c r="ZQ233" s="689"/>
      <c r="ZR233" s="689"/>
      <c r="ZS233" s="689"/>
      <c r="ZT233" s="689"/>
      <c r="ZU233" s="689"/>
      <c r="ZV233" s="689"/>
      <c r="ZW233" s="689"/>
      <c r="ZX233" s="689"/>
      <c r="ZY233" s="689"/>
      <c r="ZZ233" s="689"/>
      <c r="AAA233" s="689"/>
      <c r="AAB233" s="689"/>
      <c r="AAC233" s="689"/>
      <c r="AAD233" s="689"/>
      <c r="AAE233" s="689"/>
      <c r="AAF233" s="689"/>
      <c r="AAG233" s="689"/>
      <c r="AAH233" s="689"/>
      <c r="AAI233" s="689"/>
      <c r="AAJ233" s="689"/>
      <c r="AAK233" s="689"/>
      <c r="AAL233" s="689"/>
      <c r="AAM233" s="689"/>
      <c r="AAN233" s="689"/>
      <c r="AAO233" s="689"/>
      <c r="AAP233" s="689"/>
      <c r="AAQ233" s="689"/>
      <c r="AAR233" s="689"/>
      <c r="AAS233" s="689"/>
      <c r="AAT233" s="689"/>
      <c r="AAU233" s="689"/>
      <c r="AAV233" s="689"/>
      <c r="AAW233" s="689"/>
      <c r="AAX233" s="689"/>
      <c r="AAY233" s="689"/>
      <c r="AAZ233" s="689"/>
      <c r="ABA233" s="689"/>
      <c r="ABB233" s="689"/>
      <c r="ABC233" s="689"/>
      <c r="ABD233" s="689"/>
      <c r="ABE233" s="689"/>
      <c r="ABF233" s="689"/>
      <c r="ABG233" s="689"/>
      <c r="ABH233" s="689"/>
      <c r="ABI233" s="689"/>
      <c r="ABJ233" s="689"/>
      <c r="ABK233" s="689"/>
      <c r="ABL233" s="689"/>
      <c r="ABM233" s="689"/>
      <c r="ABN233" s="689"/>
      <c r="ABO233" s="689"/>
      <c r="ABP233" s="689"/>
      <c r="ABQ233" s="689"/>
      <c r="ABR233" s="689"/>
      <c r="ABS233" s="689"/>
      <c r="ABT233" s="689"/>
      <c r="ABU233" s="689"/>
      <c r="ABV233" s="689"/>
      <c r="ABW233" s="689"/>
      <c r="ABX233" s="689"/>
      <c r="ABY233" s="689"/>
      <c r="ABZ233" s="689"/>
      <c r="ACA233" s="689"/>
      <c r="ACB233" s="689"/>
      <c r="ACC233" s="689"/>
      <c r="ACD233" s="689"/>
      <c r="ACE233" s="689"/>
      <c r="ACF233" s="689"/>
      <c r="ACG233" s="689"/>
      <c r="ACH233" s="689"/>
      <c r="ACI233" s="689"/>
      <c r="ACJ233" s="689"/>
      <c r="ACK233" s="689"/>
      <c r="ACL233" s="689"/>
      <c r="ACM233" s="689"/>
      <c r="ACN233" s="689"/>
      <c r="ACO233" s="689"/>
      <c r="ACP233" s="689"/>
      <c r="ACQ233" s="689"/>
      <c r="ACR233" s="689"/>
      <c r="ACS233" s="689"/>
      <c r="ACT233" s="689"/>
      <c r="ACU233" s="689"/>
      <c r="ACV233" s="689"/>
      <c r="ACW233" s="689"/>
      <c r="ACX233" s="689"/>
      <c r="ACY233" s="689"/>
      <c r="ACZ233" s="689"/>
      <c r="ADA233" s="689"/>
      <c r="ADB233" s="689"/>
      <c r="ADC233" s="689"/>
      <c r="ADD233" s="689"/>
      <c r="ADE233" s="689"/>
      <c r="ADF233" s="689"/>
      <c r="ADG233" s="689"/>
      <c r="ADH233" s="689"/>
      <c r="ADI233" s="689"/>
      <c r="ADJ233" s="689"/>
      <c r="ADK233" s="689"/>
      <c r="ADL233" s="689"/>
      <c r="ADM233" s="689"/>
      <c r="ADN233" s="689"/>
      <c r="ADO233" s="689"/>
      <c r="ADP233" s="689"/>
      <c r="ADQ233" s="689"/>
      <c r="ADR233" s="689"/>
      <c r="ADS233" s="689"/>
      <c r="ADT233" s="689"/>
      <c r="ADU233" s="689"/>
      <c r="ADV233" s="689"/>
      <c r="ADW233" s="689"/>
      <c r="ADX233" s="689"/>
      <c r="ADY233" s="689"/>
      <c r="ADZ233" s="689"/>
      <c r="AEA233" s="689"/>
      <c r="AEB233" s="689"/>
      <c r="AEC233" s="689"/>
      <c r="AED233" s="689"/>
      <c r="AEE233" s="689"/>
      <c r="AEF233" s="689"/>
      <c r="AEG233" s="689"/>
      <c r="AEH233" s="689"/>
      <c r="AEI233" s="689"/>
      <c r="AEJ233" s="689"/>
      <c r="AEK233" s="689"/>
      <c r="AEL233" s="689"/>
      <c r="AEM233" s="689"/>
      <c r="AEN233" s="689"/>
      <c r="AEO233" s="689"/>
      <c r="AEP233" s="689"/>
      <c r="AEQ233" s="689"/>
      <c r="AER233" s="689"/>
      <c r="AES233" s="689"/>
      <c r="AET233" s="689"/>
      <c r="AEU233" s="689"/>
      <c r="AEV233" s="689"/>
      <c r="AEW233" s="689"/>
      <c r="AEX233" s="689"/>
      <c r="AEY233" s="689"/>
      <c r="AEZ233" s="689"/>
      <c r="AFA233" s="689"/>
      <c r="AFB233" s="689"/>
      <c r="AFC233" s="689"/>
      <c r="AFD233" s="689"/>
      <c r="AFE233" s="689"/>
      <c r="AFF233" s="689"/>
      <c r="AFG233" s="689"/>
      <c r="AFH233" s="689"/>
      <c r="AFI233" s="689"/>
      <c r="AFJ233" s="689"/>
      <c r="AFK233" s="689"/>
      <c r="AFL233" s="689"/>
      <c r="AFM233" s="689"/>
      <c r="AFN233" s="689"/>
      <c r="AFO233" s="689"/>
      <c r="AFP233" s="689"/>
      <c r="AFQ233" s="689"/>
      <c r="AFR233" s="689"/>
      <c r="AFS233" s="689"/>
      <c r="AFT233" s="689"/>
      <c r="AFU233" s="689"/>
      <c r="AFV233" s="689"/>
      <c r="AFW233" s="689"/>
      <c r="AFX233" s="689"/>
      <c r="AFY233" s="689"/>
      <c r="AFZ233" s="689"/>
      <c r="AGA233" s="689"/>
      <c r="AGB233" s="689"/>
      <c r="AGC233" s="689"/>
      <c r="AGD233" s="689"/>
      <c r="AGE233" s="689"/>
      <c r="AGF233" s="689"/>
      <c r="AGG233" s="689"/>
      <c r="AGH233" s="689"/>
      <c r="AGI233" s="689"/>
      <c r="AGJ233" s="689"/>
      <c r="AGK233" s="689"/>
      <c r="AGL233" s="689"/>
      <c r="AGM233" s="689"/>
      <c r="AGN233" s="689"/>
      <c r="AGO233" s="689"/>
      <c r="AGP233" s="689"/>
      <c r="AGQ233" s="689"/>
      <c r="AGR233" s="689"/>
      <c r="AGS233" s="689"/>
      <c r="AGT233" s="689"/>
      <c r="AGU233" s="689"/>
      <c r="AGV233" s="689"/>
      <c r="AGW233" s="689"/>
      <c r="AGX233" s="689"/>
      <c r="AGY233" s="689"/>
      <c r="AGZ233" s="689"/>
      <c r="AHA233" s="689"/>
      <c r="AHB233" s="689"/>
      <c r="AHC233" s="689"/>
      <c r="AHD233" s="689"/>
      <c r="AHE233" s="689"/>
      <c r="AHF233" s="689"/>
      <c r="AHG233" s="689"/>
      <c r="AHH233" s="689"/>
      <c r="AHI233" s="689"/>
      <c r="AHJ233" s="689"/>
      <c r="AHK233" s="689"/>
      <c r="AHL233" s="689"/>
      <c r="AHM233" s="689"/>
      <c r="AHN233" s="689"/>
      <c r="AHO233" s="689"/>
      <c r="AHP233" s="689"/>
      <c r="AHQ233" s="689"/>
      <c r="AHR233" s="689"/>
      <c r="AHS233" s="689"/>
      <c r="AHT233" s="689"/>
      <c r="AHU233" s="689"/>
      <c r="AHV233" s="689"/>
      <c r="AHW233" s="689"/>
      <c r="AHX233" s="689"/>
      <c r="AHY233" s="689"/>
      <c r="AHZ233" s="689"/>
      <c r="AIA233" s="689"/>
      <c r="AIB233" s="689"/>
      <c r="AIC233" s="689"/>
      <c r="AID233" s="689"/>
      <c r="AIE233" s="689"/>
      <c r="AIF233" s="689"/>
      <c r="AIG233" s="689"/>
      <c r="AIH233" s="689"/>
      <c r="AII233" s="689"/>
      <c r="AIJ233" s="689"/>
      <c r="AIK233" s="689"/>
      <c r="AIL233" s="689"/>
      <c r="AIM233" s="689"/>
      <c r="AIN233" s="689"/>
      <c r="AIO233" s="689"/>
      <c r="AIP233" s="689"/>
      <c r="AIQ233" s="689"/>
      <c r="AIR233" s="689"/>
      <c r="AIS233" s="689"/>
      <c r="AIT233" s="689"/>
      <c r="AIU233" s="689"/>
      <c r="AIV233" s="689"/>
      <c r="AIW233" s="689"/>
      <c r="AIX233" s="689"/>
      <c r="AIY233" s="689"/>
      <c r="AIZ233" s="689"/>
      <c r="AJA233" s="689"/>
      <c r="AJB233" s="689"/>
      <c r="AJC233" s="689"/>
      <c r="AJD233" s="689"/>
      <c r="AJE233" s="689"/>
      <c r="AJF233" s="689"/>
      <c r="AJG233" s="689"/>
      <c r="AJH233" s="689"/>
      <c r="AJI233" s="689"/>
      <c r="AJJ233" s="689"/>
      <c r="AJK233" s="689"/>
      <c r="AJL233" s="689"/>
      <c r="AJM233" s="689"/>
      <c r="AJN233" s="689"/>
      <c r="AJO233" s="689"/>
      <c r="AJP233" s="689"/>
      <c r="AJQ233" s="689"/>
      <c r="AJR233" s="689"/>
      <c r="AJS233" s="689"/>
      <c r="AJT233" s="689"/>
      <c r="AJU233" s="689"/>
      <c r="AJV233" s="689"/>
      <c r="AJW233" s="689"/>
      <c r="AJX233" s="689"/>
      <c r="AJY233" s="689"/>
      <c r="AJZ233" s="689"/>
      <c r="AKA233" s="689"/>
      <c r="AKB233" s="689"/>
      <c r="AKC233" s="689"/>
      <c r="AKD233" s="689"/>
      <c r="AKE233" s="689"/>
      <c r="AKF233" s="689"/>
      <c r="AKG233" s="689"/>
      <c r="AKH233" s="689"/>
      <c r="AKI233" s="689"/>
      <c r="AKJ233" s="689"/>
      <c r="AKK233" s="689"/>
      <c r="AKL233" s="689"/>
      <c r="AKM233" s="689"/>
      <c r="AKN233" s="689"/>
      <c r="AKO233" s="689"/>
      <c r="AKP233" s="689"/>
      <c r="AKQ233" s="689"/>
      <c r="AKR233" s="689"/>
      <c r="AKS233" s="689"/>
      <c r="AKT233" s="689"/>
      <c r="AKU233" s="689"/>
      <c r="AKV233" s="689"/>
      <c r="AKW233" s="689"/>
      <c r="AKX233" s="689"/>
      <c r="AKY233" s="689"/>
      <c r="AKZ233" s="689"/>
      <c r="ALA233" s="689"/>
      <c r="ALB233" s="689"/>
      <c r="ALC233" s="689"/>
      <c r="ALD233" s="689"/>
      <c r="ALE233" s="689"/>
      <c r="ALF233" s="689"/>
      <c r="ALG233" s="689"/>
      <c r="ALH233" s="689"/>
      <c r="ALI233" s="689"/>
      <c r="ALJ233" s="689"/>
      <c r="ALK233" s="689"/>
      <c r="ALL233" s="689"/>
      <c r="ALM233" s="689"/>
      <c r="ALN233" s="689"/>
      <c r="ALO233" s="689"/>
      <c r="ALP233" s="689"/>
      <c r="ALQ233" s="689"/>
      <c r="ALR233" s="689"/>
      <c r="ALS233" s="689"/>
      <c r="ALT233" s="689"/>
      <c r="ALU233" s="689"/>
      <c r="ALV233" s="689"/>
      <c r="ALW233" s="689"/>
      <c r="ALX233" s="689"/>
      <c r="ALY233" s="689"/>
      <c r="ALZ233" s="689"/>
      <c r="AMA233" s="689"/>
      <c r="AMB233" s="689"/>
      <c r="AMC233" s="689"/>
      <c r="AMD233" s="689"/>
      <c r="AME233" s="689"/>
      <c r="AMF233" s="689"/>
      <c r="AMG233" s="689"/>
      <c r="AMH233" s="689"/>
      <c r="AMI233" s="689"/>
      <c r="AMJ233" s="689"/>
      <c r="AMK233" s="689"/>
      <c r="AML233" s="689"/>
      <c r="AMM233" s="689"/>
      <c r="AMN233" s="689"/>
      <c r="AMO233" s="689"/>
      <c r="AMP233" s="689"/>
      <c r="AMQ233" s="689"/>
      <c r="AMR233" s="689"/>
      <c r="AMS233" s="689"/>
      <c r="AMT233" s="689"/>
      <c r="AMU233" s="689"/>
      <c r="AMV233" s="689"/>
      <c r="AMW233" s="689"/>
      <c r="AMX233" s="689"/>
      <c r="AMY233" s="689"/>
      <c r="AMZ233" s="689"/>
      <c r="ANA233" s="689"/>
      <c r="ANB233" s="689"/>
      <c r="ANC233" s="689"/>
      <c r="AND233" s="689"/>
      <c r="ANE233" s="689"/>
      <c r="ANF233" s="689"/>
      <c r="ANG233" s="689"/>
      <c r="ANH233" s="689"/>
      <c r="ANI233" s="689"/>
      <c r="ANJ233" s="689"/>
      <c r="ANK233" s="689"/>
      <c r="ANL233" s="689"/>
      <c r="ANM233" s="689"/>
      <c r="ANN233" s="689"/>
      <c r="ANO233" s="689"/>
      <c r="ANP233" s="689"/>
      <c r="ANQ233" s="689"/>
      <c r="ANR233" s="689"/>
      <c r="ANS233" s="689"/>
      <c r="ANT233" s="689"/>
      <c r="ANU233" s="689"/>
      <c r="ANV233" s="689"/>
      <c r="ANW233" s="689"/>
      <c r="ANX233" s="689"/>
      <c r="ANY233" s="689"/>
      <c r="ANZ233" s="689"/>
      <c r="AOA233" s="689"/>
      <c r="AOB233" s="689"/>
      <c r="AOC233" s="689"/>
      <c r="AOD233" s="689"/>
      <c r="AOE233" s="689"/>
      <c r="AOF233" s="689"/>
      <c r="AOG233" s="689"/>
      <c r="AOH233" s="689"/>
      <c r="AOI233" s="689"/>
      <c r="AOJ233" s="689"/>
      <c r="AOK233" s="689"/>
      <c r="AOL233" s="689"/>
      <c r="AOM233" s="689"/>
      <c r="AON233" s="689"/>
      <c r="AOO233" s="689"/>
      <c r="AOP233" s="689"/>
      <c r="AOQ233" s="689"/>
      <c r="AOR233" s="689"/>
      <c r="AOS233" s="689"/>
      <c r="AOT233" s="689"/>
      <c r="AOU233" s="689"/>
      <c r="AOV233" s="689"/>
      <c r="AOW233" s="689"/>
      <c r="AOX233" s="689"/>
      <c r="AOY233" s="689"/>
      <c r="AOZ233" s="689"/>
      <c r="APA233" s="689"/>
      <c r="APB233" s="689"/>
      <c r="APC233" s="689"/>
      <c r="APD233" s="689"/>
      <c r="APE233" s="689"/>
      <c r="APF233" s="689"/>
      <c r="APG233" s="689"/>
      <c r="APH233" s="689"/>
      <c r="API233" s="689"/>
      <c r="APJ233" s="689"/>
      <c r="APK233" s="689"/>
      <c r="APL233" s="689"/>
      <c r="APM233" s="689"/>
      <c r="APN233" s="689"/>
      <c r="APO233" s="689"/>
      <c r="APP233" s="689"/>
      <c r="APQ233" s="689"/>
      <c r="APR233" s="689"/>
      <c r="APS233" s="689"/>
      <c r="APT233" s="689"/>
      <c r="APU233" s="689"/>
      <c r="APV233" s="689"/>
      <c r="APW233" s="689"/>
      <c r="APX233" s="689"/>
      <c r="APY233" s="689"/>
      <c r="APZ233" s="689"/>
      <c r="AQA233" s="689"/>
      <c r="AQB233" s="689"/>
      <c r="AQC233" s="689"/>
      <c r="AQD233" s="689"/>
      <c r="AQE233" s="689"/>
      <c r="AQF233" s="689"/>
      <c r="AQG233" s="689"/>
      <c r="AQH233" s="689"/>
      <c r="AQI233" s="689"/>
      <c r="AQJ233" s="689"/>
      <c r="AQK233" s="689"/>
      <c r="AQL233" s="689"/>
      <c r="AQM233" s="689"/>
      <c r="AQN233" s="689"/>
      <c r="AQO233" s="689"/>
      <c r="AQP233" s="689"/>
      <c r="AQQ233" s="689"/>
      <c r="AQR233" s="689"/>
      <c r="AQS233" s="689"/>
      <c r="AQT233" s="689"/>
      <c r="AQU233" s="689"/>
      <c r="AQV233" s="689"/>
      <c r="AQW233" s="689"/>
      <c r="AQX233" s="689"/>
      <c r="AQY233" s="689"/>
      <c r="AQZ233" s="689"/>
      <c r="ARA233" s="689"/>
      <c r="ARB233" s="689"/>
      <c r="ARC233" s="689"/>
      <c r="ARD233" s="689"/>
      <c r="ARE233" s="689"/>
      <c r="ARF233" s="689"/>
      <c r="ARG233" s="689"/>
      <c r="ARH233" s="689"/>
      <c r="ARI233" s="689"/>
      <c r="ARJ233" s="689"/>
      <c r="ARK233" s="689"/>
      <c r="ARL233" s="689"/>
      <c r="ARM233" s="689"/>
      <c r="ARN233" s="689"/>
      <c r="ARO233" s="689"/>
      <c r="ARP233" s="689"/>
      <c r="ARQ233" s="689"/>
      <c r="ARR233" s="689"/>
      <c r="ARS233" s="689"/>
      <c r="ART233" s="689"/>
      <c r="ARU233" s="689"/>
      <c r="ARV233" s="689"/>
      <c r="ARW233" s="689"/>
      <c r="ARX233" s="689"/>
      <c r="ARY233" s="689"/>
      <c r="ARZ233" s="689"/>
      <c r="ASA233" s="689"/>
      <c r="ASB233" s="689"/>
      <c r="ASC233" s="689"/>
      <c r="ASD233" s="689"/>
      <c r="ASE233" s="689"/>
      <c r="ASF233" s="689"/>
      <c r="ASG233" s="689"/>
      <c r="ASH233" s="689"/>
      <c r="ASI233" s="689"/>
      <c r="ASJ233" s="689"/>
      <c r="ASK233" s="689"/>
      <c r="ASL233" s="689"/>
      <c r="ASM233" s="689"/>
      <c r="ASN233" s="689"/>
      <c r="ASO233" s="689"/>
      <c r="ASP233" s="689"/>
      <c r="ASQ233" s="689"/>
      <c r="ASR233" s="689"/>
      <c r="ASS233" s="689"/>
      <c r="AST233" s="689"/>
      <c r="ASU233" s="689"/>
      <c r="ASV233" s="689"/>
      <c r="ASW233" s="689"/>
      <c r="ASX233" s="689"/>
      <c r="ASY233" s="689"/>
      <c r="ASZ233" s="689"/>
      <c r="ATA233" s="689"/>
      <c r="ATB233" s="689"/>
      <c r="ATC233" s="689"/>
      <c r="ATD233" s="689"/>
      <c r="ATE233" s="689"/>
      <c r="ATF233" s="689"/>
      <c r="ATG233" s="689"/>
      <c r="ATH233" s="689"/>
      <c r="ATI233" s="689"/>
      <c r="ATJ233" s="689"/>
      <c r="ATK233" s="689"/>
      <c r="ATL233" s="689"/>
      <c r="ATM233" s="689"/>
      <c r="ATN233" s="689"/>
      <c r="ATO233" s="689"/>
      <c r="ATP233" s="689"/>
      <c r="ATQ233" s="689"/>
      <c r="ATR233" s="689"/>
      <c r="ATS233" s="689"/>
      <c r="ATT233" s="689"/>
      <c r="ATU233" s="689"/>
      <c r="ATV233" s="689"/>
      <c r="ATW233" s="689"/>
      <c r="ATX233" s="689"/>
      <c r="ATY233" s="689"/>
      <c r="ATZ233" s="689"/>
      <c r="AUA233" s="689"/>
      <c r="AUB233" s="689"/>
      <c r="AUC233" s="689"/>
      <c r="AUD233" s="689"/>
      <c r="AUE233" s="689"/>
      <c r="AUF233" s="689"/>
      <c r="AUG233" s="689"/>
      <c r="AUH233" s="689"/>
      <c r="AUI233" s="689"/>
      <c r="AUJ233" s="689"/>
      <c r="AUK233" s="689"/>
      <c r="AUL233" s="689"/>
      <c r="AUM233" s="689"/>
      <c r="AUN233" s="689"/>
      <c r="AUO233" s="689"/>
      <c r="AUP233" s="689"/>
      <c r="AUQ233" s="689"/>
      <c r="AUR233" s="689"/>
      <c r="AUS233" s="689"/>
      <c r="AUT233" s="689"/>
      <c r="AUU233" s="689"/>
      <c r="AUV233" s="689"/>
      <c r="AUW233" s="689"/>
      <c r="AUX233" s="689"/>
      <c r="AUY233" s="689"/>
      <c r="AUZ233" s="689"/>
      <c r="AVA233" s="689"/>
      <c r="AVB233" s="689"/>
      <c r="AVC233" s="689"/>
      <c r="AVD233" s="689"/>
      <c r="AVE233" s="689"/>
      <c r="AVF233" s="689"/>
      <c r="AVG233" s="689"/>
      <c r="AVH233" s="689"/>
      <c r="AVI233" s="689"/>
      <c r="AVJ233" s="689"/>
      <c r="AVK233" s="689"/>
      <c r="AVL233" s="689"/>
      <c r="AVM233" s="689"/>
      <c r="AVN233" s="689"/>
      <c r="AVO233" s="689"/>
      <c r="AVP233" s="689"/>
      <c r="AVQ233" s="689"/>
      <c r="AVR233" s="689"/>
      <c r="AVS233" s="689"/>
      <c r="AVT233" s="689"/>
      <c r="AVU233" s="689"/>
      <c r="AVV233" s="689"/>
      <c r="AVW233" s="689"/>
      <c r="AVX233" s="689"/>
      <c r="AVY233" s="689"/>
      <c r="AVZ233" s="689"/>
      <c r="AWA233" s="689"/>
      <c r="AWB233" s="689"/>
      <c r="AWC233" s="689"/>
      <c r="AWD233" s="689"/>
      <c r="AWE233" s="689"/>
      <c r="AWF233" s="689"/>
      <c r="AWG233" s="689"/>
      <c r="AWH233" s="689"/>
      <c r="AWI233" s="689"/>
      <c r="AWJ233" s="689"/>
      <c r="AWK233" s="689"/>
      <c r="AWL233" s="689"/>
      <c r="AWM233" s="689"/>
      <c r="AWN233" s="689"/>
      <c r="AWO233" s="689"/>
      <c r="AWP233" s="689"/>
      <c r="AWQ233" s="689"/>
      <c r="AWR233" s="689"/>
      <c r="AWS233" s="689"/>
      <c r="AWT233" s="689"/>
      <c r="AWU233" s="689"/>
      <c r="AWV233" s="689"/>
      <c r="AWW233" s="689"/>
      <c r="AWX233" s="689"/>
      <c r="AWY233" s="689"/>
      <c r="AWZ233" s="689"/>
      <c r="AXA233" s="689"/>
      <c r="AXB233" s="689"/>
      <c r="AXC233" s="689"/>
      <c r="AXD233" s="689"/>
      <c r="AXE233" s="689"/>
      <c r="AXF233" s="689"/>
      <c r="AXG233" s="689"/>
      <c r="AXH233" s="689"/>
      <c r="AXI233" s="689"/>
      <c r="AXJ233" s="689"/>
    </row>
    <row r="234" spans="1:1310" s="690" customFormat="1" ht="23.25" customHeight="1">
      <c r="A234" s="691"/>
      <c r="B234" s="697"/>
      <c r="C234" s="698"/>
      <c r="D234" s="698"/>
      <c r="E234" s="698"/>
      <c r="F234" s="699"/>
      <c r="G234" s="698"/>
      <c r="H234" s="698"/>
      <c r="I234" s="698"/>
      <c r="J234" s="700"/>
      <c r="K234" s="698"/>
      <c r="L234" s="698"/>
      <c r="M234" s="698"/>
      <c r="N234" s="698"/>
      <c r="O234" s="698"/>
      <c r="P234" s="698"/>
      <c r="Q234" s="698"/>
      <c r="R234" s="75"/>
      <c r="S234" s="75"/>
      <c r="T234" s="75"/>
      <c r="U234" s="75"/>
      <c r="V234" s="75"/>
      <c r="W234" s="75"/>
      <c r="X234" s="75"/>
      <c r="Y234" s="75"/>
      <c r="Z234" s="75"/>
      <c r="AA234" s="75"/>
      <c r="AB234" s="75"/>
      <c r="AC234" s="75"/>
      <c r="AD234" s="689"/>
      <c r="AE234" s="689"/>
      <c r="AF234" s="689"/>
      <c r="AG234" s="689"/>
      <c r="AH234" s="689"/>
      <c r="AI234" s="689"/>
      <c r="AJ234" s="689"/>
      <c r="AK234" s="689"/>
      <c r="AL234" s="689"/>
      <c r="AM234" s="689"/>
      <c r="AN234" s="689"/>
      <c r="AO234" s="689"/>
      <c r="AP234" s="689"/>
      <c r="AQ234" s="689"/>
      <c r="AR234" s="689"/>
      <c r="AS234" s="689"/>
      <c r="AT234" s="689"/>
      <c r="AU234" s="689"/>
      <c r="AV234" s="689"/>
      <c r="AW234" s="689"/>
      <c r="AX234" s="689"/>
      <c r="AY234" s="689"/>
      <c r="AZ234" s="689"/>
      <c r="BA234" s="689"/>
      <c r="BB234" s="689"/>
      <c r="BC234" s="689"/>
      <c r="BD234" s="689"/>
      <c r="BE234" s="689"/>
      <c r="BF234" s="689"/>
      <c r="BG234" s="689"/>
      <c r="BH234" s="689"/>
      <c r="BI234" s="689"/>
      <c r="BJ234" s="689"/>
      <c r="BK234" s="689"/>
      <c r="BL234" s="689"/>
      <c r="BM234" s="689"/>
      <c r="BN234" s="689"/>
      <c r="BO234" s="689"/>
      <c r="BP234" s="689"/>
      <c r="BQ234" s="689"/>
      <c r="BR234" s="689"/>
      <c r="BS234" s="689"/>
      <c r="BT234" s="689"/>
      <c r="BU234" s="689"/>
      <c r="BV234" s="689"/>
      <c r="BW234" s="689"/>
      <c r="BX234" s="689"/>
      <c r="BY234" s="689"/>
      <c r="BZ234" s="689"/>
      <c r="CA234" s="689"/>
      <c r="CB234" s="689"/>
      <c r="CC234" s="689"/>
      <c r="CD234" s="689"/>
      <c r="CE234" s="689"/>
      <c r="CF234" s="689"/>
      <c r="CG234" s="689"/>
      <c r="CH234" s="689"/>
      <c r="CI234" s="689"/>
      <c r="CJ234" s="689"/>
      <c r="CK234" s="689"/>
      <c r="CL234" s="689"/>
      <c r="CM234" s="689"/>
      <c r="CN234" s="689"/>
      <c r="CO234" s="689"/>
      <c r="CP234" s="689"/>
      <c r="CQ234" s="689"/>
      <c r="CR234" s="689"/>
      <c r="CS234" s="689"/>
      <c r="CT234" s="689"/>
      <c r="CU234" s="689"/>
      <c r="CV234" s="689"/>
      <c r="CW234" s="689"/>
      <c r="CX234" s="689"/>
      <c r="CY234" s="689"/>
      <c r="CZ234" s="689"/>
      <c r="DA234" s="689"/>
      <c r="DB234" s="689"/>
      <c r="DC234" s="689"/>
      <c r="DD234" s="689"/>
      <c r="DE234" s="689"/>
      <c r="DF234" s="689"/>
      <c r="DG234" s="689"/>
      <c r="DH234" s="689"/>
      <c r="DI234" s="689"/>
      <c r="DJ234" s="689"/>
      <c r="DK234" s="689"/>
      <c r="DL234" s="689"/>
      <c r="DM234" s="689"/>
      <c r="DN234" s="689"/>
      <c r="DO234" s="689"/>
      <c r="DP234" s="689"/>
      <c r="DQ234" s="689"/>
      <c r="DR234" s="689"/>
      <c r="DS234" s="689"/>
      <c r="DT234" s="689"/>
      <c r="DU234" s="689"/>
      <c r="DV234" s="689"/>
      <c r="DW234" s="689"/>
      <c r="DX234" s="689"/>
      <c r="DY234" s="689"/>
      <c r="DZ234" s="689"/>
      <c r="EA234" s="689"/>
      <c r="EB234" s="689"/>
      <c r="EC234" s="689"/>
      <c r="ED234" s="689"/>
      <c r="EE234" s="689"/>
      <c r="EF234" s="689"/>
      <c r="EG234" s="689"/>
      <c r="EH234" s="689"/>
      <c r="EI234" s="689"/>
      <c r="EJ234" s="689"/>
      <c r="EK234" s="689"/>
      <c r="EL234" s="689"/>
      <c r="EM234" s="689"/>
      <c r="EN234" s="689"/>
      <c r="EO234" s="689"/>
      <c r="EP234" s="689"/>
      <c r="EQ234" s="689"/>
      <c r="ER234" s="689"/>
      <c r="ES234" s="689"/>
      <c r="ET234" s="689"/>
      <c r="EU234" s="689"/>
      <c r="EV234" s="689"/>
      <c r="EW234" s="689"/>
      <c r="EX234" s="689"/>
      <c r="EY234" s="689"/>
      <c r="EZ234" s="689"/>
      <c r="FA234" s="689"/>
      <c r="FB234" s="689"/>
      <c r="FC234" s="689"/>
      <c r="FD234" s="689"/>
      <c r="FE234" s="689"/>
      <c r="FF234" s="689"/>
      <c r="FG234" s="689"/>
      <c r="FH234" s="689"/>
      <c r="FI234" s="689"/>
      <c r="FJ234" s="689"/>
      <c r="FK234" s="689"/>
      <c r="FL234" s="689"/>
      <c r="FM234" s="689"/>
      <c r="FN234" s="689"/>
      <c r="FO234" s="689"/>
      <c r="FP234" s="689"/>
      <c r="FQ234" s="689"/>
      <c r="FR234" s="689"/>
      <c r="FS234" s="689"/>
      <c r="FT234" s="689"/>
      <c r="FU234" s="689"/>
      <c r="FV234" s="689"/>
      <c r="FW234" s="689"/>
      <c r="FX234" s="689"/>
      <c r="FY234" s="689"/>
      <c r="FZ234" s="689"/>
      <c r="GA234" s="689"/>
      <c r="GB234" s="689"/>
      <c r="GC234" s="689"/>
      <c r="GD234" s="689"/>
      <c r="GE234" s="689"/>
      <c r="GF234" s="689"/>
      <c r="GG234" s="689"/>
      <c r="GH234" s="689"/>
      <c r="GI234" s="689"/>
      <c r="GJ234" s="689"/>
      <c r="GK234" s="689"/>
      <c r="GL234" s="689"/>
      <c r="GM234" s="689"/>
      <c r="GN234" s="689"/>
      <c r="GO234" s="689"/>
      <c r="GP234" s="689"/>
      <c r="GQ234" s="689"/>
      <c r="GR234" s="689"/>
      <c r="GS234" s="689"/>
      <c r="GT234" s="689"/>
      <c r="GU234" s="689"/>
      <c r="GV234" s="689"/>
      <c r="GW234" s="689"/>
      <c r="GX234" s="689"/>
      <c r="GY234" s="689"/>
      <c r="GZ234" s="689"/>
      <c r="HA234" s="689"/>
      <c r="HB234" s="689"/>
      <c r="HC234" s="689"/>
      <c r="HD234" s="689"/>
      <c r="HE234" s="689"/>
      <c r="HF234" s="689"/>
      <c r="HG234" s="689"/>
      <c r="HH234" s="689"/>
      <c r="HI234" s="689"/>
      <c r="HJ234" s="689"/>
      <c r="HK234" s="689"/>
      <c r="HL234" s="689"/>
      <c r="HM234" s="689"/>
      <c r="HN234" s="689"/>
      <c r="HO234" s="689"/>
      <c r="HP234" s="689"/>
      <c r="HQ234" s="689"/>
      <c r="HR234" s="689"/>
      <c r="HS234" s="689"/>
      <c r="HT234" s="689"/>
      <c r="HU234" s="689"/>
      <c r="HV234" s="689"/>
      <c r="HW234" s="689"/>
      <c r="HX234" s="689"/>
      <c r="HY234" s="689"/>
      <c r="HZ234" s="689"/>
      <c r="IA234" s="689"/>
      <c r="IB234" s="689"/>
      <c r="IC234" s="689"/>
      <c r="ID234" s="689"/>
      <c r="IE234" s="689"/>
      <c r="IF234" s="689"/>
      <c r="IG234" s="689"/>
      <c r="IH234" s="689"/>
      <c r="II234" s="689"/>
      <c r="IJ234" s="689"/>
      <c r="IK234" s="689"/>
      <c r="IL234" s="689"/>
      <c r="IM234" s="689"/>
      <c r="IN234" s="689"/>
      <c r="IO234" s="689"/>
      <c r="IP234" s="689"/>
      <c r="IQ234" s="689"/>
      <c r="IR234" s="689"/>
      <c r="IS234" s="689"/>
      <c r="IT234" s="689"/>
      <c r="IU234" s="689"/>
      <c r="IV234" s="689"/>
      <c r="IW234" s="689"/>
      <c r="IX234" s="689"/>
      <c r="IY234" s="689"/>
      <c r="IZ234" s="689"/>
      <c r="JA234" s="689"/>
      <c r="JB234" s="689"/>
      <c r="JC234" s="689"/>
      <c r="JD234" s="689"/>
      <c r="JE234" s="689"/>
      <c r="JF234" s="689"/>
      <c r="JG234" s="689"/>
      <c r="JH234" s="689"/>
      <c r="JI234" s="689"/>
      <c r="JJ234" s="689"/>
      <c r="JK234" s="689"/>
      <c r="JL234" s="689"/>
      <c r="JM234" s="689"/>
      <c r="JN234" s="689"/>
      <c r="JO234" s="689"/>
      <c r="JP234" s="689"/>
      <c r="JQ234" s="689"/>
      <c r="JR234" s="689"/>
      <c r="JS234" s="689"/>
      <c r="JT234" s="689"/>
      <c r="JU234" s="689"/>
      <c r="JV234" s="689"/>
      <c r="JW234" s="689"/>
      <c r="JX234" s="689"/>
      <c r="JY234" s="689"/>
      <c r="JZ234" s="689"/>
      <c r="KA234" s="689"/>
      <c r="KB234" s="689"/>
      <c r="KC234" s="689"/>
      <c r="KD234" s="689"/>
      <c r="KE234" s="689"/>
      <c r="KF234" s="689"/>
      <c r="KG234" s="689"/>
      <c r="KH234" s="689"/>
      <c r="KI234" s="689"/>
      <c r="KJ234" s="689"/>
      <c r="KK234" s="689"/>
      <c r="KL234" s="689"/>
      <c r="KM234" s="689"/>
      <c r="KN234" s="689"/>
      <c r="KO234" s="689"/>
      <c r="KP234" s="689"/>
      <c r="KQ234" s="689"/>
      <c r="KR234" s="689"/>
      <c r="KS234" s="689"/>
      <c r="KT234" s="689"/>
      <c r="KU234" s="689"/>
      <c r="KV234" s="689"/>
      <c r="KW234" s="689"/>
      <c r="KX234" s="689"/>
      <c r="KY234" s="689"/>
      <c r="KZ234" s="689"/>
      <c r="LA234" s="689"/>
      <c r="LB234" s="689"/>
      <c r="LC234" s="689"/>
      <c r="LD234" s="689"/>
      <c r="LE234" s="689"/>
      <c r="LF234" s="689"/>
      <c r="LG234" s="689"/>
      <c r="LH234" s="689"/>
      <c r="LI234" s="689"/>
      <c r="LJ234" s="689"/>
      <c r="LK234" s="689"/>
      <c r="LL234" s="689"/>
      <c r="LM234" s="689"/>
      <c r="LN234" s="689"/>
      <c r="LO234" s="689"/>
      <c r="LP234" s="689"/>
      <c r="LQ234" s="689"/>
      <c r="LR234" s="689"/>
      <c r="LS234" s="689"/>
      <c r="LT234" s="689"/>
      <c r="LU234" s="689"/>
      <c r="LV234" s="689"/>
      <c r="LW234" s="689"/>
      <c r="LX234" s="689"/>
      <c r="LY234" s="689"/>
      <c r="LZ234" s="689"/>
      <c r="MA234" s="689"/>
      <c r="MB234" s="689"/>
      <c r="MC234" s="689"/>
      <c r="MD234" s="689"/>
      <c r="ME234" s="689"/>
      <c r="MF234" s="689"/>
      <c r="MG234" s="689"/>
      <c r="MH234" s="689"/>
      <c r="MI234" s="689"/>
      <c r="MJ234" s="689"/>
      <c r="MK234" s="689"/>
      <c r="ML234" s="689"/>
      <c r="MM234" s="689"/>
      <c r="MN234" s="689"/>
      <c r="MO234" s="689"/>
      <c r="MP234" s="689"/>
      <c r="MQ234" s="689"/>
      <c r="MR234" s="689"/>
      <c r="MS234" s="689"/>
      <c r="MT234" s="689"/>
      <c r="MU234" s="689"/>
      <c r="MV234" s="689"/>
      <c r="MW234" s="689"/>
      <c r="MX234" s="689"/>
      <c r="MY234" s="689"/>
      <c r="MZ234" s="689"/>
      <c r="NA234" s="689"/>
      <c r="NB234" s="689"/>
      <c r="NC234" s="689"/>
      <c r="ND234" s="689"/>
      <c r="NE234" s="689"/>
      <c r="NF234" s="689"/>
      <c r="NG234" s="689"/>
      <c r="NH234" s="689"/>
      <c r="NI234" s="689"/>
      <c r="NJ234" s="689"/>
      <c r="NK234" s="689"/>
      <c r="NL234" s="689"/>
      <c r="NM234" s="689"/>
      <c r="NN234" s="689"/>
      <c r="NO234" s="689"/>
      <c r="NP234" s="689"/>
      <c r="NQ234" s="689"/>
      <c r="NR234" s="689"/>
      <c r="NS234" s="689"/>
      <c r="NT234" s="689"/>
      <c r="NU234" s="689"/>
      <c r="NV234" s="689"/>
      <c r="NW234" s="689"/>
      <c r="NX234" s="689"/>
      <c r="NY234" s="689"/>
      <c r="NZ234" s="689"/>
      <c r="OA234" s="689"/>
      <c r="OB234" s="689"/>
      <c r="OC234" s="689"/>
      <c r="OD234" s="689"/>
      <c r="OE234" s="689"/>
      <c r="OF234" s="689"/>
      <c r="OG234" s="689"/>
      <c r="OH234" s="689"/>
      <c r="OI234" s="689"/>
      <c r="OJ234" s="689"/>
      <c r="OK234" s="689"/>
      <c r="OL234" s="689"/>
      <c r="OM234" s="689"/>
      <c r="ON234" s="689"/>
      <c r="OO234" s="689"/>
      <c r="OP234" s="689"/>
      <c r="OQ234" s="689"/>
      <c r="OR234" s="689"/>
      <c r="OS234" s="689"/>
      <c r="OT234" s="689"/>
      <c r="OU234" s="689"/>
      <c r="OV234" s="689"/>
      <c r="OW234" s="689"/>
      <c r="OX234" s="689"/>
      <c r="OY234" s="689"/>
      <c r="OZ234" s="689"/>
      <c r="PA234" s="689"/>
      <c r="PB234" s="689"/>
      <c r="PC234" s="689"/>
      <c r="PD234" s="689"/>
      <c r="PE234" s="689"/>
      <c r="PF234" s="689"/>
      <c r="PG234" s="689"/>
      <c r="PH234" s="689"/>
      <c r="PI234" s="689"/>
      <c r="PJ234" s="689"/>
      <c r="PK234" s="689"/>
      <c r="PL234" s="689"/>
      <c r="PM234" s="689"/>
      <c r="PN234" s="689"/>
      <c r="PO234" s="689"/>
      <c r="PP234" s="689"/>
      <c r="PQ234" s="689"/>
      <c r="PR234" s="689"/>
      <c r="PS234" s="689"/>
      <c r="PT234" s="689"/>
      <c r="PU234" s="689"/>
      <c r="PV234" s="689"/>
      <c r="PW234" s="689"/>
      <c r="PX234" s="689"/>
      <c r="PY234" s="689"/>
      <c r="PZ234" s="689"/>
      <c r="QA234" s="689"/>
      <c r="QB234" s="689"/>
      <c r="QC234" s="689"/>
      <c r="QD234" s="689"/>
      <c r="QE234" s="689"/>
      <c r="QF234" s="689"/>
      <c r="QG234" s="689"/>
      <c r="QH234" s="689"/>
      <c r="QI234" s="689"/>
      <c r="QJ234" s="689"/>
      <c r="QK234" s="689"/>
      <c r="QL234" s="689"/>
      <c r="QM234" s="689"/>
      <c r="QN234" s="689"/>
      <c r="QO234" s="689"/>
      <c r="QP234" s="689"/>
      <c r="QQ234" s="689"/>
      <c r="QR234" s="689"/>
      <c r="QS234" s="689"/>
      <c r="QT234" s="689"/>
      <c r="QU234" s="689"/>
      <c r="QV234" s="689"/>
      <c r="QW234" s="689"/>
      <c r="QX234" s="689"/>
      <c r="QY234" s="689"/>
      <c r="QZ234" s="689"/>
      <c r="RA234" s="689"/>
      <c r="RB234" s="689"/>
      <c r="RC234" s="689"/>
      <c r="RD234" s="689"/>
      <c r="RE234" s="689"/>
      <c r="RF234" s="689"/>
      <c r="RG234" s="689"/>
      <c r="RH234" s="689"/>
      <c r="RI234" s="689"/>
      <c r="RJ234" s="689"/>
      <c r="RK234" s="689"/>
      <c r="RL234" s="689"/>
      <c r="RM234" s="689"/>
      <c r="RN234" s="689"/>
      <c r="RO234" s="689"/>
      <c r="RP234" s="689"/>
      <c r="RQ234" s="689"/>
      <c r="RR234" s="689"/>
      <c r="RS234" s="689"/>
      <c r="RT234" s="689"/>
      <c r="RU234" s="689"/>
      <c r="RV234" s="689"/>
      <c r="RW234" s="689"/>
      <c r="RX234" s="689"/>
      <c r="RY234" s="689"/>
      <c r="RZ234" s="689"/>
      <c r="SA234" s="689"/>
      <c r="SB234" s="689"/>
      <c r="SC234" s="689"/>
      <c r="SD234" s="689"/>
      <c r="SE234" s="689"/>
      <c r="SF234" s="689"/>
      <c r="SG234" s="689"/>
      <c r="SH234" s="689"/>
      <c r="SI234" s="689"/>
      <c r="SJ234" s="689"/>
      <c r="SK234" s="689"/>
      <c r="SL234" s="689"/>
      <c r="SM234" s="689"/>
      <c r="SN234" s="689"/>
      <c r="SO234" s="689"/>
      <c r="SP234" s="689"/>
      <c r="SQ234" s="689"/>
      <c r="SR234" s="689"/>
      <c r="SS234" s="689"/>
      <c r="ST234" s="689"/>
      <c r="SU234" s="689"/>
      <c r="SV234" s="689"/>
      <c r="SW234" s="689"/>
      <c r="SX234" s="689"/>
      <c r="SY234" s="689"/>
      <c r="SZ234" s="689"/>
      <c r="TA234" s="689"/>
      <c r="TB234" s="689"/>
      <c r="TC234" s="689"/>
      <c r="TD234" s="689"/>
      <c r="TE234" s="689"/>
      <c r="TF234" s="689"/>
      <c r="TG234" s="689"/>
      <c r="TH234" s="689"/>
      <c r="TI234" s="689"/>
      <c r="TJ234" s="689"/>
      <c r="TK234" s="689"/>
      <c r="TL234" s="689"/>
      <c r="TM234" s="689"/>
      <c r="TN234" s="689"/>
      <c r="TO234" s="689"/>
      <c r="TP234" s="689"/>
      <c r="TQ234" s="689"/>
      <c r="TR234" s="689"/>
      <c r="TS234" s="689"/>
      <c r="TT234" s="689"/>
      <c r="TU234" s="689"/>
      <c r="TV234" s="689"/>
      <c r="TW234" s="689"/>
      <c r="TX234" s="689"/>
      <c r="TY234" s="689"/>
      <c r="TZ234" s="689"/>
      <c r="UA234" s="689"/>
      <c r="UB234" s="689"/>
      <c r="UC234" s="689"/>
      <c r="UD234" s="689"/>
      <c r="UE234" s="689"/>
      <c r="UF234" s="689"/>
      <c r="UG234" s="689"/>
      <c r="UH234" s="689"/>
      <c r="UI234" s="689"/>
      <c r="UJ234" s="689"/>
      <c r="UK234" s="689"/>
      <c r="UL234" s="689"/>
      <c r="UM234" s="689"/>
      <c r="UN234" s="689"/>
      <c r="UO234" s="689"/>
      <c r="UP234" s="689"/>
      <c r="UQ234" s="689"/>
      <c r="UR234" s="689"/>
      <c r="US234" s="689"/>
      <c r="UT234" s="689"/>
      <c r="UU234" s="689"/>
      <c r="UV234" s="689"/>
      <c r="UW234" s="689"/>
      <c r="UX234" s="689"/>
      <c r="UY234" s="689"/>
      <c r="UZ234" s="689"/>
      <c r="VA234" s="689"/>
      <c r="VB234" s="689"/>
      <c r="VC234" s="689"/>
      <c r="VD234" s="689"/>
      <c r="VE234" s="689"/>
      <c r="VF234" s="689"/>
      <c r="VG234" s="689"/>
      <c r="VH234" s="689"/>
      <c r="VI234" s="689"/>
      <c r="VJ234" s="689"/>
      <c r="VK234" s="689"/>
      <c r="VL234" s="689"/>
      <c r="VM234" s="689"/>
      <c r="VN234" s="689"/>
      <c r="VO234" s="689"/>
      <c r="VP234" s="689"/>
      <c r="VQ234" s="689"/>
      <c r="VR234" s="689"/>
      <c r="VS234" s="689"/>
      <c r="VT234" s="689"/>
      <c r="VU234" s="689"/>
      <c r="VV234" s="689"/>
      <c r="VW234" s="689"/>
      <c r="VX234" s="689"/>
      <c r="VY234" s="689"/>
      <c r="VZ234" s="689"/>
      <c r="WA234" s="689"/>
      <c r="WB234" s="689"/>
      <c r="WC234" s="689"/>
      <c r="WD234" s="689"/>
      <c r="WE234" s="689"/>
      <c r="WF234" s="689"/>
      <c r="WG234" s="689"/>
      <c r="WH234" s="689"/>
      <c r="WI234" s="689"/>
      <c r="WJ234" s="689"/>
      <c r="WK234" s="689"/>
      <c r="WL234" s="689"/>
      <c r="WM234" s="689"/>
      <c r="WN234" s="689"/>
      <c r="WO234" s="689"/>
      <c r="WP234" s="689"/>
      <c r="WQ234" s="689"/>
      <c r="WR234" s="689"/>
      <c r="WS234" s="689"/>
      <c r="WT234" s="689"/>
      <c r="WU234" s="689"/>
      <c r="WV234" s="689"/>
      <c r="WW234" s="689"/>
      <c r="WX234" s="689"/>
      <c r="WY234" s="689"/>
      <c r="WZ234" s="689"/>
      <c r="XA234" s="689"/>
      <c r="XB234" s="689"/>
      <c r="XC234" s="689"/>
      <c r="XD234" s="689"/>
      <c r="XE234" s="689"/>
      <c r="XF234" s="689"/>
      <c r="XG234" s="689"/>
      <c r="XH234" s="689"/>
      <c r="XI234" s="689"/>
      <c r="XJ234" s="689"/>
      <c r="XK234" s="689"/>
      <c r="XL234" s="689"/>
      <c r="XM234" s="689"/>
      <c r="XN234" s="689"/>
      <c r="XO234" s="689"/>
      <c r="XP234" s="689"/>
      <c r="XQ234" s="689"/>
      <c r="XR234" s="689"/>
      <c r="XS234" s="689"/>
      <c r="XT234" s="689"/>
      <c r="XU234" s="689"/>
      <c r="XV234" s="689"/>
      <c r="XW234" s="689"/>
      <c r="XX234" s="689"/>
      <c r="XY234" s="689"/>
      <c r="XZ234" s="689"/>
      <c r="YA234" s="689"/>
      <c r="YB234" s="689"/>
      <c r="YC234" s="689"/>
      <c r="YD234" s="689"/>
      <c r="YE234" s="689"/>
      <c r="YF234" s="689"/>
      <c r="YG234" s="689"/>
      <c r="YH234" s="689"/>
      <c r="YI234" s="689"/>
      <c r="YJ234" s="689"/>
      <c r="YK234" s="689"/>
      <c r="YL234" s="689"/>
      <c r="YM234" s="689"/>
      <c r="YN234" s="689"/>
      <c r="YO234" s="689"/>
      <c r="YP234" s="689"/>
      <c r="YQ234" s="689"/>
      <c r="YR234" s="689"/>
      <c r="YS234" s="689"/>
      <c r="YT234" s="689"/>
      <c r="YU234" s="689"/>
      <c r="YV234" s="689"/>
      <c r="YW234" s="689"/>
      <c r="YX234" s="689"/>
      <c r="YY234" s="689"/>
      <c r="YZ234" s="689"/>
      <c r="ZA234" s="689"/>
      <c r="ZB234" s="689"/>
      <c r="ZC234" s="689"/>
      <c r="ZD234" s="689"/>
      <c r="ZE234" s="689"/>
      <c r="ZF234" s="689"/>
      <c r="ZG234" s="689"/>
      <c r="ZH234" s="689"/>
      <c r="ZI234" s="689"/>
      <c r="ZJ234" s="689"/>
      <c r="ZK234" s="689"/>
      <c r="ZL234" s="689"/>
      <c r="ZM234" s="689"/>
      <c r="ZN234" s="689"/>
      <c r="ZO234" s="689"/>
      <c r="ZP234" s="689"/>
      <c r="ZQ234" s="689"/>
      <c r="ZR234" s="689"/>
      <c r="ZS234" s="689"/>
      <c r="ZT234" s="689"/>
      <c r="ZU234" s="689"/>
      <c r="ZV234" s="689"/>
      <c r="ZW234" s="689"/>
      <c r="ZX234" s="689"/>
      <c r="ZY234" s="689"/>
      <c r="ZZ234" s="689"/>
      <c r="AAA234" s="689"/>
      <c r="AAB234" s="689"/>
      <c r="AAC234" s="689"/>
      <c r="AAD234" s="689"/>
      <c r="AAE234" s="689"/>
      <c r="AAF234" s="689"/>
      <c r="AAG234" s="689"/>
      <c r="AAH234" s="689"/>
      <c r="AAI234" s="689"/>
      <c r="AAJ234" s="689"/>
      <c r="AAK234" s="689"/>
      <c r="AAL234" s="689"/>
      <c r="AAM234" s="689"/>
      <c r="AAN234" s="689"/>
      <c r="AAO234" s="689"/>
      <c r="AAP234" s="689"/>
      <c r="AAQ234" s="689"/>
      <c r="AAR234" s="689"/>
      <c r="AAS234" s="689"/>
      <c r="AAT234" s="689"/>
      <c r="AAU234" s="689"/>
      <c r="AAV234" s="689"/>
      <c r="AAW234" s="689"/>
      <c r="AAX234" s="689"/>
      <c r="AAY234" s="689"/>
      <c r="AAZ234" s="689"/>
      <c r="ABA234" s="689"/>
      <c r="ABB234" s="689"/>
      <c r="ABC234" s="689"/>
      <c r="ABD234" s="689"/>
      <c r="ABE234" s="689"/>
      <c r="ABF234" s="689"/>
      <c r="ABG234" s="689"/>
      <c r="ABH234" s="689"/>
      <c r="ABI234" s="689"/>
      <c r="ABJ234" s="689"/>
      <c r="ABK234" s="689"/>
      <c r="ABL234" s="689"/>
      <c r="ABM234" s="689"/>
      <c r="ABN234" s="689"/>
      <c r="ABO234" s="689"/>
      <c r="ABP234" s="689"/>
      <c r="ABQ234" s="689"/>
      <c r="ABR234" s="689"/>
      <c r="ABS234" s="689"/>
      <c r="ABT234" s="689"/>
      <c r="ABU234" s="689"/>
      <c r="ABV234" s="689"/>
      <c r="ABW234" s="689"/>
      <c r="ABX234" s="689"/>
      <c r="ABY234" s="689"/>
      <c r="ABZ234" s="689"/>
      <c r="ACA234" s="689"/>
      <c r="ACB234" s="689"/>
      <c r="ACC234" s="689"/>
      <c r="ACD234" s="689"/>
      <c r="ACE234" s="689"/>
      <c r="ACF234" s="689"/>
      <c r="ACG234" s="689"/>
      <c r="ACH234" s="689"/>
      <c r="ACI234" s="689"/>
      <c r="ACJ234" s="689"/>
      <c r="ACK234" s="689"/>
      <c r="ACL234" s="689"/>
      <c r="ACM234" s="689"/>
      <c r="ACN234" s="689"/>
      <c r="ACO234" s="689"/>
      <c r="ACP234" s="689"/>
      <c r="ACQ234" s="689"/>
      <c r="ACR234" s="689"/>
      <c r="ACS234" s="689"/>
      <c r="ACT234" s="689"/>
      <c r="ACU234" s="689"/>
      <c r="ACV234" s="689"/>
      <c r="ACW234" s="689"/>
      <c r="ACX234" s="689"/>
      <c r="ACY234" s="689"/>
      <c r="ACZ234" s="689"/>
      <c r="ADA234" s="689"/>
      <c r="ADB234" s="689"/>
      <c r="ADC234" s="689"/>
      <c r="ADD234" s="689"/>
      <c r="ADE234" s="689"/>
      <c r="ADF234" s="689"/>
      <c r="ADG234" s="689"/>
      <c r="ADH234" s="689"/>
      <c r="ADI234" s="689"/>
      <c r="ADJ234" s="689"/>
      <c r="ADK234" s="689"/>
      <c r="ADL234" s="689"/>
      <c r="ADM234" s="689"/>
      <c r="ADN234" s="689"/>
      <c r="ADO234" s="689"/>
      <c r="ADP234" s="689"/>
      <c r="ADQ234" s="689"/>
      <c r="ADR234" s="689"/>
      <c r="ADS234" s="689"/>
      <c r="ADT234" s="689"/>
      <c r="ADU234" s="689"/>
      <c r="ADV234" s="689"/>
      <c r="ADW234" s="689"/>
      <c r="ADX234" s="689"/>
      <c r="ADY234" s="689"/>
      <c r="ADZ234" s="689"/>
      <c r="AEA234" s="689"/>
      <c r="AEB234" s="689"/>
      <c r="AEC234" s="689"/>
      <c r="AED234" s="689"/>
      <c r="AEE234" s="689"/>
      <c r="AEF234" s="689"/>
      <c r="AEG234" s="689"/>
      <c r="AEH234" s="689"/>
      <c r="AEI234" s="689"/>
      <c r="AEJ234" s="689"/>
      <c r="AEK234" s="689"/>
      <c r="AEL234" s="689"/>
      <c r="AEM234" s="689"/>
      <c r="AEN234" s="689"/>
      <c r="AEO234" s="689"/>
      <c r="AEP234" s="689"/>
      <c r="AEQ234" s="689"/>
      <c r="AER234" s="689"/>
      <c r="AES234" s="689"/>
      <c r="AET234" s="689"/>
      <c r="AEU234" s="689"/>
      <c r="AEV234" s="689"/>
      <c r="AEW234" s="689"/>
      <c r="AEX234" s="689"/>
      <c r="AEY234" s="689"/>
      <c r="AEZ234" s="689"/>
      <c r="AFA234" s="689"/>
      <c r="AFB234" s="689"/>
      <c r="AFC234" s="689"/>
      <c r="AFD234" s="689"/>
      <c r="AFE234" s="689"/>
      <c r="AFF234" s="689"/>
      <c r="AFG234" s="689"/>
      <c r="AFH234" s="689"/>
      <c r="AFI234" s="689"/>
      <c r="AFJ234" s="689"/>
      <c r="AFK234" s="689"/>
      <c r="AFL234" s="689"/>
      <c r="AFM234" s="689"/>
      <c r="AFN234" s="689"/>
      <c r="AFO234" s="689"/>
      <c r="AFP234" s="689"/>
      <c r="AFQ234" s="689"/>
      <c r="AFR234" s="689"/>
      <c r="AFS234" s="689"/>
      <c r="AFT234" s="689"/>
      <c r="AFU234" s="689"/>
      <c r="AFV234" s="689"/>
      <c r="AFW234" s="689"/>
      <c r="AFX234" s="689"/>
      <c r="AFY234" s="689"/>
      <c r="AFZ234" s="689"/>
      <c r="AGA234" s="689"/>
      <c r="AGB234" s="689"/>
      <c r="AGC234" s="689"/>
      <c r="AGD234" s="689"/>
      <c r="AGE234" s="689"/>
      <c r="AGF234" s="689"/>
      <c r="AGG234" s="689"/>
      <c r="AGH234" s="689"/>
      <c r="AGI234" s="689"/>
      <c r="AGJ234" s="689"/>
      <c r="AGK234" s="689"/>
      <c r="AGL234" s="689"/>
      <c r="AGM234" s="689"/>
      <c r="AGN234" s="689"/>
      <c r="AGO234" s="689"/>
      <c r="AGP234" s="689"/>
      <c r="AGQ234" s="689"/>
      <c r="AGR234" s="689"/>
      <c r="AGS234" s="689"/>
      <c r="AGT234" s="689"/>
      <c r="AGU234" s="689"/>
      <c r="AGV234" s="689"/>
      <c r="AGW234" s="689"/>
      <c r="AGX234" s="689"/>
      <c r="AGY234" s="689"/>
      <c r="AGZ234" s="689"/>
      <c r="AHA234" s="689"/>
      <c r="AHB234" s="689"/>
      <c r="AHC234" s="689"/>
      <c r="AHD234" s="689"/>
      <c r="AHE234" s="689"/>
      <c r="AHF234" s="689"/>
      <c r="AHG234" s="689"/>
      <c r="AHH234" s="689"/>
      <c r="AHI234" s="689"/>
      <c r="AHJ234" s="689"/>
      <c r="AHK234" s="689"/>
      <c r="AHL234" s="689"/>
      <c r="AHM234" s="689"/>
      <c r="AHN234" s="689"/>
      <c r="AHO234" s="689"/>
      <c r="AHP234" s="689"/>
      <c r="AHQ234" s="689"/>
      <c r="AHR234" s="689"/>
      <c r="AHS234" s="689"/>
      <c r="AHT234" s="689"/>
      <c r="AHU234" s="689"/>
      <c r="AHV234" s="689"/>
      <c r="AHW234" s="689"/>
      <c r="AHX234" s="689"/>
      <c r="AHY234" s="689"/>
      <c r="AHZ234" s="689"/>
      <c r="AIA234" s="689"/>
      <c r="AIB234" s="689"/>
      <c r="AIC234" s="689"/>
      <c r="AID234" s="689"/>
      <c r="AIE234" s="689"/>
      <c r="AIF234" s="689"/>
      <c r="AIG234" s="689"/>
      <c r="AIH234" s="689"/>
      <c r="AII234" s="689"/>
      <c r="AIJ234" s="689"/>
      <c r="AIK234" s="689"/>
      <c r="AIL234" s="689"/>
      <c r="AIM234" s="689"/>
      <c r="AIN234" s="689"/>
      <c r="AIO234" s="689"/>
      <c r="AIP234" s="689"/>
      <c r="AIQ234" s="689"/>
      <c r="AIR234" s="689"/>
      <c r="AIS234" s="689"/>
      <c r="AIT234" s="689"/>
      <c r="AIU234" s="689"/>
      <c r="AIV234" s="689"/>
      <c r="AIW234" s="689"/>
      <c r="AIX234" s="689"/>
      <c r="AIY234" s="689"/>
      <c r="AIZ234" s="689"/>
      <c r="AJA234" s="689"/>
      <c r="AJB234" s="689"/>
      <c r="AJC234" s="689"/>
      <c r="AJD234" s="689"/>
      <c r="AJE234" s="689"/>
      <c r="AJF234" s="689"/>
      <c r="AJG234" s="689"/>
      <c r="AJH234" s="689"/>
      <c r="AJI234" s="689"/>
      <c r="AJJ234" s="689"/>
      <c r="AJK234" s="689"/>
      <c r="AJL234" s="689"/>
      <c r="AJM234" s="689"/>
      <c r="AJN234" s="689"/>
      <c r="AJO234" s="689"/>
      <c r="AJP234" s="689"/>
      <c r="AJQ234" s="689"/>
      <c r="AJR234" s="689"/>
      <c r="AJS234" s="689"/>
      <c r="AJT234" s="689"/>
      <c r="AJU234" s="689"/>
      <c r="AJV234" s="689"/>
      <c r="AJW234" s="689"/>
      <c r="AJX234" s="689"/>
      <c r="AJY234" s="689"/>
      <c r="AJZ234" s="689"/>
      <c r="AKA234" s="689"/>
      <c r="AKB234" s="689"/>
      <c r="AKC234" s="689"/>
      <c r="AKD234" s="689"/>
      <c r="AKE234" s="689"/>
      <c r="AKF234" s="689"/>
      <c r="AKG234" s="689"/>
      <c r="AKH234" s="689"/>
      <c r="AKI234" s="689"/>
      <c r="AKJ234" s="689"/>
      <c r="AKK234" s="689"/>
      <c r="AKL234" s="689"/>
      <c r="AKM234" s="689"/>
      <c r="AKN234" s="689"/>
      <c r="AKO234" s="689"/>
      <c r="AKP234" s="689"/>
      <c r="AKQ234" s="689"/>
      <c r="AKR234" s="689"/>
      <c r="AKS234" s="689"/>
      <c r="AKT234" s="689"/>
      <c r="AKU234" s="689"/>
      <c r="AKV234" s="689"/>
      <c r="AKW234" s="689"/>
      <c r="AKX234" s="689"/>
      <c r="AKY234" s="689"/>
      <c r="AKZ234" s="689"/>
      <c r="ALA234" s="689"/>
      <c r="ALB234" s="689"/>
      <c r="ALC234" s="689"/>
      <c r="ALD234" s="689"/>
      <c r="ALE234" s="689"/>
      <c r="ALF234" s="689"/>
      <c r="ALG234" s="689"/>
      <c r="ALH234" s="689"/>
      <c r="ALI234" s="689"/>
      <c r="ALJ234" s="689"/>
      <c r="ALK234" s="689"/>
      <c r="ALL234" s="689"/>
      <c r="ALM234" s="689"/>
      <c r="ALN234" s="689"/>
      <c r="ALO234" s="689"/>
      <c r="ALP234" s="689"/>
      <c r="ALQ234" s="689"/>
      <c r="ALR234" s="689"/>
      <c r="ALS234" s="689"/>
      <c r="ALT234" s="689"/>
      <c r="ALU234" s="689"/>
      <c r="ALV234" s="689"/>
      <c r="ALW234" s="689"/>
      <c r="ALX234" s="689"/>
      <c r="ALY234" s="689"/>
      <c r="ALZ234" s="689"/>
      <c r="AMA234" s="689"/>
      <c r="AMB234" s="689"/>
      <c r="AMC234" s="689"/>
      <c r="AMD234" s="689"/>
      <c r="AME234" s="689"/>
      <c r="AMF234" s="689"/>
      <c r="AMG234" s="689"/>
      <c r="AMH234" s="689"/>
      <c r="AMI234" s="689"/>
      <c r="AMJ234" s="689"/>
      <c r="AMK234" s="689"/>
      <c r="AML234" s="689"/>
      <c r="AMM234" s="689"/>
      <c r="AMN234" s="689"/>
      <c r="AMO234" s="689"/>
      <c r="AMP234" s="689"/>
      <c r="AMQ234" s="689"/>
      <c r="AMR234" s="689"/>
      <c r="AMS234" s="689"/>
      <c r="AMT234" s="689"/>
      <c r="AMU234" s="689"/>
      <c r="AMV234" s="689"/>
      <c r="AMW234" s="689"/>
      <c r="AMX234" s="689"/>
      <c r="AMY234" s="689"/>
      <c r="AMZ234" s="689"/>
      <c r="ANA234" s="689"/>
      <c r="ANB234" s="689"/>
      <c r="ANC234" s="689"/>
      <c r="AND234" s="689"/>
      <c r="ANE234" s="689"/>
      <c r="ANF234" s="689"/>
      <c r="ANG234" s="689"/>
      <c r="ANH234" s="689"/>
      <c r="ANI234" s="689"/>
      <c r="ANJ234" s="689"/>
      <c r="ANK234" s="689"/>
      <c r="ANL234" s="689"/>
      <c r="ANM234" s="689"/>
      <c r="ANN234" s="689"/>
      <c r="ANO234" s="689"/>
      <c r="ANP234" s="689"/>
      <c r="ANQ234" s="689"/>
      <c r="ANR234" s="689"/>
      <c r="ANS234" s="689"/>
      <c r="ANT234" s="689"/>
      <c r="ANU234" s="689"/>
      <c r="ANV234" s="689"/>
      <c r="ANW234" s="689"/>
      <c r="ANX234" s="689"/>
      <c r="ANY234" s="689"/>
      <c r="ANZ234" s="689"/>
      <c r="AOA234" s="689"/>
      <c r="AOB234" s="689"/>
      <c r="AOC234" s="689"/>
      <c r="AOD234" s="689"/>
      <c r="AOE234" s="689"/>
      <c r="AOF234" s="689"/>
      <c r="AOG234" s="689"/>
      <c r="AOH234" s="689"/>
      <c r="AOI234" s="689"/>
      <c r="AOJ234" s="689"/>
      <c r="AOK234" s="689"/>
      <c r="AOL234" s="689"/>
      <c r="AOM234" s="689"/>
      <c r="AON234" s="689"/>
      <c r="AOO234" s="689"/>
      <c r="AOP234" s="689"/>
      <c r="AOQ234" s="689"/>
      <c r="AOR234" s="689"/>
      <c r="AOS234" s="689"/>
      <c r="AOT234" s="689"/>
      <c r="AOU234" s="689"/>
      <c r="AOV234" s="689"/>
      <c r="AOW234" s="689"/>
      <c r="AOX234" s="689"/>
      <c r="AOY234" s="689"/>
      <c r="AOZ234" s="689"/>
      <c r="APA234" s="689"/>
      <c r="APB234" s="689"/>
      <c r="APC234" s="689"/>
      <c r="APD234" s="689"/>
      <c r="APE234" s="689"/>
      <c r="APF234" s="689"/>
      <c r="APG234" s="689"/>
      <c r="APH234" s="689"/>
      <c r="API234" s="689"/>
      <c r="APJ234" s="689"/>
      <c r="APK234" s="689"/>
      <c r="APL234" s="689"/>
      <c r="APM234" s="689"/>
      <c r="APN234" s="689"/>
      <c r="APO234" s="689"/>
      <c r="APP234" s="689"/>
      <c r="APQ234" s="689"/>
      <c r="APR234" s="689"/>
      <c r="APS234" s="689"/>
      <c r="APT234" s="689"/>
      <c r="APU234" s="689"/>
      <c r="APV234" s="689"/>
      <c r="APW234" s="689"/>
      <c r="APX234" s="689"/>
      <c r="APY234" s="689"/>
      <c r="APZ234" s="689"/>
      <c r="AQA234" s="689"/>
      <c r="AQB234" s="689"/>
      <c r="AQC234" s="689"/>
      <c r="AQD234" s="689"/>
      <c r="AQE234" s="689"/>
      <c r="AQF234" s="689"/>
      <c r="AQG234" s="689"/>
      <c r="AQH234" s="689"/>
      <c r="AQI234" s="689"/>
      <c r="AQJ234" s="689"/>
      <c r="AQK234" s="689"/>
      <c r="AQL234" s="689"/>
      <c r="AQM234" s="689"/>
      <c r="AQN234" s="689"/>
      <c r="AQO234" s="689"/>
      <c r="AQP234" s="689"/>
      <c r="AQQ234" s="689"/>
      <c r="AQR234" s="689"/>
      <c r="AQS234" s="689"/>
      <c r="AQT234" s="689"/>
      <c r="AQU234" s="689"/>
      <c r="AQV234" s="689"/>
      <c r="AQW234" s="689"/>
      <c r="AQX234" s="689"/>
      <c r="AQY234" s="689"/>
      <c r="AQZ234" s="689"/>
      <c r="ARA234" s="689"/>
      <c r="ARB234" s="689"/>
      <c r="ARC234" s="689"/>
      <c r="ARD234" s="689"/>
      <c r="ARE234" s="689"/>
      <c r="ARF234" s="689"/>
      <c r="ARG234" s="689"/>
      <c r="ARH234" s="689"/>
      <c r="ARI234" s="689"/>
      <c r="ARJ234" s="689"/>
      <c r="ARK234" s="689"/>
      <c r="ARL234" s="689"/>
      <c r="ARM234" s="689"/>
      <c r="ARN234" s="689"/>
      <c r="ARO234" s="689"/>
      <c r="ARP234" s="689"/>
      <c r="ARQ234" s="689"/>
      <c r="ARR234" s="689"/>
      <c r="ARS234" s="689"/>
      <c r="ART234" s="689"/>
      <c r="ARU234" s="689"/>
      <c r="ARV234" s="689"/>
      <c r="ARW234" s="689"/>
      <c r="ARX234" s="689"/>
      <c r="ARY234" s="689"/>
      <c r="ARZ234" s="689"/>
      <c r="ASA234" s="689"/>
      <c r="ASB234" s="689"/>
      <c r="ASC234" s="689"/>
      <c r="ASD234" s="689"/>
      <c r="ASE234" s="689"/>
      <c r="ASF234" s="689"/>
      <c r="ASG234" s="689"/>
      <c r="ASH234" s="689"/>
      <c r="ASI234" s="689"/>
      <c r="ASJ234" s="689"/>
      <c r="ASK234" s="689"/>
      <c r="ASL234" s="689"/>
      <c r="ASM234" s="689"/>
      <c r="ASN234" s="689"/>
      <c r="ASO234" s="689"/>
      <c r="ASP234" s="689"/>
      <c r="ASQ234" s="689"/>
      <c r="ASR234" s="689"/>
      <c r="ASS234" s="689"/>
      <c r="AST234" s="689"/>
      <c r="ASU234" s="689"/>
      <c r="ASV234" s="689"/>
      <c r="ASW234" s="689"/>
      <c r="ASX234" s="689"/>
      <c r="ASY234" s="689"/>
      <c r="ASZ234" s="689"/>
      <c r="ATA234" s="689"/>
      <c r="ATB234" s="689"/>
      <c r="ATC234" s="689"/>
      <c r="ATD234" s="689"/>
      <c r="ATE234" s="689"/>
      <c r="ATF234" s="689"/>
      <c r="ATG234" s="689"/>
      <c r="ATH234" s="689"/>
      <c r="ATI234" s="689"/>
      <c r="ATJ234" s="689"/>
      <c r="ATK234" s="689"/>
      <c r="ATL234" s="689"/>
      <c r="ATM234" s="689"/>
      <c r="ATN234" s="689"/>
      <c r="ATO234" s="689"/>
      <c r="ATP234" s="689"/>
      <c r="ATQ234" s="689"/>
      <c r="ATR234" s="689"/>
      <c r="ATS234" s="689"/>
      <c r="ATT234" s="689"/>
      <c r="ATU234" s="689"/>
      <c r="ATV234" s="689"/>
      <c r="ATW234" s="689"/>
      <c r="ATX234" s="689"/>
      <c r="ATY234" s="689"/>
      <c r="ATZ234" s="689"/>
      <c r="AUA234" s="689"/>
      <c r="AUB234" s="689"/>
      <c r="AUC234" s="689"/>
      <c r="AUD234" s="689"/>
      <c r="AUE234" s="689"/>
      <c r="AUF234" s="689"/>
      <c r="AUG234" s="689"/>
      <c r="AUH234" s="689"/>
      <c r="AUI234" s="689"/>
      <c r="AUJ234" s="689"/>
      <c r="AUK234" s="689"/>
      <c r="AUL234" s="689"/>
      <c r="AUM234" s="689"/>
      <c r="AUN234" s="689"/>
      <c r="AUO234" s="689"/>
      <c r="AUP234" s="689"/>
      <c r="AUQ234" s="689"/>
      <c r="AUR234" s="689"/>
      <c r="AUS234" s="689"/>
      <c r="AUT234" s="689"/>
      <c r="AUU234" s="689"/>
      <c r="AUV234" s="689"/>
      <c r="AUW234" s="689"/>
      <c r="AUX234" s="689"/>
      <c r="AUY234" s="689"/>
      <c r="AUZ234" s="689"/>
      <c r="AVA234" s="689"/>
      <c r="AVB234" s="689"/>
      <c r="AVC234" s="689"/>
      <c r="AVD234" s="689"/>
      <c r="AVE234" s="689"/>
      <c r="AVF234" s="689"/>
      <c r="AVG234" s="689"/>
      <c r="AVH234" s="689"/>
      <c r="AVI234" s="689"/>
      <c r="AVJ234" s="689"/>
      <c r="AVK234" s="689"/>
      <c r="AVL234" s="689"/>
      <c r="AVM234" s="689"/>
      <c r="AVN234" s="689"/>
      <c r="AVO234" s="689"/>
      <c r="AVP234" s="689"/>
      <c r="AVQ234" s="689"/>
      <c r="AVR234" s="689"/>
      <c r="AVS234" s="689"/>
      <c r="AVT234" s="689"/>
      <c r="AVU234" s="689"/>
      <c r="AVV234" s="689"/>
      <c r="AVW234" s="689"/>
      <c r="AVX234" s="689"/>
      <c r="AVY234" s="689"/>
      <c r="AVZ234" s="689"/>
      <c r="AWA234" s="689"/>
      <c r="AWB234" s="689"/>
      <c r="AWC234" s="689"/>
      <c r="AWD234" s="689"/>
      <c r="AWE234" s="689"/>
      <c r="AWF234" s="689"/>
      <c r="AWG234" s="689"/>
      <c r="AWH234" s="689"/>
      <c r="AWI234" s="689"/>
      <c r="AWJ234" s="689"/>
      <c r="AWK234" s="689"/>
      <c r="AWL234" s="689"/>
      <c r="AWM234" s="689"/>
      <c r="AWN234" s="689"/>
      <c r="AWO234" s="689"/>
      <c r="AWP234" s="689"/>
      <c r="AWQ234" s="689"/>
      <c r="AWR234" s="689"/>
      <c r="AWS234" s="689"/>
      <c r="AWT234" s="689"/>
      <c r="AWU234" s="689"/>
      <c r="AWV234" s="689"/>
      <c r="AWW234" s="689"/>
      <c r="AWX234" s="689"/>
      <c r="AWY234" s="689"/>
      <c r="AWZ234" s="689"/>
      <c r="AXA234" s="689"/>
      <c r="AXB234" s="689"/>
      <c r="AXC234" s="689"/>
      <c r="AXD234" s="689"/>
      <c r="AXE234" s="689"/>
      <c r="AXF234" s="689"/>
      <c r="AXG234" s="689"/>
      <c r="AXH234" s="689"/>
      <c r="AXI234" s="689"/>
      <c r="AXJ234" s="689"/>
    </row>
    <row r="235" spans="1:1310" s="690" customFormat="1" ht="120.75" customHeight="1">
      <c r="A235" s="691"/>
      <c r="B235" s="701"/>
      <c r="C235" s="701"/>
      <c r="D235" s="701"/>
      <c r="E235" s="701"/>
      <c r="F235" s="702"/>
      <c r="G235" s="3724" t="s">
        <v>2091</v>
      </c>
      <c r="H235" s="3724"/>
      <c r="I235" s="3724"/>
      <c r="J235" s="694"/>
      <c r="K235" s="703"/>
      <c r="L235" s="701"/>
      <c r="M235" s="701"/>
      <c r="N235" s="701"/>
      <c r="O235" s="701"/>
      <c r="P235" s="701"/>
      <c r="Q235" s="701"/>
      <c r="R235" s="75"/>
      <c r="S235" s="75"/>
      <c r="T235" s="75"/>
      <c r="U235" s="75"/>
      <c r="V235" s="75"/>
      <c r="W235" s="75"/>
      <c r="X235" s="75"/>
      <c r="Y235" s="75"/>
      <c r="Z235" s="75"/>
      <c r="AA235" s="75"/>
      <c r="AB235" s="75"/>
      <c r="AC235" s="75"/>
      <c r="AD235" s="689"/>
      <c r="AE235" s="689"/>
      <c r="AF235" s="689"/>
      <c r="AG235" s="689"/>
      <c r="AH235" s="689"/>
      <c r="AI235" s="689"/>
      <c r="AJ235" s="689"/>
      <c r="AK235" s="689"/>
      <c r="AL235" s="689"/>
      <c r="AM235" s="689"/>
      <c r="AN235" s="689"/>
      <c r="AO235" s="689"/>
      <c r="AP235" s="689"/>
      <c r="AQ235" s="689"/>
      <c r="AR235" s="689"/>
      <c r="AS235" s="689"/>
      <c r="AT235" s="689"/>
      <c r="AU235" s="689"/>
      <c r="AV235" s="689"/>
      <c r="AW235" s="689"/>
      <c r="AX235" s="689"/>
      <c r="AY235" s="689"/>
      <c r="AZ235" s="689"/>
      <c r="BA235" s="689"/>
      <c r="BB235" s="689"/>
      <c r="BC235" s="689"/>
      <c r="BD235" s="689"/>
      <c r="BE235" s="689"/>
      <c r="BF235" s="689"/>
      <c r="BG235" s="689"/>
      <c r="BH235" s="689"/>
      <c r="BI235" s="689"/>
      <c r="BJ235" s="689"/>
      <c r="BK235" s="689"/>
      <c r="BL235" s="689"/>
      <c r="BM235" s="689"/>
      <c r="BN235" s="689"/>
      <c r="BO235" s="689"/>
      <c r="BP235" s="689"/>
      <c r="BQ235" s="689"/>
      <c r="BR235" s="689"/>
      <c r="BS235" s="689"/>
      <c r="BT235" s="689"/>
      <c r="BU235" s="689"/>
      <c r="BV235" s="689"/>
      <c r="BW235" s="689"/>
      <c r="BX235" s="689"/>
      <c r="BY235" s="689"/>
      <c r="BZ235" s="689"/>
      <c r="CA235" s="689"/>
      <c r="CB235" s="689"/>
      <c r="CC235" s="689"/>
      <c r="CD235" s="689"/>
      <c r="CE235" s="689"/>
      <c r="CF235" s="689"/>
      <c r="CG235" s="689"/>
      <c r="CH235" s="689"/>
      <c r="CI235" s="689"/>
      <c r="CJ235" s="689"/>
      <c r="CK235" s="689"/>
      <c r="CL235" s="689"/>
      <c r="CM235" s="689"/>
      <c r="CN235" s="689"/>
      <c r="CO235" s="689"/>
      <c r="CP235" s="689"/>
      <c r="CQ235" s="689"/>
      <c r="CR235" s="689"/>
      <c r="CS235" s="689"/>
      <c r="CT235" s="689"/>
      <c r="CU235" s="689"/>
      <c r="CV235" s="689"/>
      <c r="CW235" s="689"/>
      <c r="CX235" s="689"/>
      <c r="CY235" s="689"/>
      <c r="CZ235" s="689"/>
      <c r="DA235" s="689"/>
      <c r="DB235" s="689"/>
      <c r="DC235" s="689"/>
      <c r="DD235" s="689"/>
      <c r="DE235" s="689"/>
      <c r="DF235" s="689"/>
      <c r="DG235" s="689"/>
      <c r="DH235" s="689"/>
      <c r="DI235" s="689"/>
      <c r="DJ235" s="689"/>
      <c r="DK235" s="689"/>
      <c r="DL235" s="689"/>
      <c r="DM235" s="689"/>
      <c r="DN235" s="689"/>
      <c r="DO235" s="689"/>
      <c r="DP235" s="689"/>
      <c r="DQ235" s="689"/>
      <c r="DR235" s="689"/>
      <c r="DS235" s="689"/>
      <c r="DT235" s="689"/>
      <c r="DU235" s="689"/>
      <c r="DV235" s="689"/>
      <c r="DW235" s="689"/>
      <c r="DX235" s="689"/>
      <c r="DY235" s="689"/>
      <c r="DZ235" s="689"/>
      <c r="EA235" s="689"/>
      <c r="EB235" s="689"/>
      <c r="EC235" s="689"/>
      <c r="ED235" s="689"/>
      <c r="EE235" s="689"/>
      <c r="EF235" s="689"/>
      <c r="EG235" s="689"/>
      <c r="EH235" s="689"/>
      <c r="EI235" s="689"/>
      <c r="EJ235" s="689"/>
      <c r="EK235" s="689"/>
      <c r="EL235" s="689"/>
      <c r="EM235" s="689"/>
      <c r="EN235" s="689"/>
      <c r="EO235" s="689"/>
      <c r="EP235" s="689"/>
      <c r="EQ235" s="689"/>
      <c r="ER235" s="689"/>
      <c r="ES235" s="689"/>
      <c r="ET235" s="689"/>
      <c r="EU235" s="689"/>
      <c r="EV235" s="689"/>
      <c r="EW235" s="689"/>
      <c r="EX235" s="689"/>
      <c r="EY235" s="689"/>
      <c r="EZ235" s="689"/>
      <c r="FA235" s="689"/>
      <c r="FB235" s="689"/>
      <c r="FC235" s="689"/>
      <c r="FD235" s="689"/>
      <c r="FE235" s="689"/>
      <c r="FF235" s="689"/>
      <c r="FG235" s="689"/>
      <c r="FH235" s="689"/>
      <c r="FI235" s="689"/>
      <c r="FJ235" s="689"/>
      <c r="FK235" s="689"/>
      <c r="FL235" s="689"/>
      <c r="FM235" s="689"/>
      <c r="FN235" s="689"/>
      <c r="FO235" s="689"/>
      <c r="FP235" s="689"/>
      <c r="FQ235" s="689"/>
      <c r="FR235" s="689"/>
      <c r="FS235" s="689"/>
      <c r="FT235" s="689"/>
      <c r="FU235" s="689"/>
      <c r="FV235" s="689"/>
      <c r="FW235" s="689"/>
      <c r="FX235" s="689"/>
      <c r="FY235" s="689"/>
      <c r="FZ235" s="689"/>
      <c r="GA235" s="689"/>
      <c r="GB235" s="689"/>
      <c r="GC235" s="689"/>
      <c r="GD235" s="689"/>
      <c r="GE235" s="689"/>
      <c r="GF235" s="689"/>
      <c r="GG235" s="689"/>
      <c r="GH235" s="689"/>
      <c r="GI235" s="689"/>
      <c r="GJ235" s="689"/>
      <c r="GK235" s="689"/>
      <c r="GL235" s="689"/>
      <c r="GM235" s="689"/>
      <c r="GN235" s="689"/>
      <c r="GO235" s="689"/>
      <c r="GP235" s="689"/>
      <c r="GQ235" s="689"/>
      <c r="GR235" s="689"/>
      <c r="GS235" s="689"/>
      <c r="GT235" s="689"/>
      <c r="GU235" s="689"/>
      <c r="GV235" s="689"/>
      <c r="GW235" s="689"/>
      <c r="GX235" s="689"/>
      <c r="GY235" s="689"/>
      <c r="GZ235" s="689"/>
      <c r="HA235" s="689"/>
      <c r="HB235" s="689"/>
      <c r="HC235" s="689"/>
      <c r="HD235" s="689"/>
      <c r="HE235" s="689"/>
      <c r="HF235" s="689"/>
      <c r="HG235" s="689"/>
      <c r="HH235" s="689"/>
      <c r="HI235" s="689"/>
      <c r="HJ235" s="689"/>
      <c r="HK235" s="689"/>
      <c r="HL235" s="689"/>
      <c r="HM235" s="689"/>
      <c r="HN235" s="689"/>
      <c r="HO235" s="689"/>
      <c r="HP235" s="689"/>
      <c r="HQ235" s="689"/>
      <c r="HR235" s="689"/>
      <c r="HS235" s="689"/>
      <c r="HT235" s="689"/>
      <c r="HU235" s="689"/>
      <c r="HV235" s="689"/>
      <c r="HW235" s="689"/>
      <c r="HX235" s="689"/>
      <c r="HY235" s="689"/>
      <c r="HZ235" s="689"/>
      <c r="IA235" s="689"/>
      <c r="IB235" s="689"/>
      <c r="IC235" s="689"/>
      <c r="ID235" s="689"/>
      <c r="IE235" s="689"/>
      <c r="IF235" s="689"/>
      <c r="IG235" s="689"/>
      <c r="IH235" s="689"/>
      <c r="II235" s="689"/>
      <c r="IJ235" s="689"/>
      <c r="IK235" s="689"/>
      <c r="IL235" s="689"/>
      <c r="IM235" s="689"/>
      <c r="IN235" s="689"/>
      <c r="IO235" s="689"/>
      <c r="IP235" s="689"/>
      <c r="IQ235" s="689"/>
      <c r="IR235" s="689"/>
      <c r="IS235" s="689"/>
      <c r="IT235" s="689"/>
      <c r="IU235" s="689"/>
      <c r="IV235" s="689"/>
      <c r="IW235" s="689"/>
      <c r="IX235" s="689"/>
      <c r="IY235" s="689"/>
      <c r="IZ235" s="689"/>
      <c r="JA235" s="689"/>
      <c r="JB235" s="689"/>
      <c r="JC235" s="689"/>
      <c r="JD235" s="689"/>
      <c r="JE235" s="689"/>
      <c r="JF235" s="689"/>
      <c r="JG235" s="689"/>
      <c r="JH235" s="689"/>
      <c r="JI235" s="689"/>
      <c r="JJ235" s="689"/>
      <c r="JK235" s="689"/>
      <c r="JL235" s="689"/>
      <c r="JM235" s="689"/>
      <c r="JN235" s="689"/>
      <c r="JO235" s="689"/>
      <c r="JP235" s="689"/>
      <c r="JQ235" s="689"/>
      <c r="JR235" s="689"/>
      <c r="JS235" s="689"/>
      <c r="JT235" s="689"/>
      <c r="JU235" s="689"/>
      <c r="JV235" s="689"/>
      <c r="JW235" s="689"/>
      <c r="JX235" s="689"/>
      <c r="JY235" s="689"/>
      <c r="JZ235" s="689"/>
      <c r="KA235" s="689"/>
      <c r="KB235" s="689"/>
      <c r="KC235" s="689"/>
      <c r="KD235" s="689"/>
      <c r="KE235" s="689"/>
      <c r="KF235" s="689"/>
      <c r="KG235" s="689"/>
      <c r="KH235" s="689"/>
      <c r="KI235" s="689"/>
      <c r="KJ235" s="689"/>
      <c r="KK235" s="689"/>
      <c r="KL235" s="689"/>
      <c r="KM235" s="689"/>
      <c r="KN235" s="689"/>
      <c r="KO235" s="689"/>
      <c r="KP235" s="689"/>
      <c r="KQ235" s="689"/>
      <c r="KR235" s="689"/>
      <c r="KS235" s="689"/>
      <c r="KT235" s="689"/>
      <c r="KU235" s="689"/>
      <c r="KV235" s="689"/>
      <c r="KW235" s="689"/>
      <c r="KX235" s="689"/>
      <c r="KY235" s="689"/>
      <c r="KZ235" s="689"/>
      <c r="LA235" s="689"/>
      <c r="LB235" s="689"/>
      <c r="LC235" s="689"/>
      <c r="LD235" s="689"/>
      <c r="LE235" s="689"/>
      <c r="LF235" s="689"/>
      <c r="LG235" s="689"/>
      <c r="LH235" s="689"/>
      <c r="LI235" s="689"/>
      <c r="LJ235" s="689"/>
      <c r="LK235" s="689"/>
      <c r="LL235" s="689"/>
      <c r="LM235" s="689"/>
      <c r="LN235" s="689"/>
      <c r="LO235" s="689"/>
      <c r="LP235" s="689"/>
      <c r="LQ235" s="689"/>
      <c r="LR235" s="689"/>
      <c r="LS235" s="689"/>
      <c r="LT235" s="689"/>
      <c r="LU235" s="689"/>
      <c r="LV235" s="689"/>
      <c r="LW235" s="689"/>
      <c r="LX235" s="689"/>
      <c r="LY235" s="689"/>
      <c r="LZ235" s="689"/>
      <c r="MA235" s="689"/>
      <c r="MB235" s="689"/>
      <c r="MC235" s="689"/>
      <c r="MD235" s="689"/>
      <c r="ME235" s="689"/>
      <c r="MF235" s="689"/>
      <c r="MG235" s="689"/>
      <c r="MH235" s="689"/>
      <c r="MI235" s="689"/>
      <c r="MJ235" s="689"/>
      <c r="MK235" s="689"/>
      <c r="ML235" s="689"/>
      <c r="MM235" s="689"/>
      <c r="MN235" s="689"/>
      <c r="MO235" s="689"/>
      <c r="MP235" s="689"/>
      <c r="MQ235" s="689"/>
      <c r="MR235" s="689"/>
      <c r="MS235" s="689"/>
      <c r="MT235" s="689"/>
      <c r="MU235" s="689"/>
      <c r="MV235" s="689"/>
      <c r="MW235" s="689"/>
      <c r="MX235" s="689"/>
      <c r="MY235" s="689"/>
      <c r="MZ235" s="689"/>
      <c r="NA235" s="689"/>
      <c r="NB235" s="689"/>
      <c r="NC235" s="689"/>
      <c r="ND235" s="689"/>
      <c r="NE235" s="689"/>
      <c r="NF235" s="689"/>
      <c r="NG235" s="689"/>
      <c r="NH235" s="689"/>
      <c r="NI235" s="689"/>
      <c r="NJ235" s="689"/>
      <c r="NK235" s="689"/>
      <c r="NL235" s="689"/>
      <c r="NM235" s="689"/>
      <c r="NN235" s="689"/>
      <c r="NO235" s="689"/>
      <c r="NP235" s="689"/>
      <c r="NQ235" s="689"/>
      <c r="NR235" s="689"/>
      <c r="NS235" s="689"/>
      <c r="NT235" s="689"/>
      <c r="NU235" s="689"/>
      <c r="NV235" s="689"/>
      <c r="NW235" s="689"/>
      <c r="NX235" s="689"/>
      <c r="NY235" s="689"/>
      <c r="NZ235" s="689"/>
      <c r="OA235" s="689"/>
      <c r="OB235" s="689"/>
      <c r="OC235" s="689"/>
      <c r="OD235" s="689"/>
      <c r="OE235" s="689"/>
      <c r="OF235" s="689"/>
      <c r="OG235" s="689"/>
      <c r="OH235" s="689"/>
      <c r="OI235" s="689"/>
      <c r="OJ235" s="689"/>
      <c r="OK235" s="689"/>
      <c r="OL235" s="689"/>
      <c r="OM235" s="689"/>
      <c r="ON235" s="689"/>
      <c r="OO235" s="689"/>
      <c r="OP235" s="689"/>
      <c r="OQ235" s="689"/>
      <c r="OR235" s="689"/>
      <c r="OS235" s="689"/>
      <c r="OT235" s="689"/>
      <c r="OU235" s="689"/>
      <c r="OV235" s="689"/>
      <c r="OW235" s="689"/>
      <c r="OX235" s="689"/>
      <c r="OY235" s="689"/>
      <c r="OZ235" s="689"/>
      <c r="PA235" s="689"/>
      <c r="PB235" s="689"/>
      <c r="PC235" s="689"/>
      <c r="PD235" s="689"/>
      <c r="PE235" s="689"/>
      <c r="PF235" s="689"/>
      <c r="PG235" s="689"/>
      <c r="PH235" s="689"/>
      <c r="PI235" s="689"/>
      <c r="PJ235" s="689"/>
      <c r="PK235" s="689"/>
      <c r="PL235" s="689"/>
      <c r="PM235" s="689"/>
      <c r="PN235" s="689"/>
      <c r="PO235" s="689"/>
      <c r="PP235" s="689"/>
      <c r="PQ235" s="689"/>
      <c r="PR235" s="689"/>
      <c r="PS235" s="689"/>
      <c r="PT235" s="689"/>
      <c r="PU235" s="689"/>
      <c r="PV235" s="689"/>
      <c r="PW235" s="689"/>
      <c r="PX235" s="689"/>
      <c r="PY235" s="689"/>
      <c r="PZ235" s="689"/>
      <c r="QA235" s="689"/>
      <c r="QB235" s="689"/>
      <c r="QC235" s="689"/>
      <c r="QD235" s="689"/>
      <c r="QE235" s="689"/>
      <c r="QF235" s="689"/>
      <c r="QG235" s="689"/>
      <c r="QH235" s="689"/>
      <c r="QI235" s="689"/>
      <c r="QJ235" s="689"/>
      <c r="QK235" s="689"/>
      <c r="QL235" s="689"/>
      <c r="QM235" s="689"/>
      <c r="QN235" s="689"/>
      <c r="QO235" s="689"/>
      <c r="QP235" s="689"/>
      <c r="QQ235" s="689"/>
      <c r="QR235" s="689"/>
      <c r="QS235" s="689"/>
      <c r="QT235" s="689"/>
      <c r="QU235" s="689"/>
      <c r="QV235" s="689"/>
      <c r="QW235" s="689"/>
      <c r="QX235" s="689"/>
      <c r="QY235" s="689"/>
      <c r="QZ235" s="689"/>
      <c r="RA235" s="689"/>
      <c r="RB235" s="689"/>
      <c r="RC235" s="689"/>
      <c r="RD235" s="689"/>
      <c r="RE235" s="689"/>
      <c r="RF235" s="689"/>
      <c r="RG235" s="689"/>
      <c r="RH235" s="689"/>
      <c r="RI235" s="689"/>
      <c r="RJ235" s="689"/>
      <c r="RK235" s="689"/>
      <c r="RL235" s="689"/>
      <c r="RM235" s="689"/>
      <c r="RN235" s="689"/>
      <c r="RO235" s="689"/>
      <c r="RP235" s="689"/>
      <c r="RQ235" s="689"/>
      <c r="RR235" s="689"/>
      <c r="RS235" s="689"/>
      <c r="RT235" s="689"/>
      <c r="RU235" s="689"/>
      <c r="RV235" s="689"/>
      <c r="RW235" s="689"/>
      <c r="RX235" s="689"/>
      <c r="RY235" s="689"/>
      <c r="RZ235" s="689"/>
      <c r="SA235" s="689"/>
      <c r="SB235" s="689"/>
      <c r="SC235" s="689"/>
      <c r="SD235" s="689"/>
      <c r="SE235" s="689"/>
      <c r="SF235" s="689"/>
      <c r="SG235" s="689"/>
      <c r="SH235" s="689"/>
      <c r="SI235" s="689"/>
      <c r="SJ235" s="689"/>
      <c r="SK235" s="689"/>
      <c r="SL235" s="689"/>
      <c r="SM235" s="689"/>
      <c r="SN235" s="689"/>
      <c r="SO235" s="689"/>
      <c r="SP235" s="689"/>
      <c r="SQ235" s="689"/>
      <c r="SR235" s="689"/>
      <c r="SS235" s="689"/>
      <c r="ST235" s="689"/>
      <c r="SU235" s="689"/>
      <c r="SV235" s="689"/>
      <c r="SW235" s="689"/>
      <c r="SX235" s="689"/>
      <c r="SY235" s="689"/>
      <c r="SZ235" s="689"/>
      <c r="TA235" s="689"/>
      <c r="TB235" s="689"/>
      <c r="TC235" s="689"/>
      <c r="TD235" s="689"/>
      <c r="TE235" s="689"/>
      <c r="TF235" s="689"/>
      <c r="TG235" s="689"/>
      <c r="TH235" s="689"/>
      <c r="TI235" s="689"/>
      <c r="TJ235" s="689"/>
      <c r="TK235" s="689"/>
      <c r="TL235" s="689"/>
      <c r="TM235" s="689"/>
      <c r="TN235" s="689"/>
      <c r="TO235" s="689"/>
      <c r="TP235" s="689"/>
      <c r="TQ235" s="689"/>
      <c r="TR235" s="689"/>
      <c r="TS235" s="689"/>
      <c r="TT235" s="689"/>
      <c r="TU235" s="689"/>
      <c r="TV235" s="689"/>
      <c r="TW235" s="689"/>
      <c r="TX235" s="689"/>
      <c r="TY235" s="689"/>
      <c r="TZ235" s="689"/>
      <c r="UA235" s="689"/>
      <c r="UB235" s="689"/>
      <c r="UC235" s="689"/>
      <c r="UD235" s="689"/>
      <c r="UE235" s="689"/>
      <c r="UF235" s="689"/>
      <c r="UG235" s="689"/>
      <c r="UH235" s="689"/>
      <c r="UI235" s="689"/>
      <c r="UJ235" s="689"/>
      <c r="UK235" s="689"/>
      <c r="UL235" s="689"/>
      <c r="UM235" s="689"/>
      <c r="UN235" s="689"/>
      <c r="UO235" s="689"/>
      <c r="UP235" s="689"/>
      <c r="UQ235" s="689"/>
      <c r="UR235" s="689"/>
      <c r="US235" s="689"/>
      <c r="UT235" s="689"/>
      <c r="UU235" s="689"/>
      <c r="UV235" s="689"/>
      <c r="UW235" s="689"/>
      <c r="UX235" s="689"/>
      <c r="UY235" s="689"/>
      <c r="UZ235" s="689"/>
      <c r="VA235" s="689"/>
      <c r="VB235" s="689"/>
      <c r="VC235" s="689"/>
      <c r="VD235" s="689"/>
      <c r="VE235" s="689"/>
      <c r="VF235" s="689"/>
      <c r="VG235" s="689"/>
      <c r="VH235" s="689"/>
      <c r="VI235" s="689"/>
      <c r="VJ235" s="689"/>
      <c r="VK235" s="689"/>
      <c r="VL235" s="689"/>
      <c r="VM235" s="689"/>
      <c r="VN235" s="689"/>
      <c r="VO235" s="689"/>
      <c r="VP235" s="689"/>
      <c r="VQ235" s="689"/>
      <c r="VR235" s="689"/>
      <c r="VS235" s="689"/>
      <c r="VT235" s="689"/>
      <c r="VU235" s="689"/>
      <c r="VV235" s="689"/>
      <c r="VW235" s="689"/>
      <c r="VX235" s="689"/>
      <c r="VY235" s="689"/>
      <c r="VZ235" s="689"/>
      <c r="WA235" s="689"/>
      <c r="WB235" s="689"/>
      <c r="WC235" s="689"/>
      <c r="WD235" s="689"/>
      <c r="WE235" s="689"/>
      <c r="WF235" s="689"/>
      <c r="WG235" s="689"/>
      <c r="WH235" s="689"/>
      <c r="WI235" s="689"/>
      <c r="WJ235" s="689"/>
      <c r="WK235" s="689"/>
      <c r="WL235" s="689"/>
      <c r="WM235" s="689"/>
      <c r="WN235" s="689"/>
      <c r="WO235" s="689"/>
      <c r="WP235" s="689"/>
      <c r="WQ235" s="689"/>
      <c r="WR235" s="689"/>
      <c r="WS235" s="689"/>
      <c r="WT235" s="689"/>
      <c r="WU235" s="689"/>
      <c r="WV235" s="689"/>
      <c r="WW235" s="689"/>
      <c r="WX235" s="689"/>
      <c r="WY235" s="689"/>
      <c r="WZ235" s="689"/>
      <c r="XA235" s="689"/>
      <c r="XB235" s="689"/>
      <c r="XC235" s="689"/>
      <c r="XD235" s="689"/>
      <c r="XE235" s="689"/>
      <c r="XF235" s="689"/>
      <c r="XG235" s="689"/>
      <c r="XH235" s="689"/>
      <c r="XI235" s="689"/>
      <c r="XJ235" s="689"/>
      <c r="XK235" s="689"/>
      <c r="XL235" s="689"/>
      <c r="XM235" s="689"/>
      <c r="XN235" s="689"/>
      <c r="XO235" s="689"/>
      <c r="XP235" s="689"/>
      <c r="XQ235" s="689"/>
      <c r="XR235" s="689"/>
      <c r="XS235" s="689"/>
      <c r="XT235" s="689"/>
      <c r="XU235" s="689"/>
      <c r="XV235" s="689"/>
      <c r="XW235" s="689"/>
      <c r="XX235" s="689"/>
      <c r="XY235" s="689"/>
      <c r="XZ235" s="689"/>
      <c r="YA235" s="689"/>
      <c r="YB235" s="689"/>
      <c r="YC235" s="689"/>
      <c r="YD235" s="689"/>
      <c r="YE235" s="689"/>
      <c r="YF235" s="689"/>
      <c r="YG235" s="689"/>
      <c r="YH235" s="689"/>
      <c r="YI235" s="689"/>
      <c r="YJ235" s="689"/>
      <c r="YK235" s="689"/>
      <c r="YL235" s="689"/>
      <c r="YM235" s="689"/>
      <c r="YN235" s="689"/>
      <c r="YO235" s="689"/>
      <c r="YP235" s="689"/>
      <c r="YQ235" s="689"/>
      <c r="YR235" s="689"/>
      <c r="YS235" s="689"/>
      <c r="YT235" s="689"/>
      <c r="YU235" s="689"/>
      <c r="YV235" s="689"/>
      <c r="YW235" s="689"/>
      <c r="YX235" s="689"/>
      <c r="YY235" s="689"/>
      <c r="YZ235" s="689"/>
      <c r="ZA235" s="689"/>
      <c r="ZB235" s="689"/>
      <c r="ZC235" s="689"/>
      <c r="ZD235" s="689"/>
      <c r="ZE235" s="689"/>
      <c r="ZF235" s="689"/>
      <c r="ZG235" s="689"/>
      <c r="ZH235" s="689"/>
      <c r="ZI235" s="689"/>
      <c r="ZJ235" s="689"/>
      <c r="ZK235" s="689"/>
      <c r="ZL235" s="689"/>
      <c r="ZM235" s="689"/>
      <c r="ZN235" s="689"/>
      <c r="ZO235" s="689"/>
      <c r="ZP235" s="689"/>
      <c r="ZQ235" s="689"/>
      <c r="ZR235" s="689"/>
      <c r="ZS235" s="689"/>
      <c r="ZT235" s="689"/>
      <c r="ZU235" s="689"/>
      <c r="ZV235" s="689"/>
      <c r="ZW235" s="689"/>
      <c r="ZX235" s="689"/>
      <c r="ZY235" s="689"/>
      <c r="ZZ235" s="689"/>
      <c r="AAA235" s="689"/>
      <c r="AAB235" s="689"/>
      <c r="AAC235" s="689"/>
      <c r="AAD235" s="689"/>
      <c r="AAE235" s="689"/>
      <c r="AAF235" s="689"/>
      <c r="AAG235" s="689"/>
      <c r="AAH235" s="689"/>
      <c r="AAI235" s="689"/>
      <c r="AAJ235" s="689"/>
      <c r="AAK235" s="689"/>
      <c r="AAL235" s="689"/>
      <c r="AAM235" s="689"/>
      <c r="AAN235" s="689"/>
      <c r="AAO235" s="689"/>
      <c r="AAP235" s="689"/>
      <c r="AAQ235" s="689"/>
      <c r="AAR235" s="689"/>
      <c r="AAS235" s="689"/>
      <c r="AAT235" s="689"/>
      <c r="AAU235" s="689"/>
      <c r="AAV235" s="689"/>
      <c r="AAW235" s="689"/>
      <c r="AAX235" s="689"/>
      <c r="AAY235" s="689"/>
      <c r="AAZ235" s="689"/>
      <c r="ABA235" s="689"/>
      <c r="ABB235" s="689"/>
      <c r="ABC235" s="689"/>
      <c r="ABD235" s="689"/>
      <c r="ABE235" s="689"/>
      <c r="ABF235" s="689"/>
      <c r="ABG235" s="689"/>
      <c r="ABH235" s="689"/>
      <c r="ABI235" s="689"/>
      <c r="ABJ235" s="689"/>
      <c r="ABK235" s="689"/>
      <c r="ABL235" s="689"/>
      <c r="ABM235" s="689"/>
      <c r="ABN235" s="689"/>
      <c r="ABO235" s="689"/>
      <c r="ABP235" s="689"/>
      <c r="ABQ235" s="689"/>
      <c r="ABR235" s="689"/>
      <c r="ABS235" s="689"/>
      <c r="ABT235" s="689"/>
      <c r="ABU235" s="689"/>
      <c r="ABV235" s="689"/>
      <c r="ABW235" s="689"/>
      <c r="ABX235" s="689"/>
      <c r="ABY235" s="689"/>
      <c r="ABZ235" s="689"/>
      <c r="ACA235" s="689"/>
      <c r="ACB235" s="689"/>
      <c r="ACC235" s="689"/>
      <c r="ACD235" s="689"/>
      <c r="ACE235" s="689"/>
      <c r="ACF235" s="689"/>
      <c r="ACG235" s="689"/>
      <c r="ACH235" s="689"/>
      <c r="ACI235" s="689"/>
      <c r="ACJ235" s="689"/>
      <c r="ACK235" s="689"/>
      <c r="ACL235" s="689"/>
      <c r="ACM235" s="689"/>
      <c r="ACN235" s="689"/>
      <c r="ACO235" s="689"/>
      <c r="ACP235" s="689"/>
      <c r="ACQ235" s="689"/>
      <c r="ACR235" s="689"/>
      <c r="ACS235" s="689"/>
      <c r="ACT235" s="689"/>
      <c r="ACU235" s="689"/>
      <c r="ACV235" s="689"/>
      <c r="ACW235" s="689"/>
      <c r="ACX235" s="689"/>
      <c r="ACY235" s="689"/>
      <c r="ACZ235" s="689"/>
      <c r="ADA235" s="689"/>
      <c r="ADB235" s="689"/>
      <c r="ADC235" s="689"/>
      <c r="ADD235" s="689"/>
      <c r="ADE235" s="689"/>
      <c r="ADF235" s="689"/>
      <c r="ADG235" s="689"/>
      <c r="ADH235" s="689"/>
      <c r="ADI235" s="689"/>
      <c r="ADJ235" s="689"/>
      <c r="ADK235" s="689"/>
      <c r="ADL235" s="689"/>
      <c r="ADM235" s="689"/>
      <c r="ADN235" s="689"/>
      <c r="ADO235" s="689"/>
      <c r="ADP235" s="689"/>
      <c r="ADQ235" s="689"/>
      <c r="ADR235" s="689"/>
      <c r="ADS235" s="689"/>
      <c r="ADT235" s="689"/>
      <c r="ADU235" s="689"/>
      <c r="ADV235" s="689"/>
      <c r="ADW235" s="689"/>
      <c r="ADX235" s="689"/>
      <c r="ADY235" s="689"/>
      <c r="ADZ235" s="689"/>
      <c r="AEA235" s="689"/>
      <c r="AEB235" s="689"/>
      <c r="AEC235" s="689"/>
      <c r="AED235" s="689"/>
      <c r="AEE235" s="689"/>
      <c r="AEF235" s="689"/>
      <c r="AEG235" s="689"/>
      <c r="AEH235" s="689"/>
      <c r="AEI235" s="689"/>
      <c r="AEJ235" s="689"/>
      <c r="AEK235" s="689"/>
      <c r="AEL235" s="689"/>
      <c r="AEM235" s="689"/>
      <c r="AEN235" s="689"/>
      <c r="AEO235" s="689"/>
      <c r="AEP235" s="689"/>
      <c r="AEQ235" s="689"/>
      <c r="AER235" s="689"/>
      <c r="AES235" s="689"/>
      <c r="AET235" s="689"/>
      <c r="AEU235" s="689"/>
      <c r="AEV235" s="689"/>
      <c r="AEW235" s="689"/>
      <c r="AEX235" s="689"/>
      <c r="AEY235" s="689"/>
      <c r="AEZ235" s="689"/>
      <c r="AFA235" s="689"/>
      <c r="AFB235" s="689"/>
      <c r="AFC235" s="689"/>
      <c r="AFD235" s="689"/>
      <c r="AFE235" s="689"/>
      <c r="AFF235" s="689"/>
      <c r="AFG235" s="689"/>
      <c r="AFH235" s="689"/>
      <c r="AFI235" s="689"/>
      <c r="AFJ235" s="689"/>
      <c r="AFK235" s="689"/>
      <c r="AFL235" s="689"/>
      <c r="AFM235" s="689"/>
      <c r="AFN235" s="689"/>
      <c r="AFO235" s="689"/>
      <c r="AFP235" s="689"/>
      <c r="AFQ235" s="689"/>
      <c r="AFR235" s="689"/>
      <c r="AFS235" s="689"/>
      <c r="AFT235" s="689"/>
      <c r="AFU235" s="689"/>
      <c r="AFV235" s="689"/>
      <c r="AFW235" s="689"/>
      <c r="AFX235" s="689"/>
      <c r="AFY235" s="689"/>
      <c r="AFZ235" s="689"/>
      <c r="AGA235" s="689"/>
      <c r="AGB235" s="689"/>
      <c r="AGC235" s="689"/>
      <c r="AGD235" s="689"/>
      <c r="AGE235" s="689"/>
      <c r="AGF235" s="689"/>
      <c r="AGG235" s="689"/>
      <c r="AGH235" s="689"/>
      <c r="AGI235" s="689"/>
      <c r="AGJ235" s="689"/>
      <c r="AGK235" s="689"/>
      <c r="AGL235" s="689"/>
      <c r="AGM235" s="689"/>
      <c r="AGN235" s="689"/>
      <c r="AGO235" s="689"/>
      <c r="AGP235" s="689"/>
      <c r="AGQ235" s="689"/>
      <c r="AGR235" s="689"/>
      <c r="AGS235" s="689"/>
      <c r="AGT235" s="689"/>
      <c r="AGU235" s="689"/>
      <c r="AGV235" s="689"/>
      <c r="AGW235" s="689"/>
      <c r="AGX235" s="689"/>
      <c r="AGY235" s="689"/>
      <c r="AGZ235" s="689"/>
      <c r="AHA235" s="689"/>
      <c r="AHB235" s="689"/>
      <c r="AHC235" s="689"/>
      <c r="AHD235" s="689"/>
      <c r="AHE235" s="689"/>
      <c r="AHF235" s="689"/>
      <c r="AHG235" s="689"/>
      <c r="AHH235" s="689"/>
      <c r="AHI235" s="689"/>
      <c r="AHJ235" s="689"/>
      <c r="AHK235" s="689"/>
      <c r="AHL235" s="689"/>
      <c r="AHM235" s="689"/>
      <c r="AHN235" s="689"/>
      <c r="AHO235" s="689"/>
      <c r="AHP235" s="689"/>
      <c r="AHQ235" s="689"/>
      <c r="AHR235" s="689"/>
      <c r="AHS235" s="689"/>
      <c r="AHT235" s="689"/>
      <c r="AHU235" s="689"/>
      <c r="AHV235" s="689"/>
      <c r="AHW235" s="689"/>
      <c r="AHX235" s="689"/>
      <c r="AHY235" s="689"/>
      <c r="AHZ235" s="689"/>
      <c r="AIA235" s="689"/>
      <c r="AIB235" s="689"/>
      <c r="AIC235" s="689"/>
      <c r="AID235" s="689"/>
      <c r="AIE235" s="689"/>
      <c r="AIF235" s="689"/>
      <c r="AIG235" s="689"/>
      <c r="AIH235" s="689"/>
      <c r="AII235" s="689"/>
      <c r="AIJ235" s="689"/>
      <c r="AIK235" s="689"/>
      <c r="AIL235" s="689"/>
      <c r="AIM235" s="689"/>
      <c r="AIN235" s="689"/>
      <c r="AIO235" s="689"/>
      <c r="AIP235" s="689"/>
      <c r="AIQ235" s="689"/>
      <c r="AIR235" s="689"/>
      <c r="AIS235" s="689"/>
      <c r="AIT235" s="689"/>
      <c r="AIU235" s="689"/>
      <c r="AIV235" s="689"/>
      <c r="AIW235" s="689"/>
      <c r="AIX235" s="689"/>
      <c r="AIY235" s="689"/>
      <c r="AIZ235" s="689"/>
      <c r="AJA235" s="689"/>
      <c r="AJB235" s="689"/>
      <c r="AJC235" s="689"/>
      <c r="AJD235" s="689"/>
      <c r="AJE235" s="689"/>
      <c r="AJF235" s="689"/>
      <c r="AJG235" s="689"/>
      <c r="AJH235" s="689"/>
      <c r="AJI235" s="689"/>
      <c r="AJJ235" s="689"/>
      <c r="AJK235" s="689"/>
      <c r="AJL235" s="689"/>
      <c r="AJM235" s="689"/>
      <c r="AJN235" s="689"/>
      <c r="AJO235" s="689"/>
      <c r="AJP235" s="689"/>
      <c r="AJQ235" s="689"/>
      <c r="AJR235" s="689"/>
      <c r="AJS235" s="689"/>
      <c r="AJT235" s="689"/>
      <c r="AJU235" s="689"/>
      <c r="AJV235" s="689"/>
      <c r="AJW235" s="689"/>
      <c r="AJX235" s="689"/>
      <c r="AJY235" s="689"/>
      <c r="AJZ235" s="689"/>
      <c r="AKA235" s="689"/>
      <c r="AKB235" s="689"/>
      <c r="AKC235" s="689"/>
      <c r="AKD235" s="689"/>
      <c r="AKE235" s="689"/>
      <c r="AKF235" s="689"/>
      <c r="AKG235" s="689"/>
      <c r="AKH235" s="689"/>
      <c r="AKI235" s="689"/>
      <c r="AKJ235" s="689"/>
      <c r="AKK235" s="689"/>
      <c r="AKL235" s="689"/>
      <c r="AKM235" s="689"/>
      <c r="AKN235" s="689"/>
      <c r="AKO235" s="689"/>
      <c r="AKP235" s="689"/>
      <c r="AKQ235" s="689"/>
      <c r="AKR235" s="689"/>
      <c r="AKS235" s="689"/>
      <c r="AKT235" s="689"/>
      <c r="AKU235" s="689"/>
      <c r="AKV235" s="689"/>
      <c r="AKW235" s="689"/>
      <c r="AKX235" s="689"/>
      <c r="AKY235" s="689"/>
      <c r="AKZ235" s="689"/>
      <c r="ALA235" s="689"/>
      <c r="ALB235" s="689"/>
      <c r="ALC235" s="689"/>
      <c r="ALD235" s="689"/>
      <c r="ALE235" s="689"/>
      <c r="ALF235" s="689"/>
      <c r="ALG235" s="689"/>
      <c r="ALH235" s="689"/>
      <c r="ALI235" s="689"/>
      <c r="ALJ235" s="689"/>
      <c r="ALK235" s="689"/>
      <c r="ALL235" s="689"/>
      <c r="ALM235" s="689"/>
      <c r="ALN235" s="689"/>
      <c r="ALO235" s="689"/>
      <c r="ALP235" s="689"/>
      <c r="ALQ235" s="689"/>
      <c r="ALR235" s="689"/>
      <c r="ALS235" s="689"/>
      <c r="ALT235" s="689"/>
      <c r="ALU235" s="689"/>
      <c r="ALV235" s="689"/>
      <c r="ALW235" s="689"/>
      <c r="ALX235" s="689"/>
      <c r="ALY235" s="689"/>
      <c r="ALZ235" s="689"/>
      <c r="AMA235" s="689"/>
      <c r="AMB235" s="689"/>
      <c r="AMC235" s="689"/>
      <c r="AMD235" s="689"/>
      <c r="AME235" s="689"/>
      <c r="AMF235" s="689"/>
      <c r="AMG235" s="689"/>
      <c r="AMH235" s="689"/>
      <c r="AMI235" s="689"/>
      <c r="AMJ235" s="689"/>
      <c r="AMK235" s="689"/>
      <c r="AML235" s="689"/>
      <c r="AMM235" s="689"/>
      <c r="AMN235" s="689"/>
      <c r="AMO235" s="689"/>
      <c r="AMP235" s="689"/>
      <c r="AMQ235" s="689"/>
      <c r="AMR235" s="689"/>
      <c r="AMS235" s="689"/>
      <c r="AMT235" s="689"/>
      <c r="AMU235" s="689"/>
      <c r="AMV235" s="689"/>
      <c r="AMW235" s="689"/>
      <c r="AMX235" s="689"/>
      <c r="AMY235" s="689"/>
      <c r="AMZ235" s="689"/>
      <c r="ANA235" s="689"/>
      <c r="ANB235" s="689"/>
      <c r="ANC235" s="689"/>
      <c r="AND235" s="689"/>
      <c r="ANE235" s="689"/>
      <c r="ANF235" s="689"/>
      <c r="ANG235" s="689"/>
      <c r="ANH235" s="689"/>
      <c r="ANI235" s="689"/>
      <c r="ANJ235" s="689"/>
      <c r="ANK235" s="689"/>
      <c r="ANL235" s="689"/>
      <c r="ANM235" s="689"/>
      <c r="ANN235" s="689"/>
      <c r="ANO235" s="689"/>
      <c r="ANP235" s="689"/>
      <c r="ANQ235" s="689"/>
      <c r="ANR235" s="689"/>
      <c r="ANS235" s="689"/>
      <c r="ANT235" s="689"/>
      <c r="ANU235" s="689"/>
      <c r="ANV235" s="689"/>
      <c r="ANW235" s="689"/>
      <c r="ANX235" s="689"/>
      <c r="ANY235" s="689"/>
      <c r="ANZ235" s="689"/>
      <c r="AOA235" s="689"/>
      <c r="AOB235" s="689"/>
      <c r="AOC235" s="689"/>
      <c r="AOD235" s="689"/>
      <c r="AOE235" s="689"/>
      <c r="AOF235" s="689"/>
      <c r="AOG235" s="689"/>
      <c r="AOH235" s="689"/>
      <c r="AOI235" s="689"/>
      <c r="AOJ235" s="689"/>
      <c r="AOK235" s="689"/>
      <c r="AOL235" s="689"/>
      <c r="AOM235" s="689"/>
      <c r="AON235" s="689"/>
      <c r="AOO235" s="689"/>
      <c r="AOP235" s="689"/>
      <c r="AOQ235" s="689"/>
      <c r="AOR235" s="689"/>
      <c r="AOS235" s="689"/>
      <c r="AOT235" s="689"/>
      <c r="AOU235" s="689"/>
      <c r="AOV235" s="689"/>
      <c r="AOW235" s="689"/>
      <c r="AOX235" s="689"/>
      <c r="AOY235" s="689"/>
      <c r="AOZ235" s="689"/>
      <c r="APA235" s="689"/>
      <c r="APB235" s="689"/>
      <c r="APC235" s="689"/>
      <c r="APD235" s="689"/>
      <c r="APE235" s="689"/>
      <c r="APF235" s="689"/>
      <c r="APG235" s="689"/>
      <c r="APH235" s="689"/>
      <c r="API235" s="689"/>
      <c r="APJ235" s="689"/>
      <c r="APK235" s="689"/>
      <c r="APL235" s="689"/>
      <c r="APM235" s="689"/>
      <c r="APN235" s="689"/>
      <c r="APO235" s="689"/>
      <c r="APP235" s="689"/>
      <c r="APQ235" s="689"/>
      <c r="APR235" s="689"/>
      <c r="APS235" s="689"/>
      <c r="APT235" s="689"/>
      <c r="APU235" s="689"/>
      <c r="APV235" s="689"/>
      <c r="APW235" s="689"/>
      <c r="APX235" s="689"/>
      <c r="APY235" s="689"/>
      <c r="APZ235" s="689"/>
      <c r="AQA235" s="689"/>
      <c r="AQB235" s="689"/>
      <c r="AQC235" s="689"/>
      <c r="AQD235" s="689"/>
      <c r="AQE235" s="689"/>
      <c r="AQF235" s="689"/>
      <c r="AQG235" s="689"/>
      <c r="AQH235" s="689"/>
      <c r="AQI235" s="689"/>
      <c r="AQJ235" s="689"/>
      <c r="AQK235" s="689"/>
      <c r="AQL235" s="689"/>
      <c r="AQM235" s="689"/>
      <c r="AQN235" s="689"/>
      <c r="AQO235" s="689"/>
      <c r="AQP235" s="689"/>
      <c r="AQQ235" s="689"/>
      <c r="AQR235" s="689"/>
      <c r="AQS235" s="689"/>
      <c r="AQT235" s="689"/>
      <c r="AQU235" s="689"/>
      <c r="AQV235" s="689"/>
      <c r="AQW235" s="689"/>
      <c r="AQX235" s="689"/>
      <c r="AQY235" s="689"/>
      <c r="AQZ235" s="689"/>
      <c r="ARA235" s="689"/>
      <c r="ARB235" s="689"/>
      <c r="ARC235" s="689"/>
      <c r="ARD235" s="689"/>
      <c r="ARE235" s="689"/>
      <c r="ARF235" s="689"/>
      <c r="ARG235" s="689"/>
      <c r="ARH235" s="689"/>
      <c r="ARI235" s="689"/>
      <c r="ARJ235" s="689"/>
      <c r="ARK235" s="689"/>
      <c r="ARL235" s="689"/>
      <c r="ARM235" s="689"/>
      <c r="ARN235" s="689"/>
      <c r="ARO235" s="689"/>
      <c r="ARP235" s="689"/>
      <c r="ARQ235" s="689"/>
      <c r="ARR235" s="689"/>
      <c r="ARS235" s="689"/>
      <c r="ART235" s="689"/>
      <c r="ARU235" s="689"/>
      <c r="ARV235" s="689"/>
      <c r="ARW235" s="689"/>
      <c r="ARX235" s="689"/>
      <c r="ARY235" s="689"/>
      <c r="ARZ235" s="689"/>
      <c r="ASA235" s="689"/>
      <c r="ASB235" s="689"/>
      <c r="ASC235" s="689"/>
      <c r="ASD235" s="689"/>
      <c r="ASE235" s="689"/>
      <c r="ASF235" s="689"/>
      <c r="ASG235" s="689"/>
      <c r="ASH235" s="689"/>
      <c r="ASI235" s="689"/>
      <c r="ASJ235" s="689"/>
      <c r="ASK235" s="689"/>
      <c r="ASL235" s="689"/>
      <c r="ASM235" s="689"/>
      <c r="ASN235" s="689"/>
      <c r="ASO235" s="689"/>
      <c r="ASP235" s="689"/>
      <c r="ASQ235" s="689"/>
      <c r="ASR235" s="689"/>
      <c r="ASS235" s="689"/>
      <c r="AST235" s="689"/>
      <c r="ASU235" s="689"/>
      <c r="ASV235" s="689"/>
      <c r="ASW235" s="689"/>
      <c r="ASX235" s="689"/>
      <c r="ASY235" s="689"/>
      <c r="ASZ235" s="689"/>
      <c r="ATA235" s="689"/>
      <c r="ATB235" s="689"/>
      <c r="ATC235" s="689"/>
      <c r="ATD235" s="689"/>
      <c r="ATE235" s="689"/>
      <c r="ATF235" s="689"/>
      <c r="ATG235" s="689"/>
      <c r="ATH235" s="689"/>
      <c r="ATI235" s="689"/>
      <c r="ATJ235" s="689"/>
      <c r="ATK235" s="689"/>
      <c r="ATL235" s="689"/>
      <c r="ATM235" s="689"/>
      <c r="ATN235" s="689"/>
      <c r="ATO235" s="689"/>
      <c r="ATP235" s="689"/>
      <c r="ATQ235" s="689"/>
      <c r="ATR235" s="689"/>
      <c r="ATS235" s="689"/>
      <c r="ATT235" s="689"/>
      <c r="ATU235" s="689"/>
      <c r="ATV235" s="689"/>
      <c r="ATW235" s="689"/>
      <c r="ATX235" s="689"/>
      <c r="ATY235" s="689"/>
      <c r="ATZ235" s="689"/>
      <c r="AUA235" s="689"/>
      <c r="AUB235" s="689"/>
      <c r="AUC235" s="689"/>
      <c r="AUD235" s="689"/>
      <c r="AUE235" s="689"/>
      <c r="AUF235" s="689"/>
      <c r="AUG235" s="689"/>
      <c r="AUH235" s="689"/>
      <c r="AUI235" s="689"/>
      <c r="AUJ235" s="689"/>
      <c r="AUK235" s="689"/>
      <c r="AUL235" s="689"/>
      <c r="AUM235" s="689"/>
      <c r="AUN235" s="689"/>
      <c r="AUO235" s="689"/>
      <c r="AUP235" s="689"/>
      <c r="AUQ235" s="689"/>
      <c r="AUR235" s="689"/>
      <c r="AUS235" s="689"/>
      <c r="AUT235" s="689"/>
      <c r="AUU235" s="689"/>
      <c r="AUV235" s="689"/>
      <c r="AUW235" s="689"/>
      <c r="AUX235" s="689"/>
      <c r="AUY235" s="689"/>
      <c r="AUZ235" s="689"/>
      <c r="AVA235" s="689"/>
      <c r="AVB235" s="689"/>
      <c r="AVC235" s="689"/>
      <c r="AVD235" s="689"/>
      <c r="AVE235" s="689"/>
      <c r="AVF235" s="689"/>
      <c r="AVG235" s="689"/>
      <c r="AVH235" s="689"/>
      <c r="AVI235" s="689"/>
      <c r="AVJ235" s="689"/>
      <c r="AVK235" s="689"/>
      <c r="AVL235" s="689"/>
      <c r="AVM235" s="689"/>
      <c r="AVN235" s="689"/>
      <c r="AVO235" s="689"/>
      <c r="AVP235" s="689"/>
      <c r="AVQ235" s="689"/>
      <c r="AVR235" s="689"/>
      <c r="AVS235" s="689"/>
      <c r="AVT235" s="689"/>
      <c r="AVU235" s="689"/>
      <c r="AVV235" s="689"/>
      <c r="AVW235" s="689"/>
      <c r="AVX235" s="689"/>
      <c r="AVY235" s="689"/>
      <c r="AVZ235" s="689"/>
      <c r="AWA235" s="689"/>
      <c r="AWB235" s="689"/>
      <c r="AWC235" s="689"/>
      <c r="AWD235" s="689"/>
      <c r="AWE235" s="689"/>
      <c r="AWF235" s="689"/>
      <c r="AWG235" s="689"/>
      <c r="AWH235" s="689"/>
      <c r="AWI235" s="689"/>
      <c r="AWJ235" s="689"/>
      <c r="AWK235" s="689"/>
      <c r="AWL235" s="689"/>
      <c r="AWM235" s="689"/>
      <c r="AWN235" s="689"/>
      <c r="AWO235" s="689"/>
      <c r="AWP235" s="689"/>
      <c r="AWQ235" s="689"/>
      <c r="AWR235" s="689"/>
      <c r="AWS235" s="689"/>
      <c r="AWT235" s="689"/>
      <c r="AWU235" s="689"/>
      <c r="AWV235" s="689"/>
      <c r="AWW235" s="689"/>
      <c r="AWX235" s="689"/>
      <c r="AWY235" s="689"/>
      <c r="AWZ235" s="689"/>
      <c r="AXA235" s="689"/>
      <c r="AXB235" s="689"/>
      <c r="AXC235" s="689"/>
      <c r="AXD235" s="689"/>
      <c r="AXE235" s="689"/>
      <c r="AXF235" s="689"/>
      <c r="AXG235" s="689"/>
      <c r="AXH235" s="689"/>
      <c r="AXI235" s="689"/>
      <c r="AXJ235" s="689"/>
    </row>
    <row r="236" spans="1:1310" s="690" customFormat="1" ht="56.25" customHeight="1">
      <c r="A236" s="691"/>
      <c r="B236" s="3709" t="s">
        <v>2092</v>
      </c>
      <c r="C236" s="3709"/>
      <c r="D236" s="3709"/>
      <c r="E236" s="3709"/>
      <c r="F236" s="693"/>
      <c r="G236" s="3710" t="s">
        <v>2092</v>
      </c>
      <c r="H236" s="3710"/>
      <c r="I236" s="3710"/>
      <c r="J236" s="696"/>
      <c r="K236" s="3711" t="s">
        <v>2093</v>
      </c>
      <c r="L236" s="3711"/>
      <c r="M236" s="3711"/>
      <c r="N236" s="696"/>
      <c r="O236" s="3712" t="s">
        <v>2094</v>
      </c>
      <c r="P236" s="3712"/>
      <c r="Q236" s="3712"/>
      <c r="R236" s="75"/>
      <c r="S236" s="75"/>
      <c r="T236" s="75"/>
      <c r="U236" s="75"/>
      <c r="V236" s="75"/>
      <c r="W236" s="75"/>
      <c r="X236" s="75"/>
      <c r="Y236" s="75"/>
      <c r="Z236" s="75"/>
      <c r="AA236" s="75"/>
      <c r="AB236" s="75"/>
      <c r="AC236" s="75"/>
      <c r="AD236" s="689"/>
      <c r="AE236" s="689"/>
      <c r="AF236" s="689"/>
      <c r="AG236" s="689"/>
      <c r="AH236" s="689"/>
      <c r="AI236" s="689"/>
      <c r="AJ236" s="689"/>
      <c r="AK236" s="689"/>
      <c r="AL236" s="689"/>
      <c r="AM236" s="689"/>
      <c r="AN236" s="689"/>
      <c r="AO236" s="689"/>
      <c r="AP236" s="689"/>
      <c r="AQ236" s="689"/>
      <c r="AR236" s="689"/>
      <c r="AS236" s="689"/>
      <c r="AT236" s="689"/>
      <c r="AU236" s="689"/>
      <c r="AV236" s="689"/>
      <c r="AW236" s="689"/>
      <c r="AX236" s="689"/>
      <c r="AY236" s="689"/>
      <c r="AZ236" s="689"/>
      <c r="BA236" s="689"/>
      <c r="BB236" s="689"/>
      <c r="BC236" s="689"/>
      <c r="BD236" s="689"/>
      <c r="BE236" s="689"/>
      <c r="BF236" s="689"/>
      <c r="BG236" s="689"/>
      <c r="BH236" s="689"/>
      <c r="BI236" s="689"/>
      <c r="BJ236" s="689"/>
      <c r="BK236" s="689"/>
      <c r="BL236" s="689"/>
      <c r="BM236" s="689"/>
      <c r="BN236" s="689"/>
      <c r="BO236" s="689"/>
      <c r="BP236" s="689"/>
      <c r="BQ236" s="689"/>
      <c r="BR236" s="689"/>
      <c r="BS236" s="689"/>
      <c r="BT236" s="689"/>
      <c r="BU236" s="689"/>
      <c r="BV236" s="689"/>
      <c r="BW236" s="689"/>
      <c r="BX236" s="689"/>
      <c r="BY236" s="689"/>
      <c r="BZ236" s="689"/>
      <c r="CA236" s="689"/>
      <c r="CB236" s="689"/>
      <c r="CC236" s="689"/>
      <c r="CD236" s="689"/>
      <c r="CE236" s="689"/>
      <c r="CF236" s="689"/>
      <c r="CG236" s="689"/>
      <c r="CH236" s="689"/>
      <c r="CI236" s="689"/>
      <c r="CJ236" s="689"/>
      <c r="CK236" s="689"/>
      <c r="CL236" s="689"/>
      <c r="CM236" s="689"/>
      <c r="CN236" s="689"/>
      <c r="CO236" s="689"/>
      <c r="CP236" s="689"/>
      <c r="CQ236" s="689"/>
      <c r="CR236" s="689"/>
      <c r="CS236" s="689"/>
      <c r="CT236" s="689"/>
      <c r="CU236" s="689"/>
      <c r="CV236" s="689"/>
      <c r="CW236" s="689"/>
      <c r="CX236" s="689"/>
      <c r="CY236" s="689"/>
      <c r="CZ236" s="689"/>
      <c r="DA236" s="689"/>
      <c r="DB236" s="689"/>
      <c r="DC236" s="689"/>
      <c r="DD236" s="689"/>
      <c r="DE236" s="689"/>
      <c r="DF236" s="689"/>
      <c r="DG236" s="689"/>
      <c r="DH236" s="689"/>
      <c r="DI236" s="689"/>
      <c r="DJ236" s="689"/>
      <c r="DK236" s="689"/>
      <c r="DL236" s="689"/>
      <c r="DM236" s="689"/>
      <c r="DN236" s="689"/>
      <c r="DO236" s="689"/>
      <c r="DP236" s="689"/>
      <c r="DQ236" s="689"/>
      <c r="DR236" s="689"/>
      <c r="DS236" s="689"/>
      <c r="DT236" s="689"/>
      <c r="DU236" s="689"/>
      <c r="DV236" s="689"/>
      <c r="DW236" s="689"/>
      <c r="DX236" s="689"/>
      <c r="DY236" s="689"/>
      <c r="DZ236" s="689"/>
      <c r="EA236" s="689"/>
      <c r="EB236" s="689"/>
      <c r="EC236" s="689"/>
      <c r="ED236" s="689"/>
      <c r="EE236" s="689"/>
      <c r="EF236" s="689"/>
      <c r="EG236" s="689"/>
      <c r="EH236" s="689"/>
      <c r="EI236" s="689"/>
      <c r="EJ236" s="689"/>
      <c r="EK236" s="689"/>
      <c r="EL236" s="689"/>
      <c r="EM236" s="689"/>
      <c r="EN236" s="689"/>
      <c r="EO236" s="689"/>
      <c r="EP236" s="689"/>
      <c r="EQ236" s="689"/>
      <c r="ER236" s="689"/>
      <c r="ES236" s="689"/>
      <c r="ET236" s="689"/>
      <c r="EU236" s="689"/>
      <c r="EV236" s="689"/>
      <c r="EW236" s="689"/>
      <c r="EX236" s="689"/>
      <c r="EY236" s="689"/>
      <c r="EZ236" s="689"/>
      <c r="FA236" s="689"/>
      <c r="FB236" s="689"/>
      <c r="FC236" s="689"/>
      <c r="FD236" s="689"/>
      <c r="FE236" s="689"/>
      <c r="FF236" s="689"/>
      <c r="FG236" s="689"/>
      <c r="FH236" s="689"/>
      <c r="FI236" s="689"/>
      <c r="FJ236" s="689"/>
      <c r="FK236" s="689"/>
      <c r="FL236" s="689"/>
      <c r="FM236" s="689"/>
      <c r="FN236" s="689"/>
      <c r="FO236" s="689"/>
      <c r="FP236" s="689"/>
      <c r="FQ236" s="689"/>
      <c r="FR236" s="689"/>
      <c r="FS236" s="689"/>
      <c r="FT236" s="689"/>
      <c r="FU236" s="689"/>
      <c r="FV236" s="689"/>
      <c r="FW236" s="689"/>
      <c r="FX236" s="689"/>
      <c r="FY236" s="689"/>
      <c r="FZ236" s="689"/>
      <c r="GA236" s="689"/>
      <c r="GB236" s="689"/>
      <c r="GC236" s="689"/>
      <c r="GD236" s="689"/>
      <c r="GE236" s="689"/>
      <c r="GF236" s="689"/>
      <c r="GG236" s="689"/>
      <c r="GH236" s="689"/>
      <c r="GI236" s="689"/>
      <c r="GJ236" s="689"/>
      <c r="GK236" s="689"/>
      <c r="GL236" s="689"/>
      <c r="GM236" s="689"/>
      <c r="GN236" s="689"/>
      <c r="GO236" s="689"/>
      <c r="GP236" s="689"/>
      <c r="GQ236" s="689"/>
      <c r="GR236" s="689"/>
      <c r="GS236" s="689"/>
      <c r="GT236" s="689"/>
      <c r="GU236" s="689"/>
      <c r="GV236" s="689"/>
      <c r="GW236" s="689"/>
      <c r="GX236" s="689"/>
      <c r="GY236" s="689"/>
      <c r="GZ236" s="689"/>
      <c r="HA236" s="689"/>
      <c r="HB236" s="689"/>
      <c r="HC236" s="689"/>
      <c r="HD236" s="689"/>
      <c r="HE236" s="689"/>
      <c r="HF236" s="689"/>
      <c r="HG236" s="689"/>
      <c r="HH236" s="689"/>
      <c r="HI236" s="689"/>
      <c r="HJ236" s="689"/>
      <c r="HK236" s="689"/>
      <c r="HL236" s="689"/>
      <c r="HM236" s="689"/>
      <c r="HN236" s="689"/>
      <c r="HO236" s="689"/>
      <c r="HP236" s="689"/>
      <c r="HQ236" s="689"/>
      <c r="HR236" s="689"/>
      <c r="HS236" s="689"/>
      <c r="HT236" s="689"/>
      <c r="HU236" s="689"/>
      <c r="HV236" s="689"/>
      <c r="HW236" s="689"/>
      <c r="HX236" s="689"/>
      <c r="HY236" s="689"/>
      <c r="HZ236" s="689"/>
      <c r="IA236" s="689"/>
      <c r="IB236" s="689"/>
      <c r="IC236" s="689"/>
      <c r="ID236" s="689"/>
      <c r="IE236" s="689"/>
      <c r="IF236" s="689"/>
      <c r="IG236" s="689"/>
      <c r="IH236" s="689"/>
      <c r="II236" s="689"/>
      <c r="IJ236" s="689"/>
      <c r="IK236" s="689"/>
      <c r="IL236" s="689"/>
      <c r="IM236" s="689"/>
      <c r="IN236" s="689"/>
      <c r="IO236" s="689"/>
      <c r="IP236" s="689"/>
      <c r="IQ236" s="689"/>
      <c r="IR236" s="689"/>
      <c r="IS236" s="689"/>
      <c r="IT236" s="689"/>
      <c r="IU236" s="689"/>
      <c r="IV236" s="689"/>
      <c r="IW236" s="689"/>
      <c r="IX236" s="689"/>
      <c r="IY236" s="689"/>
      <c r="IZ236" s="689"/>
      <c r="JA236" s="689"/>
      <c r="JB236" s="689"/>
      <c r="JC236" s="689"/>
      <c r="JD236" s="689"/>
      <c r="JE236" s="689"/>
      <c r="JF236" s="689"/>
      <c r="JG236" s="689"/>
      <c r="JH236" s="689"/>
      <c r="JI236" s="689"/>
      <c r="JJ236" s="689"/>
      <c r="JK236" s="689"/>
      <c r="JL236" s="689"/>
      <c r="JM236" s="689"/>
      <c r="JN236" s="689"/>
      <c r="JO236" s="689"/>
      <c r="JP236" s="689"/>
      <c r="JQ236" s="689"/>
      <c r="JR236" s="689"/>
      <c r="JS236" s="689"/>
      <c r="JT236" s="689"/>
      <c r="JU236" s="689"/>
      <c r="JV236" s="689"/>
      <c r="JW236" s="689"/>
      <c r="JX236" s="689"/>
      <c r="JY236" s="689"/>
      <c r="JZ236" s="689"/>
      <c r="KA236" s="689"/>
      <c r="KB236" s="689"/>
      <c r="KC236" s="689"/>
      <c r="KD236" s="689"/>
      <c r="KE236" s="689"/>
      <c r="KF236" s="689"/>
      <c r="KG236" s="689"/>
      <c r="KH236" s="689"/>
      <c r="KI236" s="689"/>
      <c r="KJ236" s="689"/>
      <c r="KK236" s="689"/>
      <c r="KL236" s="689"/>
      <c r="KM236" s="689"/>
      <c r="KN236" s="689"/>
      <c r="KO236" s="689"/>
      <c r="KP236" s="689"/>
      <c r="KQ236" s="689"/>
      <c r="KR236" s="689"/>
      <c r="KS236" s="689"/>
      <c r="KT236" s="689"/>
      <c r="KU236" s="689"/>
      <c r="KV236" s="689"/>
      <c r="KW236" s="689"/>
      <c r="KX236" s="689"/>
      <c r="KY236" s="689"/>
      <c r="KZ236" s="689"/>
      <c r="LA236" s="689"/>
      <c r="LB236" s="689"/>
      <c r="LC236" s="689"/>
      <c r="LD236" s="689"/>
      <c r="LE236" s="689"/>
      <c r="LF236" s="689"/>
      <c r="LG236" s="689"/>
      <c r="LH236" s="689"/>
      <c r="LI236" s="689"/>
      <c r="LJ236" s="689"/>
      <c r="LK236" s="689"/>
      <c r="LL236" s="689"/>
      <c r="LM236" s="689"/>
      <c r="LN236" s="689"/>
      <c r="LO236" s="689"/>
      <c r="LP236" s="689"/>
      <c r="LQ236" s="689"/>
      <c r="LR236" s="689"/>
      <c r="LS236" s="689"/>
      <c r="LT236" s="689"/>
      <c r="LU236" s="689"/>
      <c r="LV236" s="689"/>
      <c r="LW236" s="689"/>
      <c r="LX236" s="689"/>
      <c r="LY236" s="689"/>
      <c r="LZ236" s="689"/>
      <c r="MA236" s="689"/>
      <c r="MB236" s="689"/>
      <c r="MC236" s="689"/>
      <c r="MD236" s="689"/>
      <c r="ME236" s="689"/>
      <c r="MF236" s="689"/>
      <c r="MG236" s="689"/>
      <c r="MH236" s="689"/>
      <c r="MI236" s="689"/>
      <c r="MJ236" s="689"/>
      <c r="MK236" s="689"/>
      <c r="ML236" s="689"/>
      <c r="MM236" s="689"/>
      <c r="MN236" s="689"/>
      <c r="MO236" s="689"/>
      <c r="MP236" s="689"/>
      <c r="MQ236" s="689"/>
      <c r="MR236" s="689"/>
      <c r="MS236" s="689"/>
      <c r="MT236" s="689"/>
      <c r="MU236" s="689"/>
      <c r="MV236" s="689"/>
      <c r="MW236" s="689"/>
      <c r="MX236" s="689"/>
      <c r="MY236" s="689"/>
      <c r="MZ236" s="689"/>
      <c r="NA236" s="689"/>
      <c r="NB236" s="689"/>
      <c r="NC236" s="689"/>
      <c r="ND236" s="689"/>
      <c r="NE236" s="689"/>
      <c r="NF236" s="689"/>
      <c r="NG236" s="689"/>
      <c r="NH236" s="689"/>
      <c r="NI236" s="689"/>
      <c r="NJ236" s="689"/>
      <c r="NK236" s="689"/>
      <c r="NL236" s="689"/>
      <c r="NM236" s="689"/>
      <c r="NN236" s="689"/>
      <c r="NO236" s="689"/>
      <c r="NP236" s="689"/>
      <c r="NQ236" s="689"/>
      <c r="NR236" s="689"/>
      <c r="NS236" s="689"/>
      <c r="NT236" s="689"/>
      <c r="NU236" s="689"/>
      <c r="NV236" s="689"/>
      <c r="NW236" s="689"/>
      <c r="NX236" s="689"/>
      <c r="NY236" s="689"/>
      <c r="NZ236" s="689"/>
      <c r="OA236" s="689"/>
      <c r="OB236" s="689"/>
      <c r="OC236" s="689"/>
      <c r="OD236" s="689"/>
      <c r="OE236" s="689"/>
      <c r="OF236" s="689"/>
      <c r="OG236" s="689"/>
      <c r="OH236" s="689"/>
      <c r="OI236" s="689"/>
      <c r="OJ236" s="689"/>
      <c r="OK236" s="689"/>
      <c r="OL236" s="689"/>
      <c r="OM236" s="689"/>
      <c r="ON236" s="689"/>
      <c r="OO236" s="689"/>
      <c r="OP236" s="689"/>
      <c r="OQ236" s="689"/>
      <c r="OR236" s="689"/>
      <c r="OS236" s="689"/>
      <c r="OT236" s="689"/>
      <c r="OU236" s="689"/>
      <c r="OV236" s="689"/>
      <c r="OW236" s="689"/>
      <c r="OX236" s="689"/>
      <c r="OY236" s="689"/>
      <c r="OZ236" s="689"/>
      <c r="PA236" s="689"/>
      <c r="PB236" s="689"/>
      <c r="PC236" s="689"/>
      <c r="PD236" s="689"/>
      <c r="PE236" s="689"/>
      <c r="PF236" s="689"/>
      <c r="PG236" s="689"/>
      <c r="PH236" s="689"/>
      <c r="PI236" s="689"/>
      <c r="PJ236" s="689"/>
      <c r="PK236" s="689"/>
      <c r="PL236" s="689"/>
      <c r="PM236" s="689"/>
      <c r="PN236" s="689"/>
      <c r="PO236" s="689"/>
      <c r="PP236" s="689"/>
      <c r="PQ236" s="689"/>
      <c r="PR236" s="689"/>
      <c r="PS236" s="689"/>
      <c r="PT236" s="689"/>
      <c r="PU236" s="689"/>
      <c r="PV236" s="689"/>
      <c r="PW236" s="689"/>
      <c r="PX236" s="689"/>
      <c r="PY236" s="689"/>
      <c r="PZ236" s="689"/>
      <c r="QA236" s="689"/>
      <c r="QB236" s="689"/>
      <c r="QC236" s="689"/>
      <c r="QD236" s="689"/>
      <c r="QE236" s="689"/>
      <c r="QF236" s="689"/>
      <c r="QG236" s="689"/>
      <c r="QH236" s="689"/>
      <c r="QI236" s="689"/>
      <c r="QJ236" s="689"/>
      <c r="QK236" s="689"/>
      <c r="QL236" s="689"/>
      <c r="QM236" s="689"/>
      <c r="QN236" s="689"/>
      <c r="QO236" s="689"/>
      <c r="QP236" s="689"/>
      <c r="QQ236" s="689"/>
      <c r="QR236" s="689"/>
      <c r="QS236" s="689"/>
      <c r="QT236" s="689"/>
      <c r="QU236" s="689"/>
      <c r="QV236" s="689"/>
      <c r="QW236" s="689"/>
      <c r="QX236" s="689"/>
      <c r="QY236" s="689"/>
      <c r="QZ236" s="689"/>
      <c r="RA236" s="689"/>
      <c r="RB236" s="689"/>
      <c r="RC236" s="689"/>
      <c r="RD236" s="689"/>
      <c r="RE236" s="689"/>
      <c r="RF236" s="689"/>
      <c r="RG236" s="689"/>
      <c r="RH236" s="689"/>
      <c r="RI236" s="689"/>
      <c r="RJ236" s="689"/>
      <c r="RK236" s="689"/>
      <c r="RL236" s="689"/>
      <c r="RM236" s="689"/>
      <c r="RN236" s="689"/>
      <c r="RO236" s="689"/>
      <c r="RP236" s="689"/>
      <c r="RQ236" s="689"/>
      <c r="RR236" s="689"/>
      <c r="RS236" s="689"/>
      <c r="RT236" s="689"/>
      <c r="RU236" s="689"/>
      <c r="RV236" s="689"/>
      <c r="RW236" s="689"/>
      <c r="RX236" s="689"/>
      <c r="RY236" s="689"/>
      <c r="RZ236" s="689"/>
      <c r="SA236" s="689"/>
      <c r="SB236" s="689"/>
      <c r="SC236" s="689"/>
      <c r="SD236" s="689"/>
      <c r="SE236" s="689"/>
      <c r="SF236" s="689"/>
      <c r="SG236" s="689"/>
      <c r="SH236" s="689"/>
      <c r="SI236" s="689"/>
      <c r="SJ236" s="689"/>
      <c r="SK236" s="689"/>
      <c r="SL236" s="689"/>
      <c r="SM236" s="689"/>
      <c r="SN236" s="689"/>
      <c r="SO236" s="689"/>
      <c r="SP236" s="689"/>
      <c r="SQ236" s="689"/>
      <c r="SR236" s="689"/>
      <c r="SS236" s="689"/>
      <c r="ST236" s="689"/>
      <c r="SU236" s="689"/>
      <c r="SV236" s="689"/>
      <c r="SW236" s="689"/>
      <c r="SX236" s="689"/>
      <c r="SY236" s="689"/>
      <c r="SZ236" s="689"/>
      <c r="TA236" s="689"/>
      <c r="TB236" s="689"/>
      <c r="TC236" s="689"/>
      <c r="TD236" s="689"/>
      <c r="TE236" s="689"/>
      <c r="TF236" s="689"/>
      <c r="TG236" s="689"/>
      <c r="TH236" s="689"/>
      <c r="TI236" s="689"/>
      <c r="TJ236" s="689"/>
      <c r="TK236" s="689"/>
      <c r="TL236" s="689"/>
      <c r="TM236" s="689"/>
      <c r="TN236" s="689"/>
      <c r="TO236" s="689"/>
      <c r="TP236" s="689"/>
      <c r="TQ236" s="689"/>
      <c r="TR236" s="689"/>
      <c r="TS236" s="689"/>
      <c r="TT236" s="689"/>
      <c r="TU236" s="689"/>
      <c r="TV236" s="689"/>
      <c r="TW236" s="689"/>
      <c r="TX236" s="689"/>
      <c r="TY236" s="689"/>
      <c r="TZ236" s="689"/>
      <c r="UA236" s="689"/>
      <c r="UB236" s="689"/>
      <c r="UC236" s="689"/>
      <c r="UD236" s="689"/>
      <c r="UE236" s="689"/>
      <c r="UF236" s="689"/>
      <c r="UG236" s="689"/>
      <c r="UH236" s="689"/>
      <c r="UI236" s="689"/>
      <c r="UJ236" s="689"/>
      <c r="UK236" s="689"/>
      <c r="UL236" s="689"/>
      <c r="UM236" s="689"/>
      <c r="UN236" s="689"/>
      <c r="UO236" s="689"/>
      <c r="UP236" s="689"/>
      <c r="UQ236" s="689"/>
      <c r="UR236" s="689"/>
      <c r="US236" s="689"/>
      <c r="UT236" s="689"/>
      <c r="UU236" s="689"/>
      <c r="UV236" s="689"/>
      <c r="UW236" s="689"/>
      <c r="UX236" s="689"/>
      <c r="UY236" s="689"/>
      <c r="UZ236" s="689"/>
      <c r="VA236" s="689"/>
      <c r="VB236" s="689"/>
      <c r="VC236" s="689"/>
      <c r="VD236" s="689"/>
      <c r="VE236" s="689"/>
      <c r="VF236" s="689"/>
      <c r="VG236" s="689"/>
      <c r="VH236" s="689"/>
      <c r="VI236" s="689"/>
      <c r="VJ236" s="689"/>
      <c r="VK236" s="689"/>
      <c r="VL236" s="689"/>
      <c r="VM236" s="689"/>
      <c r="VN236" s="689"/>
      <c r="VO236" s="689"/>
      <c r="VP236" s="689"/>
      <c r="VQ236" s="689"/>
      <c r="VR236" s="689"/>
      <c r="VS236" s="689"/>
      <c r="VT236" s="689"/>
      <c r="VU236" s="689"/>
      <c r="VV236" s="689"/>
      <c r="VW236" s="689"/>
      <c r="VX236" s="689"/>
      <c r="VY236" s="689"/>
      <c r="VZ236" s="689"/>
      <c r="WA236" s="689"/>
      <c r="WB236" s="689"/>
      <c r="WC236" s="689"/>
      <c r="WD236" s="689"/>
      <c r="WE236" s="689"/>
      <c r="WF236" s="689"/>
      <c r="WG236" s="689"/>
      <c r="WH236" s="689"/>
      <c r="WI236" s="689"/>
      <c r="WJ236" s="689"/>
      <c r="WK236" s="689"/>
      <c r="WL236" s="689"/>
      <c r="WM236" s="689"/>
      <c r="WN236" s="689"/>
      <c r="WO236" s="689"/>
      <c r="WP236" s="689"/>
      <c r="WQ236" s="689"/>
      <c r="WR236" s="689"/>
      <c r="WS236" s="689"/>
      <c r="WT236" s="689"/>
      <c r="WU236" s="689"/>
      <c r="WV236" s="689"/>
      <c r="WW236" s="689"/>
      <c r="WX236" s="689"/>
      <c r="WY236" s="689"/>
      <c r="WZ236" s="689"/>
      <c r="XA236" s="689"/>
      <c r="XB236" s="689"/>
      <c r="XC236" s="689"/>
      <c r="XD236" s="689"/>
      <c r="XE236" s="689"/>
      <c r="XF236" s="689"/>
      <c r="XG236" s="689"/>
      <c r="XH236" s="689"/>
      <c r="XI236" s="689"/>
      <c r="XJ236" s="689"/>
      <c r="XK236" s="689"/>
      <c r="XL236" s="689"/>
      <c r="XM236" s="689"/>
      <c r="XN236" s="689"/>
      <c r="XO236" s="689"/>
      <c r="XP236" s="689"/>
      <c r="XQ236" s="689"/>
      <c r="XR236" s="689"/>
      <c r="XS236" s="689"/>
      <c r="XT236" s="689"/>
      <c r="XU236" s="689"/>
      <c r="XV236" s="689"/>
      <c r="XW236" s="689"/>
      <c r="XX236" s="689"/>
      <c r="XY236" s="689"/>
      <c r="XZ236" s="689"/>
      <c r="YA236" s="689"/>
      <c r="YB236" s="689"/>
      <c r="YC236" s="689"/>
      <c r="YD236" s="689"/>
      <c r="YE236" s="689"/>
      <c r="YF236" s="689"/>
      <c r="YG236" s="689"/>
      <c r="YH236" s="689"/>
      <c r="YI236" s="689"/>
      <c r="YJ236" s="689"/>
      <c r="YK236" s="689"/>
      <c r="YL236" s="689"/>
      <c r="YM236" s="689"/>
      <c r="YN236" s="689"/>
      <c r="YO236" s="689"/>
      <c r="YP236" s="689"/>
      <c r="YQ236" s="689"/>
      <c r="YR236" s="689"/>
      <c r="YS236" s="689"/>
      <c r="YT236" s="689"/>
      <c r="YU236" s="689"/>
      <c r="YV236" s="689"/>
      <c r="YW236" s="689"/>
      <c r="YX236" s="689"/>
      <c r="YY236" s="689"/>
      <c r="YZ236" s="689"/>
      <c r="ZA236" s="689"/>
      <c r="ZB236" s="689"/>
      <c r="ZC236" s="689"/>
      <c r="ZD236" s="689"/>
      <c r="ZE236" s="689"/>
      <c r="ZF236" s="689"/>
      <c r="ZG236" s="689"/>
      <c r="ZH236" s="689"/>
      <c r="ZI236" s="689"/>
      <c r="ZJ236" s="689"/>
      <c r="ZK236" s="689"/>
      <c r="ZL236" s="689"/>
      <c r="ZM236" s="689"/>
      <c r="ZN236" s="689"/>
      <c r="ZO236" s="689"/>
      <c r="ZP236" s="689"/>
      <c r="ZQ236" s="689"/>
      <c r="ZR236" s="689"/>
      <c r="ZS236" s="689"/>
      <c r="ZT236" s="689"/>
      <c r="ZU236" s="689"/>
      <c r="ZV236" s="689"/>
      <c r="ZW236" s="689"/>
      <c r="ZX236" s="689"/>
      <c r="ZY236" s="689"/>
      <c r="ZZ236" s="689"/>
      <c r="AAA236" s="689"/>
      <c r="AAB236" s="689"/>
      <c r="AAC236" s="689"/>
      <c r="AAD236" s="689"/>
      <c r="AAE236" s="689"/>
      <c r="AAF236" s="689"/>
      <c r="AAG236" s="689"/>
      <c r="AAH236" s="689"/>
      <c r="AAI236" s="689"/>
      <c r="AAJ236" s="689"/>
      <c r="AAK236" s="689"/>
      <c r="AAL236" s="689"/>
      <c r="AAM236" s="689"/>
      <c r="AAN236" s="689"/>
      <c r="AAO236" s="689"/>
      <c r="AAP236" s="689"/>
      <c r="AAQ236" s="689"/>
      <c r="AAR236" s="689"/>
      <c r="AAS236" s="689"/>
      <c r="AAT236" s="689"/>
      <c r="AAU236" s="689"/>
      <c r="AAV236" s="689"/>
      <c r="AAW236" s="689"/>
      <c r="AAX236" s="689"/>
      <c r="AAY236" s="689"/>
      <c r="AAZ236" s="689"/>
      <c r="ABA236" s="689"/>
      <c r="ABB236" s="689"/>
      <c r="ABC236" s="689"/>
      <c r="ABD236" s="689"/>
      <c r="ABE236" s="689"/>
      <c r="ABF236" s="689"/>
      <c r="ABG236" s="689"/>
      <c r="ABH236" s="689"/>
      <c r="ABI236" s="689"/>
      <c r="ABJ236" s="689"/>
      <c r="ABK236" s="689"/>
      <c r="ABL236" s="689"/>
      <c r="ABM236" s="689"/>
      <c r="ABN236" s="689"/>
      <c r="ABO236" s="689"/>
      <c r="ABP236" s="689"/>
      <c r="ABQ236" s="689"/>
      <c r="ABR236" s="689"/>
      <c r="ABS236" s="689"/>
      <c r="ABT236" s="689"/>
      <c r="ABU236" s="689"/>
      <c r="ABV236" s="689"/>
      <c r="ABW236" s="689"/>
      <c r="ABX236" s="689"/>
      <c r="ABY236" s="689"/>
      <c r="ABZ236" s="689"/>
      <c r="ACA236" s="689"/>
      <c r="ACB236" s="689"/>
      <c r="ACC236" s="689"/>
      <c r="ACD236" s="689"/>
      <c r="ACE236" s="689"/>
      <c r="ACF236" s="689"/>
      <c r="ACG236" s="689"/>
      <c r="ACH236" s="689"/>
      <c r="ACI236" s="689"/>
      <c r="ACJ236" s="689"/>
      <c r="ACK236" s="689"/>
      <c r="ACL236" s="689"/>
      <c r="ACM236" s="689"/>
      <c r="ACN236" s="689"/>
      <c r="ACO236" s="689"/>
      <c r="ACP236" s="689"/>
      <c r="ACQ236" s="689"/>
      <c r="ACR236" s="689"/>
      <c r="ACS236" s="689"/>
      <c r="ACT236" s="689"/>
      <c r="ACU236" s="689"/>
      <c r="ACV236" s="689"/>
      <c r="ACW236" s="689"/>
      <c r="ACX236" s="689"/>
      <c r="ACY236" s="689"/>
      <c r="ACZ236" s="689"/>
      <c r="ADA236" s="689"/>
      <c r="ADB236" s="689"/>
      <c r="ADC236" s="689"/>
      <c r="ADD236" s="689"/>
      <c r="ADE236" s="689"/>
      <c r="ADF236" s="689"/>
      <c r="ADG236" s="689"/>
      <c r="ADH236" s="689"/>
      <c r="ADI236" s="689"/>
      <c r="ADJ236" s="689"/>
      <c r="ADK236" s="689"/>
      <c r="ADL236" s="689"/>
      <c r="ADM236" s="689"/>
      <c r="ADN236" s="689"/>
      <c r="ADO236" s="689"/>
      <c r="ADP236" s="689"/>
      <c r="ADQ236" s="689"/>
      <c r="ADR236" s="689"/>
      <c r="ADS236" s="689"/>
      <c r="ADT236" s="689"/>
      <c r="ADU236" s="689"/>
      <c r="ADV236" s="689"/>
      <c r="ADW236" s="689"/>
      <c r="ADX236" s="689"/>
      <c r="ADY236" s="689"/>
      <c r="ADZ236" s="689"/>
      <c r="AEA236" s="689"/>
      <c r="AEB236" s="689"/>
      <c r="AEC236" s="689"/>
      <c r="AED236" s="689"/>
      <c r="AEE236" s="689"/>
      <c r="AEF236" s="689"/>
      <c r="AEG236" s="689"/>
      <c r="AEH236" s="689"/>
      <c r="AEI236" s="689"/>
      <c r="AEJ236" s="689"/>
      <c r="AEK236" s="689"/>
      <c r="AEL236" s="689"/>
      <c r="AEM236" s="689"/>
      <c r="AEN236" s="689"/>
      <c r="AEO236" s="689"/>
      <c r="AEP236" s="689"/>
      <c r="AEQ236" s="689"/>
      <c r="AER236" s="689"/>
      <c r="AES236" s="689"/>
      <c r="AET236" s="689"/>
      <c r="AEU236" s="689"/>
      <c r="AEV236" s="689"/>
      <c r="AEW236" s="689"/>
      <c r="AEX236" s="689"/>
      <c r="AEY236" s="689"/>
      <c r="AEZ236" s="689"/>
      <c r="AFA236" s="689"/>
      <c r="AFB236" s="689"/>
      <c r="AFC236" s="689"/>
      <c r="AFD236" s="689"/>
      <c r="AFE236" s="689"/>
      <c r="AFF236" s="689"/>
      <c r="AFG236" s="689"/>
      <c r="AFH236" s="689"/>
      <c r="AFI236" s="689"/>
      <c r="AFJ236" s="689"/>
      <c r="AFK236" s="689"/>
      <c r="AFL236" s="689"/>
      <c r="AFM236" s="689"/>
      <c r="AFN236" s="689"/>
      <c r="AFO236" s="689"/>
      <c r="AFP236" s="689"/>
      <c r="AFQ236" s="689"/>
      <c r="AFR236" s="689"/>
      <c r="AFS236" s="689"/>
      <c r="AFT236" s="689"/>
      <c r="AFU236" s="689"/>
      <c r="AFV236" s="689"/>
      <c r="AFW236" s="689"/>
      <c r="AFX236" s="689"/>
      <c r="AFY236" s="689"/>
      <c r="AFZ236" s="689"/>
      <c r="AGA236" s="689"/>
      <c r="AGB236" s="689"/>
      <c r="AGC236" s="689"/>
      <c r="AGD236" s="689"/>
      <c r="AGE236" s="689"/>
      <c r="AGF236" s="689"/>
      <c r="AGG236" s="689"/>
      <c r="AGH236" s="689"/>
      <c r="AGI236" s="689"/>
      <c r="AGJ236" s="689"/>
      <c r="AGK236" s="689"/>
      <c r="AGL236" s="689"/>
      <c r="AGM236" s="689"/>
      <c r="AGN236" s="689"/>
      <c r="AGO236" s="689"/>
      <c r="AGP236" s="689"/>
      <c r="AGQ236" s="689"/>
      <c r="AGR236" s="689"/>
      <c r="AGS236" s="689"/>
      <c r="AGT236" s="689"/>
      <c r="AGU236" s="689"/>
      <c r="AGV236" s="689"/>
      <c r="AGW236" s="689"/>
      <c r="AGX236" s="689"/>
      <c r="AGY236" s="689"/>
      <c r="AGZ236" s="689"/>
      <c r="AHA236" s="689"/>
      <c r="AHB236" s="689"/>
      <c r="AHC236" s="689"/>
      <c r="AHD236" s="689"/>
      <c r="AHE236" s="689"/>
      <c r="AHF236" s="689"/>
      <c r="AHG236" s="689"/>
      <c r="AHH236" s="689"/>
      <c r="AHI236" s="689"/>
      <c r="AHJ236" s="689"/>
      <c r="AHK236" s="689"/>
      <c r="AHL236" s="689"/>
      <c r="AHM236" s="689"/>
      <c r="AHN236" s="689"/>
      <c r="AHO236" s="689"/>
      <c r="AHP236" s="689"/>
      <c r="AHQ236" s="689"/>
      <c r="AHR236" s="689"/>
      <c r="AHS236" s="689"/>
      <c r="AHT236" s="689"/>
      <c r="AHU236" s="689"/>
      <c r="AHV236" s="689"/>
      <c r="AHW236" s="689"/>
      <c r="AHX236" s="689"/>
      <c r="AHY236" s="689"/>
      <c r="AHZ236" s="689"/>
      <c r="AIA236" s="689"/>
      <c r="AIB236" s="689"/>
      <c r="AIC236" s="689"/>
      <c r="AID236" s="689"/>
      <c r="AIE236" s="689"/>
      <c r="AIF236" s="689"/>
      <c r="AIG236" s="689"/>
      <c r="AIH236" s="689"/>
      <c r="AII236" s="689"/>
      <c r="AIJ236" s="689"/>
      <c r="AIK236" s="689"/>
      <c r="AIL236" s="689"/>
      <c r="AIM236" s="689"/>
      <c r="AIN236" s="689"/>
      <c r="AIO236" s="689"/>
      <c r="AIP236" s="689"/>
      <c r="AIQ236" s="689"/>
      <c r="AIR236" s="689"/>
      <c r="AIS236" s="689"/>
      <c r="AIT236" s="689"/>
      <c r="AIU236" s="689"/>
      <c r="AIV236" s="689"/>
      <c r="AIW236" s="689"/>
      <c r="AIX236" s="689"/>
      <c r="AIY236" s="689"/>
      <c r="AIZ236" s="689"/>
      <c r="AJA236" s="689"/>
      <c r="AJB236" s="689"/>
      <c r="AJC236" s="689"/>
      <c r="AJD236" s="689"/>
      <c r="AJE236" s="689"/>
      <c r="AJF236" s="689"/>
      <c r="AJG236" s="689"/>
      <c r="AJH236" s="689"/>
      <c r="AJI236" s="689"/>
      <c r="AJJ236" s="689"/>
      <c r="AJK236" s="689"/>
      <c r="AJL236" s="689"/>
      <c r="AJM236" s="689"/>
      <c r="AJN236" s="689"/>
      <c r="AJO236" s="689"/>
      <c r="AJP236" s="689"/>
      <c r="AJQ236" s="689"/>
      <c r="AJR236" s="689"/>
      <c r="AJS236" s="689"/>
      <c r="AJT236" s="689"/>
      <c r="AJU236" s="689"/>
      <c r="AJV236" s="689"/>
      <c r="AJW236" s="689"/>
      <c r="AJX236" s="689"/>
      <c r="AJY236" s="689"/>
      <c r="AJZ236" s="689"/>
      <c r="AKA236" s="689"/>
      <c r="AKB236" s="689"/>
      <c r="AKC236" s="689"/>
      <c r="AKD236" s="689"/>
      <c r="AKE236" s="689"/>
      <c r="AKF236" s="689"/>
      <c r="AKG236" s="689"/>
      <c r="AKH236" s="689"/>
      <c r="AKI236" s="689"/>
      <c r="AKJ236" s="689"/>
      <c r="AKK236" s="689"/>
      <c r="AKL236" s="689"/>
      <c r="AKM236" s="689"/>
      <c r="AKN236" s="689"/>
      <c r="AKO236" s="689"/>
      <c r="AKP236" s="689"/>
      <c r="AKQ236" s="689"/>
      <c r="AKR236" s="689"/>
      <c r="AKS236" s="689"/>
      <c r="AKT236" s="689"/>
      <c r="AKU236" s="689"/>
      <c r="AKV236" s="689"/>
      <c r="AKW236" s="689"/>
      <c r="AKX236" s="689"/>
      <c r="AKY236" s="689"/>
      <c r="AKZ236" s="689"/>
      <c r="ALA236" s="689"/>
      <c r="ALB236" s="689"/>
      <c r="ALC236" s="689"/>
      <c r="ALD236" s="689"/>
      <c r="ALE236" s="689"/>
      <c r="ALF236" s="689"/>
      <c r="ALG236" s="689"/>
      <c r="ALH236" s="689"/>
      <c r="ALI236" s="689"/>
      <c r="ALJ236" s="689"/>
      <c r="ALK236" s="689"/>
      <c r="ALL236" s="689"/>
      <c r="ALM236" s="689"/>
      <c r="ALN236" s="689"/>
      <c r="ALO236" s="689"/>
      <c r="ALP236" s="689"/>
      <c r="ALQ236" s="689"/>
      <c r="ALR236" s="689"/>
      <c r="ALS236" s="689"/>
      <c r="ALT236" s="689"/>
      <c r="ALU236" s="689"/>
      <c r="ALV236" s="689"/>
      <c r="ALW236" s="689"/>
      <c r="ALX236" s="689"/>
      <c r="ALY236" s="689"/>
      <c r="ALZ236" s="689"/>
      <c r="AMA236" s="689"/>
      <c r="AMB236" s="689"/>
      <c r="AMC236" s="689"/>
      <c r="AMD236" s="689"/>
      <c r="AME236" s="689"/>
      <c r="AMF236" s="689"/>
      <c r="AMG236" s="689"/>
      <c r="AMH236" s="689"/>
      <c r="AMI236" s="689"/>
      <c r="AMJ236" s="689"/>
      <c r="AMK236" s="689"/>
      <c r="AML236" s="689"/>
      <c r="AMM236" s="689"/>
      <c r="AMN236" s="689"/>
      <c r="AMO236" s="689"/>
      <c r="AMP236" s="689"/>
      <c r="AMQ236" s="689"/>
      <c r="AMR236" s="689"/>
      <c r="AMS236" s="689"/>
      <c r="AMT236" s="689"/>
      <c r="AMU236" s="689"/>
      <c r="AMV236" s="689"/>
      <c r="AMW236" s="689"/>
      <c r="AMX236" s="689"/>
      <c r="AMY236" s="689"/>
      <c r="AMZ236" s="689"/>
      <c r="ANA236" s="689"/>
      <c r="ANB236" s="689"/>
      <c r="ANC236" s="689"/>
      <c r="AND236" s="689"/>
      <c r="ANE236" s="689"/>
      <c r="ANF236" s="689"/>
      <c r="ANG236" s="689"/>
      <c r="ANH236" s="689"/>
      <c r="ANI236" s="689"/>
      <c r="ANJ236" s="689"/>
      <c r="ANK236" s="689"/>
      <c r="ANL236" s="689"/>
      <c r="ANM236" s="689"/>
      <c r="ANN236" s="689"/>
      <c r="ANO236" s="689"/>
      <c r="ANP236" s="689"/>
      <c r="ANQ236" s="689"/>
      <c r="ANR236" s="689"/>
      <c r="ANS236" s="689"/>
      <c r="ANT236" s="689"/>
      <c r="ANU236" s="689"/>
      <c r="ANV236" s="689"/>
      <c r="ANW236" s="689"/>
      <c r="ANX236" s="689"/>
      <c r="ANY236" s="689"/>
      <c r="ANZ236" s="689"/>
      <c r="AOA236" s="689"/>
      <c r="AOB236" s="689"/>
      <c r="AOC236" s="689"/>
      <c r="AOD236" s="689"/>
      <c r="AOE236" s="689"/>
      <c r="AOF236" s="689"/>
      <c r="AOG236" s="689"/>
      <c r="AOH236" s="689"/>
      <c r="AOI236" s="689"/>
      <c r="AOJ236" s="689"/>
      <c r="AOK236" s="689"/>
      <c r="AOL236" s="689"/>
      <c r="AOM236" s="689"/>
      <c r="AON236" s="689"/>
      <c r="AOO236" s="689"/>
      <c r="AOP236" s="689"/>
      <c r="AOQ236" s="689"/>
      <c r="AOR236" s="689"/>
      <c r="AOS236" s="689"/>
      <c r="AOT236" s="689"/>
      <c r="AOU236" s="689"/>
      <c r="AOV236" s="689"/>
      <c r="AOW236" s="689"/>
      <c r="AOX236" s="689"/>
      <c r="AOY236" s="689"/>
      <c r="AOZ236" s="689"/>
      <c r="APA236" s="689"/>
      <c r="APB236" s="689"/>
      <c r="APC236" s="689"/>
      <c r="APD236" s="689"/>
      <c r="APE236" s="689"/>
      <c r="APF236" s="689"/>
      <c r="APG236" s="689"/>
      <c r="APH236" s="689"/>
      <c r="API236" s="689"/>
      <c r="APJ236" s="689"/>
      <c r="APK236" s="689"/>
      <c r="APL236" s="689"/>
      <c r="APM236" s="689"/>
      <c r="APN236" s="689"/>
      <c r="APO236" s="689"/>
      <c r="APP236" s="689"/>
      <c r="APQ236" s="689"/>
      <c r="APR236" s="689"/>
      <c r="APS236" s="689"/>
      <c r="APT236" s="689"/>
      <c r="APU236" s="689"/>
      <c r="APV236" s="689"/>
      <c r="APW236" s="689"/>
      <c r="APX236" s="689"/>
      <c r="APY236" s="689"/>
      <c r="APZ236" s="689"/>
      <c r="AQA236" s="689"/>
      <c r="AQB236" s="689"/>
      <c r="AQC236" s="689"/>
      <c r="AQD236" s="689"/>
      <c r="AQE236" s="689"/>
      <c r="AQF236" s="689"/>
      <c r="AQG236" s="689"/>
      <c r="AQH236" s="689"/>
      <c r="AQI236" s="689"/>
      <c r="AQJ236" s="689"/>
      <c r="AQK236" s="689"/>
      <c r="AQL236" s="689"/>
      <c r="AQM236" s="689"/>
      <c r="AQN236" s="689"/>
      <c r="AQO236" s="689"/>
      <c r="AQP236" s="689"/>
      <c r="AQQ236" s="689"/>
      <c r="AQR236" s="689"/>
      <c r="AQS236" s="689"/>
      <c r="AQT236" s="689"/>
      <c r="AQU236" s="689"/>
      <c r="AQV236" s="689"/>
      <c r="AQW236" s="689"/>
      <c r="AQX236" s="689"/>
      <c r="AQY236" s="689"/>
      <c r="AQZ236" s="689"/>
      <c r="ARA236" s="689"/>
      <c r="ARB236" s="689"/>
      <c r="ARC236" s="689"/>
      <c r="ARD236" s="689"/>
      <c r="ARE236" s="689"/>
      <c r="ARF236" s="689"/>
      <c r="ARG236" s="689"/>
      <c r="ARH236" s="689"/>
      <c r="ARI236" s="689"/>
      <c r="ARJ236" s="689"/>
      <c r="ARK236" s="689"/>
      <c r="ARL236" s="689"/>
      <c r="ARM236" s="689"/>
      <c r="ARN236" s="689"/>
      <c r="ARO236" s="689"/>
      <c r="ARP236" s="689"/>
      <c r="ARQ236" s="689"/>
      <c r="ARR236" s="689"/>
      <c r="ARS236" s="689"/>
      <c r="ART236" s="689"/>
      <c r="ARU236" s="689"/>
      <c r="ARV236" s="689"/>
      <c r="ARW236" s="689"/>
      <c r="ARX236" s="689"/>
      <c r="ARY236" s="689"/>
      <c r="ARZ236" s="689"/>
      <c r="ASA236" s="689"/>
      <c r="ASB236" s="689"/>
      <c r="ASC236" s="689"/>
      <c r="ASD236" s="689"/>
      <c r="ASE236" s="689"/>
      <c r="ASF236" s="689"/>
      <c r="ASG236" s="689"/>
      <c r="ASH236" s="689"/>
      <c r="ASI236" s="689"/>
      <c r="ASJ236" s="689"/>
      <c r="ASK236" s="689"/>
      <c r="ASL236" s="689"/>
      <c r="ASM236" s="689"/>
      <c r="ASN236" s="689"/>
      <c r="ASO236" s="689"/>
      <c r="ASP236" s="689"/>
      <c r="ASQ236" s="689"/>
      <c r="ASR236" s="689"/>
      <c r="ASS236" s="689"/>
      <c r="AST236" s="689"/>
      <c r="ASU236" s="689"/>
      <c r="ASV236" s="689"/>
      <c r="ASW236" s="689"/>
      <c r="ASX236" s="689"/>
      <c r="ASY236" s="689"/>
      <c r="ASZ236" s="689"/>
      <c r="ATA236" s="689"/>
      <c r="ATB236" s="689"/>
      <c r="ATC236" s="689"/>
      <c r="ATD236" s="689"/>
      <c r="ATE236" s="689"/>
      <c r="ATF236" s="689"/>
      <c r="ATG236" s="689"/>
      <c r="ATH236" s="689"/>
      <c r="ATI236" s="689"/>
      <c r="ATJ236" s="689"/>
      <c r="ATK236" s="689"/>
      <c r="ATL236" s="689"/>
      <c r="ATM236" s="689"/>
      <c r="ATN236" s="689"/>
      <c r="ATO236" s="689"/>
      <c r="ATP236" s="689"/>
      <c r="ATQ236" s="689"/>
      <c r="ATR236" s="689"/>
      <c r="ATS236" s="689"/>
      <c r="ATT236" s="689"/>
      <c r="ATU236" s="689"/>
      <c r="ATV236" s="689"/>
      <c r="ATW236" s="689"/>
      <c r="ATX236" s="689"/>
      <c r="ATY236" s="689"/>
      <c r="ATZ236" s="689"/>
      <c r="AUA236" s="689"/>
      <c r="AUB236" s="689"/>
      <c r="AUC236" s="689"/>
      <c r="AUD236" s="689"/>
      <c r="AUE236" s="689"/>
      <c r="AUF236" s="689"/>
      <c r="AUG236" s="689"/>
      <c r="AUH236" s="689"/>
      <c r="AUI236" s="689"/>
      <c r="AUJ236" s="689"/>
      <c r="AUK236" s="689"/>
      <c r="AUL236" s="689"/>
      <c r="AUM236" s="689"/>
      <c r="AUN236" s="689"/>
      <c r="AUO236" s="689"/>
      <c r="AUP236" s="689"/>
      <c r="AUQ236" s="689"/>
      <c r="AUR236" s="689"/>
      <c r="AUS236" s="689"/>
      <c r="AUT236" s="689"/>
      <c r="AUU236" s="689"/>
      <c r="AUV236" s="689"/>
      <c r="AUW236" s="689"/>
      <c r="AUX236" s="689"/>
      <c r="AUY236" s="689"/>
      <c r="AUZ236" s="689"/>
      <c r="AVA236" s="689"/>
      <c r="AVB236" s="689"/>
      <c r="AVC236" s="689"/>
      <c r="AVD236" s="689"/>
      <c r="AVE236" s="689"/>
      <c r="AVF236" s="689"/>
      <c r="AVG236" s="689"/>
      <c r="AVH236" s="689"/>
      <c r="AVI236" s="689"/>
      <c r="AVJ236" s="689"/>
      <c r="AVK236" s="689"/>
      <c r="AVL236" s="689"/>
      <c r="AVM236" s="689"/>
      <c r="AVN236" s="689"/>
      <c r="AVO236" s="689"/>
      <c r="AVP236" s="689"/>
      <c r="AVQ236" s="689"/>
      <c r="AVR236" s="689"/>
      <c r="AVS236" s="689"/>
      <c r="AVT236" s="689"/>
      <c r="AVU236" s="689"/>
      <c r="AVV236" s="689"/>
      <c r="AVW236" s="689"/>
      <c r="AVX236" s="689"/>
      <c r="AVY236" s="689"/>
      <c r="AVZ236" s="689"/>
      <c r="AWA236" s="689"/>
      <c r="AWB236" s="689"/>
      <c r="AWC236" s="689"/>
      <c r="AWD236" s="689"/>
      <c r="AWE236" s="689"/>
      <c r="AWF236" s="689"/>
      <c r="AWG236" s="689"/>
      <c r="AWH236" s="689"/>
      <c r="AWI236" s="689"/>
      <c r="AWJ236" s="689"/>
      <c r="AWK236" s="689"/>
      <c r="AWL236" s="689"/>
      <c r="AWM236" s="689"/>
      <c r="AWN236" s="689"/>
      <c r="AWO236" s="689"/>
      <c r="AWP236" s="689"/>
      <c r="AWQ236" s="689"/>
      <c r="AWR236" s="689"/>
      <c r="AWS236" s="689"/>
      <c r="AWT236" s="689"/>
      <c r="AWU236" s="689"/>
      <c r="AWV236" s="689"/>
      <c r="AWW236" s="689"/>
      <c r="AWX236" s="689"/>
      <c r="AWY236" s="689"/>
      <c r="AWZ236" s="689"/>
      <c r="AXA236" s="689"/>
      <c r="AXB236" s="689"/>
      <c r="AXC236" s="689"/>
      <c r="AXD236" s="689"/>
      <c r="AXE236" s="689"/>
      <c r="AXF236" s="689"/>
      <c r="AXG236" s="689"/>
      <c r="AXH236" s="689"/>
      <c r="AXI236" s="689"/>
      <c r="AXJ236" s="689"/>
    </row>
    <row r="237" spans="1:1310" s="690" customFormat="1" ht="23.25" customHeight="1">
      <c r="A237" s="691"/>
      <c r="B237" s="704"/>
      <c r="C237" s="704"/>
      <c r="D237" s="704"/>
      <c r="E237" s="704"/>
      <c r="F237" s="704"/>
      <c r="G237" s="704"/>
      <c r="H237" s="704"/>
      <c r="I237" s="704"/>
      <c r="J237" s="704"/>
      <c r="K237" s="704"/>
      <c r="L237" s="704"/>
      <c r="M237" s="704"/>
      <c r="N237" s="704"/>
      <c r="O237" s="704"/>
      <c r="P237" s="704"/>
      <c r="Q237" s="704"/>
      <c r="R237" s="75"/>
      <c r="S237" s="75"/>
      <c r="T237" s="75"/>
      <c r="U237" s="75"/>
      <c r="V237" s="75"/>
      <c r="W237" s="75"/>
      <c r="X237" s="75"/>
      <c r="Y237" s="75"/>
      <c r="Z237" s="75"/>
      <c r="AA237" s="75"/>
      <c r="AB237" s="75"/>
      <c r="AC237" s="75"/>
      <c r="AD237" s="689"/>
      <c r="AE237" s="689"/>
      <c r="AF237" s="689"/>
      <c r="AG237" s="689"/>
      <c r="AH237" s="689"/>
      <c r="AI237" s="689"/>
      <c r="AJ237" s="689"/>
      <c r="AK237" s="689"/>
      <c r="AL237" s="689"/>
      <c r="AM237" s="689"/>
      <c r="AN237" s="689"/>
      <c r="AO237" s="689"/>
      <c r="AP237" s="689"/>
      <c r="AQ237" s="689"/>
      <c r="AR237" s="689"/>
      <c r="AS237" s="689"/>
      <c r="AT237" s="689"/>
      <c r="AU237" s="689"/>
      <c r="AV237" s="689"/>
      <c r="AW237" s="689"/>
      <c r="AX237" s="689"/>
      <c r="AY237" s="689"/>
      <c r="AZ237" s="689"/>
      <c r="BA237" s="689"/>
      <c r="BB237" s="689"/>
      <c r="BC237" s="689"/>
      <c r="BD237" s="689"/>
      <c r="BE237" s="689"/>
      <c r="BF237" s="689"/>
      <c r="BG237" s="689"/>
      <c r="BH237" s="689"/>
      <c r="BI237" s="689"/>
      <c r="BJ237" s="689"/>
      <c r="BK237" s="689"/>
      <c r="BL237" s="689"/>
      <c r="BM237" s="689"/>
      <c r="BN237" s="689"/>
      <c r="BO237" s="689"/>
      <c r="BP237" s="689"/>
      <c r="BQ237" s="689"/>
      <c r="BR237" s="689"/>
      <c r="BS237" s="689"/>
      <c r="BT237" s="689"/>
      <c r="BU237" s="689"/>
      <c r="BV237" s="689"/>
      <c r="BW237" s="689"/>
      <c r="BX237" s="689"/>
      <c r="BY237" s="689"/>
      <c r="BZ237" s="689"/>
      <c r="CA237" s="689"/>
      <c r="CB237" s="689"/>
      <c r="CC237" s="689"/>
      <c r="CD237" s="689"/>
      <c r="CE237" s="689"/>
      <c r="CF237" s="689"/>
      <c r="CG237" s="689"/>
      <c r="CH237" s="689"/>
      <c r="CI237" s="689"/>
      <c r="CJ237" s="689"/>
      <c r="CK237" s="689"/>
      <c r="CL237" s="689"/>
      <c r="CM237" s="689"/>
      <c r="CN237" s="689"/>
      <c r="CO237" s="689"/>
      <c r="CP237" s="689"/>
      <c r="CQ237" s="689"/>
      <c r="CR237" s="689"/>
      <c r="CS237" s="689"/>
      <c r="CT237" s="689"/>
      <c r="CU237" s="689"/>
      <c r="CV237" s="689"/>
      <c r="CW237" s="689"/>
      <c r="CX237" s="689"/>
      <c r="CY237" s="689"/>
      <c r="CZ237" s="689"/>
      <c r="DA237" s="689"/>
      <c r="DB237" s="689"/>
      <c r="DC237" s="689"/>
      <c r="DD237" s="689"/>
      <c r="DE237" s="689"/>
      <c r="DF237" s="689"/>
      <c r="DG237" s="689"/>
      <c r="DH237" s="689"/>
      <c r="DI237" s="689"/>
      <c r="DJ237" s="689"/>
      <c r="DK237" s="689"/>
      <c r="DL237" s="689"/>
      <c r="DM237" s="689"/>
      <c r="DN237" s="689"/>
      <c r="DO237" s="689"/>
      <c r="DP237" s="689"/>
      <c r="DQ237" s="689"/>
      <c r="DR237" s="689"/>
      <c r="DS237" s="689"/>
      <c r="DT237" s="689"/>
      <c r="DU237" s="689"/>
      <c r="DV237" s="689"/>
      <c r="DW237" s="689"/>
      <c r="DX237" s="689"/>
      <c r="DY237" s="689"/>
      <c r="DZ237" s="689"/>
      <c r="EA237" s="689"/>
      <c r="EB237" s="689"/>
      <c r="EC237" s="689"/>
      <c r="ED237" s="689"/>
      <c r="EE237" s="689"/>
      <c r="EF237" s="689"/>
      <c r="EG237" s="689"/>
      <c r="EH237" s="689"/>
      <c r="EI237" s="689"/>
      <c r="EJ237" s="689"/>
      <c r="EK237" s="689"/>
      <c r="EL237" s="689"/>
      <c r="EM237" s="689"/>
      <c r="EN237" s="689"/>
      <c r="EO237" s="689"/>
      <c r="EP237" s="689"/>
      <c r="EQ237" s="689"/>
      <c r="ER237" s="689"/>
      <c r="ES237" s="689"/>
      <c r="ET237" s="689"/>
      <c r="EU237" s="689"/>
      <c r="EV237" s="689"/>
      <c r="EW237" s="689"/>
      <c r="EX237" s="689"/>
      <c r="EY237" s="689"/>
      <c r="EZ237" s="689"/>
      <c r="FA237" s="689"/>
      <c r="FB237" s="689"/>
      <c r="FC237" s="689"/>
      <c r="FD237" s="689"/>
      <c r="FE237" s="689"/>
      <c r="FF237" s="689"/>
      <c r="FG237" s="689"/>
      <c r="FH237" s="689"/>
      <c r="FI237" s="689"/>
      <c r="FJ237" s="689"/>
      <c r="FK237" s="689"/>
      <c r="FL237" s="689"/>
      <c r="FM237" s="689"/>
      <c r="FN237" s="689"/>
      <c r="FO237" s="689"/>
      <c r="FP237" s="689"/>
      <c r="FQ237" s="689"/>
      <c r="FR237" s="689"/>
      <c r="FS237" s="689"/>
      <c r="FT237" s="689"/>
      <c r="FU237" s="689"/>
      <c r="FV237" s="689"/>
      <c r="FW237" s="689"/>
      <c r="FX237" s="689"/>
      <c r="FY237" s="689"/>
      <c r="FZ237" s="689"/>
      <c r="GA237" s="689"/>
      <c r="GB237" s="689"/>
      <c r="GC237" s="689"/>
      <c r="GD237" s="689"/>
      <c r="GE237" s="689"/>
      <c r="GF237" s="689"/>
      <c r="GG237" s="689"/>
      <c r="GH237" s="689"/>
      <c r="GI237" s="689"/>
      <c r="GJ237" s="689"/>
      <c r="GK237" s="689"/>
      <c r="GL237" s="689"/>
      <c r="GM237" s="689"/>
      <c r="GN237" s="689"/>
      <c r="GO237" s="689"/>
      <c r="GP237" s="689"/>
      <c r="GQ237" s="689"/>
      <c r="GR237" s="689"/>
      <c r="GS237" s="689"/>
      <c r="GT237" s="689"/>
      <c r="GU237" s="689"/>
      <c r="GV237" s="689"/>
      <c r="GW237" s="689"/>
      <c r="GX237" s="689"/>
      <c r="GY237" s="689"/>
      <c r="GZ237" s="689"/>
      <c r="HA237" s="689"/>
      <c r="HB237" s="689"/>
      <c r="HC237" s="689"/>
      <c r="HD237" s="689"/>
      <c r="HE237" s="689"/>
      <c r="HF237" s="689"/>
      <c r="HG237" s="689"/>
      <c r="HH237" s="689"/>
      <c r="HI237" s="689"/>
      <c r="HJ237" s="689"/>
      <c r="HK237" s="689"/>
      <c r="HL237" s="689"/>
      <c r="HM237" s="689"/>
      <c r="HN237" s="689"/>
      <c r="HO237" s="689"/>
      <c r="HP237" s="689"/>
      <c r="HQ237" s="689"/>
      <c r="HR237" s="689"/>
      <c r="HS237" s="689"/>
      <c r="HT237" s="689"/>
      <c r="HU237" s="689"/>
      <c r="HV237" s="689"/>
      <c r="HW237" s="689"/>
      <c r="HX237" s="689"/>
      <c r="HY237" s="689"/>
      <c r="HZ237" s="689"/>
      <c r="IA237" s="689"/>
      <c r="IB237" s="689"/>
      <c r="IC237" s="689"/>
      <c r="ID237" s="689"/>
      <c r="IE237" s="689"/>
      <c r="IF237" s="689"/>
      <c r="IG237" s="689"/>
      <c r="IH237" s="689"/>
      <c r="II237" s="689"/>
      <c r="IJ237" s="689"/>
      <c r="IK237" s="689"/>
      <c r="IL237" s="689"/>
      <c r="IM237" s="689"/>
      <c r="IN237" s="689"/>
      <c r="IO237" s="689"/>
      <c r="IP237" s="689"/>
      <c r="IQ237" s="689"/>
      <c r="IR237" s="689"/>
      <c r="IS237" s="689"/>
      <c r="IT237" s="689"/>
      <c r="IU237" s="689"/>
      <c r="IV237" s="689"/>
      <c r="IW237" s="689"/>
      <c r="IX237" s="689"/>
      <c r="IY237" s="689"/>
      <c r="IZ237" s="689"/>
      <c r="JA237" s="689"/>
      <c r="JB237" s="689"/>
      <c r="JC237" s="689"/>
      <c r="JD237" s="689"/>
      <c r="JE237" s="689"/>
      <c r="JF237" s="689"/>
      <c r="JG237" s="689"/>
      <c r="JH237" s="689"/>
      <c r="JI237" s="689"/>
      <c r="JJ237" s="689"/>
      <c r="JK237" s="689"/>
      <c r="JL237" s="689"/>
      <c r="JM237" s="689"/>
      <c r="JN237" s="689"/>
      <c r="JO237" s="689"/>
      <c r="JP237" s="689"/>
      <c r="JQ237" s="689"/>
      <c r="JR237" s="689"/>
      <c r="JS237" s="689"/>
      <c r="JT237" s="689"/>
      <c r="JU237" s="689"/>
      <c r="JV237" s="689"/>
      <c r="JW237" s="689"/>
      <c r="JX237" s="689"/>
      <c r="JY237" s="689"/>
      <c r="JZ237" s="689"/>
      <c r="KA237" s="689"/>
      <c r="KB237" s="689"/>
      <c r="KC237" s="689"/>
      <c r="KD237" s="689"/>
      <c r="KE237" s="689"/>
      <c r="KF237" s="689"/>
      <c r="KG237" s="689"/>
      <c r="KH237" s="689"/>
      <c r="KI237" s="689"/>
      <c r="KJ237" s="689"/>
      <c r="KK237" s="689"/>
      <c r="KL237" s="689"/>
      <c r="KM237" s="689"/>
      <c r="KN237" s="689"/>
      <c r="KO237" s="689"/>
      <c r="KP237" s="689"/>
      <c r="KQ237" s="689"/>
      <c r="KR237" s="689"/>
      <c r="KS237" s="689"/>
      <c r="KT237" s="689"/>
      <c r="KU237" s="689"/>
      <c r="KV237" s="689"/>
      <c r="KW237" s="689"/>
      <c r="KX237" s="689"/>
      <c r="KY237" s="689"/>
      <c r="KZ237" s="689"/>
      <c r="LA237" s="689"/>
      <c r="LB237" s="689"/>
      <c r="LC237" s="689"/>
      <c r="LD237" s="689"/>
      <c r="LE237" s="689"/>
      <c r="LF237" s="689"/>
      <c r="LG237" s="689"/>
      <c r="LH237" s="689"/>
      <c r="LI237" s="689"/>
      <c r="LJ237" s="689"/>
      <c r="LK237" s="689"/>
      <c r="LL237" s="689"/>
      <c r="LM237" s="689"/>
      <c r="LN237" s="689"/>
      <c r="LO237" s="689"/>
      <c r="LP237" s="689"/>
      <c r="LQ237" s="689"/>
      <c r="LR237" s="689"/>
      <c r="LS237" s="689"/>
      <c r="LT237" s="689"/>
      <c r="LU237" s="689"/>
      <c r="LV237" s="689"/>
      <c r="LW237" s="689"/>
      <c r="LX237" s="689"/>
      <c r="LY237" s="689"/>
      <c r="LZ237" s="689"/>
      <c r="MA237" s="689"/>
      <c r="MB237" s="689"/>
      <c r="MC237" s="689"/>
      <c r="MD237" s="689"/>
      <c r="ME237" s="689"/>
      <c r="MF237" s="689"/>
      <c r="MG237" s="689"/>
      <c r="MH237" s="689"/>
      <c r="MI237" s="689"/>
      <c r="MJ237" s="689"/>
      <c r="MK237" s="689"/>
      <c r="ML237" s="689"/>
      <c r="MM237" s="689"/>
      <c r="MN237" s="689"/>
      <c r="MO237" s="689"/>
      <c r="MP237" s="689"/>
      <c r="MQ237" s="689"/>
      <c r="MR237" s="689"/>
      <c r="MS237" s="689"/>
      <c r="MT237" s="689"/>
      <c r="MU237" s="689"/>
      <c r="MV237" s="689"/>
      <c r="MW237" s="689"/>
      <c r="MX237" s="689"/>
      <c r="MY237" s="689"/>
      <c r="MZ237" s="689"/>
      <c r="NA237" s="689"/>
      <c r="NB237" s="689"/>
      <c r="NC237" s="689"/>
      <c r="ND237" s="689"/>
      <c r="NE237" s="689"/>
      <c r="NF237" s="689"/>
      <c r="NG237" s="689"/>
      <c r="NH237" s="689"/>
      <c r="NI237" s="689"/>
      <c r="NJ237" s="689"/>
      <c r="NK237" s="689"/>
      <c r="NL237" s="689"/>
      <c r="NM237" s="689"/>
      <c r="NN237" s="689"/>
      <c r="NO237" s="689"/>
      <c r="NP237" s="689"/>
      <c r="NQ237" s="689"/>
      <c r="NR237" s="689"/>
      <c r="NS237" s="689"/>
      <c r="NT237" s="689"/>
      <c r="NU237" s="689"/>
      <c r="NV237" s="689"/>
      <c r="NW237" s="689"/>
      <c r="NX237" s="689"/>
      <c r="NY237" s="689"/>
      <c r="NZ237" s="689"/>
      <c r="OA237" s="689"/>
      <c r="OB237" s="689"/>
      <c r="OC237" s="689"/>
      <c r="OD237" s="689"/>
      <c r="OE237" s="689"/>
      <c r="OF237" s="689"/>
      <c r="OG237" s="689"/>
      <c r="OH237" s="689"/>
      <c r="OI237" s="689"/>
      <c r="OJ237" s="689"/>
      <c r="OK237" s="689"/>
      <c r="OL237" s="689"/>
      <c r="OM237" s="689"/>
      <c r="ON237" s="689"/>
      <c r="OO237" s="689"/>
      <c r="OP237" s="689"/>
      <c r="OQ237" s="689"/>
      <c r="OR237" s="689"/>
      <c r="OS237" s="689"/>
      <c r="OT237" s="689"/>
      <c r="OU237" s="689"/>
      <c r="OV237" s="689"/>
      <c r="OW237" s="689"/>
      <c r="OX237" s="689"/>
      <c r="OY237" s="689"/>
      <c r="OZ237" s="689"/>
      <c r="PA237" s="689"/>
      <c r="PB237" s="689"/>
      <c r="PC237" s="689"/>
      <c r="PD237" s="689"/>
      <c r="PE237" s="689"/>
      <c r="PF237" s="689"/>
      <c r="PG237" s="689"/>
      <c r="PH237" s="689"/>
      <c r="PI237" s="689"/>
      <c r="PJ237" s="689"/>
      <c r="PK237" s="689"/>
      <c r="PL237" s="689"/>
      <c r="PM237" s="689"/>
      <c r="PN237" s="689"/>
      <c r="PO237" s="689"/>
      <c r="PP237" s="689"/>
      <c r="PQ237" s="689"/>
      <c r="PR237" s="689"/>
      <c r="PS237" s="689"/>
      <c r="PT237" s="689"/>
      <c r="PU237" s="689"/>
      <c r="PV237" s="689"/>
      <c r="PW237" s="689"/>
      <c r="PX237" s="689"/>
      <c r="PY237" s="689"/>
      <c r="PZ237" s="689"/>
      <c r="QA237" s="689"/>
      <c r="QB237" s="689"/>
      <c r="QC237" s="689"/>
      <c r="QD237" s="689"/>
      <c r="QE237" s="689"/>
      <c r="QF237" s="689"/>
      <c r="QG237" s="689"/>
      <c r="QH237" s="689"/>
      <c r="QI237" s="689"/>
      <c r="QJ237" s="689"/>
      <c r="QK237" s="689"/>
      <c r="QL237" s="689"/>
      <c r="QM237" s="689"/>
      <c r="QN237" s="689"/>
      <c r="QO237" s="689"/>
      <c r="QP237" s="689"/>
      <c r="QQ237" s="689"/>
      <c r="QR237" s="689"/>
      <c r="QS237" s="689"/>
      <c r="QT237" s="689"/>
      <c r="QU237" s="689"/>
      <c r="QV237" s="689"/>
      <c r="QW237" s="689"/>
      <c r="QX237" s="689"/>
      <c r="QY237" s="689"/>
      <c r="QZ237" s="689"/>
      <c r="RA237" s="689"/>
      <c r="RB237" s="689"/>
      <c r="RC237" s="689"/>
      <c r="RD237" s="689"/>
      <c r="RE237" s="689"/>
      <c r="RF237" s="689"/>
      <c r="RG237" s="689"/>
      <c r="RH237" s="689"/>
      <c r="RI237" s="689"/>
      <c r="RJ237" s="689"/>
      <c r="RK237" s="689"/>
      <c r="RL237" s="689"/>
      <c r="RM237" s="689"/>
      <c r="RN237" s="689"/>
      <c r="RO237" s="689"/>
      <c r="RP237" s="689"/>
      <c r="RQ237" s="689"/>
      <c r="RR237" s="689"/>
      <c r="RS237" s="689"/>
      <c r="RT237" s="689"/>
      <c r="RU237" s="689"/>
      <c r="RV237" s="689"/>
      <c r="RW237" s="689"/>
      <c r="RX237" s="689"/>
      <c r="RY237" s="689"/>
      <c r="RZ237" s="689"/>
      <c r="SA237" s="689"/>
      <c r="SB237" s="689"/>
      <c r="SC237" s="689"/>
      <c r="SD237" s="689"/>
      <c r="SE237" s="689"/>
      <c r="SF237" s="689"/>
      <c r="SG237" s="689"/>
      <c r="SH237" s="689"/>
      <c r="SI237" s="689"/>
      <c r="SJ237" s="689"/>
      <c r="SK237" s="689"/>
      <c r="SL237" s="689"/>
      <c r="SM237" s="689"/>
      <c r="SN237" s="689"/>
      <c r="SO237" s="689"/>
      <c r="SP237" s="689"/>
      <c r="SQ237" s="689"/>
      <c r="SR237" s="689"/>
      <c r="SS237" s="689"/>
      <c r="ST237" s="689"/>
      <c r="SU237" s="689"/>
      <c r="SV237" s="689"/>
      <c r="SW237" s="689"/>
      <c r="SX237" s="689"/>
      <c r="SY237" s="689"/>
      <c r="SZ237" s="689"/>
      <c r="TA237" s="689"/>
      <c r="TB237" s="689"/>
      <c r="TC237" s="689"/>
      <c r="TD237" s="689"/>
      <c r="TE237" s="689"/>
      <c r="TF237" s="689"/>
      <c r="TG237" s="689"/>
      <c r="TH237" s="689"/>
      <c r="TI237" s="689"/>
      <c r="TJ237" s="689"/>
      <c r="TK237" s="689"/>
      <c r="TL237" s="689"/>
      <c r="TM237" s="689"/>
      <c r="TN237" s="689"/>
      <c r="TO237" s="689"/>
      <c r="TP237" s="689"/>
      <c r="TQ237" s="689"/>
      <c r="TR237" s="689"/>
      <c r="TS237" s="689"/>
      <c r="TT237" s="689"/>
      <c r="TU237" s="689"/>
      <c r="TV237" s="689"/>
      <c r="TW237" s="689"/>
      <c r="TX237" s="689"/>
      <c r="TY237" s="689"/>
      <c r="TZ237" s="689"/>
      <c r="UA237" s="689"/>
      <c r="UB237" s="689"/>
      <c r="UC237" s="689"/>
      <c r="UD237" s="689"/>
      <c r="UE237" s="689"/>
      <c r="UF237" s="689"/>
      <c r="UG237" s="689"/>
      <c r="UH237" s="689"/>
      <c r="UI237" s="689"/>
      <c r="UJ237" s="689"/>
      <c r="UK237" s="689"/>
      <c r="UL237" s="689"/>
      <c r="UM237" s="689"/>
      <c r="UN237" s="689"/>
      <c r="UO237" s="689"/>
      <c r="UP237" s="689"/>
      <c r="UQ237" s="689"/>
      <c r="UR237" s="689"/>
      <c r="US237" s="689"/>
      <c r="UT237" s="689"/>
      <c r="UU237" s="689"/>
      <c r="UV237" s="689"/>
      <c r="UW237" s="689"/>
      <c r="UX237" s="689"/>
      <c r="UY237" s="689"/>
      <c r="UZ237" s="689"/>
      <c r="VA237" s="689"/>
      <c r="VB237" s="689"/>
      <c r="VC237" s="689"/>
      <c r="VD237" s="689"/>
      <c r="VE237" s="689"/>
      <c r="VF237" s="689"/>
      <c r="VG237" s="689"/>
      <c r="VH237" s="689"/>
      <c r="VI237" s="689"/>
      <c r="VJ237" s="689"/>
      <c r="VK237" s="689"/>
      <c r="VL237" s="689"/>
      <c r="VM237" s="689"/>
      <c r="VN237" s="689"/>
      <c r="VO237" s="689"/>
      <c r="VP237" s="689"/>
      <c r="VQ237" s="689"/>
      <c r="VR237" s="689"/>
      <c r="VS237" s="689"/>
      <c r="VT237" s="689"/>
      <c r="VU237" s="689"/>
      <c r="VV237" s="689"/>
      <c r="VW237" s="689"/>
      <c r="VX237" s="689"/>
      <c r="VY237" s="689"/>
      <c r="VZ237" s="689"/>
      <c r="WA237" s="689"/>
      <c r="WB237" s="689"/>
      <c r="WC237" s="689"/>
      <c r="WD237" s="689"/>
      <c r="WE237" s="689"/>
      <c r="WF237" s="689"/>
      <c r="WG237" s="689"/>
      <c r="WH237" s="689"/>
      <c r="WI237" s="689"/>
      <c r="WJ237" s="689"/>
      <c r="WK237" s="689"/>
      <c r="WL237" s="689"/>
      <c r="WM237" s="689"/>
      <c r="WN237" s="689"/>
      <c r="WO237" s="689"/>
      <c r="WP237" s="689"/>
      <c r="WQ237" s="689"/>
      <c r="WR237" s="689"/>
      <c r="WS237" s="689"/>
      <c r="WT237" s="689"/>
      <c r="WU237" s="689"/>
      <c r="WV237" s="689"/>
      <c r="WW237" s="689"/>
      <c r="WX237" s="689"/>
      <c r="WY237" s="689"/>
      <c r="WZ237" s="689"/>
      <c r="XA237" s="689"/>
      <c r="XB237" s="689"/>
      <c r="XC237" s="689"/>
      <c r="XD237" s="689"/>
      <c r="XE237" s="689"/>
      <c r="XF237" s="689"/>
      <c r="XG237" s="689"/>
      <c r="XH237" s="689"/>
      <c r="XI237" s="689"/>
      <c r="XJ237" s="689"/>
      <c r="XK237" s="689"/>
      <c r="XL237" s="689"/>
      <c r="XM237" s="689"/>
      <c r="XN237" s="689"/>
      <c r="XO237" s="689"/>
      <c r="XP237" s="689"/>
      <c r="XQ237" s="689"/>
      <c r="XR237" s="689"/>
      <c r="XS237" s="689"/>
      <c r="XT237" s="689"/>
      <c r="XU237" s="689"/>
      <c r="XV237" s="689"/>
      <c r="XW237" s="689"/>
      <c r="XX237" s="689"/>
      <c r="XY237" s="689"/>
      <c r="XZ237" s="689"/>
      <c r="YA237" s="689"/>
      <c r="YB237" s="689"/>
      <c r="YC237" s="689"/>
      <c r="YD237" s="689"/>
      <c r="YE237" s="689"/>
      <c r="YF237" s="689"/>
      <c r="YG237" s="689"/>
      <c r="YH237" s="689"/>
      <c r="YI237" s="689"/>
      <c r="YJ237" s="689"/>
      <c r="YK237" s="689"/>
      <c r="YL237" s="689"/>
      <c r="YM237" s="689"/>
      <c r="YN237" s="689"/>
      <c r="YO237" s="689"/>
      <c r="YP237" s="689"/>
      <c r="YQ237" s="689"/>
      <c r="YR237" s="689"/>
      <c r="YS237" s="689"/>
      <c r="YT237" s="689"/>
      <c r="YU237" s="689"/>
      <c r="YV237" s="689"/>
      <c r="YW237" s="689"/>
      <c r="YX237" s="689"/>
      <c r="YY237" s="689"/>
      <c r="YZ237" s="689"/>
      <c r="ZA237" s="689"/>
      <c r="ZB237" s="689"/>
      <c r="ZC237" s="689"/>
      <c r="ZD237" s="689"/>
      <c r="ZE237" s="689"/>
      <c r="ZF237" s="689"/>
      <c r="ZG237" s="689"/>
      <c r="ZH237" s="689"/>
      <c r="ZI237" s="689"/>
      <c r="ZJ237" s="689"/>
      <c r="ZK237" s="689"/>
      <c r="ZL237" s="689"/>
      <c r="ZM237" s="689"/>
      <c r="ZN237" s="689"/>
      <c r="ZO237" s="689"/>
      <c r="ZP237" s="689"/>
      <c r="ZQ237" s="689"/>
      <c r="ZR237" s="689"/>
      <c r="ZS237" s="689"/>
      <c r="ZT237" s="689"/>
      <c r="ZU237" s="689"/>
      <c r="ZV237" s="689"/>
      <c r="ZW237" s="689"/>
      <c r="ZX237" s="689"/>
      <c r="ZY237" s="689"/>
      <c r="ZZ237" s="689"/>
      <c r="AAA237" s="689"/>
      <c r="AAB237" s="689"/>
      <c r="AAC237" s="689"/>
      <c r="AAD237" s="689"/>
      <c r="AAE237" s="689"/>
      <c r="AAF237" s="689"/>
      <c r="AAG237" s="689"/>
      <c r="AAH237" s="689"/>
      <c r="AAI237" s="689"/>
      <c r="AAJ237" s="689"/>
      <c r="AAK237" s="689"/>
      <c r="AAL237" s="689"/>
      <c r="AAM237" s="689"/>
      <c r="AAN237" s="689"/>
      <c r="AAO237" s="689"/>
      <c r="AAP237" s="689"/>
      <c r="AAQ237" s="689"/>
      <c r="AAR237" s="689"/>
      <c r="AAS237" s="689"/>
      <c r="AAT237" s="689"/>
      <c r="AAU237" s="689"/>
      <c r="AAV237" s="689"/>
      <c r="AAW237" s="689"/>
      <c r="AAX237" s="689"/>
      <c r="AAY237" s="689"/>
      <c r="AAZ237" s="689"/>
      <c r="ABA237" s="689"/>
      <c r="ABB237" s="689"/>
      <c r="ABC237" s="689"/>
      <c r="ABD237" s="689"/>
      <c r="ABE237" s="689"/>
      <c r="ABF237" s="689"/>
      <c r="ABG237" s="689"/>
      <c r="ABH237" s="689"/>
      <c r="ABI237" s="689"/>
      <c r="ABJ237" s="689"/>
      <c r="ABK237" s="689"/>
      <c r="ABL237" s="689"/>
      <c r="ABM237" s="689"/>
      <c r="ABN237" s="689"/>
      <c r="ABO237" s="689"/>
      <c r="ABP237" s="689"/>
      <c r="ABQ237" s="689"/>
      <c r="ABR237" s="689"/>
      <c r="ABS237" s="689"/>
      <c r="ABT237" s="689"/>
      <c r="ABU237" s="689"/>
      <c r="ABV237" s="689"/>
      <c r="ABW237" s="689"/>
      <c r="ABX237" s="689"/>
      <c r="ABY237" s="689"/>
      <c r="ABZ237" s="689"/>
      <c r="ACA237" s="689"/>
      <c r="ACB237" s="689"/>
      <c r="ACC237" s="689"/>
      <c r="ACD237" s="689"/>
      <c r="ACE237" s="689"/>
      <c r="ACF237" s="689"/>
      <c r="ACG237" s="689"/>
      <c r="ACH237" s="689"/>
      <c r="ACI237" s="689"/>
      <c r="ACJ237" s="689"/>
      <c r="ACK237" s="689"/>
      <c r="ACL237" s="689"/>
      <c r="ACM237" s="689"/>
      <c r="ACN237" s="689"/>
      <c r="ACO237" s="689"/>
      <c r="ACP237" s="689"/>
      <c r="ACQ237" s="689"/>
      <c r="ACR237" s="689"/>
      <c r="ACS237" s="689"/>
      <c r="ACT237" s="689"/>
      <c r="ACU237" s="689"/>
      <c r="ACV237" s="689"/>
      <c r="ACW237" s="689"/>
      <c r="ACX237" s="689"/>
      <c r="ACY237" s="689"/>
      <c r="ACZ237" s="689"/>
      <c r="ADA237" s="689"/>
      <c r="ADB237" s="689"/>
      <c r="ADC237" s="689"/>
      <c r="ADD237" s="689"/>
      <c r="ADE237" s="689"/>
      <c r="ADF237" s="689"/>
      <c r="ADG237" s="689"/>
      <c r="ADH237" s="689"/>
      <c r="ADI237" s="689"/>
      <c r="ADJ237" s="689"/>
      <c r="ADK237" s="689"/>
      <c r="ADL237" s="689"/>
      <c r="ADM237" s="689"/>
      <c r="ADN237" s="689"/>
      <c r="ADO237" s="689"/>
      <c r="ADP237" s="689"/>
      <c r="ADQ237" s="689"/>
      <c r="ADR237" s="689"/>
      <c r="ADS237" s="689"/>
      <c r="ADT237" s="689"/>
      <c r="ADU237" s="689"/>
      <c r="ADV237" s="689"/>
      <c r="ADW237" s="689"/>
      <c r="ADX237" s="689"/>
      <c r="ADY237" s="689"/>
      <c r="ADZ237" s="689"/>
      <c r="AEA237" s="689"/>
      <c r="AEB237" s="689"/>
      <c r="AEC237" s="689"/>
      <c r="AED237" s="689"/>
      <c r="AEE237" s="689"/>
      <c r="AEF237" s="689"/>
      <c r="AEG237" s="689"/>
      <c r="AEH237" s="689"/>
      <c r="AEI237" s="689"/>
      <c r="AEJ237" s="689"/>
      <c r="AEK237" s="689"/>
      <c r="AEL237" s="689"/>
      <c r="AEM237" s="689"/>
      <c r="AEN237" s="689"/>
      <c r="AEO237" s="689"/>
      <c r="AEP237" s="689"/>
      <c r="AEQ237" s="689"/>
      <c r="AER237" s="689"/>
      <c r="AES237" s="689"/>
      <c r="AET237" s="689"/>
      <c r="AEU237" s="689"/>
      <c r="AEV237" s="689"/>
      <c r="AEW237" s="689"/>
      <c r="AEX237" s="689"/>
      <c r="AEY237" s="689"/>
      <c r="AEZ237" s="689"/>
      <c r="AFA237" s="689"/>
      <c r="AFB237" s="689"/>
      <c r="AFC237" s="689"/>
      <c r="AFD237" s="689"/>
      <c r="AFE237" s="689"/>
      <c r="AFF237" s="689"/>
      <c r="AFG237" s="689"/>
      <c r="AFH237" s="689"/>
      <c r="AFI237" s="689"/>
      <c r="AFJ237" s="689"/>
      <c r="AFK237" s="689"/>
      <c r="AFL237" s="689"/>
      <c r="AFM237" s="689"/>
      <c r="AFN237" s="689"/>
      <c r="AFO237" s="689"/>
      <c r="AFP237" s="689"/>
      <c r="AFQ237" s="689"/>
      <c r="AFR237" s="689"/>
      <c r="AFS237" s="689"/>
      <c r="AFT237" s="689"/>
      <c r="AFU237" s="689"/>
      <c r="AFV237" s="689"/>
      <c r="AFW237" s="689"/>
      <c r="AFX237" s="689"/>
      <c r="AFY237" s="689"/>
      <c r="AFZ237" s="689"/>
      <c r="AGA237" s="689"/>
      <c r="AGB237" s="689"/>
      <c r="AGC237" s="689"/>
      <c r="AGD237" s="689"/>
      <c r="AGE237" s="689"/>
      <c r="AGF237" s="689"/>
      <c r="AGG237" s="689"/>
      <c r="AGH237" s="689"/>
      <c r="AGI237" s="689"/>
      <c r="AGJ237" s="689"/>
      <c r="AGK237" s="689"/>
      <c r="AGL237" s="689"/>
      <c r="AGM237" s="689"/>
      <c r="AGN237" s="689"/>
      <c r="AGO237" s="689"/>
      <c r="AGP237" s="689"/>
      <c r="AGQ237" s="689"/>
      <c r="AGR237" s="689"/>
      <c r="AGS237" s="689"/>
      <c r="AGT237" s="689"/>
      <c r="AGU237" s="689"/>
      <c r="AGV237" s="689"/>
      <c r="AGW237" s="689"/>
      <c r="AGX237" s="689"/>
      <c r="AGY237" s="689"/>
      <c r="AGZ237" s="689"/>
      <c r="AHA237" s="689"/>
      <c r="AHB237" s="689"/>
      <c r="AHC237" s="689"/>
      <c r="AHD237" s="689"/>
      <c r="AHE237" s="689"/>
      <c r="AHF237" s="689"/>
      <c r="AHG237" s="689"/>
      <c r="AHH237" s="689"/>
      <c r="AHI237" s="689"/>
      <c r="AHJ237" s="689"/>
      <c r="AHK237" s="689"/>
      <c r="AHL237" s="689"/>
      <c r="AHM237" s="689"/>
      <c r="AHN237" s="689"/>
      <c r="AHO237" s="689"/>
      <c r="AHP237" s="689"/>
      <c r="AHQ237" s="689"/>
      <c r="AHR237" s="689"/>
      <c r="AHS237" s="689"/>
      <c r="AHT237" s="689"/>
      <c r="AHU237" s="689"/>
      <c r="AHV237" s="689"/>
      <c r="AHW237" s="689"/>
      <c r="AHX237" s="689"/>
      <c r="AHY237" s="689"/>
      <c r="AHZ237" s="689"/>
      <c r="AIA237" s="689"/>
      <c r="AIB237" s="689"/>
      <c r="AIC237" s="689"/>
      <c r="AID237" s="689"/>
      <c r="AIE237" s="689"/>
      <c r="AIF237" s="689"/>
      <c r="AIG237" s="689"/>
      <c r="AIH237" s="689"/>
      <c r="AII237" s="689"/>
      <c r="AIJ237" s="689"/>
      <c r="AIK237" s="689"/>
      <c r="AIL237" s="689"/>
      <c r="AIM237" s="689"/>
      <c r="AIN237" s="689"/>
      <c r="AIO237" s="689"/>
      <c r="AIP237" s="689"/>
      <c r="AIQ237" s="689"/>
      <c r="AIR237" s="689"/>
      <c r="AIS237" s="689"/>
      <c r="AIT237" s="689"/>
      <c r="AIU237" s="689"/>
      <c r="AIV237" s="689"/>
      <c r="AIW237" s="689"/>
      <c r="AIX237" s="689"/>
      <c r="AIY237" s="689"/>
      <c r="AIZ237" s="689"/>
      <c r="AJA237" s="689"/>
      <c r="AJB237" s="689"/>
      <c r="AJC237" s="689"/>
      <c r="AJD237" s="689"/>
      <c r="AJE237" s="689"/>
      <c r="AJF237" s="689"/>
      <c r="AJG237" s="689"/>
      <c r="AJH237" s="689"/>
      <c r="AJI237" s="689"/>
      <c r="AJJ237" s="689"/>
      <c r="AJK237" s="689"/>
      <c r="AJL237" s="689"/>
      <c r="AJM237" s="689"/>
      <c r="AJN237" s="689"/>
      <c r="AJO237" s="689"/>
      <c r="AJP237" s="689"/>
      <c r="AJQ237" s="689"/>
      <c r="AJR237" s="689"/>
      <c r="AJS237" s="689"/>
      <c r="AJT237" s="689"/>
      <c r="AJU237" s="689"/>
      <c r="AJV237" s="689"/>
      <c r="AJW237" s="689"/>
      <c r="AJX237" s="689"/>
      <c r="AJY237" s="689"/>
      <c r="AJZ237" s="689"/>
      <c r="AKA237" s="689"/>
      <c r="AKB237" s="689"/>
      <c r="AKC237" s="689"/>
      <c r="AKD237" s="689"/>
      <c r="AKE237" s="689"/>
      <c r="AKF237" s="689"/>
      <c r="AKG237" s="689"/>
      <c r="AKH237" s="689"/>
      <c r="AKI237" s="689"/>
      <c r="AKJ237" s="689"/>
      <c r="AKK237" s="689"/>
      <c r="AKL237" s="689"/>
      <c r="AKM237" s="689"/>
      <c r="AKN237" s="689"/>
      <c r="AKO237" s="689"/>
      <c r="AKP237" s="689"/>
      <c r="AKQ237" s="689"/>
      <c r="AKR237" s="689"/>
      <c r="AKS237" s="689"/>
      <c r="AKT237" s="689"/>
      <c r="AKU237" s="689"/>
      <c r="AKV237" s="689"/>
      <c r="AKW237" s="689"/>
      <c r="AKX237" s="689"/>
      <c r="AKY237" s="689"/>
      <c r="AKZ237" s="689"/>
      <c r="ALA237" s="689"/>
      <c r="ALB237" s="689"/>
      <c r="ALC237" s="689"/>
      <c r="ALD237" s="689"/>
      <c r="ALE237" s="689"/>
      <c r="ALF237" s="689"/>
      <c r="ALG237" s="689"/>
      <c r="ALH237" s="689"/>
      <c r="ALI237" s="689"/>
      <c r="ALJ237" s="689"/>
      <c r="ALK237" s="689"/>
      <c r="ALL237" s="689"/>
      <c r="ALM237" s="689"/>
      <c r="ALN237" s="689"/>
      <c r="ALO237" s="689"/>
      <c r="ALP237" s="689"/>
      <c r="ALQ237" s="689"/>
      <c r="ALR237" s="689"/>
      <c r="ALS237" s="689"/>
      <c r="ALT237" s="689"/>
      <c r="ALU237" s="689"/>
      <c r="ALV237" s="689"/>
      <c r="ALW237" s="689"/>
      <c r="ALX237" s="689"/>
      <c r="ALY237" s="689"/>
      <c r="ALZ237" s="689"/>
      <c r="AMA237" s="689"/>
      <c r="AMB237" s="689"/>
      <c r="AMC237" s="689"/>
      <c r="AMD237" s="689"/>
      <c r="AME237" s="689"/>
      <c r="AMF237" s="689"/>
      <c r="AMG237" s="689"/>
      <c r="AMH237" s="689"/>
      <c r="AMI237" s="689"/>
      <c r="AMJ237" s="689"/>
      <c r="AMK237" s="689"/>
      <c r="AML237" s="689"/>
      <c r="AMM237" s="689"/>
      <c r="AMN237" s="689"/>
      <c r="AMO237" s="689"/>
      <c r="AMP237" s="689"/>
      <c r="AMQ237" s="689"/>
      <c r="AMR237" s="689"/>
      <c r="AMS237" s="689"/>
      <c r="AMT237" s="689"/>
      <c r="AMU237" s="689"/>
      <c r="AMV237" s="689"/>
      <c r="AMW237" s="689"/>
      <c r="AMX237" s="689"/>
      <c r="AMY237" s="689"/>
      <c r="AMZ237" s="689"/>
      <c r="ANA237" s="689"/>
      <c r="ANB237" s="689"/>
      <c r="ANC237" s="689"/>
      <c r="AND237" s="689"/>
      <c r="ANE237" s="689"/>
      <c r="ANF237" s="689"/>
      <c r="ANG237" s="689"/>
      <c r="ANH237" s="689"/>
      <c r="ANI237" s="689"/>
      <c r="ANJ237" s="689"/>
      <c r="ANK237" s="689"/>
      <c r="ANL237" s="689"/>
      <c r="ANM237" s="689"/>
      <c r="ANN237" s="689"/>
      <c r="ANO237" s="689"/>
      <c r="ANP237" s="689"/>
      <c r="ANQ237" s="689"/>
      <c r="ANR237" s="689"/>
      <c r="ANS237" s="689"/>
      <c r="ANT237" s="689"/>
      <c r="ANU237" s="689"/>
      <c r="ANV237" s="689"/>
      <c r="ANW237" s="689"/>
      <c r="ANX237" s="689"/>
      <c r="ANY237" s="689"/>
      <c r="ANZ237" s="689"/>
      <c r="AOA237" s="689"/>
      <c r="AOB237" s="689"/>
      <c r="AOC237" s="689"/>
      <c r="AOD237" s="689"/>
      <c r="AOE237" s="689"/>
      <c r="AOF237" s="689"/>
      <c r="AOG237" s="689"/>
      <c r="AOH237" s="689"/>
      <c r="AOI237" s="689"/>
      <c r="AOJ237" s="689"/>
      <c r="AOK237" s="689"/>
      <c r="AOL237" s="689"/>
      <c r="AOM237" s="689"/>
      <c r="AON237" s="689"/>
      <c r="AOO237" s="689"/>
      <c r="AOP237" s="689"/>
      <c r="AOQ237" s="689"/>
      <c r="AOR237" s="689"/>
      <c r="AOS237" s="689"/>
      <c r="AOT237" s="689"/>
      <c r="AOU237" s="689"/>
      <c r="AOV237" s="689"/>
      <c r="AOW237" s="689"/>
      <c r="AOX237" s="689"/>
      <c r="AOY237" s="689"/>
      <c r="AOZ237" s="689"/>
      <c r="APA237" s="689"/>
      <c r="APB237" s="689"/>
      <c r="APC237" s="689"/>
      <c r="APD237" s="689"/>
      <c r="APE237" s="689"/>
      <c r="APF237" s="689"/>
      <c r="APG237" s="689"/>
      <c r="APH237" s="689"/>
      <c r="API237" s="689"/>
      <c r="APJ237" s="689"/>
      <c r="APK237" s="689"/>
      <c r="APL237" s="689"/>
      <c r="APM237" s="689"/>
      <c r="APN237" s="689"/>
      <c r="APO237" s="689"/>
      <c r="APP237" s="689"/>
      <c r="APQ237" s="689"/>
      <c r="APR237" s="689"/>
      <c r="APS237" s="689"/>
      <c r="APT237" s="689"/>
      <c r="APU237" s="689"/>
      <c r="APV237" s="689"/>
      <c r="APW237" s="689"/>
      <c r="APX237" s="689"/>
      <c r="APY237" s="689"/>
      <c r="APZ237" s="689"/>
      <c r="AQA237" s="689"/>
      <c r="AQB237" s="689"/>
      <c r="AQC237" s="689"/>
      <c r="AQD237" s="689"/>
      <c r="AQE237" s="689"/>
      <c r="AQF237" s="689"/>
      <c r="AQG237" s="689"/>
      <c r="AQH237" s="689"/>
      <c r="AQI237" s="689"/>
      <c r="AQJ237" s="689"/>
      <c r="AQK237" s="689"/>
      <c r="AQL237" s="689"/>
      <c r="AQM237" s="689"/>
      <c r="AQN237" s="689"/>
      <c r="AQO237" s="689"/>
      <c r="AQP237" s="689"/>
      <c r="AQQ237" s="689"/>
      <c r="AQR237" s="689"/>
      <c r="AQS237" s="689"/>
      <c r="AQT237" s="689"/>
      <c r="AQU237" s="689"/>
      <c r="AQV237" s="689"/>
      <c r="AQW237" s="689"/>
      <c r="AQX237" s="689"/>
      <c r="AQY237" s="689"/>
      <c r="AQZ237" s="689"/>
      <c r="ARA237" s="689"/>
      <c r="ARB237" s="689"/>
      <c r="ARC237" s="689"/>
      <c r="ARD237" s="689"/>
      <c r="ARE237" s="689"/>
      <c r="ARF237" s="689"/>
      <c r="ARG237" s="689"/>
      <c r="ARH237" s="689"/>
      <c r="ARI237" s="689"/>
      <c r="ARJ237" s="689"/>
      <c r="ARK237" s="689"/>
      <c r="ARL237" s="689"/>
      <c r="ARM237" s="689"/>
      <c r="ARN237" s="689"/>
      <c r="ARO237" s="689"/>
      <c r="ARP237" s="689"/>
      <c r="ARQ237" s="689"/>
      <c r="ARR237" s="689"/>
      <c r="ARS237" s="689"/>
      <c r="ART237" s="689"/>
      <c r="ARU237" s="689"/>
      <c r="ARV237" s="689"/>
      <c r="ARW237" s="689"/>
      <c r="ARX237" s="689"/>
      <c r="ARY237" s="689"/>
      <c r="ARZ237" s="689"/>
      <c r="ASA237" s="689"/>
      <c r="ASB237" s="689"/>
      <c r="ASC237" s="689"/>
      <c r="ASD237" s="689"/>
      <c r="ASE237" s="689"/>
      <c r="ASF237" s="689"/>
      <c r="ASG237" s="689"/>
      <c r="ASH237" s="689"/>
      <c r="ASI237" s="689"/>
      <c r="ASJ237" s="689"/>
      <c r="ASK237" s="689"/>
      <c r="ASL237" s="689"/>
      <c r="ASM237" s="689"/>
      <c r="ASN237" s="689"/>
      <c r="ASO237" s="689"/>
      <c r="ASP237" s="689"/>
      <c r="ASQ237" s="689"/>
      <c r="ASR237" s="689"/>
      <c r="ASS237" s="689"/>
      <c r="AST237" s="689"/>
      <c r="ASU237" s="689"/>
      <c r="ASV237" s="689"/>
      <c r="ASW237" s="689"/>
      <c r="ASX237" s="689"/>
      <c r="ASY237" s="689"/>
      <c r="ASZ237" s="689"/>
      <c r="ATA237" s="689"/>
      <c r="ATB237" s="689"/>
      <c r="ATC237" s="689"/>
      <c r="ATD237" s="689"/>
      <c r="ATE237" s="689"/>
      <c r="ATF237" s="689"/>
      <c r="ATG237" s="689"/>
      <c r="ATH237" s="689"/>
      <c r="ATI237" s="689"/>
      <c r="ATJ237" s="689"/>
      <c r="ATK237" s="689"/>
      <c r="ATL237" s="689"/>
      <c r="ATM237" s="689"/>
      <c r="ATN237" s="689"/>
      <c r="ATO237" s="689"/>
      <c r="ATP237" s="689"/>
      <c r="ATQ237" s="689"/>
      <c r="ATR237" s="689"/>
      <c r="ATS237" s="689"/>
      <c r="ATT237" s="689"/>
      <c r="ATU237" s="689"/>
      <c r="ATV237" s="689"/>
      <c r="ATW237" s="689"/>
      <c r="ATX237" s="689"/>
      <c r="ATY237" s="689"/>
      <c r="ATZ237" s="689"/>
      <c r="AUA237" s="689"/>
      <c r="AUB237" s="689"/>
      <c r="AUC237" s="689"/>
      <c r="AUD237" s="689"/>
      <c r="AUE237" s="689"/>
      <c r="AUF237" s="689"/>
      <c r="AUG237" s="689"/>
      <c r="AUH237" s="689"/>
      <c r="AUI237" s="689"/>
      <c r="AUJ237" s="689"/>
      <c r="AUK237" s="689"/>
      <c r="AUL237" s="689"/>
      <c r="AUM237" s="689"/>
      <c r="AUN237" s="689"/>
      <c r="AUO237" s="689"/>
      <c r="AUP237" s="689"/>
      <c r="AUQ237" s="689"/>
      <c r="AUR237" s="689"/>
      <c r="AUS237" s="689"/>
      <c r="AUT237" s="689"/>
      <c r="AUU237" s="689"/>
      <c r="AUV237" s="689"/>
      <c r="AUW237" s="689"/>
      <c r="AUX237" s="689"/>
      <c r="AUY237" s="689"/>
      <c r="AUZ237" s="689"/>
      <c r="AVA237" s="689"/>
      <c r="AVB237" s="689"/>
      <c r="AVC237" s="689"/>
      <c r="AVD237" s="689"/>
      <c r="AVE237" s="689"/>
      <c r="AVF237" s="689"/>
      <c r="AVG237" s="689"/>
      <c r="AVH237" s="689"/>
      <c r="AVI237" s="689"/>
      <c r="AVJ237" s="689"/>
      <c r="AVK237" s="689"/>
      <c r="AVL237" s="689"/>
      <c r="AVM237" s="689"/>
      <c r="AVN237" s="689"/>
      <c r="AVO237" s="689"/>
      <c r="AVP237" s="689"/>
      <c r="AVQ237" s="689"/>
      <c r="AVR237" s="689"/>
      <c r="AVS237" s="689"/>
      <c r="AVT237" s="689"/>
      <c r="AVU237" s="689"/>
      <c r="AVV237" s="689"/>
      <c r="AVW237" s="689"/>
      <c r="AVX237" s="689"/>
      <c r="AVY237" s="689"/>
      <c r="AVZ237" s="689"/>
      <c r="AWA237" s="689"/>
      <c r="AWB237" s="689"/>
      <c r="AWC237" s="689"/>
      <c r="AWD237" s="689"/>
      <c r="AWE237" s="689"/>
      <c r="AWF237" s="689"/>
      <c r="AWG237" s="689"/>
      <c r="AWH237" s="689"/>
      <c r="AWI237" s="689"/>
      <c r="AWJ237" s="689"/>
      <c r="AWK237" s="689"/>
      <c r="AWL237" s="689"/>
      <c r="AWM237" s="689"/>
      <c r="AWN237" s="689"/>
      <c r="AWO237" s="689"/>
      <c r="AWP237" s="689"/>
      <c r="AWQ237" s="689"/>
      <c r="AWR237" s="689"/>
      <c r="AWS237" s="689"/>
      <c r="AWT237" s="689"/>
      <c r="AWU237" s="689"/>
      <c r="AWV237" s="689"/>
      <c r="AWW237" s="689"/>
      <c r="AWX237" s="689"/>
      <c r="AWY237" s="689"/>
      <c r="AWZ237" s="689"/>
      <c r="AXA237" s="689"/>
      <c r="AXB237" s="689"/>
      <c r="AXC237" s="689"/>
      <c r="AXD237" s="689"/>
      <c r="AXE237" s="689"/>
      <c r="AXF237" s="689"/>
      <c r="AXG237" s="689"/>
      <c r="AXH237" s="689"/>
      <c r="AXI237" s="689"/>
      <c r="AXJ237" s="689"/>
    </row>
    <row r="238" spans="1:1310" ht="20.100000000000001" customHeight="1">
      <c r="A238" s="691"/>
      <c r="B238" s="563"/>
      <c r="C238" s="563"/>
      <c r="D238" s="563"/>
      <c r="E238" s="594"/>
      <c r="F238" s="594"/>
      <c r="G238" s="563"/>
      <c r="H238" s="563"/>
      <c r="I238" s="563"/>
      <c r="J238" s="563"/>
      <c r="K238" s="563"/>
      <c r="L238" s="563"/>
      <c r="M238" s="563"/>
      <c r="N238" s="563"/>
      <c r="O238" s="563"/>
      <c r="P238" s="563"/>
      <c r="Q238" s="563"/>
    </row>
    <row r="239" spans="1:1310" ht="20.100000000000001" customHeight="1">
      <c r="A239" s="691"/>
      <c r="B239" s="3713" t="s">
        <v>2095</v>
      </c>
      <c r="C239" s="3713"/>
      <c r="D239" s="3713"/>
      <c r="E239" s="705" t="s">
        <v>2096</v>
      </c>
      <c r="F239" s="706"/>
      <c r="G239" s="705" t="s">
        <v>2097</v>
      </c>
      <c r="H239" s="707"/>
      <c r="I239" s="563"/>
      <c r="J239" s="705" t="s">
        <v>2098</v>
      </c>
      <c r="K239" s="707"/>
      <c r="L239" s="563"/>
      <c r="M239" s="708" t="s">
        <v>2099</v>
      </c>
      <c r="Q239" s="563"/>
    </row>
    <row r="240" spans="1:1310" ht="20.100000000000001" customHeight="1">
      <c r="A240" s="691"/>
      <c r="B240" s="563"/>
      <c r="C240" s="563"/>
      <c r="D240" s="563"/>
      <c r="E240" s="594"/>
      <c r="F240" s="594"/>
      <c r="G240" s="563"/>
      <c r="H240" s="563"/>
      <c r="I240" s="563"/>
      <c r="J240" s="563"/>
      <c r="K240" s="563"/>
      <c r="L240" s="563"/>
      <c r="M240" s="563"/>
      <c r="N240" s="563"/>
      <c r="O240" s="563"/>
      <c r="P240" s="563"/>
      <c r="Q240" s="563"/>
    </row>
    <row r="241" spans="1:1310" s="690" customFormat="1" ht="23.25" customHeight="1">
      <c r="A241" s="691"/>
      <c r="B241" s="704"/>
      <c r="C241" s="704"/>
      <c r="D241" s="704"/>
      <c r="E241" s="704"/>
      <c r="F241" s="704"/>
      <c r="G241" s="704"/>
      <c r="H241" s="704"/>
      <c r="I241" s="704"/>
      <c r="J241" s="704"/>
      <c r="K241" s="704"/>
      <c r="L241" s="704"/>
      <c r="M241" s="704"/>
      <c r="N241" s="704"/>
      <c r="O241" s="704"/>
      <c r="P241" s="704"/>
      <c r="Q241" s="704"/>
      <c r="R241" s="75"/>
      <c r="S241" s="75"/>
      <c r="T241" s="75"/>
      <c r="U241" s="75"/>
      <c r="V241" s="75"/>
      <c r="W241" s="75"/>
      <c r="X241" s="75"/>
      <c r="Y241" s="75"/>
      <c r="Z241" s="75"/>
      <c r="AA241" s="75"/>
      <c r="AB241" s="75"/>
      <c r="AC241" s="75"/>
      <c r="AD241" s="689"/>
      <c r="AE241" s="689"/>
      <c r="AF241" s="689"/>
      <c r="AG241" s="689"/>
      <c r="AH241" s="689"/>
      <c r="AI241" s="689"/>
      <c r="AJ241" s="689"/>
      <c r="AK241" s="689"/>
      <c r="AL241" s="689"/>
      <c r="AM241" s="689"/>
      <c r="AN241" s="689"/>
      <c r="AO241" s="689"/>
      <c r="AP241" s="689"/>
      <c r="AQ241" s="689"/>
      <c r="AR241" s="689"/>
      <c r="AS241" s="689"/>
      <c r="AT241" s="689"/>
      <c r="AU241" s="689"/>
      <c r="AV241" s="689"/>
      <c r="AW241" s="689"/>
      <c r="AX241" s="689"/>
      <c r="AY241" s="689"/>
      <c r="AZ241" s="689"/>
      <c r="BA241" s="689"/>
      <c r="BB241" s="689"/>
      <c r="BC241" s="689"/>
      <c r="BD241" s="689"/>
      <c r="BE241" s="689"/>
      <c r="BF241" s="689"/>
      <c r="BG241" s="689"/>
      <c r="BH241" s="689"/>
      <c r="BI241" s="689"/>
      <c r="BJ241" s="689"/>
      <c r="BK241" s="689"/>
      <c r="BL241" s="689"/>
      <c r="BM241" s="689"/>
      <c r="BN241" s="689"/>
      <c r="BO241" s="689"/>
      <c r="BP241" s="689"/>
      <c r="BQ241" s="689"/>
      <c r="BR241" s="689"/>
      <c r="BS241" s="689"/>
      <c r="BT241" s="689"/>
      <c r="BU241" s="689"/>
      <c r="BV241" s="689"/>
      <c r="BW241" s="689"/>
      <c r="BX241" s="689"/>
      <c r="BY241" s="689"/>
      <c r="BZ241" s="689"/>
      <c r="CA241" s="689"/>
      <c r="CB241" s="689"/>
      <c r="CC241" s="689"/>
      <c r="CD241" s="689"/>
      <c r="CE241" s="689"/>
      <c r="CF241" s="689"/>
      <c r="CG241" s="689"/>
      <c r="CH241" s="689"/>
      <c r="CI241" s="689"/>
      <c r="CJ241" s="689"/>
      <c r="CK241" s="689"/>
      <c r="CL241" s="689"/>
      <c r="CM241" s="689"/>
      <c r="CN241" s="689"/>
      <c r="CO241" s="689"/>
      <c r="CP241" s="689"/>
      <c r="CQ241" s="689"/>
      <c r="CR241" s="689"/>
      <c r="CS241" s="689"/>
      <c r="CT241" s="689"/>
      <c r="CU241" s="689"/>
      <c r="CV241" s="689"/>
      <c r="CW241" s="689"/>
      <c r="CX241" s="689"/>
      <c r="CY241" s="689"/>
      <c r="CZ241" s="689"/>
      <c r="DA241" s="689"/>
      <c r="DB241" s="689"/>
      <c r="DC241" s="689"/>
      <c r="DD241" s="689"/>
      <c r="DE241" s="689"/>
      <c r="DF241" s="689"/>
      <c r="DG241" s="689"/>
      <c r="DH241" s="689"/>
      <c r="DI241" s="689"/>
      <c r="DJ241" s="689"/>
      <c r="DK241" s="689"/>
      <c r="DL241" s="689"/>
      <c r="DM241" s="689"/>
      <c r="DN241" s="689"/>
      <c r="DO241" s="689"/>
      <c r="DP241" s="689"/>
      <c r="DQ241" s="689"/>
      <c r="DR241" s="689"/>
      <c r="DS241" s="689"/>
      <c r="DT241" s="689"/>
      <c r="DU241" s="689"/>
      <c r="DV241" s="689"/>
      <c r="DW241" s="689"/>
      <c r="DX241" s="689"/>
      <c r="DY241" s="689"/>
      <c r="DZ241" s="689"/>
      <c r="EA241" s="689"/>
      <c r="EB241" s="689"/>
      <c r="EC241" s="689"/>
      <c r="ED241" s="689"/>
      <c r="EE241" s="689"/>
      <c r="EF241" s="689"/>
      <c r="EG241" s="689"/>
      <c r="EH241" s="689"/>
      <c r="EI241" s="689"/>
      <c r="EJ241" s="689"/>
      <c r="EK241" s="689"/>
      <c r="EL241" s="689"/>
      <c r="EM241" s="689"/>
      <c r="EN241" s="689"/>
      <c r="EO241" s="689"/>
      <c r="EP241" s="689"/>
      <c r="EQ241" s="689"/>
      <c r="ER241" s="689"/>
      <c r="ES241" s="689"/>
      <c r="ET241" s="689"/>
      <c r="EU241" s="689"/>
      <c r="EV241" s="689"/>
      <c r="EW241" s="689"/>
      <c r="EX241" s="689"/>
      <c r="EY241" s="689"/>
      <c r="EZ241" s="689"/>
      <c r="FA241" s="689"/>
      <c r="FB241" s="689"/>
      <c r="FC241" s="689"/>
      <c r="FD241" s="689"/>
      <c r="FE241" s="689"/>
      <c r="FF241" s="689"/>
      <c r="FG241" s="689"/>
      <c r="FH241" s="689"/>
      <c r="FI241" s="689"/>
      <c r="FJ241" s="689"/>
      <c r="FK241" s="689"/>
      <c r="FL241" s="689"/>
      <c r="FM241" s="689"/>
      <c r="FN241" s="689"/>
      <c r="FO241" s="689"/>
      <c r="FP241" s="689"/>
      <c r="FQ241" s="689"/>
      <c r="FR241" s="689"/>
      <c r="FS241" s="689"/>
      <c r="FT241" s="689"/>
      <c r="FU241" s="689"/>
      <c r="FV241" s="689"/>
      <c r="FW241" s="689"/>
      <c r="FX241" s="689"/>
      <c r="FY241" s="689"/>
      <c r="FZ241" s="689"/>
      <c r="GA241" s="689"/>
      <c r="GB241" s="689"/>
      <c r="GC241" s="689"/>
      <c r="GD241" s="689"/>
      <c r="GE241" s="689"/>
      <c r="GF241" s="689"/>
      <c r="GG241" s="689"/>
      <c r="GH241" s="689"/>
      <c r="GI241" s="689"/>
      <c r="GJ241" s="689"/>
      <c r="GK241" s="689"/>
      <c r="GL241" s="689"/>
      <c r="GM241" s="689"/>
      <c r="GN241" s="689"/>
      <c r="GO241" s="689"/>
      <c r="GP241" s="689"/>
      <c r="GQ241" s="689"/>
      <c r="GR241" s="689"/>
      <c r="GS241" s="689"/>
      <c r="GT241" s="689"/>
      <c r="GU241" s="689"/>
      <c r="GV241" s="689"/>
      <c r="GW241" s="689"/>
      <c r="GX241" s="689"/>
      <c r="GY241" s="689"/>
      <c r="GZ241" s="689"/>
      <c r="HA241" s="689"/>
      <c r="HB241" s="689"/>
      <c r="HC241" s="689"/>
      <c r="HD241" s="689"/>
      <c r="HE241" s="689"/>
      <c r="HF241" s="689"/>
      <c r="HG241" s="689"/>
      <c r="HH241" s="689"/>
      <c r="HI241" s="689"/>
      <c r="HJ241" s="689"/>
      <c r="HK241" s="689"/>
      <c r="HL241" s="689"/>
      <c r="HM241" s="689"/>
      <c r="HN241" s="689"/>
      <c r="HO241" s="689"/>
      <c r="HP241" s="689"/>
      <c r="HQ241" s="689"/>
      <c r="HR241" s="689"/>
      <c r="HS241" s="689"/>
      <c r="HT241" s="689"/>
      <c r="HU241" s="689"/>
      <c r="HV241" s="689"/>
      <c r="HW241" s="689"/>
      <c r="HX241" s="689"/>
      <c r="HY241" s="689"/>
      <c r="HZ241" s="689"/>
      <c r="IA241" s="689"/>
      <c r="IB241" s="689"/>
      <c r="IC241" s="689"/>
      <c r="ID241" s="689"/>
      <c r="IE241" s="689"/>
      <c r="IF241" s="689"/>
      <c r="IG241" s="689"/>
      <c r="IH241" s="689"/>
      <c r="II241" s="689"/>
      <c r="IJ241" s="689"/>
      <c r="IK241" s="689"/>
      <c r="IL241" s="689"/>
      <c r="IM241" s="689"/>
      <c r="IN241" s="689"/>
      <c r="IO241" s="689"/>
      <c r="IP241" s="689"/>
      <c r="IQ241" s="689"/>
      <c r="IR241" s="689"/>
      <c r="IS241" s="689"/>
      <c r="IT241" s="689"/>
      <c r="IU241" s="689"/>
      <c r="IV241" s="689"/>
      <c r="IW241" s="689"/>
      <c r="IX241" s="689"/>
      <c r="IY241" s="689"/>
      <c r="IZ241" s="689"/>
      <c r="JA241" s="689"/>
      <c r="JB241" s="689"/>
      <c r="JC241" s="689"/>
      <c r="JD241" s="689"/>
      <c r="JE241" s="689"/>
      <c r="JF241" s="689"/>
      <c r="JG241" s="689"/>
      <c r="JH241" s="689"/>
      <c r="JI241" s="689"/>
      <c r="JJ241" s="689"/>
      <c r="JK241" s="689"/>
      <c r="JL241" s="689"/>
      <c r="JM241" s="689"/>
      <c r="JN241" s="689"/>
      <c r="JO241" s="689"/>
      <c r="JP241" s="689"/>
      <c r="JQ241" s="689"/>
      <c r="JR241" s="689"/>
      <c r="JS241" s="689"/>
      <c r="JT241" s="689"/>
      <c r="JU241" s="689"/>
      <c r="JV241" s="689"/>
      <c r="JW241" s="689"/>
      <c r="JX241" s="689"/>
      <c r="JY241" s="689"/>
      <c r="JZ241" s="689"/>
      <c r="KA241" s="689"/>
      <c r="KB241" s="689"/>
      <c r="KC241" s="689"/>
      <c r="KD241" s="689"/>
      <c r="KE241" s="689"/>
      <c r="KF241" s="689"/>
      <c r="KG241" s="689"/>
      <c r="KH241" s="689"/>
      <c r="KI241" s="689"/>
      <c r="KJ241" s="689"/>
      <c r="KK241" s="689"/>
      <c r="KL241" s="689"/>
      <c r="KM241" s="689"/>
      <c r="KN241" s="689"/>
      <c r="KO241" s="689"/>
      <c r="KP241" s="689"/>
      <c r="KQ241" s="689"/>
      <c r="KR241" s="689"/>
      <c r="KS241" s="689"/>
      <c r="KT241" s="689"/>
      <c r="KU241" s="689"/>
      <c r="KV241" s="689"/>
      <c r="KW241" s="689"/>
      <c r="KX241" s="689"/>
      <c r="KY241" s="689"/>
      <c r="KZ241" s="689"/>
      <c r="LA241" s="689"/>
      <c r="LB241" s="689"/>
      <c r="LC241" s="689"/>
      <c r="LD241" s="689"/>
      <c r="LE241" s="689"/>
      <c r="LF241" s="689"/>
      <c r="LG241" s="689"/>
      <c r="LH241" s="689"/>
      <c r="LI241" s="689"/>
      <c r="LJ241" s="689"/>
      <c r="LK241" s="689"/>
      <c r="LL241" s="689"/>
      <c r="LM241" s="689"/>
      <c r="LN241" s="689"/>
      <c r="LO241" s="689"/>
      <c r="LP241" s="689"/>
      <c r="LQ241" s="689"/>
      <c r="LR241" s="689"/>
      <c r="LS241" s="689"/>
      <c r="LT241" s="689"/>
      <c r="LU241" s="689"/>
      <c r="LV241" s="689"/>
      <c r="LW241" s="689"/>
      <c r="LX241" s="689"/>
      <c r="LY241" s="689"/>
      <c r="LZ241" s="689"/>
      <c r="MA241" s="689"/>
      <c r="MB241" s="689"/>
      <c r="MC241" s="689"/>
      <c r="MD241" s="689"/>
      <c r="ME241" s="689"/>
      <c r="MF241" s="689"/>
      <c r="MG241" s="689"/>
      <c r="MH241" s="689"/>
      <c r="MI241" s="689"/>
      <c r="MJ241" s="689"/>
      <c r="MK241" s="689"/>
      <c r="ML241" s="689"/>
      <c r="MM241" s="689"/>
      <c r="MN241" s="689"/>
      <c r="MO241" s="689"/>
      <c r="MP241" s="689"/>
      <c r="MQ241" s="689"/>
      <c r="MR241" s="689"/>
      <c r="MS241" s="689"/>
      <c r="MT241" s="689"/>
      <c r="MU241" s="689"/>
      <c r="MV241" s="689"/>
      <c r="MW241" s="689"/>
      <c r="MX241" s="689"/>
      <c r="MY241" s="689"/>
      <c r="MZ241" s="689"/>
      <c r="NA241" s="689"/>
      <c r="NB241" s="689"/>
      <c r="NC241" s="689"/>
      <c r="ND241" s="689"/>
      <c r="NE241" s="689"/>
      <c r="NF241" s="689"/>
      <c r="NG241" s="689"/>
      <c r="NH241" s="689"/>
      <c r="NI241" s="689"/>
      <c r="NJ241" s="689"/>
      <c r="NK241" s="689"/>
      <c r="NL241" s="689"/>
      <c r="NM241" s="689"/>
      <c r="NN241" s="689"/>
      <c r="NO241" s="689"/>
      <c r="NP241" s="689"/>
      <c r="NQ241" s="689"/>
      <c r="NR241" s="689"/>
      <c r="NS241" s="689"/>
      <c r="NT241" s="689"/>
      <c r="NU241" s="689"/>
      <c r="NV241" s="689"/>
      <c r="NW241" s="689"/>
      <c r="NX241" s="689"/>
      <c r="NY241" s="689"/>
      <c r="NZ241" s="689"/>
      <c r="OA241" s="689"/>
      <c r="OB241" s="689"/>
      <c r="OC241" s="689"/>
      <c r="OD241" s="689"/>
      <c r="OE241" s="689"/>
      <c r="OF241" s="689"/>
      <c r="OG241" s="689"/>
      <c r="OH241" s="689"/>
      <c r="OI241" s="689"/>
      <c r="OJ241" s="689"/>
      <c r="OK241" s="689"/>
      <c r="OL241" s="689"/>
      <c r="OM241" s="689"/>
      <c r="ON241" s="689"/>
      <c r="OO241" s="689"/>
      <c r="OP241" s="689"/>
      <c r="OQ241" s="689"/>
      <c r="OR241" s="689"/>
      <c r="OS241" s="689"/>
      <c r="OT241" s="689"/>
      <c r="OU241" s="689"/>
      <c r="OV241" s="689"/>
      <c r="OW241" s="689"/>
      <c r="OX241" s="689"/>
      <c r="OY241" s="689"/>
      <c r="OZ241" s="689"/>
      <c r="PA241" s="689"/>
      <c r="PB241" s="689"/>
      <c r="PC241" s="689"/>
      <c r="PD241" s="689"/>
      <c r="PE241" s="689"/>
      <c r="PF241" s="689"/>
      <c r="PG241" s="689"/>
      <c r="PH241" s="689"/>
      <c r="PI241" s="689"/>
      <c r="PJ241" s="689"/>
      <c r="PK241" s="689"/>
      <c r="PL241" s="689"/>
      <c r="PM241" s="689"/>
      <c r="PN241" s="689"/>
      <c r="PO241" s="689"/>
      <c r="PP241" s="689"/>
      <c r="PQ241" s="689"/>
      <c r="PR241" s="689"/>
      <c r="PS241" s="689"/>
      <c r="PT241" s="689"/>
      <c r="PU241" s="689"/>
      <c r="PV241" s="689"/>
      <c r="PW241" s="689"/>
      <c r="PX241" s="689"/>
      <c r="PY241" s="689"/>
      <c r="PZ241" s="689"/>
      <c r="QA241" s="689"/>
      <c r="QB241" s="689"/>
      <c r="QC241" s="689"/>
      <c r="QD241" s="689"/>
      <c r="QE241" s="689"/>
      <c r="QF241" s="689"/>
      <c r="QG241" s="689"/>
      <c r="QH241" s="689"/>
      <c r="QI241" s="689"/>
      <c r="QJ241" s="689"/>
      <c r="QK241" s="689"/>
      <c r="QL241" s="689"/>
      <c r="QM241" s="689"/>
      <c r="QN241" s="689"/>
      <c r="QO241" s="689"/>
      <c r="QP241" s="689"/>
      <c r="QQ241" s="689"/>
      <c r="QR241" s="689"/>
      <c r="QS241" s="689"/>
      <c r="QT241" s="689"/>
      <c r="QU241" s="689"/>
      <c r="QV241" s="689"/>
      <c r="QW241" s="689"/>
      <c r="QX241" s="689"/>
      <c r="QY241" s="689"/>
      <c r="QZ241" s="689"/>
      <c r="RA241" s="689"/>
      <c r="RB241" s="689"/>
      <c r="RC241" s="689"/>
      <c r="RD241" s="689"/>
      <c r="RE241" s="689"/>
      <c r="RF241" s="689"/>
      <c r="RG241" s="689"/>
      <c r="RH241" s="689"/>
      <c r="RI241" s="689"/>
      <c r="RJ241" s="689"/>
      <c r="RK241" s="689"/>
      <c r="RL241" s="689"/>
      <c r="RM241" s="689"/>
      <c r="RN241" s="689"/>
      <c r="RO241" s="689"/>
      <c r="RP241" s="689"/>
      <c r="RQ241" s="689"/>
      <c r="RR241" s="689"/>
      <c r="RS241" s="689"/>
      <c r="RT241" s="689"/>
      <c r="RU241" s="689"/>
      <c r="RV241" s="689"/>
      <c r="RW241" s="689"/>
      <c r="RX241" s="689"/>
      <c r="RY241" s="689"/>
      <c r="RZ241" s="689"/>
      <c r="SA241" s="689"/>
      <c r="SB241" s="689"/>
      <c r="SC241" s="689"/>
      <c r="SD241" s="689"/>
      <c r="SE241" s="689"/>
      <c r="SF241" s="689"/>
      <c r="SG241" s="689"/>
      <c r="SH241" s="689"/>
      <c r="SI241" s="689"/>
      <c r="SJ241" s="689"/>
      <c r="SK241" s="689"/>
      <c r="SL241" s="689"/>
      <c r="SM241" s="689"/>
      <c r="SN241" s="689"/>
      <c r="SO241" s="689"/>
      <c r="SP241" s="689"/>
      <c r="SQ241" s="689"/>
      <c r="SR241" s="689"/>
      <c r="SS241" s="689"/>
      <c r="ST241" s="689"/>
      <c r="SU241" s="689"/>
      <c r="SV241" s="689"/>
      <c r="SW241" s="689"/>
      <c r="SX241" s="689"/>
      <c r="SY241" s="689"/>
      <c r="SZ241" s="689"/>
      <c r="TA241" s="689"/>
      <c r="TB241" s="689"/>
      <c r="TC241" s="689"/>
      <c r="TD241" s="689"/>
      <c r="TE241" s="689"/>
      <c r="TF241" s="689"/>
      <c r="TG241" s="689"/>
      <c r="TH241" s="689"/>
      <c r="TI241" s="689"/>
      <c r="TJ241" s="689"/>
      <c r="TK241" s="689"/>
      <c r="TL241" s="689"/>
      <c r="TM241" s="689"/>
      <c r="TN241" s="689"/>
      <c r="TO241" s="689"/>
      <c r="TP241" s="689"/>
      <c r="TQ241" s="689"/>
      <c r="TR241" s="689"/>
      <c r="TS241" s="689"/>
      <c r="TT241" s="689"/>
      <c r="TU241" s="689"/>
      <c r="TV241" s="689"/>
      <c r="TW241" s="689"/>
      <c r="TX241" s="689"/>
      <c r="TY241" s="689"/>
      <c r="TZ241" s="689"/>
      <c r="UA241" s="689"/>
      <c r="UB241" s="689"/>
      <c r="UC241" s="689"/>
      <c r="UD241" s="689"/>
      <c r="UE241" s="689"/>
      <c r="UF241" s="689"/>
      <c r="UG241" s="689"/>
      <c r="UH241" s="689"/>
      <c r="UI241" s="689"/>
      <c r="UJ241" s="689"/>
      <c r="UK241" s="689"/>
      <c r="UL241" s="689"/>
      <c r="UM241" s="689"/>
      <c r="UN241" s="689"/>
      <c r="UO241" s="689"/>
      <c r="UP241" s="689"/>
      <c r="UQ241" s="689"/>
      <c r="UR241" s="689"/>
      <c r="US241" s="689"/>
      <c r="UT241" s="689"/>
      <c r="UU241" s="689"/>
      <c r="UV241" s="689"/>
      <c r="UW241" s="689"/>
      <c r="UX241" s="689"/>
      <c r="UY241" s="689"/>
      <c r="UZ241" s="689"/>
      <c r="VA241" s="689"/>
      <c r="VB241" s="689"/>
      <c r="VC241" s="689"/>
      <c r="VD241" s="689"/>
      <c r="VE241" s="689"/>
      <c r="VF241" s="689"/>
      <c r="VG241" s="689"/>
      <c r="VH241" s="689"/>
      <c r="VI241" s="689"/>
      <c r="VJ241" s="689"/>
      <c r="VK241" s="689"/>
      <c r="VL241" s="689"/>
      <c r="VM241" s="689"/>
      <c r="VN241" s="689"/>
      <c r="VO241" s="689"/>
      <c r="VP241" s="689"/>
      <c r="VQ241" s="689"/>
      <c r="VR241" s="689"/>
      <c r="VS241" s="689"/>
      <c r="VT241" s="689"/>
      <c r="VU241" s="689"/>
      <c r="VV241" s="689"/>
      <c r="VW241" s="689"/>
      <c r="VX241" s="689"/>
      <c r="VY241" s="689"/>
      <c r="VZ241" s="689"/>
      <c r="WA241" s="689"/>
      <c r="WB241" s="689"/>
      <c r="WC241" s="689"/>
      <c r="WD241" s="689"/>
      <c r="WE241" s="689"/>
      <c r="WF241" s="689"/>
      <c r="WG241" s="689"/>
      <c r="WH241" s="689"/>
      <c r="WI241" s="689"/>
      <c r="WJ241" s="689"/>
      <c r="WK241" s="689"/>
      <c r="WL241" s="689"/>
      <c r="WM241" s="689"/>
      <c r="WN241" s="689"/>
      <c r="WO241" s="689"/>
      <c r="WP241" s="689"/>
      <c r="WQ241" s="689"/>
      <c r="WR241" s="689"/>
      <c r="WS241" s="689"/>
      <c r="WT241" s="689"/>
      <c r="WU241" s="689"/>
      <c r="WV241" s="689"/>
      <c r="WW241" s="689"/>
      <c r="WX241" s="689"/>
      <c r="WY241" s="689"/>
      <c r="WZ241" s="689"/>
      <c r="XA241" s="689"/>
      <c r="XB241" s="689"/>
      <c r="XC241" s="689"/>
      <c r="XD241" s="689"/>
      <c r="XE241" s="689"/>
      <c r="XF241" s="689"/>
      <c r="XG241" s="689"/>
      <c r="XH241" s="689"/>
      <c r="XI241" s="689"/>
      <c r="XJ241" s="689"/>
      <c r="XK241" s="689"/>
      <c r="XL241" s="689"/>
      <c r="XM241" s="689"/>
      <c r="XN241" s="689"/>
      <c r="XO241" s="689"/>
      <c r="XP241" s="689"/>
      <c r="XQ241" s="689"/>
      <c r="XR241" s="689"/>
      <c r="XS241" s="689"/>
      <c r="XT241" s="689"/>
      <c r="XU241" s="689"/>
      <c r="XV241" s="689"/>
      <c r="XW241" s="689"/>
      <c r="XX241" s="689"/>
      <c r="XY241" s="689"/>
      <c r="XZ241" s="689"/>
      <c r="YA241" s="689"/>
      <c r="YB241" s="689"/>
      <c r="YC241" s="689"/>
      <c r="YD241" s="689"/>
      <c r="YE241" s="689"/>
      <c r="YF241" s="689"/>
      <c r="YG241" s="689"/>
      <c r="YH241" s="689"/>
      <c r="YI241" s="689"/>
      <c r="YJ241" s="689"/>
      <c r="YK241" s="689"/>
      <c r="YL241" s="689"/>
      <c r="YM241" s="689"/>
      <c r="YN241" s="689"/>
      <c r="YO241" s="689"/>
      <c r="YP241" s="689"/>
      <c r="YQ241" s="689"/>
      <c r="YR241" s="689"/>
      <c r="YS241" s="689"/>
      <c r="YT241" s="689"/>
      <c r="YU241" s="689"/>
      <c r="YV241" s="689"/>
      <c r="YW241" s="689"/>
      <c r="YX241" s="689"/>
      <c r="YY241" s="689"/>
      <c r="YZ241" s="689"/>
      <c r="ZA241" s="689"/>
      <c r="ZB241" s="689"/>
      <c r="ZC241" s="689"/>
      <c r="ZD241" s="689"/>
      <c r="ZE241" s="689"/>
      <c r="ZF241" s="689"/>
      <c r="ZG241" s="689"/>
      <c r="ZH241" s="689"/>
      <c r="ZI241" s="689"/>
      <c r="ZJ241" s="689"/>
      <c r="ZK241" s="689"/>
      <c r="ZL241" s="689"/>
      <c r="ZM241" s="689"/>
      <c r="ZN241" s="689"/>
      <c r="ZO241" s="689"/>
      <c r="ZP241" s="689"/>
      <c r="ZQ241" s="689"/>
      <c r="ZR241" s="689"/>
      <c r="ZS241" s="689"/>
      <c r="ZT241" s="689"/>
      <c r="ZU241" s="689"/>
      <c r="ZV241" s="689"/>
      <c r="ZW241" s="689"/>
      <c r="ZX241" s="689"/>
      <c r="ZY241" s="689"/>
      <c r="ZZ241" s="689"/>
      <c r="AAA241" s="689"/>
      <c r="AAB241" s="689"/>
      <c r="AAC241" s="689"/>
      <c r="AAD241" s="689"/>
      <c r="AAE241" s="689"/>
      <c r="AAF241" s="689"/>
      <c r="AAG241" s="689"/>
      <c r="AAH241" s="689"/>
      <c r="AAI241" s="689"/>
      <c r="AAJ241" s="689"/>
      <c r="AAK241" s="689"/>
      <c r="AAL241" s="689"/>
      <c r="AAM241" s="689"/>
      <c r="AAN241" s="689"/>
      <c r="AAO241" s="689"/>
      <c r="AAP241" s="689"/>
      <c r="AAQ241" s="689"/>
      <c r="AAR241" s="689"/>
      <c r="AAS241" s="689"/>
      <c r="AAT241" s="689"/>
      <c r="AAU241" s="689"/>
      <c r="AAV241" s="689"/>
      <c r="AAW241" s="689"/>
      <c r="AAX241" s="689"/>
      <c r="AAY241" s="689"/>
      <c r="AAZ241" s="689"/>
      <c r="ABA241" s="689"/>
      <c r="ABB241" s="689"/>
      <c r="ABC241" s="689"/>
      <c r="ABD241" s="689"/>
      <c r="ABE241" s="689"/>
      <c r="ABF241" s="689"/>
      <c r="ABG241" s="689"/>
      <c r="ABH241" s="689"/>
      <c r="ABI241" s="689"/>
      <c r="ABJ241" s="689"/>
      <c r="ABK241" s="689"/>
      <c r="ABL241" s="689"/>
      <c r="ABM241" s="689"/>
      <c r="ABN241" s="689"/>
      <c r="ABO241" s="689"/>
      <c r="ABP241" s="689"/>
      <c r="ABQ241" s="689"/>
      <c r="ABR241" s="689"/>
      <c r="ABS241" s="689"/>
      <c r="ABT241" s="689"/>
      <c r="ABU241" s="689"/>
      <c r="ABV241" s="689"/>
      <c r="ABW241" s="689"/>
      <c r="ABX241" s="689"/>
      <c r="ABY241" s="689"/>
      <c r="ABZ241" s="689"/>
      <c r="ACA241" s="689"/>
      <c r="ACB241" s="689"/>
      <c r="ACC241" s="689"/>
      <c r="ACD241" s="689"/>
      <c r="ACE241" s="689"/>
      <c r="ACF241" s="689"/>
      <c r="ACG241" s="689"/>
      <c r="ACH241" s="689"/>
      <c r="ACI241" s="689"/>
      <c r="ACJ241" s="689"/>
      <c r="ACK241" s="689"/>
      <c r="ACL241" s="689"/>
      <c r="ACM241" s="689"/>
      <c r="ACN241" s="689"/>
      <c r="ACO241" s="689"/>
      <c r="ACP241" s="689"/>
      <c r="ACQ241" s="689"/>
      <c r="ACR241" s="689"/>
      <c r="ACS241" s="689"/>
      <c r="ACT241" s="689"/>
      <c r="ACU241" s="689"/>
      <c r="ACV241" s="689"/>
      <c r="ACW241" s="689"/>
      <c r="ACX241" s="689"/>
      <c r="ACY241" s="689"/>
      <c r="ACZ241" s="689"/>
      <c r="ADA241" s="689"/>
      <c r="ADB241" s="689"/>
      <c r="ADC241" s="689"/>
      <c r="ADD241" s="689"/>
      <c r="ADE241" s="689"/>
      <c r="ADF241" s="689"/>
      <c r="ADG241" s="689"/>
      <c r="ADH241" s="689"/>
      <c r="ADI241" s="689"/>
      <c r="ADJ241" s="689"/>
      <c r="ADK241" s="689"/>
      <c r="ADL241" s="689"/>
      <c r="ADM241" s="689"/>
      <c r="ADN241" s="689"/>
      <c r="ADO241" s="689"/>
      <c r="ADP241" s="689"/>
      <c r="ADQ241" s="689"/>
      <c r="ADR241" s="689"/>
      <c r="ADS241" s="689"/>
      <c r="ADT241" s="689"/>
      <c r="ADU241" s="689"/>
      <c r="ADV241" s="689"/>
      <c r="ADW241" s="689"/>
      <c r="ADX241" s="689"/>
      <c r="ADY241" s="689"/>
      <c r="ADZ241" s="689"/>
      <c r="AEA241" s="689"/>
      <c r="AEB241" s="689"/>
      <c r="AEC241" s="689"/>
      <c r="AED241" s="689"/>
      <c r="AEE241" s="689"/>
      <c r="AEF241" s="689"/>
      <c r="AEG241" s="689"/>
      <c r="AEH241" s="689"/>
      <c r="AEI241" s="689"/>
      <c r="AEJ241" s="689"/>
      <c r="AEK241" s="689"/>
      <c r="AEL241" s="689"/>
      <c r="AEM241" s="689"/>
      <c r="AEN241" s="689"/>
      <c r="AEO241" s="689"/>
      <c r="AEP241" s="689"/>
      <c r="AEQ241" s="689"/>
      <c r="AER241" s="689"/>
      <c r="AES241" s="689"/>
      <c r="AET241" s="689"/>
      <c r="AEU241" s="689"/>
      <c r="AEV241" s="689"/>
      <c r="AEW241" s="689"/>
      <c r="AEX241" s="689"/>
      <c r="AEY241" s="689"/>
      <c r="AEZ241" s="689"/>
      <c r="AFA241" s="689"/>
      <c r="AFB241" s="689"/>
      <c r="AFC241" s="689"/>
      <c r="AFD241" s="689"/>
      <c r="AFE241" s="689"/>
      <c r="AFF241" s="689"/>
      <c r="AFG241" s="689"/>
      <c r="AFH241" s="689"/>
      <c r="AFI241" s="689"/>
      <c r="AFJ241" s="689"/>
      <c r="AFK241" s="689"/>
      <c r="AFL241" s="689"/>
      <c r="AFM241" s="689"/>
      <c r="AFN241" s="689"/>
      <c r="AFO241" s="689"/>
      <c r="AFP241" s="689"/>
      <c r="AFQ241" s="689"/>
      <c r="AFR241" s="689"/>
      <c r="AFS241" s="689"/>
      <c r="AFT241" s="689"/>
      <c r="AFU241" s="689"/>
      <c r="AFV241" s="689"/>
      <c r="AFW241" s="689"/>
      <c r="AFX241" s="689"/>
      <c r="AFY241" s="689"/>
      <c r="AFZ241" s="689"/>
      <c r="AGA241" s="689"/>
      <c r="AGB241" s="689"/>
      <c r="AGC241" s="689"/>
      <c r="AGD241" s="689"/>
      <c r="AGE241" s="689"/>
      <c r="AGF241" s="689"/>
      <c r="AGG241" s="689"/>
      <c r="AGH241" s="689"/>
      <c r="AGI241" s="689"/>
      <c r="AGJ241" s="689"/>
      <c r="AGK241" s="689"/>
      <c r="AGL241" s="689"/>
      <c r="AGM241" s="689"/>
      <c r="AGN241" s="689"/>
      <c r="AGO241" s="689"/>
      <c r="AGP241" s="689"/>
      <c r="AGQ241" s="689"/>
      <c r="AGR241" s="689"/>
      <c r="AGS241" s="689"/>
      <c r="AGT241" s="689"/>
      <c r="AGU241" s="689"/>
      <c r="AGV241" s="689"/>
      <c r="AGW241" s="689"/>
      <c r="AGX241" s="689"/>
      <c r="AGY241" s="689"/>
      <c r="AGZ241" s="689"/>
      <c r="AHA241" s="689"/>
      <c r="AHB241" s="689"/>
      <c r="AHC241" s="689"/>
      <c r="AHD241" s="689"/>
      <c r="AHE241" s="689"/>
      <c r="AHF241" s="689"/>
      <c r="AHG241" s="689"/>
      <c r="AHH241" s="689"/>
      <c r="AHI241" s="689"/>
      <c r="AHJ241" s="689"/>
      <c r="AHK241" s="689"/>
      <c r="AHL241" s="689"/>
      <c r="AHM241" s="689"/>
      <c r="AHN241" s="689"/>
      <c r="AHO241" s="689"/>
      <c r="AHP241" s="689"/>
      <c r="AHQ241" s="689"/>
      <c r="AHR241" s="689"/>
      <c r="AHS241" s="689"/>
      <c r="AHT241" s="689"/>
      <c r="AHU241" s="689"/>
      <c r="AHV241" s="689"/>
      <c r="AHW241" s="689"/>
      <c r="AHX241" s="689"/>
      <c r="AHY241" s="689"/>
      <c r="AHZ241" s="689"/>
      <c r="AIA241" s="689"/>
      <c r="AIB241" s="689"/>
      <c r="AIC241" s="689"/>
      <c r="AID241" s="689"/>
      <c r="AIE241" s="689"/>
      <c r="AIF241" s="689"/>
      <c r="AIG241" s="689"/>
      <c r="AIH241" s="689"/>
      <c r="AII241" s="689"/>
      <c r="AIJ241" s="689"/>
      <c r="AIK241" s="689"/>
      <c r="AIL241" s="689"/>
      <c r="AIM241" s="689"/>
      <c r="AIN241" s="689"/>
      <c r="AIO241" s="689"/>
      <c r="AIP241" s="689"/>
      <c r="AIQ241" s="689"/>
      <c r="AIR241" s="689"/>
      <c r="AIS241" s="689"/>
      <c r="AIT241" s="689"/>
      <c r="AIU241" s="689"/>
      <c r="AIV241" s="689"/>
      <c r="AIW241" s="689"/>
      <c r="AIX241" s="689"/>
      <c r="AIY241" s="689"/>
      <c r="AIZ241" s="689"/>
      <c r="AJA241" s="689"/>
      <c r="AJB241" s="689"/>
      <c r="AJC241" s="689"/>
      <c r="AJD241" s="689"/>
      <c r="AJE241" s="689"/>
      <c r="AJF241" s="689"/>
      <c r="AJG241" s="689"/>
      <c r="AJH241" s="689"/>
      <c r="AJI241" s="689"/>
      <c r="AJJ241" s="689"/>
      <c r="AJK241" s="689"/>
      <c r="AJL241" s="689"/>
      <c r="AJM241" s="689"/>
      <c r="AJN241" s="689"/>
      <c r="AJO241" s="689"/>
      <c r="AJP241" s="689"/>
      <c r="AJQ241" s="689"/>
      <c r="AJR241" s="689"/>
      <c r="AJS241" s="689"/>
      <c r="AJT241" s="689"/>
      <c r="AJU241" s="689"/>
      <c r="AJV241" s="689"/>
      <c r="AJW241" s="689"/>
      <c r="AJX241" s="689"/>
      <c r="AJY241" s="689"/>
      <c r="AJZ241" s="689"/>
      <c r="AKA241" s="689"/>
      <c r="AKB241" s="689"/>
      <c r="AKC241" s="689"/>
      <c r="AKD241" s="689"/>
      <c r="AKE241" s="689"/>
      <c r="AKF241" s="689"/>
      <c r="AKG241" s="689"/>
      <c r="AKH241" s="689"/>
      <c r="AKI241" s="689"/>
      <c r="AKJ241" s="689"/>
      <c r="AKK241" s="689"/>
      <c r="AKL241" s="689"/>
      <c r="AKM241" s="689"/>
      <c r="AKN241" s="689"/>
      <c r="AKO241" s="689"/>
      <c r="AKP241" s="689"/>
      <c r="AKQ241" s="689"/>
      <c r="AKR241" s="689"/>
      <c r="AKS241" s="689"/>
      <c r="AKT241" s="689"/>
      <c r="AKU241" s="689"/>
      <c r="AKV241" s="689"/>
      <c r="AKW241" s="689"/>
      <c r="AKX241" s="689"/>
      <c r="AKY241" s="689"/>
      <c r="AKZ241" s="689"/>
      <c r="ALA241" s="689"/>
      <c r="ALB241" s="689"/>
      <c r="ALC241" s="689"/>
      <c r="ALD241" s="689"/>
      <c r="ALE241" s="689"/>
      <c r="ALF241" s="689"/>
      <c r="ALG241" s="689"/>
      <c r="ALH241" s="689"/>
      <c r="ALI241" s="689"/>
      <c r="ALJ241" s="689"/>
      <c r="ALK241" s="689"/>
      <c r="ALL241" s="689"/>
      <c r="ALM241" s="689"/>
      <c r="ALN241" s="689"/>
      <c r="ALO241" s="689"/>
      <c r="ALP241" s="689"/>
      <c r="ALQ241" s="689"/>
      <c r="ALR241" s="689"/>
      <c r="ALS241" s="689"/>
      <c r="ALT241" s="689"/>
      <c r="ALU241" s="689"/>
      <c r="ALV241" s="689"/>
      <c r="ALW241" s="689"/>
      <c r="ALX241" s="689"/>
      <c r="ALY241" s="689"/>
      <c r="ALZ241" s="689"/>
      <c r="AMA241" s="689"/>
      <c r="AMB241" s="689"/>
      <c r="AMC241" s="689"/>
      <c r="AMD241" s="689"/>
      <c r="AME241" s="689"/>
      <c r="AMF241" s="689"/>
      <c r="AMG241" s="689"/>
      <c r="AMH241" s="689"/>
      <c r="AMI241" s="689"/>
      <c r="AMJ241" s="689"/>
      <c r="AMK241" s="689"/>
      <c r="AML241" s="689"/>
      <c r="AMM241" s="689"/>
      <c r="AMN241" s="689"/>
      <c r="AMO241" s="689"/>
      <c r="AMP241" s="689"/>
      <c r="AMQ241" s="689"/>
      <c r="AMR241" s="689"/>
      <c r="AMS241" s="689"/>
      <c r="AMT241" s="689"/>
      <c r="AMU241" s="689"/>
      <c r="AMV241" s="689"/>
      <c r="AMW241" s="689"/>
      <c r="AMX241" s="689"/>
      <c r="AMY241" s="689"/>
      <c r="AMZ241" s="689"/>
      <c r="ANA241" s="689"/>
      <c r="ANB241" s="689"/>
      <c r="ANC241" s="689"/>
      <c r="AND241" s="689"/>
      <c r="ANE241" s="689"/>
      <c r="ANF241" s="689"/>
      <c r="ANG241" s="689"/>
      <c r="ANH241" s="689"/>
      <c r="ANI241" s="689"/>
      <c r="ANJ241" s="689"/>
      <c r="ANK241" s="689"/>
      <c r="ANL241" s="689"/>
      <c r="ANM241" s="689"/>
      <c r="ANN241" s="689"/>
      <c r="ANO241" s="689"/>
      <c r="ANP241" s="689"/>
      <c r="ANQ241" s="689"/>
      <c r="ANR241" s="689"/>
      <c r="ANS241" s="689"/>
      <c r="ANT241" s="689"/>
      <c r="ANU241" s="689"/>
      <c r="ANV241" s="689"/>
      <c r="ANW241" s="689"/>
      <c r="ANX241" s="689"/>
      <c r="ANY241" s="689"/>
      <c r="ANZ241" s="689"/>
      <c r="AOA241" s="689"/>
      <c r="AOB241" s="689"/>
      <c r="AOC241" s="689"/>
      <c r="AOD241" s="689"/>
      <c r="AOE241" s="689"/>
      <c r="AOF241" s="689"/>
      <c r="AOG241" s="689"/>
      <c r="AOH241" s="689"/>
      <c r="AOI241" s="689"/>
      <c r="AOJ241" s="689"/>
      <c r="AOK241" s="689"/>
      <c r="AOL241" s="689"/>
      <c r="AOM241" s="689"/>
      <c r="AON241" s="689"/>
      <c r="AOO241" s="689"/>
      <c r="AOP241" s="689"/>
      <c r="AOQ241" s="689"/>
      <c r="AOR241" s="689"/>
      <c r="AOS241" s="689"/>
      <c r="AOT241" s="689"/>
      <c r="AOU241" s="689"/>
      <c r="AOV241" s="689"/>
      <c r="AOW241" s="689"/>
      <c r="AOX241" s="689"/>
      <c r="AOY241" s="689"/>
      <c r="AOZ241" s="689"/>
      <c r="APA241" s="689"/>
      <c r="APB241" s="689"/>
      <c r="APC241" s="689"/>
      <c r="APD241" s="689"/>
      <c r="APE241" s="689"/>
      <c r="APF241" s="689"/>
      <c r="APG241" s="689"/>
      <c r="APH241" s="689"/>
      <c r="API241" s="689"/>
      <c r="APJ241" s="689"/>
      <c r="APK241" s="689"/>
      <c r="APL241" s="689"/>
      <c r="APM241" s="689"/>
      <c r="APN241" s="689"/>
      <c r="APO241" s="689"/>
      <c r="APP241" s="689"/>
      <c r="APQ241" s="689"/>
      <c r="APR241" s="689"/>
      <c r="APS241" s="689"/>
      <c r="APT241" s="689"/>
      <c r="APU241" s="689"/>
      <c r="APV241" s="689"/>
      <c r="APW241" s="689"/>
      <c r="APX241" s="689"/>
      <c r="APY241" s="689"/>
      <c r="APZ241" s="689"/>
      <c r="AQA241" s="689"/>
      <c r="AQB241" s="689"/>
      <c r="AQC241" s="689"/>
      <c r="AQD241" s="689"/>
      <c r="AQE241" s="689"/>
      <c r="AQF241" s="689"/>
      <c r="AQG241" s="689"/>
      <c r="AQH241" s="689"/>
      <c r="AQI241" s="689"/>
      <c r="AQJ241" s="689"/>
      <c r="AQK241" s="689"/>
      <c r="AQL241" s="689"/>
      <c r="AQM241" s="689"/>
      <c r="AQN241" s="689"/>
      <c r="AQO241" s="689"/>
      <c r="AQP241" s="689"/>
      <c r="AQQ241" s="689"/>
      <c r="AQR241" s="689"/>
      <c r="AQS241" s="689"/>
      <c r="AQT241" s="689"/>
      <c r="AQU241" s="689"/>
      <c r="AQV241" s="689"/>
      <c r="AQW241" s="689"/>
      <c r="AQX241" s="689"/>
      <c r="AQY241" s="689"/>
      <c r="AQZ241" s="689"/>
      <c r="ARA241" s="689"/>
      <c r="ARB241" s="689"/>
      <c r="ARC241" s="689"/>
      <c r="ARD241" s="689"/>
      <c r="ARE241" s="689"/>
      <c r="ARF241" s="689"/>
      <c r="ARG241" s="689"/>
      <c r="ARH241" s="689"/>
      <c r="ARI241" s="689"/>
      <c r="ARJ241" s="689"/>
      <c r="ARK241" s="689"/>
      <c r="ARL241" s="689"/>
      <c r="ARM241" s="689"/>
      <c r="ARN241" s="689"/>
      <c r="ARO241" s="689"/>
      <c r="ARP241" s="689"/>
      <c r="ARQ241" s="689"/>
      <c r="ARR241" s="689"/>
      <c r="ARS241" s="689"/>
      <c r="ART241" s="689"/>
      <c r="ARU241" s="689"/>
      <c r="ARV241" s="689"/>
      <c r="ARW241" s="689"/>
      <c r="ARX241" s="689"/>
      <c r="ARY241" s="689"/>
      <c r="ARZ241" s="689"/>
      <c r="ASA241" s="689"/>
      <c r="ASB241" s="689"/>
      <c r="ASC241" s="689"/>
      <c r="ASD241" s="689"/>
      <c r="ASE241" s="689"/>
      <c r="ASF241" s="689"/>
      <c r="ASG241" s="689"/>
      <c r="ASH241" s="689"/>
      <c r="ASI241" s="689"/>
      <c r="ASJ241" s="689"/>
      <c r="ASK241" s="689"/>
      <c r="ASL241" s="689"/>
      <c r="ASM241" s="689"/>
      <c r="ASN241" s="689"/>
      <c r="ASO241" s="689"/>
      <c r="ASP241" s="689"/>
      <c r="ASQ241" s="689"/>
      <c r="ASR241" s="689"/>
      <c r="ASS241" s="689"/>
      <c r="AST241" s="689"/>
      <c r="ASU241" s="689"/>
      <c r="ASV241" s="689"/>
      <c r="ASW241" s="689"/>
      <c r="ASX241" s="689"/>
      <c r="ASY241" s="689"/>
      <c r="ASZ241" s="689"/>
      <c r="ATA241" s="689"/>
      <c r="ATB241" s="689"/>
      <c r="ATC241" s="689"/>
      <c r="ATD241" s="689"/>
      <c r="ATE241" s="689"/>
      <c r="ATF241" s="689"/>
      <c r="ATG241" s="689"/>
      <c r="ATH241" s="689"/>
      <c r="ATI241" s="689"/>
      <c r="ATJ241" s="689"/>
      <c r="ATK241" s="689"/>
      <c r="ATL241" s="689"/>
      <c r="ATM241" s="689"/>
      <c r="ATN241" s="689"/>
      <c r="ATO241" s="689"/>
      <c r="ATP241" s="689"/>
      <c r="ATQ241" s="689"/>
      <c r="ATR241" s="689"/>
      <c r="ATS241" s="689"/>
      <c r="ATT241" s="689"/>
      <c r="ATU241" s="689"/>
      <c r="ATV241" s="689"/>
      <c r="ATW241" s="689"/>
      <c r="ATX241" s="689"/>
      <c r="ATY241" s="689"/>
      <c r="ATZ241" s="689"/>
      <c r="AUA241" s="689"/>
      <c r="AUB241" s="689"/>
      <c r="AUC241" s="689"/>
      <c r="AUD241" s="689"/>
      <c r="AUE241" s="689"/>
      <c r="AUF241" s="689"/>
      <c r="AUG241" s="689"/>
      <c r="AUH241" s="689"/>
      <c r="AUI241" s="689"/>
      <c r="AUJ241" s="689"/>
      <c r="AUK241" s="689"/>
      <c r="AUL241" s="689"/>
      <c r="AUM241" s="689"/>
      <c r="AUN241" s="689"/>
      <c r="AUO241" s="689"/>
      <c r="AUP241" s="689"/>
      <c r="AUQ241" s="689"/>
      <c r="AUR241" s="689"/>
      <c r="AUS241" s="689"/>
      <c r="AUT241" s="689"/>
      <c r="AUU241" s="689"/>
      <c r="AUV241" s="689"/>
      <c r="AUW241" s="689"/>
      <c r="AUX241" s="689"/>
      <c r="AUY241" s="689"/>
      <c r="AUZ241" s="689"/>
      <c r="AVA241" s="689"/>
      <c r="AVB241" s="689"/>
      <c r="AVC241" s="689"/>
      <c r="AVD241" s="689"/>
      <c r="AVE241" s="689"/>
      <c r="AVF241" s="689"/>
      <c r="AVG241" s="689"/>
      <c r="AVH241" s="689"/>
      <c r="AVI241" s="689"/>
      <c r="AVJ241" s="689"/>
      <c r="AVK241" s="689"/>
      <c r="AVL241" s="689"/>
      <c r="AVM241" s="689"/>
      <c r="AVN241" s="689"/>
      <c r="AVO241" s="689"/>
      <c r="AVP241" s="689"/>
      <c r="AVQ241" s="689"/>
      <c r="AVR241" s="689"/>
      <c r="AVS241" s="689"/>
      <c r="AVT241" s="689"/>
      <c r="AVU241" s="689"/>
      <c r="AVV241" s="689"/>
      <c r="AVW241" s="689"/>
      <c r="AVX241" s="689"/>
      <c r="AVY241" s="689"/>
      <c r="AVZ241" s="689"/>
      <c r="AWA241" s="689"/>
      <c r="AWB241" s="689"/>
      <c r="AWC241" s="689"/>
      <c r="AWD241" s="689"/>
      <c r="AWE241" s="689"/>
      <c r="AWF241" s="689"/>
      <c r="AWG241" s="689"/>
      <c r="AWH241" s="689"/>
      <c r="AWI241" s="689"/>
      <c r="AWJ241" s="689"/>
      <c r="AWK241" s="689"/>
      <c r="AWL241" s="689"/>
      <c r="AWM241" s="689"/>
      <c r="AWN241" s="689"/>
      <c r="AWO241" s="689"/>
      <c r="AWP241" s="689"/>
      <c r="AWQ241" s="689"/>
      <c r="AWR241" s="689"/>
      <c r="AWS241" s="689"/>
      <c r="AWT241" s="689"/>
      <c r="AWU241" s="689"/>
      <c r="AWV241" s="689"/>
      <c r="AWW241" s="689"/>
      <c r="AWX241" s="689"/>
      <c r="AWY241" s="689"/>
      <c r="AWZ241" s="689"/>
      <c r="AXA241" s="689"/>
      <c r="AXB241" s="689"/>
      <c r="AXC241" s="689"/>
      <c r="AXD241" s="689"/>
      <c r="AXE241" s="689"/>
      <c r="AXF241" s="689"/>
      <c r="AXG241" s="689"/>
      <c r="AXH241" s="689"/>
      <c r="AXI241" s="689"/>
      <c r="AXJ241" s="689"/>
    </row>
    <row r="242" spans="1:1310" ht="20.100000000000001" customHeight="1" thickBot="1">
      <c r="B242" s="563"/>
      <c r="C242" s="563"/>
      <c r="D242" s="563"/>
      <c r="E242" s="594"/>
      <c r="F242" s="594"/>
      <c r="G242" s="563"/>
      <c r="H242" s="563"/>
      <c r="I242" s="563"/>
      <c r="J242" s="563"/>
      <c r="K242" s="563"/>
      <c r="L242" s="563"/>
      <c r="M242" s="563"/>
      <c r="N242" s="563"/>
      <c r="O242" s="563"/>
      <c r="P242" s="563"/>
      <c r="Q242" s="563"/>
    </row>
    <row r="243" spans="1:1310" ht="20.100000000000001" customHeight="1">
      <c r="A243" s="709" t="s">
        <v>62</v>
      </c>
      <c r="B243" s="3714" t="s">
        <v>2100</v>
      </c>
      <c r="C243" s="3715"/>
      <c r="D243" s="3715"/>
      <c r="E243" s="3715"/>
      <c r="F243" s="3715"/>
      <c r="G243" s="3716"/>
      <c r="H243" s="563"/>
      <c r="I243" s="3720" t="s">
        <v>2101</v>
      </c>
      <c r="J243" s="3721"/>
      <c r="K243" s="3721"/>
      <c r="L243" s="3721"/>
      <c r="M243" s="3721"/>
      <c r="N243" s="3721"/>
      <c r="O243" s="3722"/>
      <c r="P243" s="563"/>
      <c r="Q243" s="563"/>
    </row>
    <row r="244" spans="1:1310" ht="20.100000000000001" customHeight="1">
      <c r="A244" s="3725" t="s">
        <v>2100</v>
      </c>
      <c r="B244" s="3717"/>
      <c r="C244" s="3718"/>
      <c r="D244" s="3718"/>
      <c r="E244" s="3718"/>
      <c r="F244" s="3718"/>
      <c r="G244" s="3719"/>
      <c r="H244" s="563"/>
      <c r="I244" s="710" t="s">
        <v>2102</v>
      </c>
      <c r="J244" s="94"/>
      <c r="K244" s="94"/>
      <c r="L244" s="711" t="s">
        <v>2103</v>
      </c>
      <c r="M244" s="94"/>
      <c r="N244" s="94"/>
      <c r="O244" s="712"/>
      <c r="P244" s="563"/>
      <c r="Q244" s="563"/>
    </row>
    <row r="245" spans="1:1310" ht="20.100000000000001" customHeight="1">
      <c r="A245" s="3725"/>
      <c r="B245" s="713"/>
      <c r="C245" s="75"/>
      <c r="D245" s="714"/>
      <c r="E245" s="75"/>
      <c r="F245" s="714"/>
      <c r="G245" s="715"/>
      <c r="H245" s="563"/>
      <c r="I245" s="710" t="s">
        <v>2104</v>
      </c>
      <c r="J245" s="94"/>
      <c r="K245" s="94"/>
      <c r="L245" s="711" t="s">
        <v>2105</v>
      </c>
      <c r="M245" s="94"/>
      <c r="N245" s="94"/>
      <c r="O245" s="712"/>
      <c r="P245" s="563"/>
      <c r="Q245" s="563"/>
    </row>
    <row r="246" spans="1:1310" ht="20.100000000000001" customHeight="1">
      <c r="A246" s="3725"/>
      <c r="B246" s="716" t="s">
        <v>17</v>
      </c>
      <c r="C246" s="717" t="s">
        <v>2106</v>
      </c>
      <c r="D246" s="94"/>
      <c r="E246" s="94"/>
      <c r="F246" s="94"/>
      <c r="G246" s="712"/>
      <c r="H246" s="563"/>
      <c r="I246" s="710" t="s">
        <v>2107</v>
      </c>
      <c r="J246" s="94"/>
      <c r="K246" s="94"/>
      <c r="L246" s="563"/>
      <c r="M246" s="94"/>
      <c r="N246" s="94"/>
      <c r="O246" s="712"/>
      <c r="P246" s="563"/>
      <c r="Q246" s="563"/>
    </row>
    <row r="247" spans="1:1310" ht="20.100000000000001" customHeight="1">
      <c r="A247" s="3725"/>
      <c r="B247" s="718" t="s">
        <v>18</v>
      </c>
      <c r="C247" s="717" t="s">
        <v>2108</v>
      </c>
      <c r="D247" s="94"/>
      <c r="E247" s="94"/>
      <c r="F247" s="94"/>
      <c r="G247" s="712"/>
      <c r="H247" s="563"/>
      <c r="I247" s="710" t="s">
        <v>2109</v>
      </c>
      <c r="J247" s="94"/>
      <c r="K247" s="94"/>
      <c r="L247" s="711" t="s">
        <v>2110</v>
      </c>
      <c r="M247" s="94"/>
      <c r="N247" s="94"/>
      <c r="O247" s="712"/>
      <c r="P247" s="563"/>
      <c r="Q247" s="563"/>
    </row>
    <row r="248" spans="1:1310" ht="20.100000000000001" customHeight="1">
      <c r="A248" s="3725"/>
      <c r="B248" s="719" t="s">
        <v>19</v>
      </c>
      <c r="C248" s="717" t="s">
        <v>2111</v>
      </c>
      <c r="D248" s="94"/>
      <c r="E248" s="94"/>
      <c r="F248" s="94"/>
      <c r="G248" s="712"/>
      <c r="H248" s="563"/>
      <c r="I248" s="710" t="s">
        <v>2112</v>
      </c>
      <c r="J248" s="94"/>
      <c r="K248" s="94"/>
      <c r="L248" s="711" t="s">
        <v>2113</v>
      </c>
      <c r="M248" s="94"/>
      <c r="N248" s="94"/>
      <c r="O248" s="712"/>
      <c r="P248" s="563"/>
      <c r="Q248" s="563"/>
    </row>
    <row r="249" spans="1:1310" ht="20.100000000000001" customHeight="1" thickBot="1">
      <c r="A249" s="3725"/>
      <c r="B249" s="627"/>
      <c r="C249" s="94"/>
      <c r="D249" s="94"/>
      <c r="E249" s="94"/>
      <c r="F249" s="94"/>
      <c r="G249" s="712"/>
      <c r="H249" s="563"/>
      <c r="I249" s="710"/>
      <c r="J249" s="94"/>
      <c r="K249" s="94"/>
      <c r="L249" s="711" t="s">
        <v>2114</v>
      </c>
      <c r="M249" s="94"/>
      <c r="N249" s="94"/>
      <c r="O249" s="712"/>
      <c r="P249" s="563"/>
      <c r="Q249" s="563"/>
    </row>
    <row r="250" spans="1:1310" ht="20.100000000000001" customHeight="1">
      <c r="A250" s="3725"/>
      <c r="B250" s="720"/>
      <c r="C250" s="721"/>
      <c r="D250" s="722"/>
      <c r="E250" s="721"/>
      <c r="F250" s="722"/>
      <c r="G250" s="723"/>
      <c r="H250" s="563"/>
      <c r="I250" s="627"/>
      <c r="J250" s="94"/>
      <c r="K250" s="94"/>
      <c r="L250" s="94"/>
      <c r="M250" s="94"/>
      <c r="N250" s="94"/>
      <c r="O250" s="712"/>
      <c r="P250" s="563"/>
      <c r="Q250" s="563"/>
    </row>
    <row r="251" spans="1:1310" ht="20.100000000000001" customHeight="1">
      <c r="A251" s="3725"/>
      <c r="B251" s="3726" t="s">
        <v>2115</v>
      </c>
      <c r="C251" s="3727"/>
      <c r="D251" s="3727"/>
      <c r="E251" s="3727"/>
      <c r="F251" s="3727"/>
      <c r="G251" s="3728"/>
      <c r="H251" s="563"/>
      <c r="I251" s="710" t="s">
        <v>2116</v>
      </c>
      <c r="J251" s="94"/>
      <c r="K251" s="94"/>
      <c r="L251" s="685" t="s">
        <v>2117</v>
      </c>
      <c r="M251" s="94"/>
      <c r="N251" s="94"/>
      <c r="O251" s="712"/>
      <c r="P251" s="563"/>
      <c r="Q251" s="563"/>
    </row>
    <row r="252" spans="1:1310" ht="20.100000000000001" customHeight="1">
      <c r="A252" s="3725"/>
      <c r="B252" s="724"/>
      <c r="C252" s="94"/>
      <c r="D252" s="725"/>
      <c r="E252" s="94"/>
      <c r="F252" s="725"/>
      <c r="G252" s="726"/>
      <c r="H252" s="563"/>
      <c r="I252" s="710" t="s">
        <v>2118</v>
      </c>
      <c r="J252" s="94"/>
      <c r="K252" s="94"/>
      <c r="L252" s="727">
        <v>0</v>
      </c>
      <c r="M252" s="728">
        <v>0</v>
      </c>
      <c r="N252" s="729">
        <v>0</v>
      </c>
      <c r="O252" s="730">
        <v>0</v>
      </c>
      <c r="P252" s="563"/>
      <c r="Q252" s="563"/>
    </row>
    <row r="253" spans="1:1310" ht="20.100000000000001" customHeight="1" thickBot="1">
      <c r="A253" s="3725"/>
      <c r="B253" s="716" t="s">
        <v>17</v>
      </c>
      <c r="C253" s="717" t="s">
        <v>2119</v>
      </c>
      <c r="D253" s="94"/>
      <c r="E253" s="94"/>
      <c r="F253" s="94"/>
      <c r="G253" s="712"/>
      <c r="H253" s="563"/>
      <c r="I253" s="641"/>
      <c r="J253" s="642"/>
      <c r="K253" s="642"/>
      <c r="L253" s="642"/>
      <c r="M253" s="642"/>
      <c r="N253" s="642"/>
      <c r="O253" s="643"/>
      <c r="P253" s="563"/>
      <c r="Q253" s="563"/>
    </row>
    <row r="254" spans="1:1310" ht="20.100000000000001" customHeight="1" thickBot="1">
      <c r="A254" s="3725"/>
      <c r="B254" s="718" t="s">
        <v>18</v>
      </c>
      <c r="C254" s="717" t="s">
        <v>2120</v>
      </c>
      <c r="D254" s="94"/>
      <c r="E254" s="94"/>
      <c r="F254" s="94"/>
      <c r="G254" s="712"/>
      <c r="H254" s="563"/>
      <c r="I254" s="75"/>
      <c r="J254" s="75"/>
      <c r="K254" s="75"/>
      <c r="L254" s="75"/>
      <c r="M254" s="75"/>
      <c r="N254" s="75"/>
      <c r="O254" s="75"/>
      <c r="P254" s="563"/>
      <c r="Q254" s="563"/>
    </row>
    <row r="255" spans="1:1310" ht="20.100000000000001" customHeight="1">
      <c r="A255" s="3725"/>
      <c r="B255" s="719" t="s">
        <v>19</v>
      </c>
      <c r="C255" s="717" t="s">
        <v>2121</v>
      </c>
      <c r="D255" s="94"/>
      <c r="E255" s="94"/>
      <c r="F255" s="94"/>
      <c r="G255" s="712"/>
      <c r="H255" s="563"/>
      <c r="I255" s="3729" t="s">
        <v>2122</v>
      </c>
      <c r="J255" s="3730"/>
      <c r="K255" s="3730"/>
      <c r="L255" s="3730"/>
      <c r="M255" s="3730"/>
      <c r="N255" s="3730"/>
      <c r="O255" s="3731"/>
      <c r="P255" s="563"/>
      <c r="Q255" s="563"/>
    </row>
    <row r="256" spans="1:1310" ht="20.100000000000001" customHeight="1">
      <c r="A256" s="3725"/>
      <c r="B256" s="627"/>
      <c r="C256" s="94"/>
      <c r="D256" s="94"/>
      <c r="E256" s="94"/>
      <c r="F256" s="94"/>
      <c r="G256" s="712"/>
      <c r="H256" s="563"/>
      <c r="I256" s="3732" t="s">
        <v>2123</v>
      </c>
      <c r="J256" s="3733">
        <v>8.35</v>
      </c>
      <c r="K256" s="3734" t="s">
        <v>2124</v>
      </c>
      <c r="L256" s="3734"/>
      <c r="M256" s="3733">
        <v>0.25</v>
      </c>
      <c r="N256" s="3735">
        <f>IF(ISBLANK(M257),I260,M257)</f>
        <v>33.4</v>
      </c>
      <c r="O256" s="3736" t="s">
        <v>796</v>
      </c>
      <c r="P256" s="563"/>
      <c r="Q256" s="563"/>
    </row>
    <row r="257" spans="1:17" ht="20.100000000000001" customHeight="1">
      <c r="A257" s="3725"/>
      <c r="B257" s="731" t="s">
        <v>2125</v>
      </c>
      <c r="C257" s="732"/>
      <c r="D257" s="733"/>
      <c r="E257" s="732"/>
      <c r="F257" s="3737">
        <f>3.14*(11*11)</f>
        <v>379.94</v>
      </c>
      <c r="G257" s="3738"/>
      <c r="H257" s="563"/>
      <c r="I257" s="3732"/>
      <c r="J257" s="3733"/>
      <c r="K257" s="3734"/>
      <c r="L257" s="3734"/>
      <c r="M257" s="3733"/>
      <c r="N257" s="3735"/>
      <c r="O257" s="3736"/>
      <c r="P257" s="563"/>
      <c r="Q257" s="563"/>
    </row>
    <row r="258" spans="1:17" ht="20.100000000000001" customHeight="1">
      <c r="A258" s="3725"/>
      <c r="B258" s="734" t="s">
        <v>2126</v>
      </c>
      <c r="C258" s="735"/>
      <c r="D258" s="271"/>
      <c r="E258" s="735"/>
      <c r="F258" s="3762" t="s">
        <v>2127</v>
      </c>
      <c r="G258" s="3763"/>
      <c r="H258" s="563"/>
      <c r="I258" s="3732"/>
      <c r="J258" s="3733"/>
      <c r="K258" s="3764" t="s">
        <v>2128</v>
      </c>
      <c r="L258" s="3764"/>
      <c r="M258" s="3765">
        <v>70</v>
      </c>
      <c r="N258" s="3766">
        <f>J256/M258</f>
        <v>0.11928571428571429</v>
      </c>
      <c r="O258" s="3736" t="s">
        <v>2129</v>
      </c>
      <c r="P258" s="563"/>
      <c r="Q258" s="563"/>
    </row>
    <row r="259" spans="1:17" ht="20.100000000000001" customHeight="1">
      <c r="A259" s="3725"/>
      <c r="B259" s="736" t="s">
        <v>2130</v>
      </c>
      <c r="C259" s="737" t="s">
        <v>2131</v>
      </c>
      <c r="E259" s="737" t="s">
        <v>2132</v>
      </c>
      <c r="F259" s="738" t="s">
        <v>2133</v>
      </c>
      <c r="G259" s="739"/>
      <c r="H259" s="563"/>
      <c r="I259" s="3732"/>
      <c r="J259" s="3733"/>
      <c r="K259" s="3764"/>
      <c r="L259" s="3764"/>
      <c r="M259" s="3765"/>
      <c r="N259" s="3766"/>
      <c r="O259" s="3736"/>
      <c r="P259" s="563"/>
      <c r="Q259" s="563"/>
    </row>
    <row r="260" spans="1:17" ht="20.100000000000001" customHeight="1">
      <c r="A260" s="3725"/>
      <c r="B260" s="3745">
        <v>1</v>
      </c>
      <c r="C260" s="3747">
        <v>22</v>
      </c>
      <c r="D260" s="563"/>
      <c r="E260" s="3749">
        <f>C260/2</f>
        <v>11</v>
      </c>
      <c r="F260" s="3751">
        <f>PI()*(E260^2)</f>
        <v>380.13271108436498</v>
      </c>
      <c r="G260" s="740"/>
      <c r="H260" s="563"/>
      <c r="I260" s="741">
        <f>IF(ISBLANK(M256),0,J256/M256)</f>
        <v>33.4</v>
      </c>
      <c r="J260" s="742"/>
      <c r="K260" s="742"/>
      <c r="L260" s="742"/>
      <c r="M260" s="742"/>
      <c r="N260" s="742"/>
      <c r="O260" s="743"/>
      <c r="P260" s="563"/>
      <c r="Q260" s="563"/>
    </row>
    <row r="261" spans="1:17" ht="20.100000000000001" customHeight="1" thickBot="1">
      <c r="A261" s="3725"/>
      <c r="B261" s="3745"/>
      <c r="C261" s="3747"/>
      <c r="D261" s="563"/>
      <c r="E261" s="3749"/>
      <c r="F261" s="3751"/>
      <c r="G261" s="740"/>
      <c r="H261" s="563"/>
      <c r="I261" s="3767" t="s">
        <v>2134</v>
      </c>
      <c r="J261" s="3768"/>
      <c r="K261" s="3768"/>
      <c r="L261" s="3768"/>
      <c r="M261" s="3768"/>
      <c r="N261" s="3768"/>
      <c r="O261" s="3769"/>
      <c r="P261" s="563"/>
      <c r="Q261" s="563"/>
    </row>
    <row r="262" spans="1:17" ht="20.100000000000001" customHeight="1">
      <c r="A262" s="3725"/>
      <c r="B262" s="744"/>
      <c r="C262" s="745"/>
      <c r="D262" s="563"/>
      <c r="E262" s="746"/>
      <c r="F262" s="747"/>
      <c r="G262" s="740"/>
      <c r="H262" s="563"/>
      <c r="I262" s="3739" t="s">
        <v>47</v>
      </c>
      <c r="J262" s="3740"/>
      <c r="K262" s="3740"/>
      <c r="L262" s="3740"/>
      <c r="M262" s="3740"/>
      <c r="N262" s="3740"/>
      <c r="O262" s="3741"/>
      <c r="P262" s="563"/>
      <c r="Q262" s="563"/>
    </row>
    <row r="263" spans="1:17" ht="20.100000000000001" customHeight="1" thickBot="1">
      <c r="A263" s="3725"/>
      <c r="B263" s="3745">
        <v>1</v>
      </c>
      <c r="C263" s="3747">
        <v>22</v>
      </c>
      <c r="D263" s="563"/>
      <c r="E263" s="3749">
        <f>C263/2</f>
        <v>11</v>
      </c>
      <c r="F263" s="3751">
        <f>PI()*(E263^2)</f>
        <v>380.13271108436498</v>
      </c>
      <c r="G263" s="740"/>
      <c r="H263" s="563"/>
      <c r="I263" s="3742"/>
      <c r="J263" s="3743"/>
      <c r="K263" s="3743"/>
      <c r="L263" s="3743"/>
      <c r="M263" s="3743"/>
      <c r="N263" s="3743"/>
      <c r="O263" s="3744"/>
      <c r="P263" s="563"/>
      <c r="Q263" s="563"/>
    </row>
    <row r="264" spans="1:17" ht="20.100000000000001" customHeight="1" thickBot="1">
      <c r="A264" s="3725"/>
      <c r="B264" s="3746"/>
      <c r="C264" s="3748"/>
      <c r="D264" s="563"/>
      <c r="E264" s="3750"/>
      <c r="F264" s="3752"/>
      <c r="G264" s="740"/>
      <c r="H264" s="563"/>
      <c r="P264" s="563"/>
      <c r="Q264" s="563"/>
    </row>
    <row r="265" spans="1:17" ht="20.100000000000001" customHeight="1">
      <c r="A265" s="3725"/>
      <c r="B265" s="3753" t="s">
        <v>2135</v>
      </c>
      <c r="C265" s="3754"/>
      <c r="D265" s="3754"/>
      <c r="E265" s="3754"/>
      <c r="F265" s="3754"/>
      <c r="G265" s="3755"/>
      <c r="H265" s="563"/>
      <c r="I265" s="3756" t="s">
        <v>2136</v>
      </c>
      <c r="J265" s="3757"/>
      <c r="K265" s="3757"/>
      <c r="L265" s="3757"/>
      <c r="M265" s="3757"/>
      <c r="N265" s="3758"/>
      <c r="O265" s="563"/>
      <c r="P265" s="563"/>
      <c r="Q265" s="563"/>
    </row>
    <row r="266" spans="1:17" ht="20.100000000000001" customHeight="1">
      <c r="A266" s="3725"/>
      <c r="B266" s="748" t="s">
        <v>2137</v>
      </c>
      <c r="C266" s="75"/>
      <c r="D266" s="749"/>
      <c r="E266" s="75"/>
      <c r="F266" s="750"/>
      <c r="G266" s="751"/>
      <c r="H266" s="563"/>
      <c r="I266" s="3759"/>
      <c r="J266" s="3760"/>
      <c r="K266" s="3760"/>
      <c r="L266" s="3760"/>
      <c r="M266" s="3760"/>
      <c r="N266" s="3761"/>
      <c r="O266" s="563"/>
      <c r="P266" s="563"/>
      <c r="Q266" s="563"/>
    </row>
    <row r="267" spans="1:17" ht="20.100000000000001" customHeight="1">
      <c r="A267" s="3725"/>
      <c r="B267" s="3770" t="s">
        <v>47</v>
      </c>
      <c r="C267" s="3771"/>
      <c r="D267" s="3771"/>
      <c r="E267" s="3771"/>
      <c r="F267" s="3771"/>
      <c r="G267" s="3772"/>
      <c r="H267" s="563"/>
      <c r="I267" s="3776" t="s">
        <v>2138</v>
      </c>
      <c r="J267" s="3777"/>
      <c r="K267" s="3777"/>
      <c r="L267" s="3777"/>
      <c r="M267" s="3777"/>
      <c r="N267" s="3778"/>
      <c r="O267" s="563"/>
      <c r="P267" s="563"/>
      <c r="Q267" s="563"/>
    </row>
    <row r="268" spans="1:17" ht="20.100000000000001" customHeight="1" thickBot="1">
      <c r="A268" s="3725"/>
      <c r="B268" s="3773"/>
      <c r="C268" s="3774"/>
      <c r="D268" s="3774"/>
      <c r="E268" s="3774"/>
      <c r="F268" s="3774"/>
      <c r="G268" s="3775"/>
      <c r="H268" s="563"/>
      <c r="I268" s="3776"/>
      <c r="J268" s="3777"/>
      <c r="K268" s="3777"/>
      <c r="L268" s="3777"/>
      <c r="M268" s="3777"/>
      <c r="N268" s="3778"/>
      <c r="O268" s="563"/>
      <c r="P268" s="563"/>
      <c r="Q268" s="563"/>
    </row>
    <row r="269" spans="1:17" ht="20.100000000000001" customHeight="1" thickBot="1">
      <c r="B269" s="563"/>
      <c r="C269" s="563"/>
      <c r="D269" s="563"/>
      <c r="E269" s="594"/>
      <c r="F269" s="594"/>
      <c r="G269" s="563"/>
      <c r="H269" s="563"/>
      <c r="I269" s="3779" t="s">
        <v>2130</v>
      </c>
      <c r="J269" s="3780" t="s">
        <v>2131</v>
      </c>
      <c r="K269" s="3780" t="s">
        <v>2132</v>
      </c>
      <c r="L269" s="3781" t="s">
        <v>2139</v>
      </c>
      <c r="M269" s="3782" t="s">
        <v>2140</v>
      </c>
      <c r="N269" s="3783" t="s">
        <v>2141</v>
      </c>
      <c r="O269" s="563"/>
      <c r="P269" s="563"/>
      <c r="Q269" s="563"/>
    </row>
    <row r="270" spans="1:17" ht="20.100000000000001" customHeight="1">
      <c r="A270" s="709" t="s">
        <v>62</v>
      </c>
      <c r="B270" s="3784" t="s">
        <v>2142</v>
      </c>
      <c r="C270" s="3785"/>
      <c r="D270" s="3785"/>
      <c r="E270" s="3785"/>
      <c r="F270" s="3785"/>
      <c r="G270" s="3786"/>
      <c r="H270" s="563"/>
      <c r="I270" s="3779"/>
      <c r="J270" s="3780"/>
      <c r="K270" s="3780"/>
      <c r="L270" s="3781"/>
      <c r="M270" s="3782"/>
      <c r="N270" s="3783"/>
      <c r="O270" s="563"/>
      <c r="P270" s="563"/>
      <c r="Q270" s="563"/>
    </row>
    <row r="271" spans="1:17" ht="20.100000000000001" customHeight="1">
      <c r="A271" s="3787" t="s">
        <v>2142</v>
      </c>
      <c r="B271" s="3788" t="s">
        <v>2143</v>
      </c>
      <c r="C271" s="3789"/>
      <c r="D271" s="3789"/>
      <c r="E271" s="3789"/>
      <c r="F271" s="3789"/>
      <c r="G271" s="3790"/>
      <c r="H271" s="563"/>
      <c r="I271" s="3791">
        <v>1</v>
      </c>
      <c r="J271" s="3792">
        <v>22</v>
      </c>
      <c r="K271" s="3749">
        <f>J271/2</f>
        <v>11</v>
      </c>
      <c r="L271" s="3793">
        <v>0.15</v>
      </c>
      <c r="M271" s="3797">
        <f>(PI()*(K271^2)*I271)</f>
        <v>380.13271108436498</v>
      </c>
      <c r="N271" s="3798">
        <f>N275</f>
        <v>1.5783961298369786</v>
      </c>
      <c r="O271" s="563"/>
      <c r="P271" s="563"/>
      <c r="Q271" s="563"/>
    </row>
    <row r="272" spans="1:17" ht="20.100000000000001" customHeight="1">
      <c r="A272" s="3787"/>
      <c r="B272" s="3788"/>
      <c r="C272" s="3789"/>
      <c r="D272" s="3789"/>
      <c r="E272" s="3789"/>
      <c r="F272" s="3789"/>
      <c r="G272" s="3790"/>
      <c r="H272" s="563"/>
      <c r="I272" s="3791"/>
      <c r="J272" s="3792"/>
      <c r="K272" s="3749"/>
      <c r="L272" s="3793"/>
      <c r="M272" s="3797"/>
      <c r="N272" s="3798"/>
      <c r="O272" s="563"/>
      <c r="P272" s="563"/>
      <c r="Q272" s="563"/>
    </row>
    <row r="273" spans="1:17" ht="20.100000000000001" customHeight="1">
      <c r="A273" s="3787"/>
      <c r="B273" s="3788" t="s">
        <v>2144</v>
      </c>
      <c r="C273" s="3789"/>
      <c r="D273" s="3789"/>
      <c r="E273" s="3789"/>
      <c r="F273" s="3789"/>
      <c r="G273" s="3790"/>
      <c r="H273" s="563"/>
      <c r="I273" s="3776" t="s">
        <v>2145</v>
      </c>
      <c r="J273" s="3777"/>
      <c r="K273" s="3777"/>
      <c r="L273" s="3777"/>
      <c r="M273" s="3777"/>
      <c r="N273" s="3778"/>
      <c r="O273" s="563"/>
      <c r="P273" s="563"/>
      <c r="Q273" s="563"/>
    </row>
    <row r="274" spans="1:17" ht="20.100000000000001" customHeight="1">
      <c r="A274" s="3787"/>
      <c r="B274" s="3788"/>
      <c r="C274" s="3789"/>
      <c r="D274" s="3789"/>
      <c r="E274" s="3789"/>
      <c r="F274" s="3789"/>
      <c r="G274" s="3790"/>
      <c r="H274" s="563"/>
      <c r="I274" s="3776"/>
      <c r="J274" s="3777"/>
      <c r="K274" s="3777"/>
      <c r="L274" s="3777"/>
      <c r="M274" s="3777"/>
      <c r="N274" s="3778"/>
      <c r="O274" s="563"/>
      <c r="P274" s="563"/>
      <c r="Q274" s="563"/>
    </row>
    <row r="275" spans="1:17" ht="20.100000000000001" customHeight="1">
      <c r="A275" s="3787"/>
      <c r="B275" s="3788"/>
      <c r="C275" s="3789"/>
      <c r="D275" s="3789"/>
      <c r="E275" s="3789"/>
      <c r="F275" s="3789"/>
      <c r="G275" s="3790"/>
      <c r="H275" s="563"/>
      <c r="I275" s="3791">
        <v>1</v>
      </c>
      <c r="J275" s="3792">
        <v>30</v>
      </c>
      <c r="K275" s="3792">
        <v>20</v>
      </c>
      <c r="L275" s="3799">
        <f>(L271*N271)*I271</f>
        <v>0.2367594194755468</v>
      </c>
      <c r="M275" s="3797">
        <f>(J275*K275)*I275</f>
        <v>600</v>
      </c>
      <c r="N275" s="3798">
        <f>M275/M271</f>
        <v>1.5783961298369786</v>
      </c>
      <c r="O275" s="563"/>
      <c r="P275" s="563"/>
      <c r="Q275" s="563"/>
    </row>
    <row r="276" spans="1:17" ht="20.100000000000001" customHeight="1">
      <c r="A276" s="3787"/>
      <c r="B276" s="752"/>
      <c r="C276" s="753"/>
      <c r="D276" s="753"/>
      <c r="E276" s="753"/>
      <c r="F276" s="753"/>
      <c r="G276" s="740"/>
      <c r="H276" s="563"/>
      <c r="I276" s="3791"/>
      <c r="J276" s="3792"/>
      <c r="K276" s="3792"/>
      <c r="L276" s="3799"/>
      <c r="M276" s="3797"/>
      <c r="N276" s="3798"/>
      <c r="O276" s="563"/>
      <c r="P276" s="563"/>
      <c r="Q276" s="563"/>
    </row>
    <row r="277" spans="1:17" ht="20.100000000000001" customHeight="1">
      <c r="A277" s="3787"/>
      <c r="B277" s="752"/>
      <c r="C277" s="753"/>
      <c r="D277" s="753"/>
      <c r="E277" s="753"/>
      <c r="F277" s="753"/>
      <c r="G277" s="740"/>
      <c r="H277" s="563"/>
      <c r="I277" s="3794" t="s">
        <v>2146</v>
      </c>
      <c r="J277" s="3795" t="s">
        <v>2147</v>
      </c>
      <c r="K277" s="3795" t="s">
        <v>2148</v>
      </c>
      <c r="L277" s="3796" t="s">
        <v>2139</v>
      </c>
      <c r="M277" s="3800" t="s">
        <v>2140</v>
      </c>
      <c r="N277" s="3801" t="s">
        <v>2141</v>
      </c>
      <c r="O277" s="563"/>
      <c r="P277" s="563"/>
      <c r="Q277" s="563"/>
    </row>
    <row r="278" spans="1:17" ht="20.100000000000001" customHeight="1">
      <c r="A278" s="3787"/>
      <c r="B278" s="752"/>
      <c r="C278" s="753"/>
      <c r="D278" s="753"/>
      <c r="E278" s="753"/>
      <c r="F278" s="753"/>
      <c r="G278" s="740"/>
      <c r="H278" s="563"/>
      <c r="I278" s="3794"/>
      <c r="J278" s="3795"/>
      <c r="K278" s="3795"/>
      <c r="L278" s="3796"/>
      <c r="M278" s="3800"/>
      <c r="N278" s="3801"/>
      <c r="O278" s="563"/>
      <c r="P278" s="563"/>
      <c r="Q278" s="563"/>
    </row>
    <row r="279" spans="1:17" ht="20.100000000000001" customHeight="1" thickBot="1">
      <c r="A279" s="3787"/>
      <c r="B279" s="752"/>
      <c r="C279" s="753"/>
      <c r="D279" s="753"/>
      <c r="E279" s="753"/>
      <c r="F279" s="753"/>
      <c r="G279" s="740"/>
      <c r="H279" s="563"/>
      <c r="I279" s="754" t="s">
        <v>2149</v>
      </c>
      <c r="J279" s="755"/>
      <c r="K279" s="755"/>
      <c r="L279" s="755"/>
      <c r="M279" s="755"/>
      <c r="N279" s="756"/>
      <c r="O279" s="563"/>
      <c r="P279" s="563"/>
      <c r="Q279" s="563"/>
    </row>
    <row r="280" spans="1:17" ht="20.100000000000001" customHeight="1">
      <c r="A280" s="3787"/>
      <c r="B280" s="752"/>
      <c r="C280" s="753"/>
      <c r="D280" s="753"/>
      <c r="E280" s="753"/>
      <c r="F280" s="753"/>
      <c r="G280" s="740"/>
      <c r="H280" s="563"/>
      <c r="I280" s="757" t="s">
        <v>2150</v>
      </c>
      <c r="J280" s="758" t="s">
        <v>2151</v>
      </c>
      <c r="K280" s="759"/>
      <c r="L280" s="759"/>
      <c r="M280" s="759"/>
      <c r="N280" s="760"/>
      <c r="O280" s="563"/>
      <c r="P280" s="563"/>
      <c r="Q280" s="563"/>
    </row>
    <row r="281" spans="1:17" ht="20.100000000000001" customHeight="1">
      <c r="A281" s="3787"/>
      <c r="B281" s="752"/>
      <c r="C281" s="753"/>
      <c r="D281" s="753"/>
      <c r="E281" s="753"/>
      <c r="F281" s="753"/>
      <c r="G281" s="740"/>
      <c r="H281" s="563"/>
      <c r="I281" s="3802" t="s">
        <v>47</v>
      </c>
      <c r="J281" s="3803"/>
      <c r="K281" s="3803"/>
      <c r="L281" s="3803"/>
      <c r="M281" s="3803"/>
      <c r="N281" s="3804"/>
      <c r="O281" s="563"/>
      <c r="P281" s="563"/>
      <c r="Q281" s="563"/>
    </row>
    <row r="282" spans="1:17" ht="20.100000000000001" customHeight="1" thickBot="1">
      <c r="A282" s="3787"/>
      <c r="B282" s="752"/>
      <c r="C282" s="753"/>
      <c r="D282" s="753"/>
      <c r="E282" s="753"/>
      <c r="F282" s="753"/>
      <c r="G282" s="740"/>
      <c r="H282" s="563"/>
      <c r="I282" s="3805"/>
      <c r="J282" s="3806"/>
      <c r="K282" s="3806"/>
      <c r="L282" s="3806"/>
      <c r="M282" s="3806"/>
      <c r="N282" s="3807"/>
      <c r="O282" s="563"/>
      <c r="P282" s="563"/>
      <c r="Q282" s="563"/>
    </row>
    <row r="283" spans="1:17" ht="20.100000000000001" customHeight="1" thickBot="1">
      <c r="A283" s="3787"/>
      <c r="B283" s="752"/>
      <c r="C283" s="753"/>
      <c r="D283" s="753"/>
      <c r="E283" s="753"/>
      <c r="F283" s="753"/>
      <c r="G283" s="740"/>
      <c r="H283" s="563"/>
      <c r="I283" s="563"/>
      <c r="J283" s="563"/>
      <c r="K283" s="563"/>
      <c r="L283" s="563"/>
      <c r="M283" s="563"/>
      <c r="N283" s="563"/>
      <c r="O283" s="563"/>
      <c r="P283" s="563"/>
      <c r="Q283" s="563"/>
    </row>
    <row r="284" spans="1:17" ht="20.100000000000001" customHeight="1">
      <c r="A284" s="3787"/>
      <c r="B284" s="752"/>
      <c r="C284" s="753"/>
      <c r="D284" s="753"/>
      <c r="E284" s="753"/>
      <c r="F284" s="753"/>
      <c r="G284" s="740"/>
      <c r="H284" s="563"/>
      <c r="I284" s="3714" t="s">
        <v>2152</v>
      </c>
      <c r="J284" s="3715"/>
      <c r="K284" s="3715"/>
      <c r="L284" s="3715"/>
      <c r="M284" s="3716"/>
      <c r="O284" s="563"/>
      <c r="P284" s="563"/>
      <c r="Q284" s="563"/>
    </row>
    <row r="285" spans="1:17" ht="20.100000000000001" customHeight="1">
      <c r="A285" s="3787"/>
      <c r="B285" s="752"/>
      <c r="C285" s="753"/>
      <c r="D285" s="753"/>
      <c r="E285" s="753"/>
      <c r="F285" s="753"/>
      <c r="G285" s="740"/>
      <c r="H285" s="563"/>
      <c r="I285" s="3717"/>
      <c r="J285" s="3718"/>
      <c r="K285" s="3718"/>
      <c r="L285" s="3718"/>
      <c r="M285" s="3719"/>
    </row>
    <row r="286" spans="1:17" ht="20.100000000000001" customHeight="1">
      <c r="A286" s="3787"/>
      <c r="B286" s="752"/>
      <c r="C286" s="753"/>
      <c r="D286" s="753"/>
      <c r="E286" s="753"/>
      <c r="F286" s="753"/>
      <c r="G286" s="740"/>
      <c r="H286" s="563"/>
      <c r="I286" s="3717"/>
      <c r="J286" s="3718"/>
      <c r="K286" s="3718"/>
      <c r="L286" s="3718"/>
      <c r="M286" s="3719"/>
    </row>
    <row r="287" spans="1:17" ht="20.100000000000001" customHeight="1">
      <c r="A287" s="3787"/>
      <c r="B287" s="3808" t="s">
        <v>2153</v>
      </c>
      <c r="C287" s="3809"/>
      <c r="D287" s="3809"/>
      <c r="E287" s="3809"/>
      <c r="F287" s="3809"/>
      <c r="G287" s="740"/>
      <c r="H287" s="563"/>
      <c r="I287" s="3779" t="s">
        <v>2130</v>
      </c>
      <c r="J287" s="3780" t="s">
        <v>2131</v>
      </c>
      <c r="K287" s="3780" t="s">
        <v>2132</v>
      </c>
      <c r="L287" s="3780" t="s">
        <v>2154</v>
      </c>
      <c r="M287" s="3783" t="s">
        <v>2140</v>
      </c>
    </row>
    <row r="288" spans="1:17" ht="20.100000000000001" customHeight="1">
      <c r="A288" s="3787"/>
      <c r="B288" s="3808"/>
      <c r="C288" s="3809"/>
      <c r="D288" s="3809"/>
      <c r="E288" s="3809"/>
      <c r="F288" s="3809"/>
      <c r="G288" s="740"/>
      <c r="H288" s="563"/>
      <c r="I288" s="3779"/>
      <c r="J288" s="3780"/>
      <c r="K288" s="3780"/>
      <c r="L288" s="3780"/>
      <c r="M288" s="3783"/>
    </row>
    <row r="289" spans="1:17" ht="20.100000000000001" customHeight="1" thickBot="1">
      <c r="A289" s="3787"/>
      <c r="B289" s="3810"/>
      <c r="C289" s="3811"/>
      <c r="D289" s="3811"/>
      <c r="E289" s="3811"/>
      <c r="F289" s="3811"/>
      <c r="G289" s="761"/>
      <c r="H289" s="563"/>
      <c r="I289" s="3791">
        <v>1</v>
      </c>
      <c r="J289" s="3812">
        <v>22</v>
      </c>
      <c r="K289" s="3813">
        <f>J289/2</f>
        <v>11</v>
      </c>
      <c r="L289" s="3812">
        <v>1</v>
      </c>
      <c r="M289" s="3814">
        <f>((PI()*(K289^2)*L289))*I289</f>
        <v>380.13271108436498</v>
      </c>
    </row>
    <row r="290" spans="1:17" ht="20.100000000000001" customHeight="1">
      <c r="B290" s="563"/>
      <c r="C290" s="563"/>
      <c r="D290" s="563"/>
      <c r="E290" s="594"/>
      <c r="F290" s="594"/>
      <c r="G290" s="563"/>
      <c r="H290" s="563"/>
      <c r="I290" s="3791"/>
      <c r="J290" s="3812"/>
      <c r="K290" s="3813"/>
      <c r="L290" s="3812"/>
      <c r="M290" s="3814"/>
    </row>
    <row r="291" spans="1:17" ht="20.100000000000001" customHeight="1">
      <c r="B291" s="3815" t="s">
        <v>2155</v>
      </c>
      <c r="C291" s="3816"/>
      <c r="D291" s="3816"/>
      <c r="E291" s="3816"/>
      <c r="F291" s="3816"/>
      <c r="G291" s="3817"/>
      <c r="H291" s="563"/>
      <c r="I291" s="3779" t="s">
        <v>2130</v>
      </c>
      <c r="J291" s="3780" t="s">
        <v>2131</v>
      </c>
      <c r="K291" s="3780" t="s">
        <v>2154</v>
      </c>
      <c r="L291" s="3780"/>
      <c r="M291" s="3783" t="s">
        <v>2140</v>
      </c>
    </row>
    <row r="292" spans="1:17" ht="20.100000000000001" customHeight="1">
      <c r="B292" s="3815"/>
      <c r="C292" s="3816"/>
      <c r="D292" s="3816"/>
      <c r="E292" s="3816"/>
      <c r="F292" s="3816"/>
      <c r="G292" s="3817"/>
      <c r="H292" s="563"/>
      <c r="I292" s="3779"/>
      <c r="J292" s="3780"/>
      <c r="K292" s="3780"/>
      <c r="L292" s="3780"/>
      <c r="M292" s="3783"/>
    </row>
    <row r="293" spans="1:17" ht="20.100000000000001" customHeight="1">
      <c r="B293" s="3818" t="s">
        <v>2146</v>
      </c>
      <c r="C293" s="3819" t="s">
        <v>2147</v>
      </c>
      <c r="D293" s="3819" t="s">
        <v>2148</v>
      </c>
      <c r="E293" s="3819" t="s">
        <v>2154</v>
      </c>
      <c r="F293" s="3819" t="s">
        <v>2140</v>
      </c>
      <c r="G293" s="3820"/>
      <c r="H293" s="563"/>
      <c r="I293" s="3791">
        <v>1</v>
      </c>
      <c r="J293" s="3792">
        <v>22</v>
      </c>
      <c r="K293" s="3792">
        <v>1</v>
      </c>
      <c r="L293" s="3821"/>
      <c r="M293" s="3814">
        <f>(((J293/2)*(J293/2)*3.1416)*K293)*I293</f>
        <v>380.1336</v>
      </c>
    </row>
    <row r="294" spans="1:17" ht="20.100000000000001" customHeight="1">
      <c r="B294" s="3818"/>
      <c r="C294" s="3819"/>
      <c r="D294" s="3819"/>
      <c r="E294" s="3819"/>
      <c r="F294" s="3819"/>
      <c r="G294" s="3820"/>
      <c r="H294" s="563"/>
      <c r="I294" s="3791"/>
      <c r="J294" s="3792"/>
      <c r="K294" s="3792"/>
      <c r="L294" s="3821"/>
      <c r="M294" s="3814"/>
    </row>
    <row r="295" spans="1:17" ht="20.100000000000001" customHeight="1">
      <c r="B295" s="3791">
        <v>1</v>
      </c>
      <c r="C295" s="3792">
        <v>30</v>
      </c>
      <c r="D295" s="3792">
        <v>20</v>
      </c>
      <c r="E295" s="3812">
        <v>1</v>
      </c>
      <c r="F295" s="3826">
        <f>((C295*D295)*E295)*B295</f>
        <v>600</v>
      </c>
      <c r="G295" s="3827"/>
      <c r="H295" s="563"/>
      <c r="I295" s="3779" t="s">
        <v>2130</v>
      </c>
      <c r="J295" s="3780" t="s">
        <v>2131</v>
      </c>
      <c r="K295" s="3780" t="s">
        <v>2154</v>
      </c>
      <c r="L295" s="3780" t="s">
        <v>2128</v>
      </c>
      <c r="M295" s="3783" t="s">
        <v>2140</v>
      </c>
    </row>
    <row r="296" spans="1:17" ht="20.100000000000001" customHeight="1">
      <c r="B296" s="3791"/>
      <c r="C296" s="3792"/>
      <c r="D296" s="3792"/>
      <c r="E296" s="3812"/>
      <c r="F296" s="3826"/>
      <c r="G296" s="3827"/>
      <c r="H296" s="563"/>
      <c r="I296" s="3779"/>
      <c r="J296" s="3780"/>
      <c r="K296" s="3780"/>
      <c r="L296" s="3780"/>
      <c r="M296" s="3783"/>
    </row>
    <row r="297" spans="1:17" ht="20.100000000000001" customHeight="1">
      <c r="B297" s="3822" t="s">
        <v>2149</v>
      </c>
      <c r="C297" s="3823"/>
      <c r="D297" s="3823"/>
      <c r="E297" s="3823"/>
      <c r="F297" s="3823"/>
      <c r="G297" s="3824"/>
      <c r="H297" s="563"/>
      <c r="I297" s="3791">
        <v>1</v>
      </c>
      <c r="J297" s="3792">
        <v>22</v>
      </c>
      <c r="K297" s="3792">
        <v>1</v>
      </c>
      <c r="L297" s="3825">
        <v>3</v>
      </c>
      <c r="M297" s="3814">
        <f>(((J297/2)*(J297/2)*PI()*K297)*I297)/L297</f>
        <v>126.71090369478833</v>
      </c>
    </row>
    <row r="298" spans="1:17" ht="20.100000000000001" customHeight="1">
      <c r="B298" s="762" t="s">
        <v>47</v>
      </c>
      <c r="C298" s="763"/>
      <c r="D298" s="763"/>
      <c r="E298" s="763"/>
      <c r="F298" s="763"/>
      <c r="G298" s="764"/>
      <c r="H298" s="563"/>
      <c r="I298" s="3791"/>
      <c r="J298" s="3792"/>
      <c r="K298" s="3792"/>
      <c r="L298" s="3825"/>
      <c r="M298" s="3814"/>
    </row>
    <row r="299" spans="1:17" ht="20.100000000000001" customHeight="1" thickBot="1">
      <c r="B299" s="765"/>
      <c r="C299" s="766"/>
      <c r="D299" s="766"/>
      <c r="E299" s="766"/>
      <c r="F299" s="766"/>
      <c r="G299" s="767"/>
      <c r="H299" s="563"/>
      <c r="I299" s="3822" t="s">
        <v>2149</v>
      </c>
      <c r="J299" s="3823"/>
      <c r="K299" s="3823"/>
      <c r="L299" s="3823"/>
      <c r="M299" s="3824"/>
    </row>
    <row r="300" spans="1:17" ht="20.100000000000001" customHeight="1">
      <c r="B300" s="563"/>
      <c r="C300" s="563"/>
      <c r="D300" s="563"/>
      <c r="E300" s="594"/>
      <c r="F300" s="594"/>
      <c r="G300" s="563"/>
      <c r="H300" s="563"/>
      <c r="I300" s="3831" t="s">
        <v>47</v>
      </c>
      <c r="J300" s="3832"/>
      <c r="K300" s="3832"/>
      <c r="L300" s="3832"/>
      <c r="M300" s="3833"/>
    </row>
    <row r="301" spans="1:17" ht="20.100000000000001" customHeight="1" thickBot="1">
      <c r="B301" s="563"/>
      <c r="C301" s="563"/>
      <c r="D301" s="563"/>
      <c r="E301" s="594"/>
      <c r="F301" s="594"/>
      <c r="G301" s="563"/>
      <c r="H301" s="563"/>
      <c r="I301" s="3834"/>
      <c r="J301" s="3835"/>
      <c r="K301" s="3835"/>
      <c r="L301" s="3835"/>
      <c r="M301" s="3836"/>
      <c r="N301" s="563"/>
    </row>
    <row r="302" spans="1:17" ht="20.100000000000001" customHeight="1">
      <c r="A302" s="563"/>
      <c r="B302" s="563"/>
      <c r="C302" s="563"/>
      <c r="D302" s="563"/>
      <c r="E302" s="594"/>
      <c r="F302" s="594"/>
      <c r="G302" s="563"/>
      <c r="H302" s="563"/>
      <c r="I302" s="563"/>
      <c r="J302" s="563"/>
      <c r="K302" s="563"/>
      <c r="L302" s="563"/>
      <c r="M302" s="563"/>
      <c r="N302" s="563"/>
    </row>
    <row r="303" spans="1:17" ht="20.100000000000001" customHeight="1">
      <c r="B303" s="3837" t="s">
        <v>2156</v>
      </c>
      <c r="C303" s="3838"/>
      <c r="D303" s="3838"/>
      <c r="E303" s="3838"/>
      <c r="F303" s="3838"/>
      <c r="G303" s="3838"/>
      <c r="H303" s="3838"/>
      <c r="I303" s="3838"/>
      <c r="J303" s="3838"/>
      <c r="K303" s="3838"/>
      <c r="L303" s="563"/>
      <c r="M303" s="563"/>
      <c r="N303" s="563"/>
      <c r="O303" s="563"/>
      <c r="P303" s="563"/>
      <c r="Q303" s="563"/>
    </row>
    <row r="304" spans="1:17" ht="20.100000000000001" customHeight="1">
      <c r="B304" s="3837"/>
      <c r="C304" s="3838"/>
      <c r="D304" s="3838"/>
      <c r="E304" s="3838"/>
      <c r="F304" s="3838"/>
      <c r="G304" s="3838"/>
      <c r="H304" s="3838"/>
      <c r="I304" s="3838"/>
      <c r="J304" s="3838"/>
      <c r="K304" s="3838"/>
      <c r="L304" s="563"/>
      <c r="M304" s="563"/>
      <c r="N304" s="563"/>
      <c r="O304" s="563"/>
      <c r="P304" s="563"/>
      <c r="Q304" s="563"/>
    </row>
    <row r="305" spans="2:17" ht="20.100000000000001" customHeight="1">
      <c r="B305" s="3839" t="s">
        <v>2157</v>
      </c>
      <c r="C305" s="3840"/>
      <c r="D305" s="3840"/>
      <c r="E305" s="3840"/>
      <c r="F305" s="3840"/>
      <c r="G305" s="3840"/>
      <c r="H305" s="3840"/>
      <c r="I305" s="3840"/>
      <c r="J305" s="3840"/>
      <c r="K305" s="3841"/>
      <c r="L305" s="563"/>
      <c r="M305" s="563"/>
      <c r="N305" s="563"/>
      <c r="O305" s="563"/>
      <c r="P305" s="563"/>
      <c r="Q305" s="563"/>
    </row>
    <row r="306" spans="2:17" ht="20.100000000000001" customHeight="1">
      <c r="B306" s="768"/>
      <c r="C306" s="3842" t="s">
        <v>2130</v>
      </c>
      <c r="D306" s="3842"/>
      <c r="E306" s="3842" t="s">
        <v>2131</v>
      </c>
      <c r="F306" s="3842"/>
      <c r="G306" s="3842" t="s">
        <v>2154</v>
      </c>
      <c r="H306" s="3842"/>
      <c r="I306" s="3843" t="s">
        <v>2158</v>
      </c>
      <c r="J306" s="3843"/>
      <c r="K306" s="769" t="s">
        <v>2140</v>
      </c>
      <c r="L306" s="563"/>
      <c r="M306" s="563"/>
      <c r="N306" s="563"/>
      <c r="O306" s="563"/>
      <c r="P306" s="563"/>
      <c r="Q306" s="563"/>
    </row>
    <row r="307" spans="2:17" ht="20.100000000000001" customHeight="1">
      <c r="B307" s="3828" t="s">
        <v>17</v>
      </c>
      <c r="C307" s="3829">
        <v>1</v>
      </c>
      <c r="D307" s="3829"/>
      <c r="E307" s="3792">
        <v>26</v>
      </c>
      <c r="F307" s="3792"/>
      <c r="G307" s="3792">
        <v>4</v>
      </c>
      <c r="H307" s="3792"/>
      <c r="I307" s="3830">
        <f>(I311/K311)*K307</f>
        <v>0.47499999999999998</v>
      </c>
      <c r="J307" s="3830"/>
      <c r="K307" s="3814">
        <f>(((E307/2)*(E307/2)*PI())*G307)*C307</f>
        <v>2123.7166338267002</v>
      </c>
      <c r="L307" s="563"/>
      <c r="M307" s="563"/>
      <c r="N307" s="563"/>
      <c r="O307" s="563"/>
      <c r="P307" s="563"/>
      <c r="Q307" s="563"/>
    </row>
    <row r="308" spans="2:17" ht="20.100000000000001" customHeight="1">
      <c r="B308" s="3828"/>
      <c r="C308" s="3829"/>
      <c r="D308" s="3829"/>
      <c r="E308" s="3792"/>
      <c r="F308" s="3792"/>
      <c r="G308" s="3792"/>
      <c r="H308" s="3792"/>
      <c r="I308" s="3830"/>
      <c r="J308" s="3830"/>
      <c r="K308" s="3814"/>
      <c r="L308" s="563"/>
      <c r="M308" s="563"/>
      <c r="N308" s="563"/>
      <c r="O308" s="563"/>
      <c r="P308" s="563"/>
      <c r="Q308" s="563"/>
    </row>
    <row r="309" spans="2:17" ht="20.100000000000001" customHeight="1" thickBot="1">
      <c r="B309" s="768"/>
      <c r="C309" s="770"/>
      <c r="D309" s="75"/>
      <c r="E309" s="771"/>
      <c r="F309" s="75"/>
      <c r="G309" s="771"/>
      <c r="H309" s="75"/>
      <c r="I309" s="772"/>
      <c r="J309" s="75"/>
      <c r="K309" s="769"/>
      <c r="L309" s="563"/>
      <c r="M309" s="563"/>
      <c r="N309" s="563"/>
      <c r="O309" s="563"/>
      <c r="P309" s="563"/>
      <c r="Q309" s="563"/>
    </row>
    <row r="310" spans="2:17" ht="20.100000000000001" customHeight="1">
      <c r="B310" s="3857" t="s">
        <v>2159</v>
      </c>
      <c r="C310" s="3858"/>
      <c r="D310" s="3858"/>
      <c r="E310" s="3858"/>
      <c r="F310" s="3858"/>
      <c r="G310" s="3858"/>
      <c r="H310" s="3858"/>
      <c r="I310" s="3858"/>
      <c r="J310" s="3858"/>
      <c r="K310" s="3859"/>
      <c r="L310" s="563"/>
      <c r="M310" s="563"/>
      <c r="N310" s="563"/>
      <c r="O310" s="563"/>
      <c r="P310" s="563"/>
      <c r="Q310" s="563"/>
    </row>
    <row r="311" spans="2:17" ht="20.100000000000001" customHeight="1">
      <c r="B311" s="3860" t="s">
        <v>18</v>
      </c>
      <c r="C311" s="3861">
        <v>1</v>
      </c>
      <c r="D311" s="3861"/>
      <c r="E311" s="3862">
        <v>26</v>
      </c>
      <c r="F311" s="3862"/>
      <c r="G311" s="3862">
        <v>4</v>
      </c>
      <c r="H311" s="3862"/>
      <c r="I311" s="3863">
        <v>0.47499999999999998</v>
      </c>
      <c r="J311" s="3863"/>
      <c r="K311" s="3864">
        <f>(((E311/2)*(E311/2)*PI())*G311)*C311</f>
        <v>2123.7166338267002</v>
      </c>
      <c r="L311" s="563"/>
      <c r="M311" s="563"/>
      <c r="N311" s="563"/>
      <c r="O311" s="563"/>
      <c r="P311" s="563"/>
      <c r="Q311" s="563"/>
    </row>
    <row r="312" spans="2:17" ht="20.100000000000001" customHeight="1">
      <c r="B312" s="3860"/>
      <c r="C312" s="3861"/>
      <c r="D312" s="3861"/>
      <c r="E312" s="3862"/>
      <c r="F312" s="3862"/>
      <c r="G312" s="3862"/>
      <c r="H312" s="3862"/>
      <c r="I312" s="3863"/>
      <c r="J312" s="3863"/>
      <c r="K312" s="3864"/>
      <c r="L312" s="563"/>
      <c r="M312" s="563"/>
      <c r="N312" s="563"/>
      <c r="O312" s="563"/>
      <c r="P312" s="563"/>
      <c r="Q312" s="563"/>
    </row>
    <row r="313" spans="2:17" ht="20.100000000000001" customHeight="1">
      <c r="B313" s="3844" t="s">
        <v>2160</v>
      </c>
      <c r="C313" s="3845"/>
      <c r="D313" s="3845"/>
      <c r="E313" s="3845"/>
      <c r="F313" s="3845"/>
      <c r="G313" s="3845"/>
      <c r="H313" s="3845"/>
      <c r="I313" s="3845"/>
      <c r="J313" s="3845"/>
      <c r="K313" s="3846"/>
      <c r="L313" s="563"/>
      <c r="M313" s="563"/>
      <c r="N313" s="563"/>
      <c r="O313" s="563"/>
      <c r="P313" s="563"/>
      <c r="Q313" s="563"/>
    </row>
    <row r="314" spans="2:17" ht="20.100000000000001" customHeight="1">
      <c r="B314" s="773" t="s">
        <v>17</v>
      </c>
      <c r="C314" s="3847" t="s">
        <v>2161</v>
      </c>
      <c r="D314" s="3847"/>
      <c r="E314" s="3847"/>
      <c r="F314" s="3847"/>
      <c r="G314" s="3847"/>
      <c r="H314" s="3847"/>
      <c r="I314" s="3847"/>
      <c r="J314" s="3847"/>
      <c r="K314" s="3848"/>
      <c r="L314" s="563"/>
      <c r="M314" s="563"/>
      <c r="N314" s="563"/>
      <c r="O314" s="563"/>
      <c r="P314" s="563"/>
      <c r="Q314" s="563"/>
    </row>
    <row r="315" spans="2:17" ht="20.100000000000001" customHeight="1">
      <c r="B315" s="3849" t="s">
        <v>18</v>
      </c>
      <c r="C315" s="3850" t="s">
        <v>2162</v>
      </c>
      <c r="D315" s="3850"/>
      <c r="E315" s="3850"/>
      <c r="F315" s="3850"/>
      <c r="G315" s="3850"/>
      <c r="H315" s="3850"/>
      <c r="I315" s="3850"/>
      <c r="J315" s="3850"/>
      <c r="K315" s="3851"/>
      <c r="L315" s="563"/>
      <c r="M315" s="563"/>
      <c r="N315" s="563"/>
      <c r="O315" s="563"/>
      <c r="P315" s="563"/>
      <c r="Q315" s="563"/>
    </row>
    <row r="316" spans="2:17" ht="20.100000000000001" customHeight="1">
      <c r="B316" s="3849"/>
      <c r="C316" s="3850"/>
      <c r="D316" s="3850"/>
      <c r="E316" s="3850"/>
      <c r="F316" s="3850"/>
      <c r="G316" s="3850"/>
      <c r="H316" s="3850"/>
      <c r="I316" s="3850"/>
      <c r="J316" s="3850"/>
      <c r="K316" s="3851"/>
      <c r="L316" s="563"/>
      <c r="M316" s="563"/>
      <c r="N316" s="563"/>
      <c r="O316" s="563"/>
      <c r="P316" s="563"/>
      <c r="Q316" s="563"/>
    </row>
    <row r="317" spans="2:17" ht="20.100000000000001" customHeight="1">
      <c r="B317" s="3852"/>
      <c r="C317" s="3853"/>
      <c r="D317" s="3853"/>
      <c r="E317" s="3853"/>
      <c r="F317" s="3853"/>
      <c r="G317" s="3853"/>
      <c r="H317" s="3853"/>
      <c r="I317" s="3853"/>
      <c r="J317" s="3853"/>
      <c r="K317" s="3854"/>
      <c r="L317" s="563"/>
      <c r="M317" s="563"/>
      <c r="N317" s="563"/>
      <c r="O317" s="563"/>
      <c r="P317" s="563"/>
      <c r="Q317" s="563"/>
    </row>
    <row r="318" spans="2:17" ht="20.100000000000001" customHeight="1">
      <c r="B318" s="3855" t="s">
        <v>2163</v>
      </c>
      <c r="C318" s="3856"/>
      <c r="D318" s="3856"/>
      <c r="E318" s="3856"/>
      <c r="F318" s="774"/>
      <c r="G318" s="774"/>
      <c r="H318" s="774"/>
      <c r="I318" s="775" t="s">
        <v>310</v>
      </c>
      <c r="J318" s="776">
        <f>SUM(D319:D320,G319:G320,J319:J320)</f>
        <v>0.47500000000000003</v>
      </c>
      <c r="K318" s="777"/>
      <c r="L318" s="563"/>
      <c r="M318" s="563"/>
      <c r="N318" s="563"/>
      <c r="O318" s="563"/>
      <c r="P318" s="563"/>
      <c r="Q318" s="563"/>
    </row>
    <row r="319" spans="2:17" ht="20.100000000000001" customHeight="1">
      <c r="B319" s="3873" t="s">
        <v>302</v>
      </c>
      <c r="C319" s="3874"/>
      <c r="D319" s="778">
        <v>0.25</v>
      </c>
      <c r="E319" s="3874" t="s">
        <v>361</v>
      </c>
      <c r="F319" s="3874"/>
      <c r="G319" s="778">
        <v>5.0000000000000001E-3</v>
      </c>
      <c r="H319" s="3874" t="s">
        <v>2164</v>
      </c>
      <c r="I319" s="3874"/>
      <c r="J319" s="778">
        <v>2.5000000000000001E-2</v>
      </c>
      <c r="K319" s="779"/>
      <c r="L319" s="563"/>
      <c r="M319" s="563"/>
      <c r="N319" s="563"/>
      <c r="O319" s="563"/>
      <c r="P319" s="563"/>
      <c r="Q319" s="563"/>
    </row>
    <row r="320" spans="2:17" ht="20.100000000000001" customHeight="1">
      <c r="B320" s="3875" t="s">
        <v>355</v>
      </c>
      <c r="C320" s="3876"/>
      <c r="D320" s="780">
        <v>0.125</v>
      </c>
      <c r="E320" s="3876" t="s">
        <v>2165</v>
      </c>
      <c r="F320" s="3876"/>
      <c r="G320" s="780">
        <v>0.02</v>
      </c>
      <c r="H320" s="3876" t="s">
        <v>433</v>
      </c>
      <c r="I320" s="3876"/>
      <c r="J320" s="780">
        <v>0.05</v>
      </c>
      <c r="K320" s="781"/>
      <c r="L320" s="563"/>
      <c r="M320" s="563"/>
      <c r="N320" s="563"/>
      <c r="O320" s="563"/>
      <c r="P320" s="563"/>
      <c r="Q320" s="563"/>
    </row>
    <row r="321" spans="2:17" ht="20.100000000000001" customHeight="1">
      <c r="B321" s="3770" t="s">
        <v>47</v>
      </c>
      <c r="C321" s="3771"/>
      <c r="D321" s="3771"/>
      <c r="E321" s="3771"/>
      <c r="F321" s="3771"/>
      <c r="G321" s="3771"/>
      <c r="H321" s="3771"/>
      <c r="I321" s="3771"/>
      <c r="J321" s="3771"/>
      <c r="K321" s="3772"/>
      <c r="L321" s="563"/>
      <c r="M321" s="563"/>
      <c r="N321" s="563"/>
      <c r="O321" s="563"/>
      <c r="P321" s="563"/>
      <c r="Q321" s="563"/>
    </row>
    <row r="322" spans="2:17" ht="20.100000000000001" customHeight="1" thickBot="1">
      <c r="B322" s="3773"/>
      <c r="C322" s="3774"/>
      <c r="D322" s="3774"/>
      <c r="E322" s="3774"/>
      <c r="F322" s="3774"/>
      <c r="G322" s="3774"/>
      <c r="H322" s="3774"/>
      <c r="I322" s="3774"/>
      <c r="J322" s="3774"/>
      <c r="K322" s="3775"/>
      <c r="L322" s="563"/>
      <c r="M322" s="563"/>
      <c r="N322" s="563"/>
      <c r="O322" s="563"/>
      <c r="P322" s="563"/>
      <c r="Q322" s="563"/>
    </row>
    <row r="323" spans="2:17" ht="20.100000000000001" customHeight="1" thickBot="1">
      <c r="B323" s="563"/>
      <c r="C323" s="563"/>
      <c r="D323" s="563"/>
      <c r="E323" s="594"/>
      <c r="F323" s="594"/>
      <c r="G323" s="563"/>
      <c r="H323" s="563"/>
      <c r="I323" s="563"/>
      <c r="J323" s="563"/>
      <c r="K323" s="563"/>
      <c r="L323" s="563"/>
      <c r="M323" s="563"/>
      <c r="N323" s="563"/>
      <c r="O323" s="563"/>
      <c r="P323" s="563"/>
      <c r="Q323" s="563"/>
    </row>
    <row r="324" spans="2:17" ht="20.100000000000001" customHeight="1">
      <c r="B324" s="3865" t="s">
        <v>2166</v>
      </c>
      <c r="C324" s="3865"/>
      <c r="D324" s="3865"/>
      <c r="E324" s="3865"/>
      <c r="F324" s="3865"/>
      <c r="G324" s="3865"/>
      <c r="H324" s="3865"/>
      <c r="I324" s="3865"/>
      <c r="J324" s="3865"/>
      <c r="K324" s="3865"/>
      <c r="L324" s="3865"/>
      <c r="M324" s="3865"/>
      <c r="N324" s="3866"/>
      <c r="O324" s="563"/>
      <c r="P324" s="563"/>
      <c r="Q324" s="563"/>
    </row>
    <row r="325" spans="2:17" ht="20.100000000000001" customHeight="1">
      <c r="B325" s="3867"/>
      <c r="C325" s="3867"/>
      <c r="D325" s="3867"/>
      <c r="E325" s="3867"/>
      <c r="F325" s="3867"/>
      <c r="G325" s="3867"/>
      <c r="H325" s="3867"/>
      <c r="I325" s="3867"/>
      <c r="J325" s="3867"/>
      <c r="K325" s="3867"/>
      <c r="L325" s="3867"/>
      <c r="M325" s="3867"/>
      <c r="N325" s="3868"/>
      <c r="O325" s="563"/>
      <c r="P325" s="563"/>
      <c r="Q325" s="563"/>
    </row>
    <row r="326" spans="2:17" ht="20.100000000000001" customHeight="1">
      <c r="B326" s="3867"/>
      <c r="C326" s="3867"/>
      <c r="D326" s="3867"/>
      <c r="E326" s="3867"/>
      <c r="F326" s="3867"/>
      <c r="G326" s="3867"/>
      <c r="H326" s="3867"/>
      <c r="I326" s="3867"/>
      <c r="J326" s="3867"/>
      <c r="K326" s="3867"/>
      <c r="L326" s="3867"/>
      <c r="M326" s="3867"/>
      <c r="N326" s="3868"/>
      <c r="O326" s="563"/>
      <c r="P326" s="563"/>
      <c r="Q326" s="563"/>
    </row>
    <row r="327" spans="2:17" ht="20.100000000000001" customHeight="1">
      <c r="B327" s="782"/>
      <c r="C327" s="3869" t="s">
        <v>2167</v>
      </c>
      <c r="D327" s="3869"/>
      <c r="E327" s="3869"/>
      <c r="F327" s="3869"/>
      <c r="G327" s="3869"/>
      <c r="H327" s="3869"/>
      <c r="I327" s="3869"/>
      <c r="J327" s="3869"/>
      <c r="K327" s="3869"/>
      <c r="L327" s="3869"/>
      <c r="M327" s="3869"/>
      <c r="N327" s="712"/>
      <c r="O327" s="563"/>
      <c r="P327" s="563"/>
      <c r="Q327" s="563"/>
    </row>
    <row r="328" spans="2:17" ht="20.100000000000001" customHeight="1">
      <c r="B328" s="782"/>
      <c r="C328" s="3870" t="s">
        <v>2168</v>
      </c>
      <c r="D328" s="3870"/>
      <c r="E328" s="3870"/>
      <c r="F328" s="3870"/>
      <c r="G328" s="3870"/>
      <c r="H328" s="3870"/>
      <c r="I328" s="3870"/>
      <c r="J328" s="3870"/>
      <c r="K328" s="3870"/>
      <c r="L328" s="3870"/>
      <c r="M328" s="3870"/>
      <c r="N328" s="712"/>
      <c r="O328" s="563"/>
      <c r="P328" s="563"/>
      <c r="Q328" s="563"/>
    </row>
    <row r="329" spans="2:17" ht="20.100000000000001" customHeight="1">
      <c r="B329" s="782"/>
      <c r="C329" s="3871" t="s">
        <v>2169</v>
      </c>
      <c r="D329" s="3871"/>
      <c r="E329" s="3871"/>
      <c r="F329" s="3871"/>
      <c r="G329" s="3871"/>
      <c r="H329" s="3871"/>
      <c r="I329" s="3871"/>
      <c r="J329" s="3871"/>
      <c r="K329" s="3871"/>
      <c r="L329" s="3871"/>
      <c r="M329" s="3871"/>
      <c r="N329" s="712"/>
      <c r="O329" s="563"/>
      <c r="P329" s="563"/>
      <c r="Q329" s="563"/>
    </row>
    <row r="330" spans="2:17" ht="20.100000000000001" customHeight="1" thickBot="1">
      <c r="B330" s="782"/>
      <c r="C330" s="3872"/>
      <c r="D330" s="3872"/>
      <c r="E330" s="3872"/>
      <c r="F330" s="3872"/>
      <c r="G330" s="3872"/>
      <c r="H330" s="3872"/>
      <c r="I330" s="3872"/>
      <c r="J330" s="3872"/>
      <c r="K330" s="3872"/>
      <c r="L330" s="3872"/>
      <c r="M330" s="3872"/>
      <c r="N330" s="712"/>
      <c r="O330" s="563"/>
      <c r="P330" s="563"/>
      <c r="Q330" s="563"/>
    </row>
    <row r="331" spans="2:17" ht="20.100000000000001" customHeight="1">
      <c r="B331" s="782"/>
      <c r="C331" s="783"/>
      <c r="D331" s="3858" t="s">
        <v>2157</v>
      </c>
      <c r="E331" s="3858"/>
      <c r="F331" s="3858"/>
      <c r="G331" s="3858"/>
      <c r="H331" s="3858"/>
      <c r="I331" s="3858"/>
      <c r="J331" s="3858"/>
      <c r="K331" s="3858"/>
      <c r="L331" s="3858"/>
      <c r="M331" s="3858"/>
      <c r="N331" s="712"/>
      <c r="O331" s="563"/>
      <c r="P331" s="563"/>
      <c r="Q331" s="563"/>
    </row>
    <row r="332" spans="2:17" ht="20.100000000000001" customHeight="1">
      <c r="B332" s="782"/>
      <c r="C332" s="3881" t="s">
        <v>2170</v>
      </c>
      <c r="D332" s="3882" t="s">
        <v>2171</v>
      </c>
      <c r="E332" s="3882" t="s">
        <v>2172</v>
      </c>
      <c r="F332" s="3878" t="s">
        <v>2173</v>
      </c>
      <c r="G332" s="3878" t="s">
        <v>2174</v>
      </c>
      <c r="H332" s="3877" t="s">
        <v>2175</v>
      </c>
      <c r="I332" s="3877" t="s">
        <v>2176</v>
      </c>
      <c r="J332" s="784"/>
      <c r="K332" s="784"/>
      <c r="L332" s="3780" t="s">
        <v>2177</v>
      </c>
      <c r="M332" s="3878" t="s">
        <v>2178</v>
      </c>
      <c r="N332" s="712"/>
      <c r="O332" s="563"/>
      <c r="P332" s="563"/>
      <c r="Q332" s="563"/>
    </row>
    <row r="333" spans="2:17" ht="20.100000000000001" customHeight="1">
      <c r="B333" s="782"/>
      <c r="C333" s="3881"/>
      <c r="D333" s="3882"/>
      <c r="E333" s="3882"/>
      <c r="F333" s="3878"/>
      <c r="G333" s="3878"/>
      <c r="H333" s="3877"/>
      <c r="I333" s="3877"/>
      <c r="J333" s="784"/>
      <c r="K333" s="784"/>
      <c r="L333" s="3780"/>
      <c r="M333" s="3878"/>
      <c r="N333" s="712"/>
      <c r="O333" s="563"/>
      <c r="P333" s="563"/>
      <c r="Q333" s="563"/>
    </row>
    <row r="334" spans="2:17" ht="20.100000000000001" customHeight="1">
      <c r="B334" s="782"/>
      <c r="C334" s="3881"/>
      <c r="D334" s="3882"/>
      <c r="E334" s="3882"/>
      <c r="F334" s="3878"/>
      <c r="G334" s="3878"/>
      <c r="H334" s="3877"/>
      <c r="I334" s="3877"/>
      <c r="J334" s="784"/>
      <c r="K334" s="784"/>
      <c r="L334" s="3780"/>
      <c r="M334" s="3878"/>
      <c r="N334" s="712"/>
      <c r="O334" s="563"/>
      <c r="P334" s="563"/>
      <c r="Q334" s="563"/>
    </row>
    <row r="335" spans="2:17" ht="20.100000000000001" customHeight="1">
      <c r="B335" s="782"/>
      <c r="C335" s="785" t="s">
        <v>115</v>
      </c>
      <c r="D335" s="785" t="s">
        <v>115</v>
      </c>
      <c r="E335" s="785" t="s">
        <v>115</v>
      </c>
      <c r="F335" s="785" t="s">
        <v>115</v>
      </c>
      <c r="G335" s="785" t="s">
        <v>115</v>
      </c>
      <c r="H335" s="785" t="s">
        <v>115</v>
      </c>
      <c r="I335" s="785" t="s">
        <v>115</v>
      </c>
      <c r="J335" s="785"/>
      <c r="K335" s="785"/>
      <c r="L335" s="770"/>
      <c r="M335" s="786"/>
      <c r="N335" s="712"/>
      <c r="O335" s="563"/>
      <c r="P335" s="563"/>
      <c r="Q335" s="563"/>
    </row>
    <row r="336" spans="2:17" ht="20.100000000000001" customHeight="1">
      <c r="B336" s="782"/>
      <c r="C336" s="3829">
        <v>1</v>
      </c>
      <c r="D336" s="3879">
        <v>32.5</v>
      </c>
      <c r="E336" s="3879">
        <v>53</v>
      </c>
      <c r="F336" s="3812">
        <v>2.5</v>
      </c>
      <c r="G336" s="3880">
        <v>2.5</v>
      </c>
      <c r="H336" s="3880">
        <v>5</v>
      </c>
      <c r="I336" s="3880">
        <v>5</v>
      </c>
      <c r="J336" s="787"/>
      <c r="K336" s="787"/>
      <c r="L336" s="3883">
        <f>(L343/M348)*M340</f>
        <v>1.7392499999999997</v>
      </c>
      <c r="M336" s="3884">
        <f>(M345/M348)*M340</f>
        <v>1.75</v>
      </c>
      <c r="N336" s="712"/>
      <c r="O336" s="563"/>
      <c r="P336" s="563"/>
      <c r="Q336" s="563"/>
    </row>
    <row r="337" spans="2:17" ht="20.100000000000001" customHeight="1">
      <c r="B337" s="782"/>
      <c r="C337" s="3829"/>
      <c r="D337" s="3879"/>
      <c r="E337" s="3879"/>
      <c r="F337" s="3812"/>
      <c r="G337" s="3880"/>
      <c r="H337" s="3880"/>
      <c r="I337" s="3880"/>
      <c r="J337" s="787"/>
      <c r="K337" s="787"/>
      <c r="L337" s="3883"/>
      <c r="M337" s="3884"/>
      <c r="N337" s="712"/>
      <c r="O337" s="563"/>
      <c r="P337" s="563"/>
      <c r="Q337" s="563"/>
    </row>
    <row r="338" spans="2:17" ht="20.100000000000001" customHeight="1">
      <c r="B338" s="782"/>
      <c r="C338" s="788" t="s">
        <v>17</v>
      </c>
      <c r="D338" s="788" t="s">
        <v>18</v>
      </c>
      <c r="E338" s="788" t="s">
        <v>19</v>
      </c>
      <c r="F338" s="788" t="s">
        <v>27</v>
      </c>
      <c r="G338" s="788" t="s">
        <v>20</v>
      </c>
      <c r="H338" s="788" t="s">
        <v>21</v>
      </c>
      <c r="I338" s="788" t="s">
        <v>22</v>
      </c>
      <c r="J338" s="788"/>
      <c r="K338" s="788"/>
      <c r="L338" s="788" t="s">
        <v>28</v>
      </c>
      <c r="M338" s="788" t="s">
        <v>29</v>
      </c>
      <c r="N338" s="712"/>
      <c r="O338" s="563"/>
      <c r="P338" s="563"/>
      <c r="Q338" s="563"/>
    </row>
    <row r="339" spans="2:17" ht="20.100000000000001" customHeight="1">
      <c r="B339" s="782"/>
      <c r="C339" s="789">
        <f>(D336*E336)*C336</f>
        <v>1722.5</v>
      </c>
      <c r="D339" s="789">
        <f>((D336*F336)*2)*C336+((E336*F336)*2)*C336</f>
        <v>427.5</v>
      </c>
      <c r="E339" s="789">
        <f>((D336*H339)*2)*C336+((E336*H339)*2)*C336</f>
        <v>85.5</v>
      </c>
      <c r="F339" s="789">
        <f>((D336*I339)*2)*C336+((E336*I339)*2)*C336</f>
        <v>85.5</v>
      </c>
      <c r="G339" s="790">
        <f>G336/10</f>
        <v>0.25</v>
      </c>
      <c r="H339" s="790">
        <f>H336/10</f>
        <v>0.5</v>
      </c>
      <c r="I339" s="790">
        <f>I336/10</f>
        <v>0.5</v>
      </c>
      <c r="J339" s="790"/>
      <c r="K339" s="790"/>
      <c r="L339" s="789">
        <f>SUM(C339:F339)</f>
        <v>2321</v>
      </c>
      <c r="M339" s="791">
        <f>(C339*F336)/1000</f>
        <v>4.3062500000000004</v>
      </c>
      <c r="N339" s="712"/>
      <c r="O339" s="563"/>
      <c r="P339" s="563"/>
      <c r="Q339" s="563"/>
    </row>
    <row r="340" spans="2:17" ht="20.100000000000001" customHeight="1" thickBot="1">
      <c r="B340" s="782"/>
      <c r="C340" s="792"/>
      <c r="D340" s="792"/>
      <c r="E340" s="792"/>
      <c r="F340" s="792"/>
      <c r="G340" s="793"/>
      <c r="H340" s="793"/>
      <c r="I340" s="794" t="s">
        <v>2179</v>
      </c>
      <c r="J340" s="794"/>
      <c r="K340" s="794"/>
      <c r="L340" s="795" t="s">
        <v>30</v>
      </c>
      <c r="M340" s="796">
        <f>L339*G339</f>
        <v>580.25</v>
      </c>
      <c r="N340" s="712"/>
      <c r="O340" s="563"/>
      <c r="P340" s="563"/>
      <c r="Q340" s="563"/>
    </row>
    <row r="341" spans="2:17" ht="20.100000000000001" customHeight="1">
      <c r="B341" s="782"/>
      <c r="C341" s="783"/>
      <c r="D341" s="3885" t="s">
        <v>2159</v>
      </c>
      <c r="E341" s="3885"/>
      <c r="F341" s="3885"/>
      <c r="G341" s="3885"/>
      <c r="H341" s="3885"/>
      <c r="I341" s="3885"/>
      <c r="J341" s="3885"/>
      <c r="K341" s="3885"/>
      <c r="L341" s="3885"/>
      <c r="M341" s="3885"/>
      <c r="N341" s="712"/>
      <c r="O341" s="563"/>
      <c r="P341" s="563"/>
      <c r="Q341" s="563"/>
    </row>
    <row r="342" spans="2:17" ht="20.100000000000001" customHeight="1">
      <c r="B342" s="782"/>
      <c r="C342" s="3886" t="s">
        <v>2180</v>
      </c>
      <c r="D342" s="3886"/>
      <c r="E342" s="3886"/>
      <c r="F342" s="3886"/>
      <c r="G342" s="3886"/>
      <c r="H342" s="3886"/>
      <c r="I342" s="3886"/>
      <c r="J342" s="3886"/>
      <c r="K342" s="3886"/>
      <c r="L342" s="3886"/>
      <c r="M342" s="797" t="s">
        <v>115</v>
      </c>
      <c r="N342" s="712"/>
      <c r="O342" s="563"/>
      <c r="P342" s="563"/>
      <c r="Q342" s="563"/>
    </row>
    <row r="343" spans="2:17" ht="20.100000000000001" customHeight="1">
      <c r="B343" s="782"/>
      <c r="C343" s="3887">
        <v>4</v>
      </c>
      <c r="D343" s="3888">
        <v>32.5</v>
      </c>
      <c r="E343" s="3888">
        <v>53</v>
      </c>
      <c r="F343" s="3889">
        <v>2.5</v>
      </c>
      <c r="G343" s="3890">
        <v>2.5</v>
      </c>
      <c r="H343" s="3890">
        <v>5</v>
      </c>
      <c r="I343" s="3890">
        <v>5</v>
      </c>
      <c r="J343" s="798"/>
      <c r="K343" s="798"/>
      <c r="L343" s="3902">
        <f>E359</f>
        <v>6.956999999999999</v>
      </c>
      <c r="M343" s="3903">
        <v>7</v>
      </c>
      <c r="N343" s="712"/>
      <c r="O343" s="563"/>
      <c r="P343" s="563"/>
      <c r="Q343" s="563"/>
    </row>
    <row r="344" spans="2:17" ht="20.100000000000001" customHeight="1">
      <c r="B344" s="782"/>
      <c r="C344" s="3887"/>
      <c r="D344" s="3888"/>
      <c r="E344" s="3888"/>
      <c r="F344" s="3889"/>
      <c r="G344" s="3890"/>
      <c r="H344" s="3890"/>
      <c r="I344" s="3890"/>
      <c r="J344" s="798"/>
      <c r="K344" s="798"/>
      <c r="L344" s="3902"/>
      <c r="M344" s="3903"/>
      <c r="N344" s="712"/>
      <c r="O344" s="563"/>
      <c r="P344" s="563"/>
      <c r="Q344" s="563"/>
    </row>
    <row r="345" spans="2:17" ht="20.100000000000001" customHeight="1">
      <c r="B345" s="782"/>
      <c r="C345" s="799">
        <f>ROW()-2</f>
        <v>343</v>
      </c>
      <c r="D345" s="3904" t="s">
        <v>2181</v>
      </c>
      <c r="E345" s="3904"/>
      <c r="F345" s="3904"/>
      <c r="G345" s="3904"/>
      <c r="H345" s="3904"/>
      <c r="I345" s="3904"/>
      <c r="J345" s="800"/>
      <c r="K345" s="800"/>
      <c r="L345" s="801"/>
      <c r="M345" s="802">
        <f>IF(ISBLANK(M343),L343,M343)</f>
        <v>7</v>
      </c>
      <c r="N345" s="712"/>
      <c r="O345" s="563"/>
      <c r="P345" s="563"/>
      <c r="Q345" s="563"/>
    </row>
    <row r="346" spans="2:17" ht="20.100000000000001" customHeight="1">
      <c r="B346" s="782"/>
      <c r="C346" s="803" t="s">
        <v>17</v>
      </c>
      <c r="D346" s="803" t="s">
        <v>18</v>
      </c>
      <c r="E346" s="803" t="s">
        <v>19</v>
      </c>
      <c r="F346" s="803" t="s">
        <v>27</v>
      </c>
      <c r="G346" s="803" t="s">
        <v>20</v>
      </c>
      <c r="H346" s="803" t="s">
        <v>21</v>
      </c>
      <c r="I346" s="803" t="s">
        <v>22</v>
      </c>
      <c r="J346" s="803"/>
      <c r="K346" s="803"/>
      <c r="L346" s="803" t="s">
        <v>28</v>
      </c>
      <c r="M346" s="803" t="s">
        <v>29</v>
      </c>
      <c r="N346" s="712"/>
      <c r="O346" s="563"/>
      <c r="P346" s="563"/>
      <c r="Q346" s="563"/>
    </row>
    <row r="347" spans="2:17" ht="20.100000000000001" customHeight="1">
      <c r="B347" s="782"/>
      <c r="C347" s="789">
        <f>(D343*E343)*C343</f>
        <v>6890</v>
      </c>
      <c r="D347" s="789">
        <f>((D343*F343)*2)*C343+((E343*F343)*2)*C343</f>
        <v>1710</v>
      </c>
      <c r="E347" s="789">
        <f>((D343*H347)*2)*C343+((E343*H347)*2)*C343</f>
        <v>342</v>
      </c>
      <c r="F347" s="789">
        <f>((D343*I347)*2)*C343+((E343*I347)*2)*C343</f>
        <v>342</v>
      </c>
      <c r="G347" s="790">
        <f>G343/10</f>
        <v>0.25</v>
      </c>
      <c r="H347" s="790">
        <f>H343/10</f>
        <v>0.5</v>
      </c>
      <c r="I347" s="790">
        <f>I343/10</f>
        <v>0.5</v>
      </c>
      <c r="J347" s="790"/>
      <c r="K347" s="790"/>
      <c r="L347" s="789">
        <f>SUM(C347:F347)</f>
        <v>9284</v>
      </c>
      <c r="M347" s="791">
        <f>(C347*F343)/1000</f>
        <v>17.225000000000001</v>
      </c>
      <c r="N347" s="712"/>
      <c r="O347" s="563"/>
      <c r="P347" s="563"/>
      <c r="Q347" s="563"/>
    </row>
    <row r="348" spans="2:17" ht="20.100000000000001" customHeight="1" thickBot="1">
      <c r="B348" s="782"/>
      <c r="C348" s="801"/>
      <c r="D348" s="801"/>
      <c r="E348" s="801"/>
      <c r="F348" s="801"/>
      <c r="G348" s="801"/>
      <c r="H348" s="801"/>
      <c r="I348" s="804" t="s">
        <v>2182</v>
      </c>
      <c r="J348" s="804"/>
      <c r="K348" s="804"/>
      <c r="L348" s="803" t="s">
        <v>30</v>
      </c>
      <c r="M348" s="805">
        <f>L347*G347</f>
        <v>2321</v>
      </c>
      <c r="N348" s="712"/>
      <c r="O348" s="563"/>
      <c r="P348" s="563"/>
      <c r="Q348" s="563"/>
    </row>
    <row r="349" spans="2:17" ht="20.100000000000001" customHeight="1">
      <c r="B349" s="782"/>
      <c r="C349" s="806"/>
      <c r="D349" s="806"/>
      <c r="E349" s="806"/>
      <c r="F349" s="806"/>
      <c r="G349" s="806"/>
      <c r="H349" s="806"/>
      <c r="I349" s="807"/>
      <c r="J349" s="807"/>
      <c r="K349" s="807"/>
      <c r="L349" s="808"/>
      <c r="M349" s="809"/>
      <c r="N349" s="712"/>
      <c r="O349" s="563"/>
      <c r="P349" s="563"/>
      <c r="Q349" s="563"/>
    </row>
    <row r="350" spans="2:17" ht="20.100000000000001" customHeight="1">
      <c r="B350" s="782"/>
      <c r="C350" s="810" t="s">
        <v>17</v>
      </c>
      <c r="D350" s="811" t="s">
        <v>2183</v>
      </c>
      <c r="E350" s="811"/>
      <c r="F350" s="810" t="s">
        <v>21</v>
      </c>
      <c r="G350" s="812" t="s">
        <v>2184</v>
      </c>
      <c r="H350" s="813"/>
      <c r="I350" s="810" t="s">
        <v>29</v>
      </c>
      <c r="J350" s="3905" t="s">
        <v>2185</v>
      </c>
      <c r="K350" s="3905"/>
      <c r="L350" s="3905"/>
      <c r="M350" s="3905"/>
      <c r="N350" s="712"/>
      <c r="O350" s="563"/>
      <c r="P350" s="563"/>
      <c r="Q350" s="563"/>
    </row>
    <row r="351" spans="2:17" ht="20.100000000000001" customHeight="1">
      <c r="B351" s="782"/>
      <c r="C351" s="810" t="s">
        <v>18</v>
      </c>
      <c r="D351" s="811" t="s">
        <v>2186</v>
      </c>
      <c r="E351" s="811"/>
      <c r="F351" s="810" t="s">
        <v>22</v>
      </c>
      <c r="G351" s="811" t="s">
        <v>2187</v>
      </c>
      <c r="H351" s="813"/>
      <c r="I351" s="814"/>
      <c r="J351" s="3905"/>
      <c r="K351" s="3905"/>
      <c r="L351" s="3905"/>
      <c r="M351" s="3905"/>
      <c r="N351" s="712"/>
      <c r="O351" s="563"/>
      <c r="P351" s="563"/>
      <c r="Q351" s="563"/>
    </row>
    <row r="352" spans="2:17" ht="20.100000000000001" customHeight="1">
      <c r="B352" s="782"/>
      <c r="C352" s="810" t="s">
        <v>19</v>
      </c>
      <c r="D352" s="811" t="s">
        <v>2188</v>
      </c>
      <c r="E352" s="811"/>
      <c r="F352" s="810" t="s">
        <v>27</v>
      </c>
      <c r="G352" s="811" t="s">
        <v>2189</v>
      </c>
      <c r="H352" s="813"/>
      <c r="I352" s="810" t="s">
        <v>30</v>
      </c>
      <c r="J352" s="811" t="s">
        <v>2190</v>
      </c>
      <c r="K352" s="815"/>
      <c r="L352" s="811"/>
      <c r="M352" s="815"/>
      <c r="N352" s="712"/>
      <c r="O352" s="563"/>
      <c r="P352" s="563"/>
      <c r="Q352" s="563"/>
    </row>
    <row r="353" spans="2:17" ht="20.100000000000001" customHeight="1">
      <c r="B353" s="782"/>
      <c r="C353" s="810" t="s">
        <v>20</v>
      </c>
      <c r="D353" s="811" t="s">
        <v>2191</v>
      </c>
      <c r="E353" s="812"/>
      <c r="F353" s="810" t="s">
        <v>28</v>
      </c>
      <c r="G353" s="811" t="s">
        <v>2192</v>
      </c>
      <c r="H353" s="813"/>
      <c r="I353" s="813"/>
      <c r="J353" s="813"/>
      <c r="K353" s="813"/>
      <c r="L353" s="816"/>
      <c r="M353" s="815"/>
      <c r="N353" s="712"/>
      <c r="O353" s="563"/>
      <c r="P353" s="563"/>
      <c r="Q353" s="563"/>
    </row>
    <row r="354" spans="2:17" ht="20.100000000000001" customHeight="1" thickBot="1">
      <c r="B354" s="782"/>
      <c r="C354" s="810"/>
      <c r="D354" s="811"/>
      <c r="E354" s="812"/>
      <c r="F354" s="810"/>
      <c r="G354" s="811"/>
      <c r="H354" s="813"/>
      <c r="I354" s="813"/>
      <c r="J354" s="813"/>
      <c r="K354" s="813"/>
      <c r="L354" s="816"/>
      <c r="M354" s="815"/>
      <c r="N354" s="712"/>
      <c r="O354" s="563"/>
      <c r="P354" s="563"/>
      <c r="Q354" s="563"/>
    </row>
    <row r="355" spans="2:17" ht="20.100000000000001" customHeight="1">
      <c r="B355" s="782"/>
      <c r="C355" s="783"/>
      <c r="D355" s="3891" t="s">
        <v>2193</v>
      </c>
      <c r="E355" s="3891"/>
      <c r="F355" s="3891"/>
      <c r="G355" s="3891"/>
      <c r="H355" s="3891"/>
      <c r="I355" s="3891"/>
      <c r="J355" s="3891"/>
      <c r="K355" s="3891"/>
      <c r="L355" s="3891"/>
      <c r="M355" s="3891"/>
      <c r="N355" s="712"/>
      <c r="O355" s="563"/>
      <c r="P355" s="563"/>
      <c r="Q355" s="563"/>
    </row>
    <row r="356" spans="2:17" ht="20.100000000000001" customHeight="1">
      <c r="B356" s="782"/>
      <c r="C356" s="3892" t="s">
        <v>2194</v>
      </c>
      <c r="D356" s="3892"/>
      <c r="E356" s="3892"/>
      <c r="F356" s="3892"/>
      <c r="G356" s="3892"/>
      <c r="H356" s="3892"/>
      <c r="I356" s="3892"/>
      <c r="J356" s="3892"/>
      <c r="K356" s="3892"/>
      <c r="L356" s="3892"/>
      <c r="M356" s="3892"/>
      <c r="N356" s="712"/>
      <c r="O356" s="563"/>
      <c r="P356" s="563"/>
      <c r="Q356" s="563"/>
    </row>
    <row r="357" spans="2:17" ht="20.100000000000001" customHeight="1">
      <c r="B357" s="782"/>
      <c r="C357" s="3892"/>
      <c r="D357" s="3892"/>
      <c r="E357" s="3892"/>
      <c r="F357" s="3892"/>
      <c r="G357" s="3892"/>
      <c r="H357" s="3892"/>
      <c r="I357" s="3892"/>
      <c r="J357" s="3892"/>
      <c r="K357" s="3892"/>
      <c r="L357" s="3892"/>
      <c r="M357" s="3892"/>
      <c r="N357" s="712"/>
      <c r="O357" s="563"/>
      <c r="P357" s="563"/>
      <c r="Q357" s="563"/>
    </row>
    <row r="358" spans="2:17" ht="20.100000000000001" customHeight="1">
      <c r="B358" s="782"/>
      <c r="C358" s="3893"/>
      <c r="D358" s="3893"/>
      <c r="E358" s="3893"/>
      <c r="F358" s="3893"/>
      <c r="G358" s="3893"/>
      <c r="H358" s="3893"/>
      <c r="I358" s="3893"/>
      <c r="J358" s="3893"/>
      <c r="K358" s="3893"/>
      <c r="L358" s="3893"/>
      <c r="M358" s="3893"/>
      <c r="N358" s="712"/>
      <c r="O358" s="563"/>
      <c r="P358" s="563"/>
      <c r="Q358" s="563"/>
    </row>
    <row r="359" spans="2:17" ht="20.100000000000001" customHeight="1">
      <c r="B359" s="782"/>
      <c r="C359" s="817"/>
      <c r="D359" s="818" t="s">
        <v>2195</v>
      </c>
      <c r="E359" s="819">
        <f>SUM(E360:E362,I360:I362)</f>
        <v>6.956999999999999</v>
      </c>
      <c r="F359" s="817"/>
      <c r="G359" s="817"/>
      <c r="H359" s="817"/>
      <c r="I359" s="817"/>
      <c r="J359" s="817"/>
      <c r="K359" s="817"/>
      <c r="L359" s="817"/>
      <c r="M359" s="817"/>
      <c r="N359" s="712"/>
      <c r="O359" s="563"/>
      <c r="P359" s="563"/>
      <c r="Q359" s="563"/>
    </row>
    <row r="360" spans="2:17" ht="20.100000000000001" customHeight="1">
      <c r="B360" s="782"/>
      <c r="C360" s="628"/>
      <c r="D360" s="820" t="s">
        <v>302</v>
      </c>
      <c r="E360" s="821">
        <v>3.5</v>
      </c>
      <c r="F360" s="822"/>
      <c r="G360" s="628"/>
      <c r="H360" s="820" t="s">
        <v>2196</v>
      </c>
      <c r="I360" s="821">
        <v>0.55000000000000004</v>
      </c>
      <c r="J360" s="821"/>
      <c r="K360" s="821"/>
      <c r="L360" s="822"/>
      <c r="M360" s="817"/>
      <c r="N360" s="712"/>
      <c r="O360" s="563"/>
      <c r="P360" s="563"/>
      <c r="Q360" s="563"/>
    </row>
    <row r="361" spans="2:17" ht="20.100000000000001" customHeight="1">
      <c r="B361" s="782"/>
      <c r="C361" s="628"/>
      <c r="D361" s="820" t="s">
        <v>355</v>
      </c>
      <c r="E361" s="821">
        <v>1.6</v>
      </c>
      <c r="F361" s="822"/>
      <c r="G361" s="628"/>
      <c r="H361" s="820" t="s">
        <v>2197</v>
      </c>
      <c r="I361" s="821">
        <v>4.4999999999999998E-2</v>
      </c>
      <c r="J361" s="821"/>
      <c r="K361" s="821"/>
      <c r="L361" s="822"/>
      <c r="M361" s="817"/>
      <c r="N361" s="712"/>
      <c r="O361" s="563"/>
      <c r="P361" s="563"/>
      <c r="Q361" s="563"/>
    </row>
    <row r="362" spans="2:17" ht="20.100000000000001" customHeight="1">
      <c r="B362" s="782"/>
      <c r="C362" s="628"/>
      <c r="D362" s="820" t="s">
        <v>2198</v>
      </c>
      <c r="E362" s="821">
        <v>1.25</v>
      </c>
      <c r="F362" s="822"/>
      <c r="G362" s="628"/>
      <c r="H362" s="823" t="s">
        <v>422</v>
      </c>
      <c r="I362" s="821">
        <v>1.2E-2</v>
      </c>
      <c r="J362" s="821"/>
      <c r="K362" s="821"/>
      <c r="L362" s="822"/>
      <c r="M362" s="817"/>
      <c r="N362" s="712"/>
      <c r="O362" s="563"/>
      <c r="P362" s="563"/>
      <c r="Q362" s="563"/>
    </row>
    <row r="363" spans="2:17" ht="20.100000000000001" customHeight="1">
      <c r="B363" s="782"/>
      <c r="C363" s="824" t="s">
        <v>2199</v>
      </c>
      <c r="D363" s="817"/>
      <c r="E363" s="817"/>
      <c r="F363" s="817"/>
      <c r="G363" s="817"/>
      <c r="H363" s="817"/>
      <c r="I363" s="817"/>
      <c r="J363" s="817"/>
      <c r="K363" s="817"/>
      <c r="L363" s="817"/>
      <c r="M363" s="817"/>
      <c r="N363" s="712"/>
      <c r="O363" s="563"/>
      <c r="P363" s="563"/>
      <c r="Q363" s="563"/>
    </row>
    <row r="364" spans="2:17" ht="20.100000000000001" customHeight="1">
      <c r="B364" s="782"/>
      <c r="C364" s="3894" t="s">
        <v>2200</v>
      </c>
      <c r="D364" s="3894"/>
      <c r="E364" s="3894"/>
      <c r="F364" s="3894"/>
      <c r="G364" s="3894"/>
      <c r="H364" s="3894"/>
      <c r="I364" s="3894"/>
      <c r="J364" s="3894"/>
      <c r="K364" s="3894"/>
      <c r="L364" s="3894"/>
      <c r="M364" s="3894"/>
      <c r="N364" s="712"/>
      <c r="O364" s="563"/>
      <c r="P364" s="563"/>
      <c r="Q364" s="563"/>
    </row>
    <row r="365" spans="2:17" ht="20.100000000000001" customHeight="1">
      <c r="B365" s="782"/>
      <c r="C365" s="3894"/>
      <c r="D365" s="3894"/>
      <c r="E365" s="3894"/>
      <c r="F365" s="3894"/>
      <c r="G365" s="3894"/>
      <c r="H365" s="3894"/>
      <c r="I365" s="3894"/>
      <c r="J365" s="3894"/>
      <c r="K365" s="3894"/>
      <c r="L365" s="3894"/>
      <c r="M365" s="3894"/>
      <c r="N365" s="712"/>
      <c r="O365" s="563"/>
      <c r="P365" s="563"/>
      <c r="Q365" s="563"/>
    </row>
    <row r="366" spans="2:17" ht="20.100000000000001" customHeight="1">
      <c r="B366" s="782"/>
      <c r="C366" s="824" t="s">
        <v>2201</v>
      </c>
      <c r="D366" s="817"/>
      <c r="E366" s="817"/>
      <c r="F366" s="817"/>
      <c r="G366" s="817"/>
      <c r="H366" s="817"/>
      <c r="I366" s="817"/>
      <c r="J366" s="817"/>
      <c r="K366" s="817"/>
      <c r="L366" s="817"/>
      <c r="M366" s="817"/>
      <c r="N366" s="712"/>
      <c r="O366" s="563"/>
      <c r="P366" s="563"/>
      <c r="Q366" s="563"/>
    </row>
    <row r="367" spans="2:17" ht="20.100000000000001" customHeight="1">
      <c r="B367" s="782"/>
      <c r="C367" s="825" t="s">
        <v>2202</v>
      </c>
      <c r="D367" s="817"/>
      <c r="E367" s="817"/>
      <c r="F367" s="817"/>
      <c r="G367" s="817"/>
      <c r="H367" s="817"/>
      <c r="I367" s="817"/>
      <c r="J367" s="817"/>
      <c r="K367" s="817"/>
      <c r="L367" s="817"/>
      <c r="M367" s="817"/>
      <c r="N367" s="712"/>
      <c r="O367" s="563"/>
      <c r="P367" s="563"/>
      <c r="Q367" s="563"/>
    </row>
    <row r="368" spans="2:17" ht="20.100000000000001" customHeight="1">
      <c r="B368" s="782"/>
      <c r="C368" s="826" t="s">
        <v>2203</v>
      </c>
      <c r="D368" s="817"/>
      <c r="E368" s="817"/>
      <c r="F368" s="826" t="s">
        <v>2204</v>
      </c>
      <c r="G368" s="817"/>
      <c r="H368" s="826" t="s">
        <v>2205</v>
      </c>
      <c r="I368" s="817"/>
      <c r="J368" s="817"/>
      <c r="K368" s="817"/>
      <c r="L368" s="817"/>
      <c r="M368" s="817"/>
      <c r="N368" s="712"/>
      <c r="O368" s="563"/>
      <c r="P368" s="563"/>
      <c r="Q368" s="563"/>
    </row>
    <row r="369" spans="2:17" ht="20.100000000000001" customHeight="1">
      <c r="B369" s="782"/>
      <c r="C369" s="826" t="s">
        <v>2206</v>
      </c>
      <c r="D369" s="827" t="s">
        <v>2207</v>
      </c>
      <c r="E369" s="817"/>
      <c r="F369" s="817"/>
      <c r="G369" s="817"/>
      <c r="H369" s="817"/>
      <c r="I369" s="817"/>
      <c r="J369" s="817"/>
      <c r="K369" s="817"/>
      <c r="L369" s="817"/>
      <c r="M369" s="817"/>
      <c r="N369" s="712"/>
      <c r="O369" s="563"/>
      <c r="P369" s="563"/>
      <c r="Q369" s="563"/>
    </row>
    <row r="370" spans="2:17" ht="20.100000000000001" customHeight="1">
      <c r="B370" s="782"/>
      <c r="C370" s="817"/>
      <c r="D370" s="817"/>
      <c r="E370" s="817"/>
      <c r="F370" s="817"/>
      <c r="G370" s="817"/>
      <c r="H370" s="817"/>
      <c r="I370" s="817"/>
      <c r="J370" s="817"/>
      <c r="K370" s="817"/>
      <c r="L370" s="817"/>
      <c r="M370" s="817"/>
      <c r="N370" s="712"/>
      <c r="O370" s="563"/>
      <c r="P370" s="563"/>
      <c r="Q370" s="563"/>
    </row>
    <row r="371" spans="2:17" ht="20.100000000000001" customHeight="1">
      <c r="B371" s="782"/>
      <c r="C371" s="3895" t="s">
        <v>47</v>
      </c>
      <c r="D371" s="3895"/>
      <c r="E371" s="3895"/>
      <c r="F371" s="3895"/>
      <c r="G371" s="3895"/>
      <c r="H371" s="3895"/>
      <c r="I371" s="3895"/>
      <c r="J371" s="3895"/>
      <c r="K371" s="3895"/>
      <c r="L371" s="3895"/>
      <c r="M371" s="3895"/>
      <c r="N371" s="712"/>
      <c r="O371" s="563"/>
      <c r="P371" s="563"/>
      <c r="Q371" s="563"/>
    </row>
    <row r="372" spans="2:17" ht="20.100000000000001" customHeight="1" thickBot="1">
      <c r="B372" s="828"/>
      <c r="C372" s="3774"/>
      <c r="D372" s="3774"/>
      <c r="E372" s="3774"/>
      <c r="F372" s="3774"/>
      <c r="G372" s="3774"/>
      <c r="H372" s="3774"/>
      <c r="I372" s="3774"/>
      <c r="J372" s="3774"/>
      <c r="K372" s="3774"/>
      <c r="L372" s="3774"/>
      <c r="M372" s="3774"/>
      <c r="N372" s="643"/>
      <c r="O372" s="563"/>
      <c r="P372" s="563"/>
      <c r="Q372" s="563"/>
    </row>
    <row r="373" spans="2:17" ht="20.100000000000001" customHeight="1" thickBot="1">
      <c r="B373" s="563"/>
      <c r="C373" s="563"/>
      <c r="D373" s="563"/>
      <c r="E373" s="594"/>
      <c r="F373" s="594"/>
      <c r="G373" s="563"/>
      <c r="H373" s="563"/>
      <c r="I373" s="563"/>
      <c r="J373" s="563"/>
      <c r="K373" s="563"/>
      <c r="L373" s="563"/>
      <c r="M373" s="563"/>
      <c r="N373" s="563"/>
      <c r="O373" s="563"/>
      <c r="P373" s="563"/>
      <c r="Q373" s="563"/>
    </row>
    <row r="374" spans="2:17" ht="20.100000000000001" customHeight="1">
      <c r="B374" s="3896" t="s">
        <v>2208</v>
      </c>
      <c r="C374" s="3897"/>
      <c r="D374" s="3897"/>
      <c r="E374" s="3897"/>
      <c r="F374" s="3897"/>
      <c r="G374" s="3897"/>
      <c r="H374" s="3897"/>
      <c r="I374" s="3897"/>
      <c r="J374" s="3898"/>
      <c r="K374" s="563"/>
      <c r="L374" s="563"/>
      <c r="M374" s="563"/>
      <c r="N374" s="563"/>
      <c r="O374" s="563"/>
      <c r="P374" s="563"/>
      <c r="Q374" s="563"/>
    </row>
    <row r="375" spans="2:17" ht="20.100000000000001" customHeight="1">
      <c r="B375" s="3899" t="s">
        <v>2209</v>
      </c>
      <c r="C375" s="3900"/>
      <c r="D375" s="3900"/>
      <c r="E375" s="3900"/>
      <c r="F375" s="3900"/>
      <c r="G375" s="3900"/>
      <c r="H375" s="3900"/>
      <c r="I375" s="3900"/>
      <c r="J375" s="3901"/>
      <c r="K375" s="563"/>
      <c r="L375" s="563"/>
      <c r="M375" s="563"/>
      <c r="N375" s="563"/>
      <c r="O375" s="563"/>
      <c r="P375" s="563"/>
      <c r="Q375" s="563"/>
    </row>
    <row r="376" spans="2:17" ht="20.100000000000001" customHeight="1">
      <c r="B376" s="3906" t="s">
        <v>2210</v>
      </c>
      <c r="C376" s="3907"/>
      <c r="D376" s="3907"/>
      <c r="E376" s="3907"/>
      <c r="F376" s="3907"/>
      <c r="G376" s="3907"/>
      <c r="H376" s="3907"/>
      <c r="I376" s="3907"/>
      <c r="J376" s="3908"/>
      <c r="K376" s="563"/>
      <c r="L376" s="563"/>
      <c r="M376" s="563"/>
      <c r="N376" s="563"/>
      <c r="O376" s="563"/>
      <c r="P376" s="563"/>
      <c r="Q376" s="563"/>
    </row>
    <row r="377" spans="2:17" ht="20.100000000000001" customHeight="1">
      <c r="B377" s="3906"/>
      <c r="C377" s="3907"/>
      <c r="D377" s="3907"/>
      <c r="E377" s="3907"/>
      <c r="F377" s="3907"/>
      <c r="G377" s="3907"/>
      <c r="H377" s="3907"/>
      <c r="I377" s="3907"/>
      <c r="J377" s="3908"/>
      <c r="K377" s="563"/>
      <c r="L377" s="563"/>
      <c r="M377" s="563"/>
      <c r="N377" s="563"/>
      <c r="O377" s="563"/>
      <c r="P377" s="563"/>
      <c r="Q377" s="563"/>
    </row>
    <row r="378" spans="2:17" ht="20.100000000000001" customHeight="1">
      <c r="B378" s="829" t="s">
        <v>2211</v>
      </c>
      <c r="C378" s="830"/>
      <c r="D378" s="830"/>
      <c r="E378" s="830"/>
      <c r="F378" s="830"/>
      <c r="G378" s="830"/>
      <c r="H378" s="830"/>
      <c r="I378" s="830"/>
      <c r="J378" s="831"/>
      <c r="K378" s="563"/>
      <c r="L378" s="563"/>
      <c r="M378" s="563"/>
      <c r="N378" s="563"/>
      <c r="O378" s="563"/>
      <c r="P378" s="563"/>
      <c r="Q378" s="563"/>
    </row>
    <row r="379" spans="2:17" ht="20.100000000000001" customHeight="1">
      <c r="B379" s="829" t="s">
        <v>2212</v>
      </c>
      <c r="C379" s="830"/>
      <c r="D379" s="830"/>
      <c r="E379" s="830"/>
      <c r="F379" s="830"/>
      <c r="G379" s="832" t="s">
        <v>2213</v>
      </c>
      <c r="H379" s="830"/>
      <c r="I379" s="830"/>
      <c r="J379" s="831"/>
      <c r="K379" s="563"/>
      <c r="L379" s="563"/>
      <c r="M379" s="563"/>
      <c r="N379" s="563"/>
      <c r="O379" s="563"/>
      <c r="P379" s="563"/>
      <c r="Q379" s="563"/>
    </row>
    <row r="380" spans="2:17" ht="20.100000000000001" customHeight="1">
      <c r="B380" s="3909" t="s">
        <v>2214</v>
      </c>
      <c r="C380" s="3910"/>
      <c r="D380" s="3910"/>
      <c r="E380" s="3910"/>
      <c r="F380" s="3910"/>
      <c r="G380" s="3910"/>
      <c r="H380" s="3910"/>
      <c r="I380" s="3910"/>
      <c r="J380" s="3911"/>
      <c r="K380" s="563"/>
      <c r="L380" s="563"/>
      <c r="M380" s="563"/>
      <c r="N380" s="563"/>
      <c r="O380" s="563"/>
      <c r="P380" s="563"/>
      <c r="Q380" s="563"/>
    </row>
    <row r="381" spans="2:17" ht="20.100000000000001" customHeight="1">
      <c r="B381" s="3909"/>
      <c r="C381" s="3910"/>
      <c r="D381" s="3910"/>
      <c r="E381" s="3910"/>
      <c r="F381" s="3910"/>
      <c r="G381" s="3910"/>
      <c r="H381" s="3910"/>
      <c r="I381" s="3910"/>
      <c r="J381" s="3911"/>
      <c r="K381" s="563"/>
      <c r="L381" s="563"/>
      <c r="M381" s="563"/>
      <c r="N381" s="563"/>
      <c r="O381" s="563"/>
      <c r="P381" s="563"/>
      <c r="Q381" s="563"/>
    </row>
    <row r="382" spans="2:17" ht="20.100000000000001" customHeight="1">
      <c r="B382" s="3912" t="s">
        <v>2215</v>
      </c>
      <c r="C382" s="3913"/>
      <c r="D382" s="3913"/>
      <c r="E382" s="3913"/>
      <c r="F382" s="3913"/>
      <c r="G382" s="3913"/>
      <c r="H382" s="3913"/>
      <c r="I382" s="3913"/>
      <c r="J382" s="3914"/>
      <c r="K382" s="563"/>
      <c r="L382" s="563"/>
      <c r="M382" s="563"/>
      <c r="N382" s="563"/>
      <c r="O382" s="563"/>
      <c r="P382" s="563"/>
      <c r="Q382" s="563"/>
    </row>
    <row r="383" spans="2:17" ht="20.100000000000001" customHeight="1">
      <c r="B383" s="3912"/>
      <c r="C383" s="3913"/>
      <c r="D383" s="3913"/>
      <c r="E383" s="3913"/>
      <c r="F383" s="3913"/>
      <c r="G383" s="3913"/>
      <c r="H383" s="3913"/>
      <c r="I383" s="3913"/>
      <c r="J383" s="3914"/>
      <c r="K383" s="563"/>
      <c r="L383" s="563"/>
      <c r="M383" s="563"/>
      <c r="N383" s="563"/>
      <c r="O383" s="563"/>
      <c r="P383" s="563"/>
      <c r="Q383" s="563"/>
    </row>
    <row r="384" spans="2:17" ht="20.100000000000001" customHeight="1">
      <c r="B384" s="3915" t="s">
        <v>181</v>
      </c>
      <c r="C384" s="3916"/>
      <c r="D384" s="3917">
        <v>9.86</v>
      </c>
      <c r="E384" s="3918" t="s">
        <v>2216</v>
      </c>
      <c r="F384" s="3917">
        <v>5.694</v>
      </c>
      <c r="G384" s="3919" t="s">
        <v>2217</v>
      </c>
      <c r="H384" s="3920">
        <f>D384*F384</f>
        <v>56.14284</v>
      </c>
      <c r="I384" s="3920" t="s">
        <v>2218</v>
      </c>
      <c r="J384" s="3931">
        <f>H384</f>
        <v>56.14284</v>
      </c>
      <c r="K384" s="563"/>
      <c r="L384" s="563"/>
      <c r="M384" s="563"/>
      <c r="N384" s="563"/>
      <c r="O384" s="563"/>
      <c r="P384" s="563"/>
      <c r="Q384" s="563"/>
    </row>
    <row r="385" spans="2:17" ht="20.100000000000001" customHeight="1">
      <c r="B385" s="3915"/>
      <c r="C385" s="3916"/>
      <c r="D385" s="3917"/>
      <c r="E385" s="3918"/>
      <c r="F385" s="3917"/>
      <c r="G385" s="3919"/>
      <c r="H385" s="3920"/>
      <c r="I385" s="3920"/>
      <c r="J385" s="3931"/>
      <c r="K385" s="563"/>
      <c r="L385" s="563"/>
      <c r="M385" s="563"/>
      <c r="N385" s="563"/>
      <c r="O385" s="563"/>
      <c r="P385" s="563"/>
      <c r="Q385" s="563"/>
    </row>
    <row r="386" spans="2:17" ht="20.100000000000001" customHeight="1">
      <c r="B386" s="833"/>
      <c r="C386" s="834" t="s">
        <v>2219</v>
      </c>
      <c r="D386" s="813"/>
      <c r="E386" s="813"/>
      <c r="F386" s="813"/>
      <c r="G386" s="813"/>
      <c r="H386" s="813"/>
      <c r="I386" s="813"/>
      <c r="J386" s="835"/>
      <c r="K386" s="563"/>
      <c r="L386" s="563"/>
      <c r="M386" s="563"/>
      <c r="N386" s="563"/>
      <c r="O386" s="563"/>
      <c r="P386" s="563"/>
      <c r="Q386" s="563"/>
    </row>
    <row r="387" spans="2:17" ht="20.100000000000001" customHeight="1">
      <c r="B387" s="833"/>
      <c r="C387" s="834" t="s">
        <v>2220</v>
      </c>
      <c r="D387" s="813"/>
      <c r="E387" s="813"/>
      <c r="F387" s="813"/>
      <c r="G387" s="813"/>
      <c r="H387" s="813"/>
      <c r="I387" s="813"/>
      <c r="J387" s="835"/>
      <c r="K387" s="563"/>
      <c r="L387" s="563"/>
      <c r="M387" s="563"/>
      <c r="N387" s="563"/>
      <c r="O387" s="563"/>
      <c r="P387" s="563"/>
      <c r="Q387" s="563"/>
    </row>
    <row r="388" spans="2:17" ht="20.100000000000001" customHeight="1">
      <c r="B388" s="833"/>
      <c r="C388" s="834" t="s">
        <v>2221</v>
      </c>
      <c r="D388" s="813"/>
      <c r="E388" s="813"/>
      <c r="F388" s="813"/>
      <c r="G388" s="813"/>
      <c r="H388" s="813"/>
      <c r="I388" s="813"/>
      <c r="J388" s="835"/>
      <c r="K388" s="563"/>
      <c r="L388" s="563"/>
      <c r="M388" s="563"/>
      <c r="N388" s="563"/>
      <c r="O388" s="563"/>
      <c r="P388" s="563"/>
      <c r="Q388" s="563"/>
    </row>
    <row r="389" spans="2:17" ht="20.100000000000001" customHeight="1">
      <c r="B389" s="833"/>
      <c r="C389" s="834" t="s">
        <v>2222</v>
      </c>
      <c r="D389" s="813"/>
      <c r="E389" s="813"/>
      <c r="F389" s="813"/>
      <c r="G389" s="813"/>
      <c r="H389" s="813"/>
      <c r="I389" s="813"/>
      <c r="J389" s="835"/>
      <c r="K389" s="563"/>
      <c r="L389" s="563"/>
      <c r="M389" s="563"/>
      <c r="N389" s="563"/>
      <c r="O389" s="563"/>
      <c r="P389" s="563"/>
      <c r="Q389" s="563"/>
    </row>
    <row r="390" spans="2:17" ht="20.100000000000001" customHeight="1">
      <c r="B390" s="3932" t="s">
        <v>2223</v>
      </c>
      <c r="C390" s="3933"/>
      <c r="D390" s="3933"/>
      <c r="E390" s="3933"/>
      <c r="F390" s="3933"/>
      <c r="G390" s="3933"/>
      <c r="H390" s="3933"/>
      <c r="I390" s="3933"/>
      <c r="J390" s="3934"/>
      <c r="K390" s="563"/>
      <c r="L390" s="563"/>
      <c r="M390" s="563"/>
      <c r="N390" s="563"/>
      <c r="O390" s="563"/>
      <c r="P390" s="563"/>
      <c r="Q390" s="563"/>
    </row>
    <row r="391" spans="2:17" ht="20.100000000000001" customHeight="1">
      <c r="B391" s="3932"/>
      <c r="C391" s="3933"/>
      <c r="D391" s="3933"/>
      <c r="E391" s="3933"/>
      <c r="F391" s="3933"/>
      <c r="G391" s="3933"/>
      <c r="H391" s="3933"/>
      <c r="I391" s="3933"/>
      <c r="J391" s="3934"/>
      <c r="K391" s="563"/>
      <c r="L391" s="563"/>
      <c r="M391" s="563"/>
      <c r="N391" s="563"/>
      <c r="O391" s="563"/>
      <c r="P391" s="563"/>
      <c r="Q391" s="563"/>
    </row>
    <row r="392" spans="2:17" ht="20.100000000000001" customHeight="1">
      <c r="B392" s="3932"/>
      <c r="C392" s="3933"/>
      <c r="D392" s="3933"/>
      <c r="E392" s="3933"/>
      <c r="F392" s="3933"/>
      <c r="G392" s="3933"/>
      <c r="H392" s="3933"/>
      <c r="I392" s="3933"/>
      <c r="J392" s="3934"/>
      <c r="K392" s="563"/>
      <c r="L392" s="563"/>
      <c r="M392" s="563"/>
      <c r="N392" s="563"/>
      <c r="O392" s="563"/>
      <c r="P392" s="563"/>
      <c r="Q392" s="563"/>
    </row>
    <row r="393" spans="2:17" ht="20.100000000000001" customHeight="1">
      <c r="B393" s="3932" t="s">
        <v>2224</v>
      </c>
      <c r="C393" s="3933"/>
      <c r="D393" s="3933"/>
      <c r="E393" s="3933"/>
      <c r="F393" s="3933"/>
      <c r="G393" s="3933"/>
      <c r="H393" s="3933"/>
      <c r="I393" s="3933"/>
      <c r="J393" s="3934"/>
      <c r="K393" s="563"/>
      <c r="L393" s="563"/>
      <c r="M393" s="563"/>
      <c r="N393" s="563"/>
      <c r="O393" s="563"/>
      <c r="P393" s="563"/>
      <c r="Q393" s="563"/>
    </row>
    <row r="394" spans="2:17" ht="20.100000000000001" customHeight="1">
      <c r="B394" s="3932"/>
      <c r="C394" s="3933"/>
      <c r="D394" s="3933"/>
      <c r="E394" s="3933"/>
      <c r="F394" s="3933"/>
      <c r="G394" s="3933"/>
      <c r="H394" s="3933"/>
      <c r="I394" s="3933"/>
      <c r="J394" s="3934"/>
      <c r="K394" s="563"/>
      <c r="L394" s="563"/>
      <c r="M394" s="563"/>
      <c r="N394" s="563"/>
      <c r="O394" s="563"/>
      <c r="P394" s="563"/>
      <c r="Q394" s="563"/>
    </row>
    <row r="395" spans="2:17" ht="20.100000000000001" customHeight="1">
      <c r="B395" s="833"/>
      <c r="C395" s="834" t="s">
        <v>2225</v>
      </c>
      <c r="D395" s="813"/>
      <c r="E395" s="813"/>
      <c r="F395" s="813"/>
      <c r="G395" s="813"/>
      <c r="H395" s="813"/>
      <c r="I395" s="813"/>
      <c r="J395" s="835"/>
      <c r="K395" s="563"/>
      <c r="L395" s="563"/>
      <c r="M395" s="563"/>
      <c r="N395" s="563"/>
      <c r="O395" s="563"/>
      <c r="P395" s="563"/>
      <c r="Q395" s="563"/>
    </row>
    <row r="396" spans="2:17" ht="20.100000000000001" customHeight="1">
      <c r="B396" s="833"/>
      <c r="C396" s="834" t="s">
        <v>2226</v>
      </c>
      <c r="D396" s="813"/>
      <c r="E396" s="813"/>
      <c r="F396" s="813"/>
      <c r="G396" s="813"/>
      <c r="H396" s="813"/>
      <c r="I396" s="813"/>
      <c r="J396" s="835"/>
      <c r="K396" s="563"/>
      <c r="L396" s="563"/>
      <c r="M396" s="563"/>
      <c r="N396" s="563"/>
      <c r="O396" s="563"/>
      <c r="P396" s="563"/>
      <c r="Q396" s="563"/>
    </row>
    <row r="397" spans="2:17" ht="20.100000000000001" customHeight="1">
      <c r="B397" s="836"/>
      <c r="C397" s="837"/>
      <c r="D397" s="813"/>
      <c r="E397" s="813"/>
      <c r="F397" s="813"/>
      <c r="G397" s="813"/>
      <c r="H397" s="813"/>
      <c r="I397" s="813"/>
      <c r="J397" s="835"/>
      <c r="K397" s="563"/>
      <c r="L397" s="563"/>
      <c r="M397" s="563"/>
      <c r="N397" s="563"/>
      <c r="O397" s="563"/>
      <c r="P397" s="563"/>
      <c r="Q397" s="563"/>
    </row>
    <row r="398" spans="2:17" ht="20.100000000000001" customHeight="1">
      <c r="B398" s="833"/>
      <c r="C398" s="834" t="s">
        <v>2227</v>
      </c>
      <c r="D398" s="813"/>
      <c r="E398" s="813"/>
      <c r="F398" s="813"/>
      <c r="G398" s="813"/>
      <c r="H398" s="813"/>
      <c r="I398" s="813"/>
      <c r="J398" s="835"/>
      <c r="K398" s="563"/>
      <c r="L398" s="563"/>
      <c r="M398" s="563"/>
      <c r="N398" s="563"/>
      <c r="O398" s="563"/>
      <c r="P398" s="563"/>
      <c r="Q398" s="563"/>
    </row>
    <row r="399" spans="2:17" ht="20.100000000000001" customHeight="1">
      <c r="B399" s="833"/>
      <c r="C399" s="834" t="s">
        <v>2228</v>
      </c>
      <c r="D399" s="813"/>
      <c r="E399" s="813"/>
      <c r="F399" s="813"/>
      <c r="G399" s="813"/>
      <c r="H399" s="813"/>
      <c r="I399" s="813"/>
      <c r="J399" s="835"/>
      <c r="K399" s="563"/>
      <c r="L399" s="563"/>
      <c r="M399" s="563"/>
      <c r="N399" s="563"/>
      <c r="O399" s="563"/>
      <c r="P399" s="563"/>
      <c r="Q399" s="563"/>
    </row>
    <row r="400" spans="2:17" ht="20.100000000000001" customHeight="1">
      <c r="B400" s="833"/>
      <c r="C400" s="834" t="s">
        <v>2229</v>
      </c>
      <c r="D400" s="813"/>
      <c r="E400" s="813"/>
      <c r="F400" s="813"/>
      <c r="G400" s="813"/>
      <c r="H400" s="813"/>
      <c r="I400" s="813"/>
      <c r="J400" s="835"/>
      <c r="K400" s="563"/>
      <c r="L400" s="563"/>
      <c r="M400" s="563"/>
      <c r="N400" s="563"/>
      <c r="O400" s="563"/>
      <c r="P400" s="563"/>
      <c r="Q400" s="563"/>
    </row>
    <row r="401" spans="1:17" ht="20.100000000000001" customHeight="1">
      <c r="B401" s="833"/>
      <c r="C401" s="834" t="s">
        <v>2230</v>
      </c>
      <c r="D401" s="813"/>
      <c r="E401" s="813"/>
      <c r="F401" s="813"/>
      <c r="G401" s="813"/>
      <c r="H401" s="813"/>
      <c r="I401" s="813"/>
      <c r="J401" s="835"/>
      <c r="K401" s="563"/>
      <c r="L401" s="563"/>
      <c r="M401" s="563"/>
      <c r="N401" s="563"/>
      <c r="O401" s="563"/>
      <c r="P401" s="563"/>
      <c r="Q401" s="563"/>
    </row>
    <row r="402" spans="1:17" ht="20.100000000000001" customHeight="1">
      <c r="B402" s="3932" t="s">
        <v>2231</v>
      </c>
      <c r="C402" s="3933"/>
      <c r="D402" s="3933"/>
      <c r="E402" s="3933"/>
      <c r="F402" s="3933"/>
      <c r="G402" s="3933"/>
      <c r="H402" s="3933"/>
      <c r="I402" s="3933"/>
      <c r="J402" s="3934"/>
      <c r="K402" s="563"/>
      <c r="L402" s="563"/>
      <c r="M402" s="563"/>
      <c r="N402" s="563"/>
      <c r="O402" s="563"/>
      <c r="P402" s="563"/>
      <c r="Q402" s="563"/>
    </row>
    <row r="403" spans="1:17" ht="20.100000000000001" customHeight="1">
      <c r="B403" s="3932"/>
      <c r="C403" s="3933"/>
      <c r="D403" s="3933"/>
      <c r="E403" s="3933"/>
      <c r="F403" s="3933"/>
      <c r="G403" s="3933"/>
      <c r="H403" s="3933"/>
      <c r="I403" s="3933"/>
      <c r="J403" s="3934"/>
      <c r="K403" s="563"/>
      <c r="L403" s="563"/>
      <c r="M403" s="563"/>
      <c r="N403" s="563"/>
      <c r="O403" s="563"/>
      <c r="P403" s="563"/>
      <c r="Q403" s="563"/>
    </row>
    <row r="404" spans="1:17" ht="20.100000000000001" customHeight="1">
      <c r="B404" s="838" t="s">
        <v>2232</v>
      </c>
      <c r="C404" s="94"/>
      <c r="D404" s="94"/>
      <c r="E404" s="94"/>
      <c r="F404" s="94"/>
      <c r="G404" s="94"/>
      <c r="H404" s="94"/>
      <c r="I404" s="94"/>
      <c r="J404" s="712"/>
      <c r="K404" s="563"/>
      <c r="L404" s="563"/>
      <c r="M404" s="563"/>
      <c r="N404" s="563"/>
      <c r="O404" s="563"/>
      <c r="P404" s="563"/>
      <c r="Q404" s="563"/>
    </row>
    <row r="405" spans="1:17" ht="20.100000000000001" customHeight="1" thickBot="1">
      <c r="B405" s="641"/>
      <c r="C405" s="642"/>
      <c r="D405" s="642"/>
      <c r="E405" s="642"/>
      <c r="F405" s="642"/>
      <c r="G405" s="642"/>
      <c r="H405" s="642"/>
      <c r="I405" s="642"/>
      <c r="J405" s="643"/>
      <c r="K405" s="563"/>
      <c r="L405" s="563"/>
      <c r="M405" s="563"/>
      <c r="N405" s="563"/>
      <c r="O405" s="563"/>
      <c r="P405" s="563"/>
      <c r="Q405" s="563"/>
    </row>
    <row r="406" spans="1:17" ht="20.100000000000001" customHeight="1">
      <c r="B406" s="563"/>
      <c r="C406" s="563"/>
      <c r="D406" s="563"/>
      <c r="E406" s="594"/>
      <c r="F406" s="594"/>
      <c r="G406" s="563"/>
      <c r="H406" s="563"/>
      <c r="I406" s="563"/>
      <c r="J406" s="563"/>
      <c r="K406" s="563"/>
      <c r="L406" s="563"/>
      <c r="M406" s="563"/>
      <c r="N406" s="563"/>
      <c r="O406" s="563"/>
      <c r="P406" s="563"/>
      <c r="Q406" s="563"/>
    </row>
    <row r="407" spans="1:17">
      <c r="A407" s="591"/>
      <c r="B407" s="592"/>
      <c r="C407" s="593"/>
      <c r="D407" s="593"/>
      <c r="E407" s="593"/>
      <c r="F407" s="593"/>
      <c r="G407" s="593"/>
      <c r="H407" s="593"/>
      <c r="I407" s="593"/>
      <c r="J407" s="592"/>
      <c r="K407" s="592"/>
      <c r="L407" s="592"/>
      <c r="M407" s="591"/>
      <c r="N407" s="591"/>
      <c r="O407" s="591"/>
      <c r="P407" s="591"/>
      <c r="Q407" s="591"/>
    </row>
    <row r="408" spans="1:17" ht="20.100000000000001" customHeight="1">
      <c r="B408" s="563"/>
      <c r="C408" s="563"/>
      <c r="D408" s="563"/>
      <c r="E408" s="594"/>
      <c r="F408" s="594"/>
      <c r="G408" s="563"/>
      <c r="H408" s="563"/>
      <c r="I408" s="563"/>
      <c r="J408" s="563"/>
      <c r="K408" s="563"/>
      <c r="L408" s="563"/>
      <c r="M408" s="563"/>
      <c r="N408" s="563"/>
      <c r="O408" s="563"/>
      <c r="P408" s="563"/>
      <c r="Q408" s="563"/>
    </row>
    <row r="409" spans="1:17" ht="15.75" thickBot="1">
      <c r="A409" s="563"/>
      <c r="B409" s="83"/>
      <c r="C409" s="91"/>
      <c r="D409" s="91"/>
      <c r="E409" s="91"/>
      <c r="F409" s="91"/>
      <c r="G409" s="91"/>
      <c r="H409" s="91"/>
      <c r="I409" s="91"/>
      <c r="J409" s="83"/>
      <c r="K409" s="83"/>
      <c r="L409" s="83"/>
      <c r="M409" s="563"/>
      <c r="N409" s="563"/>
      <c r="O409" s="563"/>
      <c r="P409" s="563"/>
      <c r="Q409" s="563"/>
    </row>
    <row r="410" spans="1:17" ht="15.75">
      <c r="A410" s="563"/>
      <c r="B410" s="3935" t="s">
        <v>2233</v>
      </c>
      <c r="C410" s="3936"/>
      <c r="D410" s="3936"/>
      <c r="E410" s="3936"/>
      <c r="F410" s="3936"/>
      <c r="G410" s="3937"/>
      <c r="H410" s="91"/>
      <c r="I410" s="3935" t="s">
        <v>2233</v>
      </c>
      <c r="J410" s="3936"/>
      <c r="K410" s="3936"/>
      <c r="L410" s="3936"/>
      <c r="M410" s="3936"/>
      <c r="N410" s="3937"/>
      <c r="O410" s="563"/>
      <c r="P410" s="563"/>
      <c r="Q410" s="563"/>
    </row>
    <row r="411" spans="1:17">
      <c r="A411" s="563"/>
      <c r="B411" s="3921" t="s">
        <v>2140</v>
      </c>
      <c r="C411" s="3922"/>
      <c r="D411" s="839" t="s">
        <v>2234</v>
      </c>
      <c r="E411" s="840" t="s">
        <v>2235</v>
      </c>
      <c r="F411" s="3923" t="s">
        <v>310</v>
      </c>
      <c r="G411" s="3924"/>
      <c r="H411" s="91"/>
      <c r="I411" s="3921" t="s">
        <v>2140</v>
      </c>
      <c r="J411" s="3922"/>
      <c r="K411" s="839" t="s">
        <v>2234</v>
      </c>
      <c r="L411" s="840" t="s">
        <v>2235</v>
      </c>
      <c r="M411" s="3923" t="s">
        <v>310</v>
      </c>
      <c r="N411" s="3924"/>
      <c r="O411" s="563"/>
      <c r="P411" s="563"/>
      <c r="Q411" s="563"/>
    </row>
    <row r="412" spans="1:17">
      <c r="A412" s="563"/>
      <c r="B412" s="3925">
        <v>20</v>
      </c>
      <c r="C412" s="3927">
        <f>B412/100</f>
        <v>0.2</v>
      </c>
      <c r="D412" s="841" t="s">
        <v>12</v>
      </c>
      <c r="E412" s="842">
        <v>1</v>
      </c>
      <c r="F412" s="843">
        <f>(B412*E412)*10</f>
        <v>200</v>
      </c>
      <c r="G412" s="844">
        <f>F412/1000</f>
        <v>0.2</v>
      </c>
      <c r="H412" s="91"/>
      <c r="I412" s="3929">
        <v>10</v>
      </c>
      <c r="J412" s="3927">
        <f>I412/10</f>
        <v>1</v>
      </c>
      <c r="K412" s="841" t="s">
        <v>12</v>
      </c>
      <c r="L412" s="842">
        <v>1</v>
      </c>
      <c r="M412" s="843">
        <f>(I412*L412)*100</f>
        <v>1000</v>
      </c>
      <c r="N412" s="844">
        <f>M412/1000</f>
        <v>1</v>
      </c>
      <c r="O412" s="563"/>
      <c r="P412" s="563"/>
      <c r="Q412" s="563"/>
    </row>
    <row r="413" spans="1:17">
      <c r="A413" s="563"/>
      <c r="B413" s="3925"/>
      <c r="C413" s="3927"/>
      <c r="D413" s="841" t="s">
        <v>2236</v>
      </c>
      <c r="E413" s="842">
        <v>1.03</v>
      </c>
      <c r="F413" s="843">
        <f>(B412*E413)*10</f>
        <v>206</v>
      </c>
      <c r="G413" s="844">
        <f>F413/1000</f>
        <v>0.20599999999999999</v>
      </c>
      <c r="H413" s="91"/>
      <c r="I413" s="3929"/>
      <c r="J413" s="3927"/>
      <c r="K413" s="841" t="s">
        <v>2236</v>
      </c>
      <c r="L413" s="842">
        <v>1.03</v>
      </c>
      <c r="M413" s="843">
        <f>(I412*L413)*100</f>
        <v>1030</v>
      </c>
      <c r="N413" s="844">
        <f>M413/1000</f>
        <v>1.03</v>
      </c>
      <c r="O413" s="563"/>
      <c r="P413" s="563"/>
      <c r="Q413" s="563"/>
    </row>
    <row r="414" spans="1:17">
      <c r="A414" s="563"/>
      <c r="B414" s="3925"/>
      <c r="C414" s="3927"/>
      <c r="D414" s="841" t="s">
        <v>2237</v>
      </c>
      <c r="E414" s="842">
        <v>1.0149999999999999</v>
      </c>
      <c r="F414" s="843">
        <f>(E414*B412)*10</f>
        <v>202.99999999999997</v>
      </c>
      <c r="G414" s="844">
        <f>F414/1000</f>
        <v>0.20299999999999996</v>
      </c>
      <c r="H414" s="91"/>
      <c r="I414" s="3929"/>
      <c r="J414" s="3927"/>
      <c r="K414" s="841" t="s">
        <v>2237</v>
      </c>
      <c r="L414" s="842">
        <v>1.0149999999999999</v>
      </c>
      <c r="M414" s="843">
        <f>(L414*I412)*100</f>
        <v>1014.9999999999999</v>
      </c>
      <c r="N414" s="844">
        <f>M414/1000</f>
        <v>1.0149999999999999</v>
      </c>
      <c r="O414" s="563"/>
      <c r="P414" s="563"/>
      <c r="Q414" s="563"/>
    </row>
    <row r="415" spans="1:17">
      <c r="A415" s="563"/>
      <c r="B415" s="3925"/>
      <c r="C415" s="3927"/>
      <c r="D415" s="841" t="s">
        <v>298</v>
      </c>
      <c r="E415" s="842">
        <v>0.92</v>
      </c>
      <c r="F415" s="843">
        <f>(E415*B412)*10</f>
        <v>184.00000000000003</v>
      </c>
      <c r="G415" s="844">
        <f>F415/1000</f>
        <v>0.18400000000000002</v>
      </c>
      <c r="H415" s="91"/>
      <c r="I415" s="3929"/>
      <c r="J415" s="3927"/>
      <c r="K415" s="841" t="s">
        <v>298</v>
      </c>
      <c r="L415" s="842">
        <v>0.92</v>
      </c>
      <c r="M415" s="843">
        <f>(L415*I412)*100</f>
        <v>920.00000000000011</v>
      </c>
      <c r="N415" s="844">
        <f>M415/1000</f>
        <v>0.92000000000000015</v>
      </c>
      <c r="O415" s="563"/>
      <c r="P415" s="563"/>
      <c r="Q415" s="563"/>
    </row>
    <row r="416" spans="1:17" ht="15.75" thickBot="1">
      <c r="A416" s="563"/>
      <c r="B416" s="3926"/>
      <c r="C416" s="3928"/>
      <c r="D416" s="845" t="s">
        <v>2238</v>
      </c>
      <c r="E416" s="846">
        <v>0.8</v>
      </c>
      <c r="F416" s="847">
        <f>(E416*B412)*10</f>
        <v>160</v>
      </c>
      <c r="G416" s="848">
        <f>F416/1000</f>
        <v>0.16</v>
      </c>
      <c r="H416" s="91"/>
      <c r="I416" s="3930"/>
      <c r="J416" s="3928"/>
      <c r="K416" s="845" t="s">
        <v>2238</v>
      </c>
      <c r="L416" s="846">
        <v>0.8</v>
      </c>
      <c r="M416" s="847">
        <f>(L416*I412)*100</f>
        <v>800</v>
      </c>
      <c r="N416" s="848">
        <f>M416/1000</f>
        <v>0.8</v>
      </c>
      <c r="O416" s="563"/>
      <c r="P416" s="563"/>
      <c r="Q416" s="563"/>
    </row>
    <row r="417" spans="1:17">
      <c r="A417" s="563"/>
      <c r="B417" s="83"/>
      <c r="C417" s="91"/>
      <c r="D417" s="91"/>
      <c r="E417" s="91"/>
      <c r="F417" s="91"/>
      <c r="G417" s="91"/>
      <c r="H417" s="91"/>
      <c r="I417" s="91"/>
      <c r="J417" s="83"/>
      <c r="K417" s="83"/>
      <c r="L417" s="83"/>
      <c r="M417" s="563"/>
      <c r="N417" s="563"/>
      <c r="O417" s="563"/>
      <c r="P417" s="563"/>
      <c r="Q417" s="563"/>
    </row>
    <row r="418" spans="1:17">
      <c r="A418" s="563"/>
      <c r="B418" s="83"/>
      <c r="C418" s="91"/>
      <c r="D418" s="91"/>
      <c r="E418" s="91"/>
      <c r="F418" s="91"/>
      <c r="G418" s="91"/>
      <c r="H418" s="91"/>
      <c r="I418" s="91"/>
      <c r="J418" s="83"/>
      <c r="K418" s="83"/>
      <c r="L418" s="83"/>
      <c r="M418" s="563"/>
      <c r="N418" s="563"/>
      <c r="O418" s="563"/>
      <c r="P418" s="563"/>
      <c r="Q418" s="563"/>
    </row>
    <row r="419" spans="1:17">
      <c r="A419" s="563"/>
      <c r="B419" s="83"/>
      <c r="C419" s="91"/>
      <c r="D419" s="91"/>
      <c r="E419" s="91"/>
      <c r="F419" s="91"/>
      <c r="G419" s="91"/>
      <c r="H419" s="91"/>
      <c r="I419" s="91"/>
      <c r="J419" s="83"/>
      <c r="K419" s="83"/>
      <c r="L419" s="83"/>
      <c r="M419" s="563"/>
      <c r="N419" s="563"/>
      <c r="O419" s="563"/>
      <c r="P419" s="563"/>
      <c r="Q419" s="563"/>
    </row>
    <row r="420" spans="1:17" ht="15.75" thickBot="1">
      <c r="A420" s="563"/>
      <c r="B420" s="83"/>
      <c r="C420" s="91"/>
      <c r="D420" s="91"/>
      <c r="E420" s="91"/>
      <c r="F420" s="91"/>
      <c r="G420" s="91"/>
      <c r="H420" s="91"/>
      <c r="I420" s="91"/>
      <c r="J420" s="83"/>
      <c r="K420" s="83"/>
      <c r="L420" s="83"/>
      <c r="M420" s="563"/>
      <c r="N420" s="563"/>
      <c r="O420" s="563"/>
      <c r="P420" s="563"/>
      <c r="Q420" s="563"/>
    </row>
    <row r="421" spans="1:17">
      <c r="A421" s="563"/>
      <c r="B421" s="83"/>
      <c r="C421" s="91"/>
      <c r="D421" s="91"/>
      <c r="E421" s="91"/>
      <c r="F421" s="3960" t="s">
        <v>48</v>
      </c>
      <c r="G421" s="3961"/>
      <c r="H421" s="3961"/>
      <c r="I421" s="3962"/>
      <c r="J421" s="83"/>
      <c r="K421" s="3960" t="s">
        <v>48</v>
      </c>
      <c r="L421" s="3961"/>
      <c r="M421" s="3961"/>
      <c r="N421" s="3962"/>
      <c r="O421" s="563"/>
      <c r="P421" s="563"/>
    </row>
    <row r="422" spans="1:17" ht="15.75" thickBot="1">
      <c r="A422" s="563"/>
      <c r="B422" s="83"/>
      <c r="C422" s="83"/>
      <c r="D422" s="83"/>
      <c r="E422" s="83"/>
      <c r="F422" s="3963"/>
      <c r="G422" s="3964"/>
      <c r="H422" s="3964"/>
      <c r="I422" s="3965"/>
      <c r="J422" s="563"/>
      <c r="K422" s="3963"/>
      <c r="L422" s="3964"/>
      <c r="M422" s="3964"/>
      <c r="N422" s="3965"/>
      <c r="O422" s="563"/>
      <c r="P422" s="563"/>
    </row>
    <row r="423" spans="1:17" ht="19.5" customHeight="1" thickBot="1">
      <c r="A423" s="563"/>
      <c r="B423" s="83"/>
      <c r="C423" s="83"/>
      <c r="D423" s="83"/>
      <c r="E423" s="83"/>
      <c r="F423" s="849" t="s">
        <v>102</v>
      </c>
      <c r="G423" s="850" t="s">
        <v>670</v>
      </c>
      <c r="H423" s="850" t="s">
        <v>671</v>
      </c>
      <c r="I423" s="851" t="s">
        <v>672</v>
      </c>
      <c r="J423" s="563"/>
      <c r="K423" s="3966" t="s">
        <v>49</v>
      </c>
      <c r="L423" s="3967"/>
      <c r="M423" s="3967"/>
      <c r="N423" s="3968"/>
      <c r="O423" s="563"/>
      <c r="P423" s="563"/>
    </row>
    <row r="424" spans="1:17" ht="15.75" customHeight="1">
      <c r="A424" s="563"/>
      <c r="B424" s="83"/>
      <c r="C424" s="83"/>
      <c r="D424" s="83"/>
      <c r="E424" s="83"/>
      <c r="F424" s="3969" t="s">
        <v>691</v>
      </c>
      <c r="G424" s="3970"/>
      <c r="H424" s="3970"/>
      <c r="I424" s="3971"/>
      <c r="J424" s="563"/>
      <c r="K424" s="3972" t="s">
        <v>665</v>
      </c>
      <c r="L424" s="3973"/>
      <c r="M424" s="3973"/>
      <c r="N424" s="3974"/>
      <c r="O424" s="563"/>
      <c r="P424" s="563"/>
    </row>
    <row r="425" spans="1:17" ht="18.75" customHeight="1">
      <c r="A425" s="563"/>
      <c r="B425" s="83"/>
      <c r="C425" s="83"/>
      <c r="D425" s="83"/>
      <c r="E425" s="83"/>
      <c r="F425" s="852" t="s">
        <v>9</v>
      </c>
      <c r="G425" s="853" t="s">
        <v>673</v>
      </c>
      <c r="H425" s="853" t="s">
        <v>674</v>
      </c>
      <c r="I425" s="854" t="s">
        <v>675</v>
      </c>
      <c r="J425" s="563"/>
      <c r="K425" s="3975" t="s">
        <v>666</v>
      </c>
      <c r="L425" s="3977" t="s">
        <v>667</v>
      </c>
      <c r="M425" s="3977" t="s">
        <v>668</v>
      </c>
      <c r="N425" s="3979" t="s">
        <v>669</v>
      </c>
      <c r="O425" s="563"/>
      <c r="P425" s="563"/>
    </row>
    <row r="426" spans="1:17" ht="15.75" customHeight="1">
      <c r="A426" s="563"/>
      <c r="B426" s="83"/>
      <c r="C426" s="83"/>
      <c r="D426" s="83"/>
      <c r="E426" s="83"/>
      <c r="F426" s="855">
        <v>1</v>
      </c>
      <c r="G426" s="856">
        <f>F426*10</f>
        <v>10</v>
      </c>
      <c r="H426" s="856">
        <f>G426*10</f>
        <v>100</v>
      </c>
      <c r="I426" s="857">
        <f>H426*10</f>
        <v>1000</v>
      </c>
      <c r="J426" s="563"/>
      <c r="K426" s="3976"/>
      <c r="L426" s="3978"/>
      <c r="M426" s="3978"/>
      <c r="N426" s="3980"/>
      <c r="O426" s="563"/>
      <c r="P426" s="563"/>
    </row>
    <row r="427" spans="1:17" ht="15.75" customHeight="1">
      <c r="A427" s="563"/>
      <c r="B427" s="83"/>
      <c r="C427" s="83"/>
      <c r="D427" s="83"/>
      <c r="E427" s="83"/>
      <c r="F427" s="858">
        <f>G427/10</f>
        <v>0.1</v>
      </c>
      <c r="G427" s="859">
        <v>1</v>
      </c>
      <c r="H427" s="856">
        <f>G427*10</f>
        <v>10</v>
      </c>
      <c r="I427" s="857">
        <f>G427*100</f>
        <v>100</v>
      </c>
      <c r="J427" s="563"/>
      <c r="K427" s="860" t="s">
        <v>676</v>
      </c>
      <c r="L427" s="861" t="s">
        <v>677</v>
      </c>
      <c r="M427" s="861" t="s">
        <v>678</v>
      </c>
      <c r="N427" s="862" t="s">
        <v>679</v>
      </c>
      <c r="O427" s="563"/>
      <c r="P427" s="563"/>
    </row>
    <row r="428" spans="1:17" ht="15.75" customHeight="1">
      <c r="A428" s="563"/>
      <c r="B428" s="83"/>
      <c r="C428" s="83"/>
      <c r="D428" s="83"/>
      <c r="E428" s="83"/>
      <c r="F428" s="858">
        <f t="shared" ref="F428:G428" si="1">G428/10</f>
        <v>0.01</v>
      </c>
      <c r="G428" s="856">
        <f t="shared" si="1"/>
        <v>0.1</v>
      </c>
      <c r="H428" s="859">
        <v>1</v>
      </c>
      <c r="I428" s="857">
        <f>G428*100</f>
        <v>10</v>
      </c>
      <c r="J428" s="563"/>
      <c r="K428" s="860" t="s">
        <v>141</v>
      </c>
      <c r="L428" s="861" t="s">
        <v>681</v>
      </c>
      <c r="M428" s="861" t="s">
        <v>682</v>
      </c>
      <c r="N428" s="862" t="s">
        <v>683</v>
      </c>
      <c r="O428" s="563"/>
      <c r="P428" s="563"/>
    </row>
    <row r="429" spans="1:17" ht="15.75" customHeight="1">
      <c r="A429" s="563"/>
      <c r="B429" s="83"/>
      <c r="C429" s="83"/>
      <c r="D429" s="83"/>
      <c r="E429" s="83"/>
      <c r="F429" s="863">
        <f>I429/1000</f>
        <v>1E-3</v>
      </c>
      <c r="G429" s="864">
        <f>I429/100</f>
        <v>0.01</v>
      </c>
      <c r="H429" s="864">
        <f>I429/10</f>
        <v>0.1</v>
      </c>
      <c r="I429" s="865">
        <v>1</v>
      </c>
      <c r="J429" s="563"/>
      <c r="K429" s="860" t="s">
        <v>145</v>
      </c>
      <c r="L429" s="861" t="s">
        <v>684</v>
      </c>
      <c r="M429" s="861" t="s">
        <v>685</v>
      </c>
      <c r="N429" s="862" t="s">
        <v>686</v>
      </c>
      <c r="O429" s="563"/>
      <c r="P429" s="563"/>
    </row>
    <row r="430" spans="1:17" ht="15" customHeight="1">
      <c r="A430" s="563"/>
      <c r="B430" s="83"/>
      <c r="C430" s="83"/>
      <c r="D430" s="83"/>
      <c r="E430" s="83"/>
      <c r="F430" s="3966" t="s">
        <v>49</v>
      </c>
      <c r="G430" s="3967"/>
      <c r="H430" s="3967"/>
      <c r="I430" s="3968"/>
      <c r="J430" s="563"/>
      <c r="K430" s="866" t="s">
        <v>149</v>
      </c>
      <c r="L430" s="867" t="s">
        <v>687</v>
      </c>
      <c r="M430" s="867" t="s">
        <v>688</v>
      </c>
      <c r="N430" s="868" t="s">
        <v>689</v>
      </c>
      <c r="O430" s="563"/>
      <c r="P430" s="563"/>
    </row>
    <row r="431" spans="1:17" ht="16.5" thickBot="1">
      <c r="A431" s="563"/>
      <c r="B431" s="83"/>
      <c r="C431" s="83"/>
      <c r="D431" s="83"/>
      <c r="E431" s="83"/>
      <c r="F431" s="3938" t="s">
        <v>50</v>
      </c>
      <c r="G431" s="3939"/>
      <c r="H431" s="3939"/>
      <c r="I431" s="3940"/>
      <c r="J431" s="563"/>
      <c r="K431" s="3938" t="s">
        <v>50</v>
      </c>
      <c r="L431" s="3939"/>
      <c r="M431" s="3939"/>
      <c r="N431" s="3940"/>
      <c r="O431" s="563"/>
      <c r="P431" s="563"/>
    </row>
    <row r="432" spans="1:17">
      <c r="A432" s="563"/>
      <c r="B432" s="83"/>
      <c r="C432" s="83"/>
      <c r="D432" s="83"/>
      <c r="F432" s="563"/>
      <c r="G432" s="563"/>
      <c r="H432" s="563"/>
      <c r="I432" s="563"/>
      <c r="J432" s="563"/>
      <c r="K432" s="563"/>
      <c r="L432" s="563"/>
      <c r="M432" s="563"/>
      <c r="N432" s="563"/>
      <c r="O432" s="563"/>
      <c r="P432" s="563"/>
    </row>
    <row r="433" spans="1:17">
      <c r="A433" s="563"/>
      <c r="B433" s="83"/>
      <c r="C433" s="83"/>
      <c r="D433" s="83"/>
      <c r="E433" s="563"/>
      <c r="F433" s="563"/>
      <c r="G433" s="563"/>
      <c r="H433" s="563"/>
      <c r="I433" s="563"/>
      <c r="J433" s="563"/>
      <c r="K433" s="563"/>
      <c r="L433" s="563"/>
      <c r="M433" s="563"/>
      <c r="N433" s="563"/>
      <c r="O433" s="563"/>
      <c r="P433" s="563"/>
    </row>
    <row r="434" spans="1:17" ht="21" customHeight="1">
      <c r="A434" s="563"/>
      <c r="B434" s="596" t="s">
        <v>63</v>
      </c>
      <c r="C434" s="869" t="s">
        <v>656</v>
      </c>
      <c r="D434" s="83"/>
      <c r="E434" s="563"/>
      <c r="F434" s="563"/>
      <c r="G434" s="563"/>
      <c r="H434" s="563"/>
      <c r="I434" s="563"/>
      <c r="J434" s="563"/>
      <c r="K434" s="3941" t="s">
        <v>2239</v>
      </c>
      <c r="L434" s="3942"/>
      <c r="M434" s="3943"/>
      <c r="N434" s="563"/>
      <c r="O434" s="563"/>
      <c r="P434" s="563"/>
    </row>
    <row r="435" spans="1:17" ht="21">
      <c r="A435" s="563"/>
      <c r="B435" s="594"/>
      <c r="C435" s="870"/>
      <c r="D435" s="83"/>
      <c r="E435" s="563"/>
      <c r="F435" s="563"/>
      <c r="G435" s="563"/>
      <c r="H435" s="563"/>
      <c r="I435" s="563"/>
      <c r="J435" s="563"/>
      <c r="K435" s="871" t="s">
        <v>2240</v>
      </c>
      <c r="L435" s="872" t="s">
        <v>2241</v>
      </c>
      <c r="M435" s="873" t="s">
        <v>2242</v>
      </c>
      <c r="N435" s="563"/>
      <c r="O435" s="563"/>
      <c r="P435" s="563"/>
      <c r="Q435" s="563"/>
    </row>
    <row r="436" spans="1:17" ht="21">
      <c r="A436" s="563"/>
      <c r="B436" s="594" t="s">
        <v>657</v>
      </c>
      <c r="C436" s="874"/>
      <c r="D436" s="83"/>
      <c r="E436" s="563"/>
      <c r="F436" s="563"/>
      <c r="G436" s="563"/>
      <c r="H436" s="563"/>
      <c r="I436" s="563"/>
      <c r="J436" s="563"/>
      <c r="K436" s="875">
        <v>4.1666666666666664E-2</v>
      </c>
      <c r="L436" s="876">
        <v>60</v>
      </c>
      <c r="M436" s="877">
        <v>100</v>
      </c>
      <c r="N436" s="563"/>
      <c r="O436" s="563"/>
      <c r="P436" s="563"/>
      <c r="Q436" s="563"/>
    </row>
    <row r="437" spans="1:17" ht="21">
      <c r="A437" s="563"/>
      <c r="B437" s="594" t="s">
        <v>658</v>
      </c>
      <c r="C437" s="874"/>
      <c r="D437" s="83"/>
      <c r="E437" s="563"/>
      <c r="F437" s="563"/>
      <c r="G437" s="563"/>
      <c r="H437" s="563"/>
      <c r="I437" s="563"/>
      <c r="J437" s="563"/>
      <c r="K437" s="878">
        <v>4.1666666666666664E-2</v>
      </c>
      <c r="L437" s="879">
        <f>(L436/K436)*K437</f>
        <v>60</v>
      </c>
      <c r="M437" s="880">
        <f>(M436/K436)*K437</f>
        <v>100</v>
      </c>
      <c r="N437" s="563"/>
      <c r="O437" s="563"/>
      <c r="P437" s="563"/>
      <c r="Q437" s="563"/>
    </row>
    <row r="438" spans="1:17" ht="21">
      <c r="A438" s="563"/>
      <c r="B438" s="596" t="s">
        <v>63</v>
      </c>
      <c r="C438" s="869" t="s">
        <v>659</v>
      </c>
      <c r="D438" s="83"/>
      <c r="F438" s="563"/>
      <c r="G438" s="563"/>
      <c r="H438" s="563"/>
      <c r="I438" s="563"/>
      <c r="J438" s="563"/>
      <c r="K438" s="881">
        <f>(K436/L436)*L438</f>
        <v>6.2499999999999993E-2</v>
      </c>
      <c r="L438" s="882">
        <v>90</v>
      </c>
      <c r="M438" s="883">
        <f>(M436/L436)*L438</f>
        <v>150</v>
      </c>
      <c r="N438" s="563"/>
      <c r="O438" s="563"/>
      <c r="P438" s="563"/>
      <c r="Q438" s="563"/>
    </row>
    <row r="439" spans="1:17" ht="15.75">
      <c r="A439" s="563"/>
      <c r="B439" s="83"/>
      <c r="C439" s="83"/>
      <c r="D439" s="83"/>
      <c r="F439" s="563"/>
      <c r="G439" s="563"/>
      <c r="H439" s="563"/>
      <c r="I439" s="563"/>
      <c r="J439" s="563"/>
      <c r="K439" s="884">
        <f>(K436/M436)*M439</f>
        <v>1.6666666666666666E-2</v>
      </c>
      <c r="L439" s="885">
        <f>(L436/M436)*M439</f>
        <v>24</v>
      </c>
      <c r="M439" s="886">
        <v>40</v>
      </c>
      <c r="N439" s="563"/>
      <c r="O439" s="563"/>
      <c r="P439" s="563"/>
      <c r="Q439" s="563"/>
    </row>
    <row r="440" spans="1:17">
      <c r="A440" s="563"/>
      <c r="B440" s="83"/>
      <c r="C440" s="83"/>
      <c r="D440" s="83"/>
      <c r="E440" s="83"/>
      <c r="F440" s="83"/>
      <c r="G440" s="83"/>
      <c r="H440" s="563"/>
      <c r="I440" s="563"/>
      <c r="J440" s="563"/>
      <c r="K440" s="563"/>
      <c r="L440" s="563"/>
      <c r="M440" s="563"/>
      <c r="N440" s="563"/>
      <c r="O440" s="563"/>
      <c r="P440" s="563"/>
      <c r="Q440" s="563"/>
    </row>
    <row r="441" spans="1:17">
      <c r="A441" s="591"/>
      <c r="B441" s="592"/>
      <c r="C441" s="593"/>
      <c r="D441" s="593"/>
      <c r="E441" s="593"/>
      <c r="F441" s="593"/>
      <c r="G441" s="593"/>
      <c r="H441" s="593"/>
      <c r="I441" s="593"/>
      <c r="J441" s="592"/>
      <c r="K441" s="592"/>
      <c r="L441" s="592"/>
      <c r="M441" s="591"/>
      <c r="N441" s="591"/>
      <c r="O441" s="591"/>
      <c r="P441" s="591"/>
      <c r="Q441" s="591"/>
    </row>
    <row r="442" spans="1:17" ht="15.75" thickBot="1">
      <c r="A442" s="563"/>
      <c r="B442" s="83"/>
      <c r="C442" s="83"/>
      <c r="D442" s="83"/>
      <c r="E442" s="83"/>
      <c r="F442" s="83"/>
      <c r="G442" s="83"/>
      <c r="H442" s="563"/>
      <c r="I442" s="563"/>
      <c r="J442" s="563"/>
      <c r="K442" s="563"/>
      <c r="L442" s="563"/>
      <c r="M442" s="563"/>
      <c r="N442" s="563"/>
      <c r="O442" s="563"/>
      <c r="P442" s="563"/>
      <c r="Q442" s="563"/>
    </row>
    <row r="443" spans="1:17">
      <c r="A443" s="563"/>
      <c r="B443" s="3944" t="s">
        <v>690</v>
      </c>
      <c r="C443" s="3945"/>
      <c r="D443" s="3945"/>
      <c r="E443" s="3945"/>
      <c r="F443" s="3945"/>
      <c r="G443" s="3946"/>
      <c r="H443" s="563"/>
      <c r="I443" s="3950" t="s">
        <v>702</v>
      </c>
      <c r="J443" s="3951"/>
      <c r="K443" s="3954" t="s">
        <v>703</v>
      </c>
      <c r="L443" s="3954"/>
      <c r="M443" s="3956" t="s">
        <v>704</v>
      </c>
      <c r="N443" s="3958" t="s">
        <v>705</v>
      </c>
      <c r="O443" s="563"/>
      <c r="P443" s="563"/>
      <c r="Q443" s="563"/>
    </row>
    <row r="444" spans="1:17">
      <c r="A444" s="563"/>
      <c r="B444" s="3947"/>
      <c r="C444" s="3948"/>
      <c r="D444" s="3948"/>
      <c r="E444" s="3948"/>
      <c r="F444" s="3948"/>
      <c r="G444" s="3949"/>
      <c r="H444" s="563"/>
      <c r="I444" s="3952"/>
      <c r="J444" s="3953"/>
      <c r="K444" s="3955"/>
      <c r="L444" s="3955"/>
      <c r="M444" s="3957"/>
      <c r="N444" s="3959"/>
      <c r="O444" s="563"/>
      <c r="P444" s="563"/>
      <c r="Q444" s="563"/>
    </row>
    <row r="445" spans="1:17" ht="15.75" customHeight="1">
      <c r="A445" s="563"/>
      <c r="B445" s="3981" t="s">
        <v>692</v>
      </c>
      <c r="C445" s="3982"/>
      <c r="D445" s="3982"/>
      <c r="E445" s="3982"/>
      <c r="F445" s="3982"/>
      <c r="G445" s="3983"/>
      <c r="H445" s="563"/>
      <c r="I445" s="3984" t="s">
        <v>709</v>
      </c>
      <c r="J445" s="3985"/>
      <c r="K445" s="95" t="s">
        <v>710</v>
      </c>
      <c r="L445" s="95"/>
      <c r="M445" s="96"/>
      <c r="N445" s="887"/>
      <c r="O445" s="563"/>
      <c r="P445" s="563"/>
      <c r="Q445" s="563"/>
    </row>
    <row r="446" spans="1:17" ht="15.75" customHeight="1">
      <c r="A446" s="563"/>
      <c r="B446" s="3981"/>
      <c r="C446" s="3982"/>
      <c r="D446" s="3982"/>
      <c r="E446" s="3982"/>
      <c r="F446" s="3982"/>
      <c r="G446" s="3983"/>
      <c r="H446" s="563"/>
      <c r="I446" s="3986" t="s">
        <v>713</v>
      </c>
      <c r="J446" s="3987"/>
      <c r="K446" s="97" t="s">
        <v>714</v>
      </c>
      <c r="L446" s="97"/>
      <c r="M446" s="480" t="s">
        <v>715</v>
      </c>
      <c r="N446" s="888" t="s">
        <v>716</v>
      </c>
      <c r="O446" s="563"/>
      <c r="P446" s="563"/>
      <c r="Q446" s="563"/>
    </row>
    <row r="447" spans="1:17" ht="16.5" customHeight="1">
      <c r="A447" s="563"/>
      <c r="B447" s="889" t="s">
        <v>694</v>
      </c>
      <c r="C447" s="3988" t="s">
        <v>695</v>
      </c>
      <c r="D447" s="3988"/>
      <c r="E447" s="3988"/>
      <c r="F447" s="3988"/>
      <c r="G447" s="3989"/>
      <c r="H447" s="563"/>
      <c r="I447" s="3986" t="s">
        <v>717</v>
      </c>
      <c r="J447" s="3987"/>
      <c r="K447" s="97" t="s">
        <v>718</v>
      </c>
      <c r="L447" s="97"/>
      <c r="M447" s="480" t="s">
        <v>719</v>
      </c>
      <c r="N447" s="888" t="s">
        <v>720</v>
      </c>
      <c r="O447" s="563"/>
      <c r="P447" s="563"/>
      <c r="Q447" s="563"/>
    </row>
    <row r="448" spans="1:17">
      <c r="A448" s="563"/>
      <c r="B448" s="889" t="s">
        <v>694</v>
      </c>
      <c r="C448" s="3988" t="s">
        <v>696</v>
      </c>
      <c r="D448" s="3988"/>
      <c r="E448" s="3988"/>
      <c r="F448" s="3988"/>
      <c r="G448" s="3989"/>
      <c r="H448" s="563"/>
      <c r="I448" s="3986" t="s">
        <v>723</v>
      </c>
      <c r="J448" s="3987"/>
      <c r="K448" s="97" t="s">
        <v>724</v>
      </c>
      <c r="L448" s="97"/>
      <c r="M448" s="480" t="s">
        <v>725</v>
      </c>
      <c r="N448" s="888" t="s">
        <v>726</v>
      </c>
      <c r="O448" s="563"/>
      <c r="P448" s="563"/>
      <c r="Q448" s="563"/>
    </row>
    <row r="449" spans="1:17" ht="15.75" customHeight="1" thickBot="1">
      <c r="A449" s="563"/>
      <c r="B449" s="889" t="s">
        <v>694</v>
      </c>
      <c r="C449" s="3988" t="s">
        <v>697</v>
      </c>
      <c r="D449" s="3988"/>
      <c r="E449" s="3988"/>
      <c r="F449" s="3988"/>
      <c r="G449" s="3989"/>
      <c r="H449" s="563"/>
      <c r="I449" s="4001" t="s">
        <v>727</v>
      </c>
      <c r="J449" s="4002"/>
      <c r="K449" s="890" t="s">
        <v>728</v>
      </c>
      <c r="L449" s="890"/>
      <c r="M449" s="891" t="s">
        <v>729</v>
      </c>
      <c r="N449" s="892" t="s">
        <v>730</v>
      </c>
      <c r="O449" s="563"/>
      <c r="P449" s="563"/>
      <c r="Q449" s="563"/>
    </row>
    <row r="450" spans="1:17" ht="15.75" customHeight="1">
      <c r="A450" s="563"/>
      <c r="B450" s="889" t="s">
        <v>698</v>
      </c>
      <c r="C450" s="3988" t="s">
        <v>699</v>
      </c>
      <c r="D450" s="3988"/>
      <c r="E450" s="3988"/>
      <c r="F450" s="3988"/>
      <c r="G450" s="3989"/>
      <c r="H450" s="563"/>
      <c r="I450" s="563"/>
      <c r="J450" s="563"/>
      <c r="K450" s="563"/>
      <c r="L450" s="563"/>
      <c r="M450" s="563"/>
      <c r="N450" s="563"/>
      <c r="O450" s="563"/>
      <c r="P450" s="563"/>
      <c r="Q450" s="563"/>
    </row>
    <row r="451" spans="1:17" ht="15" customHeight="1">
      <c r="A451" s="563"/>
      <c r="B451" s="889" t="s">
        <v>700</v>
      </c>
      <c r="C451" s="3988" t="s">
        <v>701</v>
      </c>
      <c r="D451" s="3988"/>
      <c r="E451" s="3988"/>
      <c r="F451" s="3988"/>
      <c r="G451" s="3989"/>
      <c r="H451" s="83"/>
      <c r="I451" s="563"/>
      <c r="J451" s="563"/>
      <c r="K451" s="563"/>
      <c r="L451" s="563"/>
      <c r="M451" s="563"/>
      <c r="N451" s="563"/>
      <c r="O451" s="563"/>
      <c r="P451" s="563"/>
      <c r="Q451" s="563"/>
    </row>
    <row r="452" spans="1:17">
      <c r="A452" s="563"/>
      <c r="B452" s="889" t="s">
        <v>706</v>
      </c>
      <c r="C452" s="3988" t="s">
        <v>707</v>
      </c>
      <c r="D452" s="3988"/>
      <c r="E452" s="3988"/>
      <c r="F452" s="3988"/>
      <c r="G452" s="3989"/>
      <c r="H452" s="83"/>
      <c r="I452" s="563"/>
      <c r="J452" s="563"/>
      <c r="K452" s="563"/>
      <c r="L452" s="563"/>
      <c r="M452" s="563"/>
      <c r="N452" s="563"/>
      <c r="O452" s="563"/>
      <c r="P452" s="563"/>
      <c r="Q452" s="563"/>
    </row>
    <row r="453" spans="1:17">
      <c r="A453" s="563"/>
      <c r="B453" s="889" t="s">
        <v>706</v>
      </c>
      <c r="C453" s="3988" t="s">
        <v>708</v>
      </c>
      <c r="D453" s="3988"/>
      <c r="E453" s="3988"/>
      <c r="F453" s="3988"/>
      <c r="G453" s="3989"/>
      <c r="H453" s="83"/>
      <c r="I453" s="563"/>
      <c r="J453" s="563"/>
      <c r="K453" s="563"/>
      <c r="L453" s="563"/>
      <c r="M453" s="563"/>
      <c r="N453" s="563"/>
      <c r="O453" s="563"/>
      <c r="P453" s="563"/>
      <c r="Q453" s="563"/>
    </row>
    <row r="454" spans="1:17">
      <c r="A454" s="563"/>
      <c r="B454" s="3981" t="s">
        <v>711</v>
      </c>
      <c r="C454" s="3982" t="s">
        <v>712</v>
      </c>
      <c r="D454" s="3982"/>
      <c r="E454" s="3982"/>
      <c r="F454" s="3982"/>
      <c r="G454" s="3983"/>
      <c r="H454" s="83"/>
      <c r="I454" s="563"/>
      <c r="J454" s="563"/>
      <c r="K454" s="563"/>
      <c r="L454" s="563"/>
      <c r="M454" s="563"/>
      <c r="N454" s="563"/>
      <c r="O454" s="563"/>
      <c r="P454" s="563"/>
      <c r="Q454" s="563"/>
    </row>
    <row r="455" spans="1:17">
      <c r="A455" s="563"/>
      <c r="B455" s="3981"/>
      <c r="C455" s="3982"/>
      <c r="D455" s="3982"/>
      <c r="E455" s="3982"/>
      <c r="F455" s="3982"/>
      <c r="G455" s="3983"/>
      <c r="H455" s="83"/>
      <c r="I455" s="563"/>
      <c r="J455" s="563"/>
      <c r="K455" s="563"/>
      <c r="L455" s="563"/>
      <c r="M455" s="563"/>
      <c r="N455" s="563"/>
      <c r="O455" s="563"/>
      <c r="P455" s="563"/>
      <c r="Q455" s="563"/>
    </row>
    <row r="456" spans="1:17">
      <c r="A456" s="563"/>
      <c r="B456" s="3981" t="s">
        <v>721</v>
      </c>
      <c r="C456" s="3982" t="s">
        <v>722</v>
      </c>
      <c r="D456" s="3982"/>
      <c r="E456" s="3982"/>
      <c r="F456" s="3982"/>
      <c r="G456" s="3983"/>
      <c r="H456" s="83"/>
      <c r="I456" s="563"/>
      <c r="J456" s="563"/>
      <c r="K456" s="563"/>
      <c r="L456" s="563"/>
      <c r="M456" s="563"/>
      <c r="N456" s="563"/>
      <c r="O456" s="563"/>
      <c r="P456" s="563"/>
      <c r="Q456" s="563"/>
    </row>
    <row r="457" spans="1:17">
      <c r="A457" s="563"/>
      <c r="B457" s="3990"/>
      <c r="C457" s="3991"/>
      <c r="D457" s="3991"/>
      <c r="E457" s="3991"/>
      <c r="F457" s="3991"/>
      <c r="G457" s="3992"/>
      <c r="H457" s="83"/>
      <c r="I457" s="563"/>
      <c r="J457" s="563"/>
      <c r="K457" s="563"/>
      <c r="L457" s="563"/>
      <c r="M457" s="563"/>
      <c r="N457" s="563"/>
      <c r="O457" s="563"/>
      <c r="P457" s="563"/>
      <c r="Q457" s="563"/>
    </row>
    <row r="458" spans="1:17" ht="15.75" thickBot="1">
      <c r="A458" s="563"/>
      <c r="B458" s="479"/>
      <c r="C458" s="479"/>
      <c r="D458" s="479"/>
      <c r="E458" s="479"/>
      <c r="F458" s="479"/>
      <c r="G458" s="479"/>
      <c r="H458" s="83"/>
      <c r="I458" s="480"/>
      <c r="J458" s="480"/>
      <c r="K458" s="97"/>
      <c r="L458" s="97"/>
      <c r="M458" s="480"/>
      <c r="N458" s="480"/>
      <c r="O458" s="563"/>
      <c r="P458" s="563"/>
      <c r="Q458" s="563"/>
    </row>
    <row r="459" spans="1:17" ht="15.75">
      <c r="B459" s="893" t="s">
        <v>2243</v>
      </c>
      <c r="C459" s="894"/>
      <c r="D459" s="894"/>
      <c r="E459" s="895"/>
      <c r="F459" s="563"/>
      <c r="G459" s="563"/>
      <c r="H459" s="896" t="s">
        <v>731</v>
      </c>
      <c r="I459" s="897"/>
      <c r="J459" s="898"/>
      <c r="K459" s="898"/>
      <c r="L459" s="898"/>
      <c r="M459" s="898"/>
      <c r="N459" s="899"/>
      <c r="O459" s="563"/>
      <c r="P459" s="563"/>
      <c r="Q459" s="563"/>
    </row>
    <row r="460" spans="1:17" ht="25.5">
      <c r="B460" s="3993" t="s">
        <v>732</v>
      </c>
      <c r="C460" s="3994"/>
      <c r="D460" s="3997" t="s">
        <v>733</v>
      </c>
      <c r="E460" s="3999">
        <f>(B462*B465)+(C462*C465)+(D462*D465)+(E462*E465)</f>
        <v>228.85000000000002</v>
      </c>
      <c r="F460" s="563"/>
      <c r="G460" s="563"/>
      <c r="H460" s="900" t="s">
        <v>734</v>
      </c>
      <c r="I460" s="901" t="s">
        <v>12</v>
      </c>
      <c r="J460" s="901" t="s">
        <v>735</v>
      </c>
      <c r="K460" s="901" t="s">
        <v>736</v>
      </c>
      <c r="L460" s="901" t="s">
        <v>737</v>
      </c>
      <c r="M460" s="901" t="s">
        <v>313</v>
      </c>
      <c r="N460" s="902" t="s">
        <v>738</v>
      </c>
      <c r="O460" s="563"/>
      <c r="P460" s="563"/>
      <c r="Q460" s="563"/>
    </row>
    <row r="461" spans="1:17">
      <c r="B461" s="3995"/>
      <c r="C461" s="3996"/>
      <c r="D461" s="3998"/>
      <c r="E461" s="4000"/>
      <c r="F461" s="563"/>
      <c r="G461" s="563"/>
      <c r="H461" s="4012">
        <v>0.12</v>
      </c>
      <c r="I461" s="4013">
        <v>1</v>
      </c>
      <c r="J461" s="4013">
        <v>0.11</v>
      </c>
      <c r="K461" s="4013">
        <v>0</v>
      </c>
      <c r="L461" s="4013">
        <v>0.01</v>
      </c>
      <c r="M461" s="4013">
        <v>5.0000000000000001E-3</v>
      </c>
      <c r="N461" s="4003">
        <f>SUM(H461:M461)</f>
        <v>1.2450000000000001</v>
      </c>
      <c r="O461" s="563"/>
      <c r="P461" s="563"/>
      <c r="Q461" s="563"/>
    </row>
    <row r="462" spans="1:17">
      <c r="B462" s="4004">
        <v>6.5000000000000002E-2</v>
      </c>
      <c r="C462" s="4006">
        <v>7.4999999999999997E-2</v>
      </c>
      <c r="D462" s="4006">
        <v>0.12</v>
      </c>
      <c r="E462" s="4008">
        <v>0.15</v>
      </c>
      <c r="F462" s="563"/>
      <c r="G462" s="563"/>
      <c r="H462" s="4012"/>
      <c r="I462" s="4013"/>
      <c r="J462" s="4013"/>
      <c r="K462" s="4013"/>
      <c r="L462" s="4013"/>
      <c r="M462" s="4013"/>
      <c r="N462" s="4003"/>
      <c r="O462" s="563"/>
      <c r="P462" s="563"/>
      <c r="Q462" s="563"/>
    </row>
    <row r="463" spans="1:17">
      <c r="B463" s="4005"/>
      <c r="C463" s="4007"/>
      <c r="D463" s="4007"/>
      <c r="E463" s="4009"/>
      <c r="F463" s="563"/>
      <c r="G463" s="563"/>
      <c r="H463" s="4010">
        <f>(H461/N461)*N463</f>
        <v>2.1204819277108431</v>
      </c>
      <c r="I463" s="4011">
        <f>(I461/N461)*N463</f>
        <v>17.670682730923691</v>
      </c>
      <c r="J463" s="4011">
        <f>(J461/N461)*N463</f>
        <v>1.9437751004016062</v>
      </c>
      <c r="K463" s="4011">
        <f>(K461/N461)*N463</f>
        <v>0</v>
      </c>
      <c r="L463" s="4011">
        <f>(L461/N461)*N463</f>
        <v>0.17670682730923692</v>
      </c>
      <c r="M463" s="4011">
        <f>(M461/N461)*N463</f>
        <v>8.8353413654618462E-2</v>
      </c>
      <c r="N463" s="4014">
        <v>22</v>
      </c>
      <c r="O463" s="563"/>
      <c r="P463" s="563"/>
      <c r="Q463" s="563"/>
    </row>
    <row r="464" spans="1:17">
      <c r="B464" s="903" t="s">
        <v>739</v>
      </c>
      <c r="C464" s="98" t="s">
        <v>740</v>
      </c>
      <c r="D464" s="98" t="s">
        <v>741</v>
      </c>
      <c r="E464" s="904" t="s">
        <v>183</v>
      </c>
      <c r="F464" s="563"/>
      <c r="G464" s="563"/>
      <c r="H464" s="4010"/>
      <c r="I464" s="4011"/>
      <c r="J464" s="4011"/>
      <c r="K464" s="4011"/>
      <c r="L464" s="4011"/>
      <c r="M464" s="4011"/>
      <c r="N464" s="4014"/>
      <c r="O464" s="563"/>
      <c r="P464" s="563"/>
      <c r="Q464" s="563"/>
    </row>
    <row r="465" spans="1:17">
      <c r="B465" s="4015">
        <v>920</v>
      </c>
      <c r="C465" s="4017">
        <v>1700</v>
      </c>
      <c r="D465" s="4017">
        <v>240</v>
      </c>
      <c r="E465" s="4019">
        <v>85</v>
      </c>
      <c r="F465" s="563"/>
      <c r="G465" s="563"/>
      <c r="H465" s="4021" t="s">
        <v>742</v>
      </c>
      <c r="I465" s="4022"/>
      <c r="J465" s="4022"/>
      <c r="K465" s="4022"/>
      <c r="L465" s="4022"/>
      <c r="M465" s="4022"/>
      <c r="N465" s="4023"/>
      <c r="O465" s="563"/>
      <c r="P465" s="563"/>
      <c r="Q465" s="563"/>
    </row>
    <row r="466" spans="1:17">
      <c r="B466" s="4016"/>
      <c r="C466" s="4018"/>
      <c r="D466" s="4018"/>
      <c r="E466" s="4020"/>
      <c r="F466" s="563"/>
      <c r="G466" s="563"/>
      <c r="H466" s="4024">
        <f t="shared" ref="H466:M466" si="2">ROUNDUP(H463,2)</f>
        <v>2.13</v>
      </c>
      <c r="I466" s="4025">
        <f t="shared" si="2"/>
        <v>17.680000000000003</v>
      </c>
      <c r="J466" s="4025">
        <f t="shared" si="2"/>
        <v>1.95</v>
      </c>
      <c r="K466" s="4025">
        <f t="shared" si="2"/>
        <v>0</v>
      </c>
      <c r="L466" s="4025">
        <f t="shared" si="2"/>
        <v>0.18000000000000002</v>
      </c>
      <c r="M466" s="4025">
        <f t="shared" si="2"/>
        <v>0.09</v>
      </c>
      <c r="N466" s="4026">
        <f>SUM(H466:M466)</f>
        <v>22.03</v>
      </c>
      <c r="O466" s="563"/>
      <c r="P466" s="563"/>
      <c r="Q466" s="563"/>
    </row>
    <row r="467" spans="1:17">
      <c r="B467" s="4027" t="s">
        <v>743</v>
      </c>
      <c r="C467" s="4029">
        <f>SUM(B465:E465)</f>
        <v>2945</v>
      </c>
      <c r="D467" s="4031" t="s">
        <v>744</v>
      </c>
      <c r="E467" s="4033">
        <f>IF(E460=0,0,E460/D462)</f>
        <v>1907.0833333333335</v>
      </c>
      <c r="F467" s="563"/>
      <c r="G467" s="563"/>
      <c r="H467" s="4024"/>
      <c r="I467" s="4025"/>
      <c r="J467" s="4025"/>
      <c r="K467" s="4025"/>
      <c r="L467" s="4025"/>
      <c r="M467" s="4025"/>
      <c r="N467" s="4026"/>
      <c r="O467" s="563"/>
      <c r="P467" s="563"/>
      <c r="Q467" s="563"/>
    </row>
    <row r="468" spans="1:17" ht="15.75" thickBot="1">
      <c r="B468" s="4028"/>
      <c r="C468" s="4030"/>
      <c r="D468" s="4032"/>
      <c r="E468" s="4034"/>
      <c r="F468" s="563"/>
      <c r="G468" s="563"/>
      <c r="H468" s="4035" t="s">
        <v>745</v>
      </c>
      <c r="I468" s="4036"/>
      <c r="J468" s="4036"/>
      <c r="K468" s="4036"/>
      <c r="L468" s="4036"/>
      <c r="M468" s="4036"/>
      <c r="N468" s="4037"/>
      <c r="O468" s="563"/>
      <c r="P468" s="563"/>
      <c r="Q468" s="563"/>
    </row>
    <row r="469" spans="1:17" ht="15.75" thickBot="1">
      <c r="B469" s="4038" t="s">
        <v>745</v>
      </c>
      <c r="C469" s="4039"/>
      <c r="D469" s="4039"/>
      <c r="E469" s="4040"/>
      <c r="F469" s="563"/>
      <c r="G469" s="563"/>
      <c r="H469" s="563"/>
      <c r="I469" s="83"/>
      <c r="J469" s="83"/>
      <c r="K469" s="83"/>
      <c r="L469" s="83"/>
      <c r="M469" s="563"/>
      <c r="N469" s="563"/>
      <c r="O469" s="563"/>
      <c r="P469" s="563"/>
      <c r="Q469" s="563"/>
    </row>
    <row r="470" spans="1:17" ht="15.75" thickBot="1">
      <c r="A470" s="563"/>
      <c r="B470" s="479"/>
      <c r="C470" s="479"/>
      <c r="D470" s="479"/>
      <c r="E470" s="479"/>
      <c r="F470" s="479"/>
      <c r="G470" s="479"/>
      <c r="H470" s="83"/>
      <c r="I470" s="480"/>
      <c r="J470" s="480"/>
      <c r="K470" s="97"/>
      <c r="L470" s="83"/>
      <c r="M470" s="83"/>
      <c r="N470" s="83"/>
      <c r="O470" s="83"/>
      <c r="P470" s="83"/>
      <c r="Q470" s="83"/>
    </row>
    <row r="471" spans="1:17" ht="15" customHeight="1">
      <c r="B471" s="4041" t="s">
        <v>2244</v>
      </c>
      <c r="C471" s="4042"/>
      <c r="D471" s="4042"/>
      <c r="E471" s="4042"/>
      <c r="F471" s="4042"/>
      <c r="G471" s="4042"/>
      <c r="H471" s="4042"/>
      <c r="I471" s="4042"/>
      <c r="J471" s="4042"/>
      <c r="K471" s="4042"/>
      <c r="L471" s="4042"/>
      <c r="M471" s="4042"/>
      <c r="N471" s="4042"/>
      <c r="O471" s="4042"/>
      <c r="P471" s="4042"/>
      <c r="Q471" s="4043"/>
    </row>
    <row r="472" spans="1:17" ht="15.75" customHeight="1" thickBot="1">
      <c r="B472" s="4044"/>
      <c r="C472" s="4045"/>
      <c r="D472" s="4045"/>
      <c r="E472" s="4045"/>
      <c r="F472" s="4045"/>
      <c r="G472" s="4045"/>
      <c r="H472" s="4045"/>
      <c r="I472" s="4045"/>
      <c r="J472" s="4045"/>
      <c r="K472" s="4045"/>
      <c r="L472" s="4045"/>
      <c r="M472" s="4045"/>
      <c r="N472" s="4045"/>
      <c r="O472" s="4045"/>
      <c r="P472" s="4045"/>
      <c r="Q472" s="4046"/>
    </row>
    <row r="473" spans="1:17">
      <c r="A473" s="563"/>
      <c r="B473" s="563"/>
      <c r="C473" s="563"/>
      <c r="D473" s="563"/>
      <c r="E473" s="563"/>
      <c r="F473" s="563"/>
      <c r="G473" s="563"/>
      <c r="H473" s="563"/>
      <c r="I473" s="563"/>
      <c r="J473" s="563"/>
      <c r="K473" s="563"/>
      <c r="L473" s="563"/>
      <c r="M473" s="563"/>
      <c r="N473" s="563"/>
      <c r="O473" s="563"/>
      <c r="P473" s="563"/>
      <c r="Q473" s="563"/>
    </row>
    <row r="474" spans="1:17" ht="15.75" thickBot="1">
      <c r="A474" s="709" t="s">
        <v>62</v>
      </c>
      <c r="B474" s="4047" t="str">
        <f>B475</f>
        <v>Gélatine alimentaire</v>
      </c>
      <c r="C474" s="4047"/>
      <c r="D474" s="4047"/>
      <c r="E474" s="4047"/>
      <c r="F474" s="4047"/>
      <c r="G474" s="4047"/>
      <c r="H474" s="4047"/>
      <c r="I474" s="4047"/>
      <c r="J474" s="4047"/>
      <c r="K474" s="4047"/>
      <c r="L474" s="4047"/>
      <c r="M474" s="4047"/>
      <c r="N474" s="4047"/>
      <c r="O474" s="563"/>
      <c r="P474" s="563"/>
      <c r="Q474" s="563"/>
    </row>
    <row r="475" spans="1:17" ht="15" customHeight="1">
      <c r="A475" s="4048" t="str">
        <f>B475</f>
        <v>Gélatine alimentaire</v>
      </c>
      <c r="B475" s="4049" t="s">
        <v>2245</v>
      </c>
      <c r="C475" s="4050"/>
      <c r="D475" s="4050"/>
      <c r="E475" s="4050"/>
      <c r="F475" s="4050"/>
      <c r="G475" s="4050"/>
      <c r="H475" s="4050"/>
      <c r="I475" s="4050"/>
      <c r="J475" s="4050"/>
      <c r="K475" s="4050"/>
      <c r="L475" s="4050"/>
      <c r="M475" s="4050"/>
      <c r="N475" s="4051"/>
      <c r="O475" s="563"/>
      <c r="P475" s="563"/>
      <c r="Q475" s="563"/>
    </row>
    <row r="476" spans="1:17" ht="15" customHeight="1">
      <c r="A476" s="4048"/>
      <c r="B476" s="4052"/>
      <c r="C476" s="4053"/>
      <c r="D476" s="4053"/>
      <c r="E476" s="4053"/>
      <c r="F476" s="4053"/>
      <c r="G476" s="4053"/>
      <c r="H476" s="4053"/>
      <c r="I476" s="4053"/>
      <c r="J476" s="4053"/>
      <c r="K476" s="4053"/>
      <c r="L476" s="4053"/>
      <c r="M476" s="4053"/>
      <c r="N476" s="4054"/>
      <c r="O476" s="563"/>
      <c r="P476" s="563"/>
      <c r="Q476" s="563"/>
    </row>
    <row r="477" spans="1:17" ht="15" customHeight="1">
      <c r="A477" s="4048"/>
      <c r="B477" s="4055" t="s">
        <v>328</v>
      </c>
      <c r="C477" s="4056"/>
      <c r="D477" s="4056"/>
      <c r="E477" s="4056"/>
      <c r="F477" s="4056"/>
      <c r="G477" s="4056"/>
      <c r="H477" s="4056"/>
      <c r="I477" s="4056"/>
      <c r="J477" s="4056"/>
      <c r="K477" s="4056"/>
      <c r="L477" s="4056"/>
      <c r="M477" s="4056"/>
      <c r="N477" s="4057"/>
      <c r="O477" s="563"/>
      <c r="P477" s="563"/>
      <c r="Q477" s="563"/>
    </row>
    <row r="478" spans="1:17" ht="15.75" customHeight="1">
      <c r="A478" s="4048"/>
      <c r="B478" s="4058"/>
      <c r="C478" s="4059"/>
      <c r="D478" s="4059"/>
      <c r="E478" s="4059"/>
      <c r="F478" s="4059"/>
      <c r="G478" s="4059"/>
      <c r="H478" s="4059"/>
      <c r="I478" s="4059"/>
      <c r="J478" s="4059"/>
      <c r="K478" s="4059"/>
      <c r="L478" s="4059"/>
      <c r="M478" s="4059"/>
      <c r="N478" s="4060"/>
      <c r="O478" s="563"/>
      <c r="P478" s="563"/>
      <c r="Q478" s="563"/>
    </row>
    <row r="479" spans="1:17" ht="15.75" customHeight="1">
      <c r="A479" s="4048"/>
      <c r="B479" s="905"/>
      <c r="C479" s="906"/>
      <c r="D479" s="906"/>
      <c r="E479" s="906"/>
      <c r="F479" s="906"/>
      <c r="G479" s="906"/>
      <c r="H479" s="906"/>
      <c r="I479" s="906"/>
      <c r="J479" s="906"/>
      <c r="K479" s="906"/>
      <c r="L479" s="906"/>
      <c r="M479" s="906"/>
      <c r="N479" s="907" t="s">
        <v>2246</v>
      </c>
      <c r="O479" s="563"/>
      <c r="P479" s="563"/>
      <c r="Q479" s="563"/>
    </row>
    <row r="480" spans="1:17" ht="16.5" customHeight="1">
      <c r="A480" s="4048"/>
      <c r="B480" s="905"/>
      <c r="C480" s="908" t="s">
        <v>2247</v>
      </c>
      <c r="D480" s="906"/>
      <c r="E480" s="906"/>
      <c r="F480" s="906"/>
      <c r="G480" s="906"/>
      <c r="H480" s="906"/>
      <c r="I480" s="906"/>
      <c r="J480" s="906"/>
      <c r="K480" s="906"/>
      <c r="L480" s="906"/>
      <c r="M480" s="906"/>
      <c r="N480" s="909"/>
      <c r="O480" s="563"/>
      <c r="P480" s="563"/>
      <c r="Q480" s="563"/>
    </row>
    <row r="481" spans="1:17" ht="15.75" customHeight="1">
      <c r="A481" s="4048"/>
      <c r="B481" s="905"/>
      <c r="C481" s="908" t="s">
        <v>2248</v>
      </c>
      <c r="D481" s="906"/>
      <c r="E481" s="906"/>
      <c r="F481" s="906"/>
      <c r="G481" s="906"/>
      <c r="H481" s="906"/>
      <c r="I481" s="906"/>
      <c r="J481" s="906"/>
      <c r="K481" s="906"/>
      <c r="L481" s="906"/>
      <c r="M481" s="906"/>
      <c r="N481" s="909"/>
      <c r="O481" s="563"/>
      <c r="P481" s="563"/>
      <c r="Q481" s="563"/>
    </row>
    <row r="482" spans="1:17" ht="15.75">
      <c r="A482" s="4048"/>
      <c r="B482" s="905"/>
      <c r="C482" s="908" t="s">
        <v>2249</v>
      </c>
      <c r="D482" s="906"/>
      <c r="E482" s="906"/>
      <c r="F482" s="906"/>
      <c r="G482" s="906"/>
      <c r="H482" s="906"/>
      <c r="I482" s="906"/>
      <c r="J482" s="906"/>
      <c r="K482" s="906"/>
      <c r="L482" s="906"/>
      <c r="M482" s="906"/>
      <c r="N482" s="909"/>
      <c r="O482" s="563"/>
      <c r="P482" s="563"/>
      <c r="Q482" s="563"/>
    </row>
    <row r="483" spans="1:17" ht="15.75" customHeight="1">
      <c r="A483" s="4048"/>
      <c r="B483" s="905"/>
      <c r="C483" s="908" t="s">
        <v>2250</v>
      </c>
      <c r="D483" s="906"/>
      <c r="E483" s="906"/>
      <c r="F483" s="906"/>
      <c r="G483" s="906"/>
      <c r="H483" s="906"/>
      <c r="I483" s="906"/>
      <c r="J483" s="906"/>
      <c r="K483" s="906"/>
      <c r="L483" s="906"/>
      <c r="M483" s="906"/>
      <c r="N483" s="909"/>
      <c r="O483" s="563"/>
      <c r="P483" s="563"/>
      <c r="Q483" s="563"/>
    </row>
    <row r="484" spans="1:17" ht="15.75">
      <c r="A484" s="4048"/>
      <c r="B484" s="905"/>
      <c r="C484" s="908" t="s">
        <v>2251</v>
      </c>
      <c r="D484" s="906"/>
      <c r="E484" s="906"/>
      <c r="F484" s="906"/>
      <c r="G484" s="906"/>
      <c r="H484" s="906"/>
      <c r="I484" s="906"/>
      <c r="J484" s="906"/>
      <c r="K484" s="906"/>
      <c r="L484" s="906"/>
      <c r="M484" s="906"/>
      <c r="N484" s="909"/>
      <c r="O484" s="563"/>
      <c r="P484" s="563"/>
      <c r="Q484" s="563"/>
    </row>
    <row r="485" spans="1:17" ht="15.75">
      <c r="A485" s="4048"/>
      <c r="B485" s="905"/>
      <c r="C485" s="908" t="s">
        <v>2252</v>
      </c>
      <c r="D485" s="906"/>
      <c r="E485" s="906"/>
      <c r="F485" s="906"/>
      <c r="G485" s="906"/>
      <c r="H485" s="906"/>
      <c r="I485" s="906"/>
      <c r="J485" s="906"/>
      <c r="K485" s="906"/>
      <c r="L485" s="906"/>
      <c r="M485" s="906"/>
      <c r="N485" s="909"/>
      <c r="O485" s="563"/>
      <c r="P485" s="563"/>
      <c r="Q485" s="563"/>
    </row>
    <row r="486" spans="1:17" ht="15.75">
      <c r="A486" s="4048"/>
      <c r="B486" s="905"/>
      <c r="C486" s="908" t="s">
        <v>2253</v>
      </c>
      <c r="D486" s="906"/>
      <c r="E486" s="906"/>
      <c r="F486" s="906"/>
      <c r="G486" s="906"/>
      <c r="H486" s="906"/>
      <c r="I486" s="906"/>
      <c r="J486" s="906"/>
      <c r="K486" s="906"/>
      <c r="L486" s="906"/>
      <c r="M486" s="906"/>
      <c r="N486" s="909"/>
      <c r="O486" s="563"/>
      <c r="P486" s="563"/>
      <c r="Q486" s="563"/>
    </row>
    <row r="487" spans="1:17">
      <c r="A487" s="4048"/>
      <c r="B487" s="905"/>
      <c r="C487" s="906"/>
      <c r="D487" s="906"/>
      <c r="E487" s="906"/>
      <c r="F487" s="906"/>
      <c r="G487" s="906"/>
      <c r="H487" s="906"/>
      <c r="I487" s="906"/>
      <c r="J487" s="906"/>
      <c r="K487" s="906"/>
      <c r="L487" s="906"/>
      <c r="M487" s="906"/>
      <c r="N487" s="909"/>
      <c r="O487" s="563"/>
      <c r="P487" s="563"/>
      <c r="Q487" s="563"/>
    </row>
    <row r="488" spans="1:17">
      <c r="A488" s="4048"/>
      <c r="B488" s="905"/>
      <c r="C488" s="4061" t="s">
        <v>2254</v>
      </c>
      <c r="D488" s="4062"/>
      <c r="E488" s="4062"/>
      <c r="F488" s="4062"/>
      <c r="G488" s="4062"/>
      <c r="H488" s="4062"/>
      <c r="I488" s="4062"/>
      <c r="J488" s="4062"/>
      <c r="K488" s="4062"/>
      <c r="L488" s="4062"/>
      <c r="M488" s="4063"/>
      <c r="N488" s="909"/>
      <c r="O488" s="563"/>
      <c r="P488" s="563"/>
      <c r="Q488" s="563"/>
    </row>
    <row r="489" spans="1:17">
      <c r="A489" s="4048"/>
      <c r="B489" s="905"/>
      <c r="C489" s="910"/>
      <c r="D489" s="911"/>
      <c r="E489" s="563"/>
      <c r="F489" s="912" t="s">
        <v>17</v>
      </c>
      <c r="G489" s="911"/>
      <c r="H489" s="4064" t="s">
        <v>2255</v>
      </c>
      <c r="I489" s="4064"/>
      <c r="J489" s="4064"/>
      <c r="K489" s="4064"/>
      <c r="L489" s="4064"/>
      <c r="M489" s="4065"/>
      <c r="N489" s="909"/>
      <c r="O489" s="563"/>
      <c r="P489" s="563"/>
      <c r="Q489" s="563"/>
    </row>
    <row r="490" spans="1:17" ht="15.75">
      <c r="A490" s="4048"/>
      <c r="B490" s="905"/>
      <c r="C490" s="913" t="s">
        <v>18</v>
      </c>
      <c r="D490" s="4066" t="s">
        <v>2256</v>
      </c>
      <c r="E490" s="4066"/>
      <c r="F490" s="914">
        <v>2</v>
      </c>
      <c r="G490" s="915"/>
      <c r="H490" s="916" t="s">
        <v>2257</v>
      </c>
      <c r="I490" s="915"/>
      <c r="J490" s="915"/>
      <c r="K490" s="917"/>
      <c r="L490" s="917"/>
      <c r="M490" s="918"/>
      <c r="N490" s="909"/>
      <c r="O490" s="563"/>
      <c r="P490" s="563"/>
      <c r="Q490" s="563"/>
    </row>
    <row r="491" spans="1:17" ht="15.75">
      <c r="A491" s="4048"/>
      <c r="B491" s="905"/>
      <c r="C491" s="919">
        <v>10</v>
      </c>
      <c r="D491" s="920" t="s">
        <v>80</v>
      </c>
      <c r="E491" s="563"/>
      <c r="F491" s="921">
        <f>C491*F490</f>
        <v>20</v>
      </c>
      <c r="G491" s="922"/>
      <c r="H491" s="923" t="s">
        <v>2258</v>
      </c>
      <c r="I491" s="915"/>
      <c r="J491" s="915"/>
      <c r="K491" s="917"/>
      <c r="L491" s="917"/>
      <c r="M491" s="918"/>
      <c r="N491" s="909"/>
      <c r="O491" s="563"/>
      <c r="P491" s="563"/>
      <c r="Q491" s="563"/>
    </row>
    <row r="492" spans="1:17" ht="15.75">
      <c r="A492" s="4048"/>
      <c r="B492" s="905"/>
      <c r="C492" s="924"/>
      <c r="D492" s="925"/>
      <c r="E492" s="917"/>
      <c r="F492" s="917"/>
      <c r="G492" s="917"/>
      <c r="H492" s="923" t="s">
        <v>2259</v>
      </c>
      <c r="I492" s="686"/>
      <c r="J492" s="915"/>
      <c r="K492" s="917"/>
      <c r="L492" s="917"/>
      <c r="M492" s="918"/>
      <c r="N492" s="909"/>
      <c r="O492" s="563"/>
      <c r="P492" s="563"/>
      <c r="Q492" s="563"/>
    </row>
    <row r="493" spans="1:17" ht="15.75">
      <c r="A493" s="4048"/>
      <c r="B493" s="905"/>
      <c r="C493" s="913"/>
      <c r="D493" s="926"/>
      <c r="E493" s="917"/>
      <c r="F493" s="917"/>
      <c r="G493" s="917"/>
      <c r="H493" s="916" t="s">
        <v>2260</v>
      </c>
      <c r="I493" s="915"/>
      <c r="J493" s="915"/>
      <c r="K493" s="917"/>
      <c r="L493" s="917"/>
      <c r="M493" s="918"/>
      <c r="N493" s="909"/>
      <c r="O493" s="563"/>
      <c r="P493" s="563"/>
      <c r="Q493" s="563"/>
    </row>
    <row r="494" spans="1:17" ht="15.75">
      <c r="A494" s="4048"/>
      <c r="B494" s="905"/>
      <c r="C494" s="927" t="s">
        <v>17</v>
      </c>
      <c r="D494" s="928" t="s">
        <v>2261</v>
      </c>
      <c r="E494" s="929"/>
      <c r="F494" s="929"/>
      <c r="G494" s="929"/>
      <c r="H494" s="929"/>
      <c r="I494" s="929"/>
      <c r="J494" s="929"/>
      <c r="K494" s="929"/>
      <c r="L494" s="929"/>
      <c r="M494" s="930"/>
      <c r="N494" s="909"/>
      <c r="O494" s="563"/>
      <c r="P494" s="563"/>
      <c r="Q494" s="563"/>
    </row>
    <row r="495" spans="1:17" ht="15.75">
      <c r="A495" s="4048"/>
      <c r="B495" s="905"/>
      <c r="C495" s="931" t="s">
        <v>18</v>
      </c>
      <c r="D495" s="932" t="s">
        <v>2262</v>
      </c>
      <c r="E495" s="933"/>
      <c r="F495" s="933"/>
      <c r="G495" s="933"/>
      <c r="H495" s="933"/>
      <c r="I495" s="933"/>
      <c r="J495" s="933"/>
      <c r="K495" s="933"/>
      <c r="L495" s="933"/>
      <c r="M495" s="934"/>
      <c r="N495" s="909"/>
      <c r="O495" s="563"/>
      <c r="P495" s="563"/>
      <c r="Q495" s="563"/>
    </row>
    <row r="496" spans="1:17">
      <c r="A496" s="4048"/>
      <c r="B496" s="935" t="str">
        <f ca="1">CELL("nomfichier",A492)</f>
        <v>E:\0-UPRT\1-UPRT.FR-SITE-WEB\ff-fiches-fabrications\ff-fiches-fabrication-maj-08-2020\12.colonnes\[FP.12.colonnes.B.xlsx]Cuisiniers.Pesez</v>
      </c>
      <c r="C496" s="906"/>
      <c r="D496" s="906"/>
      <c r="E496" s="906"/>
      <c r="F496" s="906"/>
      <c r="G496" s="906"/>
      <c r="H496" s="906"/>
      <c r="I496" s="906"/>
      <c r="J496" s="906"/>
      <c r="K496" s="906"/>
      <c r="L496" s="906"/>
      <c r="M496" s="906"/>
      <c r="N496" s="909"/>
      <c r="O496" s="563"/>
      <c r="P496" s="563"/>
      <c r="Q496" s="563"/>
    </row>
    <row r="497" spans="1:17" ht="15" customHeight="1">
      <c r="A497" s="4048"/>
      <c r="B497" s="4067" t="s">
        <v>2263</v>
      </c>
      <c r="C497" s="4068"/>
      <c r="D497" s="4068"/>
      <c r="E497" s="4068"/>
      <c r="F497" s="4068"/>
      <c r="G497" s="4068"/>
      <c r="H497" s="4068"/>
      <c r="I497" s="4068"/>
      <c r="J497" s="4068"/>
      <c r="K497" s="4068"/>
      <c r="L497" s="4068"/>
      <c r="M497" s="4068"/>
      <c r="N497" s="4069"/>
      <c r="O497" s="563"/>
      <c r="P497" s="563"/>
      <c r="Q497" s="563"/>
    </row>
    <row r="498" spans="1:17" ht="15.75" thickBot="1">
      <c r="A498" s="4048"/>
      <c r="B498" s="3773"/>
      <c r="C498" s="3774"/>
      <c r="D498" s="3774"/>
      <c r="E498" s="3774"/>
      <c r="F498" s="3774"/>
      <c r="G498" s="3774"/>
      <c r="H498" s="3774"/>
      <c r="I498" s="3774"/>
      <c r="J498" s="3774"/>
      <c r="K498" s="3774"/>
      <c r="L498" s="3774"/>
      <c r="M498" s="3774"/>
      <c r="N498" s="3775"/>
      <c r="O498" s="563"/>
      <c r="P498" s="563"/>
      <c r="Q498" s="563"/>
    </row>
    <row r="499" spans="1:17">
      <c r="B499" s="563"/>
      <c r="C499" s="563"/>
      <c r="D499" s="563"/>
      <c r="E499" s="563"/>
      <c r="F499" s="563"/>
      <c r="G499" s="563"/>
      <c r="H499" s="563"/>
      <c r="I499" s="563"/>
      <c r="J499" s="563"/>
      <c r="K499" s="563"/>
      <c r="L499" s="563"/>
      <c r="M499" s="563"/>
      <c r="N499" s="563"/>
      <c r="O499" s="563"/>
      <c r="P499" s="563"/>
      <c r="Q499" s="563"/>
    </row>
    <row r="500" spans="1:17" ht="15.75" thickBot="1">
      <c r="A500" s="709" t="s">
        <v>62</v>
      </c>
      <c r="B500" s="4047" t="str">
        <f>B501</f>
        <v>ŒUFS poids et %</v>
      </c>
      <c r="C500" s="4047"/>
      <c r="D500" s="4047"/>
      <c r="E500" s="4047"/>
      <c r="F500" s="4047"/>
      <c r="G500" s="4047"/>
      <c r="H500" s="4047"/>
      <c r="I500" s="4047"/>
      <c r="J500" s="4047"/>
      <c r="K500" s="4047"/>
      <c r="L500" s="4047"/>
      <c r="M500" s="4047"/>
      <c r="N500" s="4047"/>
      <c r="O500" s="563"/>
      <c r="P500" s="563"/>
      <c r="Q500" s="563"/>
    </row>
    <row r="501" spans="1:17" ht="15" customHeight="1">
      <c r="A501" s="4048" t="str">
        <f>B501</f>
        <v>ŒUFS poids et %</v>
      </c>
      <c r="B501" s="4049" t="s">
        <v>2264</v>
      </c>
      <c r="C501" s="4050"/>
      <c r="D501" s="4050"/>
      <c r="E501" s="4050"/>
      <c r="F501" s="4050"/>
      <c r="G501" s="4050"/>
      <c r="H501" s="4050"/>
      <c r="I501" s="4050"/>
      <c r="J501" s="4050"/>
      <c r="K501" s="4050"/>
      <c r="L501" s="4050"/>
      <c r="M501" s="4050"/>
      <c r="N501" s="4051"/>
      <c r="O501" s="563"/>
      <c r="P501" s="563"/>
      <c r="Q501" s="563"/>
    </row>
    <row r="502" spans="1:17" ht="15" customHeight="1">
      <c r="A502" s="4048"/>
      <c r="B502" s="4052"/>
      <c r="C502" s="4053"/>
      <c r="D502" s="4053"/>
      <c r="E502" s="4053"/>
      <c r="F502" s="4053"/>
      <c r="G502" s="4053"/>
      <c r="H502" s="4053"/>
      <c r="I502" s="4053"/>
      <c r="J502" s="4053"/>
      <c r="K502" s="4053"/>
      <c r="L502" s="4053"/>
      <c r="M502" s="4053"/>
      <c r="N502" s="4054"/>
      <c r="O502" s="563"/>
      <c r="P502" s="563"/>
      <c r="Q502" s="563"/>
    </row>
    <row r="503" spans="1:17" ht="15" customHeight="1">
      <c r="A503" s="4048"/>
      <c r="B503" s="4055" t="s">
        <v>806</v>
      </c>
      <c r="C503" s="4056"/>
      <c r="D503" s="4056"/>
      <c r="E503" s="4056"/>
      <c r="F503" s="4056"/>
      <c r="G503" s="4056"/>
      <c r="H503" s="4056"/>
      <c r="I503" s="4056"/>
      <c r="J503" s="4056"/>
      <c r="K503" s="4056"/>
      <c r="L503" s="4056"/>
      <c r="M503" s="4056"/>
      <c r="N503" s="4057"/>
      <c r="O503" s="563"/>
      <c r="P503" s="563"/>
      <c r="Q503" s="563"/>
    </row>
    <row r="504" spans="1:17" ht="15.75" customHeight="1">
      <c r="A504" s="4048"/>
      <c r="B504" s="4058"/>
      <c r="C504" s="4059"/>
      <c r="D504" s="4059"/>
      <c r="E504" s="4059"/>
      <c r="F504" s="4059"/>
      <c r="G504" s="4059"/>
      <c r="H504" s="4059"/>
      <c r="I504" s="4059"/>
      <c r="J504" s="4059"/>
      <c r="K504" s="4059"/>
      <c r="L504" s="4059"/>
      <c r="M504" s="4059"/>
      <c r="N504" s="4060"/>
      <c r="O504" s="563"/>
      <c r="P504" s="563"/>
      <c r="Q504" s="563"/>
    </row>
    <row r="505" spans="1:17" ht="15" customHeight="1">
      <c r="A505" s="4048"/>
      <c r="B505" s="4083" t="s">
        <v>2264</v>
      </c>
      <c r="C505" s="4084"/>
      <c r="D505" s="4084"/>
      <c r="E505" s="4084"/>
      <c r="F505" s="4084"/>
      <c r="G505" s="4084"/>
      <c r="H505" s="4084"/>
      <c r="I505" s="4084"/>
      <c r="J505" s="4084"/>
      <c r="K505" s="4084"/>
      <c r="L505" s="4084"/>
      <c r="M505" s="4084"/>
      <c r="N505" s="4085"/>
      <c r="O505" s="563"/>
      <c r="P505" s="563"/>
      <c r="Q505" s="563"/>
    </row>
    <row r="506" spans="1:17" ht="15.75" customHeight="1">
      <c r="A506" s="4048"/>
      <c r="B506" s="936" t="s">
        <v>18</v>
      </c>
      <c r="C506" s="937"/>
      <c r="D506" s="938" t="s">
        <v>17</v>
      </c>
      <c r="E506" s="937"/>
      <c r="F506" s="937"/>
      <c r="G506" s="939" t="s">
        <v>18</v>
      </c>
      <c r="H506" s="937"/>
      <c r="I506" s="938" t="s">
        <v>17</v>
      </c>
      <c r="J506" s="937"/>
      <c r="K506" s="939" t="s">
        <v>18</v>
      </c>
      <c r="L506" s="937"/>
      <c r="M506" s="938" t="s">
        <v>17</v>
      </c>
      <c r="N506" s="940"/>
      <c r="O506" s="563"/>
      <c r="P506" s="563"/>
      <c r="Q506" s="563"/>
    </row>
    <row r="507" spans="1:17" ht="18.75" customHeight="1">
      <c r="A507" s="4048"/>
      <c r="B507" s="4086" t="s">
        <v>2265</v>
      </c>
      <c r="C507" s="4087"/>
      <c r="D507" s="941">
        <v>50</v>
      </c>
      <c r="E507" s="942">
        <v>1</v>
      </c>
      <c r="F507" s="943"/>
      <c r="G507" s="4088" t="s">
        <v>2266</v>
      </c>
      <c r="H507" s="4089"/>
      <c r="I507" s="941">
        <v>20</v>
      </c>
      <c r="J507" s="944">
        <f>I507/D507</f>
        <v>0.4</v>
      </c>
      <c r="K507" s="4088" t="s">
        <v>2267</v>
      </c>
      <c r="L507" s="4089"/>
      <c r="M507" s="941">
        <v>30</v>
      </c>
      <c r="N507" s="945">
        <f>M507/D507</f>
        <v>0.6</v>
      </c>
      <c r="O507" s="563"/>
      <c r="P507" s="563"/>
      <c r="Q507" s="563"/>
    </row>
    <row r="508" spans="1:17" ht="15.75">
      <c r="A508" s="4048"/>
      <c r="B508" s="946">
        <v>4</v>
      </c>
      <c r="C508" s="947" t="s">
        <v>2268</v>
      </c>
      <c r="D508" s="947">
        <f>B508*D507</f>
        <v>200</v>
      </c>
      <c r="E508" s="920" t="s">
        <v>672</v>
      </c>
      <c r="F508" s="563"/>
      <c r="G508" s="946">
        <v>10</v>
      </c>
      <c r="H508" s="947" t="s">
        <v>2269</v>
      </c>
      <c r="I508" s="947">
        <f>G508*I507</f>
        <v>200</v>
      </c>
      <c r="J508" s="920" t="s">
        <v>672</v>
      </c>
      <c r="K508" s="946">
        <v>12</v>
      </c>
      <c r="L508" s="947" t="s">
        <v>2270</v>
      </c>
      <c r="M508" s="947">
        <f>K508*M507</f>
        <v>360</v>
      </c>
      <c r="N508" s="948" t="s">
        <v>672</v>
      </c>
      <c r="O508" s="563"/>
      <c r="P508" s="563"/>
      <c r="Q508" s="563"/>
    </row>
    <row r="509" spans="1:17" ht="15.75" customHeight="1">
      <c r="A509" s="4048"/>
      <c r="B509" s="949" t="s">
        <v>310</v>
      </c>
      <c r="C509" s="950" t="s">
        <v>486</v>
      </c>
      <c r="D509" s="950" t="s">
        <v>2271</v>
      </c>
      <c r="E509" s="950" t="s">
        <v>433</v>
      </c>
      <c r="F509" s="563"/>
      <c r="G509" s="949" t="s">
        <v>310</v>
      </c>
      <c r="H509" s="950" t="s">
        <v>486</v>
      </c>
      <c r="I509" s="950" t="s">
        <v>2271</v>
      </c>
      <c r="J509" s="950" t="s">
        <v>433</v>
      </c>
      <c r="K509" s="949" t="s">
        <v>310</v>
      </c>
      <c r="L509" s="950" t="s">
        <v>486</v>
      </c>
      <c r="M509" s="950" t="s">
        <v>2271</v>
      </c>
      <c r="N509" s="951" t="s">
        <v>433</v>
      </c>
      <c r="O509" s="563"/>
      <c r="P509" s="563"/>
      <c r="Q509" s="563"/>
    </row>
    <row r="510" spans="1:17">
      <c r="A510" s="4048"/>
      <c r="B510" s="952">
        <f>D508</f>
        <v>200</v>
      </c>
      <c r="C510" s="953">
        <f>B510*C511</f>
        <v>24.489795918367346</v>
      </c>
      <c r="D510" s="953">
        <f>B510*D511</f>
        <v>22.448979591836736</v>
      </c>
      <c r="E510" s="953">
        <f>B510*E511</f>
        <v>153.0612244897959</v>
      </c>
      <c r="F510" s="563"/>
      <c r="G510" s="952">
        <f>I508</f>
        <v>200</v>
      </c>
      <c r="H510" s="954">
        <f>G510*H511</f>
        <v>34.4</v>
      </c>
      <c r="I510" s="954">
        <f>G510*I511</f>
        <v>64.600000000000009</v>
      </c>
      <c r="J510" s="954">
        <f>G510*J511</f>
        <v>101</v>
      </c>
      <c r="K510" s="952">
        <f>M508</f>
        <v>360</v>
      </c>
      <c r="L510" s="953">
        <f>K510*L511</f>
        <v>39.96</v>
      </c>
      <c r="M510" s="953">
        <f>K510*M511</f>
        <v>0</v>
      </c>
      <c r="N510" s="955">
        <f>K510*N511</f>
        <v>320</v>
      </c>
      <c r="O510" s="563"/>
      <c r="P510" s="563"/>
      <c r="Q510" s="563"/>
    </row>
    <row r="511" spans="1:17">
      <c r="A511" s="4048"/>
      <c r="B511" s="956">
        <f>C511+D511+E511</f>
        <v>1</v>
      </c>
      <c r="C511" s="957">
        <v>0.12244897959183673</v>
      </c>
      <c r="D511" s="957">
        <v>0.11224489795918367</v>
      </c>
      <c r="E511" s="957">
        <v>0.76530612244897955</v>
      </c>
      <c r="F511" s="563"/>
      <c r="G511" s="956">
        <f>H511+I511+J511</f>
        <v>1</v>
      </c>
      <c r="H511" s="957">
        <v>0.17199999999999999</v>
      </c>
      <c r="I511" s="957">
        <v>0.32300000000000001</v>
      </c>
      <c r="J511" s="957">
        <v>0.505</v>
      </c>
      <c r="K511" s="956">
        <f>L511+M511+N511</f>
        <v>0.99988888888888894</v>
      </c>
      <c r="L511" s="957">
        <v>0.111</v>
      </c>
      <c r="M511" s="958">
        <v>0</v>
      </c>
      <c r="N511" s="959">
        <v>0.88888888888888895</v>
      </c>
      <c r="O511" s="563"/>
      <c r="P511" s="563"/>
      <c r="Q511" s="563"/>
    </row>
    <row r="512" spans="1:17">
      <c r="A512" s="4048"/>
      <c r="B512" s="960"/>
      <c r="C512" s="938" t="s">
        <v>17</v>
      </c>
      <c r="D512" s="938" t="s">
        <v>17</v>
      </c>
      <c r="E512" s="938" t="s">
        <v>17</v>
      </c>
      <c r="F512" s="961"/>
      <c r="G512" s="960"/>
      <c r="H512" s="938" t="s">
        <v>17</v>
      </c>
      <c r="I512" s="938" t="s">
        <v>17</v>
      </c>
      <c r="J512" s="938" t="s">
        <v>17</v>
      </c>
      <c r="K512" s="960"/>
      <c r="L512" s="938" t="s">
        <v>17</v>
      </c>
      <c r="M512" s="962"/>
      <c r="N512" s="963" t="s">
        <v>17</v>
      </c>
      <c r="O512" s="563"/>
      <c r="P512" s="563"/>
      <c r="Q512" s="563"/>
    </row>
    <row r="513" spans="1:17">
      <c r="A513" s="4048"/>
      <c r="B513" s="964" t="s">
        <v>17</v>
      </c>
      <c r="C513" s="965" t="s">
        <v>2272</v>
      </c>
      <c r="D513" s="966"/>
      <c r="E513" s="966"/>
      <c r="F513" s="966"/>
      <c r="G513" s="966"/>
      <c r="H513" s="966"/>
      <c r="I513" s="966"/>
      <c r="J513" s="966"/>
      <c r="K513" s="966"/>
      <c r="L513" s="966"/>
      <c r="M513" s="966"/>
      <c r="N513" s="967"/>
      <c r="O513" s="563"/>
      <c r="P513" s="563"/>
      <c r="Q513" s="563"/>
    </row>
    <row r="514" spans="1:17" ht="15.75">
      <c r="A514" s="4048"/>
      <c r="B514" s="968" t="s">
        <v>18</v>
      </c>
      <c r="C514" s="969" t="s">
        <v>2273</v>
      </c>
      <c r="D514" s="966"/>
      <c r="E514" s="966"/>
      <c r="F514" s="966"/>
      <c r="G514" s="966"/>
      <c r="H514" s="966"/>
      <c r="I514" s="966"/>
      <c r="J514" s="966"/>
      <c r="K514" s="966"/>
      <c r="L514" s="966"/>
      <c r="M514" s="906"/>
      <c r="N514" s="970" t="s">
        <v>2246</v>
      </c>
      <c r="O514" s="563"/>
      <c r="P514" s="563"/>
      <c r="Q514" s="563"/>
    </row>
    <row r="515" spans="1:17">
      <c r="A515" s="4048"/>
      <c r="B515" s="971"/>
      <c r="C515" s="912"/>
      <c r="D515" s="972" t="s">
        <v>2274</v>
      </c>
      <c r="E515" s="973" t="s">
        <v>2275</v>
      </c>
      <c r="F515" s="563"/>
      <c r="G515" s="958"/>
      <c r="H515" s="912"/>
      <c r="I515" s="912"/>
      <c r="J515" s="912"/>
      <c r="K515" s="966"/>
      <c r="L515" s="966"/>
      <c r="M515" s="906"/>
      <c r="N515" s="967"/>
      <c r="O515" s="563"/>
      <c r="P515" s="563"/>
      <c r="Q515" s="563"/>
    </row>
    <row r="516" spans="1:17" ht="15" customHeight="1">
      <c r="A516" s="4048"/>
      <c r="B516" s="4067" t="s">
        <v>2263</v>
      </c>
      <c r="C516" s="4068"/>
      <c r="D516" s="4068"/>
      <c r="E516" s="4068"/>
      <c r="F516" s="4068"/>
      <c r="G516" s="4068"/>
      <c r="H516" s="4068"/>
      <c r="I516" s="4068"/>
      <c r="J516" s="4068"/>
      <c r="K516" s="4068"/>
      <c r="L516" s="4068"/>
      <c r="M516" s="4068"/>
      <c r="N516" s="4069"/>
      <c r="O516" s="563"/>
      <c r="P516" s="563"/>
      <c r="Q516" s="563"/>
    </row>
    <row r="517" spans="1:17" ht="15.75" thickBot="1">
      <c r="A517" s="4048"/>
      <c r="B517" s="3773"/>
      <c r="C517" s="3774"/>
      <c r="D517" s="3774"/>
      <c r="E517" s="3774"/>
      <c r="F517" s="3774"/>
      <c r="G517" s="3774"/>
      <c r="H517" s="3774"/>
      <c r="I517" s="3774"/>
      <c r="J517" s="3774"/>
      <c r="K517" s="3774"/>
      <c r="L517" s="3774"/>
      <c r="M517" s="3774"/>
      <c r="N517" s="3775"/>
      <c r="O517" s="563"/>
      <c r="P517" s="563"/>
      <c r="Q517" s="563"/>
    </row>
    <row r="518" spans="1:17">
      <c r="A518" s="563"/>
      <c r="B518" s="479"/>
      <c r="C518" s="479"/>
      <c r="D518" s="479"/>
      <c r="E518" s="479"/>
      <c r="F518" s="479"/>
      <c r="G518" s="479"/>
      <c r="H518" s="83"/>
      <c r="I518" s="480"/>
      <c r="J518" s="480"/>
      <c r="K518" s="97"/>
      <c r="L518" s="83"/>
      <c r="M518" s="83"/>
      <c r="N518" s="83"/>
      <c r="O518" s="83"/>
      <c r="P518" s="83"/>
      <c r="Q518" s="83"/>
    </row>
    <row r="519" spans="1:17">
      <c r="A519" s="591"/>
      <c r="B519" s="592"/>
      <c r="C519" s="593"/>
      <c r="D519" s="593"/>
      <c r="E519" s="593"/>
      <c r="F519" s="593"/>
      <c r="G519" s="593"/>
      <c r="H519" s="593"/>
      <c r="I519" s="593"/>
      <c r="J519" s="592"/>
      <c r="K519" s="592"/>
      <c r="L519" s="592"/>
      <c r="M519" s="591"/>
      <c r="N519" s="591"/>
      <c r="O519" s="591"/>
      <c r="P519" s="591"/>
      <c r="Q519" s="591"/>
    </row>
    <row r="520" spans="1:17" ht="16.5" thickBot="1">
      <c r="A520" s="563"/>
      <c r="B520" s="974"/>
      <c r="C520" s="170"/>
      <c r="D520" s="170"/>
      <c r="E520" s="170"/>
      <c r="F520" s="170"/>
      <c r="G520" s="170"/>
      <c r="H520" s="83"/>
      <c r="I520" s="83"/>
      <c r="J520" s="83"/>
      <c r="K520" s="83"/>
      <c r="L520" s="83"/>
      <c r="M520" s="83"/>
      <c r="N520" s="83"/>
      <c r="O520" s="83"/>
      <c r="P520" s="83"/>
      <c r="Q520" s="563"/>
    </row>
    <row r="521" spans="1:17" ht="15.75">
      <c r="B521" s="171"/>
      <c r="C521" s="172"/>
      <c r="D521" s="172"/>
      <c r="E521" s="172"/>
      <c r="F521" s="172"/>
      <c r="G521" s="172"/>
      <c r="H521" s="172"/>
      <c r="I521" s="172"/>
      <c r="J521" s="173" t="s">
        <v>855</v>
      </c>
      <c r="K521" s="83"/>
      <c r="L521" s="83"/>
      <c r="M521" s="83"/>
      <c r="N521" s="83"/>
      <c r="O521" s="83"/>
      <c r="P521" s="83"/>
      <c r="Q521" s="563"/>
    </row>
    <row r="522" spans="1:17">
      <c r="B522" s="975"/>
      <c r="C522" s="976" t="s">
        <v>856</v>
      </c>
      <c r="D522" s="977">
        <v>0.44</v>
      </c>
      <c r="E522" s="83"/>
      <c r="F522" s="978" t="s">
        <v>856</v>
      </c>
      <c r="G522" s="977">
        <v>100</v>
      </c>
      <c r="H522" s="83"/>
      <c r="I522" s="979" t="s">
        <v>857</v>
      </c>
      <c r="J522" s="980">
        <v>115</v>
      </c>
      <c r="K522" s="83"/>
      <c r="L522" s="83"/>
      <c r="M522" s="563"/>
      <c r="N522" s="563"/>
      <c r="O522" s="563"/>
      <c r="P522" s="563"/>
      <c r="Q522" s="563"/>
    </row>
    <row r="523" spans="1:17">
      <c r="B523" s="981"/>
      <c r="C523" s="982" t="s">
        <v>858</v>
      </c>
      <c r="D523" s="983">
        <v>60</v>
      </c>
      <c r="E523" s="83"/>
      <c r="F523" s="982" t="s">
        <v>859</v>
      </c>
      <c r="G523" s="984">
        <v>10</v>
      </c>
      <c r="H523" s="83"/>
      <c r="I523" s="978" t="s">
        <v>856</v>
      </c>
      <c r="J523" s="985">
        <v>133</v>
      </c>
      <c r="K523" s="83"/>
      <c r="L523" s="83"/>
      <c r="M523" s="563"/>
      <c r="N523" s="563"/>
      <c r="O523" s="563"/>
      <c r="P523" s="563"/>
      <c r="Q523" s="563"/>
    </row>
    <row r="524" spans="1:17">
      <c r="B524" s="986"/>
      <c r="C524" s="987" t="s">
        <v>859</v>
      </c>
      <c r="D524" s="988">
        <f>D522*D523%</f>
        <v>0.26400000000000001</v>
      </c>
      <c r="E524" s="83"/>
      <c r="F524" s="989" t="s">
        <v>857</v>
      </c>
      <c r="G524" s="988">
        <f>IF(G522=0,0,G522+G523)</f>
        <v>110</v>
      </c>
      <c r="H524" s="83"/>
      <c r="I524" s="987" t="s">
        <v>859</v>
      </c>
      <c r="J524" s="990">
        <f>IF(J522=0,0,IF(J523=0,0,J522-J523))</f>
        <v>-18</v>
      </c>
      <c r="K524" s="83"/>
      <c r="L524" s="83"/>
      <c r="M524" s="563"/>
      <c r="N524" s="563"/>
      <c r="O524" s="563"/>
      <c r="P524" s="563"/>
      <c r="Q524" s="563"/>
    </row>
    <row r="525" spans="1:17">
      <c r="B525" s="991"/>
      <c r="C525" s="989" t="s">
        <v>857</v>
      </c>
      <c r="D525" s="988">
        <f>((D522*D523)/100)+D522</f>
        <v>0.70399999999999996</v>
      </c>
      <c r="E525" s="83"/>
      <c r="F525" s="992" t="s">
        <v>858</v>
      </c>
      <c r="G525" s="993">
        <f>IF(G522=0,0,IF(ISBLANK(G522),0,(G523/G522)*100))</f>
        <v>10</v>
      </c>
      <c r="H525" s="83"/>
      <c r="I525" s="992" t="s">
        <v>858</v>
      </c>
      <c r="J525" s="994">
        <f>IF(J523=0,0,IF(ISBLANK(J523),0,(J524/J523)*100))</f>
        <v>-13.533834586466165</v>
      </c>
      <c r="K525" s="83"/>
      <c r="L525" s="83"/>
      <c r="M525" s="563"/>
      <c r="N525" s="563"/>
      <c r="O525" s="563"/>
      <c r="P525" s="563"/>
      <c r="Q525" s="563"/>
    </row>
    <row r="526" spans="1:17">
      <c r="B526" s="995"/>
      <c r="C526" s="996"/>
      <c r="D526" s="997"/>
      <c r="E526" s="174"/>
      <c r="F526" s="998"/>
      <c r="G526" s="999"/>
      <c r="H526" s="174"/>
      <c r="I526" s="998"/>
      <c r="J526" s="1000"/>
      <c r="K526" s="83"/>
      <c r="L526" s="83"/>
      <c r="M526" s="563"/>
      <c r="N526" s="563"/>
      <c r="O526" s="563"/>
      <c r="P526" s="563"/>
      <c r="Q526" s="563"/>
    </row>
    <row r="527" spans="1:17">
      <c r="B527" s="975"/>
      <c r="C527" s="978" t="s">
        <v>856</v>
      </c>
      <c r="D527" s="977">
        <v>5.8970000000000002</v>
      </c>
      <c r="E527" s="83"/>
      <c r="F527" s="979" t="s">
        <v>857</v>
      </c>
      <c r="G527" s="984">
        <v>9.64</v>
      </c>
      <c r="H527" s="83"/>
      <c r="I527" s="979" t="s">
        <v>857</v>
      </c>
      <c r="J527" s="980">
        <v>100</v>
      </c>
      <c r="K527" s="83"/>
      <c r="L527" s="83"/>
      <c r="M527" s="563"/>
      <c r="N527" s="563"/>
      <c r="O527" s="563"/>
      <c r="P527" s="563"/>
      <c r="Q527" s="563"/>
    </row>
    <row r="528" spans="1:17" ht="45">
      <c r="B528" s="1001"/>
      <c r="C528" s="979" t="s">
        <v>857</v>
      </c>
      <c r="D528" s="984">
        <v>9.64</v>
      </c>
      <c r="E528" s="83"/>
      <c r="F528" s="1002" t="s">
        <v>858</v>
      </c>
      <c r="G528" s="1003">
        <v>63.5</v>
      </c>
      <c r="H528" s="83"/>
      <c r="I528" s="1002" t="s">
        <v>859</v>
      </c>
      <c r="J528" s="980">
        <v>50</v>
      </c>
      <c r="K528" s="83"/>
      <c r="L528" s="83"/>
      <c r="M528" s="563"/>
      <c r="N528" s="563"/>
      <c r="O528" s="563"/>
      <c r="P528" s="563"/>
      <c r="Q528" s="563"/>
    </row>
    <row r="529" spans="1:17">
      <c r="B529" s="986"/>
      <c r="C529" s="987" t="s">
        <v>859</v>
      </c>
      <c r="D529" s="988">
        <f>IF(D527=0,0,IF(D528=0,0,D528-D527))</f>
        <v>3.7430000000000003</v>
      </c>
      <c r="E529" s="83"/>
      <c r="F529" s="987" t="s">
        <v>859</v>
      </c>
      <c r="G529" s="988">
        <f>G527-G530</f>
        <v>3.7439755351681958</v>
      </c>
      <c r="H529" s="83"/>
      <c r="I529" s="989" t="s">
        <v>856</v>
      </c>
      <c r="J529" s="990">
        <f>IF(J527=0,0,IF(ISBLANK(J527),0,J527-J528))</f>
        <v>50</v>
      </c>
      <c r="K529" s="83"/>
      <c r="L529" s="83"/>
      <c r="M529" s="563"/>
      <c r="N529" s="563"/>
      <c r="O529" s="563"/>
      <c r="P529" s="563"/>
      <c r="Q529" s="563"/>
    </row>
    <row r="530" spans="1:17">
      <c r="B530" s="1004"/>
      <c r="C530" s="1005" t="s">
        <v>858</v>
      </c>
      <c r="D530" s="1006">
        <f>IF(D527=0,0,IF(ISBLANK(D527),0,(D529/D527)*100))</f>
        <v>63.472952348651859</v>
      </c>
      <c r="E530" s="83"/>
      <c r="F530" s="1007" t="s">
        <v>856</v>
      </c>
      <c r="G530" s="1008">
        <f>(G527/(100+G528)*100)</f>
        <v>5.8960244648318048</v>
      </c>
      <c r="H530" s="83"/>
      <c r="I530" s="1005" t="s">
        <v>858</v>
      </c>
      <c r="J530" s="1009">
        <f>IF(J529=0,0,IF(ISBLANK(J528),0,(J528/J529)*100))</f>
        <v>100</v>
      </c>
      <c r="K530" s="83"/>
      <c r="L530" s="83"/>
      <c r="M530" s="563"/>
      <c r="N530" s="563"/>
      <c r="O530" s="563"/>
      <c r="P530" s="563"/>
      <c r="Q530" s="563"/>
    </row>
    <row r="531" spans="1:17">
      <c r="B531" s="4070" t="s">
        <v>745</v>
      </c>
      <c r="C531" s="4071"/>
      <c r="D531" s="4071"/>
      <c r="E531" s="4071"/>
      <c r="F531" s="4071"/>
      <c r="G531" s="4071"/>
      <c r="H531" s="4071"/>
      <c r="I531" s="4071"/>
      <c r="J531" s="4071"/>
      <c r="K531" s="83"/>
      <c r="L531" s="83"/>
      <c r="M531" s="563"/>
      <c r="N531" s="563"/>
      <c r="O531" s="563"/>
      <c r="P531" s="563"/>
      <c r="Q531" s="563"/>
    </row>
    <row r="532" spans="1:17">
      <c r="A532" s="563"/>
      <c r="B532" s="479"/>
      <c r="C532" s="479"/>
      <c r="D532" s="479"/>
      <c r="E532" s="479"/>
      <c r="F532" s="479"/>
      <c r="G532" s="479"/>
      <c r="H532" s="83"/>
      <c r="I532" s="480"/>
      <c r="J532" s="480"/>
      <c r="K532" s="97"/>
      <c r="L532" s="97"/>
      <c r="M532" s="480"/>
      <c r="N532" s="480"/>
      <c r="O532" s="563"/>
      <c r="P532" s="563"/>
      <c r="Q532" s="83"/>
    </row>
    <row r="533" spans="1:17">
      <c r="A533" s="563"/>
      <c r="B533" s="479"/>
      <c r="C533" s="479"/>
      <c r="D533" s="479"/>
      <c r="E533" s="479"/>
      <c r="F533" s="479"/>
      <c r="G533" s="479"/>
      <c r="H533" s="83"/>
      <c r="I533" s="480"/>
      <c r="J533" s="480"/>
      <c r="K533" s="97"/>
      <c r="L533" s="97"/>
      <c r="M533" s="480"/>
      <c r="N533" s="480"/>
      <c r="O533" s="563"/>
      <c r="P533" s="563"/>
      <c r="Q533" s="83"/>
    </row>
    <row r="534" spans="1:17">
      <c r="A534" s="563"/>
      <c r="B534" s="1010">
        <v>15</v>
      </c>
      <c r="C534" s="1010">
        <v>15</v>
      </c>
      <c r="D534" s="1010">
        <v>15</v>
      </c>
      <c r="E534" s="1010">
        <v>15</v>
      </c>
      <c r="F534" s="1010">
        <v>15</v>
      </c>
      <c r="G534" s="1010">
        <v>15</v>
      </c>
      <c r="H534" s="1011" t="s">
        <v>2276</v>
      </c>
      <c r="I534" s="1010">
        <v>15</v>
      </c>
      <c r="J534" s="1010">
        <v>15</v>
      </c>
      <c r="K534" s="1010">
        <v>15</v>
      </c>
      <c r="L534" s="1010">
        <v>15</v>
      </c>
      <c r="M534" s="1010">
        <v>15</v>
      </c>
      <c r="N534" s="1010">
        <v>15</v>
      </c>
      <c r="O534" s="1012" t="s">
        <v>2276</v>
      </c>
      <c r="P534" s="563"/>
      <c r="Q534" s="83"/>
    </row>
    <row r="535" spans="1:17" ht="18">
      <c r="A535" s="563"/>
      <c r="B535" s="1013" t="s">
        <v>2277</v>
      </c>
      <c r="C535" s="1014"/>
      <c r="D535" s="1014"/>
      <c r="E535" s="1014"/>
      <c r="F535" s="1014"/>
      <c r="G535" s="1015" t="s">
        <v>2278</v>
      </c>
      <c r="H535" s="563"/>
      <c r="I535" s="1013" t="s">
        <v>2279</v>
      </c>
      <c r="J535" s="1014"/>
      <c r="K535" s="1014"/>
      <c r="L535" s="1014"/>
      <c r="M535" s="1014"/>
      <c r="N535" s="1015" t="s">
        <v>2278</v>
      </c>
      <c r="O535" s="563"/>
      <c r="P535" s="563"/>
      <c r="Q535" s="83"/>
    </row>
    <row r="536" spans="1:17" ht="15.75">
      <c r="A536" s="563"/>
      <c r="B536" s="1016" t="s">
        <v>15</v>
      </c>
      <c r="C536" s="1017">
        <v>1000</v>
      </c>
      <c r="D536" s="1018" t="s">
        <v>15</v>
      </c>
      <c r="E536" s="1017">
        <v>1000</v>
      </c>
      <c r="F536" s="1016" t="s">
        <v>15</v>
      </c>
      <c r="G536" s="1017">
        <v>100</v>
      </c>
      <c r="H536" s="563"/>
      <c r="I536" s="1019" t="s">
        <v>15</v>
      </c>
      <c r="J536" s="1020">
        <v>1</v>
      </c>
      <c r="K536" s="1018" t="s">
        <v>15</v>
      </c>
      <c r="L536" s="1020">
        <v>1</v>
      </c>
      <c r="M536" s="1016" t="s">
        <v>15</v>
      </c>
      <c r="N536" s="1020">
        <v>1</v>
      </c>
      <c r="O536" s="563"/>
      <c r="P536" s="563"/>
      <c r="Q536" s="83"/>
    </row>
    <row r="537" spans="1:17" ht="15.75">
      <c r="A537" s="563"/>
      <c r="B537" s="1021" t="s">
        <v>16</v>
      </c>
      <c r="C537" s="1022">
        <v>2000</v>
      </c>
      <c r="D537" s="1023" t="s">
        <v>861</v>
      </c>
      <c r="E537" s="1022">
        <v>327</v>
      </c>
      <c r="F537" s="1021" t="s">
        <v>860</v>
      </c>
      <c r="G537" s="1024">
        <v>40</v>
      </c>
      <c r="H537" s="563"/>
      <c r="I537" s="1021" t="s">
        <v>16</v>
      </c>
      <c r="J537" s="1025">
        <v>2</v>
      </c>
      <c r="K537" s="1023" t="s">
        <v>861</v>
      </c>
      <c r="L537" s="1025">
        <v>2</v>
      </c>
      <c r="M537" s="1021" t="s">
        <v>860</v>
      </c>
      <c r="N537" s="1024">
        <v>50</v>
      </c>
      <c r="O537" s="563"/>
      <c r="P537" s="563"/>
      <c r="Q537" s="83"/>
    </row>
    <row r="538" spans="1:17" ht="15.75">
      <c r="A538" s="563"/>
      <c r="B538" s="1026" t="s">
        <v>2280</v>
      </c>
      <c r="C538" s="1027">
        <f>IF(C536=0,0,IF(C537=0,0,C537-C536))</f>
        <v>1000</v>
      </c>
      <c r="D538" s="1026" t="s">
        <v>2281</v>
      </c>
      <c r="E538" s="1027">
        <f>IF(E536=0,0,E536+E537)</f>
        <v>1327</v>
      </c>
      <c r="F538" s="1026" t="s">
        <v>2280</v>
      </c>
      <c r="G538" s="1028">
        <f>G539*G537%</f>
        <v>66.666666666666671</v>
      </c>
      <c r="H538" s="563"/>
      <c r="I538" s="1026" t="s">
        <v>2280</v>
      </c>
      <c r="J538" s="1029">
        <f>IF(J536=0,0,IF(J537=0,0,J537-J536))</f>
        <v>1</v>
      </c>
      <c r="K538" s="1026" t="s">
        <v>2281</v>
      </c>
      <c r="L538" s="1029">
        <f>IF(L536=0,0,L536+L537)</f>
        <v>3</v>
      </c>
      <c r="M538" s="1026" t="s">
        <v>2280</v>
      </c>
      <c r="N538" s="1029">
        <f>N539*N537%</f>
        <v>1</v>
      </c>
      <c r="O538" s="563"/>
      <c r="P538" s="563"/>
      <c r="Q538" s="83"/>
    </row>
    <row r="539" spans="1:17" ht="15.75">
      <c r="A539" s="563"/>
      <c r="B539" s="1030" t="s">
        <v>2282</v>
      </c>
      <c r="C539" s="1031">
        <f>IF(C536=0,0,IF(C537=0,0,C538/C537))</f>
        <v>0.5</v>
      </c>
      <c r="D539" s="1030" t="s">
        <v>2282</v>
      </c>
      <c r="E539" s="1031">
        <f>IF(E536=0,0,E537/E538)</f>
        <v>0.24642049736247174</v>
      </c>
      <c r="F539" s="1026" t="s">
        <v>2281</v>
      </c>
      <c r="G539" s="1028">
        <f>G536/(100-G537)*100</f>
        <v>166.66666666666669</v>
      </c>
      <c r="H539" s="563"/>
      <c r="I539" s="1030" t="s">
        <v>2282</v>
      </c>
      <c r="J539" s="1031">
        <f>IF(J536=0,0,IF(J537=0,0,J538/J537))</f>
        <v>0.5</v>
      </c>
      <c r="K539" s="1030" t="s">
        <v>2282</v>
      </c>
      <c r="L539" s="1031">
        <f>IF(L536=0,0,L537/L538)</f>
        <v>0.66666666666666663</v>
      </c>
      <c r="M539" s="1026" t="s">
        <v>2281</v>
      </c>
      <c r="N539" s="1032">
        <f>N536/(100-N537)*100</f>
        <v>2</v>
      </c>
      <c r="O539" s="563"/>
      <c r="P539" s="563"/>
      <c r="Q539" s="83"/>
    </row>
    <row r="540" spans="1:17" ht="15.75">
      <c r="A540" s="563"/>
      <c r="B540" s="1033" t="s">
        <v>16</v>
      </c>
      <c r="C540" s="1022">
        <v>1780</v>
      </c>
      <c r="D540" s="1034" t="s">
        <v>16</v>
      </c>
      <c r="E540" s="1022">
        <v>2310</v>
      </c>
      <c r="F540" s="1035" t="s">
        <v>16</v>
      </c>
      <c r="G540" s="1036">
        <v>500</v>
      </c>
      <c r="H540" s="563"/>
      <c r="I540" s="1033" t="s">
        <v>16</v>
      </c>
      <c r="J540" s="1037">
        <v>2</v>
      </c>
      <c r="K540" s="1034" t="s">
        <v>16</v>
      </c>
      <c r="L540" s="1038">
        <v>2</v>
      </c>
      <c r="M540" s="1034" t="s">
        <v>16</v>
      </c>
      <c r="N540" s="1037">
        <v>1</v>
      </c>
      <c r="O540" s="563"/>
      <c r="P540" s="563"/>
      <c r="Q540" s="83"/>
    </row>
    <row r="541" spans="1:17" ht="15.75">
      <c r="A541" s="563"/>
      <c r="B541" s="1039" t="s">
        <v>15</v>
      </c>
      <c r="C541" s="1017">
        <v>1000</v>
      </c>
      <c r="D541" s="1040" t="s">
        <v>861</v>
      </c>
      <c r="E541" s="1017">
        <v>720</v>
      </c>
      <c r="F541" s="1040" t="s">
        <v>860</v>
      </c>
      <c r="G541" s="1041">
        <v>50</v>
      </c>
      <c r="H541" s="563"/>
      <c r="I541" s="1039" t="s">
        <v>15</v>
      </c>
      <c r="J541" s="1042">
        <v>1</v>
      </c>
      <c r="K541" s="1040" t="s">
        <v>861</v>
      </c>
      <c r="L541" s="1042">
        <v>1</v>
      </c>
      <c r="M541" s="1040" t="s">
        <v>860</v>
      </c>
      <c r="N541" s="1041">
        <v>50</v>
      </c>
      <c r="O541" s="563"/>
      <c r="P541" s="563"/>
      <c r="Q541" s="83"/>
    </row>
    <row r="542" spans="1:17" ht="15.75">
      <c r="A542" s="563"/>
      <c r="B542" s="1026" t="s">
        <v>2280</v>
      </c>
      <c r="C542" s="1027">
        <f>IF(C540=0,0,IF(C541=0,0,C540-C541))</f>
        <v>780</v>
      </c>
      <c r="D542" s="1026" t="s">
        <v>2283</v>
      </c>
      <c r="E542" s="1027">
        <f>IF(E540=0,0,IF(E541=0,0,E540-E541))</f>
        <v>1590</v>
      </c>
      <c r="F542" s="1026" t="s">
        <v>2280</v>
      </c>
      <c r="G542" s="1027">
        <f>G540*G541%</f>
        <v>250</v>
      </c>
      <c r="H542" s="563"/>
      <c r="I542" s="1026" t="s">
        <v>2280</v>
      </c>
      <c r="J542" s="1029">
        <f>IF(J540=0,0,IF(J541=0,0,J540-J541))</f>
        <v>1</v>
      </c>
      <c r="K542" s="1026" t="s">
        <v>2283</v>
      </c>
      <c r="L542" s="1029">
        <f>IF(L540=0,0,IF(L541=0,0,L540-L541))</f>
        <v>1</v>
      </c>
      <c r="M542" s="1026" t="s">
        <v>2280</v>
      </c>
      <c r="N542" s="1029">
        <f>N540*N541%</f>
        <v>0.5</v>
      </c>
      <c r="O542" s="563"/>
      <c r="P542" s="563"/>
      <c r="Q542" s="83"/>
    </row>
    <row r="543" spans="1:17" ht="15.75">
      <c r="A543" s="563"/>
      <c r="B543" s="1030" t="s">
        <v>2282</v>
      </c>
      <c r="C543" s="1031">
        <f>IF(C540=0,0,C542/C540)</f>
        <v>0.43820224719101125</v>
      </c>
      <c r="D543" s="1030" t="s">
        <v>2282</v>
      </c>
      <c r="E543" s="1031">
        <f>IF(E540=0,0,IF(E541=0,0,E541/E540))</f>
        <v>0.31168831168831168</v>
      </c>
      <c r="F543" s="1030" t="s">
        <v>2283</v>
      </c>
      <c r="G543" s="1043">
        <f>G540-G542</f>
        <v>250</v>
      </c>
      <c r="H543" s="563"/>
      <c r="I543" s="1030" t="s">
        <v>2282</v>
      </c>
      <c r="J543" s="1031">
        <f>IF(J540=0,0,J542/J540)</f>
        <v>0.5</v>
      </c>
      <c r="K543" s="1030" t="s">
        <v>2282</v>
      </c>
      <c r="L543" s="1031">
        <f>IF(L540=0,0,IF(L541=0,0,L541/L540))</f>
        <v>0.5</v>
      </c>
      <c r="M543" s="1030" t="s">
        <v>2283</v>
      </c>
      <c r="N543" s="1044">
        <f>N540-N542</f>
        <v>0.5</v>
      </c>
      <c r="O543" s="563"/>
      <c r="P543" s="563"/>
      <c r="Q543" s="83"/>
    </row>
    <row r="544" spans="1:17">
      <c r="A544" s="563"/>
      <c r="B544" s="4072" t="s">
        <v>745</v>
      </c>
      <c r="C544" s="4073"/>
      <c r="D544" s="4073"/>
      <c r="E544" s="4073"/>
      <c r="F544" s="4073"/>
      <c r="G544" s="4073"/>
      <c r="H544" s="563"/>
      <c r="I544" s="4072" t="s">
        <v>745</v>
      </c>
      <c r="J544" s="4073"/>
      <c r="K544" s="4073"/>
      <c r="L544" s="4073"/>
      <c r="M544" s="4073"/>
      <c r="N544" s="4073"/>
      <c r="O544" s="563"/>
      <c r="P544" s="563"/>
      <c r="Q544" s="83"/>
    </row>
    <row r="545" spans="1:17">
      <c r="A545" s="563"/>
      <c r="B545" s="479"/>
      <c r="C545" s="479"/>
      <c r="D545" s="479"/>
      <c r="E545" s="479"/>
      <c r="F545" s="479"/>
      <c r="G545" s="479"/>
      <c r="H545" s="83"/>
      <c r="I545" s="480"/>
      <c r="J545" s="480"/>
      <c r="K545" s="97"/>
      <c r="L545" s="97"/>
      <c r="M545" s="480"/>
      <c r="N545" s="480"/>
      <c r="O545" s="563"/>
      <c r="P545" s="563"/>
      <c r="Q545" s="83"/>
    </row>
    <row r="546" spans="1:17">
      <c r="A546" s="591"/>
      <c r="B546" s="592"/>
      <c r="C546" s="593"/>
      <c r="D546" s="593"/>
      <c r="E546" s="593"/>
      <c r="F546" s="593"/>
      <c r="G546" s="593"/>
      <c r="H546" s="593"/>
      <c r="I546" s="593"/>
      <c r="J546" s="592"/>
      <c r="K546" s="592"/>
      <c r="L546" s="592"/>
      <c r="M546" s="591"/>
      <c r="N546" s="591"/>
      <c r="O546" s="591"/>
      <c r="P546" s="591"/>
      <c r="Q546" s="591"/>
    </row>
    <row r="547" spans="1:17">
      <c r="A547" s="563"/>
      <c r="B547" s="479"/>
      <c r="C547" s="479"/>
      <c r="D547" s="479"/>
      <c r="E547" s="479"/>
      <c r="F547" s="479"/>
      <c r="G547" s="479"/>
      <c r="H547" s="83"/>
      <c r="I547" s="480"/>
      <c r="J547" s="480"/>
      <c r="K547" s="97"/>
      <c r="L547" s="97"/>
      <c r="M547" s="480"/>
      <c r="N547" s="480"/>
      <c r="O547" s="563"/>
      <c r="P547" s="563"/>
      <c r="Q547" s="83"/>
    </row>
    <row r="548" spans="1:17">
      <c r="A548" s="563"/>
      <c r="B548" s="479"/>
      <c r="C548" s="479"/>
      <c r="D548" s="479"/>
      <c r="E548" s="479"/>
      <c r="F548" s="479"/>
      <c r="G548" s="479"/>
      <c r="H548" s="83"/>
      <c r="I548" s="480"/>
      <c r="J548" s="480"/>
      <c r="K548" s="97"/>
      <c r="L548" s="97"/>
      <c r="M548" s="480"/>
      <c r="N548" s="480"/>
      <c r="O548" s="563"/>
      <c r="P548" s="563"/>
      <c r="Q548" s="83"/>
    </row>
    <row r="549" spans="1:17" ht="15.75">
      <c r="A549" s="563"/>
      <c r="B549" s="479"/>
      <c r="C549" s="479"/>
      <c r="D549" s="479"/>
      <c r="E549" s="479"/>
      <c r="F549" s="479"/>
      <c r="G549" s="479"/>
      <c r="H549" s="83"/>
      <c r="I549" s="480"/>
      <c r="J549" s="1045" t="s">
        <v>2284</v>
      </c>
      <c r="K549" s="1046"/>
      <c r="L549" s="1046"/>
      <c r="M549" s="1047"/>
      <c r="N549" s="1047"/>
      <c r="O549" s="563"/>
      <c r="P549" s="563"/>
      <c r="Q549" s="83"/>
    </row>
    <row r="550" spans="1:17">
      <c r="A550" s="563"/>
      <c r="B550" s="479"/>
      <c r="C550" s="479"/>
      <c r="D550" s="479"/>
      <c r="E550" s="479"/>
      <c r="F550" s="479"/>
      <c r="G550" s="479"/>
      <c r="H550" s="83"/>
      <c r="I550" s="480"/>
      <c r="J550" s="480"/>
      <c r="K550" s="97"/>
      <c r="L550" s="97"/>
      <c r="M550" s="480"/>
      <c r="N550" s="480"/>
      <c r="O550" s="563"/>
      <c r="P550" s="563"/>
      <c r="Q550" s="83"/>
    </row>
    <row r="551" spans="1:17" ht="21">
      <c r="A551" s="563"/>
      <c r="B551" s="479"/>
      <c r="C551" s="479"/>
      <c r="D551" s="479"/>
      <c r="E551" s="479"/>
      <c r="F551" s="479"/>
      <c r="G551" s="479"/>
      <c r="H551" s="83"/>
      <c r="I551" s="480"/>
      <c r="J551" s="1048" t="s">
        <v>2285</v>
      </c>
      <c r="K551" s="563"/>
      <c r="L551" s="563"/>
      <c r="M551" s="563"/>
      <c r="N551" s="563"/>
      <c r="O551" s="563"/>
      <c r="P551" s="563"/>
      <c r="Q551" s="83"/>
    </row>
    <row r="552" spans="1:17" ht="23.25">
      <c r="A552" s="563"/>
      <c r="B552" s="479"/>
      <c r="C552" s="479"/>
      <c r="D552" s="479"/>
      <c r="E552" s="479"/>
      <c r="F552" s="479"/>
      <c r="G552" s="479"/>
      <c r="H552" s="83"/>
      <c r="I552" s="480"/>
      <c r="J552" s="4074" t="s">
        <v>2286</v>
      </c>
      <c r="K552" s="4074"/>
      <c r="L552" s="4074"/>
      <c r="M552" s="4074"/>
      <c r="N552" s="4074"/>
      <c r="O552" s="563"/>
      <c r="P552" s="563"/>
      <c r="Q552" s="83"/>
    </row>
    <row r="553" spans="1:17" ht="21">
      <c r="A553" s="563"/>
      <c r="B553" s="479"/>
      <c r="C553" s="479"/>
      <c r="D553" s="479"/>
      <c r="E553" s="479"/>
      <c r="F553" s="479"/>
      <c r="G553" s="479"/>
      <c r="H553" s="83"/>
      <c r="I553" s="480"/>
      <c r="J553" s="1049"/>
      <c r="K553" s="1050" t="s">
        <v>2287</v>
      </c>
      <c r="L553" s="1051"/>
      <c r="M553" s="1052"/>
      <c r="N553" s="480"/>
      <c r="O553" s="563"/>
      <c r="P553" s="563"/>
      <c r="Q553" s="83"/>
    </row>
    <row r="554" spans="1:17" ht="21">
      <c r="A554" s="563"/>
      <c r="B554" s="479"/>
      <c r="C554" s="479"/>
      <c r="D554" s="479"/>
      <c r="E554" s="479"/>
      <c r="F554" s="479"/>
      <c r="G554" s="479"/>
      <c r="H554" s="83"/>
      <c r="I554" s="480"/>
      <c r="J554" s="1049"/>
      <c r="K554" s="1050" t="s">
        <v>2288</v>
      </c>
      <c r="L554" s="1051"/>
      <c r="M554" s="1052"/>
      <c r="N554" s="480"/>
      <c r="O554" s="563"/>
      <c r="P554" s="563"/>
      <c r="Q554" s="83"/>
    </row>
    <row r="555" spans="1:17" ht="21">
      <c r="A555" s="563"/>
      <c r="B555" s="479"/>
      <c r="C555" s="479"/>
      <c r="D555" s="479"/>
      <c r="E555" s="479"/>
      <c r="F555" s="479"/>
      <c r="G555" s="479"/>
      <c r="H555" s="83"/>
      <c r="I555" s="480"/>
      <c r="J555" s="1049"/>
      <c r="K555" s="1050" t="s">
        <v>2289</v>
      </c>
      <c r="L555" s="1051"/>
      <c r="M555" s="1052"/>
      <c r="N555" s="480"/>
      <c r="O555" s="563"/>
      <c r="P555" s="563"/>
      <c r="Q555" s="83"/>
    </row>
    <row r="556" spans="1:17" ht="21">
      <c r="A556" s="563"/>
      <c r="B556" s="1053" t="s">
        <v>2290</v>
      </c>
      <c r="C556" s="479"/>
      <c r="D556" s="479"/>
      <c r="E556" s="479"/>
      <c r="F556" s="479"/>
      <c r="G556" s="479"/>
      <c r="H556" s="83"/>
      <c r="I556" s="480"/>
      <c r="J556" s="1049"/>
      <c r="K556" s="1050" t="s">
        <v>2291</v>
      </c>
      <c r="L556" s="1051"/>
      <c r="M556" s="1052"/>
      <c r="N556" s="480"/>
      <c r="O556" s="563"/>
      <c r="P556" s="563"/>
      <c r="Q556" s="83"/>
    </row>
    <row r="557" spans="1:17" ht="21">
      <c r="A557" s="563"/>
      <c r="B557" s="1053" t="s">
        <v>2292</v>
      </c>
      <c r="C557" s="479"/>
      <c r="D557" s="479"/>
      <c r="E557" s="479"/>
      <c r="F557" s="479"/>
      <c r="G557" s="479"/>
      <c r="H557" s="83"/>
      <c r="I557" s="480"/>
      <c r="J557" s="1049"/>
      <c r="K557" s="1050" t="s">
        <v>2293</v>
      </c>
      <c r="L557" s="1051"/>
      <c r="M557" s="1052"/>
      <c r="N557" s="480"/>
      <c r="O557" s="563"/>
      <c r="P557" s="563"/>
      <c r="Q557" s="83"/>
    </row>
    <row r="558" spans="1:17" ht="21">
      <c r="A558" s="563"/>
      <c r="B558" s="479"/>
      <c r="C558" s="479"/>
      <c r="D558" s="479"/>
      <c r="E558" s="479"/>
      <c r="F558" s="479"/>
      <c r="G558" s="479"/>
      <c r="H558" s="83"/>
      <c r="I558" s="480"/>
      <c r="J558" s="1049"/>
      <c r="K558" s="1050" t="s">
        <v>2294</v>
      </c>
      <c r="L558" s="1051"/>
      <c r="M558" s="1052"/>
      <c r="N558" s="480"/>
      <c r="O558" s="563"/>
      <c r="P558" s="563"/>
      <c r="Q558" s="83"/>
    </row>
    <row r="559" spans="1:17" ht="21">
      <c r="A559" s="563"/>
      <c r="B559" s="1054" t="s">
        <v>2295</v>
      </c>
      <c r="C559" s="563"/>
      <c r="D559" s="563"/>
      <c r="E559" s="563"/>
      <c r="F559" s="479"/>
      <c r="G559" s="479"/>
      <c r="H559" s="83"/>
      <c r="I559" s="480"/>
      <c r="J559" s="1049"/>
      <c r="K559" s="1050" t="s">
        <v>2296</v>
      </c>
      <c r="L559" s="1051"/>
      <c r="M559" s="1052"/>
      <c r="N559" s="480"/>
      <c r="O559" s="563"/>
      <c r="P559" s="563"/>
      <c r="Q559" s="83"/>
    </row>
    <row r="560" spans="1:17">
      <c r="A560" s="563"/>
      <c r="B560" s="1055" t="s">
        <v>2297</v>
      </c>
      <c r="C560" s="563"/>
      <c r="D560" s="563"/>
      <c r="E560" s="563"/>
      <c r="F560" s="479"/>
      <c r="G560" s="479"/>
      <c r="H560" s="83"/>
      <c r="I560" s="480"/>
      <c r="J560" s="480"/>
      <c r="K560" s="97"/>
      <c r="L560" s="97"/>
      <c r="M560" s="480"/>
      <c r="N560" s="480"/>
      <c r="O560" s="563"/>
      <c r="P560" s="563"/>
      <c r="Q560" s="83"/>
    </row>
    <row r="561" spans="1:17" ht="31.5" customHeight="1" thickBot="1">
      <c r="A561" s="563"/>
      <c r="B561" s="1053"/>
      <c r="C561" s="837"/>
      <c r="D561" s="837"/>
      <c r="E561" s="837"/>
      <c r="F561" s="479"/>
      <c r="G561" s="479"/>
      <c r="H561" s="83"/>
      <c r="I561" s="480"/>
      <c r="J561" s="1054"/>
      <c r="K561" s="97"/>
      <c r="L561" s="97"/>
      <c r="O561" s="563"/>
      <c r="P561" s="563"/>
      <c r="Q561" s="83"/>
    </row>
    <row r="562" spans="1:17" ht="16.5" customHeight="1" thickBot="1">
      <c r="A562" s="563"/>
      <c r="B562" s="654"/>
      <c r="C562" s="563"/>
      <c r="D562" s="563"/>
      <c r="E562" s="563"/>
      <c r="F562" s="479"/>
      <c r="G562" s="479"/>
      <c r="H562" s="83"/>
      <c r="I562" s="480"/>
      <c r="J562" s="1055"/>
      <c r="K562" s="97"/>
      <c r="L562" s="97"/>
      <c r="M562" s="4075" t="s">
        <v>2298</v>
      </c>
      <c r="N562" s="4076"/>
      <c r="O562" s="563"/>
      <c r="P562" s="563"/>
      <c r="Q562" s="83"/>
    </row>
    <row r="563" spans="1:17" ht="15.75">
      <c r="A563" s="563"/>
      <c r="B563" s="1056" t="s">
        <v>2299</v>
      </c>
      <c r="C563" s="563"/>
      <c r="D563" s="563"/>
      <c r="E563" s="563"/>
      <c r="F563" s="479"/>
      <c r="G563" s="4077" t="s">
        <v>2300</v>
      </c>
      <c r="H563" s="4078"/>
      <c r="I563" s="480"/>
      <c r="J563" s="654"/>
      <c r="K563" s="654"/>
      <c r="L563" s="97"/>
      <c r="M563" s="4081" t="s">
        <v>2301</v>
      </c>
      <c r="N563" s="4082"/>
      <c r="O563" s="563"/>
      <c r="P563" s="563"/>
      <c r="Q563" s="83"/>
    </row>
    <row r="564" spans="1:17" ht="15.75">
      <c r="A564" s="563"/>
      <c r="B564" s="1057" t="s">
        <v>2300</v>
      </c>
      <c r="C564" s="563"/>
      <c r="D564" s="563"/>
      <c r="E564" s="563" t="s">
        <v>2302</v>
      </c>
      <c r="F564" s="479"/>
      <c r="G564" s="4079"/>
      <c r="H564" s="4080"/>
      <c r="I564" s="480"/>
      <c r="J564" s="654" t="s">
        <v>2298</v>
      </c>
      <c r="K564" s="654"/>
      <c r="L564" s="97"/>
      <c r="M564" s="1058" t="s">
        <v>16</v>
      </c>
      <c r="N564" s="1059">
        <v>140</v>
      </c>
      <c r="O564" s="563"/>
      <c r="P564" s="563"/>
      <c r="Q564" s="83"/>
    </row>
    <row r="565" spans="1:17" ht="15.75" customHeight="1">
      <c r="A565" s="563"/>
      <c r="B565" s="654" t="s">
        <v>2303</v>
      </c>
      <c r="C565" s="563"/>
      <c r="D565" s="563"/>
      <c r="E565" s="563"/>
      <c r="F565" s="479"/>
      <c r="G565" s="1060" t="s">
        <v>16</v>
      </c>
      <c r="H565" s="1061">
        <v>87</v>
      </c>
      <c r="I565" s="480"/>
      <c r="J565" s="654" t="s">
        <v>2301</v>
      </c>
      <c r="K565" s="654"/>
      <c r="L565" s="97"/>
      <c r="M565" s="1062" t="s">
        <v>860</v>
      </c>
      <c r="N565" s="1063">
        <v>20</v>
      </c>
      <c r="O565" s="563"/>
      <c r="P565" s="563"/>
      <c r="Q565" s="563"/>
    </row>
    <row r="566" spans="1:17" ht="15.75">
      <c r="A566" s="563"/>
      <c r="B566" s="654" t="s">
        <v>2304</v>
      </c>
      <c r="C566" s="563"/>
      <c r="D566" s="563"/>
      <c r="E566" s="563"/>
      <c r="F566" s="479"/>
      <c r="G566" s="1064" t="s">
        <v>860</v>
      </c>
      <c r="H566" s="1065">
        <v>5</v>
      </c>
      <c r="I566" s="480"/>
      <c r="J566" s="654" t="s">
        <v>2305</v>
      </c>
      <c r="K566" s="654"/>
      <c r="L566" s="97"/>
      <c r="M566" s="1066" t="s">
        <v>2280</v>
      </c>
      <c r="N566" s="1067">
        <f>(N564*N565)/100</f>
        <v>28</v>
      </c>
      <c r="O566" s="563"/>
      <c r="P566" s="563"/>
      <c r="Q566" s="563"/>
    </row>
    <row r="567" spans="1:17" ht="15.75">
      <c r="A567" s="563"/>
      <c r="B567" s="1056" t="s">
        <v>2306</v>
      </c>
      <c r="C567" s="563"/>
      <c r="D567" s="563"/>
      <c r="E567" s="563"/>
      <c r="F567" s="479"/>
      <c r="G567" s="1068" t="s">
        <v>2307</v>
      </c>
      <c r="H567" s="1069">
        <f>H566/100</f>
        <v>0.05</v>
      </c>
      <c r="I567" s="480"/>
      <c r="J567" s="1056" t="s">
        <v>2308</v>
      </c>
      <c r="K567" s="654"/>
      <c r="L567" s="97"/>
      <c r="M567" s="1066" t="s">
        <v>2307</v>
      </c>
      <c r="N567" s="1070">
        <f>N565/100</f>
        <v>0.2</v>
      </c>
      <c r="O567" s="563"/>
      <c r="P567" s="563"/>
      <c r="Q567" s="563"/>
    </row>
    <row r="568" spans="1:17" ht="16.5" thickBot="1">
      <c r="A568" s="563"/>
      <c r="B568" s="654" t="s">
        <v>2309</v>
      </c>
      <c r="C568" s="563"/>
      <c r="D568" s="563"/>
      <c r="E568" s="563"/>
      <c r="F568" s="479"/>
      <c r="G568" s="1071" t="s">
        <v>2280</v>
      </c>
      <c r="H568" s="1072">
        <f>H565*H567</f>
        <v>4.3500000000000005</v>
      </c>
      <c r="I568" s="480"/>
      <c r="J568" s="654" t="s">
        <v>2310</v>
      </c>
      <c r="K568" s="654"/>
      <c r="L568" s="97"/>
      <c r="M568" s="1068" t="s">
        <v>2280</v>
      </c>
      <c r="N568" s="1073">
        <f>N564*N567</f>
        <v>28</v>
      </c>
      <c r="O568" s="563"/>
      <c r="P568" s="563"/>
      <c r="Q568" s="563"/>
    </row>
    <row r="569" spans="1:17" ht="16.5" thickBot="1">
      <c r="A569" s="563"/>
      <c r="B569" s="654" t="s">
        <v>2311</v>
      </c>
      <c r="C569" s="563"/>
      <c r="D569" s="563"/>
      <c r="E569" s="563"/>
      <c r="F569" s="479"/>
      <c r="G569" s="479"/>
      <c r="H569" s="83"/>
      <c r="I569" s="480"/>
      <c r="J569" s="1056" t="s">
        <v>2312</v>
      </c>
      <c r="K569" s="654"/>
      <c r="L569" s="97"/>
      <c r="M569" s="4097" t="s">
        <v>2308</v>
      </c>
      <c r="N569" s="4098"/>
      <c r="O569" s="563"/>
      <c r="P569" s="563"/>
      <c r="Q569" s="563"/>
    </row>
    <row r="570" spans="1:17" ht="15.75">
      <c r="A570" s="563"/>
      <c r="B570" s="1056" t="s">
        <v>2313</v>
      </c>
      <c r="C570" s="563"/>
      <c r="D570" s="563"/>
      <c r="E570" s="563"/>
      <c r="F570" s="479"/>
      <c r="G570" s="4077" t="s">
        <v>2314</v>
      </c>
      <c r="H570" s="4078"/>
      <c r="I570" s="480"/>
      <c r="J570" s="654" t="s">
        <v>2315</v>
      </c>
      <c r="K570" s="654"/>
      <c r="L570" s="97"/>
      <c r="M570" s="4099" t="s">
        <v>2310</v>
      </c>
      <c r="N570" s="4100"/>
      <c r="O570" s="563"/>
      <c r="P570" s="563"/>
      <c r="Q570" s="563"/>
    </row>
    <row r="571" spans="1:17" ht="15.75">
      <c r="A571" s="563"/>
      <c r="B571" s="654"/>
      <c r="C571" s="563"/>
      <c r="D571" s="563"/>
      <c r="E571" s="563"/>
      <c r="F571" s="479"/>
      <c r="G571" s="4079"/>
      <c r="H571" s="4080"/>
      <c r="I571" s="480"/>
      <c r="J571" s="1056" t="s">
        <v>2316</v>
      </c>
      <c r="K571" s="654"/>
      <c r="L571" s="97"/>
      <c r="M571" s="1074">
        <f>N567</f>
        <v>0.2</v>
      </c>
      <c r="N571" s="1075">
        <f>N564*M571</f>
        <v>28</v>
      </c>
      <c r="O571" s="1076" t="s">
        <v>1762</v>
      </c>
      <c r="P571" s="563"/>
      <c r="Q571" s="563"/>
    </row>
    <row r="572" spans="1:17" ht="15.75">
      <c r="A572" s="563"/>
      <c r="B572" s="1057" t="s">
        <v>2314</v>
      </c>
      <c r="C572" s="563"/>
      <c r="D572" s="563"/>
      <c r="E572" s="563"/>
      <c r="F572" s="479"/>
      <c r="G572" s="1060" t="s">
        <v>16</v>
      </c>
      <c r="H572" s="1077">
        <v>87</v>
      </c>
      <c r="I572" s="480"/>
      <c r="J572" s="654"/>
      <c r="K572" s="654"/>
      <c r="L572" s="97"/>
      <c r="M572" s="4101" t="s">
        <v>2312</v>
      </c>
      <c r="N572" s="4102"/>
      <c r="O572" s="563"/>
      <c r="P572" s="563"/>
      <c r="Q572" s="563"/>
    </row>
    <row r="573" spans="1:17" ht="15.75">
      <c r="A573" s="563"/>
      <c r="B573" s="654" t="s">
        <v>2317</v>
      </c>
      <c r="C573" s="563"/>
      <c r="D573" s="563"/>
      <c r="E573" s="563"/>
      <c r="F573" s="479"/>
      <c r="G573" s="1064" t="s">
        <v>860</v>
      </c>
      <c r="H573" s="1065">
        <v>5</v>
      </c>
      <c r="I573" s="480"/>
      <c r="J573" s="563"/>
      <c r="K573" s="654"/>
      <c r="L573" s="97"/>
      <c r="M573" s="1078" t="s">
        <v>2315</v>
      </c>
      <c r="N573" s="740"/>
      <c r="O573" s="563"/>
      <c r="P573" s="563"/>
      <c r="Q573" s="563"/>
    </row>
    <row r="574" spans="1:17" ht="15.75">
      <c r="A574" s="563"/>
      <c r="B574" s="1056" t="s">
        <v>2318</v>
      </c>
      <c r="C574" s="563"/>
      <c r="D574" s="563"/>
      <c r="E574" s="563"/>
      <c r="F574" s="479"/>
      <c r="G574" s="1068" t="s">
        <v>2307</v>
      </c>
      <c r="H574" s="1069">
        <f>(100-H573)/100</f>
        <v>0.95</v>
      </c>
      <c r="I574" s="480"/>
      <c r="J574" s="563"/>
      <c r="K574" s="654"/>
      <c r="L574" s="97"/>
      <c r="M574" s="1079" t="s">
        <v>860</v>
      </c>
      <c r="N574" s="1080">
        <v>40</v>
      </c>
      <c r="O574" s="563"/>
      <c r="P574" s="563"/>
      <c r="Q574" s="563"/>
    </row>
    <row r="575" spans="1:17" ht="16.5" thickBot="1">
      <c r="A575" s="563"/>
      <c r="B575" s="654" t="s">
        <v>2319</v>
      </c>
      <c r="C575" s="563"/>
      <c r="D575" s="563"/>
      <c r="E575" s="563"/>
      <c r="F575" s="479"/>
      <c r="G575" s="1071" t="s">
        <v>2283</v>
      </c>
      <c r="H575" s="1072">
        <f>H572*H574</f>
        <v>82.649999999999991</v>
      </c>
      <c r="I575" s="480"/>
      <c r="J575" s="563"/>
      <c r="K575" s="654"/>
      <c r="L575" s="97"/>
      <c r="M575" s="1074">
        <f>N574/100</f>
        <v>0.4</v>
      </c>
      <c r="N575" s="1075">
        <f>N564*M575</f>
        <v>56</v>
      </c>
      <c r="O575" s="563"/>
      <c r="P575" s="563"/>
      <c r="Q575" s="563"/>
    </row>
    <row r="576" spans="1:17" ht="15.75">
      <c r="A576" s="563"/>
      <c r="B576" s="1056" t="s">
        <v>2320</v>
      </c>
      <c r="C576" s="563"/>
      <c r="D576" s="563"/>
      <c r="E576" s="563"/>
      <c r="F576" s="479"/>
      <c r="G576" s="479"/>
      <c r="H576" s="83"/>
      <c r="I576" s="480"/>
      <c r="J576" s="563"/>
      <c r="K576" s="654"/>
      <c r="L576" s="97"/>
      <c r="M576" s="1079" t="s">
        <v>860</v>
      </c>
      <c r="N576" s="1080">
        <v>90</v>
      </c>
      <c r="O576" s="563"/>
      <c r="P576" s="563"/>
      <c r="Q576" s="563"/>
    </row>
    <row r="577" spans="1:17" ht="15.75">
      <c r="A577" s="563"/>
      <c r="B577" s="654" t="s">
        <v>2321</v>
      </c>
      <c r="C577" s="563"/>
      <c r="D577" s="563"/>
      <c r="E577" s="563"/>
      <c r="F577" s="479"/>
      <c r="G577" s="479"/>
      <c r="H577" s="83"/>
      <c r="I577" s="480"/>
      <c r="J577" s="563"/>
      <c r="K577" s="654"/>
      <c r="L577" s="97"/>
      <c r="M577" s="4099" t="s">
        <v>2316</v>
      </c>
      <c r="N577" s="4100"/>
      <c r="O577" s="563"/>
      <c r="P577" s="563"/>
      <c r="Q577" s="563"/>
    </row>
    <row r="578" spans="1:17" ht="16.5" thickBot="1">
      <c r="A578" s="563"/>
      <c r="B578" s="654"/>
      <c r="C578" s="563"/>
      <c r="D578" s="563"/>
      <c r="E578" s="563"/>
      <c r="F578" s="479"/>
      <c r="G578" s="479"/>
      <c r="H578" s="83"/>
      <c r="I578" s="480"/>
      <c r="J578" s="563"/>
      <c r="K578" s="654"/>
      <c r="L578" s="97"/>
      <c r="M578" s="1081">
        <f>N576/100</f>
        <v>0.9</v>
      </c>
      <c r="N578" s="1082">
        <f>N564*M578</f>
        <v>126</v>
      </c>
      <c r="O578" s="563"/>
      <c r="P578" s="563"/>
      <c r="Q578" s="563"/>
    </row>
    <row r="579" spans="1:17" ht="15.75">
      <c r="A579" s="563"/>
      <c r="B579" s="654" t="s">
        <v>2322</v>
      </c>
      <c r="C579" s="654"/>
      <c r="D579" s="97"/>
      <c r="E579" s="654"/>
      <c r="F579" s="654"/>
      <c r="G579" s="4103" t="s">
        <v>2322</v>
      </c>
      <c r="H579" s="4104"/>
      <c r="I579" s="480"/>
      <c r="J579" s="654"/>
      <c r="K579" s="654"/>
      <c r="L579" s="654"/>
      <c r="M579" s="654"/>
      <c r="N579" s="654"/>
      <c r="O579" s="563"/>
      <c r="P579" s="563"/>
      <c r="Q579" s="563"/>
    </row>
    <row r="580" spans="1:17" ht="15.75">
      <c r="A580" s="563"/>
      <c r="B580" s="654" t="s">
        <v>2323</v>
      </c>
      <c r="C580" s="654"/>
      <c r="D580" s="97"/>
      <c r="E580" s="654"/>
      <c r="F580" s="654"/>
      <c r="G580" s="4105"/>
      <c r="H580" s="4106"/>
      <c r="I580" s="480"/>
      <c r="J580" s="654"/>
      <c r="K580" s="654"/>
      <c r="L580" s="654"/>
      <c r="M580" s="654"/>
      <c r="N580" s="654"/>
      <c r="O580" s="563"/>
      <c r="P580" s="563"/>
      <c r="Q580" s="563"/>
    </row>
    <row r="581" spans="1:17" ht="15.75">
      <c r="A581" s="563"/>
      <c r="B581" s="654" t="s">
        <v>2324</v>
      </c>
      <c r="C581" s="654"/>
      <c r="D581" s="97"/>
      <c r="E581" s="654"/>
      <c r="F581" s="654"/>
      <c r="G581" s="4090" t="s">
        <v>2323</v>
      </c>
      <c r="H581" s="4091"/>
      <c r="I581" s="480"/>
      <c r="J581" s="654"/>
      <c r="K581" s="654"/>
      <c r="L581" s="654"/>
      <c r="M581" s="654"/>
      <c r="N581" s="654"/>
      <c r="O581" s="563"/>
      <c r="P581" s="563"/>
      <c r="Q581" s="563"/>
    </row>
    <row r="582" spans="1:17" ht="15.75">
      <c r="A582" s="563"/>
      <c r="B582" s="654" t="s">
        <v>2325</v>
      </c>
      <c r="C582" s="654"/>
      <c r="D582" s="97"/>
      <c r="E582" s="654"/>
      <c r="F582" s="654"/>
      <c r="G582" s="4092" t="s">
        <v>2324</v>
      </c>
      <c r="H582" s="4093"/>
      <c r="I582" s="480"/>
      <c r="J582" s="654"/>
      <c r="K582" s="654"/>
      <c r="L582" s="654"/>
      <c r="M582" s="654"/>
      <c r="N582" s="654"/>
      <c r="O582" s="563"/>
      <c r="P582" s="563"/>
      <c r="Q582" s="563"/>
    </row>
    <row r="583" spans="1:17" ht="15.75">
      <c r="A583" s="563"/>
      <c r="B583" s="654" t="s">
        <v>2326</v>
      </c>
      <c r="C583" s="654"/>
      <c r="D583" s="97"/>
      <c r="E583" s="654"/>
      <c r="F583" s="654"/>
      <c r="G583" s="1083" t="s">
        <v>16</v>
      </c>
      <c r="H583" s="1084">
        <v>500</v>
      </c>
      <c r="I583" s="480"/>
      <c r="J583" s="654"/>
      <c r="K583" s="654"/>
      <c r="L583" s="654"/>
      <c r="M583" s="654"/>
      <c r="N583" s="654"/>
      <c r="O583" s="563"/>
      <c r="P583" s="563"/>
      <c r="Q583" s="563"/>
    </row>
    <row r="584" spans="1:17" ht="15.75">
      <c r="A584" s="563"/>
      <c r="B584" s="654" t="s">
        <v>2327</v>
      </c>
      <c r="C584" s="654"/>
      <c r="D584" s="97"/>
      <c r="E584" s="654"/>
      <c r="F584" s="654"/>
      <c r="G584" s="1079" t="s">
        <v>860</v>
      </c>
      <c r="H584" s="1080">
        <v>8</v>
      </c>
      <c r="I584" s="480"/>
      <c r="J584" s="654"/>
      <c r="K584" s="654"/>
      <c r="L584" s="654"/>
      <c r="M584" s="654"/>
      <c r="N584" s="654"/>
      <c r="O584" s="563"/>
      <c r="P584" s="563"/>
      <c r="Q584" s="563"/>
    </row>
    <row r="585" spans="1:17" ht="15.75">
      <c r="A585" s="563"/>
      <c r="B585" s="654"/>
      <c r="C585" s="654"/>
      <c r="D585" s="97"/>
      <c r="E585" s="654"/>
      <c r="F585" s="654"/>
      <c r="G585" s="1068" t="s">
        <v>2280</v>
      </c>
      <c r="H585" s="1073">
        <f>H583*(H584/100)</f>
        <v>40</v>
      </c>
      <c r="I585" s="480"/>
      <c r="J585" s="654"/>
      <c r="K585" s="654"/>
      <c r="L585" s="654"/>
      <c r="M585" s="654"/>
      <c r="N585" s="654"/>
      <c r="O585" s="563"/>
      <c r="P585" s="563"/>
      <c r="Q585" s="563"/>
    </row>
    <row r="586" spans="1:17" ht="15.75">
      <c r="A586" s="563"/>
      <c r="B586" s="654"/>
      <c r="C586" s="654"/>
      <c r="D586" s="97"/>
      <c r="E586" s="654"/>
      <c r="F586" s="654"/>
      <c r="G586" s="4094" t="s">
        <v>2325</v>
      </c>
      <c r="H586" s="4095"/>
      <c r="I586" s="480"/>
      <c r="J586" s="654"/>
      <c r="K586" s="654"/>
      <c r="L586" s="654"/>
      <c r="M586" s="654"/>
      <c r="N586" s="654"/>
      <c r="O586" s="563"/>
      <c r="P586" s="563"/>
      <c r="Q586" s="563"/>
    </row>
    <row r="587" spans="1:17" ht="15.75">
      <c r="A587" s="563"/>
      <c r="B587" s="654"/>
      <c r="C587" s="654"/>
      <c r="D587" s="97"/>
      <c r="E587" s="654"/>
      <c r="F587" s="654"/>
      <c r="G587" s="4092" t="s">
        <v>2326</v>
      </c>
      <c r="H587" s="4093"/>
      <c r="I587" s="480"/>
      <c r="J587" s="654"/>
      <c r="K587" s="654"/>
      <c r="L587" s="654"/>
      <c r="M587" s="654"/>
      <c r="N587" s="654"/>
      <c r="O587" s="563"/>
      <c r="P587" s="563"/>
      <c r="Q587" s="563"/>
    </row>
    <row r="588" spans="1:17" ht="16.5" thickBot="1">
      <c r="A588" s="563"/>
      <c r="B588" s="654"/>
      <c r="C588" s="654"/>
      <c r="D588" s="97"/>
      <c r="E588" s="654"/>
      <c r="F588" s="654"/>
      <c r="G588" s="1085">
        <f>H584/100</f>
        <v>0.08</v>
      </c>
      <c r="H588" s="1082">
        <f>H583*G588</f>
        <v>40</v>
      </c>
      <c r="I588" s="480"/>
      <c r="J588" s="654"/>
      <c r="K588" s="654"/>
      <c r="L588" s="654"/>
      <c r="M588" s="654"/>
      <c r="N588" s="654"/>
      <c r="O588" s="563"/>
      <c r="P588" s="563"/>
      <c r="Q588" s="563"/>
    </row>
    <row r="589" spans="1:17" ht="15.75">
      <c r="A589" s="563"/>
      <c r="B589" s="1086"/>
      <c r="C589" s="563"/>
      <c r="D589" s="563"/>
      <c r="E589" s="563"/>
      <c r="F589" s="479"/>
      <c r="G589" s="479"/>
      <c r="H589" s="83"/>
      <c r="I589" s="480"/>
      <c r="J589" s="654"/>
      <c r="K589" s="654"/>
      <c r="L589" s="654"/>
      <c r="M589" s="654"/>
      <c r="N589" s="654"/>
      <c r="O589" s="563"/>
      <c r="P589" s="563"/>
      <c r="Q589" s="563"/>
    </row>
    <row r="590" spans="1:17" ht="16.5" thickBot="1">
      <c r="A590" s="563"/>
      <c r="B590" s="1086"/>
      <c r="C590" s="563"/>
      <c r="D590" s="563"/>
      <c r="E590" s="563"/>
      <c r="F590" s="479"/>
      <c r="G590" s="479"/>
      <c r="H590" s="83"/>
      <c r="I590" s="480"/>
      <c r="J590" s="654"/>
      <c r="K590" s="654"/>
      <c r="L590" s="654"/>
      <c r="M590" s="654"/>
      <c r="N590" s="654"/>
      <c r="O590" s="563"/>
      <c r="P590" s="563"/>
      <c r="Q590" s="563"/>
    </row>
    <row r="591" spans="1:17" ht="20.25">
      <c r="A591" s="563"/>
      <c r="B591" s="1087"/>
      <c r="C591" s="1088"/>
      <c r="D591" s="1088"/>
      <c r="E591" s="1088"/>
      <c r="F591" s="1088"/>
      <c r="G591" s="1088"/>
      <c r="H591" s="1089" t="s">
        <v>2328</v>
      </c>
      <c r="I591" s="480"/>
      <c r="J591" s="654"/>
      <c r="K591" s="654"/>
      <c r="L591" s="654"/>
      <c r="M591" s="654"/>
      <c r="N591" s="654"/>
      <c r="O591" s="563"/>
      <c r="P591" s="563"/>
      <c r="Q591" s="563"/>
    </row>
    <row r="592" spans="1:17" ht="15.75">
      <c r="A592" s="563"/>
      <c r="B592" s="1090" t="s">
        <v>2329</v>
      </c>
      <c r="C592" s="1091"/>
      <c r="D592" s="1092" t="str">
        <f>IF(B593&lt;G593,"Recette imcomplète,il manque",IF(B593&gt;G593,"Trop de produits dans le recette",IF(B593=G593,"")))</f>
        <v>Recette imcomplète,il manque</v>
      </c>
      <c r="E592" s="1093">
        <f>IF(B593=G593,"",IF(B593&lt;G593,G593-B593,IF(B593&gt;G593,B593-G593)))</f>
        <v>2.9999999999999916E-2</v>
      </c>
      <c r="F592" s="1094" t="s">
        <v>2330</v>
      </c>
      <c r="G592" s="1095" t="s">
        <v>2</v>
      </c>
      <c r="H592" s="1096" t="s">
        <v>2331</v>
      </c>
      <c r="I592" s="480"/>
      <c r="J592" s="654"/>
      <c r="K592" s="654"/>
      <c r="L592" s="654"/>
      <c r="M592" s="654"/>
      <c r="N592" s="654"/>
      <c r="O592" s="563"/>
      <c r="P592" s="563"/>
      <c r="Q592" s="563"/>
    </row>
    <row r="593" spans="1:17" ht="15.75">
      <c r="A593" s="563"/>
      <c r="B593" s="1097">
        <f>SUM(B594:B599)</f>
        <v>0.97000000000000008</v>
      </c>
      <c r="C593" s="1098"/>
      <c r="D593" s="1099"/>
      <c r="E593" s="1100" t="s">
        <v>2332</v>
      </c>
      <c r="F593" s="1101">
        <v>7</v>
      </c>
      <c r="G593" s="1102">
        <v>1</v>
      </c>
      <c r="H593" s="1103">
        <f>SUM(H594:H599)</f>
        <v>6.9300000000000006</v>
      </c>
      <c r="I593" s="480"/>
      <c r="J593" s="654"/>
      <c r="K593" s="654"/>
      <c r="L593" s="654"/>
      <c r="M593" s="654"/>
      <c r="N593" s="654"/>
      <c r="O593" s="563"/>
      <c r="P593" s="563"/>
      <c r="Q593" s="563"/>
    </row>
    <row r="594" spans="1:17" ht="15.75">
      <c r="A594" s="563"/>
      <c r="B594" s="1104">
        <v>0.12</v>
      </c>
      <c r="C594" s="1105" t="s">
        <v>2333</v>
      </c>
      <c r="D594" s="1105"/>
      <c r="E594" s="1105"/>
      <c r="F594" s="1106">
        <f>F593*B594</f>
        <v>0.84</v>
      </c>
      <c r="G594" s="1107">
        <v>0</v>
      </c>
      <c r="H594" s="1108">
        <f t="shared" ref="H594:H599" si="3">IF(G594=0,F594,IF(F594="","",F594/(100-G594)*100))</f>
        <v>0.84</v>
      </c>
      <c r="I594" s="480"/>
      <c r="J594" s="654"/>
      <c r="K594" s="654"/>
      <c r="L594" s="654"/>
      <c r="M594" s="654"/>
      <c r="N594" s="654"/>
      <c r="O594" s="563"/>
      <c r="P594" s="563"/>
      <c r="Q594" s="563"/>
    </row>
    <row r="595" spans="1:17" ht="15.75">
      <c r="A595" s="563"/>
      <c r="B595" s="1104">
        <v>0.08</v>
      </c>
      <c r="C595" s="1105" t="s">
        <v>2334</v>
      </c>
      <c r="D595" s="1105"/>
      <c r="E595" s="1105"/>
      <c r="F595" s="1109">
        <f>F593*B595</f>
        <v>0.56000000000000005</v>
      </c>
      <c r="G595" s="1107">
        <v>0</v>
      </c>
      <c r="H595" s="1108">
        <f t="shared" si="3"/>
        <v>0.56000000000000005</v>
      </c>
      <c r="I595" s="480"/>
      <c r="J595" s="654"/>
      <c r="K595" s="654"/>
      <c r="L595" s="654"/>
      <c r="M595" s="654"/>
      <c r="N595" s="654"/>
      <c r="O595" s="563"/>
      <c r="P595" s="563"/>
      <c r="Q595" s="563"/>
    </row>
    <row r="596" spans="1:17" ht="15.75">
      <c r="A596" s="563"/>
      <c r="B596" s="1104">
        <v>0.2</v>
      </c>
      <c r="C596" s="1105" t="s">
        <v>2335</v>
      </c>
      <c r="D596" s="1105"/>
      <c r="E596" s="1105"/>
      <c r="F596" s="1109">
        <f>F593*B596</f>
        <v>1.4000000000000001</v>
      </c>
      <c r="G596" s="1107">
        <v>0</v>
      </c>
      <c r="H596" s="1108">
        <f t="shared" si="3"/>
        <v>1.4000000000000001</v>
      </c>
      <c r="I596" s="480"/>
      <c r="J596" s="654"/>
      <c r="K596" s="654"/>
      <c r="L596" s="654"/>
      <c r="M596" s="654"/>
      <c r="N596" s="654"/>
      <c r="O596" s="563"/>
      <c r="P596" s="563"/>
      <c r="Q596" s="563"/>
    </row>
    <row r="597" spans="1:17" ht="15.75">
      <c r="A597" s="563"/>
      <c r="B597" s="1104">
        <v>0.55000000000000004</v>
      </c>
      <c r="C597" s="1105" t="s">
        <v>2336</v>
      </c>
      <c r="D597" s="1105"/>
      <c r="E597" s="1105"/>
      <c r="F597" s="1109">
        <f>F593*B597</f>
        <v>3.8500000000000005</v>
      </c>
      <c r="G597" s="1107">
        <v>0</v>
      </c>
      <c r="H597" s="1108">
        <f t="shared" si="3"/>
        <v>3.8500000000000005</v>
      </c>
      <c r="I597" s="480"/>
      <c r="J597" s="654"/>
      <c r="K597" s="654"/>
      <c r="L597" s="654"/>
      <c r="M597" s="654"/>
      <c r="N597" s="654"/>
      <c r="O597" s="563"/>
      <c r="P597" s="563"/>
      <c r="Q597" s="563"/>
    </row>
    <row r="598" spans="1:17" ht="15.75">
      <c r="A598" s="563"/>
      <c r="B598" s="1104">
        <v>0.02</v>
      </c>
      <c r="C598" s="1105" t="s">
        <v>2337</v>
      </c>
      <c r="D598" s="1105"/>
      <c r="E598" s="1105"/>
      <c r="F598" s="1109">
        <f>F593*B598</f>
        <v>0.14000000000000001</v>
      </c>
      <c r="G598" s="1107">
        <v>50</v>
      </c>
      <c r="H598" s="1108">
        <f t="shared" si="3"/>
        <v>0.28000000000000003</v>
      </c>
      <c r="I598" s="480"/>
      <c r="J598" s="654"/>
      <c r="K598" s="654"/>
      <c r="L598" s="654"/>
      <c r="M598" s="654"/>
      <c r="N598" s="654"/>
      <c r="O598" s="563"/>
      <c r="P598" s="563"/>
      <c r="Q598" s="563"/>
    </row>
    <row r="599" spans="1:17" ht="16.5" thickBot="1">
      <c r="A599" s="563"/>
      <c r="B599" s="1110"/>
      <c r="C599" s="1111"/>
      <c r="D599" s="1111"/>
      <c r="E599" s="1111"/>
      <c r="F599" s="1112">
        <f>F593*B599</f>
        <v>0</v>
      </c>
      <c r="G599" s="1113">
        <v>0</v>
      </c>
      <c r="H599" s="1114">
        <f t="shared" si="3"/>
        <v>0</v>
      </c>
      <c r="I599" s="480"/>
      <c r="J599" s="654"/>
      <c r="K599" s="654"/>
      <c r="L599" s="654"/>
      <c r="M599" s="654"/>
      <c r="N599" s="654"/>
      <c r="O599" s="563"/>
      <c r="P599" s="563"/>
      <c r="Q599" s="563"/>
    </row>
    <row r="600" spans="1:17" ht="15.75">
      <c r="A600" s="563"/>
      <c r="B600" s="1086"/>
      <c r="C600" s="563"/>
      <c r="D600" s="563"/>
      <c r="E600" s="563"/>
      <c r="F600" s="479"/>
      <c r="G600" s="479"/>
      <c r="H600" s="83"/>
      <c r="I600" s="480"/>
      <c r="J600" s="654"/>
      <c r="K600" s="654"/>
      <c r="L600" s="654"/>
      <c r="M600" s="654"/>
      <c r="N600" s="654"/>
      <c r="O600" s="563"/>
      <c r="P600" s="563"/>
      <c r="Q600" s="563"/>
    </row>
    <row r="601" spans="1:17">
      <c r="A601" s="591"/>
      <c r="B601" s="592"/>
      <c r="C601" s="593"/>
      <c r="D601" s="593"/>
      <c r="E601" s="593"/>
      <c r="F601" s="593"/>
      <c r="G601" s="593"/>
      <c r="H601" s="593"/>
      <c r="I601" s="593"/>
      <c r="J601" s="592"/>
      <c r="K601" s="592"/>
      <c r="L601" s="592"/>
      <c r="M601" s="591"/>
      <c r="N601" s="591"/>
      <c r="O601" s="591"/>
      <c r="P601" s="591"/>
      <c r="Q601" s="591"/>
    </row>
    <row r="602" spans="1:17" ht="15.75">
      <c r="A602" s="563"/>
      <c r="B602" s="1086"/>
      <c r="C602" s="563"/>
      <c r="D602" s="563"/>
      <c r="E602" s="563"/>
      <c r="F602" s="479"/>
      <c r="G602" s="479"/>
      <c r="H602" s="83"/>
      <c r="I602" s="480"/>
      <c r="J602" s="654"/>
      <c r="K602" s="654"/>
      <c r="L602" s="654"/>
      <c r="M602" s="654"/>
      <c r="N602" s="654"/>
      <c r="O602" s="563"/>
      <c r="P602" s="563"/>
      <c r="Q602" s="563"/>
    </row>
    <row r="603" spans="1:17" ht="15.75">
      <c r="A603" s="563"/>
      <c r="B603" s="1086" t="s">
        <v>2338</v>
      </c>
      <c r="C603" s="563"/>
      <c r="D603" s="563"/>
      <c r="E603" s="563"/>
      <c r="F603" s="479"/>
      <c r="G603" s="479"/>
      <c r="H603" s="83"/>
      <c r="I603" s="480"/>
      <c r="J603" s="654"/>
      <c r="K603" s="654"/>
      <c r="L603" s="97"/>
      <c r="M603" s="1115"/>
      <c r="N603" s="1116"/>
      <c r="O603" s="563"/>
      <c r="P603" s="563"/>
      <c r="Q603" s="563"/>
    </row>
    <row r="604" spans="1:17" ht="15.75">
      <c r="A604" s="563"/>
      <c r="B604" s="4096" t="s">
        <v>2339</v>
      </c>
      <c r="C604" s="4096"/>
      <c r="D604" s="4096"/>
      <c r="E604" s="4096"/>
      <c r="F604" s="4096"/>
      <c r="G604" s="4096"/>
      <c r="H604" s="83"/>
      <c r="I604" s="480"/>
      <c r="J604" s="654" t="s">
        <v>2340</v>
      </c>
      <c r="K604" s="654"/>
      <c r="L604" s="97"/>
      <c r="M604" s="480"/>
      <c r="N604" s="480"/>
      <c r="O604" s="563"/>
      <c r="P604" s="563"/>
      <c r="Q604" s="563"/>
    </row>
    <row r="605" spans="1:17" ht="15.75">
      <c r="A605" s="563"/>
      <c r="B605" s="654"/>
      <c r="C605" s="563"/>
      <c r="D605" s="563"/>
      <c r="E605" s="563"/>
      <c r="F605" s="479"/>
      <c r="G605" s="479"/>
      <c r="H605" s="83"/>
      <c r="I605" s="480"/>
      <c r="J605" s="1053" t="s">
        <v>2341</v>
      </c>
      <c r="K605" s="654"/>
      <c r="L605" s="97"/>
      <c r="M605" s="480"/>
      <c r="N605" s="480"/>
      <c r="O605" s="563"/>
      <c r="P605" s="563"/>
      <c r="Q605" s="563"/>
    </row>
    <row r="606" spans="1:17" ht="15.75">
      <c r="A606" s="563"/>
      <c r="B606" s="654" t="s">
        <v>2342</v>
      </c>
      <c r="C606" s="563"/>
      <c r="D606" s="563"/>
      <c r="E606" s="563"/>
      <c r="F606" s="479"/>
      <c r="G606" s="479"/>
      <c r="H606" s="83"/>
      <c r="I606" s="480"/>
      <c r="J606" s="654"/>
      <c r="K606" s="654"/>
      <c r="L606" s="97"/>
      <c r="M606" s="480"/>
      <c r="N606" s="480"/>
      <c r="O606" s="563"/>
      <c r="P606" s="563"/>
      <c r="Q606" s="563"/>
    </row>
    <row r="607" spans="1:17" ht="15.75">
      <c r="A607" s="563"/>
      <c r="B607" s="654" t="s">
        <v>2343</v>
      </c>
      <c r="C607" s="563"/>
      <c r="D607" s="563"/>
      <c r="E607" s="563"/>
      <c r="F607" s="479"/>
      <c r="G607" s="479"/>
      <c r="H607" s="83"/>
      <c r="I607" s="480"/>
      <c r="J607" s="654" t="s">
        <v>2344</v>
      </c>
      <c r="K607" s="654"/>
      <c r="L607" s="97"/>
      <c r="M607" s="480"/>
      <c r="N607" s="480"/>
      <c r="O607" s="563"/>
      <c r="P607" s="563"/>
      <c r="Q607" s="563"/>
    </row>
    <row r="608" spans="1:17" ht="15.75">
      <c r="A608" s="563"/>
      <c r="B608" s="654" t="s">
        <v>2345</v>
      </c>
      <c r="C608" s="563"/>
      <c r="D608" s="563"/>
      <c r="E608" s="563"/>
      <c r="F608" s="479"/>
      <c r="G608" s="479"/>
      <c r="H608" s="83"/>
      <c r="I608" s="480"/>
      <c r="J608" s="654" t="s">
        <v>2346</v>
      </c>
      <c r="K608" s="654"/>
      <c r="L608" s="97"/>
      <c r="M608" s="480"/>
      <c r="N608" s="480"/>
      <c r="O608" s="563"/>
      <c r="P608" s="563"/>
      <c r="Q608" s="563"/>
    </row>
    <row r="609" spans="1:17" ht="15.75">
      <c r="A609" s="563"/>
      <c r="B609" s="654" t="s">
        <v>2347</v>
      </c>
      <c r="C609" s="563"/>
      <c r="D609" s="563"/>
      <c r="E609" s="563"/>
      <c r="F609" s="479"/>
      <c r="G609" s="479"/>
      <c r="H609" s="83"/>
      <c r="I609" s="480"/>
      <c r="J609" s="654" t="s">
        <v>2348</v>
      </c>
      <c r="K609" s="654"/>
      <c r="L609" s="97"/>
      <c r="M609" s="480"/>
      <c r="N609" s="480"/>
      <c r="O609" s="563"/>
      <c r="P609" s="563"/>
      <c r="Q609" s="83"/>
    </row>
    <row r="610" spans="1:17" ht="15.75">
      <c r="A610" s="563"/>
      <c r="B610" s="4096" t="s">
        <v>2349</v>
      </c>
      <c r="C610" s="4096"/>
      <c r="D610" s="4096"/>
      <c r="E610" s="4096"/>
      <c r="F610" s="479"/>
      <c r="G610" s="479"/>
      <c r="H610" s="83"/>
      <c r="I610" s="480"/>
      <c r="J610" s="654" t="s">
        <v>2350</v>
      </c>
      <c r="K610" s="654"/>
      <c r="L610" s="97"/>
      <c r="M610" s="480"/>
      <c r="N610" s="480"/>
      <c r="O610" s="563"/>
      <c r="P610" s="563"/>
      <c r="Q610" s="83"/>
    </row>
    <row r="611" spans="1:17" ht="15.75">
      <c r="A611" s="563"/>
      <c r="B611" s="654"/>
      <c r="C611" s="563"/>
      <c r="D611" s="563"/>
      <c r="E611" s="563"/>
      <c r="F611" s="479"/>
      <c r="G611" s="479"/>
      <c r="H611" s="83"/>
      <c r="I611" s="480"/>
      <c r="J611" s="1053" t="s">
        <v>2351</v>
      </c>
      <c r="K611" s="654"/>
      <c r="L611" s="97"/>
      <c r="M611" s="480"/>
      <c r="N611" s="480"/>
      <c r="O611" s="563"/>
      <c r="P611" s="563"/>
      <c r="Q611" s="83"/>
    </row>
    <row r="612" spans="1:17" ht="15.75">
      <c r="A612" s="563"/>
      <c r="B612" s="1056" t="s">
        <v>2352</v>
      </c>
      <c r="C612" s="563"/>
      <c r="D612" s="563"/>
      <c r="E612" s="563"/>
      <c r="F612" s="479"/>
      <c r="G612" s="479"/>
      <c r="H612" s="83"/>
      <c r="I612" s="480"/>
      <c r="J612" s="1053" t="s">
        <v>2353</v>
      </c>
      <c r="K612" s="654"/>
      <c r="L612" s="97"/>
      <c r="M612" s="480"/>
      <c r="N612" s="480"/>
      <c r="O612" s="563"/>
      <c r="P612" s="563"/>
      <c r="Q612" s="83"/>
    </row>
    <row r="613" spans="1:17" ht="15.75">
      <c r="A613" s="563"/>
      <c r="B613" s="4096" t="s">
        <v>2354</v>
      </c>
      <c r="C613" s="4096"/>
      <c r="D613" s="4096"/>
      <c r="E613" s="4096"/>
      <c r="F613" s="4096"/>
      <c r="G613" s="479"/>
      <c r="H613" s="83"/>
      <c r="I613" s="480"/>
      <c r="J613" s="654"/>
      <c r="K613" s="654"/>
      <c r="L613" s="97"/>
      <c r="M613" s="480"/>
      <c r="N613" s="480"/>
      <c r="O613" s="563"/>
      <c r="P613" s="563"/>
      <c r="Q613" s="83"/>
    </row>
    <row r="614" spans="1:17" ht="15.75">
      <c r="A614" s="563"/>
      <c r="B614" s="654"/>
      <c r="C614" s="563"/>
      <c r="D614" s="563"/>
      <c r="E614" s="563"/>
      <c r="F614" s="479"/>
      <c r="G614" s="479"/>
      <c r="H614" s="83"/>
      <c r="I614" s="480"/>
      <c r="J614" s="1056" t="s">
        <v>2355</v>
      </c>
      <c r="K614" s="654"/>
      <c r="L614" s="97"/>
      <c r="M614" s="480"/>
      <c r="N614" s="480"/>
      <c r="O614" s="563"/>
      <c r="P614" s="563"/>
      <c r="Q614" s="83"/>
    </row>
    <row r="615" spans="1:17" ht="15.75">
      <c r="A615" s="563"/>
      <c r="B615" s="654"/>
      <c r="C615" s="563"/>
      <c r="D615" s="563"/>
      <c r="E615" s="563"/>
      <c r="F615" s="479"/>
      <c r="G615" s="479"/>
      <c r="H615" s="83"/>
      <c r="I615" s="480"/>
      <c r="J615" s="1053" t="s">
        <v>2356</v>
      </c>
      <c r="K615" s="654"/>
      <c r="L615" s="97"/>
      <c r="M615" s="480"/>
      <c r="N615" s="480"/>
      <c r="O615" s="563"/>
      <c r="P615" s="563"/>
      <c r="Q615" s="83"/>
    </row>
    <row r="616" spans="1:17" ht="15.75">
      <c r="A616" s="563"/>
      <c r="B616" s="1056" t="s">
        <v>2357</v>
      </c>
      <c r="C616" s="563"/>
      <c r="D616" s="563"/>
      <c r="E616" s="563"/>
      <c r="F616" s="479"/>
      <c r="G616" s="479"/>
      <c r="H616" s="83"/>
      <c r="I616" s="480"/>
      <c r="J616" s="654"/>
      <c r="K616" s="654"/>
      <c r="L616" s="97"/>
      <c r="M616" s="480"/>
      <c r="N616" s="480"/>
      <c r="O616" s="563"/>
      <c r="P616" s="563"/>
      <c r="Q616" s="83"/>
    </row>
    <row r="617" spans="1:17" ht="15.75">
      <c r="A617" s="563"/>
      <c r="B617" s="4096" t="s">
        <v>2358</v>
      </c>
      <c r="C617" s="4096"/>
      <c r="D617" s="4096"/>
      <c r="E617" s="4096"/>
      <c r="F617" s="4096"/>
      <c r="G617" s="4096"/>
      <c r="H617" s="83"/>
      <c r="I617" s="480"/>
      <c r="J617" s="654" t="s">
        <v>2359</v>
      </c>
      <c r="K617" s="654"/>
      <c r="L617" s="97"/>
      <c r="M617" s="480"/>
      <c r="N617" s="480"/>
      <c r="O617" s="563"/>
      <c r="P617" s="563"/>
      <c r="Q617" s="83"/>
    </row>
    <row r="618" spans="1:17" ht="15.75">
      <c r="A618" s="563"/>
      <c r="B618" s="4096" t="s">
        <v>2360</v>
      </c>
      <c r="C618" s="4096"/>
      <c r="D618" s="4096"/>
      <c r="E618" s="4096"/>
      <c r="F618" s="4096"/>
      <c r="G618" s="4096"/>
      <c r="H618" s="83"/>
      <c r="I618" s="480"/>
      <c r="J618" s="1053" t="s">
        <v>2361</v>
      </c>
      <c r="K618" s="654"/>
      <c r="L618" s="97"/>
      <c r="M618" s="480"/>
      <c r="N618" s="480"/>
      <c r="O618" s="563"/>
      <c r="P618" s="563"/>
      <c r="Q618" s="83"/>
    </row>
    <row r="619" spans="1:17" ht="15.75">
      <c r="A619" s="563"/>
      <c r="B619" s="654"/>
      <c r="C619" s="563"/>
      <c r="D619" s="563"/>
      <c r="E619" s="563"/>
      <c r="F619" s="479"/>
      <c r="G619" s="479"/>
      <c r="H619" s="83"/>
      <c r="I619" s="480"/>
      <c r="J619" s="654"/>
      <c r="K619" s="654"/>
      <c r="L619" s="97"/>
      <c r="M619" s="480"/>
      <c r="N619" s="480"/>
      <c r="O619" s="563"/>
      <c r="P619" s="563"/>
      <c r="Q619" s="83"/>
    </row>
    <row r="620" spans="1:17" ht="15.75">
      <c r="A620" s="563"/>
      <c r="B620" s="1056" t="s">
        <v>2362</v>
      </c>
      <c r="C620" s="563"/>
      <c r="D620" s="563"/>
      <c r="E620" s="563"/>
      <c r="F620" s="479"/>
      <c r="G620" s="479"/>
      <c r="H620" s="83"/>
      <c r="I620" s="480"/>
      <c r="J620" s="654" t="s">
        <v>2363</v>
      </c>
      <c r="K620" s="654"/>
      <c r="L620" s="97"/>
      <c r="M620" s="480"/>
      <c r="N620" s="480"/>
      <c r="O620" s="563"/>
      <c r="P620" s="563"/>
      <c r="Q620" s="83"/>
    </row>
    <row r="621" spans="1:17" ht="15.75">
      <c r="A621" s="563"/>
      <c r="B621" s="654" t="s">
        <v>2364</v>
      </c>
      <c r="C621" s="563"/>
      <c r="D621" s="563"/>
      <c r="E621" s="563"/>
      <c r="F621" s="479"/>
      <c r="G621" s="479"/>
      <c r="H621" s="83"/>
      <c r="I621" s="480"/>
      <c r="J621" s="1053" t="s">
        <v>2365</v>
      </c>
      <c r="K621" s="654"/>
      <c r="L621" s="97"/>
      <c r="M621" s="480"/>
      <c r="N621" s="480"/>
      <c r="O621" s="563"/>
      <c r="P621" s="563"/>
      <c r="Q621" s="83"/>
    </row>
    <row r="622" spans="1:17" ht="15.75">
      <c r="A622" s="563"/>
      <c r="B622" s="654" t="s">
        <v>2366</v>
      </c>
      <c r="C622" s="563"/>
      <c r="D622" s="563"/>
      <c r="E622" s="563"/>
      <c r="F622" s="479"/>
      <c r="G622" s="479"/>
      <c r="H622" s="83"/>
      <c r="I622" s="480"/>
      <c r="J622" s="654"/>
      <c r="K622" s="654"/>
      <c r="L622" s="97"/>
      <c r="M622" s="480"/>
      <c r="N622" s="480"/>
      <c r="O622" s="563"/>
      <c r="P622" s="563"/>
      <c r="Q622" s="83"/>
    </row>
    <row r="623" spans="1:17" ht="15.75">
      <c r="A623" s="563"/>
      <c r="B623" s="654" t="s">
        <v>2367</v>
      </c>
      <c r="C623" s="563"/>
      <c r="D623" s="563"/>
      <c r="E623" s="563"/>
      <c r="F623" s="479"/>
      <c r="G623" s="479"/>
      <c r="H623" s="83"/>
      <c r="I623" s="480"/>
      <c r="J623" s="1057" t="s">
        <v>2368</v>
      </c>
      <c r="K623" s="654"/>
      <c r="L623" s="97"/>
      <c r="M623" s="480"/>
      <c r="N623" s="480"/>
      <c r="O623" s="563"/>
      <c r="P623" s="563"/>
      <c r="Q623" s="83"/>
    </row>
    <row r="624" spans="1:17" ht="15.75">
      <c r="A624" s="563"/>
      <c r="B624" s="4096" t="s">
        <v>2369</v>
      </c>
      <c r="C624" s="4096"/>
      <c r="D624" s="4096"/>
      <c r="E624" s="4096"/>
      <c r="F624" s="4096"/>
      <c r="G624" s="479"/>
      <c r="H624" s="83"/>
      <c r="I624" s="480"/>
      <c r="J624" s="1053" t="s">
        <v>2370</v>
      </c>
      <c r="K624" s="654"/>
      <c r="L624" s="97"/>
      <c r="M624" s="480"/>
      <c r="N624" s="480"/>
      <c r="O624" s="563"/>
      <c r="P624" s="563"/>
      <c r="Q624" s="83"/>
    </row>
    <row r="625" spans="1:17" ht="15.75">
      <c r="A625" s="563"/>
      <c r="B625" s="654"/>
      <c r="C625" s="563"/>
      <c r="D625" s="563"/>
      <c r="E625" s="563"/>
      <c r="F625" s="479"/>
      <c r="G625" s="479"/>
      <c r="H625" s="83"/>
      <c r="I625" s="480"/>
      <c r="J625" s="1053" t="s">
        <v>2371</v>
      </c>
      <c r="K625" s="654"/>
      <c r="L625" s="97"/>
      <c r="M625" s="480"/>
      <c r="N625" s="480"/>
      <c r="O625" s="563"/>
      <c r="P625" s="563"/>
      <c r="Q625" s="83"/>
    </row>
    <row r="626" spans="1:17" ht="15.75">
      <c r="A626" s="563"/>
      <c r="B626" s="654"/>
      <c r="C626" s="563"/>
      <c r="D626" s="563"/>
      <c r="E626" s="563"/>
      <c r="F626" s="479"/>
      <c r="G626" s="479"/>
      <c r="H626" s="83"/>
      <c r="I626" s="480"/>
      <c r="J626" s="1053" t="s">
        <v>2372</v>
      </c>
      <c r="K626" s="654"/>
      <c r="L626" s="97"/>
      <c r="M626" s="480"/>
      <c r="N626" s="480"/>
      <c r="O626" s="563"/>
      <c r="P626" s="563"/>
      <c r="Q626" s="83"/>
    </row>
    <row r="627" spans="1:17" ht="15.75">
      <c r="A627" s="563"/>
      <c r="B627" s="654" t="s">
        <v>2373</v>
      </c>
      <c r="C627" s="563"/>
      <c r="D627" s="563"/>
      <c r="E627" s="563"/>
      <c r="F627" s="479"/>
      <c r="G627" s="479"/>
      <c r="H627" s="83"/>
      <c r="I627" s="480"/>
      <c r="J627" s="654"/>
      <c r="K627" s="654"/>
      <c r="L627" s="97"/>
      <c r="M627" s="480"/>
      <c r="N627" s="480"/>
      <c r="O627" s="563"/>
      <c r="P627" s="563"/>
      <c r="Q627" s="83"/>
    </row>
    <row r="628" spans="1:17" ht="15.75">
      <c r="A628" s="563"/>
      <c r="B628" s="4096" t="s">
        <v>2374</v>
      </c>
      <c r="C628" s="4096"/>
      <c r="D628" s="4096"/>
      <c r="E628" s="4096"/>
      <c r="F628" s="479"/>
      <c r="G628" s="479"/>
      <c r="H628" s="83"/>
      <c r="I628" s="480"/>
      <c r="J628" s="1056" t="s">
        <v>2375</v>
      </c>
      <c r="K628" s="654"/>
      <c r="L628" s="97"/>
      <c r="M628" s="480"/>
      <c r="N628" s="480"/>
      <c r="O628" s="563"/>
      <c r="P628" s="563"/>
      <c r="Q628" s="83"/>
    </row>
    <row r="629" spans="1:17" ht="15.75">
      <c r="A629" s="563"/>
      <c r="B629" s="654"/>
      <c r="C629" s="563"/>
      <c r="D629" s="563"/>
      <c r="E629" s="563"/>
      <c r="F629" s="479"/>
      <c r="G629" s="479"/>
      <c r="H629" s="83"/>
      <c r="I629" s="480"/>
      <c r="J629" s="1053" t="s">
        <v>2376</v>
      </c>
      <c r="K629" s="654"/>
      <c r="L629" s="97"/>
      <c r="M629" s="480"/>
      <c r="N629" s="480"/>
      <c r="O629" s="563"/>
      <c r="P629" s="563"/>
      <c r="Q629" s="83"/>
    </row>
    <row r="630" spans="1:17" ht="15.75">
      <c r="A630" s="563"/>
      <c r="B630" s="654"/>
      <c r="C630" s="563"/>
      <c r="D630" s="563"/>
      <c r="E630" s="563"/>
      <c r="F630" s="479"/>
      <c r="G630" s="479"/>
      <c r="H630" s="83"/>
      <c r="I630" s="480"/>
      <c r="J630" s="1053"/>
      <c r="K630" s="654"/>
      <c r="L630" s="97"/>
      <c r="M630" s="480"/>
      <c r="N630" s="480"/>
      <c r="O630" s="563"/>
      <c r="P630" s="563"/>
      <c r="Q630" s="83"/>
    </row>
    <row r="631" spans="1:17">
      <c r="A631" s="591"/>
      <c r="B631" s="592"/>
      <c r="C631" s="593"/>
      <c r="D631" s="593"/>
      <c r="E631" s="593"/>
      <c r="F631" s="593"/>
      <c r="G631" s="593"/>
      <c r="H631" s="593"/>
      <c r="I631" s="593"/>
      <c r="J631" s="592"/>
      <c r="K631" s="592"/>
      <c r="L631" s="592"/>
      <c r="M631" s="591"/>
      <c r="N631" s="591"/>
      <c r="O631" s="591"/>
      <c r="P631" s="591"/>
      <c r="Q631" s="591"/>
    </row>
    <row r="632" spans="1:17">
      <c r="A632" s="563"/>
      <c r="B632" s="83"/>
      <c r="C632" s="83"/>
      <c r="D632" s="83"/>
      <c r="E632" s="83"/>
      <c r="F632" s="83"/>
      <c r="G632" s="83"/>
      <c r="H632" s="83"/>
      <c r="I632" s="83"/>
      <c r="J632" s="83"/>
      <c r="K632" s="83"/>
      <c r="L632" s="83"/>
      <c r="M632" s="83"/>
      <c r="N632" s="83"/>
      <c r="O632" s="83"/>
      <c r="P632" s="83"/>
      <c r="Q632" s="83"/>
    </row>
    <row r="633" spans="1:17">
      <c r="A633" s="563"/>
      <c r="B633" s="83"/>
      <c r="C633" s="83"/>
      <c r="D633" s="83"/>
      <c r="E633" s="83"/>
      <c r="F633" s="83"/>
      <c r="G633" s="83"/>
      <c r="H633" s="83"/>
      <c r="I633" s="83"/>
      <c r="J633" s="83"/>
      <c r="K633" s="83"/>
      <c r="L633" s="83"/>
      <c r="M633" s="83"/>
      <c r="N633" s="83"/>
      <c r="O633" s="83"/>
      <c r="P633" s="83"/>
      <c r="Q633" s="83"/>
    </row>
    <row r="634" spans="1:17" ht="15.75">
      <c r="A634" s="563"/>
      <c r="B634" s="83"/>
      <c r="C634" s="83"/>
      <c r="D634" s="83"/>
      <c r="E634" s="83"/>
      <c r="F634" s="83"/>
      <c r="G634" s="1117" t="str">
        <f>SUBSTITUTE(ADDRESS(1,COLUMN(),4),"1","")</f>
        <v>G</v>
      </c>
      <c r="H634" s="83" t="s">
        <v>2377</v>
      </c>
      <c r="I634" s="83"/>
      <c r="J634" s="83"/>
      <c r="K634" s="83"/>
      <c r="L634" s="83"/>
      <c r="M634" s="83"/>
      <c r="N634" s="83"/>
      <c r="O634" s="83"/>
      <c r="P634" s="83"/>
      <c r="Q634" s="83"/>
    </row>
    <row r="635" spans="1:17" ht="15.75">
      <c r="A635" s="563"/>
      <c r="B635" s="83"/>
      <c r="C635" s="4117" t="s">
        <v>759</v>
      </c>
      <c r="D635" s="4118"/>
      <c r="E635" s="4118"/>
      <c r="F635" s="4118"/>
      <c r="G635" s="4118"/>
      <c r="H635" s="4118"/>
      <c r="I635" s="4118"/>
      <c r="J635" s="4118"/>
      <c r="K635" s="4118"/>
      <c r="L635" s="4119"/>
      <c r="M635" s="563"/>
      <c r="N635" s="563"/>
      <c r="O635" s="563"/>
      <c r="P635" s="563"/>
      <c r="Q635" s="563"/>
    </row>
    <row r="636" spans="1:17">
      <c r="A636" s="563"/>
      <c r="B636" s="83"/>
      <c r="C636" s="4107" t="s">
        <v>760</v>
      </c>
      <c r="D636" s="4108"/>
      <c r="E636" s="4108"/>
      <c r="F636" s="1118">
        <v>1</v>
      </c>
      <c r="G636" s="1119">
        <f>F636</f>
        <v>1</v>
      </c>
      <c r="H636" s="4109" t="s">
        <v>761</v>
      </c>
      <c r="I636" s="4109"/>
      <c r="J636" s="1120" t="s">
        <v>762</v>
      </c>
      <c r="K636" s="4110" t="s">
        <v>763</v>
      </c>
      <c r="L636" s="4111"/>
      <c r="M636" s="563"/>
      <c r="N636" s="563"/>
      <c r="O636" s="563"/>
      <c r="P636" s="563"/>
      <c r="Q636" s="563"/>
    </row>
    <row r="637" spans="1:17">
      <c r="A637" s="563"/>
      <c r="B637" s="83"/>
      <c r="C637" s="4112" t="s">
        <v>764</v>
      </c>
      <c r="D637" s="4113"/>
      <c r="E637" s="4113"/>
      <c r="F637" s="1121">
        <v>25</v>
      </c>
      <c r="G637" s="1119">
        <f>G636</f>
        <v>1</v>
      </c>
      <c r="H637" s="4114">
        <f t="shared" ref="H637:H643" si="4">(G637*F637)/100</f>
        <v>0.25</v>
      </c>
      <c r="I637" s="4114"/>
      <c r="J637" s="1122">
        <v>20</v>
      </c>
      <c r="K637" s="4115">
        <f t="shared" ref="K637:K643" si="5">H637/(100-J637)*100</f>
        <v>0.3125</v>
      </c>
      <c r="L637" s="4116"/>
      <c r="M637" s="563"/>
      <c r="N637" s="563"/>
      <c r="O637" s="563"/>
      <c r="P637" s="563"/>
      <c r="Q637" s="563"/>
    </row>
    <row r="638" spans="1:17">
      <c r="A638" s="563"/>
      <c r="B638" s="83"/>
      <c r="C638" s="4112" t="s">
        <v>765</v>
      </c>
      <c r="D638" s="4113"/>
      <c r="E638" s="4113"/>
      <c r="F638" s="1121">
        <v>20</v>
      </c>
      <c r="G638" s="1119">
        <f>G636</f>
        <v>1</v>
      </c>
      <c r="H638" s="4114">
        <f t="shared" si="4"/>
        <v>0.2</v>
      </c>
      <c r="I638" s="4114"/>
      <c r="J638" s="1122">
        <v>25</v>
      </c>
      <c r="K638" s="4115">
        <f t="shared" si="5"/>
        <v>0.26666666666666672</v>
      </c>
      <c r="L638" s="4116"/>
      <c r="M638" s="563"/>
      <c r="N638" s="563"/>
      <c r="O638" s="563"/>
      <c r="P638" s="563"/>
      <c r="Q638" s="563"/>
    </row>
    <row r="639" spans="1:17">
      <c r="A639" s="563"/>
      <c r="B639" s="83"/>
      <c r="C639" s="4112" t="s">
        <v>766</v>
      </c>
      <c r="D639" s="4113"/>
      <c r="E639" s="4113"/>
      <c r="F639" s="1121">
        <v>15</v>
      </c>
      <c r="G639" s="1119">
        <f>G636</f>
        <v>1</v>
      </c>
      <c r="H639" s="4114">
        <f t="shared" si="4"/>
        <v>0.15</v>
      </c>
      <c r="I639" s="4114"/>
      <c r="J639" s="1122">
        <v>20</v>
      </c>
      <c r="K639" s="4115">
        <f t="shared" si="5"/>
        <v>0.1875</v>
      </c>
      <c r="L639" s="4116"/>
      <c r="M639" s="563"/>
      <c r="N639" s="563"/>
      <c r="O639" s="563"/>
      <c r="P639" s="563"/>
      <c r="Q639" s="563"/>
    </row>
    <row r="640" spans="1:17">
      <c r="A640" s="563"/>
      <c r="B640" s="83"/>
      <c r="C640" s="4112" t="s">
        <v>767</v>
      </c>
      <c r="D640" s="4113"/>
      <c r="E640" s="4113"/>
      <c r="F640" s="1121">
        <v>15</v>
      </c>
      <c r="G640" s="1119">
        <f>G636</f>
        <v>1</v>
      </c>
      <c r="H640" s="4114">
        <f t="shared" si="4"/>
        <v>0.15</v>
      </c>
      <c r="I640" s="4114"/>
      <c r="J640" s="1122">
        <v>0</v>
      </c>
      <c r="K640" s="4115">
        <f t="shared" si="5"/>
        <v>0.15</v>
      </c>
      <c r="L640" s="4116"/>
      <c r="M640" s="563"/>
      <c r="N640" s="563"/>
      <c r="O640" s="563"/>
      <c r="P640" s="563"/>
      <c r="Q640" s="563"/>
    </row>
    <row r="641" spans="1:17">
      <c r="A641" s="563"/>
      <c r="B641" s="83"/>
      <c r="C641" s="4112" t="s">
        <v>768</v>
      </c>
      <c r="D641" s="4113"/>
      <c r="E641" s="4113"/>
      <c r="F641" s="1121">
        <v>10</v>
      </c>
      <c r="G641" s="1119">
        <f>G636</f>
        <v>1</v>
      </c>
      <c r="H641" s="4114">
        <f t="shared" si="4"/>
        <v>0.1</v>
      </c>
      <c r="I641" s="4114"/>
      <c r="J641" s="1122">
        <v>20</v>
      </c>
      <c r="K641" s="4115">
        <f t="shared" si="5"/>
        <v>0.125</v>
      </c>
      <c r="L641" s="4116"/>
      <c r="M641" s="563"/>
      <c r="N641" s="563"/>
      <c r="O641" s="563"/>
      <c r="P641" s="563"/>
      <c r="Q641" s="563"/>
    </row>
    <row r="642" spans="1:17">
      <c r="A642" s="563"/>
      <c r="B642" s="83"/>
      <c r="C642" s="4112" t="s">
        <v>769</v>
      </c>
      <c r="D642" s="4113"/>
      <c r="E642" s="4113"/>
      <c r="F642" s="1121">
        <v>7.5</v>
      </c>
      <c r="G642" s="1119">
        <f>G636</f>
        <v>1</v>
      </c>
      <c r="H642" s="4114">
        <f t="shared" si="4"/>
        <v>7.4999999999999997E-2</v>
      </c>
      <c r="I642" s="4114"/>
      <c r="J642" s="1122">
        <v>20</v>
      </c>
      <c r="K642" s="4115">
        <f t="shared" si="5"/>
        <v>9.375E-2</v>
      </c>
      <c r="L642" s="4116"/>
      <c r="M642" s="563"/>
      <c r="N642" s="563"/>
      <c r="O642" s="563"/>
      <c r="P642" s="563"/>
      <c r="Q642" s="563"/>
    </row>
    <row r="643" spans="1:17">
      <c r="A643" s="563"/>
      <c r="B643" s="83"/>
      <c r="C643" s="4112" t="s">
        <v>770</v>
      </c>
      <c r="D643" s="4113"/>
      <c r="E643" s="4113"/>
      <c r="F643" s="1121">
        <v>7.5</v>
      </c>
      <c r="G643" s="1119">
        <f>G636</f>
        <v>1</v>
      </c>
      <c r="H643" s="4114">
        <f t="shared" si="4"/>
        <v>7.4999999999999997E-2</v>
      </c>
      <c r="I643" s="4114"/>
      <c r="J643" s="1122">
        <v>20</v>
      </c>
      <c r="K643" s="4115">
        <f t="shared" si="5"/>
        <v>9.375E-2</v>
      </c>
      <c r="L643" s="4116"/>
      <c r="M643" s="563"/>
      <c r="N643" s="563"/>
      <c r="O643" s="563"/>
      <c r="P643" s="563"/>
      <c r="Q643" s="563"/>
    </row>
    <row r="644" spans="1:17">
      <c r="A644" s="563"/>
      <c r="B644" s="83"/>
      <c r="C644" s="4120" t="s">
        <v>378</v>
      </c>
      <c r="D644" s="4121"/>
      <c r="E644" s="4121"/>
      <c r="F644" s="1123">
        <f>SUM(F637:F643)</f>
        <v>100</v>
      </c>
      <c r="G644" s="1124"/>
      <c r="H644" s="915"/>
      <c r="I644" s="83"/>
      <c r="J644" s="915"/>
      <c r="K644" s="915"/>
      <c r="L644" s="117"/>
      <c r="M644" s="563"/>
      <c r="N644" s="563"/>
      <c r="O644" s="563"/>
      <c r="P644" s="563"/>
      <c r="Q644" s="563"/>
    </row>
    <row r="645" spans="1:17">
      <c r="A645" s="563"/>
      <c r="B645" s="83"/>
      <c r="C645" s="1125"/>
      <c r="D645" s="961"/>
      <c r="E645" s="961"/>
      <c r="F645" s="1126"/>
      <c r="G645" s="1127"/>
      <c r="H645" s="1127"/>
      <c r="I645" s="1128"/>
      <c r="J645" s="1127"/>
      <c r="K645" s="1127"/>
      <c r="L645" s="1129"/>
      <c r="M645" s="563"/>
      <c r="N645" s="563"/>
      <c r="O645" s="563"/>
      <c r="P645" s="563"/>
      <c r="Q645" s="563"/>
    </row>
    <row r="646" spans="1:17">
      <c r="A646" s="563"/>
      <c r="B646" s="83"/>
      <c r="C646" s="83"/>
      <c r="D646" s="83"/>
      <c r="E646" s="83"/>
      <c r="F646" s="83"/>
      <c r="G646" s="83"/>
      <c r="H646" s="83"/>
      <c r="I646" s="83"/>
      <c r="J646" s="83"/>
      <c r="K646" s="83"/>
      <c r="L646" s="83"/>
      <c r="M646" s="563"/>
      <c r="N646" s="563"/>
      <c r="O646" s="563"/>
      <c r="P646" s="563"/>
      <c r="Q646" s="563"/>
    </row>
    <row r="647" spans="1:17" ht="15.75" thickBot="1">
      <c r="A647" s="563"/>
      <c r="B647" s="83"/>
      <c r="C647" s="83"/>
      <c r="D647" s="83"/>
      <c r="E647" s="83"/>
      <c r="F647" s="83"/>
      <c r="G647" s="83"/>
      <c r="H647" s="83"/>
      <c r="I647" s="83"/>
      <c r="J647" s="83"/>
      <c r="K647" s="83"/>
      <c r="L647" s="83"/>
      <c r="M647" s="563"/>
      <c r="N647" s="563"/>
      <c r="O647" s="563"/>
      <c r="P647" s="563"/>
      <c r="Q647" s="563"/>
    </row>
    <row r="648" spans="1:17" ht="18.75">
      <c r="A648" s="563"/>
      <c r="B648" s="83"/>
      <c r="C648" s="4122" t="s">
        <v>771</v>
      </c>
      <c r="D648" s="4123"/>
      <c r="E648" s="4123"/>
      <c r="F648" s="4123"/>
      <c r="G648" s="4123"/>
      <c r="H648" s="4123"/>
      <c r="I648" s="4123"/>
      <c r="J648" s="4123"/>
      <c r="K648" s="4123"/>
      <c r="L648" s="4124"/>
      <c r="M648" s="563"/>
      <c r="N648" s="563"/>
      <c r="O648" s="563"/>
      <c r="P648" s="563"/>
      <c r="Q648" s="563"/>
    </row>
    <row r="649" spans="1:17">
      <c r="A649" s="563"/>
      <c r="B649" s="83"/>
      <c r="C649" s="4125" t="s">
        <v>772</v>
      </c>
      <c r="D649" s="4126"/>
      <c r="E649" s="4126"/>
      <c r="F649" s="4126"/>
      <c r="G649" s="4126"/>
      <c r="H649" s="4126"/>
      <c r="I649" s="4126"/>
      <c r="J649" s="4126"/>
      <c r="K649" s="4126"/>
      <c r="L649" s="4127"/>
      <c r="M649" s="563"/>
      <c r="N649" s="563"/>
      <c r="O649" s="563"/>
      <c r="P649" s="563"/>
      <c r="Q649" s="563"/>
    </row>
    <row r="650" spans="1:17" ht="18">
      <c r="A650" s="563"/>
      <c r="B650" s="83"/>
      <c r="C650" s="4128" t="s">
        <v>773</v>
      </c>
      <c r="D650" s="4129"/>
      <c r="E650" s="4129"/>
      <c r="F650" s="4129"/>
      <c r="G650" s="4129"/>
      <c r="H650" s="4129"/>
      <c r="I650" s="4129"/>
      <c r="J650" s="4129"/>
      <c r="K650" s="4129"/>
      <c r="L650" s="4130"/>
      <c r="M650" s="563"/>
      <c r="N650" s="563"/>
      <c r="O650" s="563"/>
      <c r="P650" s="563"/>
      <c r="Q650" s="563"/>
    </row>
    <row r="651" spans="1:17">
      <c r="A651" s="563"/>
      <c r="B651" s="83"/>
      <c r="C651" s="4131" t="str">
        <f ca="1">CELL("nomfichier")</f>
        <v>E:\0-UPRT\1-UPRT.FR-SITE-WEB\ff-fiches-fabrications\ff-fiches-fabrication-maj-08-2020\12.colonnes\[FP.12.colonnes.B.xlsx]Nota</v>
      </c>
      <c r="D651" s="4132"/>
      <c r="E651" s="4132"/>
      <c r="F651" s="4132"/>
      <c r="G651" s="4132"/>
      <c r="H651" s="4132"/>
      <c r="I651" s="4132"/>
      <c r="J651" s="4132"/>
      <c r="K651" s="4132"/>
      <c r="L651" s="4133"/>
      <c r="M651" s="563"/>
      <c r="N651" s="563"/>
      <c r="O651" s="563"/>
      <c r="P651" s="563"/>
      <c r="Q651" s="563"/>
    </row>
    <row r="652" spans="1:17" ht="26.25">
      <c r="A652" s="563"/>
      <c r="B652" s="83"/>
      <c r="C652" s="4134" t="s">
        <v>774</v>
      </c>
      <c r="D652" s="4135"/>
      <c r="E652" s="4135"/>
      <c r="F652" s="4135"/>
      <c r="G652" s="4135"/>
      <c r="H652" s="4135"/>
      <c r="I652" s="4135"/>
      <c r="J652" s="4135"/>
      <c r="K652" s="4135"/>
      <c r="L652" s="4136"/>
      <c r="M652" s="563"/>
      <c r="N652" s="563"/>
      <c r="O652" s="563"/>
      <c r="P652" s="563"/>
      <c r="Q652" s="563"/>
    </row>
    <row r="653" spans="1:17" ht="26.25">
      <c r="A653" s="563"/>
      <c r="B653" s="83"/>
      <c r="C653" s="768"/>
      <c r="D653" s="118"/>
      <c r="E653" s="118" t="s">
        <v>775</v>
      </c>
      <c r="F653" s="83"/>
      <c r="G653" s="119">
        <f ca="1">TODAY()</f>
        <v>44676</v>
      </c>
      <c r="H653" s="120"/>
      <c r="I653" s="121"/>
      <c r="J653" s="122">
        <f ca="1">NOW()</f>
        <v>44676.419863541669</v>
      </c>
      <c r="K653" s="122"/>
      <c r="L653" s="1130"/>
      <c r="M653" s="563"/>
      <c r="N653" s="563"/>
      <c r="O653" s="563"/>
      <c r="P653" s="563"/>
      <c r="Q653" s="563"/>
    </row>
    <row r="654" spans="1:17" ht="15.75">
      <c r="A654" s="563"/>
      <c r="B654" s="83"/>
      <c r="C654" s="4148">
        <v>1</v>
      </c>
      <c r="D654" s="123" t="s">
        <v>776</v>
      </c>
      <c r="E654" s="563"/>
      <c r="F654" s="83"/>
      <c r="G654" s="124"/>
      <c r="H654" s="124"/>
      <c r="I654" s="124"/>
      <c r="J654" s="124"/>
      <c r="K654" s="124"/>
      <c r="L654" s="1131"/>
      <c r="M654" s="563"/>
      <c r="N654" s="563"/>
      <c r="O654" s="563"/>
      <c r="P654" s="563"/>
      <c r="Q654" s="563"/>
    </row>
    <row r="655" spans="1:17">
      <c r="A655" s="563"/>
      <c r="B655" s="83"/>
      <c r="C655" s="4148"/>
      <c r="D655" s="4149" t="s">
        <v>777</v>
      </c>
      <c r="E655" s="4149"/>
      <c r="F655" s="4149"/>
      <c r="G655" s="125"/>
      <c r="H655" s="126" t="s">
        <v>185</v>
      </c>
      <c r="I655" s="127" t="s">
        <v>184</v>
      </c>
      <c r="J655" s="127" t="s">
        <v>14</v>
      </c>
      <c r="K655" s="127" t="s">
        <v>183</v>
      </c>
      <c r="L655" s="1132" t="s">
        <v>778</v>
      </c>
      <c r="M655" s="563"/>
      <c r="N655" s="563"/>
      <c r="O655" s="563"/>
      <c r="P655" s="563"/>
      <c r="Q655" s="563"/>
    </row>
    <row r="656" spans="1:17" ht="15.75">
      <c r="A656" s="563"/>
      <c r="B656" s="83"/>
      <c r="C656" s="4148"/>
      <c r="D656" s="4149" t="s">
        <v>779</v>
      </c>
      <c r="E656" s="4149"/>
      <c r="F656" s="4149"/>
      <c r="G656" s="128">
        <f>SUM(H656:L656)</f>
        <v>2170</v>
      </c>
      <c r="H656" s="129">
        <v>550</v>
      </c>
      <c r="I656" s="129">
        <v>920</v>
      </c>
      <c r="J656" s="129">
        <v>340</v>
      </c>
      <c r="K656" s="129">
        <v>150</v>
      </c>
      <c r="L656" s="130">
        <v>210</v>
      </c>
      <c r="M656" s="563"/>
      <c r="N656" s="563"/>
      <c r="O656" s="563"/>
      <c r="P656" s="563"/>
      <c r="Q656" s="563"/>
    </row>
    <row r="657" spans="1:17" ht="15.75">
      <c r="A657" s="563"/>
      <c r="B657" s="83"/>
      <c r="C657" s="1133"/>
      <c r="D657" s="481"/>
      <c r="E657" s="481"/>
      <c r="F657" s="481"/>
      <c r="G657" s="128"/>
      <c r="H657" s="131"/>
      <c r="I657" s="131"/>
      <c r="J657" s="131"/>
      <c r="K657" s="131"/>
      <c r="L657" s="1134"/>
      <c r="M657" s="563"/>
      <c r="N657" s="563"/>
      <c r="O657" s="563"/>
      <c r="P657" s="563"/>
      <c r="Q657" s="563"/>
    </row>
    <row r="658" spans="1:17" ht="15.75">
      <c r="A658" s="563"/>
      <c r="B658" s="83"/>
      <c r="C658" s="4148">
        <v>2</v>
      </c>
      <c r="D658" s="123" t="s">
        <v>780</v>
      </c>
      <c r="E658" s="563"/>
      <c r="F658" s="83"/>
      <c r="G658" s="563"/>
      <c r="H658" s="563"/>
      <c r="I658" s="563"/>
      <c r="J658" s="563"/>
      <c r="K658" s="563"/>
      <c r="L658" s="740"/>
      <c r="M658" s="563"/>
      <c r="N658" s="563"/>
      <c r="O658" s="563"/>
      <c r="P658" s="563"/>
      <c r="Q658" s="563"/>
    </row>
    <row r="659" spans="1:17">
      <c r="A659" s="563"/>
      <c r="B659" s="83"/>
      <c r="C659" s="4148"/>
      <c r="D659" s="4137" t="s">
        <v>781</v>
      </c>
      <c r="E659" s="4137"/>
      <c r="F659" s="4137"/>
      <c r="G659" s="1135">
        <f>(H659*H656)+(I659*I656)+(J659*J656)+(K659*K656)+(L659*L656)</f>
        <v>1470</v>
      </c>
      <c r="H659" s="132">
        <v>0</v>
      </c>
      <c r="I659" s="132">
        <v>1</v>
      </c>
      <c r="J659" s="132">
        <v>1</v>
      </c>
      <c r="K659" s="132">
        <v>0</v>
      </c>
      <c r="L659" s="1136">
        <v>1</v>
      </c>
      <c r="M659" s="563"/>
      <c r="N659" s="563"/>
      <c r="O659" s="563"/>
      <c r="P659" s="563"/>
      <c r="Q659" s="563"/>
    </row>
    <row r="660" spans="1:17">
      <c r="A660" s="563"/>
      <c r="B660" s="83"/>
      <c r="C660" s="4148"/>
      <c r="D660" s="4137" t="s">
        <v>782</v>
      </c>
      <c r="E660" s="4137"/>
      <c r="F660" s="4137"/>
      <c r="G660" s="1135">
        <f>(H660*H656)+(I660*I656)+(J660*J656)+(K660*K656)+(L660*L656)</f>
        <v>850</v>
      </c>
      <c r="H660" s="132">
        <v>1</v>
      </c>
      <c r="I660" s="132">
        <v>0</v>
      </c>
      <c r="J660" s="132">
        <v>0</v>
      </c>
      <c r="K660" s="132">
        <v>2</v>
      </c>
      <c r="L660" s="1136">
        <v>0</v>
      </c>
      <c r="M660" s="563"/>
      <c r="N660" s="563"/>
      <c r="O660" s="563"/>
      <c r="P660" s="563"/>
      <c r="Q660" s="563"/>
    </row>
    <row r="661" spans="1:17">
      <c r="A661" s="563"/>
      <c r="B661" s="83"/>
      <c r="C661" s="4148"/>
      <c r="D661" s="4137" t="s">
        <v>783</v>
      </c>
      <c r="E661" s="4137"/>
      <c r="F661" s="4137"/>
      <c r="G661" s="1135">
        <f>(H661*H656)+(I661*I656)+(J661*J656)+(K661*K656)+(L661*L656)</f>
        <v>1895</v>
      </c>
      <c r="H661" s="133">
        <v>0.5</v>
      </c>
      <c r="I661" s="132">
        <v>1</v>
      </c>
      <c r="J661" s="132">
        <v>1</v>
      </c>
      <c r="K661" s="132">
        <v>1</v>
      </c>
      <c r="L661" s="1136">
        <v>1</v>
      </c>
      <c r="M661" s="563"/>
      <c r="N661" s="563"/>
      <c r="O661" s="563"/>
      <c r="P661" s="563"/>
      <c r="Q661" s="563"/>
    </row>
    <row r="662" spans="1:17">
      <c r="A662" s="563"/>
      <c r="B662" s="83"/>
      <c r="C662" s="4148"/>
      <c r="D662" s="4137" t="s">
        <v>784</v>
      </c>
      <c r="E662" s="4137"/>
      <c r="F662" s="4137"/>
      <c r="G662" s="1135">
        <f>(H662*H656)+(I662*I656)+(J662*J656)+(K662*K656)+(L662*L656)</f>
        <v>1190</v>
      </c>
      <c r="H662" s="132">
        <v>0</v>
      </c>
      <c r="I662" s="132">
        <v>0</v>
      </c>
      <c r="J662" s="132">
        <v>2</v>
      </c>
      <c r="K662" s="132">
        <v>2</v>
      </c>
      <c r="L662" s="1136">
        <v>1</v>
      </c>
      <c r="M662" s="563"/>
      <c r="N662" s="563"/>
      <c r="O662" s="563"/>
      <c r="P662" s="563"/>
      <c r="Q662" s="563"/>
    </row>
    <row r="663" spans="1:17">
      <c r="A663" s="563"/>
      <c r="B663" s="83"/>
      <c r="C663" s="4148"/>
      <c r="D663" s="4137" t="s">
        <v>785</v>
      </c>
      <c r="E663" s="4137"/>
      <c r="F663" s="4137"/>
      <c r="G663" s="1135">
        <f>(H663*H656)+(I663*I656)+(J663*J656)+(K663*K656)+(L663*L656)</f>
        <v>2540</v>
      </c>
      <c r="H663" s="132">
        <v>1</v>
      </c>
      <c r="I663" s="132">
        <v>2</v>
      </c>
      <c r="J663" s="132">
        <v>0</v>
      </c>
      <c r="K663" s="132">
        <v>1</v>
      </c>
      <c r="L663" s="1136">
        <v>0</v>
      </c>
      <c r="M663" s="563"/>
      <c r="N663" s="563"/>
      <c r="O663" s="563"/>
      <c r="P663" s="563"/>
      <c r="Q663" s="563"/>
    </row>
    <row r="664" spans="1:17" ht="15.75">
      <c r="A664" s="563"/>
      <c r="B664" s="83"/>
      <c r="C664" s="1133"/>
      <c r="D664" s="1137"/>
      <c r="E664" s="563"/>
      <c r="F664" s="83"/>
      <c r="G664" s="1135"/>
      <c r="H664" s="126" t="s">
        <v>185</v>
      </c>
      <c r="I664" s="127" t="s">
        <v>184</v>
      </c>
      <c r="J664" s="127" t="s">
        <v>14</v>
      </c>
      <c r="K664" s="127" t="s">
        <v>183</v>
      </c>
      <c r="L664" s="1132" t="s">
        <v>778</v>
      </c>
      <c r="M664" s="563"/>
      <c r="N664" s="563"/>
      <c r="O664" s="563"/>
      <c r="P664" s="563"/>
      <c r="Q664" s="563"/>
    </row>
    <row r="665" spans="1:17" ht="15.75">
      <c r="A665" s="563"/>
      <c r="B665" s="83"/>
      <c r="C665" s="1133"/>
      <c r="D665" s="1137"/>
      <c r="E665" s="563"/>
      <c r="F665" s="83"/>
      <c r="G665" s="1138" t="s">
        <v>786</v>
      </c>
      <c r="H665" s="134">
        <f>SUM(H659:H664)</f>
        <v>2.5</v>
      </c>
      <c r="I665" s="134">
        <f>SUM(I659:I664)</f>
        <v>4</v>
      </c>
      <c r="J665" s="134">
        <f>SUM(J659:J664)</f>
        <v>4</v>
      </c>
      <c r="K665" s="134">
        <f>SUM(K659:K664)</f>
        <v>6</v>
      </c>
      <c r="L665" s="1139">
        <f>SUM(L659:L664)</f>
        <v>3</v>
      </c>
      <c r="M665" s="563"/>
      <c r="N665" s="563"/>
      <c r="O665" s="563"/>
      <c r="P665" s="563"/>
      <c r="Q665" s="563"/>
    </row>
    <row r="666" spans="1:17">
      <c r="A666" s="563"/>
      <c r="B666" s="83"/>
      <c r="C666" s="1140"/>
      <c r="D666" s="1137"/>
      <c r="E666" s="563"/>
      <c r="F666" s="83"/>
      <c r="G666" s="1141"/>
      <c r="H666" s="135"/>
      <c r="I666" s="135"/>
      <c r="J666" s="135"/>
      <c r="K666" s="135"/>
      <c r="L666" s="1142"/>
      <c r="M666" s="563"/>
      <c r="N666" s="563"/>
      <c r="O666" s="563"/>
      <c r="P666" s="563"/>
      <c r="Q666" s="563"/>
    </row>
    <row r="667" spans="1:17" ht="15.75">
      <c r="A667" s="563"/>
      <c r="B667" s="83"/>
      <c r="C667" s="1143">
        <v>3</v>
      </c>
      <c r="D667" s="4137" t="s">
        <v>787</v>
      </c>
      <c r="E667" s="4137"/>
      <c r="F667" s="4137"/>
      <c r="G667" s="136">
        <f>(H667*H656)+(I667*I656)+(J667*J656)+(K667*K656)+(L667*L656)</f>
        <v>208.60000000000002</v>
      </c>
      <c r="H667" s="137">
        <v>0.06</v>
      </c>
      <c r="I667" s="137">
        <v>0.08</v>
      </c>
      <c r="J667" s="137">
        <v>0.15</v>
      </c>
      <c r="K667" s="137">
        <v>0.2</v>
      </c>
      <c r="L667" s="1144">
        <v>0.1</v>
      </c>
      <c r="M667" s="563"/>
      <c r="N667" s="563"/>
      <c r="O667" s="563"/>
      <c r="P667" s="563"/>
      <c r="Q667" s="563"/>
    </row>
    <row r="668" spans="1:17">
      <c r="A668" s="563"/>
      <c r="B668" s="83"/>
      <c r="C668" s="1140"/>
      <c r="D668" s="1145"/>
      <c r="E668" s="1146"/>
      <c r="F668" s="138"/>
      <c r="G668" s="1135"/>
      <c r="H668" s="135"/>
      <c r="I668" s="135"/>
      <c r="J668" s="135"/>
      <c r="K668" s="135"/>
      <c r="L668" s="1142"/>
      <c r="M668" s="563"/>
      <c r="N668" s="563"/>
      <c r="O668" s="563"/>
      <c r="P668" s="563"/>
      <c r="Q668" s="563"/>
    </row>
    <row r="669" spans="1:17" ht="15.75">
      <c r="A669" s="563"/>
      <c r="B669" s="83"/>
      <c r="C669" s="1143">
        <v>4</v>
      </c>
      <c r="D669" s="4137" t="s">
        <v>788</v>
      </c>
      <c r="E669" s="4137"/>
      <c r="F669" s="4137"/>
      <c r="G669" s="136">
        <f>(H669*H656)+(I669*I656)+(J669*J656)+(K669*K656)+(L669*L656)</f>
        <v>213.5</v>
      </c>
      <c r="H669" s="137">
        <v>0.06</v>
      </c>
      <c r="I669" s="137">
        <v>0.1</v>
      </c>
      <c r="J669" s="137">
        <v>0.12</v>
      </c>
      <c r="K669" s="137">
        <v>0.15</v>
      </c>
      <c r="L669" s="1144">
        <v>0.12</v>
      </c>
      <c r="M669" s="563"/>
      <c r="N669" s="563"/>
      <c r="O669" s="563"/>
      <c r="P669" s="563"/>
      <c r="Q669" s="563"/>
    </row>
    <row r="670" spans="1:17">
      <c r="A670" s="563"/>
      <c r="B670" s="83"/>
      <c r="C670" s="1140"/>
      <c r="D670" s="1145"/>
      <c r="E670" s="1146"/>
      <c r="F670" s="138"/>
      <c r="G670" s="1135"/>
      <c r="H670" s="135"/>
      <c r="I670" s="135"/>
      <c r="J670" s="135"/>
      <c r="K670" s="135"/>
      <c r="L670" s="1142"/>
      <c r="M670" s="563"/>
      <c r="N670" s="563"/>
      <c r="O670" s="563"/>
      <c r="P670" s="563"/>
      <c r="Q670" s="563"/>
    </row>
    <row r="671" spans="1:17" ht="15.75">
      <c r="A671" s="563"/>
      <c r="B671" s="83"/>
      <c r="C671" s="1143">
        <v>5</v>
      </c>
      <c r="D671" s="4137" t="s">
        <v>727</v>
      </c>
      <c r="E671" s="4137"/>
      <c r="F671" s="4137"/>
      <c r="G671" s="136">
        <f>(H671*H656)+(I671*I656)+(J671*J656)+(K671*K656)+(L671*L656)</f>
        <v>237.5</v>
      </c>
      <c r="H671" s="137">
        <v>0.06</v>
      </c>
      <c r="I671" s="137">
        <v>0.1</v>
      </c>
      <c r="J671" s="137">
        <v>0.15</v>
      </c>
      <c r="K671" s="137">
        <v>0.2</v>
      </c>
      <c r="L671" s="1144">
        <v>0.15</v>
      </c>
      <c r="M671" s="563"/>
      <c r="N671" s="563"/>
      <c r="O671" s="563"/>
      <c r="P671" s="563"/>
      <c r="Q671" s="563"/>
    </row>
    <row r="672" spans="1:17" ht="15.75" thickBot="1">
      <c r="A672" s="563"/>
      <c r="B672" s="83"/>
      <c r="C672" s="1147"/>
      <c r="D672" s="1148"/>
      <c r="E672" s="1149"/>
      <c r="F672" s="1150"/>
      <c r="G672" s="1151"/>
      <c r="H672" s="1152"/>
      <c r="I672" s="1152"/>
      <c r="J672" s="1149"/>
      <c r="K672" s="1149"/>
      <c r="L672" s="761"/>
      <c r="M672" s="563"/>
      <c r="N672" s="563"/>
      <c r="O672" s="563"/>
      <c r="P672" s="563"/>
      <c r="Q672" s="563"/>
    </row>
    <row r="673" spans="1:17">
      <c r="A673" s="563"/>
      <c r="B673" s="83"/>
      <c r="C673" s="83"/>
      <c r="D673" s="83"/>
      <c r="E673" s="83"/>
      <c r="F673" s="83"/>
      <c r="G673" s="83"/>
      <c r="H673" s="83"/>
      <c r="I673" s="83"/>
      <c r="J673" s="83"/>
      <c r="K673" s="83"/>
      <c r="L673" s="83"/>
      <c r="M673" s="563"/>
      <c r="N673" s="563"/>
      <c r="O673" s="563"/>
      <c r="P673" s="563"/>
      <c r="Q673" s="563"/>
    </row>
    <row r="674" spans="1:17">
      <c r="A674" s="591"/>
      <c r="B674" s="592"/>
      <c r="C674" s="593"/>
      <c r="D674" s="593"/>
      <c r="E674" s="593"/>
      <c r="F674" s="593"/>
      <c r="G674" s="593"/>
      <c r="H674" s="593"/>
      <c r="I674" s="593"/>
      <c r="J674" s="592"/>
      <c r="K674" s="592"/>
      <c r="L674" s="592"/>
      <c r="M674" s="591"/>
      <c r="N674" s="591"/>
      <c r="O674" s="591"/>
      <c r="P674" s="591"/>
      <c r="Q674" s="591"/>
    </row>
    <row r="675" spans="1:17" ht="15.75" thickBot="1">
      <c r="A675" s="563"/>
      <c r="B675" s="83"/>
      <c r="C675" s="83"/>
      <c r="D675" s="83"/>
      <c r="E675" s="83"/>
      <c r="F675" s="83"/>
      <c r="G675" s="83"/>
      <c r="H675" s="83"/>
      <c r="I675" s="83"/>
      <c r="J675" s="83"/>
      <c r="K675" s="83"/>
      <c r="L675" s="83"/>
      <c r="M675" s="563"/>
      <c r="N675" s="563"/>
      <c r="O675" s="563"/>
      <c r="P675" s="563"/>
      <c r="Q675" s="563"/>
    </row>
    <row r="676" spans="1:17" ht="18">
      <c r="A676" s="563"/>
      <c r="B676" s="83"/>
      <c r="C676" s="4138" t="s">
        <v>789</v>
      </c>
      <c r="D676" s="4139"/>
      <c r="E676" s="4139"/>
      <c r="F676" s="4139"/>
      <c r="G676" s="4139"/>
      <c r="H676" s="4139"/>
      <c r="I676" s="4139"/>
      <c r="J676" s="4139"/>
      <c r="K676" s="4139"/>
      <c r="L676" s="4140"/>
      <c r="M676" s="563"/>
      <c r="N676" s="563"/>
      <c r="O676" s="563"/>
      <c r="P676" s="563"/>
      <c r="Q676" s="563"/>
    </row>
    <row r="677" spans="1:17">
      <c r="A677" s="563"/>
      <c r="B677" s="83"/>
      <c r="C677" s="1153" t="s">
        <v>790</v>
      </c>
      <c r="D677" s="1154"/>
      <c r="E677" s="1154"/>
      <c r="F677" s="1154"/>
      <c r="G677" s="1154"/>
      <c r="H677" s="1154"/>
      <c r="I677" s="1154"/>
      <c r="J677" s="1155"/>
      <c r="K677" s="1155"/>
      <c r="L677" s="1156"/>
      <c r="M677" s="563"/>
      <c r="N677" s="563"/>
      <c r="O677" s="563"/>
      <c r="P677" s="563"/>
      <c r="Q677" s="563"/>
    </row>
    <row r="678" spans="1:17">
      <c r="A678" s="563"/>
      <c r="B678" s="83"/>
      <c r="C678" s="4141" t="s">
        <v>791</v>
      </c>
      <c r="D678" s="4142"/>
      <c r="E678" s="4142"/>
      <c r="F678" s="4142"/>
      <c r="G678" s="4142"/>
      <c r="H678" s="4142"/>
      <c r="I678" s="4142"/>
      <c r="J678" s="4142"/>
      <c r="K678" s="4142"/>
      <c r="L678" s="4143"/>
      <c r="M678" s="563"/>
      <c r="N678" s="563"/>
      <c r="O678" s="563"/>
      <c r="P678" s="563"/>
      <c r="Q678" s="563"/>
    </row>
    <row r="679" spans="1:17">
      <c r="A679" s="563"/>
      <c r="B679" s="83"/>
      <c r="C679" s="4141"/>
      <c r="D679" s="4142"/>
      <c r="E679" s="4142"/>
      <c r="F679" s="4142"/>
      <c r="G679" s="4142"/>
      <c r="H679" s="4142"/>
      <c r="I679" s="4142"/>
      <c r="J679" s="4142"/>
      <c r="K679" s="4142"/>
      <c r="L679" s="4143"/>
      <c r="M679" s="563"/>
      <c r="N679" s="563"/>
      <c r="O679" s="563"/>
      <c r="P679" s="563"/>
      <c r="Q679" s="563"/>
    </row>
    <row r="680" spans="1:17">
      <c r="A680" s="563"/>
      <c r="B680" s="83"/>
      <c r="C680" s="4141"/>
      <c r="D680" s="4142"/>
      <c r="E680" s="4142"/>
      <c r="F680" s="4142"/>
      <c r="G680" s="4142"/>
      <c r="H680" s="4142"/>
      <c r="I680" s="4142"/>
      <c r="J680" s="4142"/>
      <c r="K680" s="4142"/>
      <c r="L680" s="4143"/>
      <c r="M680" s="563"/>
      <c r="N680" s="563"/>
      <c r="O680" s="563"/>
      <c r="P680" s="563"/>
      <c r="Q680" s="563"/>
    </row>
    <row r="681" spans="1:17">
      <c r="A681" s="563"/>
      <c r="B681" s="83"/>
      <c r="C681" s="4141"/>
      <c r="D681" s="4142"/>
      <c r="E681" s="4142"/>
      <c r="F681" s="4142"/>
      <c r="G681" s="4142"/>
      <c r="H681" s="4142"/>
      <c r="I681" s="4142"/>
      <c r="J681" s="4142"/>
      <c r="K681" s="4142"/>
      <c r="L681" s="4143"/>
      <c r="M681" s="563"/>
      <c r="N681" s="563"/>
      <c r="O681" s="563"/>
      <c r="P681" s="563"/>
      <c r="Q681" s="563"/>
    </row>
    <row r="682" spans="1:17">
      <c r="A682" s="563"/>
      <c r="B682" s="83"/>
      <c r="C682" s="4141" t="s">
        <v>792</v>
      </c>
      <c r="D682" s="4142"/>
      <c r="E682" s="4142"/>
      <c r="F682" s="4142"/>
      <c r="G682" s="4142"/>
      <c r="H682" s="4142"/>
      <c r="I682" s="4142"/>
      <c r="J682" s="4142"/>
      <c r="K682" s="4142"/>
      <c r="L682" s="4143"/>
      <c r="M682" s="563"/>
      <c r="N682" s="563"/>
      <c r="O682" s="563"/>
      <c r="P682" s="563"/>
      <c r="Q682" s="563"/>
    </row>
    <row r="683" spans="1:17">
      <c r="A683" s="563"/>
      <c r="B683" s="83"/>
      <c r="C683" s="4141"/>
      <c r="D683" s="4142"/>
      <c r="E683" s="4142"/>
      <c r="F683" s="4142"/>
      <c r="G683" s="4142"/>
      <c r="H683" s="4142"/>
      <c r="I683" s="4142"/>
      <c r="J683" s="4142"/>
      <c r="K683" s="4142"/>
      <c r="L683" s="4143"/>
      <c r="M683" s="563"/>
      <c r="N683" s="563"/>
      <c r="O683" s="563"/>
      <c r="P683" s="563"/>
      <c r="Q683" s="563"/>
    </row>
    <row r="684" spans="1:17">
      <c r="A684" s="563"/>
      <c r="B684" s="83"/>
      <c r="C684" s="4141"/>
      <c r="D684" s="4142"/>
      <c r="E684" s="4142"/>
      <c r="F684" s="4142"/>
      <c r="G684" s="4142"/>
      <c r="H684" s="4142"/>
      <c r="I684" s="4142"/>
      <c r="J684" s="4142"/>
      <c r="K684" s="4142"/>
      <c r="L684" s="4143"/>
      <c r="M684" s="563"/>
      <c r="N684" s="563"/>
      <c r="O684" s="563"/>
      <c r="P684" s="563"/>
      <c r="Q684" s="563"/>
    </row>
    <row r="685" spans="1:17">
      <c r="A685" s="563"/>
      <c r="B685" s="83"/>
      <c r="C685" s="4144"/>
      <c r="D685" s="4145"/>
      <c r="E685" s="4145"/>
      <c r="F685" s="4145"/>
      <c r="G685" s="4145"/>
      <c r="H685" s="4145"/>
      <c r="I685" s="4145"/>
      <c r="J685" s="4145"/>
      <c r="K685" s="4145"/>
      <c r="L685" s="4146"/>
      <c r="M685" s="563"/>
      <c r="N685" s="563"/>
      <c r="O685" s="563"/>
      <c r="P685" s="563"/>
      <c r="Q685" s="563"/>
    </row>
    <row r="686" spans="1:17">
      <c r="A686" s="563"/>
      <c r="B686" s="83"/>
      <c r="C686" s="4150" t="s">
        <v>793</v>
      </c>
      <c r="D686" s="4151"/>
      <c r="E686" s="4151"/>
      <c r="F686" s="4151"/>
      <c r="G686" s="4152" t="s">
        <v>794</v>
      </c>
      <c r="H686" s="4152"/>
      <c r="I686" s="4153">
        <v>0.09</v>
      </c>
      <c r="J686" s="4154" t="s">
        <v>795</v>
      </c>
      <c r="K686" s="4154"/>
      <c r="L686" s="4155">
        <v>0.12</v>
      </c>
      <c r="M686" s="563"/>
      <c r="N686" s="563"/>
      <c r="O686" s="563"/>
      <c r="P686" s="563"/>
      <c r="Q686" s="563"/>
    </row>
    <row r="687" spans="1:17">
      <c r="A687" s="563"/>
      <c r="B687" s="83"/>
      <c r="C687" s="4150"/>
      <c r="D687" s="4151"/>
      <c r="E687" s="4151"/>
      <c r="F687" s="4151"/>
      <c r="G687" s="4152"/>
      <c r="H687" s="4152"/>
      <c r="I687" s="4153"/>
      <c r="J687" s="4154"/>
      <c r="K687" s="4154"/>
      <c r="L687" s="4155"/>
      <c r="M687" s="563"/>
      <c r="N687" s="563"/>
      <c r="O687" s="563"/>
      <c r="P687" s="563"/>
      <c r="Q687" s="563"/>
    </row>
    <row r="688" spans="1:17" ht="18">
      <c r="A688" s="563"/>
      <c r="B688" s="83"/>
      <c r="C688" s="1157"/>
      <c r="D688" s="139"/>
      <c r="E688" s="139"/>
      <c r="F688" s="139"/>
      <c r="G688" s="482"/>
      <c r="H688" s="482"/>
      <c r="I688" s="140"/>
      <c r="J688" s="483"/>
      <c r="K688" s="483"/>
      <c r="L688" s="1158"/>
      <c r="M688" s="563"/>
      <c r="N688" s="563"/>
      <c r="O688" s="563"/>
      <c r="P688" s="563"/>
      <c r="Q688" s="563"/>
    </row>
    <row r="689" spans="1:17">
      <c r="A689" s="563"/>
      <c r="B689" s="83"/>
      <c r="C689" s="4156" t="str">
        <f>IF(E689="","produit à servir","produits entiers à couper en ")</f>
        <v xml:space="preserve">produits entiers à couper en </v>
      </c>
      <c r="D689" s="4157"/>
      <c r="E689" s="4158">
        <f>IF(K696=1,"",K696)</f>
        <v>1.5</v>
      </c>
      <c r="F689" s="4147">
        <f>LARGE(F697:F701,1)</f>
        <v>3</v>
      </c>
      <c r="G689" s="4147" t="s">
        <v>796</v>
      </c>
      <c r="H689" s="4147" t="s">
        <v>797</v>
      </c>
      <c r="I689" s="4147">
        <f>LARGE(G697:G701,1)</f>
        <v>2</v>
      </c>
      <c r="J689" s="4147" t="s">
        <v>798</v>
      </c>
      <c r="K689" s="1159"/>
      <c r="L689" s="1160"/>
      <c r="M689" s="563"/>
      <c r="N689" s="563"/>
      <c r="O689" s="563"/>
      <c r="P689" s="563"/>
      <c r="Q689" s="563"/>
    </row>
    <row r="690" spans="1:17">
      <c r="A690" s="563"/>
      <c r="B690" s="83"/>
      <c r="C690" s="4156"/>
      <c r="D690" s="4157"/>
      <c r="E690" s="4158"/>
      <c r="F690" s="4147"/>
      <c r="G690" s="4147"/>
      <c r="H690" s="4147"/>
      <c r="I690" s="4147"/>
      <c r="J690" s="4147"/>
      <c r="K690" s="1159"/>
      <c r="L690" s="1160"/>
      <c r="M690" s="563"/>
      <c r="N690" s="563"/>
      <c r="O690" s="563"/>
      <c r="P690" s="563"/>
      <c r="Q690" s="563"/>
    </row>
    <row r="691" spans="1:17" ht="15.75">
      <c r="A691" s="563"/>
      <c r="B691" s="83"/>
      <c r="C691" s="1161"/>
      <c r="D691" s="1162"/>
      <c r="E691" s="1163"/>
      <c r="F691" s="1164"/>
      <c r="G691" s="1164"/>
      <c r="H691" s="1164"/>
      <c r="I691" s="1164"/>
      <c r="J691" s="1165"/>
      <c r="K691" s="1166"/>
      <c r="L691" s="1167"/>
      <c r="M691" s="563"/>
      <c r="N691" s="563"/>
      <c r="O691" s="563"/>
      <c r="P691" s="563"/>
      <c r="Q691" s="563"/>
    </row>
    <row r="692" spans="1:17">
      <c r="A692" s="563"/>
      <c r="B692" s="83"/>
      <c r="C692" s="4175" t="str">
        <f>IF(D692="","MOINS","Servir ")</f>
        <v xml:space="preserve">Servir </v>
      </c>
      <c r="D692" s="4179">
        <f>IF(F689-1=0,"",F689-1)</f>
        <v>2</v>
      </c>
      <c r="E692" s="4177" t="str">
        <f>IF(D692="","",IF(G692=1,"produits entiers de","produits coupés en "))</f>
        <v>produits entiers de</v>
      </c>
      <c r="F692" s="4177"/>
      <c r="G692" s="4179">
        <f>IF(D692="","",I689/D692)</f>
        <v>1</v>
      </c>
      <c r="H692" s="4147" t="str">
        <f>IF(D692="","","parts")</f>
        <v>parts</v>
      </c>
      <c r="I692" s="4177" t="str">
        <f>IF(D692="","","grammage unitaire")</f>
        <v>grammage unitaire</v>
      </c>
      <c r="J692" s="4177"/>
      <c r="K692" s="4173">
        <f>IF(D692="","",I686/G692)</f>
        <v>0.09</v>
      </c>
      <c r="L692" s="4174"/>
      <c r="M692" s="563"/>
      <c r="N692" s="563"/>
      <c r="O692" s="563"/>
      <c r="P692" s="563"/>
      <c r="Q692" s="563"/>
    </row>
    <row r="693" spans="1:17">
      <c r="A693" s="563"/>
      <c r="B693" s="83"/>
      <c r="C693" s="4175"/>
      <c r="D693" s="4179"/>
      <c r="E693" s="4177"/>
      <c r="F693" s="4177"/>
      <c r="G693" s="4179"/>
      <c r="H693" s="4147"/>
      <c r="I693" s="4177"/>
      <c r="J693" s="4177"/>
      <c r="K693" s="4173"/>
      <c r="L693" s="4174"/>
      <c r="M693" s="563"/>
      <c r="N693" s="563"/>
      <c r="O693" s="563"/>
      <c r="P693" s="563"/>
      <c r="Q693" s="563"/>
    </row>
    <row r="694" spans="1:17">
      <c r="A694" s="563"/>
      <c r="B694" s="83"/>
      <c r="C694" s="4175" t="str">
        <f>IF(D692="","","plus")</f>
        <v>plus</v>
      </c>
      <c r="D694" s="4176">
        <f>IF(D692="","",F689-D692)</f>
        <v>1</v>
      </c>
      <c r="E694" s="4177" t="str">
        <f>IF(D694="","","produit coupé en ")</f>
        <v xml:space="preserve">produit coupé en </v>
      </c>
      <c r="F694" s="4177"/>
      <c r="G694" s="4176">
        <f>IF(E694="","",I689)</f>
        <v>2</v>
      </c>
      <c r="H694" s="4147" t="str">
        <f>IF(E694="","","parts")</f>
        <v>parts</v>
      </c>
      <c r="I694" s="1168"/>
      <c r="J694" s="4178" t="str">
        <f>IF(D694="","moins"," de")</f>
        <v xml:space="preserve"> de</v>
      </c>
      <c r="K694" s="4173">
        <f>IF(E694="",I686-L686,I686/G694)</f>
        <v>4.4999999999999998E-2</v>
      </c>
      <c r="L694" s="4174"/>
      <c r="M694" s="563"/>
      <c r="N694" s="563"/>
      <c r="O694" s="563"/>
      <c r="P694" s="563"/>
      <c r="Q694" s="563"/>
    </row>
    <row r="695" spans="1:17">
      <c r="A695" s="563"/>
      <c r="B695" s="83"/>
      <c r="C695" s="4175"/>
      <c r="D695" s="4176"/>
      <c r="E695" s="4177"/>
      <c r="F695" s="4177"/>
      <c r="G695" s="4176"/>
      <c r="H695" s="4147"/>
      <c r="I695" s="1168"/>
      <c r="J695" s="4178"/>
      <c r="K695" s="4173"/>
      <c r="L695" s="4174"/>
      <c r="M695" s="563"/>
      <c r="N695" s="563"/>
      <c r="O695" s="563"/>
      <c r="P695" s="563"/>
      <c r="Q695" s="563"/>
    </row>
    <row r="696" spans="1:17" ht="22.5">
      <c r="A696" s="563"/>
      <c r="B696" s="83"/>
      <c r="C696" s="1169" t="s">
        <v>799</v>
      </c>
      <c r="D696" s="141" t="s">
        <v>800</v>
      </c>
      <c r="E696" s="141" t="s">
        <v>801</v>
      </c>
      <c r="F696" s="142" t="s">
        <v>802</v>
      </c>
      <c r="G696" s="142"/>
      <c r="H696" s="1170" t="s">
        <v>803</v>
      </c>
      <c r="I696" s="1171" t="s">
        <v>797</v>
      </c>
      <c r="J696" s="1171"/>
      <c r="K696" s="1172">
        <f>LARGE(L697:L701,1)</f>
        <v>1.5</v>
      </c>
      <c r="L696" s="1173">
        <f>SMALL(E697:E701,COUNTIF(E697:E701,0)+1)</f>
        <v>3.0000000000000027E-2</v>
      </c>
      <c r="M696" s="563"/>
      <c r="N696" s="563"/>
      <c r="O696" s="563"/>
      <c r="P696" s="563"/>
      <c r="Q696" s="563"/>
    </row>
    <row r="697" spans="1:17">
      <c r="A697" s="563"/>
      <c r="B697" s="83"/>
      <c r="C697" s="1174">
        <f>L686*I697</f>
        <v>0</v>
      </c>
      <c r="D697" s="143">
        <f>I686*H697</f>
        <v>0.09</v>
      </c>
      <c r="E697" s="143">
        <f>D697-C697</f>
        <v>0.09</v>
      </c>
      <c r="F697" s="144">
        <f>IF(E697=L696,H697,0)</f>
        <v>0</v>
      </c>
      <c r="G697" s="144">
        <f>IF(F697&gt;0,I697,0)</f>
        <v>0</v>
      </c>
      <c r="H697" s="1172">
        <v>1</v>
      </c>
      <c r="I697" s="145">
        <f>INT(J697)</f>
        <v>0</v>
      </c>
      <c r="J697" s="145">
        <f>D697/L686</f>
        <v>0.75</v>
      </c>
      <c r="K697" s="1172">
        <f>IF(F697=0,0,F697/G697)</f>
        <v>0</v>
      </c>
      <c r="L697" s="1175">
        <f>ROUNDDOWN(K697,1)</f>
        <v>0</v>
      </c>
      <c r="M697" s="563"/>
      <c r="N697" s="563"/>
      <c r="O697" s="563"/>
      <c r="P697" s="563"/>
      <c r="Q697" s="563"/>
    </row>
    <row r="698" spans="1:17">
      <c r="A698" s="563"/>
      <c r="B698" s="83"/>
      <c r="C698" s="1174">
        <f>L686*I698</f>
        <v>0.12</v>
      </c>
      <c r="D698" s="143">
        <f>I686*H698</f>
        <v>0.18</v>
      </c>
      <c r="E698" s="143">
        <f>D698-C698</f>
        <v>0.06</v>
      </c>
      <c r="F698" s="144">
        <f>IF(E698=L696,H698,0)</f>
        <v>0</v>
      </c>
      <c r="G698" s="144">
        <f>IF(F698&gt;0,I698,0)</f>
        <v>0</v>
      </c>
      <c r="H698" s="1172">
        <v>2</v>
      </c>
      <c r="I698" s="145">
        <f>INT(J698)</f>
        <v>1</v>
      </c>
      <c r="J698" s="145">
        <f>D698/L686</f>
        <v>1.5</v>
      </c>
      <c r="K698" s="1172">
        <f>IF(F698=0,0,F698/G698)</f>
        <v>0</v>
      </c>
      <c r="L698" s="1175">
        <f>ROUNDDOWN(K698,1)</f>
        <v>0</v>
      </c>
      <c r="M698" s="563"/>
      <c r="N698" s="563"/>
      <c r="O698" s="563"/>
      <c r="P698" s="563"/>
      <c r="Q698" s="563"/>
    </row>
    <row r="699" spans="1:17">
      <c r="A699" s="563"/>
      <c r="B699" s="83"/>
      <c r="C699" s="1174">
        <f>L686*I699</f>
        <v>0.24</v>
      </c>
      <c r="D699" s="143">
        <f>I686*H699</f>
        <v>0.27</v>
      </c>
      <c r="E699" s="143">
        <f>D699-C699</f>
        <v>3.0000000000000027E-2</v>
      </c>
      <c r="F699" s="144">
        <f>IF(E699=L696,H699,0)</f>
        <v>3</v>
      </c>
      <c r="G699" s="144">
        <f>IF(F699&gt;0,I699,0)</f>
        <v>2</v>
      </c>
      <c r="H699" s="1172">
        <v>3</v>
      </c>
      <c r="I699" s="145">
        <f>INT(J699)</f>
        <v>2</v>
      </c>
      <c r="J699" s="145">
        <f>D699/L686</f>
        <v>2.2500000000000004</v>
      </c>
      <c r="K699" s="1172">
        <f>IF(F699=0,0,F699/G699)</f>
        <v>1.5</v>
      </c>
      <c r="L699" s="1175">
        <f>ROUNDDOWN(K699,1)</f>
        <v>1.5</v>
      </c>
      <c r="M699" s="563"/>
      <c r="N699" s="563"/>
      <c r="O699" s="563"/>
      <c r="P699" s="563"/>
      <c r="Q699" s="563"/>
    </row>
    <row r="700" spans="1:17">
      <c r="A700" s="563"/>
      <c r="B700" s="83"/>
      <c r="C700" s="1174">
        <f>L686*I700</f>
        <v>0.36</v>
      </c>
      <c r="D700" s="143">
        <f>I686*H700</f>
        <v>0.36</v>
      </c>
      <c r="E700" s="143">
        <f>D700-C700</f>
        <v>0</v>
      </c>
      <c r="F700" s="144">
        <f>IF(E700=L696,H700,0)</f>
        <v>0</v>
      </c>
      <c r="G700" s="144">
        <f>IF(F700&gt;0,I700,0)</f>
        <v>0</v>
      </c>
      <c r="H700" s="1172">
        <v>4</v>
      </c>
      <c r="I700" s="145">
        <f>INT(J700)</f>
        <v>3</v>
      </c>
      <c r="J700" s="145">
        <f>D700/L686</f>
        <v>3</v>
      </c>
      <c r="K700" s="1172">
        <f>IF(F700=0,0,F700/G700)</f>
        <v>0</v>
      </c>
      <c r="L700" s="1175">
        <f>ROUNDDOWN(K700,1)</f>
        <v>0</v>
      </c>
      <c r="M700" s="563"/>
      <c r="N700" s="563"/>
      <c r="O700" s="563"/>
      <c r="P700" s="563"/>
      <c r="Q700" s="563"/>
    </row>
    <row r="701" spans="1:17" ht="15.75" thickBot="1">
      <c r="A701" s="563"/>
      <c r="B701" s="83"/>
      <c r="C701" s="1176">
        <f>L686*I701</f>
        <v>0.36</v>
      </c>
      <c r="D701" s="1177">
        <f>I686*H701</f>
        <v>0.44999999999999996</v>
      </c>
      <c r="E701" s="1177">
        <f>D701-C701</f>
        <v>8.9999999999999969E-2</v>
      </c>
      <c r="F701" s="1178">
        <f>IF(E701=L696,H701,0)</f>
        <v>0</v>
      </c>
      <c r="G701" s="1178">
        <f>IF(F701&gt;0,I701,0)</f>
        <v>0</v>
      </c>
      <c r="H701" s="1179">
        <v>5</v>
      </c>
      <c r="I701" s="1180">
        <f>INT(J701)</f>
        <v>3</v>
      </c>
      <c r="J701" s="1180">
        <f>D701/L686</f>
        <v>3.7499999999999996</v>
      </c>
      <c r="K701" s="1179">
        <f>IF(F701=0,0,F701/G701)</f>
        <v>0</v>
      </c>
      <c r="L701" s="1181">
        <f>ROUNDDOWN(K701,1)</f>
        <v>0</v>
      </c>
      <c r="M701" s="563"/>
      <c r="N701" s="563"/>
      <c r="O701" s="563"/>
      <c r="P701" s="563"/>
      <c r="Q701" s="563"/>
    </row>
    <row r="702" spans="1:17">
      <c r="A702" s="563"/>
      <c r="B702" s="83"/>
      <c r="C702" s="83"/>
      <c r="D702" s="83"/>
      <c r="E702" s="83"/>
      <c r="F702" s="83"/>
      <c r="G702" s="83"/>
      <c r="H702" s="83"/>
      <c r="I702" s="83"/>
      <c r="J702" s="83"/>
      <c r="K702" s="83"/>
      <c r="L702" s="83"/>
      <c r="M702" s="563"/>
      <c r="N702" s="563"/>
      <c r="O702" s="563"/>
      <c r="P702" s="563"/>
      <c r="Q702" s="563"/>
    </row>
    <row r="703" spans="1:17">
      <c r="A703" s="563"/>
      <c r="B703" s="83"/>
      <c r="C703" s="83"/>
      <c r="D703" s="83"/>
      <c r="E703" s="83"/>
      <c r="F703" s="83"/>
      <c r="G703" s="83"/>
      <c r="H703" s="83"/>
      <c r="I703" s="83"/>
      <c r="J703" s="83"/>
      <c r="K703" s="83"/>
      <c r="L703" s="83"/>
      <c r="M703" s="563"/>
      <c r="N703" s="563"/>
      <c r="O703" s="563"/>
      <c r="P703" s="563"/>
      <c r="Q703" s="563"/>
    </row>
    <row r="704" spans="1:17" ht="18">
      <c r="A704" s="563"/>
      <c r="B704" s="83"/>
      <c r="C704" s="4159" t="s">
        <v>804</v>
      </c>
      <c r="D704" s="4160"/>
      <c r="E704" s="4160"/>
      <c r="F704" s="4160"/>
      <c r="G704" s="4160"/>
      <c r="H704" s="4160"/>
      <c r="I704" s="4160"/>
      <c r="J704" s="4160"/>
      <c r="K704" s="4160"/>
      <c r="L704" s="4160"/>
      <c r="M704" s="4161"/>
      <c r="N704" s="563"/>
      <c r="O704" s="563"/>
      <c r="P704" s="563"/>
      <c r="Q704" s="563"/>
    </row>
    <row r="705" spans="1:17" ht="15.75">
      <c r="A705" s="563"/>
      <c r="B705" s="83"/>
      <c r="C705" s="4162" t="s">
        <v>2378</v>
      </c>
      <c r="D705" s="4163"/>
      <c r="E705" s="4163"/>
      <c r="F705" s="4163"/>
      <c r="G705" s="4163"/>
      <c r="H705" s="4163"/>
      <c r="I705" s="4163"/>
      <c r="J705" s="4163"/>
      <c r="K705" s="4163"/>
      <c r="L705" s="4163"/>
      <c r="M705" s="4164"/>
      <c r="N705" s="563"/>
      <c r="O705" s="563"/>
      <c r="P705" s="563"/>
      <c r="Q705" s="563"/>
    </row>
    <row r="706" spans="1:17" ht="15.75">
      <c r="A706" s="563"/>
      <c r="B706" s="83"/>
      <c r="C706" s="1182"/>
      <c r="D706" s="146"/>
      <c r="E706" s="4165" t="s">
        <v>805</v>
      </c>
      <c r="F706" s="4165"/>
      <c r="G706" s="4165"/>
      <c r="H706" s="4165"/>
      <c r="I706" s="4165"/>
      <c r="J706" s="4165"/>
      <c r="K706" s="4165"/>
      <c r="L706" s="4165"/>
      <c r="M706" s="4166"/>
      <c r="N706" s="563"/>
      <c r="O706" s="563"/>
      <c r="P706" s="563"/>
      <c r="Q706" s="563"/>
    </row>
    <row r="707" spans="1:17">
      <c r="A707" s="563"/>
      <c r="B707" s="83"/>
      <c r="C707" s="4167" t="s">
        <v>806</v>
      </c>
      <c r="D707" s="4168"/>
      <c r="E707" s="4168"/>
      <c r="F707" s="4168"/>
      <c r="G707" s="4168"/>
      <c r="H707" s="4168"/>
      <c r="I707" s="4168"/>
      <c r="J707" s="4168"/>
      <c r="K707" s="4168"/>
      <c r="L707" s="4168"/>
      <c r="M707" s="4169"/>
      <c r="N707" s="563"/>
      <c r="O707" s="563"/>
      <c r="P707" s="563"/>
      <c r="Q707" s="563"/>
    </row>
    <row r="708" spans="1:17">
      <c r="A708" s="563"/>
      <c r="B708" s="83"/>
      <c r="C708" s="4170" t="s">
        <v>807</v>
      </c>
      <c r="D708" s="4171"/>
      <c r="E708" s="4172" t="s">
        <v>808</v>
      </c>
      <c r="F708" s="4172"/>
      <c r="G708" s="563"/>
      <c r="H708" s="83"/>
      <c r="I708" s="83"/>
      <c r="J708" s="563"/>
      <c r="K708" s="147"/>
      <c r="L708" s="563"/>
      <c r="M708" s="1183"/>
      <c r="N708" s="563"/>
      <c r="O708" s="563"/>
      <c r="P708" s="563"/>
      <c r="Q708" s="563"/>
    </row>
    <row r="709" spans="1:17">
      <c r="A709" s="563"/>
      <c r="B709" s="83"/>
      <c r="C709" s="4170"/>
      <c r="D709" s="4171"/>
      <c r="E709" s="4172"/>
      <c r="F709" s="4172"/>
      <c r="G709" s="563"/>
      <c r="H709" s="83"/>
      <c r="I709" s="83"/>
      <c r="J709" s="563"/>
      <c r="K709" s="147"/>
      <c r="L709" s="563"/>
      <c r="M709" s="1183"/>
      <c r="N709" s="563"/>
      <c r="O709" s="563"/>
      <c r="P709" s="563"/>
      <c r="Q709" s="563"/>
    </row>
    <row r="710" spans="1:17">
      <c r="A710" s="563"/>
      <c r="B710" s="83"/>
      <c r="C710" s="4182">
        <v>10</v>
      </c>
      <c r="D710" s="4183"/>
      <c r="E710" s="4183">
        <v>0.1</v>
      </c>
      <c r="F710" s="4183"/>
      <c r="G710" s="563"/>
      <c r="H710" s="83"/>
      <c r="I710" s="83"/>
      <c r="J710" s="563"/>
      <c r="K710" s="484" t="s">
        <v>809</v>
      </c>
      <c r="L710" s="148">
        <f>C710/E710</f>
        <v>100</v>
      </c>
      <c r="M710" s="1183"/>
      <c r="N710" s="563"/>
      <c r="O710" s="563"/>
      <c r="P710" s="563"/>
      <c r="Q710" s="563"/>
    </row>
    <row r="711" spans="1:17">
      <c r="A711" s="563"/>
      <c r="B711" s="83"/>
      <c r="C711" s="4182">
        <v>1</v>
      </c>
      <c r="D711" s="4183"/>
      <c r="E711" s="4183">
        <v>7.0000000000000007E-2</v>
      </c>
      <c r="F711" s="4183"/>
      <c r="G711" s="563"/>
      <c r="H711" s="83"/>
      <c r="I711" s="83"/>
      <c r="J711" s="563"/>
      <c r="K711" s="484" t="s">
        <v>809</v>
      </c>
      <c r="L711" s="148">
        <f>C711/E711</f>
        <v>14.285714285714285</v>
      </c>
      <c r="M711" s="1183"/>
      <c r="N711" s="563"/>
      <c r="O711" s="563"/>
      <c r="P711" s="563"/>
      <c r="Q711" s="563"/>
    </row>
    <row r="712" spans="1:17">
      <c r="A712" s="563"/>
      <c r="B712" s="83"/>
      <c r="C712" s="1184"/>
      <c r="D712" s="82"/>
      <c r="E712" s="149"/>
      <c r="F712" s="82"/>
      <c r="G712" s="563"/>
      <c r="H712" s="83"/>
      <c r="I712" s="83"/>
      <c r="J712" s="563"/>
      <c r="K712" s="563"/>
      <c r="L712" s="563"/>
      <c r="M712" s="1183"/>
      <c r="N712" s="563"/>
      <c r="O712" s="563"/>
      <c r="P712" s="563"/>
      <c r="Q712" s="563"/>
    </row>
    <row r="713" spans="1:17" ht="15.75">
      <c r="A713" s="563"/>
      <c r="B713" s="83"/>
      <c r="C713" s="4186" t="s">
        <v>2378</v>
      </c>
      <c r="D713" s="4187"/>
      <c r="E713" s="4187"/>
      <c r="F713" s="4187"/>
      <c r="G713" s="4187"/>
      <c r="H713" s="4187"/>
      <c r="I713" s="4187"/>
      <c r="J713" s="4187"/>
      <c r="K713" s="4187"/>
      <c r="L713" s="4187"/>
      <c r="M713" s="4188"/>
      <c r="N713" s="563"/>
      <c r="O713" s="563"/>
      <c r="P713" s="563"/>
      <c r="Q713" s="563"/>
    </row>
    <row r="714" spans="1:17" ht="15.75">
      <c r="A714" s="563"/>
      <c r="B714" s="83"/>
      <c r="C714" s="1185"/>
      <c r="D714" s="150"/>
      <c r="E714" s="4189" t="s">
        <v>810</v>
      </c>
      <c r="F714" s="4189"/>
      <c r="G714" s="4189"/>
      <c r="H714" s="4189"/>
      <c r="I714" s="4189"/>
      <c r="J714" s="4189"/>
      <c r="K714" s="4189"/>
      <c r="L714" s="4189"/>
      <c r="M714" s="4190"/>
      <c r="N714" s="563"/>
      <c r="O714" s="563"/>
      <c r="P714" s="563"/>
      <c r="Q714" s="563"/>
    </row>
    <row r="715" spans="1:17">
      <c r="A715" s="563"/>
      <c r="B715" s="83"/>
      <c r="C715" s="4170" t="s">
        <v>807</v>
      </c>
      <c r="D715" s="4171"/>
      <c r="E715" s="4172" t="s">
        <v>811</v>
      </c>
      <c r="F715" s="4172"/>
      <c r="G715" s="4180" t="s">
        <v>812</v>
      </c>
      <c r="H715" s="4180"/>
      <c r="I715" s="4180"/>
      <c r="J715" s="151"/>
      <c r="K715" s="151"/>
      <c r="L715" s="151"/>
      <c r="M715" s="4181" t="s">
        <v>813</v>
      </c>
      <c r="N715" s="563"/>
      <c r="O715" s="563"/>
      <c r="P715" s="563"/>
      <c r="Q715" s="563"/>
    </row>
    <row r="716" spans="1:17">
      <c r="A716" s="563"/>
      <c r="B716" s="83"/>
      <c r="C716" s="4170"/>
      <c r="D716" s="4171"/>
      <c r="E716" s="4172"/>
      <c r="F716" s="4172"/>
      <c r="G716" s="4180"/>
      <c r="H716" s="4180"/>
      <c r="I716" s="4180"/>
      <c r="J716" s="151"/>
      <c r="K716" s="151"/>
      <c r="L716" s="151"/>
      <c r="M716" s="4181"/>
      <c r="N716" s="563"/>
      <c r="O716" s="563"/>
      <c r="P716" s="563"/>
      <c r="Q716" s="563"/>
    </row>
    <row r="717" spans="1:17">
      <c r="A717" s="563"/>
      <c r="B717" s="83"/>
      <c r="C717" s="4182">
        <v>0.9</v>
      </c>
      <c r="D717" s="4183"/>
      <c r="E717" s="4184">
        <v>7</v>
      </c>
      <c r="F717" s="4184"/>
      <c r="G717" s="4185" t="s">
        <v>814</v>
      </c>
      <c r="H717" s="4185"/>
      <c r="I717" s="4185"/>
      <c r="J717" s="152">
        <f>C717</f>
        <v>0.9</v>
      </c>
      <c r="K717" s="1135" t="s">
        <v>797</v>
      </c>
      <c r="L717" s="1186">
        <f>E717</f>
        <v>7</v>
      </c>
      <c r="M717" s="153">
        <f>C717/E717</f>
        <v>0.12857142857142859</v>
      </c>
      <c r="N717" s="563"/>
      <c r="O717" s="563"/>
      <c r="P717" s="563"/>
      <c r="Q717" s="563"/>
    </row>
    <row r="718" spans="1:17">
      <c r="A718" s="563"/>
      <c r="B718" s="83"/>
      <c r="C718" s="4182">
        <v>3.5</v>
      </c>
      <c r="D718" s="4183"/>
      <c r="E718" s="4184">
        <v>20</v>
      </c>
      <c r="F718" s="4184"/>
      <c r="G718" s="4185" t="s">
        <v>815</v>
      </c>
      <c r="H718" s="4185"/>
      <c r="I718" s="4185"/>
      <c r="J718" s="152">
        <f>C718</f>
        <v>3.5</v>
      </c>
      <c r="K718" s="1135" t="s">
        <v>797</v>
      </c>
      <c r="L718" s="1186">
        <f>E718</f>
        <v>20</v>
      </c>
      <c r="M718" s="153">
        <f>C718/E718</f>
        <v>0.17499999999999999</v>
      </c>
      <c r="N718" s="563"/>
      <c r="O718" s="563"/>
      <c r="P718" s="563"/>
      <c r="Q718" s="563"/>
    </row>
    <row r="719" spans="1:17">
      <c r="A719" s="563"/>
      <c r="B719" s="83"/>
      <c r="C719" s="1187"/>
      <c r="D719" s="1188"/>
      <c r="E719" s="961"/>
      <c r="F719" s="1188"/>
      <c r="G719" s="961"/>
      <c r="H719" s="1188"/>
      <c r="I719" s="1188"/>
      <c r="J719" s="961"/>
      <c r="K719" s="961"/>
      <c r="L719" s="961"/>
      <c r="M719" s="1189"/>
      <c r="N719" s="563"/>
      <c r="O719" s="563"/>
      <c r="P719" s="563"/>
      <c r="Q719" s="563"/>
    </row>
    <row r="720" spans="1:17">
      <c r="A720" s="563"/>
      <c r="B720" s="83"/>
      <c r="C720" s="563"/>
      <c r="D720" s="563"/>
      <c r="E720" s="563"/>
      <c r="F720" s="563"/>
      <c r="G720" s="563"/>
      <c r="H720" s="563"/>
      <c r="I720" s="563"/>
      <c r="J720" s="563"/>
      <c r="K720" s="563"/>
      <c r="L720" s="83"/>
      <c r="M720" s="563"/>
      <c r="N720" s="563"/>
      <c r="O720" s="563"/>
      <c r="P720" s="563"/>
      <c r="Q720" s="563"/>
    </row>
    <row r="721" spans="1:17" ht="15.75" thickBot="1">
      <c r="A721" s="563"/>
      <c r="B721" s="83"/>
      <c r="C721" s="563"/>
      <c r="D721" s="563"/>
      <c r="E721" s="563"/>
      <c r="F721" s="563"/>
      <c r="G721" s="563"/>
      <c r="H721" s="563"/>
      <c r="I721" s="563"/>
      <c r="J721" s="563"/>
      <c r="K721" s="563"/>
      <c r="L721" s="83"/>
      <c r="M721" s="563"/>
      <c r="N721" s="563"/>
      <c r="O721" s="563"/>
      <c r="P721" s="563"/>
      <c r="Q721" s="563"/>
    </row>
    <row r="722" spans="1:17">
      <c r="A722" s="563"/>
      <c r="B722" s="83"/>
      <c r="C722" s="4203" t="s">
        <v>816</v>
      </c>
      <c r="D722" s="4204"/>
      <c r="E722" s="4207" t="s">
        <v>817</v>
      </c>
      <c r="F722" s="4207"/>
      <c r="G722" s="4209" t="s">
        <v>818</v>
      </c>
      <c r="H722" s="4211" t="s">
        <v>806</v>
      </c>
      <c r="I722" s="4211"/>
      <c r="J722" s="4211"/>
      <c r="K722" s="4211"/>
      <c r="L722" s="4211"/>
      <c r="M722" s="4212"/>
      <c r="N722" s="563"/>
      <c r="O722" s="563"/>
      <c r="P722" s="563"/>
      <c r="Q722" s="563"/>
    </row>
    <row r="723" spans="1:17">
      <c r="A723" s="563"/>
      <c r="B723" s="83"/>
      <c r="C723" s="4205"/>
      <c r="D723" s="4206"/>
      <c r="E723" s="4208"/>
      <c r="F723" s="4208"/>
      <c r="G723" s="4210"/>
      <c r="H723" s="154"/>
      <c r="I723" s="154"/>
      <c r="J723" s="154"/>
      <c r="K723" s="154"/>
      <c r="L723" s="154"/>
      <c r="M723" s="1190"/>
      <c r="N723" s="563"/>
      <c r="O723" s="563"/>
      <c r="P723" s="563"/>
      <c r="Q723" s="563"/>
    </row>
    <row r="724" spans="1:17">
      <c r="A724" s="563"/>
      <c r="B724" s="83"/>
      <c r="C724" s="4191">
        <v>32</v>
      </c>
      <c r="D724" s="4192"/>
      <c r="E724" s="4193">
        <v>1.45</v>
      </c>
      <c r="F724" s="4193"/>
      <c r="G724" s="4194">
        <f>C724/E724</f>
        <v>22.068965517241381</v>
      </c>
      <c r="H724" s="4195" t="s">
        <v>819</v>
      </c>
      <c r="I724" s="4195"/>
      <c r="J724" s="4195"/>
      <c r="K724" s="4195"/>
      <c r="L724" s="4195"/>
      <c r="M724" s="4196"/>
      <c r="N724" s="563"/>
      <c r="O724" s="563"/>
      <c r="P724" s="563"/>
      <c r="Q724" s="563"/>
    </row>
    <row r="725" spans="1:17">
      <c r="A725" s="563"/>
      <c r="B725" s="83"/>
      <c r="C725" s="4191"/>
      <c r="D725" s="4192"/>
      <c r="E725" s="4193"/>
      <c r="F725" s="4193"/>
      <c r="G725" s="4194"/>
      <c r="H725" s="4195"/>
      <c r="I725" s="4195"/>
      <c r="J725" s="4195"/>
      <c r="K725" s="4195"/>
      <c r="L725" s="4195"/>
      <c r="M725" s="4196"/>
      <c r="N725" s="563"/>
      <c r="O725" s="563"/>
      <c r="P725" s="563"/>
      <c r="Q725" s="563"/>
    </row>
    <row r="726" spans="1:17" ht="15.75">
      <c r="A726" s="563"/>
      <c r="B726" s="83"/>
      <c r="C726" s="4197" t="s">
        <v>820</v>
      </c>
      <c r="D726" s="4198"/>
      <c r="E726" s="4198"/>
      <c r="F726" s="4198"/>
      <c r="G726" s="4198"/>
      <c r="H726" s="4198"/>
      <c r="I726" s="4198"/>
      <c r="J726" s="4198"/>
      <c r="K726" s="4198"/>
      <c r="L726" s="4198"/>
      <c r="M726" s="4199"/>
      <c r="N726" s="563"/>
      <c r="O726" s="563"/>
      <c r="P726" s="563"/>
      <c r="Q726" s="563"/>
    </row>
    <row r="727" spans="1:17" ht="15.75">
      <c r="A727" s="563"/>
      <c r="B727" s="83"/>
      <c r="C727" s="4200">
        <v>32</v>
      </c>
      <c r="D727" s="4201"/>
      <c r="E727" s="4202">
        <v>1.2</v>
      </c>
      <c r="F727" s="4202"/>
      <c r="G727" s="485">
        <f t="shared" ref="G727:G738" si="6">C727/E727</f>
        <v>26.666666666666668</v>
      </c>
      <c r="H727" s="486" t="s">
        <v>821</v>
      </c>
      <c r="I727" s="1191"/>
      <c r="J727" s="1191"/>
      <c r="K727" s="1191"/>
      <c r="L727" s="1192"/>
      <c r="M727" s="1193"/>
      <c r="N727" s="563"/>
      <c r="O727" s="563"/>
      <c r="P727" s="563"/>
      <c r="Q727" s="563"/>
    </row>
    <row r="728" spans="1:17" ht="15.75">
      <c r="A728" s="563"/>
      <c r="B728" s="83"/>
      <c r="C728" s="4200">
        <v>12</v>
      </c>
      <c r="D728" s="4201"/>
      <c r="E728" s="4202">
        <v>1</v>
      </c>
      <c r="F728" s="4202"/>
      <c r="G728" s="485">
        <f t="shared" si="6"/>
        <v>12</v>
      </c>
      <c r="H728" s="486" t="s">
        <v>822</v>
      </c>
      <c r="I728" s="1191"/>
      <c r="J728" s="1191"/>
      <c r="K728" s="1191"/>
      <c r="L728" s="1192"/>
      <c r="M728" s="1193"/>
      <c r="N728" s="563"/>
      <c r="O728" s="563"/>
      <c r="P728" s="563"/>
      <c r="Q728" s="563"/>
    </row>
    <row r="729" spans="1:17" ht="15.75">
      <c r="A729" s="563"/>
      <c r="B729" s="83"/>
      <c r="C729" s="4200">
        <v>32</v>
      </c>
      <c r="D729" s="4201"/>
      <c r="E729" s="4202">
        <v>2</v>
      </c>
      <c r="F729" s="4202"/>
      <c r="G729" s="485">
        <f t="shared" si="6"/>
        <v>16</v>
      </c>
      <c r="H729" s="486" t="s">
        <v>823</v>
      </c>
      <c r="I729" s="1191"/>
      <c r="J729" s="1191"/>
      <c r="K729" s="1191"/>
      <c r="L729" s="1192"/>
      <c r="M729" s="1193"/>
      <c r="N729" s="563"/>
      <c r="O729" s="563"/>
      <c r="P729" s="563"/>
      <c r="Q729" s="563"/>
    </row>
    <row r="730" spans="1:17" ht="15.75">
      <c r="A730" s="563"/>
      <c r="B730" s="83"/>
      <c r="C730" s="4200">
        <v>32</v>
      </c>
      <c r="D730" s="4201"/>
      <c r="E730" s="4202">
        <v>1.2</v>
      </c>
      <c r="F730" s="4202"/>
      <c r="G730" s="485">
        <f t="shared" si="6"/>
        <v>26.666666666666668</v>
      </c>
      <c r="H730" s="486" t="s">
        <v>823</v>
      </c>
      <c r="I730" s="1191"/>
      <c r="J730" s="1191"/>
      <c r="K730" s="1191"/>
      <c r="L730" s="1192"/>
      <c r="M730" s="1193"/>
      <c r="N730" s="563"/>
      <c r="O730" s="563"/>
      <c r="P730" s="563"/>
      <c r="Q730" s="563"/>
    </row>
    <row r="731" spans="1:17" ht="15.75">
      <c r="A731" s="563"/>
      <c r="B731" s="83"/>
      <c r="C731" s="4200">
        <v>33</v>
      </c>
      <c r="D731" s="4201"/>
      <c r="E731" s="4202">
        <v>1.3</v>
      </c>
      <c r="F731" s="4202"/>
      <c r="G731" s="485">
        <f t="shared" si="6"/>
        <v>25.384615384615383</v>
      </c>
      <c r="H731" s="486" t="s">
        <v>824</v>
      </c>
      <c r="I731" s="1191"/>
      <c r="J731" s="1191"/>
      <c r="K731" s="1191"/>
      <c r="L731" s="1192"/>
      <c r="M731" s="1193"/>
      <c r="N731" s="563"/>
      <c r="O731" s="563"/>
      <c r="P731" s="563"/>
      <c r="Q731" s="563"/>
    </row>
    <row r="732" spans="1:17" ht="15.75">
      <c r="A732" s="563"/>
      <c r="B732" s="83"/>
      <c r="C732" s="4200">
        <v>33</v>
      </c>
      <c r="D732" s="4201"/>
      <c r="E732" s="4202">
        <v>1.5</v>
      </c>
      <c r="F732" s="4202"/>
      <c r="G732" s="485">
        <f t="shared" si="6"/>
        <v>22</v>
      </c>
      <c r="H732" s="486" t="s">
        <v>825</v>
      </c>
      <c r="I732" s="1191"/>
      <c r="J732" s="1191"/>
      <c r="K732" s="1191"/>
      <c r="L732" s="1192"/>
      <c r="M732" s="1193"/>
      <c r="N732" s="563"/>
      <c r="O732" s="563"/>
      <c r="P732" s="563"/>
      <c r="Q732" s="563"/>
    </row>
    <row r="733" spans="1:17" ht="15.75">
      <c r="A733" s="563"/>
      <c r="B733" s="83"/>
      <c r="C733" s="4200">
        <v>30</v>
      </c>
      <c r="D733" s="4201"/>
      <c r="E733" s="4202">
        <v>1.2</v>
      </c>
      <c r="F733" s="4202"/>
      <c r="G733" s="485">
        <f t="shared" si="6"/>
        <v>25</v>
      </c>
      <c r="H733" s="486" t="s">
        <v>826</v>
      </c>
      <c r="I733" s="1191"/>
      <c r="J733" s="1191"/>
      <c r="K733" s="1191"/>
      <c r="L733" s="1192"/>
      <c r="M733" s="1193"/>
      <c r="N733" s="563"/>
      <c r="O733" s="563"/>
      <c r="P733" s="563"/>
      <c r="Q733" s="563"/>
    </row>
    <row r="734" spans="1:17" ht="15.75">
      <c r="A734" s="563"/>
      <c r="B734" s="83"/>
      <c r="C734" s="4200">
        <v>33</v>
      </c>
      <c r="D734" s="4201"/>
      <c r="E734" s="4202">
        <v>1.6</v>
      </c>
      <c r="F734" s="4202"/>
      <c r="G734" s="485">
        <f t="shared" si="6"/>
        <v>20.625</v>
      </c>
      <c r="H734" s="486" t="s">
        <v>827</v>
      </c>
      <c r="I734" s="1191"/>
      <c r="J734" s="1191"/>
      <c r="K734" s="1191"/>
      <c r="L734" s="1192"/>
      <c r="M734" s="1193"/>
      <c r="N734" s="563"/>
      <c r="O734" s="563"/>
      <c r="P734" s="563"/>
      <c r="Q734" s="563"/>
    </row>
    <row r="735" spans="1:17" ht="15.75">
      <c r="A735" s="563"/>
      <c r="B735" s="83"/>
      <c r="C735" s="4200">
        <v>33</v>
      </c>
      <c r="D735" s="4201"/>
      <c r="E735" s="4202">
        <v>2</v>
      </c>
      <c r="F735" s="4202"/>
      <c r="G735" s="485">
        <f t="shared" si="6"/>
        <v>16.5</v>
      </c>
      <c r="H735" s="486" t="s">
        <v>828</v>
      </c>
      <c r="I735" s="1191"/>
      <c r="J735" s="1191"/>
      <c r="K735" s="1191"/>
      <c r="L735" s="1192"/>
      <c r="M735" s="1193"/>
      <c r="N735" s="563"/>
      <c r="O735" s="563"/>
      <c r="P735" s="563"/>
      <c r="Q735" s="563"/>
    </row>
    <row r="736" spans="1:17" ht="15.75">
      <c r="A736" s="563"/>
      <c r="B736" s="83"/>
      <c r="C736" s="4200">
        <v>48</v>
      </c>
      <c r="D736" s="4201"/>
      <c r="E736" s="4202">
        <v>6</v>
      </c>
      <c r="F736" s="4202"/>
      <c r="G736" s="485">
        <f t="shared" si="6"/>
        <v>8</v>
      </c>
      <c r="H736" s="486" t="s">
        <v>829</v>
      </c>
      <c r="I736" s="1191"/>
      <c r="J736" s="1191"/>
      <c r="K736" s="1191"/>
      <c r="L736" s="1192"/>
      <c r="M736" s="1193"/>
      <c r="N736" s="563"/>
      <c r="O736" s="563"/>
      <c r="P736" s="563"/>
      <c r="Q736" s="563"/>
    </row>
    <row r="737" spans="1:17" ht="15.75">
      <c r="A737" s="563"/>
      <c r="B737" s="83"/>
      <c r="C737" s="4200">
        <v>1</v>
      </c>
      <c r="D737" s="4201"/>
      <c r="E737" s="4202">
        <v>0.25</v>
      </c>
      <c r="F737" s="4202"/>
      <c r="G737" s="485">
        <f t="shared" si="6"/>
        <v>4</v>
      </c>
      <c r="H737" s="486" t="s">
        <v>830</v>
      </c>
      <c r="I737" s="1191"/>
      <c r="J737" s="1191"/>
      <c r="K737" s="1191"/>
      <c r="L737" s="1192"/>
      <c r="M737" s="1193"/>
      <c r="N737" s="563"/>
      <c r="O737" s="563"/>
      <c r="P737" s="563"/>
      <c r="Q737" s="563"/>
    </row>
    <row r="738" spans="1:17" ht="15.75">
      <c r="A738" s="563"/>
      <c r="B738" s="83"/>
      <c r="C738" s="4200">
        <v>25</v>
      </c>
      <c r="D738" s="4201"/>
      <c r="E738" s="4202">
        <v>1</v>
      </c>
      <c r="F738" s="4202"/>
      <c r="G738" s="485">
        <f t="shared" si="6"/>
        <v>25</v>
      </c>
      <c r="H738" s="486" t="s">
        <v>831</v>
      </c>
      <c r="I738" s="1191"/>
      <c r="J738" s="1191"/>
      <c r="K738" s="1191"/>
      <c r="L738" s="1192"/>
      <c r="M738" s="1193"/>
      <c r="N738" s="563"/>
      <c r="O738" s="563"/>
      <c r="P738" s="563"/>
      <c r="Q738" s="563"/>
    </row>
    <row r="739" spans="1:17" ht="15.75">
      <c r="A739" s="563"/>
      <c r="B739" s="83"/>
      <c r="C739" s="1194"/>
      <c r="D739" s="487"/>
      <c r="E739" s="488"/>
      <c r="F739" s="488"/>
      <c r="G739" s="485"/>
      <c r="H739" s="486"/>
      <c r="I739" s="1191"/>
      <c r="J739" s="1191"/>
      <c r="K739" s="1191"/>
      <c r="L739" s="1192"/>
      <c r="M739" s="1193"/>
      <c r="N739" s="563"/>
      <c r="O739" s="563"/>
      <c r="P739" s="563"/>
      <c r="Q739" s="563"/>
    </row>
    <row r="740" spans="1:17" ht="15.75">
      <c r="A740" s="563"/>
      <c r="B740" s="83"/>
      <c r="C740" s="1195" t="s">
        <v>2379</v>
      </c>
      <c r="D740" s="487"/>
      <c r="E740" s="488"/>
      <c r="F740" s="488"/>
      <c r="G740" s="485"/>
      <c r="H740" s="486"/>
      <c r="I740" s="1191"/>
      <c r="J740" s="1191"/>
      <c r="K740" s="1191"/>
      <c r="L740" s="1192"/>
      <c r="M740" s="1193"/>
      <c r="N740" s="563"/>
      <c r="O740" s="563"/>
      <c r="P740" s="563"/>
      <c r="Q740" s="563"/>
    </row>
    <row r="741" spans="1:17">
      <c r="A741" s="563"/>
      <c r="B741" s="83"/>
      <c r="C741" s="4213" t="s">
        <v>832</v>
      </c>
      <c r="D741" s="4214"/>
      <c r="E741" s="4214"/>
      <c r="F741" s="4214"/>
      <c r="G741" s="4214"/>
      <c r="H741" s="4214"/>
      <c r="I741" s="4214"/>
      <c r="J741" s="4214"/>
      <c r="K741" s="4214"/>
      <c r="L741" s="4214"/>
      <c r="M741" s="4215"/>
      <c r="N741" s="563"/>
      <c r="O741" s="563"/>
      <c r="P741" s="563"/>
      <c r="Q741" s="563"/>
    </row>
    <row r="742" spans="1:17">
      <c r="A742" s="563"/>
      <c r="B742" s="83"/>
      <c r="C742" s="4213"/>
      <c r="D742" s="4214"/>
      <c r="E742" s="4214"/>
      <c r="F742" s="4214"/>
      <c r="G742" s="4214"/>
      <c r="H742" s="4214"/>
      <c r="I742" s="4214"/>
      <c r="J742" s="4214"/>
      <c r="K742" s="4214"/>
      <c r="L742" s="4214"/>
      <c r="M742" s="4215"/>
      <c r="N742" s="563"/>
      <c r="O742" s="563"/>
      <c r="P742" s="563"/>
      <c r="Q742" s="563"/>
    </row>
    <row r="743" spans="1:17" ht="15.75" thickBot="1">
      <c r="A743" s="563"/>
      <c r="B743" s="83"/>
      <c r="C743" s="4216"/>
      <c r="D743" s="4217"/>
      <c r="E743" s="4217"/>
      <c r="F743" s="4217"/>
      <c r="G743" s="4217"/>
      <c r="H743" s="4217"/>
      <c r="I743" s="4217"/>
      <c r="J743" s="4217"/>
      <c r="K743" s="4217"/>
      <c r="L743" s="4217"/>
      <c r="M743" s="4218"/>
      <c r="N743" s="563"/>
      <c r="O743" s="563"/>
      <c r="P743" s="563"/>
      <c r="Q743" s="563"/>
    </row>
    <row r="744" spans="1:17">
      <c r="A744" s="563"/>
      <c r="B744" s="83"/>
      <c r="C744" s="83"/>
      <c r="D744" s="83"/>
      <c r="E744" s="83"/>
      <c r="F744" s="83"/>
      <c r="G744" s="83"/>
      <c r="H744" s="83"/>
      <c r="I744" s="83"/>
      <c r="J744" s="83"/>
      <c r="K744" s="83"/>
      <c r="L744" s="83"/>
      <c r="M744" s="563"/>
      <c r="N744" s="563"/>
      <c r="O744" s="563"/>
      <c r="P744" s="563"/>
      <c r="Q744" s="563"/>
    </row>
    <row r="745" spans="1:17">
      <c r="A745" s="591"/>
      <c r="B745" s="592"/>
      <c r="C745" s="593"/>
      <c r="D745" s="593"/>
      <c r="E745" s="593"/>
      <c r="F745" s="593"/>
      <c r="G745" s="593"/>
      <c r="H745" s="593"/>
      <c r="I745" s="593"/>
      <c r="J745" s="592"/>
      <c r="K745" s="592"/>
      <c r="L745" s="592"/>
      <c r="M745" s="591"/>
      <c r="N745" s="591"/>
      <c r="O745" s="591"/>
      <c r="P745" s="591"/>
      <c r="Q745" s="591"/>
    </row>
    <row r="746" spans="1:17">
      <c r="A746" s="563"/>
      <c r="B746" s="83"/>
      <c r="C746" s="83"/>
      <c r="D746" s="83"/>
      <c r="E746" s="83"/>
      <c r="F746" s="83"/>
      <c r="G746" s="83"/>
      <c r="H746" s="83"/>
      <c r="I746" s="83"/>
      <c r="J746" s="83"/>
      <c r="K746" s="83"/>
      <c r="L746" s="83"/>
      <c r="M746" s="563"/>
      <c r="N746" s="563"/>
      <c r="O746" s="563"/>
      <c r="P746" s="563"/>
      <c r="Q746" s="563"/>
    </row>
    <row r="747" spans="1:17" ht="20.25">
      <c r="A747" s="563"/>
      <c r="B747" s="4219" t="s">
        <v>746</v>
      </c>
      <c r="C747" s="4219"/>
      <c r="D747" s="4219"/>
      <c r="E747" s="4219"/>
      <c r="F747" s="4219"/>
      <c r="G747" s="4219"/>
      <c r="H747" s="4219"/>
      <c r="I747" s="4219"/>
      <c r="J747" s="4219"/>
      <c r="K747" s="4219"/>
      <c r="L747" s="4219"/>
      <c r="M747" s="4219"/>
      <c r="N747" s="4219"/>
      <c r="O747" s="83"/>
      <c r="P747" s="83"/>
      <c r="Q747" s="83"/>
    </row>
    <row r="748" spans="1:17">
      <c r="A748" s="563"/>
      <c r="B748" s="1196"/>
      <c r="C748" s="99"/>
      <c r="D748" s="99"/>
      <c r="E748" s="99"/>
      <c r="F748" s="99"/>
      <c r="G748" s="99"/>
      <c r="H748" s="99"/>
      <c r="I748" s="99"/>
      <c r="J748" s="99"/>
      <c r="K748" s="99"/>
      <c r="L748" s="99"/>
      <c r="M748" s="99"/>
      <c r="N748" s="1197"/>
      <c r="O748" s="83"/>
      <c r="P748" s="83"/>
      <c r="Q748" s="83"/>
    </row>
    <row r="749" spans="1:17" ht="18">
      <c r="A749" s="563"/>
      <c r="B749" s="4220" t="s">
        <v>747</v>
      </c>
      <c r="C749" s="4221"/>
      <c r="D749" s="4221"/>
      <c r="E749" s="4221"/>
      <c r="F749" s="4221"/>
      <c r="G749" s="4221"/>
      <c r="H749" s="4221"/>
      <c r="I749" s="4221"/>
      <c r="J749" s="4221"/>
      <c r="K749" s="4221"/>
      <c r="L749" s="4221"/>
      <c r="M749" s="4221"/>
      <c r="N749" s="4222"/>
      <c r="O749" s="83"/>
      <c r="P749" s="83"/>
      <c r="Q749" s="83"/>
    </row>
    <row r="750" spans="1:17" ht="18">
      <c r="A750" s="563"/>
      <c r="B750" s="1198"/>
      <c r="C750" s="100"/>
      <c r="D750" s="100"/>
      <c r="E750" s="100"/>
      <c r="F750" s="100"/>
      <c r="G750" s="100"/>
      <c r="H750" s="100"/>
      <c r="I750" s="100"/>
      <c r="J750" s="100"/>
      <c r="K750" s="100"/>
      <c r="L750" s="100"/>
      <c r="M750" s="100"/>
      <c r="N750" s="101"/>
      <c r="O750" s="83"/>
      <c r="P750" s="83"/>
      <c r="Q750" s="83"/>
    </row>
    <row r="751" spans="1:17" ht="15.75">
      <c r="A751" s="563"/>
      <c r="B751" s="1199"/>
      <c r="C751" s="1200"/>
      <c r="D751" s="1200"/>
      <c r="E751" s="1201" t="s">
        <v>748</v>
      </c>
      <c r="F751" s="102">
        <v>250</v>
      </c>
      <c r="G751" s="102">
        <v>620</v>
      </c>
      <c r="H751" s="102">
        <v>37</v>
      </c>
      <c r="I751" s="102">
        <v>14</v>
      </c>
      <c r="J751" s="1164">
        <f>SUM(F751:I751)</f>
        <v>921</v>
      </c>
      <c r="K751" s="1202" t="s">
        <v>749</v>
      </c>
      <c r="L751" s="1203"/>
      <c r="M751" s="563"/>
      <c r="N751" s="1204"/>
      <c r="O751" s="83"/>
      <c r="P751" s="83"/>
      <c r="Q751" s="83"/>
    </row>
    <row r="752" spans="1:17" ht="15.75">
      <c r="A752" s="563"/>
      <c r="B752" s="1199"/>
      <c r="C752" s="1200"/>
      <c r="D752" s="1200"/>
      <c r="E752" s="1205" t="s">
        <v>750</v>
      </c>
      <c r="F752" s="103">
        <v>4.4999999999999998E-2</v>
      </c>
      <c r="G752" s="103">
        <v>7.0000000000000007E-2</v>
      </c>
      <c r="H752" s="103">
        <v>0.11</v>
      </c>
      <c r="I752" s="104">
        <v>0.13</v>
      </c>
      <c r="J752" s="563"/>
      <c r="K752" s="1206" t="s">
        <v>187</v>
      </c>
      <c r="L752" s="1207">
        <v>25</v>
      </c>
      <c r="M752" s="105" t="s">
        <v>462</v>
      </c>
      <c r="N752" s="1204"/>
      <c r="O752" s="83"/>
      <c r="P752" s="83"/>
      <c r="Q752" s="83"/>
    </row>
    <row r="753" spans="1:17" ht="15.75">
      <c r="A753" s="563"/>
      <c r="B753" s="1199"/>
      <c r="C753" s="1200"/>
      <c r="D753" s="1200"/>
      <c r="E753" s="106" t="s">
        <v>751</v>
      </c>
      <c r="F753" s="107" t="s">
        <v>185</v>
      </c>
      <c r="G753" s="108" t="s">
        <v>184</v>
      </c>
      <c r="H753" s="1208" t="s">
        <v>14</v>
      </c>
      <c r="I753" s="108" t="s">
        <v>183</v>
      </c>
      <c r="J753" s="4223" t="s">
        <v>752</v>
      </c>
      <c r="K753" s="4223"/>
      <c r="L753" s="4223"/>
      <c r="M753" s="563"/>
      <c r="N753" s="1204"/>
      <c r="O753" s="83"/>
      <c r="P753" s="83"/>
      <c r="Q753" s="83"/>
    </row>
    <row r="754" spans="1:17">
      <c r="A754" s="563"/>
      <c r="B754" s="1199"/>
      <c r="C754" s="1200"/>
      <c r="D754" s="1200"/>
      <c r="E754" s="1209" t="s">
        <v>190</v>
      </c>
      <c r="F754" s="1210">
        <f>F752*F751</f>
        <v>11.25</v>
      </c>
      <c r="G754" s="1210">
        <f>G752*G751</f>
        <v>43.400000000000006</v>
      </c>
      <c r="H754" s="1210">
        <f>H752*H751</f>
        <v>4.07</v>
      </c>
      <c r="I754" s="109">
        <f>I752*I751</f>
        <v>1.82</v>
      </c>
      <c r="J754" s="110">
        <f>SUM(F754:I754)</f>
        <v>60.540000000000006</v>
      </c>
      <c r="K754" s="110"/>
      <c r="L754" s="1211" t="s">
        <v>753</v>
      </c>
      <c r="M754" s="563"/>
      <c r="N754" s="1183"/>
      <c r="O754" s="83"/>
      <c r="P754" s="83"/>
      <c r="Q754" s="83"/>
    </row>
    <row r="755" spans="1:17" ht="18">
      <c r="A755" s="563"/>
      <c r="B755" s="1199"/>
      <c r="C755" s="1200"/>
      <c r="D755" s="1200"/>
      <c r="E755" s="1138" t="s">
        <v>182</v>
      </c>
      <c r="F755" s="1212">
        <f>F754/(100-L752)*100</f>
        <v>15</v>
      </c>
      <c r="G755" s="1212">
        <f>G754/(100-L752)*100</f>
        <v>57.866666666666674</v>
      </c>
      <c r="H755" s="1212">
        <f>H754/(100-L752)*100</f>
        <v>5.4266666666666667</v>
      </c>
      <c r="I755" s="111">
        <f>I754/(100-L752)*100</f>
        <v>2.4266666666666667</v>
      </c>
      <c r="J755" s="112">
        <f>SUM(F755:I755)</f>
        <v>80.72</v>
      </c>
      <c r="K755" s="113"/>
      <c r="L755" s="1165" t="s">
        <v>754</v>
      </c>
      <c r="M755" s="563"/>
      <c r="N755" s="1183"/>
      <c r="O755" s="83"/>
      <c r="P755" s="83"/>
      <c r="Q755" s="83"/>
    </row>
    <row r="756" spans="1:17">
      <c r="A756" s="563"/>
      <c r="B756" s="1199"/>
      <c r="C756" s="1200"/>
      <c r="D756" s="1200"/>
      <c r="E756" s="1200"/>
      <c r="F756" s="1200"/>
      <c r="G756" s="1200"/>
      <c r="H756" s="1200"/>
      <c r="I756" s="1200"/>
      <c r="J756" s="114">
        <f>J755-J754</f>
        <v>20.179999999999993</v>
      </c>
      <c r="K756" s="114"/>
      <c r="L756" s="1213" t="s">
        <v>755</v>
      </c>
      <c r="M756" s="1214"/>
      <c r="N756" s="1204"/>
      <c r="O756" s="83"/>
      <c r="P756" s="83"/>
      <c r="Q756" s="83"/>
    </row>
    <row r="757" spans="1:17">
      <c r="A757" s="563"/>
      <c r="B757" s="1199"/>
      <c r="C757" s="1200"/>
      <c r="D757" s="1200"/>
      <c r="E757" s="1200"/>
      <c r="F757" s="1200"/>
      <c r="G757" s="1200"/>
      <c r="H757" s="1200"/>
      <c r="I757" s="1200"/>
      <c r="J757" s="115">
        <f>(J756/J751)*1000</f>
        <v>21.910966340933761</v>
      </c>
      <c r="K757" s="114"/>
      <c r="L757" s="1213" t="s">
        <v>756</v>
      </c>
      <c r="M757" s="1214"/>
      <c r="N757" s="1204"/>
      <c r="O757" s="83"/>
      <c r="P757" s="83"/>
      <c r="Q757" s="83"/>
    </row>
    <row r="758" spans="1:17">
      <c r="A758" s="563"/>
      <c r="B758" s="1199"/>
      <c r="C758" s="116" t="s">
        <v>462</v>
      </c>
      <c r="D758" s="1215" t="s">
        <v>757</v>
      </c>
      <c r="E758" s="1200"/>
      <c r="F758" s="1200"/>
      <c r="G758" s="1200"/>
      <c r="H758" s="1200"/>
      <c r="I758" s="1200"/>
      <c r="J758" s="1200"/>
      <c r="K758" s="1200"/>
      <c r="L758" s="1200"/>
      <c r="M758" s="1200"/>
      <c r="N758" s="1204"/>
      <c r="O758" s="83"/>
      <c r="P758" s="83"/>
      <c r="Q758" s="83"/>
    </row>
    <row r="759" spans="1:17">
      <c r="A759" s="563"/>
      <c r="B759" s="1199"/>
      <c r="C759" s="1216"/>
      <c r="D759" s="1215" t="s">
        <v>758</v>
      </c>
      <c r="E759" s="1200"/>
      <c r="F759" s="1200"/>
      <c r="G759" s="1200"/>
      <c r="H759" s="1200"/>
      <c r="I759" s="1200"/>
      <c r="J759" s="1200"/>
      <c r="K759" s="1200"/>
      <c r="L759" s="1200"/>
      <c r="M759" s="1200"/>
      <c r="N759" s="1204"/>
      <c r="O759" s="83"/>
      <c r="P759" s="83"/>
      <c r="Q759" s="83"/>
    </row>
    <row r="760" spans="1:17">
      <c r="A760" s="563"/>
      <c r="B760" s="1217"/>
      <c r="C760" s="1128"/>
      <c r="D760" s="1128"/>
      <c r="E760" s="1128"/>
      <c r="F760" s="1128"/>
      <c r="G760" s="1128"/>
      <c r="H760" s="1128"/>
      <c r="I760" s="1128"/>
      <c r="J760" s="1128"/>
      <c r="K760" s="1128"/>
      <c r="L760" s="1128"/>
      <c r="M760" s="1128"/>
      <c r="N760" s="1129"/>
      <c r="O760" s="83"/>
      <c r="P760" s="83"/>
      <c r="Q760" s="83"/>
    </row>
    <row r="761" spans="1:17">
      <c r="A761" s="563"/>
      <c r="B761" s="83"/>
      <c r="C761" s="83"/>
      <c r="D761" s="83"/>
      <c r="E761" s="83"/>
      <c r="F761" s="83"/>
      <c r="G761" s="83"/>
      <c r="H761" s="83"/>
      <c r="I761" s="83"/>
      <c r="J761" s="83"/>
      <c r="K761" s="83"/>
      <c r="L761" s="83"/>
      <c r="M761" s="563"/>
      <c r="N761" s="563"/>
      <c r="O761" s="563"/>
      <c r="P761" s="563"/>
      <c r="Q761" s="563"/>
    </row>
    <row r="762" spans="1:17" ht="15.75" thickBot="1">
      <c r="A762" s="563"/>
      <c r="B762" s="83"/>
      <c r="C762" s="83"/>
      <c r="D762" s="83"/>
      <c r="E762" s="83"/>
      <c r="F762" s="83"/>
      <c r="G762" s="83"/>
      <c r="H762" s="83"/>
      <c r="I762" s="83"/>
      <c r="J762" s="83"/>
      <c r="K762" s="83"/>
      <c r="L762" s="83"/>
      <c r="M762" s="563"/>
      <c r="N762" s="563"/>
      <c r="O762" s="563"/>
      <c r="P762" s="563"/>
      <c r="Q762" s="563"/>
    </row>
    <row r="763" spans="1:17">
      <c r="A763" s="4224" t="s">
        <v>62</v>
      </c>
      <c r="B763" s="4226" t="s">
        <v>833</v>
      </c>
      <c r="C763" s="4227"/>
      <c r="D763" s="4227"/>
      <c r="E763" s="4227"/>
      <c r="F763" s="4227"/>
      <c r="G763" s="4227"/>
      <c r="H763" s="4227"/>
      <c r="I763" s="4227"/>
      <c r="J763" s="4227"/>
      <c r="K763" s="4227"/>
      <c r="L763" s="4227"/>
      <c r="M763" s="4227"/>
      <c r="N763" s="4230">
        <v>1</v>
      </c>
      <c r="O763" s="563"/>
      <c r="P763" s="563"/>
      <c r="Q763" s="563"/>
    </row>
    <row r="764" spans="1:17">
      <c r="A764" s="4225"/>
      <c r="B764" s="4228"/>
      <c r="C764" s="4229"/>
      <c r="D764" s="4229"/>
      <c r="E764" s="4229"/>
      <c r="F764" s="4229"/>
      <c r="G764" s="4229"/>
      <c r="H764" s="4229"/>
      <c r="I764" s="4229"/>
      <c r="J764" s="4229"/>
      <c r="K764" s="4229"/>
      <c r="L764" s="4229"/>
      <c r="M764" s="4229"/>
      <c r="N764" s="4231"/>
      <c r="O764" s="563"/>
      <c r="P764" s="563"/>
      <c r="Q764" s="563"/>
    </row>
    <row r="765" spans="1:17" ht="20.25">
      <c r="A765" s="4232"/>
      <c r="B765" s="4233" t="s">
        <v>834</v>
      </c>
      <c r="C765" s="4234"/>
      <c r="D765" s="4234"/>
      <c r="E765" s="4234"/>
      <c r="F765" s="4234"/>
      <c r="G765" s="4234"/>
      <c r="H765" s="4234"/>
      <c r="I765" s="4234"/>
      <c r="J765" s="4234"/>
      <c r="K765" s="4234"/>
      <c r="L765" s="4234"/>
      <c r="M765" s="4234"/>
      <c r="N765" s="4235"/>
      <c r="O765" s="563"/>
      <c r="P765" s="563"/>
      <c r="Q765" s="563"/>
    </row>
    <row r="766" spans="1:17">
      <c r="A766" s="4232"/>
      <c r="B766" s="4236" t="s">
        <v>2380</v>
      </c>
      <c r="C766" s="4237"/>
      <c r="D766" s="4237"/>
      <c r="E766" s="4237"/>
      <c r="F766" s="4237"/>
      <c r="G766" s="4237"/>
      <c r="H766" s="4237"/>
      <c r="I766" s="4237"/>
      <c r="J766" s="4237"/>
      <c r="K766" s="4237"/>
      <c r="L766" s="4237"/>
      <c r="M766" s="4237"/>
      <c r="N766" s="4238"/>
      <c r="O766" s="563"/>
      <c r="P766" s="563"/>
      <c r="Q766" s="563"/>
    </row>
    <row r="767" spans="1:17">
      <c r="A767" s="4232"/>
      <c r="B767" s="4236"/>
      <c r="C767" s="4237"/>
      <c r="D767" s="4237"/>
      <c r="E767" s="4237"/>
      <c r="F767" s="4237"/>
      <c r="G767" s="4237"/>
      <c r="H767" s="4237"/>
      <c r="I767" s="4237"/>
      <c r="J767" s="4237"/>
      <c r="K767" s="4237"/>
      <c r="L767" s="4237"/>
      <c r="M767" s="4237"/>
      <c r="N767" s="4238"/>
      <c r="O767" s="563"/>
      <c r="P767" s="563"/>
      <c r="Q767" s="563"/>
    </row>
    <row r="768" spans="1:17">
      <c r="A768" s="4232"/>
      <c r="B768" s="4236"/>
      <c r="C768" s="4237"/>
      <c r="D768" s="4237"/>
      <c r="E768" s="4237"/>
      <c r="F768" s="4237"/>
      <c r="G768" s="4237"/>
      <c r="H768" s="4237"/>
      <c r="I768" s="4237"/>
      <c r="J768" s="4237"/>
      <c r="K768" s="4237"/>
      <c r="L768" s="4237"/>
      <c r="M768" s="4237"/>
      <c r="N768" s="4238"/>
      <c r="O768" s="563"/>
      <c r="P768" s="563"/>
      <c r="Q768" s="563"/>
    </row>
    <row r="769" spans="1:17">
      <c r="A769" s="4232"/>
      <c r="B769" s="4236"/>
      <c r="C769" s="4237"/>
      <c r="D769" s="4237"/>
      <c r="E769" s="4237"/>
      <c r="F769" s="4237"/>
      <c r="G769" s="4237"/>
      <c r="H769" s="4237"/>
      <c r="I769" s="4237"/>
      <c r="J769" s="4237"/>
      <c r="K769" s="4237"/>
      <c r="L769" s="4237"/>
      <c r="M769" s="4237"/>
      <c r="N769" s="4238"/>
      <c r="O769" s="563"/>
      <c r="P769" s="563"/>
      <c r="Q769" s="563"/>
    </row>
    <row r="770" spans="1:17">
      <c r="A770" s="4232"/>
      <c r="B770" s="4239"/>
      <c r="C770" s="4240"/>
      <c r="D770" s="4240"/>
      <c r="E770" s="4240"/>
      <c r="F770" s="4240"/>
      <c r="G770" s="4240"/>
      <c r="H770" s="4240"/>
      <c r="I770" s="4240"/>
      <c r="J770" s="4240"/>
      <c r="K770" s="4240"/>
      <c r="L770" s="4240"/>
      <c r="M770" s="4240"/>
      <c r="N770" s="4241"/>
      <c r="O770" s="563"/>
      <c r="P770" s="563"/>
      <c r="Q770" s="563"/>
    </row>
    <row r="771" spans="1:17">
      <c r="A771" s="4232"/>
      <c r="B771" s="1218"/>
      <c r="C771" s="1219"/>
      <c r="D771" s="1219"/>
      <c r="E771" s="1219"/>
      <c r="F771" s="1219"/>
      <c r="G771" s="1219"/>
      <c r="H771" s="1219"/>
      <c r="I771" s="1219"/>
      <c r="J771" s="1219"/>
      <c r="K771" s="1219"/>
      <c r="L771" s="4242" t="s">
        <v>17</v>
      </c>
      <c r="M771" s="4242"/>
      <c r="N771" s="1220"/>
      <c r="O771" s="563"/>
      <c r="P771" s="563"/>
      <c r="Q771" s="563"/>
    </row>
    <row r="772" spans="1:17" ht="15.75">
      <c r="A772" s="4232"/>
      <c r="B772" s="1219"/>
      <c r="C772" s="1219"/>
      <c r="D772" s="1219"/>
      <c r="E772" s="1219"/>
      <c r="F772" s="1219"/>
      <c r="G772" s="1219"/>
      <c r="H772" s="1219"/>
      <c r="I772" s="1219"/>
      <c r="J772" s="1219"/>
      <c r="K772" s="1221" t="s">
        <v>2381</v>
      </c>
      <c r="L772" s="4250" t="s">
        <v>835</v>
      </c>
      <c r="M772" s="4251"/>
      <c r="N772" s="1220"/>
      <c r="O772" s="563"/>
      <c r="P772" s="563"/>
      <c r="Q772" s="563"/>
    </row>
    <row r="773" spans="1:17">
      <c r="A773" s="4232"/>
      <c r="B773" s="1218"/>
      <c r="C773" s="1219"/>
      <c r="D773" s="1219"/>
      <c r="E773" s="1219"/>
      <c r="F773" s="1219"/>
      <c r="G773" s="1219"/>
      <c r="H773" s="1219"/>
      <c r="I773" s="1219"/>
      <c r="J773" s="1219"/>
      <c r="K773" s="1219"/>
      <c r="L773" s="1219"/>
      <c r="M773" s="1222"/>
      <c r="N773" s="1220"/>
      <c r="O773" s="563"/>
      <c r="P773" s="563"/>
      <c r="Q773" s="563"/>
    </row>
    <row r="774" spans="1:17" ht="18">
      <c r="A774" s="4232"/>
      <c r="B774" s="1218"/>
      <c r="C774" s="1219"/>
      <c r="D774" s="1219"/>
      <c r="E774" s="1219"/>
      <c r="F774" s="1223" t="s">
        <v>777</v>
      </c>
      <c r="G774" s="155" t="s">
        <v>185</v>
      </c>
      <c r="H774" s="156" t="s">
        <v>184</v>
      </c>
      <c r="I774" s="1224" t="s">
        <v>14</v>
      </c>
      <c r="J774" s="156" t="s">
        <v>183</v>
      </c>
      <c r="K774" s="156" t="s">
        <v>836</v>
      </c>
      <c r="L774" s="1219"/>
      <c r="M774" s="1219"/>
      <c r="N774" s="1220"/>
      <c r="O774" s="563"/>
      <c r="P774" s="563"/>
      <c r="Q774" s="563"/>
    </row>
    <row r="775" spans="1:17" ht="18.75">
      <c r="A775" s="4232"/>
      <c r="B775" s="1218"/>
      <c r="C775" s="1219"/>
      <c r="D775" s="1219"/>
      <c r="E775" s="1219"/>
      <c r="F775" s="1225" t="s">
        <v>748</v>
      </c>
      <c r="G775" s="157">
        <v>50</v>
      </c>
      <c r="H775" s="157">
        <v>500</v>
      </c>
      <c r="I775" s="157">
        <v>150</v>
      </c>
      <c r="J775" s="157">
        <v>13</v>
      </c>
      <c r="K775" s="157">
        <v>13</v>
      </c>
      <c r="L775" s="1164">
        <f>SUM(G775:K775)</f>
        <v>726</v>
      </c>
      <c r="M775" s="1226" t="s">
        <v>749</v>
      </c>
      <c r="N775" s="1220"/>
      <c r="O775" s="563"/>
      <c r="P775" s="563"/>
      <c r="Q775" s="563"/>
    </row>
    <row r="776" spans="1:17" ht="18.75">
      <c r="A776" s="4232"/>
      <c r="B776" s="1218"/>
      <c r="C776" s="1219"/>
      <c r="D776" s="1219"/>
      <c r="E776" s="1219"/>
      <c r="F776" s="1227" t="s">
        <v>837</v>
      </c>
      <c r="G776" s="158">
        <v>0.5</v>
      </c>
      <c r="H776" s="158">
        <v>1</v>
      </c>
      <c r="I776" s="158">
        <v>1</v>
      </c>
      <c r="J776" s="158">
        <v>2</v>
      </c>
      <c r="K776" s="158">
        <v>1</v>
      </c>
      <c r="L776" s="1228">
        <f>SUM(G776:K776)/COUNTIF(G776:K776,"&gt;0")</f>
        <v>1.1000000000000001</v>
      </c>
      <c r="M776" s="1226" t="s">
        <v>838</v>
      </c>
      <c r="N776" s="1220"/>
      <c r="O776" s="563"/>
      <c r="P776" s="563"/>
      <c r="Q776" s="563"/>
    </row>
    <row r="777" spans="1:17" ht="18">
      <c r="A777" s="4232"/>
      <c r="B777" s="1218"/>
      <c r="C777" s="1219"/>
      <c r="D777" s="1219"/>
      <c r="E777" s="1219"/>
      <c r="F777" s="1229" t="s">
        <v>839</v>
      </c>
      <c r="G777" s="1230">
        <f>G776*G775</f>
        <v>25</v>
      </c>
      <c r="H777" s="1231">
        <f>H776*H775</f>
        <v>500</v>
      </c>
      <c r="I777" s="1231">
        <f>I776*I775</f>
        <v>150</v>
      </c>
      <c r="J777" s="1231">
        <f>J776*J775</f>
        <v>26</v>
      </c>
      <c r="K777" s="1231">
        <f>K776*K775</f>
        <v>13</v>
      </c>
      <c r="L777" s="1164">
        <f>SUM(G777:K777)</f>
        <v>714</v>
      </c>
      <c r="M777" s="1226" t="str">
        <f>L772</f>
        <v>pommes</v>
      </c>
      <c r="N777" s="1220"/>
      <c r="O777" s="563"/>
      <c r="P777" s="563"/>
      <c r="Q777" s="563"/>
    </row>
    <row r="778" spans="1:17">
      <c r="A778" s="4232"/>
      <c r="B778" s="1218"/>
      <c r="C778" s="1219"/>
      <c r="D778" s="1219"/>
      <c r="E778" s="1219"/>
      <c r="F778" s="1219"/>
      <c r="G778" s="1232" t="str">
        <f>L772</f>
        <v>pommes</v>
      </c>
      <c r="H778" s="1232" t="str">
        <f>L772</f>
        <v>pommes</v>
      </c>
      <c r="I778" s="1232" t="str">
        <f>L772</f>
        <v>pommes</v>
      </c>
      <c r="J778" s="1232" t="str">
        <f>L772</f>
        <v>pommes</v>
      </c>
      <c r="K778" s="1232" t="str">
        <f>L772</f>
        <v>pommes</v>
      </c>
      <c r="L778" s="1219"/>
      <c r="M778" s="1222"/>
      <c r="N778" s="1220"/>
      <c r="O778" s="563"/>
      <c r="P778" s="563"/>
      <c r="Q778" s="563"/>
    </row>
    <row r="779" spans="1:17" ht="18">
      <c r="A779" s="4232"/>
      <c r="B779" s="1233"/>
      <c r="C779" s="1234" t="s">
        <v>187</v>
      </c>
      <c r="D779" s="1235">
        <v>10</v>
      </c>
      <c r="E779" s="159" t="s">
        <v>18</v>
      </c>
      <c r="F779" s="1236"/>
      <c r="G779" s="1236"/>
      <c r="H779" s="1219"/>
      <c r="I779" s="1219"/>
      <c r="J779" s="1219"/>
      <c r="K779" s="1219"/>
      <c r="L779" s="1219"/>
      <c r="M779" s="1222"/>
      <c r="N779" s="1220"/>
      <c r="O779" s="563"/>
      <c r="P779" s="563"/>
      <c r="Q779" s="563"/>
    </row>
    <row r="780" spans="1:17" ht="18">
      <c r="A780" s="4232"/>
      <c r="B780" s="1218"/>
      <c r="C780" s="1219"/>
      <c r="D780" s="1219"/>
      <c r="E780" s="1219"/>
      <c r="F780" s="1229" t="s">
        <v>182</v>
      </c>
      <c r="G780" s="1237">
        <f>G777/(100-D779)*100</f>
        <v>27.777777777777779</v>
      </c>
      <c r="H780" s="1237">
        <f>H777/(100-D779)*100</f>
        <v>555.55555555555554</v>
      </c>
      <c r="I780" s="1237">
        <f>I777/(100-D779)*100</f>
        <v>166.66666666666669</v>
      </c>
      <c r="J780" s="1237">
        <f>J777/(100-D779)*100</f>
        <v>28.888888888888886</v>
      </c>
      <c r="K780" s="1237">
        <f>K777/(100-D779)*100</f>
        <v>14.444444444444443</v>
      </c>
      <c r="L780" s="1238">
        <f>SUM(G780:K780)</f>
        <v>793.33333333333337</v>
      </c>
      <c r="M780" s="1226" t="str">
        <f>L772</f>
        <v>pommes</v>
      </c>
      <c r="N780" s="1220"/>
      <c r="O780" s="563"/>
      <c r="P780" s="563"/>
      <c r="Q780" s="563"/>
    </row>
    <row r="781" spans="1:17" ht="18">
      <c r="A781" s="4232"/>
      <c r="B781" s="1218"/>
      <c r="C781" s="1219"/>
      <c r="D781" s="1219"/>
      <c r="E781" s="1219"/>
      <c r="F781" s="1229"/>
      <c r="G781" s="1239" t="str">
        <f>L772</f>
        <v>pommes</v>
      </c>
      <c r="H781" s="1239" t="str">
        <f>L772</f>
        <v>pommes</v>
      </c>
      <c r="I781" s="1239" t="str">
        <f>L772</f>
        <v>pommes</v>
      </c>
      <c r="J781" s="1239" t="str">
        <f>L772</f>
        <v>pommes</v>
      </c>
      <c r="K781" s="1239" t="str">
        <f>L772</f>
        <v>pommes</v>
      </c>
      <c r="L781" s="1164"/>
      <c r="M781" s="1226"/>
      <c r="N781" s="1220"/>
      <c r="O781" s="563"/>
      <c r="P781" s="563"/>
      <c r="Q781" s="563"/>
    </row>
    <row r="782" spans="1:17">
      <c r="A782" s="4232"/>
      <c r="B782" s="1240"/>
      <c r="C782" s="1241"/>
      <c r="D782" s="1241"/>
      <c r="E782" s="1241"/>
      <c r="F782" s="1241"/>
      <c r="G782" s="1241"/>
      <c r="H782" s="1241"/>
      <c r="I782" s="1241"/>
      <c r="J782" s="1241"/>
      <c r="K782" s="1241"/>
      <c r="L782" s="1241"/>
      <c r="M782" s="1241"/>
      <c r="N782" s="1242"/>
      <c r="O782" s="563"/>
      <c r="P782" s="563"/>
      <c r="Q782" s="563"/>
    </row>
    <row r="783" spans="1:17" ht="18.75">
      <c r="A783" s="4232"/>
      <c r="B783" s="1243" t="s">
        <v>17</v>
      </c>
      <c r="C783" s="1244" t="s">
        <v>840</v>
      </c>
      <c r="D783" s="160"/>
      <c r="E783" s="160"/>
      <c r="F783" s="160"/>
      <c r="G783" s="160"/>
      <c r="H783" s="160"/>
      <c r="I783" s="160"/>
      <c r="J783" s="160"/>
      <c r="K783" s="160"/>
      <c r="L783" s="160"/>
      <c r="M783" s="160"/>
      <c r="N783" s="1245"/>
      <c r="O783" s="563"/>
      <c r="P783" s="563"/>
      <c r="Q783" s="563"/>
    </row>
    <row r="784" spans="1:17" ht="18.75">
      <c r="A784" s="4232"/>
      <c r="B784" s="1246"/>
      <c r="C784" s="4250" t="s">
        <v>841</v>
      </c>
      <c r="D784" s="4251"/>
      <c r="E784" s="161"/>
      <c r="F784" s="4250" t="s">
        <v>102</v>
      </c>
      <c r="G784" s="4251"/>
      <c r="H784" s="161"/>
      <c r="I784" s="4250" t="s">
        <v>842</v>
      </c>
      <c r="J784" s="4251"/>
      <c r="K784" s="161"/>
      <c r="L784" s="4250" t="s">
        <v>843</v>
      </c>
      <c r="M784" s="4251"/>
      <c r="N784" s="1247"/>
      <c r="O784" s="563"/>
      <c r="P784" s="563"/>
      <c r="Q784" s="563"/>
    </row>
    <row r="785" spans="1:17" ht="18.75">
      <c r="A785" s="4232"/>
      <c r="B785" s="1248" t="s">
        <v>18</v>
      </c>
      <c r="C785" s="162" t="s">
        <v>844</v>
      </c>
      <c r="D785" s="161"/>
      <c r="E785" s="161"/>
      <c r="F785" s="161"/>
      <c r="G785" s="161"/>
      <c r="H785" s="161"/>
      <c r="I785" s="161"/>
      <c r="J785" s="161"/>
      <c r="K785" s="161"/>
      <c r="L785" s="161"/>
      <c r="M785" s="161"/>
      <c r="N785" s="1247"/>
      <c r="O785" s="563"/>
      <c r="P785" s="563"/>
      <c r="Q785" s="563"/>
    </row>
    <row r="786" spans="1:17">
      <c r="A786" s="4232"/>
      <c r="B786" s="4252" t="s">
        <v>2382</v>
      </c>
      <c r="C786" s="4253"/>
      <c r="D786" s="4253"/>
      <c r="E786" s="4253"/>
      <c r="F786" s="4253"/>
      <c r="G786" s="4253"/>
      <c r="H786" s="4253"/>
      <c r="I786" s="4253"/>
      <c r="J786" s="4253"/>
      <c r="K786" s="4253"/>
      <c r="L786" s="4253"/>
      <c r="M786" s="4253"/>
      <c r="N786" s="4254"/>
      <c r="O786" s="563"/>
      <c r="P786" s="563"/>
      <c r="Q786" s="563"/>
    </row>
    <row r="787" spans="1:17">
      <c r="A787" s="4232"/>
      <c r="B787" s="4255"/>
      <c r="C787" s="4256"/>
      <c r="D787" s="4256"/>
      <c r="E787" s="4256"/>
      <c r="F787" s="4256"/>
      <c r="G787" s="4256"/>
      <c r="H787" s="4256"/>
      <c r="I787" s="4256"/>
      <c r="J787" s="4256"/>
      <c r="K787" s="4256"/>
      <c r="L787" s="4256"/>
      <c r="M787" s="4256"/>
      <c r="N787" s="4257"/>
      <c r="O787" s="563"/>
      <c r="P787" s="563"/>
      <c r="Q787" s="563"/>
    </row>
    <row r="788" spans="1:17">
      <c r="A788" s="4232"/>
      <c r="B788" s="163" t="s">
        <v>127</v>
      </c>
      <c r="C788" s="4243" t="str">
        <f ca="1">CELL("nomfichier")</f>
        <v>E:\0-UPRT\1-UPRT.FR-SITE-WEB\ff-fiches-fabrications\ff-fiches-fabrication-maj-08-2020\12.colonnes\[FP.12.colonnes.B.xlsx]Nota</v>
      </c>
      <c r="D788" s="4243"/>
      <c r="E788" s="4243"/>
      <c r="F788" s="4243"/>
      <c r="G788" s="4243"/>
      <c r="H788" s="4243"/>
      <c r="I788" s="4243"/>
      <c r="J788" s="4243"/>
      <c r="K788" s="4243"/>
      <c r="L788" s="4243"/>
      <c r="M788" s="4243"/>
      <c r="N788" s="4244"/>
      <c r="O788" s="563"/>
      <c r="P788" s="563"/>
      <c r="Q788" s="563"/>
    </row>
    <row r="789" spans="1:17">
      <c r="A789" s="4232"/>
      <c r="B789" s="1249" t="s">
        <v>845</v>
      </c>
      <c r="C789" s="4245" t="s">
        <v>2383</v>
      </c>
      <c r="D789" s="4245"/>
      <c r="E789" s="4245"/>
      <c r="F789" s="4245"/>
      <c r="G789" s="4245"/>
      <c r="H789" s="4245"/>
      <c r="I789" s="4245"/>
      <c r="J789" s="4245"/>
      <c r="K789" s="4245"/>
      <c r="L789" s="4245"/>
      <c r="M789" s="4245"/>
      <c r="N789" s="4246"/>
      <c r="O789" s="563"/>
      <c r="P789" s="563"/>
      <c r="Q789" s="563"/>
    </row>
    <row r="790" spans="1:17" ht="15.75" thickBot="1">
      <c r="A790" s="4232"/>
      <c r="B790" s="4247" t="s">
        <v>47</v>
      </c>
      <c r="C790" s="4248"/>
      <c r="D790" s="4248"/>
      <c r="E790" s="4248"/>
      <c r="F790" s="4248"/>
      <c r="G790" s="4248"/>
      <c r="H790" s="4248"/>
      <c r="I790" s="4248"/>
      <c r="J790" s="4248"/>
      <c r="K790" s="4248"/>
      <c r="L790" s="4248"/>
      <c r="M790" s="4248"/>
      <c r="N790" s="4249"/>
      <c r="O790" s="563"/>
      <c r="P790" s="563"/>
      <c r="Q790" s="563"/>
    </row>
    <row r="791" spans="1:17" ht="39.75" customHeight="1" thickBot="1">
      <c r="O791" s="563"/>
      <c r="P791" s="563"/>
      <c r="Q791" s="563"/>
    </row>
    <row r="792" spans="1:17">
      <c r="A792" s="4224" t="s">
        <v>62</v>
      </c>
      <c r="B792" s="4226" t="s">
        <v>846</v>
      </c>
      <c r="C792" s="4227"/>
      <c r="D792" s="4227"/>
      <c r="E792" s="4227"/>
      <c r="F792" s="4227"/>
      <c r="G792" s="4227"/>
      <c r="H792" s="4227"/>
      <c r="I792" s="4227"/>
      <c r="J792" s="4227"/>
      <c r="K792" s="4227"/>
      <c r="L792" s="4227"/>
      <c r="M792" s="4227"/>
      <c r="N792" s="4230">
        <v>2</v>
      </c>
      <c r="O792" s="563"/>
      <c r="P792" s="563"/>
      <c r="Q792" s="563"/>
    </row>
    <row r="793" spans="1:17">
      <c r="A793" s="4225"/>
      <c r="B793" s="4228"/>
      <c r="C793" s="4229"/>
      <c r="D793" s="4229"/>
      <c r="E793" s="4229"/>
      <c r="F793" s="4229"/>
      <c r="G793" s="4229"/>
      <c r="H793" s="4229"/>
      <c r="I793" s="4229"/>
      <c r="J793" s="4229"/>
      <c r="K793" s="4229"/>
      <c r="L793" s="4229"/>
      <c r="M793" s="4229"/>
      <c r="N793" s="4231"/>
      <c r="O793" s="563"/>
      <c r="P793" s="563"/>
      <c r="Q793" s="563"/>
    </row>
    <row r="794" spans="1:17" ht="20.25">
      <c r="A794" s="4232"/>
      <c r="B794" s="4233" t="s">
        <v>834</v>
      </c>
      <c r="C794" s="4234"/>
      <c r="D794" s="4234"/>
      <c r="E794" s="4234"/>
      <c r="F794" s="4234"/>
      <c r="G794" s="4234"/>
      <c r="H794" s="4234"/>
      <c r="I794" s="4234"/>
      <c r="J794" s="4234"/>
      <c r="K794" s="4234"/>
      <c r="L794" s="4234"/>
      <c r="M794" s="4234"/>
      <c r="N794" s="4235"/>
      <c r="O794" s="563"/>
      <c r="P794" s="563"/>
      <c r="Q794" s="563"/>
    </row>
    <row r="795" spans="1:17">
      <c r="A795" s="4232"/>
      <c r="B795" s="4236" t="s">
        <v>847</v>
      </c>
      <c r="C795" s="4237"/>
      <c r="D795" s="4237"/>
      <c r="E795" s="4237"/>
      <c r="F795" s="4237"/>
      <c r="G795" s="4237"/>
      <c r="H795" s="4237"/>
      <c r="I795" s="4237"/>
      <c r="J795" s="4237"/>
      <c r="K795" s="4237"/>
      <c r="L795" s="4237"/>
      <c r="M795" s="4237"/>
      <c r="N795" s="4238"/>
      <c r="O795" s="563"/>
      <c r="P795" s="563"/>
      <c r="Q795" s="563"/>
    </row>
    <row r="796" spans="1:17">
      <c r="A796" s="4232"/>
      <c r="B796" s="4236"/>
      <c r="C796" s="4237"/>
      <c r="D796" s="4237"/>
      <c r="E796" s="4237"/>
      <c r="F796" s="4237"/>
      <c r="G796" s="4237"/>
      <c r="H796" s="4237"/>
      <c r="I796" s="4237"/>
      <c r="J796" s="4237"/>
      <c r="K796" s="4237"/>
      <c r="L796" s="4237"/>
      <c r="M796" s="4237"/>
      <c r="N796" s="4238"/>
      <c r="O796" s="563"/>
      <c r="P796" s="563"/>
      <c r="Q796" s="563"/>
    </row>
    <row r="797" spans="1:17">
      <c r="A797" s="4232"/>
      <c r="B797" s="4236"/>
      <c r="C797" s="4237"/>
      <c r="D797" s="4237"/>
      <c r="E797" s="4237"/>
      <c r="F797" s="4237"/>
      <c r="G797" s="4237"/>
      <c r="H797" s="4237"/>
      <c r="I797" s="4237"/>
      <c r="J797" s="4237"/>
      <c r="K797" s="4237"/>
      <c r="L797" s="4237"/>
      <c r="M797" s="4237"/>
      <c r="N797" s="4238"/>
      <c r="O797" s="563"/>
      <c r="P797" s="563"/>
      <c r="Q797" s="563"/>
    </row>
    <row r="798" spans="1:17">
      <c r="A798" s="4232"/>
      <c r="B798" s="4236"/>
      <c r="C798" s="4237"/>
      <c r="D798" s="4237"/>
      <c r="E798" s="4237"/>
      <c r="F798" s="4237"/>
      <c r="G798" s="4237"/>
      <c r="H798" s="4237"/>
      <c r="I798" s="4237"/>
      <c r="J798" s="4237"/>
      <c r="K798" s="4237"/>
      <c r="L798" s="4237"/>
      <c r="M798" s="4237"/>
      <c r="N798" s="4238"/>
      <c r="O798" s="563"/>
      <c r="P798" s="563"/>
      <c r="Q798" s="563"/>
    </row>
    <row r="799" spans="1:17">
      <c r="A799" s="4232"/>
      <c r="B799" s="4239"/>
      <c r="C799" s="4240"/>
      <c r="D799" s="4240"/>
      <c r="E799" s="4240"/>
      <c r="F799" s="4240"/>
      <c r="G799" s="4240"/>
      <c r="H799" s="4240"/>
      <c r="I799" s="4240"/>
      <c r="J799" s="4240"/>
      <c r="K799" s="4240"/>
      <c r="L799" s="4240"/>
      <c r="M799" s="4240"/>
      <c r="N799" s="4241"/>
      <c r="O799" s="563"/>
      <c r="P799" s="563"/>
      <c r="Q799" s="563"/>
    </row>
    <row r="800" spans="1:17">
      <c r="A800" s="4232"/>
      <c r="B800" s="1250"/>
      <c r="C800" s="1251"/>
      <c r="D800" s="1251"/>
      <c r="E800" s="1251"/>
      <c r="F800" s="1251"/>
      <c r="G800" s="1251"/>
      <c r="H800" s="1251"/>
      <c r="I800" s="1251"/>
      <c r="J800" s="1251"/>
      <c r="K800" s="1251"/>
      <c r="L800" s="4262" t="s">
        <v>17</v>
      </c>
      <c r="M800" s="4262"/>
      <c r="N800" s="1252"/>
      <c r="O800" s="563"/>
      <c r="P800" s="563"/>
      <c r="Q800" s="563"/>
    </row>
    <row r="801" spans="1:17" ht="18">
      <c r="A801" s="4232"/>
      <c r="B801" s="1250"/>
      <c r="C801" s="1251"/>
      <c r="D801" s="1251"/>
      <c r="E801" s="1251"/>
      <c r="F801" s="1251"/>
      <c r="G801" s="1251"/>
      <c r="H801" s="1251"/>
      <c r="I801" s="1251"/>
      <c r="K801" s="1229" t="s">
        <v>848</v>
      </c>
      <c r="L801" s="4263">
        <v>2.4</v>
      </c>
      <c r="M801" s="4263"/>
      <c r="N801" s="1252"/>
      <c r="O801" s="563"/>
      <c r="P801" s="563"/>
      <c r="Q801" s="563"/>
    </row>
    <row r="802" spans="1:17">
      <c r="A802" s="4232"/>
      <c r="B802" s="1253"/>
      <c r="C802" s="1254"/>
      <c r="D802" s="1254"/>
      <c r="E802" s="1254"/>
      <c r="F802" s="1251"/>
      <c r="G802" s="1251"/>
      <c r="H802" s="1251"/>
      <c r="I802" s="1251"/>
      <c r="J802" s="1251"/>
      <c r="K802" s="1255"/>
      <c r="L802" s="4263"/>
      <c r="M802" s="4263"/>
      <c r="N802" s="1252"/>
      <c r="O802" s="563"/>
      <c r="P802" s="563"/>
      <c r="Q802" s="563"/>
    </row>
    <row r="803" spans="1:17">
      <c r="A803" s="4232"/>
      <c r="B803" s="1250"/>
      <c r="C803" s="1251"/>
      <c r="D803" s="1251"/>
      <c r="E803" s="1251"/>
      <c r="F803" s="1251"/>
      <c r="G803" s="1251"/>
      <c r="H803" s="1251"/>
      <c r="I803" s="1251"/>
      <c r="J803" s="1251"/>
      <c r="K803" s="1251"/>
      <c r="L803" s="1251"/>
      <c r="M803" s="1251"/>
      <c r="N803" s="1252"/>
      <c r="O803" s="563"/>
      <c r="P803" s="563"/>
      <c r="Q803" s="563"/>
    </row>
    <row r="804" spans="1:17" ht="18">
      <c r="A804" s="4232"/>
      <c r="B804" s="1250"/>
      <c r="C804" s="1251"/>
      <c r="D804" s="1251"/>
      <c r="E804" s="1251"/>
      <c r="F804" s="1256" t="s">
        <v>777</v>
      </c>
      <c r="G804" s="164" t="s">
        <v>185</v>
      </c>
      <c r="H804" s="164" t="s">
        <v>184</v>
      </c>
      <c r="I804" s="1257" t="s">
        <v>14</v>
      </c>
      <c r="J804" s="164" t="s">
        <v>183</v>
      </c>
      <c r="K804" s="164" t="s">
        <v>836</v>
      </c>
      <c r="L804" s="1251"/>
      <c r="M804" s="1251"/>
      <c r="N804" s="1252"/>
      <c r="O804" s="563"/>
      <c r="P804" s="563"/>
      <c r="Q804" s="563"/>
    </row>
    <row r="805" spans="1:17" ht="18">
      <c r="A805" s="4232"/>
      <c r="B805" s="1250"/>
      <c r="C805" s="1251"/>
      <c r="D805" s="1251"/>
      <c r="E805" s="1251"/>
      <c r="F805" s="1227" t="s">
        <v>849</v>
      </c>
      <c r="G805" s="165">
        <v>0.05</v>
      </c>
      <c r="H805" s="165">
        <v>0.08</v>
      </c>
      <c r="I805" s="165">
        <v>0.11</v>
      </c>
      <c r="J805" s="165">
        <v>0.125</v>
      </c>
      <c r="K805" s="165">
        <v>7.0000000000000007E-2</v>
      </c>
      <c r="L805" s="1228">
        <f>SUM(G805:K805)/COUNTIF(G805:K805,"&gt;0")</f>
        <v>8.6999999999999994E-2</v>
      </c>
      <c r="M805" s="1226" t="s">
        <v>838</v>
      </c>
      <c r="N805" s="1252"/>
      <c r="O805" s="563"/>
      <c r="P805" s="563"/>
      <c r="Q805" s="563"/>
    </row>
    <row r="806" spans="1:17" ht="18.75">
      <c r="A806" s="4232"/>
      <c r="B806" s="1250"/>
      <c r="C806" s="1251"/>
      <c r="D806" s="1251"/>
      <c r="E806" s="1251"/>
      <c r="F806" s="1229" t="s">
        <v>850</v>
      </c>
      <c r="G806" s="1258">
        <f>L801/G805</f>
        <v>47.999999999999993</v>
      </c>
      <c r="H806" s="1258">
        <f>L801/H805</f>
        <v>30</v>
      </c>
      <c r="I806" s="1258">
        <f>L801/I805</f>
        <v>21.818181818181817</v>
      </c>
      <c r="J806" s="1258">
        <f>L801/J805</f>
        <v>19.2</v>
      </c>
      <c r="K806" s="1258">
        <f>L801/K805</f>
        <v>34.285714285714285</v>
      </c>
      <c r="L806" s="1165" t="s">
        <v>851</v>
      </c>
      <c r="M806" s="1226"/>
      <c r="N806" s="1252"/>
      <c r="O806" s="563"/>
      <c r="P806" s="563"/>
      <c r="Q806" s="563"/>
    </row>
    <row r="807" spans="1:17" ht="18.75">
      <c r="A807" s="4232"/>
      <c r="B807" s="1259" t="s">
        <v>17</v>
      </c>
      <c r="C807" s="1260" t="s">
        <v>852</v>
      </c>
      <c r="D807" s="1251"/>
      <c r="E807" s="1251"/>
      <c r="F807" s="1229"/>
      <c r="G807" s="166"/>
      <c r="H807" s="166"/>
      <c r="I807" s="166"/>
      <c r="J807" s="166"/>
      <c r="K807" s="166"/>
      <c r="L807" s="1165"/>
      <c r="M807" s="1226"/>
      <c r="N807" s="1252"/>
      <c r="O807" s="563"/>
      <c r="P807" s="563"/>
      <c r="Q807" s="563"/>
    </row>
    <row r="808" spans="1:17">
      <c r="A808" s="4232"/>
      <c r="B808" s="4264" t="s">
        <v>853</v>
      </c>
      <c r="C808" s="4265"/>
      <c r="D808" s="4265"/>
      <c r="E808" s="4265"/>
      <c r="F808" s="4265"/>
      <c r="G808" s="4265"/>
      <c r="H808" s="4265"/>
      <c r="I808" s="4265"/>
      <c r="J808" s="4265"/>
      <c r="K808" s="4265"/>
      <c r="L808" s="4265"/>
      <c r="M808" s="4265"/>
      <c r="N808" s="4266"/>
      <c r="O808" s="563"/>
      <c r="P808" s="563"/>
      <c r="Q808" s="563"/>
    </row>
    <row r="809" spans="1:17" ht="15.75">
      <c r="A809" s="4232"/>
      <c r="B809" s="1261"/>
      <c r="C809" s="1262"/>
      <c r="D809" s="1262"/>
      <c r="E809" s="1262"/>
      <c r="F809" s="1251"/>
      <c r="G809" s="1251"/>
      <c r="H809" s="1164"/>
      <c r="I809" s="1164"/>
      <c r="J809" s="1164"/>
      <c r="K809" s="1164"/>
      <c r="L809" s="4267" t="s">
        <v>18</v>
      </c>
      <c r="M809" s="4267"/>
      <c r="N809" s="1252"/>
      <c r="O809" s="563"/>
      <c r="P809" s="563"/>
      <c r="Q809" s="563"/>
    </row>
    <row r="810" spans="1:17" ht="15.75">
      <c r="A810" s="4232"/>
      <c r="B810" s="1261"/>
      <c r="C810" s="1262"/>
      <c r="D810" s="1262"/>
      <c r="E810" s="1262"/>
      <c r="F810" s="1251"/>
      <c r="G810" s="1251"/>
      <c r="H810" s="1164"/>
      <c r="I810" s="1164"/>
      <c r="J810" s="1164"/>
      <c r="K810" s="1263" t="s">
        <v>2381</v>
      </c>
      <c r="L810" s="4260" t="s">
        <v>102</v>
      </c>
      <c r="M810" s="4261"/>
      <c r="N810" s="1252"/>
      <c r="O810" s="563"/>
      <c r="P810" s="563"/>
      <c r="Q810" s="563"/>
    </row>
    <row r="811" spans="1:17" ht="18">
      <c r="A811" s="4232"/>
      <c r="B811" s="1250"/>
      <c r="C811" s="1251"/>
      <c r="D811" s="1164"/>
      <c r="E811" s="1164"/>
      <c r="F811" s="1164"/>
      <c r="G811" s="1164"/>
      <c r="H811" s="1164"/>
      <c r="I811" s="1164"/>
      <c r="J811" s="1164"/>
      <c r="K811" s="1164"/>
      <c r="L811" s="1164"/>
      <c r="M811" s="1226"/>
      <c r="N811" s="1252"/>
      <c r="O811" s="563"/>
      <c r="P811" s="563"/>
      <c r="Q811" s="563"/>
    </row>
    <row r="812" spans="1:17" ht="18.75">
      <c r="A812" s="4232"/>
      <c r="B812" s="1250"/>
      <c r="C812" s="1251"/>
      <c r="D812" s="1251"/>
      <c r="E812" s="1251"/>
      <c r="F812" s="1225" t="s">
        <v>748</v>
      </c>
      <c r="G812" s="157">
        <v>50</v>
      </c>
      <c r="H812" s="157">
        <v>500</v>
      </c>
      <c r="I812" s="157">
        <v>150</v>
      </c>
      <c r="J812" s="157">
        <v>13</v>
      </c>
      <c r="K812" s="157">
        <v>13</v>
      </c>
      <c r="L812" s="1164">
        <f>SUM(G812:K812)</f>
        <v>726</v>
      </c>
      <c r="M812" s="1226" t="s">
        <v>749</v>
      </c>
      <c r="N812" s="1252"/>
      <c r="O812" s="563"/>
      <c r="P812" s="563"/>
      <c r="Q812" s="563"/>
    </row>
    <row r="813" spans="1:17" ht="18.75">
      <c r="A813" s="4232"/>
      <c r="B813" s="1250"/>
      <c r="C813" s="1251"/>
      <c r="D813" s="1251"/>
      <c r="E813" s="1251"/>
      <c r="F813" s="1229" t="s">
        <v>854</v>
      </c>
      <c r="G813" s="167">
        <f>G805*G812</f>
        <v>2.5</v>
      </c>
      <c r="H813" s="167">
        <f>H805*H812</f>
        <v>40</v>
      </c>
      <c r="I813" s="167">
        <f>I805*I812</f>
        <v>16.5</v>
      </c>
      <c r="J813" s="167">
        <f>J805*J812</f>
        <v>1.625</v>
      </c>
      <c r="K813" s="167">
        <f>K805*K812</f>
        <v>0.91000000000000014</v>
      </c>
      <c r="L813" s="1164">
        <f>SUM(G813:K813)</f>
        <v>61.534999999999997</v>
      </c>
      <c r="M813" s="1226" t="str">
        <f>L810</f>
        <v>Kg</v>
      </c>
      <c r="N813" s="1252"/>
      <c r="O813" s="563"/>
      <c r="P813" s="563"/>
      <c r="Q813" s="563"/>
    </row>
    <row r="814" spans="1:17">
      <c r="A814" s="4232"/>
      <c r="B814" s="1250"/>
      <c r="C814" s="1251"/>
      <c r="D814" s="1251"/>
      <c r="E814" s="1251"/>
      <c r="F814" s="1251"/>
      <c r="G814" s="1232" t="str">
        <f>L810</f>
        <v>Kg</v>
      </c>
      <c r="H814" s="1232" t="str">
        <f>L810</f>
        <v>Kg</v>
      </c>
      <c r="I814" s="1232" t="str">
        <f>L810</f>
        <v>Kg</v>
      </c>
      <c r="J814" s="1232" t="str">
        <f>L810</f>
        <v>Kg</v>
      </c>
      <c r="K814" s="1232" t="str">
        <f>L810</f>
        <v>Kg</v>
      </c>
      <c r="L814" s="1251"/>
      <c r="M814" s="1264"/>
      <c r="N814" s="1252"/>
      <c r="O814" s="563"/>
      <c r="P814" s="563"/>
      <c r="Q814" s="563"/>
    </row>
    <row r="815" spans="1:17" ht="18">
      <c r="A815" s="4232"/>
      <c r="B815" s="768"/>
      <c r="C815" s="1234" t="s">
        <v>187</v>
      </c>
      <c r="D815" s="1235">
        <v>50</v>
      </c>
      <c r="E815" s="159" t="s">
        <v>19</v>
      </c>
      <c r="H815" s="1251"/>
      <c r="I815" s="1251"/>
      <c r="J815" s="1251"/>
      <c r="K815" s="1251"/>
      <c r="L815" s="1251"/>
      <c r="M815" s="1264"/>
      <c r="N815" s="1252"/>
      <c r="O815" s="563"/>
      <c r="P815" s="563"/>
      <c r="Q815" s="563"/>
    </row>
    <row r="816" spans="1:17" ht="18">
      <c r="A816" s="4232"/>
      <c r="B816" s="1250"/>
      <c r="C816" s="1251"/>
      <c r="D816" s="1251"/>
      <c r="E816" s="1251"/>
      <c r="F816" s="1229" t="s">
        <v>182</v>
      </c>
      <c r="G816" s="1237">
        <f>G813/(100-D815)*100</f>
        <v>5</v>
      </c>
      <c r="H816" s="1237">
        <f>H813/(100-D815)*100</f>
        <v>80</v>
      </c>
      <c r="I816" s="1237">
        <f>I813/(100-D815)*100</f>
        <v>33</v>
      </c>
      <c r="J816" s="1237">
        <f>J813/(100-D815)*100</f>
        <v>3.25</v>
      </c>
      <c r="K816" s="1237">
        <f>K813/(100-D815)*100</f>
        <v>1.8200000000000005</v>
      </c>
      <c r="L816" s="1164">
        <f>SUM(G816:K816)</f>
        <v>123.07000000000001</v>
      </c>
      <c r="M816" s="1226" t="str">
        <f>L810</f>
        <v>Kg</v>
      </c>
      <c r="N816" s="1252"/>
      <c r="O816" s="563"/>
      <c r="P816" s="563"/>
      <c r="Q816" s="563"/>
    </row>
    <row r="817" spans="1:17" ht="18">
      <c r="A817" s="4232"/>
      <c r="B817" s="1250"/>
      <c r="C817" s="1251"/>
      <c r="D817" s="1251"/>
      <c r="E817" s="1251"/>
      <c r="F817" s="1229"/>
      <c r="G817" s="1239" t="str">
        <f>L810</f>
        <v>Kg</v>
      </c>
      <c r="H817" s="1239" t="str">
        <f>L810</f>
        <v>Kg</v>
      </c>
      <c r="I817" s="1239" t="str">
        <f>L810</f>
        <v>Kg</v>
      </c>
      <c r="J817" s="1239" t="str">
        <f>L810</f>
        <v>Kg</v>
      </c>
      <c r="K817" s="1239" t="str">
        <f>L810</f>
        <v>Kg</v>
      </c>
      <c r="L817" s="1164"/>
      <c r="M817" s="1226"/>
      <c r="N817" s="1252"/>
      <c r="O817" s="563"/>
      <c r="P817" s="563"/>
      <c r="Q817" s="563"/>
    </row>
    <row r="818" spans="1:17" ht="15.75">
      <c r="A818" s="4232"/>
      <c r="B818" s="168" t="s">
        <v>19</v>
      </c>
      <c r="C818" s="162" t="s">
        <v>844</v>
      </c>
      <c r="D818" s="1265"/>
      <c r="E818" s="1265"/>
      <c r="F818" s="1265"/>
      <c r="G818" s="1265"/>
      <c r="H818" s="1265"/>
      <c r="I818" s="1265"/>
      <c r="J818" s="1265"/>
      <c r="K818" s="1265"/>
      <c r="L818" s="1265"/>
      <c r="M818" s="1265"/>
      <c r="N818" s="1266"/>
      <c r="O818" s="563"/>
      <c r="P818" s="563"/>
      <c r="Q818" s="563"/>
    </row>
    <row r="819" spans="1:17" ht="18.75">
      <c r="A819" s="4232"/>
      <c r="B819" s="1267" t="s">
        <v>18</v>
      </c>
      <c r="C819" s="169" t="s">
        <v>840</v>
      </c>
      <c r="D819" s="160"/>
      <c r="E819" s="160"/>
      <c r="F819" s="160"/>
      <c r="G819" s="160"/>
      <c r="H819" s="160"/>
      <c r="I819" s="160"/>
      <c r="J819" s="160"/>
      <c r="K819" s="160"/>
      <c r="L819" s="160"/>
      <c r="M819" s="160"/>
      <c r="N819" s="1245"/>
      <c r="O819" s="563"/>
      <c r="P819" s="563"/>
      <c r="Q819" s="563"/>
    </row>
    <row r="820" spans="1:17" ht="18.75">
      <c r="A820" s="4232"/>
      <c r="B820" s="1246"/>
      <c r="C820" s="4260" t="s">
        <v>102</v>
      </c>
      <c r="D820" s="4261"/>
      <c r="E820" s="161"/>
      <c r="F820" s="4260" t="s">
        <v>842</v>
      </c>
      <c r="G820" s="4261"/>
      <c r="H820" s="161"/>
      <c r="I820" s="4260" t="s">
        <v>843</v>
      </c>
      <c r="J820" s="4261"/>
      <c r="K820" s="161"/>
      <c r="L820" s="4260" t="s">
        <v>841</v>
      </c>
      <c r="M820" s="4261"/>
      <c r="N820" s="1247"/>
      <c r="O820" s="563"/>
      <c r="P820" s="563"/>
      <c r="Q820" s="563"/>
    </row>
    <row r="821" spans="1:17" ht="18.75">
      <c r="A821" s="4232"/>
      <c r="B821" s="1246"/>
      <c r="C821" s="161"/>
      <c r="D821" s="161"/>
      <c r="E821" s="161"/>
      <c r="F821" s="161"/>
      <c r="G821" s="161"/>
      <c r="H821" s="161"/>
      <c r="I821" s="161"/>
      <c r="J821" s="161"/>
      <c r="K821" s="161"/>
      <c r="L821" s="161"/>
      <c r="M821" s="161"/>
      <c r="N821" s="1247"/>
      <c r="O821" s="563"/>
      <c r="P821" s="563"/>
      <c r="Q821" s="563"/>
    </row>
    <row r="822" spans="1:17">
      <c r="A822" s="4232"/>
      <c r="B822" s="4252" t="s">
        <v>2382</v>
      </c>
      <c r="C822" s="4253"/>
      <c r="D822" s="4253"/>
      <c r="E822" s="4253"/>
      <c r="F822" s="4253"/>
      <c r="G822" s="4253"/>
      <c r="H822" s="4253"/>
      <c r="I822" s="4253"/>
      <c r="J822" s="4253"/>
      <c r="K822" s="4253"/>
      <c r="L822" s="4253"/>
      <c r="M822" s="4253"/>
      <c r="N822" s="4254"/>
      <c r="O822" s="563"/>
      <c r="P822" s="563"/>
      <c r="Q822" s="563"/>
    </row>
    <row r="823" spans="1:17">
      <c r="A823" s="4232"/>
      <c r="B823" s="4255"/>
      <c r="C823" s="4256"/>
      <c r="D823" s="4256"/>
      <c r="E823" s="4256"/>
      <c r="F823" s="4256"/>
      <c r="G823" s="4256"/>
      <c r="H823" s="4256"/>
      <c r="I823" s="4256"/>
      <c r="J823" s="4256"/>
      <c r="K823" s="4256"/>
      <c r="L823" s="4256"/>
      <c r="M823" s="4256"/>
      <c r="N823" s="4257"/>
      <c r="O823" s="563"/>
      <c r="P823" s="563"/>
      <c r="Q823" s="563"/>
    </row>
    <row r="824" spans="1:17">
      <c r="A824" s="4232"/>
      <c r="B824" s="163" t="s">
        <v>127</v>
      </c>
      <c r="C824" s="4243" t="str">
        <f ca="1">CELL("nomfichier")</f>
        <v>E:\0-UPRT\1-UPRT.FR-SITE-WEB\ff-fiches-fabrications\ff-fiches-fabrication-maj-08-2020\12.colonnes\[FP.12.colonnes.B.xlsx]Nota</v>
      </c>
      <c r="D824" s="4243"/>
      <c r="E824" s="4243"/>
      <c r="F824" s="4243"/>
      <c r="G824" s="4243"/>
      <c r="H824" s="4243"/>
      <c r="I824" s="4243"/>
      <c r="J824" s="4243"/>
      <c r="K824" s="4243"/>
      <c r="L824" s="4243"/>
      <c r="M824" s="4243"/>
      <c r="N824" s="4244"/>
      <c r="O824" s="563"/>
      <c r="P824" s="563"/>
      <c r="Q824" s="563"/>
    </row>
    <row r="825" spans="1:17">
      <c r="A825" s="4232"/>
      <c r="B825" s="1249" t="s">
        <v>845</v>
      </c>
      <c r="C825" s="4245" t="s">
        <v>2383</v>
      </c>
      <c r="D825" s="4245"/>
      <c r="E825" s="4245"/>
      <c r="F825" s="4245"/>
      <c r="G825" s="4245"/>
      <c r="H825" s="4245"/>
      <c r="I825" s="4245"/>
      <c r="J825" s="4245"/>
      <c r="K825" s="4245"/>
      <c r="L825" s="4245"/>
      <c r="M825" s="4245"/>
      <c r="N825" s="4246"/>
      <c r="O825" s="563"/>
      <c r="P825" s="563"/>
      <c r="Q825" s="563"/>
    </row>
    <row r="826" spans="1:17" ht="15.75" thickBot="1">
      <c r="A826" s="4232"/>
      <c r="B826" s="4247" t="s">
        <v>47</v>
      </c>
      <c r="C826" s="4248"/>
      <c r="D826" s="4248"/>
      <c r="E826" s="4248"/>
      <c r="F826" s="4248"/>
      <c r="G826" s="4248"/>
      <c r="H826" s="4248"/>
      <c r="I826" s="4248"/>
      <c r="J826" s="4248"/>
      <c r="K826" s="4248"/>
      <c r="L826" s="4248"/>
      <c r="M826" s="4248"/>
      <c r="N826" s="4249"/>
      <c r="O826" s="563"/>
      <c r="P826" s="563"/>
      <c r="Q826" s="563"/>
    </row>
    <row r="827" spans="1:17">
      <c r="A827" s="563"/>
      <c r="B827" s="83"/>
      <c r="C827" s="83"/>
      <c r="D827" s="83"/>
      <c r="E827" s="83"/>
      <c r="F827" s="83"/>
      <c r="G827" s="83"/>
      <c r="H827" s="83"/>
      <c r="I827" s="83"/>
      <c r="J827" s="83"/>
      <c r="K827" s="83"/>
      <c r="L827" s="83"/>
      <c r="M827" s="563"/>
      <c r="N827" s="563"/>
      <c r="O827" s="563"/>
      <c r="P827" s="563"/>
      <c r="Q827" s="563"/>
    </row>
    <row r="828" spans="1:17">
      <c r="A828" s="563"/>
      <c r="B828" s="83"/>
      <c r="C828" s="83"/>
      <c r="D828" s="83"/>
      <c r="E828" s="83"/>
      <c r="F828" s="83"/>
      <c r="G828" s="83"/>
      <c r="H828" s="83"/>
      <c r="I828" s="83"/>
      <c r="J828" s="83"/>
      <c r="K828" s="83"/>
      <c r="L828" s="83"/>
      <c r="M828" s="563"/>
      <c r="N828" s="563"/>
      <c r="O828" s="563"/>
      <c r="P828" s="563"/>
      <c r="Q828" s="563"/>
    </row>
    <row r="829" spans="1:17">
      <c r="A829" s="563"/>
      <c r="B829" s="83"/>
      <c r="C829" s="563"/>
      <c r="D829" s="563"/>
      <c r="E829" s="563"/>
      <c r="F829" s="563"/>
      <c r="G829" s="563"/>
      <c r="H829" s="563"/>
      <c r="I829" s="563"/>
      <c r="J829" s="563"/>
      <c r="K829" s="563"/>
      <c r="L829" s="563"/>
      <c r="M829" s="563"/>
      <c r="N829" s="563"/>
      <c r="O829" s="563"/>
      <c r="P829" s="563"/>
      <c r="Q829" s="563"/>
    </row>
    <row r="830" spans="1:17" ht="15" customHeight="1">
      <c r="A830" s="4258" t="s">
        <v>2384</v>
      </c>
      <c r="B830" s="4259"/>
      <c r="C830" s="4259"/>
      <c r="D830" s="4259"/>
      <c r="E830" s="4259"/>
      <c r="F830" s="4259"/>
      <c r="G830" s="4259"/>
      <c r="H830" s="4259"/>
      <c r="I830" s="4259"/>
      <c r="J830" s="4259"/>
      <c r="K830" s="4259"/>
      <c r="L830" s="4259"/>
      <c r="M830" s="4259"/>
      <c r="N830" s="4259"/>
      <c r="O830" s="4259"/>
      <c r="P830" s="4259"/>
      <c r="Q830" s="4259"/>
    </row>
    <row r="831" spans="1:17" ht="15.75" customHeight="1">
      <c r="A831" s="4258"/>
      <c r="B831" s="4259"/>
      <c r="C831" s="4259"/>
      <c r="D831" s="4259"/>
      <c r="E831" s="4259"/>
      <c r="F831" s="4259"/>
      <c r="G831" s="4259"/>
      <c r="H831" s="4259"/>
      <c r="I831" s="4259"/>
      <c r="J831" s="4259"/>
      <c r="K831" s="4259"/>
      <c r="L831" s="4259"/>
      <c r="M831" s="4259"/>
      <c r="N831" s="4259"/>
      <c r="O831" s="4259"/>
      <c r="P831" s="4259"/>
      <c r="Q831" s="4259"/>
    </row>
    <row r="832" spans="1:17" ht="20.100000000000001" customHeight="1">
      <c r="A832" s="563"/>
      <c r="B832" s="563"/>
      <c r="C832" s="563"/>
      <c r="D832" s="563"/>
      <c r="E832" s="563"/>
      <c r="F832" s="563"/>
      <c r="G832" s="563"/>
      <c r="H832" s="563"/>
      <c r="I832" s="563"/>
      <c r="J832" s="563"/>
      <c r="K832" s="563"/>
      <c r="L832" s="563"/>
      <c r="M832" s="563"/>
      <c r="N832" s="563"/>
      <c r="O832" s="563"/>
      <c r="P832" s="563"/>
      <c r="Q832" s="563"/>
    </row>
    <row r="833" spans="1:17" ht="20.100000000000001" customHeight="1">
      <c r="A833" s="563"/>
      <c r="B833" s="563"/>
      <c r="C833" s="563"/>
      <c r="D833" s="563"/>
      <c r="E833" s="1268" t="s">
        <v>862</v>
      </c>
      <c r="F833" s="1268"/>
      <c r="G833" s="1268"/>
      <c r="H833" s="563"/>
      <c r="I833" s="563"/>
      <c r="J833" s="563"/>
      <c r="K833" s="563"/>
      <c r="L833" s="563"/>
      <c r="M833" s="563"/>
      <c r="N833" s="563"/>
      <c r="O833" s="563"/>
      <c r="P833" s="563"/>
      <c r="Q833" s="563"/>
    </row>
    <row r="834" spans="1:17" ht="20.100000000000001" customHeight="1">
      <c r="A834" s="563"/>
      <c r="B834" s="563"/>
      <c r="C834" s="563"/>
      <c r="D834" s="563"/>
      <c r="E834" s="1268"/>
      <c r="F834" s="1268" t="s">
        <v>863</v>
      </c>
      <c r="G834" s="1268"/>
      <c r="H834" s="563"/>
      <c r="I834" s="563"/>
      <c r="J834" s="563"/>
      <c r="K834" s="563"/>
      <c r="L834" s="563"/>
      <c r="M834" s="563"/>
      <c r="N834" s="563"/>
      <c r="O834" s="563"/>
      <c r="P834" s="563"/>
      <c r="Q834" s="563"/>
    </row>
    <row r="835" spans="1:17" ht="20.100000000000001" customHeight="1">
      <c r="A835" s="563"/>
      <c r="B835" s="563"/>
      <c r="C835" s="563"/>
      <c r="D835" s="563"/>
      <c r="E835" s="1268"/>
      <c r="F835" s="1268" t="s">
        <v>864</v>
      </c>
      <c r="G835" s="1268"/>
      <c r="H835" s="563"/>
      <c r="I835" s="563"/>
      <c r="J835" s="563"/>
      <c r="K835" s="563"/>
      <c r="L835" s="563"/>
      <c r="M835" s="563"/>
      <c r="N835" s="563"/>
      <c r="O835" s="563"/>
      <c r="P835" s="563"/>
      <c r="Q835" s="563"/>
    </row>
    <row r="836" spans="1:17" ht="20.100000000000001" customHeight="1">
      <c r="A836" s="563"/>
      <c r="B836" s="563"/>
      <c r="C836" s="563"/>
      <c r="D836" s="563"/>
      <c r="E836" s="1268"/>
      <c r="F836" s="1268" t="s">
        <v>865</v>
      </c>
      <c r="G836" s="1268"/>
      <c r="H836" s="563"/>
      <c r="I836" s="563"/>
      <c r="J836" s="563"/>
      <c r="K836" s="563"/>
      <c r="L836" s="563"/>
      <c r="M836" s="563"/>
      <c r="N836" s="563"/>
      <c r="O836" s="563"/>
      <c r="P836" s="563"/>
      <c r="Q836" s="563"/>
    </row>
    <row r="837" spans="1:17" ht="20.100000000000001" customHeight="1">
      <c r="A837" s="563"/>
      <c r="B837" s="563"/>
      <c r="C837" s="563"/>
      <c r="D837" s="563"/>
      <c r="E837" s="563"/>
      <c r="F837" s="1268" t="s">
        <v>866</v>
      </c>
      <c r="G837" s="563"/>
      <c r="H837" s="563"/>
      <c r="I837" s="563"/>
      <c r="J837" s="563"/>
      <c r="K837" s="563"/>
      <c r="L837" s="563"/>
      <c r="M837" s="563"/>
      <c r="N837" s="563"/>
      <c r="O837" s="563"/>
      <c r="P837" s="563"/>
      <c r="Q837" s="563"/>
    </row>
    <row r="838" spans="1:17" ht="20.100000000000001" customHeight="1">
      <c r="A838" s="563"/>
      <c r="B838" s="563"/>
      <c r="C838" s="563"/>
      <c r="D838" s="563"/>
      <c r="E838" s="1268" t="s">
        <v>867</v>
      </c>
      <c r="F838" s="563"/>
      <c r="G838" s="563"/>
      <c r="H838" s="563"/>
      <c r="I838" s="563"/>
      <c r="J838" s="563"/>
      <c r="K838" s="563"/>
      <c r="L838" s="563"/>
      <c r="M838" s="563"/>
      <c r="N838" s="563"/>
      <c r="O838" s="563"/>
      <c r="P838" s="563"/>
      <c r="Q838" s="563"/>
    </row>
    <row r="839" spans="1:17" ht="20.100000000000001" customHeight="1">
      <c r="A839" s="563"/>
      <c r="B839" s="563"/>
      <c r="C839" s="563"/>
      <c r="D839" s="563"/>
      <c r="E839" s="563"/>
      <c r="F839" s="563"/>
      <c r="G839" s="563"/>
      <c r="H839" s="563"/>
      <c r="I839" s="563"/>
      <c r="J839" s="563"/>
      <c r="K839" s="563"/>
      <c r="L839" s="563"/>
      <c r="M839" s="563"/>
      <c r="N839" s="563"/>
      <c r="O839" s="563"/>
      <c r="P839" s="563"/>
      <c r="Q839" s="563"/>
    </row>
    <row r="840" spans="1:17" ht="20.100000000000001" customHeight="1">
      <c r="A840" s="563"/>
      <c r="B840" s="563"/>
      <c r="C840" s="563"/>
      <c r="D840" s="563"/>
      <c r="E840" s="563"/>
      <c r="F840" s="563"/>
      <c r="G840" s="563"/>
      <c r="H840" s="563"/>
      <c r="I840" s="563"/>
      <c r="J840" s="563"/>
      <c r="K840" s="563"/>
      <c r="L840" s="563"/>
      <c r="M840" s="563"/>
      <c r="N840" s="563"/>
      <c r="O840" s="563"/>
      <c r="P840" s="563"/>
      <c r="Q840" s="563"/>
    </row>
    <row r="841" spans="1:17" ht="20.100000000000001" customHeight="1">
      <c r="A841" s="563"/>
      <c r="B841" s="563"/>
      <c r="C841" s="563"/>
      <c r="D841" s="563"/>
      <c r="E841" s="563"/>
      <c r="F841" s="563"/>
      <c r="G841" s="563"/>
      <c r="H841" s="563"/>
      <c r="I841" s="563"/>
      <c r="J841" s="563"/>
      <c r="K841" s="563"/>
      <c r="L841" s="563"/>
      <c r="M841" s="563"/>
      <c r="N841" s="563"/>
      <c r="O841" s="563"/>
      <c r="P841" s="563"/>
      <c r="Q841" s="563"/>
    </row>
    <row r="842" spans="1:17" ht="20.100000000000001" customHeight="1">
      <c r="A842" s="563"/>
      <c r="B842" s="563"/>
      <c r="C842" s="563"/>
      <c r="D842" s="563"/>
      <c r="E842" s="563"/>
      <c r="F842" s="563"/>
      <c r="G842" s="563"/>
      <c r="H842" s="563"/>
      <c r="I842" s="563"/>
      <c r="J842" s="563"/>
      <c r="K842" s="563"/>
      <c r="L842" s="563"/>
      <c r="M842" s="563"/>
      <c r="N842" s="563"/>
      <c r="O842" s="563"/>
      <c r="P842" s="563"/>
      <c r="Q842" s="563"/>
    </row>
    <row r="843" spans="1:17" ht="20.100000000000001" customHeight="1">
      <c r="A843" s="563"/>
      <c r="B843" s="563"/>
      <c r="C843" s="1269" t="s">
        <v>868</v>
      </c>
      <c r="D843" s="1269"/>
      <c r="E843" s="1269"/>
      <c r="F843" s="1269"/>
      <c r="G843" s="1269"/>
      <c r="H843" s="1269"/>
      <c r="I843" s="1269" t="s">
        <v>869</v>
      </c>
      <c r="J843" s="563"/>
      <c r="K843" s="563"/>
      <c r="L843" s="563"/>
      <c r="M843" s="563"/>
      <c r="N843" s="563"/>
      <c r="O843" s="563"/>
      <c r="P843" s="563"/>
      <c r="Q843" s="563"/>
    </row>
    <row r="844" spans="1:17" ht="20.100000000000001" customHeight="1">
      <c r="A844" s="563"/>
      <c r="B844" s="563"/>
      <c r="C844" s="563"/>
      <c r="D844" s="563"/>
      <c r="E844" s="563"/>
      <c r="F844" s="563"/>
      <c r="G844" s="563"/>
      <c r="H844" s="563"/>
      <c r="I844" s="563"/>
      <c r="J844" s="563"/>
      <c r="K844" s="563"/>
      <c r="L844" s="563"/>
      <c r="M844" s="563"/>
      <c r="N844" s="563"/>
      <c r="O844" s="563"/>
      <c r="P844" s="563"/>
      <c r="Q844" s="563"/>
    </row>
    <row r="845" spans="1:17" ht="20.100000000000001" customHeight="1">
      <c r="A845" s="563"/>
      <c r="B845" s="563"/>
      <c r="C845" s="563"/>
      <c r="D845" s="1269" t="s">
        <v>870</v>
      </c>
      <c r="E845" s="563"/>
      <c r="F845" s="563"/>
      <c r="G845" s="563"/>
      <c r="H845" s="563"/>
      <c r="I845" s="1269"/>
      <c r="J845" s="563"/>
      <c r="K845" s="563"/>
      <c r="L845" s="563"/>
      <c r="M845" s="563"/>
      <c r="N845" s="563"/>
      <c r="O845" s="563"/>
      <c r="P845" s="563"/>
      <c r="Q845" s="563"/>
    </row>
    <row r="846" spans="1:17" ht="20.100000000000001" customHeight="1">
      <c r="A846" s="563"/>
      <c r="B846" s="563"/>
      <c r="C846" s="563"/>
      <c r="D846" s="1269" t="s">
        <v>233</v>
      </c>
      <c r="E846" s="563"/>
      <c r="F846" s="563"/>
      <c r="G846" s="563"/>
      <c r="H846" s="1270" t="s">
        <v>42</v>
      </c>
      <c r="I846" s="1269"/>
      <c r="J846" s="563"/>
      <c r="K846" s="563"/>
      <c r="L846" s="563"/>
      <c r="M846" s="563"/>
      <c r="N846" s="563"/>
      <c r="O846" s="563"/>
      <c r="P846" s="563"/>
      <c r="Q846" s="563"/>
    </row>
    <row r="847" spans="1:17" ht="20.100000000000001" customHeight="1">
      <c r="A847" s="563"/>
      <c r="B847" s="563"/>
      <c r="C847" s="563"/>
      <c r="D847" s="1269" t="s">
        <v>41</v>
      </c>
      <c r="E847" s="563"/>
      <c r="F847" s="563"/>
      <c r="G847" s="563"/>
      <c r="H847" s="1271"/>
      <c r="I847" s="1271" t="s">
        <v>2385</v>
      </c>
      <c r="J847" s="563"/>
      <c r="K847" s="563"/>
      <c r="L847" s="563"/>
      <c r="M847" s="563"/>
      <c r="N847" s="563"/>
      <c r="O847" s="563"/>
      <c r="P847" s="563"/>
      <c r="Q847" s="563"/>
    </row>
    <row r="848" spans="1:17" ht="20.100000000000001" customHeight="1">
      <c r="A848" s="563"/>
      <c r="B848" s="563"/>
      <c r="C848" s="563"/>
      <c r="D848" s="1269" t="s">
        <v>42</v>
      </c>
      <c r="E848" s="563"/>
      <c r="F848" s="563"/>
      <c r="G848" s="563"/>
      <c r="H848" s="1271"/>
      <c r="I848" s="1271" t="s">
        <v>2386</v>
      </c>
      <c r="J848" s="563"/>
      <c r="K848" s="563"/>
      <c r="L848" s="563"/>
      <c r="M848" s="563"/>
      <c r="N848" s="563"/>
      <c r="O848" s="563"/>
      <c r="P848" s="563"/>
      <c r="Q848" s="563"/>
    </row>
    <row r="849" spans="1:17" ht="20.100000000000001" customHeight="1">
      <c r="A849" s="563"/>
      <c r="B849" s="563"/>
      <c r="C849" s="563"/>
      <c r="D849" s="1269" t="s">
        <v>43</v>
      </c>
      <c r="E849" s="563"/>
      <c r="F849" s="563"/>
      <c r="G849" s="563"/>
      <c r="H849" s="1270" t="s">
        <v>232</v>
      </c>
      <c r="I849" s="563"/>
      <c r="J849" s="563"/>
      <c r="K849" s="563"/>
      <c r="L849" s="563"/>
      <c r="M849" s="563"/>
      <c r="N849" s="563"/>
      <c r="O849" s="563"/>
      <c r="P849" s="563"/>
      <c r="Q849" s="563"/>
    </row>
    <row r="850" spans="1:17" ht="20.100000000000001" customHeight="1">
      <c r="A850" s="563"/>
      <c r="B850" s="563"/>
      <c r="C850" s="563"/>
      <c r="D850" s="1269" t="s">
        <v>871</v>
      </c>
      <c r="E850" s="563"/>
      <c r="F850" s="563"/>
      <c r="G850" s="563"/>
      <c r="H850" s="1271"/>
      <c r="I850" s="1271" t="s">
        <v>872</v>
      </c>
      <c r="J850" s="563"/>
      <c r="K850" s="563"/>
      <c r="L850" s="1269"/>
      <c r="M850" s="563"/>
      <c r="N850" s="563"/>
      <c r="O850" s="563"/>
      <c r="P850" s="563"/>
      <c r="Q850" s="563"/>
    </row>
    <row r="851" spans="1:17" ht="20.100000000000001" customHeight="1">
      <c r="A851" s="563"/>
      <c r="B851" s="563"/>
      <c r="C851" s="563"/>
      <c r="D851" s="563"/>
      <c r="E851" s="563"/>
      <c r="F851" s="563"/>
      <c r="G851" s="563"/>
      <c r="H851" s="1270" t="s">
        <v>231</v>
      </c>
      <c r="I851" s="1269"/>
      <c r="J851" s="1269"/>
      <c r="K851" s="563"/>
      <c r="L851" s="1269"/>
      <c r="M851" s="563"/>
      <c r="N851" s="563"/>
      <c r="O851" s="563"/>
      <c r="P851" s="563"/>
      <c r="Q851" s="563"/>
    </row>
    <row r="852" spans="1:17" ht="20.100000000000001" customHeight="1">
      <c r="A852" s="563"/>
      <c r="B852" s="563"/>
      <c r="C852" s="563"/>
      <c r="D852" s="1269" t="s">
        <v>873</v>
      </c>
      <c r="E852" s="563"/>
      <c r="F852" s="563"/>
      <c r="G852" s="563"/>
      <c r="H852" s="1271"/>
      <c r="I852" s="1271" t="s">
        <v>874</v>
      </c>
      <c r="J852" s="1271"/>
      <c r="K852" s="563"/>
      <c r="L852" s="1269"/>
      <c r="M852" s="563"/>
      <c r="N852" s="563"/>
      <c r="O852" s="563"/>
      <c r="P852" s="563"/>
      <c r="Q852" s="563"/>
    </row>
    <row r="853" spans="1:17" ht="20.100000000000001" customHeight="1">
      <c r="A853" s="563"/>
      <c r="B853" s="563"/>
      <c r="C853" s="563"/>
      <c r="D853" s="1269" t="s">
        <v>233</v>
      </c>
      <c r="E853" s="563"/>
      <c r="F853" s="563"/>
      <c r="G853" s="563"/>
      <c r="H853" s="1270" t="s">
        <v>123</v>
      </c>
      <c r="I853" s="1269"/>
      <c r="J853" s="563"/>
      <c r="K853" s="563"/>
      <c r="L853" s="1269"/>
      <c r="M853" s="563"/>
      <c r="N853" s="563"/>
      <c r="O853" s="563"/>
      <c r="P853" s="563"/>
      <c r="Q853" s="563"/>
    </row>
    <row r="854" spans="1:17" ht="20.100000000000001" customHeight="1">
      <c r="A854" s="563"/>
      <c r="B854" s="563"/>
      <c r="C854" s="563"/>
      <c r="D854" s="1269" t="s">
        <v>41</v>
      </c>
      <c r="E854" s="563"/>
      <c r="F854" s="563"/>
      <c r="G854" s="563"/>
      <c r="H854" s="1271"/>
      <c r="I854" s="1271" t="s">
        <v>875</v>
      </c>
      <c r="J854" s="563"/>
      <c r="K854" s="563"/>
      <c r="L854" s="1269"/>
      <c r="M854" s="563"/>
      <c r="N854" s="563"/>
      <c r="O854" s="563"/>
      <c r="P854" s="563"/>
      <c r="Q854" s="563"/>
    </row>
    <row r="855" spans="1:17" ht="20.100000000000001" customHeight="1">
      <c r="A855" s="563"/>
      <c r="B855" s="563"/>
      <c r="C855" s="563"/>
      <c r="D855" s="1269" t="s">
        <v>42</v>
      </c>
      <c r="E855" s="563"/>
      <c r="F855" s="563"/>
      <c r="G855" s="563"/>
      <c r="H855" s="1270" t="s">
        <v>876</v>
      </c>
      <c r="I855" s="1269"/>
      <c r="J855" s="563"/>
      <c r="K855" s="563"/>
      <c r="L855" s="1269"/>
      <c r="M855" s="563"/>
      <c r="N855" s="563"/>
      <c r="O855" s="563"/>
      <c r="P855" s="563"/>
      <c r="Q855" s="563"/>
    </row>
    <row r="856" spans="1:17" ht="20.100000000000001" customHeight="1">
      <c r="A856" s="563"/>
      <c r="B856" s="563"/>
      <c r="C856" s="563"/>
      <c r="D856" s="1269" t="s">
        <v>43</v>
      </c>
      <c r="E856" s="563"/>
      <c r="F856" s="563"/>
      <c r="G856" s="563"/>
      <c r="H856" s="1271"/>
      <c r="I856" s="1271" t="s">
        <v>877</v>
      </c>
      <c r="J856" s="563"/>
      <c r="K856" s="563"/>
      <c r="L856" s="1269"/>
      <c r="M856" s="563"/>
      <c r="N856" s="563"/>
      <c r="O856" s="563"/>
      <c r="P856" s="563"/>
      <c r="Q856" s="563"/>
    </row>
    <row r="857" spans="1:17" ht="20.100000000000001" customHeight="1">
      <c r="A857" s="563"/>
      <c r="B857" s="563"/>
      <c r="C857" s="563"/>
      <c r="D857" s="1269" t="s">
        <v>871</v>
      </c>
      <c r="E857" s="563"/>
      <c r="F857" s="563"/>
      <c r="G857" s="563"/>
      <c r="H857" s="1270" t="s">
        <v>878</v>
      </c>
      <c r="I857" s="1269"/>
      <c r="J857" s="563"/>
      <c r="K857" s="563"/>
      <c r="L857" s="563"/>
      <c r="M857" s="563"/>
      <c r="N857" s="563"/>
      <c r="O857" s="563"/>
      <c r="P857" s="563"/>
      <c r="Q857" s="563"/>
    </row>
    <row r="858" spans="1:17" ht="20.100000000000001" customHeight="1">
      <c r="A858" s="563"/>
      <c r="B858" s="563"/>
      <c r="C858" s="563"/>
      <c r="D858" s="1269"/>
      <c r="E858" s="563"/>
      <c r="F858" s="563"/>
      <c r="G858" s="563"/>
      <c r="H858" s="1271"/>
      <c r="I858" s="1271" t="s">
        <v>879</v>
      </c>
      <c r="J858" s="563"/>
      <c r="K858" s="563"/>
      <c r="L858" s="1269"/>
      <c r="M858" s="563"/>
      <c r="N858" s="563"/>
      <c r="O858" s="563"/>
      <c r="P858" s="563"/>
      <c r="Q858" s="563"/>
    </row>
    <row r="859" spans="1:17" ht="20.100000000000001" customHeight="1">
      <c r="A859" s="563"/>
      <c r="B859" s="563"/>
      <c r="C859" s="563"/>
      <c r="D859" s="1269" t="s">
        <v>880</v>
      </c>
      <c r="E859" s="563"/>
      <c r="F859" s="563"/>
      <c r="G859" s="563"/>
      <c r="H859" s="1271"/>
      <c r="I859" s="1271" t="s">
        <v>881</v>
      </c>
      <c r="J859" s="563"/>
      <c r="K859" s="563"/>
      <c r="L859" s="563"/>
      <c r="M859" s="563"/>
      <c r="N859" s="563"/>
      <c r="O859" s="563"/>
      <c r="P859" s="563"/>
      <c r="Q859" s="563"/>
    </row>
    <row r="860" spans="1:17" ht="20.100000000000001" customHeight="1">
      <c r="A860" s="563"/>
      <c r="B860" s="563"/>
      <c r="C860" s="563"/>
      <c r="D860" s="1269" t="s">
        <v>233</v>
      </c>
      <c r="E860" s="563"/>
      <c r="F860" s="563"/>
      <c r="G860" s="563"/>
      <c r="H860" s="1271"/>
      <c r="I860" s="1271" t="s">
        <v>882</v>
      </c>
      <c r="J860" s="563"/>
      <c r="K860" s="563"/>
      <c r="L860" s="563"/>
      <c r="M860" s="563"/>
      <c r="N860" s="563"/>
      <c r="O860" s="563"/>
      <c r="P860" s="563"/>
      <c r="Q860" s="563"/>
    </row>
    <row r="861" spans="1:17" ht="20.100000000000001" customHeight="1">
      <c r="A861" s="563"/>
      <c r="B861" s="563"/>
      <c r="C861" s="563"/>
      <c r="D861" s="1269" t="s">
        <v>41</v>
      </c>
      <c r="E861" s="563"/>
      <c r="F861" s="563"/>
      <c r="G861" s="563"/>
      <c r="H861" s="1271"/>
      <c r="I861" s="1271" t="s">
        <v>883</v>
      </c>
      <c r="J861" s="563"/>
      <c r="K861" s="563"/>
      <c r="L861" s="563"/>
      <c r="M861" s="563"/>
      <c r="N861" s="563"/>
      <c r="O861" s="563"/>
      <c r="P861" s="563"/>
      <c r="Q861" s="563"/>
    </row>
    <row r="862" spans="1:17" ht="20.100000000000001" customHeight="1">
      <c r="A862" s="563"/>
      <c r="B862" s="563"/>
      <c r="C862" s="563"/>
      <c r="D862" s="1269" t="s">
        <v>42</v>
      </c>
      <c r="E862" s="563"/>
      <c r="F862" s="563"/>
      <c r="G862" s="563"/>
      <c r="H862" s="563"/>
      <c r="I862" s="563"/>
      <c r="J862" s="563"/>
      <c r="K862" s="563"/>
      <c r="L862" s="563"/>
      <c r="M862" s="563"/>
      <c r="N862" s="563"/>
      <c r="O862" s="563"/>
      <c r="P862" s="563"/>
      <c r="Q862" s="563"/>
    </row>
    <row r="863" spans="1:17" ht="20.100000000000001" customHeight="1">
      <c r="A863" s="563"/>
      <c r="B863" s="563"/>
      <c r="C863" s="563"/>
      <c r="D863" s="1272" t="s">
        <v>2387</v>
      </c>
      <c r="E863" s="1272"/>
      <c r="F863" s="563"/>
      <c r="G863" s="563"/>
      <c r="H863" s="563"/>
      <c r="I863" s="563"/>
      <c r="J863" s="563"/>
      <c r="K863" s="563"/>
      <c r="L863" s="563"/>
      <c r="M863" s="563"/>
      <c r="N863" s="563"/>
      <c r="O863" s="563"/>
      <c r="P863" s="563"/>
      <c r="Q863" s="563"/>
    </row>
    <row r="864" spans="1:17" ht="20.100000000000001" customHeight="1">
      <c r="A864" s="563"/>
      <c r="B864" s="563"/>
      <c r="C864" s="563"/>
      <c r="D864" s="1269" t="s">
        <v>43</v>
      </c>
      <c r="E864" s="563"/>
      <c r="F864" s="563"/>
      <c r="G864" s="563"/>
      <c r="H864" s="563"/>
      <c r="I864" s="563"/>
      <c r="J864" s="563"/>
      <c r="K864" s="563"/>
      <c r="L864" s="563"/>
      <c r="M864" s="563"/>
      <c r="N864" s="563"/>
      <c r="O864" s="563"/>
      <c r="P864" s="563"/>
      <c r="Q864" s="563"/>
    </row>
    <row r="865" spans="1:17" ht="20.100000000000001" customHeight="1">
      <c r="A865" s="563"/>
      <c r="B865" s="563"/>
      <c r="C865" s="563"/>
      <c r="D865" s="1269" t="s">
        <v>871</v>
      </c>
      <c r="E865" s="563"/>
      <c r="F865" s="563"/>
      <c r="G865" s="563"/>
      <c r="H865" s="563"/>
      <c r="I865" s="563"/>
      <c r="J865" s="563"/>
      <c r="K865" s="563"/>
      <c r="L865" s="563"/>
      <c r="M865" s="563"/>
      <c r="N865" s="563"/>
      <c r="O865" s="563"/>
      <c r="P865" s="563"/>
      <c r="Q865" s="563"/>
    </row>
    <row r="866" spans="1:17" ht="20.100000000000001" customHeight="1">
      <c r="A866" s="563"/>
      <c r="B866" s="563"/>
      <c r="C866" s="563"/>
      <c r="D866" s="1269"/>
      <c r="E866" s="563"/>
      <c r="F866" s="563"/>
      <c r="G866" s="563"/>
      <c r="H866" s="563"/>
      <c r="I866" s="563"/>
      <c r="J866" s="563"/>
      <c r="K866" s="563"/>
      <c r="L866" s="563"/>
      <c r="M866" s="563"/>
      <c r="N866" s="563"/>
      <c r="O866" s="563"/>
      <c r="P866" s="563"/>
      <c r="Q866" s="563"/>
    </row>
    <row r="867" spans="1:17" ht="20.100000000000001" customHeight="1">
      <c r="A867" s="563"/>
      <c r="B867" s="563"/>
      <c r="C867" s="563"/>
      <c r="D867" s="1269" t="s">
        <v>884</v>
      </c>
      <c r="E867" s="563"/>
      <c r="F867" s="563"/>
      <c r="G867" s="563"/>
      <c r="H867" s="563"/>
      <c r="I867" s="563"/>
      <c r="J867" s="563"/>
      <c r="K867" s="563"/>
      <c r="L867" s="563"/>
      <c r="M867" s="563"/>
      <c r="N867" s="563"/>
      <c r="O867" s="563"/>
      <c r="P867" s="563"/>
      <c r="Q867" s="563"/>
    </row>
    <row r="868" spans="1:17" ht="20.100000000000001" customHeight="1">
      <c r="A868" s="563"/>
      <c r="B868" s="563"/>
      <c r="C868" s="563"/>
      <c r="D868" s="1269" t="s">
        <v>233</v>
      </c>
      <c r="E868" s="563"/>
      <c r="F868" s="563"/>
      <c r="G868" s="563"/>
      <c r="H868" s="563"/>
      <c r="I868" s="563"/>
      <c r="J868" s="563"/>
      <c r="K868" s="563"/>
      <c r="L868" s="563"/>
      <c r="M868" s="563"/>
      <c r="N868" s="563"/>
      <c r="O868" s="563"/>
      <c r="P868" s="563"/>
      <c r="Q868" s="563"/>
    </row>
    <row r="869" spans="1:17" ht="20.100000000000001" customHeight="1">
      <c r="A869" s="563"/>
      <c r="B869" s="563"/>
      <c r="C869" s="563"/>
      <c r="D869" s="1269" t="s">
        <v>41</v>
      </c>
      <c r="E869" s="563"/>
      <c r="F869" s="563"/>
      <c r="G869" s="563"/>
      <c r="H869" s="563"/>
      <c r="I869" s="563"/>
      <c r="J869" s="563"/>
      <c r="K869" s="563"/>
      <c r="L869" s="563"/>
      <c r="M869" s="563"/>
      <c r="N869" s="563"/>
      <c r="O869" s="563"/>
      <c r="P869" s="563"/>
      <c r="Q869" s="563"/>
    </row>
    <row r="870" spans="1:17" ht="20.100000000000001" customHeight="1">
      <c r="A870" s="563"/>
      <c r="B870" s="563"/>
      <c r="C870" s="563"/>
      <c r="D870" s="1269" t="s">
        <v>42</v>
      </c>
      <c r="E870" s="563"/>
      <c r="F870" s="563"/>
      <c r="G870" s="563"/>
      <c r="H870" s="563"/>
      <c r="I870" s="563"/>
      <c r="J870" s="563"/>
      <c r="K870" s="563"/>
      <c r="L870" s="563"/>
      <c r="M870" s="563"/>
      <c r="N870" s="563"/>
      <c r="O870" s="563"/>
      <c r="P870" s="563"/>
      <c r="Q870" s="563"/>
    </row>
    <row r="871" spans="1:17" ht="20.100000000000001" customHeight="1">
      <c r="A871" s="563"/>
      <c r="B871" s="563"/>
      <c r="C871" s="563"/>
      <c r="D871" s="1269" t="s">
        <v>43</v>
      </c>
      <c r="E871" s="563"/>
      <c r="F871" s="563"/>
      <c r="G871" s="563"/>
      <c r="H871" s="563"/>
      <c r="I871" s="563"/>
      <c r="J871" s="563"/>
      <c r="K871" s="563"/>
      <c r="L871" s="563"/>
      <c r="M871" s="563"/>
      <c r="N871" s="563"/>
      <c r="O871" s="563"/>
      <c r="P871" s="563"/>
      <c r="Q871" s="563"/>
    </row>
    <row r="872" spans="1:17" ht="20.100000000000001" customHeight="1">
      <c r="A872" s="563"/>
      <c r="B872" s="563"/>
      <c r="C872" s="563"/>
      <c r="D872" s="1269" t="s">
        <v>871</v>
      </c>
      <c r="E872" s="563"/>
      <c r="F872" s="563"/>
      <c r="G872" s="563"/>
      <c r="H872" s="563"/>
      <c r="I872" s="563"/>
      <c r="J872" s="563"/>
      <c r="K872" s="563"/>
      <c r="L872" s="563"/>
      <c r="M872" s="563"/>
      <c r="N872" s="563"/>
      <c r="O872" s="563"/>
      <c r="P872" s="563"/>
      <c r="Q872" s="563"/>
    </row>
    <row r="873" spans="1:17" ht="20.100000000000001" customHeight="1">
      <c r="A873" s="563"/>
      <c r="B873" s="563"/>
      <c r="C873" s="563"/>
      <c r="D873" s="1269"/>
      <c r="E873" s="563"/>
      <c r="F873" s="563"/>
      <c r="G873" s="563"/>
      <c r="H873" s="563"/>
      <c r="I873" s="563"/>
      <c r="J873" s="563"/>
      <c r="K873" s="563"/>
      <c r="L873" s="563"/>
      <c r="M873" s="563"/>
      <c r="N873" s="563"/>
      <c r="O873" s="563"/>
      <c r="P873" s="563"/>
      <c r="Q873" s="563"/>
    </row>
    <row r="874" spans="1:17">
      <c r="A874" s="1251"/>
      <c r="B874" s="175"/>
      <c r="C874" s="175"/>
      <c r="D874" s="175"/>
      <c r="E874" s="175"/>
      <c r="F874" s="175"/>
      <c r="G874" s="175"/>
      <c r="H874" s="175"/>
      <c r="I874" s="175"/>
      <c r="J874" s="175"/>
      <c r="K874" s="175"/>
      <c r="L874" s="175"/>
      <c r="M874" s="175"/>
      <c r="N874" s="175"/>
      <c r="O874" s="175"/>
      <c r="P874" s="175"/>
      <c r="Q874" s="175"/>
    </row>
    <row r="875" spans="1:17" ht="18">
      <c r="A875" s="563"/>
      <c r="B875" s="83"/>
      <c r="C875" s="1273" t="s">
        <v>2388</v>
      </c>
      <c r="D875" s="83"/>
      <c r="E875" s="83"/>
      <c r="F875" s="83"/>
      <c r="G875" s="83"/>
      <c r="H875" s="83"/>
      <c r="I875" s="83"/>
      <c r="J875" s="83"/>
      <c r="K875" s="83"/>
      <c r="L875" s="83"/>
      <c r="M875" s="83"/>
      <c r="N875" s="83"/>
      <c r="O875" s="83"/>
      <c r="P875" s="83"/>
      <c r="Q875" s="83"/>
    </row>
    <row r="876" spans="1:17">
      <c r="A876" s="563"/>
      <c r="B876" s="83"/>
      <c r="C876" s="83"/>
      <c r="D876" s="83"/>
      <c r="E876" s="83"/>
      <c r="F876" s="83"/>
      <c r="G876" s="83"/>
      <c r="H876" s="83"/>
      <c r="I876" s="83"/>
      <c r="J876" s="83"/>
      <c r="K876" s="83"/>
      <c r="L876" s="83"/>
      <c r="M876" s="563"/>
      <c r="N876" s="563"/>
      <c r="O876" s="563"/>
      <c r="P876" s="563"/>
      <c r="Q876" s="563"/>
    </row>
    <row r="877" spans="1:17" ht="18">
      <c r="A877" s="563"/>
      <c r="B877" s="563"/>
      <c r="C877" s="1273" t="s">
        <v>2389</v>
      </c>
      <c r="D877" s="563"/>
      <c r="E877" s="563"/>
      <c r="F877" s="563"/>
      <c r="G877" s="563"/>
      <c r="H877" s="563"/>
      <c r="I877" s="563"/>
      <c r="J877" s="563"/>
      <c r="K877" s="563"/>
      <c r="L877" s="563"/>
      <c r="M877" s="563"/>
      <c r="N877" s="563"/>
      <c r="O877" s="563"/>
      <c r="P877" s="563"/>
      <c r="Q877" s="563"/>
    </row>
    <row r="878" spans="1:17">
      <c r="A878" s="563"/>
      <c r="B878" s="563"/>
      <c r="C878" s="563"/>
      <c r="D878" s="563"/>
      <c r="E878" s="563"/>
      <c r="F878" s="563"/>
      <c r="G878" s="563"/>
      <c r="H878" s="563"/>
      <c r="I878" s="563"/>
      <c r="J878" s="563"/>
      <c r="K878" s="563"/>
      <c r="L878" s="563"/>
      <c r="M878" s="563"/>
      <c r="N878" s="563"/>
      <c r="O878" s="563"/>
      <c r="P878" s="563"/>
      <c r="Q878" s="563"/>
    </row>
    <row r="879" spans="1:17">
      <c r="A879" s="591"/>
      <c r="B879" s="592"/>
      <c r="C879" s="593"/>
      <c r="D879" s="593"/>
      <c r="E879" s="593"/>
      <c r="F879" s="593"/>
      <c r="G879" s="593"/>
      <c r="H879" s="593"/>
      <c r="I879" s="593"/>
      <c r="J879" s="592"/>
      <c r="K879" s="592"/>
      <c r="L879" s="592"/>
      <c r="M879" s="591"/>
      <c r="N879" s="591"/>
      <c r="O879" s="591"/>
      <c r="P879" s="591"/>
      <c r="Q879" s="591"/>
    </row>
    <row r="881" spans="1:17" ht="20.100000000000001" customHeight="1">
      <c r="A881" s="563"/>
      <c r="B881" s="563"/>
      <c r="M881" s="563"/>
      <c r="N881" s="563"/>
      <c r="O881" s="563"/>
      <c r="P881" s="563"/>
      <c r="Q881" s="563"/>
    </row>
    <row r="882" spans="1:17" ht="20.100000000000001" customHeight="1">
      <c r="A882" s="563"/>
      <c r="B882" s="563"/>
      <c r="M882" s="563"/>
      <c r="N882" s="563"/>
      <c r="O882" s="563"/>
      <c r="P882" s="563"/>
      <c r="Q882" s="563"/>
    </row>
    <row r="883" spans="1:17" ht="20.100000000000001" customHeight="1">
      <c r="A883" s="563"/>
      <c r="B883" s="563"/>
      <c r="M883" s="563"/>
      <c r="N883" s="563"/>
      <c r="O883" s="563"/>
      <c r="P883" s="563"/>
      <c r="Q883" s="563"/>
    </row>
    <row r="884" spans="1:17" ht="20.100000000000001" customHeight="1">
      <c r="A884" s="563"/>
      <c r="B884" s="563"/>
      <c r="M884" s="563"/>
      <c r="N884" s="563"/>
      <c r="O884" s="563"/>
      <c r="P884" s="563"/>
      <c r="Q884" s="563"/>
    </row>
    <row r="885" spans="1:17" ht="20.100000000000001" customHeight="1">
      <c r="A885" s="563"/>
      <c r="B885" s="563"/>
      <c r="M885" s="563"/>
      <c r="N885" s="563"/>
      <c r="O885" s="563"/>
      <c r="P885" s="563"/>
      <c r="Q885" s="563"/>
    </row>
    <row r="886" spans="1:17" ht="20.100000000000001" customHeight="1">
      <c r="A886" s="563"/>
      <c r="B886" s="563"/>
      <c r="M886" s="563"/>
      <c r="N886" s="563"/>
      <c r="O886" s="563"/>
      <c r="P886" s="563"/>
      <c r="Q886" s="563"/>
    </row>
    <row r="887" spans="1:17" ht="20.100000000000001" customHeight="1">
      <c r="A887" s="563"/>
      <c r="B887" s="563"/>
      <c r="M887" s="563"/>
      <c r="N887" s="563"/>
      <c r="O887" s="563"/>
      <c r="P887" s="563"/>
      <c r="Q887" s="563"/>
    </row>
    <row r="888" spans="1:17" ht="20.100000000000001" customHeight="1">
      <c r="A888" s="563"/>
      <c r="B888" s="563"/>
      <c r="M888" s="563"/>
      <c r="N888" s="563"/>
      <c r="O888" s="563"/>
      <c r="P888" s="563"/>
      <c r="Q888" s="563"/>
    </row>
    <row r="889" spans="1:17" ht="20.100000000000001" customHeight="1">
      <c r="A889" s="563"/>
      <c r="B889" s="563"/>
      <c r="M889" s="563"/>
      <c r="N889" s="563"/>
      <c r="O889" s="563"/>
      <c r="P889" s="563"/>
      <c r="Q889" s="563"/>
    </row>
    <row r="890" spans="1:17" ht="20.100000000000001" customHeight="1">
      <c r="A890" s="563"/>
      <c r="B890" s="563"/>
      <c r="M890" s="563"/>
      <c r="N890" s="563"/>
      <c r="O890" s="563"/>
      <c r="P890" s="563"/>
      <c r="Q890" s="563"/>
    </row>
    <row r="891" spans="1:17">
      <c r="A891" s="563"/>
      <c r="B891" s="83"/>
      <c r="M891" s="563"/>
      <c r="N891" s="563"/>
      <c r="O891" s="563"/>
      <c r="P891" s="563"/>
      <c r="Q891" s="563"/>
    </row>
    <row r="892" spans="1:17">
      <c r="A892" s="563"/>
      <c r="B892" s="83"/>
      <c r="M892" s="563"/>
      <c r="N892" s="563"/>
      <c r="O892" s="563"/>
      <c r="P892" s="563"/>
      <c r="Q892" s="563"/>
    </row>
    <row r="893" spans="1:17">
      <c r="A893" s="563"/>
      <c r="B893" s="83"/>
      <c r="M893" s="563"/>
      <c r="N893" s="563"/>
      <c r="O893" s="563"/>
      <c r="P893" s="563"/>
      <c r="Q893" s="563"/>
    </row>
    <row r="894" spans="1:17">
      <c r="A894" s="563"/>
      <c r="B894" s="83"/>
      <c r="M894" s="563"/>
      <c r="N894" s="563"/>
      <c r="O894" s="563"/>
      <c r="P894" s="563"/>
      <c r="Q894" s="563"/>
    </row>
  </sheetData>
  <mergeCells count="589">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 ref="A792:A793"/>
    <mergeCell ref="B792:M793"/>
    <mergeCell ref="N792:N793"/>
    <mergeCell ref="L772:M772"/>
    <mergeCell ref="C784:D784"/>
    <mergeCell ref="F784:G784"/>
    <mergeCell ref="I784:J784"/>
    <mergeCell ref="L784:M784"/>
    <mergeCell ref="B786:N787"/>
    <mergeCell ref="B749:N749"/>
    <mergeCell ref="J753:L753"/>
    <mergeCell ref="A763:A764"/>
    <mergeCell ref="B763:M764"/>
    <mergeCell ref="N763:N764"/>
    <mergeCell ref="A765:A790"/>
    <mergeCell ref="B765:N765"/>
    <mergeCell ref="B766:N769"/>
    <mergeCell ref="B770:N770"/>
    <mergeCell ref="L771:M771"/>
    <mergeCell ref="C788:N788"/>
    <mergeCell ref="C789:N789"/>
    <mergeCell ref="B790:N790"/>
    <mergeCell ref="C737:D737"/>
    <mergeCell ref="E737:F737"/>
    <mergeCell ref="C738:D738"/>
    <mergeCell ref="E738:F738"/>
    <mergeCell ref="C741:M743"/>
    <mergeCell ref="B747:N747"/>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F689:F690"/>
    <mergeCell ref="G689:G690"/>
    <mergeCell ref="H689:H690"/>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C692:C693"/>
    <mergeCell ref="D692:D693"/>
    <mergeCell ref="E692:F693"/>
    <mergeCell ref="G692:G693"/>
    <mergeCell ref="H692:H693"/>
    <mergeCell ref="I692:J693"/>
    <mergeCell ref="D667:F667"/>
    <mergeCell ref="D669:F669"/>
    <mergeCell ref="D671:F671"/>
    <mergeCell ref="C676:L676"/>
    <mergeCell ref="C678:L681"/>
    <mergeCell ref="C682:L685"/>
    <mergeCell ref="I689:I690"/>
    <mergeCell ref="J689:J690"/>
    <mergeCell ref="C654:C656"/>
    <mergeCell ref="D655:F655"/>
    <mergeCell ref="D656:F656"/>
    <mergeCell ref="C658:C663"/>
    <mergeCell ref="D659:F659"/>
    <mergeCell ref="D660:F660"/>
    <mergeCell ref="D661:F661"/>
    <mergeCell ref="D662:F662"/>
    <mergeCell ref="D663:F663"/>
    <mergeCell ref="C686:F687"/>
    <mergeCell ref="G686:H687"/>
    <mergeCell ref="I686:I687"/>
    <mergeCell ref="J686:K687"/>
    <mergeCell ref="L686:L687"/>
    <mergeCell ref="C689:D690"/>
    <mergeCell ref="E689:E690"/>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36:E636"/>
    <mergeCell ref="H636:I636"/>
    <mergeCell ref="K636:L636"/>
    <mergeCell ref="C637:E637"/>
    <mergeCell ref="H637:I637"/>
    <mergeCell ref="K637:L637"/>
    <mergeCell ref="B613:F613"/>
    <mergeCell ref="B617:G617"/>
    <mergeCell ref="B618:G618"/>
    <mergeCell ref="B624:F624"/>
    <mergeCell ref="B628:E628"/>
    <mergeCell ref="C635:L635"/>
    <mergeCell ref="G581:H581"/>
    <mergeCell ref="G582:H582"/>
    <mergeCell ref="G586:H586"/>
    <mergeCell ref="G587:H587"/>
    <mergeCell ref="B604:G604"/>
    <mergeCell ref="B610:E610"/>
    <mergeCell ref="M569:N569"/>
    <mergeCell ref="G570:H571"/>
    <mergeCell ref="M570:N570"/>
    <mergeCell ref="M572:N572"/>
    <mergeCell ref="M577:N577"/>
    <mergeCell ref="G579:H580"/>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B469:E469"/>
    <mergeCell ref="B471:Q472"/>
    <mergeCell ref="B474:N474"/>
    <mergeCell ref="A475:A498"/>
    <mergeCell ref="B475:N476"/>
    <mergeCell ref="B477:N478"/>
    <mergeCell ref="C488:M488"/>
    <mergeCell ref="H489:M489"/>
    <mergeCell ref="D490:E490"/>
    <mergeCell ref="B497:N498"/>
    <mergeCell ref="B465:B466"/>
    <mergeCell ref="C465:C466"/>
    <mergeCell ref="D465:D466"/>
    <mergeCell ref="E465:E466"/>
    <mergeCell ref="H465:N465"/>
    <mergeCell ref="H466:H467"/>
    <mergeCell ref="I466:I467"/>
    <mergeCell ref="J466:J467"/>
    <mergeCell ref="K466:K467"/>
    <mergeCell ref="L466:L467"/>
    <mergeCell ref="M466:M467"/>
    <mergeCell ref="N466:N467"/>
    <mergeCell ref="B467:B468"/>
    <mergeCell ref="C467:C468"/>
    <mergeCell ref="D467:D468"/>
    <mergeCell ref="E467:E468"/>
    <mergeCell ref="H468:N468"/>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M463:M464"/>
    <mergeCell ref="N463:N464"/>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B445:G446"/>
    <mergeCell ref="I445:J445"/>
    <mergeCell ref="I446:J446"/>
    <mergeCell ref="C447:G447"/>
    <mergeCell ref="I447:J447"/>
    <mergeCell ref="C448:G448"/>
    <mergeCell ref="I448:J448"/>
    <mergeCell ref="F430:I430"/>
    <mergeCell ref="F431:I431"/>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B376:J377"/>
    <mergeCell ref="B380:J381"/>
    <mergeCell ref="B382:J383"/>
    <mergeCell ref="B384:C385"/>
    <mergeCell ref="D384:D385"/>
    <mergeCell ref="E384:E385"/>
    <mergeCell ref="F384:F385"/>
    <mergeCell ref="G384:G385"/>
    <mergeCell ref="H384:H385"/>
    <mergeCell ref="I384:I385"/>
    <mergeCell ref="C356:M358"/>
    <mergeCell ref="C364:M365"/>
    <mergeCell ref="C371:M372"/>
    <mergeCell ref="B374:J374"/>
    <mergeCell ref="B375:J375"/>
    <mergeCell ref="I343:I344"/>
    <mergeCell ref="L343:L344"/>
    <mergeCell ref="M343:M344"/>
    <mergeCell ref="D345:I345"/>
    <mergeCell ref="J350:K351"/>
    <mergeCell ref="L350:M351"/>
    <mergeCell ref="D341:M341"/>
    <mergeCell ref="C342:L342"/>
    <mergeCell ref="C343:C344"/>
    <mergeCell ref="D343:D344"/>
    <mergeCell ref="E343:E344"/>
    <mergeCell ref="F343:F344"/>
    <mergeCell ref="G343:G344"/>
    <mergeCell ref="H343:H344"/>
    <mergeCell ref="D355:M355"/>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L336:L337"/>
    <mergeCell ref="M336:M337"/>
    <mergeCell ref="B321:K322"/>
    <mergeCell ref="B324:N326"/>
    <mergeCell ref="C327:M327"/>
    <mergeCell ref="C328:M328"/>
    <mergeCell ref="C329:M330"/>
    <mergeCell ref="D331:M331"/>
    <mergeCell ref="B319:C319"/>
    <mergeCell ref="E319:F319"/>
    <mergeCell ref="H319:I319"/>
    <mergeCell ref="B320:C320"/>
    <mergeCell ref="E320:F320"/>
    <mergeCell ref="H320:I320"/>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B291:G292"/>
    <mergeCell ref="I291:I292"/>
    <mergeCell ref="J291:J292"/>
    <mergeCell ref="K291:K292"/>
    <mergeCell ref="L291:L292"/>
    <mergeCell ref="M291:M292"/>
    <mergeCell ref="B293:B294"/>
    <mergeCell ref="C293:C294"/>
    <mergeCell ref="D293:D294"/>
    <mergeCell ref="E293:E294"/>
    <mergeCell ref="F293:G294"/>
    <mergeCell ref="I293:I294"/>
    <mergeCell ref="J293:J294"/>
    <mergeCell ref="K293:K294"/>
    <mergeCell ref="L293:L294"/>
    <mergeCell ref="M277:M278"/>
    <mergeCell ref="N277:N278"/>
    <mergeCell ref="I281:N282"/>
    <mergeCell ref="I284:M286"/>
    <mergeCell ref="B287:F289"/>
    <mergeCell ref="I287:I288"/>
    <mergeCell ref="J287:J288"/>
    <mergeCell ref="K287:K288"/>
    <mergeCell ref="L287:L288"/>
    <mergeCell ref="M287:M288"/>
    <mergeCell ref="I289:I290"/>
    <mergeCell ref="J289:J290"/>
    <mergeCell ref="K289:K290"/>
    <mergeCell ref="L289:L290"/>
    <mergeCell ref="M289:M290"/>
    <mergeCell ref="M271:M272"/>
    <mergeCell ref="N271:N272"/>
    <mergeCell ref="B273:G275"/>
    <mergeCell ref="I273:N274"/>
    <mergeCell ref="I275:I276"/>
    <mergeCell ref="J275:J276"/>
    <mergeCell ref="K275:K276"/>
    <mergeCell ref="L275:L276"/>
    <mergeCell ref="M275:M276"/>
    <mergeCell ref="N275:N276"/>
    <mergeCell ref="A271:A289"/>
    <mergeCell ref="B271:G272"/>
    <mergeCell ref="I271:I272"/>
    <mergeCell ref="J271:J272"/>
    <mergeCell ref="K271:K272"/>
    <mergeCell ref="L271:L272"/>
    <mergeCell ref="I277:I278"/>
    <mergeCell ref="J277:J278"/>
    <mergeCell ref="K277:K278"/>
    <mergeCell ref="L277:L278"/>
    <mergeCell ref="E260:E261"/>
    <mergeCell ref="F260:F261"/>
    <mergeCell ref="I261:O261"/>
    <mergeCell ref="B267:G268"/>
    <mergeCell ref="I267:N268"/>
    <mergeCell ref="I269:I270"/>
    <mergeCell ref="J269:J270"/>
    <mergeCell ref="K269:K270"/>
    <mergeCell ref="L269:L270"/>
    <mergeCell ref="M269:M270"/>
    <mergeCell ref="N269:N270"/>
    <mergeCell ref="B270:G270"/>
    <mergeCell ref="A244:A268"/>
    <mergeCell ref="B251:G251"/>
    <mergeCell ref="I255:O255"/>
    <mergeCell ref="I256:I259"/>
    <mergeCell ref="J256:J259"/>
    <mergeCell ref="K256:L257"/>
    <mergeCell ref="M256:M257"/>
    <mergeCell ref="N256:N257"/>
    <mergeCell ref="O256:O257"/>
    <mergeCell ref="F257:G257"/>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C129:F129"/>
    <mergeCell ref="C132:I132"/>
    <mergeCell ref="C134:D134"/>
    <mergeCell ref="C137:F137"/>
    <mergeCell ref="C140:F140"/>
    <mergeCell ref="C143:D143"/>
    <mergeCell ref="B114:B116"/>
    <mergeCell ref="C114:K116"/>
    <mergeCell ref="B117:B121"/>
    <mergeCell ref="C117:K121"/>
    <mergeCell ref="C125:H125"/>
    <mergeCell ref="C127:F127"/>
    <mergeCell ref="C107:K107"/>
    <mergeCell ref="C108:K108"/>
    <mergeCell ref="C109:K109"/>
    <mergeCell ref="C110:K110"/>
    <mergeCell ref="B111:B113"/>
    <mergeCell ref="C111:K113"/>
    <mergeCell ref="M73:P75"/>
    <mergeCell ref="C74:E74"/>
    <mergeCell ref="C76:F76"/>
    <mergeCell ref="M76:P78"/>
    <mergeCell ref="B86:L86"/>
    <mergeCell ref="E88:L92"/>
    <mergeCell ref="M69:P72"/>
    <mergeCell ref="C70:E70"/>
    <mergeCell ref="C72:E72"/>
    <mergeCell ref="B12:Q12"/>
    <mergeCell ref="M44:P49"/>
    <mergeCell ref="M51:P54"/>
    <mergeCell ref="M59:P62"/>
    <mergeCell ref="C61:H61"/>
    <mergeCell ref="M63:P65"/>
    <mergeCell ref="C64:J64"/>
    <mergeCell ref="B2:Q2"/>
    <mergeCell ref="B3:Q3"/>
    <mergeCell ref="B4:Q4"/>
    <mergeCell ref="B5:Q5"/>
    <mergeCell ref="C6:Q6"/>
    <mergeCell ref="B8:Q10"/>
    <mergeCell ref="C66:F66"/>
    <mergeCell ref="C68:D68"/>
    <mergeCell ref="M68:P68"/>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17647924-1290-45A2-B45F-95AE1C4788EA}"/>
    <hyperlink ref="C438" r:id="rId2" xr:uid="{696A3C09-37F5-424E-BFB3-87F244800B84}"/>
    <hyperlink ref="C59" r:id="rId3" xr:uid="{0026C990-02FC-422B-AD33-3B80F57496BA}"/>
    <hyperlink ref="C61" r:id="rId4" xr:uid="{AF5918B5-CE4C-492C-B55B-1055053E010D}"/>
    <hyperlink ref="B604" r:id="rId5" xr:uid="{94BDB126-77F5-4317-BB3A-77CAA3797A89}"/>
    <hyperlink ref="B610" r:id="rId6" xr:uid="{1C82B2C4-EB8D-485B-9846-35928EF3E5AB}"/>
    <hyperlink ref="B618" r:id="rId7" xr:uid="{4B6BB9DD-BD63-4F58-942D-64031D9B9A56}"/>
    <hyperlink ref="B617" r:id="rId8" xr:uid="{C8220449-625A-4BC7-A8C8-900E3B42BC15}"/>
    <hyperlink ref="B624" r:id="rId9" xr:uid="{8A5820E7-E2CA-42C6-B3BB-2C0D0794FD86}"/>
    <hyperlink ref="B628" r:id="rId10" xr:uid="{24DF2901-D872-4EF1-B750-92457D6BAFA8}"/>
    <hyperlink ref="B613" r:id="rId11" xr:uid="{F62E5DE4-0D9E-4064-A4E0-56BC4C1C7B5D}"/>
    <hyperlink ref="J611" r:id="rId12" xr:uid="{FDF49020-FC9E-4E2D-92BA-B1209EBCF7BC}"/>
    <hyperlink ref="J612" r:id="rId13" xr:uid="{D487BC1A-A48A-4F97-9888-0B94AEFA77DF}"/>
    <hyperlink ref="J605" r:id="rId14" xr:uid="{77D30944-938B-4CF1-8DE1-DC68B91A029A}"/>
    <hyperlink ref="J618" r:id="rId15" xr:uid="{4A3DFA2F-DBD5-4137-BAD4-0DA83F0C5CD7}"/>
    <hyperlink ref="J624" r:id="rId16" xr:uid="{98A47628-52DD-4353-B99C-73B2A4539BAF}"/>
    <hyperlink ref="J615" r:id="rId17" xr:uid="{23013E3D-79A3-4A1C-9FA6-0857D040D852}"/>
    <hyperlink ref="J629" r:id="rId18" xr:uid="{23EB64C1-BEF2-47BC-B9D8-2C228617DA62}"/>
    <hyperlink ref="J625" r:id="rId19" xr:uid="{36E69045-B723-477B-9FC5-75BC10318B8A}"/>
    <hyperlink ref="J626" r:id="rId20" xr:uid="{03A7911C-AFF5-45A8-AAFA-42D46BE23A9A}"/>
    <hyperlink ref="J621" r:id="rId21" xr:uid="{BE9F4A85-0C5D-4768-AF6F-F8F71AC7A511}"/>
    <hyperlink ref="J552" r:id="rId22" xr:uid="{D0C3B387-ACF9-411A-A71B-4785D5B9DF7B}"/>
    <hyperlink ref="K554" r:id="rId23" xr:uid="{E097F91A-B43D-4703-A763-D1FCA55B42F7}"/>
    <hyperlink ref="K556" r:id="rId24" xr:uid="{AE104666-38F8-41CC-9EC1-B7325D058E5E}"/>
    <hyperlink ref="K557" r:id="rId25" xr:uid="{0B993876-3CED-4E79-A0B3-3F7AC6A54C82}"/>
    <hyperlink ref="K553" r:id="rId26" xr:uid="{3F9E47D4-E7D8-4875-A57A-ADC272790BF2}"/>
    <hyperlink ref="K558" r:id="rId27" xr:uid="{890B7FDB-86DF-4185-ADB1-448F295FED1A}"/>
    <hyperlink ref="K559" r:id="rId28" xr:uid="{50C53387-847A-41ED-A269-4E29A7AF45A8}"/>
    <hyperlink ref="K555" r:id="rId29" xr:uid="{5419C2DD-3DCE-495F-BC9D-E300EF10669E}"/>
    <hyperlink ref="C152" r:id="rId30" xr:uid="{07508A4C-00D9-4CE9-A11F-112AE577F041}"/>
    <hyperlink ref="C154" r:id="rId31" xr:uid="{63F8468F-177A-4707-AF19-634F207BBC16}"/>
    <hyperlink ref="C156" r:id="rId32" xr:uid="{5610DB16-957F-468B-AD8E-58783EE7162A}"/>
    <hyperlink ref="B556" r:id="rId33" xr:uid="{1C65880C-F84D-4E9B-841C-934A95CD53BA}"/>
    <hyperlink ref="B557" r:id="rId34" xr:uid="{F7AA6BB0-4A11-4675-B95A-3C23B57682F9}"/>
    <hyperlink ref="B560" r:id="rId35" xr:uid="{266F2003-420F-4987-85A2-01A6FBCFC53F}"/>
    <hyperlink ref="C179" r:id="rId36" display="http://www.mdf-xlpages.com/modules/publisher/item.php?itemid=167" xr:uid="{78D618EC-AEEE-49D8-8F5B-FB5E12AFA4A7}"/>
    <hyperlink ref="C180" r:id="rId37" display="http://www.mdf-xlpages.com/modules/publisher/item.php?itemid=149" xr:uid="{3A3B204D-8E8D-4667-88BF-0DD51436AC10}"/>
    <hyperlink ref="C181" r:id="rId38" display="http://www.mdf-xlpages.com/modules/publisher/item.php?itemid=152" xr:uid="{87C7285E-E006-4F78-9C32-052BAC51E121}"/>
    <hyperlink ref="C182" r:id="rId39" display="http://www.mdf-xlpages.com/modules/publisher/item.php?itemid=153" xr:uid="{73ACC9B5-A2E5-4177-B731-A2CF2964ED40}"/>
    <hyperlink ref="C184" r:id="rId40" display="http://www.mdf-xlpages.com/modules/publisher/item.php?itemid=134" xr:uid="{0D1E8FA1-12DE-4B75-97BF-A3458252C4AE}"/>
    <hyperlink ref="C185" r:id="rId41" display="http://www.mdf-xlpages.com/modules/publisher/item.php?itemid=105" xr:uid="{A092D3CB-172C-464B-88B1-330802A066A5}"/>
    <hyperlink ref="C186" r:id="rId42" display="http://www.mdf-xlpages.com/modules/publisher/item.php?itemid=91" xr:uid="{E534595B-1452-4A39-8959-A8720407FEC9}"/>
    <hyperlink ref="C187" r:id="rId43" display="http://www.mdf-xlpages.com/modules/publisher/item.php?itemid=99" xr:uid="{82157FFB-7B68-42F1-868D-5081F237A9FA}"/>
    <hyperlink ref="C188" r:id="rId44" display="http://www.mdf-xlpages.com/modules/publisher/item.php?itemid=98" xr:uid="{6CE1CB88-9A20-4BEB-A658-349A8B091500}"/>
    <hyperlink ref="C189" r:id="rId45" display="http://www.mdf-xlpages.com/modules/publisher/item.php?itemid=86" xr:uid="{245E3F53-6889-4947-B321-D52DEB885F52}"/>
    <hyperlink ref="C190" r:id="rId46" display="http://www.mdf-xlpages.com/modules/publisher/item.php?itemid=97" xr:uid="{C3E99EE5-89B2-4BB0-B3B5-64FEDD343251}"/>
    <hyperlink ref="C191" r:id="rId47" display="http://www.mdf-xlpages.com/modules/publisher/item.php?itemid=93" xr:uid="{B466B2ED-3F7F-4C9A-8210-E529F1680154}"/>
    <hyperlink ref="C192" r:id="rId48" display="http://www.mdf-xlpages.com/modules/publisher/item.php?itemid=84" xr:uid="{5CD6901F-E894-44BC-83DC-75476BF803A9}"/>
    <hyperlink ref="C193" r:id="rId49" display="http://www.mdf-xlpages.com/modules/publisher/item.php?itemid=94" xr:uid="{306FD480-573A-4148-91CF-3A3FCB6953D3}"/>
    <hyperlink ref="C194" r:id="rId50" display="http://www.mdf-xlpages.com/modules/publisher/item.php?itemid=83" xr:uid="{3223B8DF-4286-4921-8B3C-1190C7EB591C}"/>
    <hyperlink ref="C195" r:id="rId51" display="http://www.mdf-xlpages.com/modules/publisher/item.php?itemid=87" xr:uid="{DCCDA93B-1676-4C9F-805A-90A19C7C5703}"/>
    <hyperlink ref="C196" r:id="rId52" display="http://www.mdf-xlpages.com/modules/publisher/item.php?itemid=85" xr:uid="{BAC3FD38-4C9C-464A-9171-4D613FA420A2}"/>
    <hyperlink ref="C197" r:id="rId53" display="http://www.mdf-xlpages.com/modules/publisher/item.php?itemid=81" xr:uid="{1AADB182-83D3-46EE-A6B2-8F24A23780DB}"/>
    <hyperlink ref="C198" r:id="rId54" display="http://www.mdf-xlpages.com/modules/publisher/item.php?itemid=82" xr:uid="{05FE68C3-2175-467B-9CB1-16F3F37C721D}"/>
    <hyperlink ref="C199" r:id="rId55" display="http://www.mdf-xlpages.com/modules/publisher/item.php?itemid=90" xr:uid="{07122A78-A5A3-4C09-8489-F82AFAB8E246}"/>
    <hyperlink ref="C200" r:id="rId56" display="http://www.mdf-xlpages.com/modules/publisher/item.php?itemid=76" xr:uid="{BC13E237-80CA-474F-A776-81DA9C096D76}"/>
    <hyperlink ref="C201" r:id="rId57" display="http://www.mdf-xlpages.com/modules/publisher/item.php?itemid=64" xr:uid="{D35994BC-27BE-47DE-8AD1-3E496E103DC1}"/>
    <hyperlink ref="C202" r:id="rId58" display="http://www.mdf-xlpages.com/modules/publisher/item.php?itemid=63" xr:uid="{7B6E1A16-C343-4577-A1BE-9E7B29966768}"/>
    <hyperlink ref="C203" r:id="rId59" display="http://www.mdf-xlpages.com/modules/publisher/item.php?itemid=62" xr:uid="{D4182163-566A-4ACD-8820-1361B6F51026}"/>
    <hyperlink ref="C204" r:id="rId60" display="http://www.mdf-xlpages.com/modules/publisher/item.php?itemid=25" xr:uid="{FCDC3865-BD4D-4A52-9410-1AD0FE354B7D}"/>
    <hyperlink ref="D176" r:id="rId61" xr:uid="{16D49654-E780-440D-83C7-9BA2811E9A0C}"/>
    <hyperlink ref="C158" r:id="rId62" xr:uid="{AFD9255F-EEE9-4700-9955-C90FF9E54D47}"/>
    <hyperlink ref="C64" r:id="rId63" xr:uid="{DA811341-4867-4CF7-9AC0-BD5C7AD01E2F}"/>
    <hyperlink ref="C66" r:id="rId64" display="http://www.uprt.fr/mesimages/fichiers-uprt/ff-fiches-fabrication/ff-fiches-fabrication-maj-02-2015/ff-documents-divers-maj-02-2015/ff-fiches-apprentis-Patissiers-07-03-2016.xlsx" xr:uid="{9D50E5BD-5C32-43F9-8C90-25E291B35CE3}"/>
    <hyperlink ref="C68" r:id="rId65" display="http://www.uprt.fr/mesimages/fichiers-uprt/ff-fiches-fabrication/ff-fiches-fabrication-maj-02-2015/ff-documents-divers-maj-02-2015/ff-Croquis.xlsx" xr:uid="{7B5B3015-67BC-4993-8234-F3D882C233F4}"/>
    <hyperlink ref="C70" r:id="rId66" display="http://www.uprt.fr/mesimages/fichiers-uprt/ff-fiches-fabrication/ff-fiches-fabrication-maj-02-2015/ff-documents-divers-maj-02-2015/ff-qualiterecettes2007.xls" xr:uid="{B2746E88-1D2F-426B-92BE-0C8E274570FD}"/>
    <hyperlink ref="C72" r:id="rId67" display="http://www.uprt.fr/mesimages/fichiers-uprt/ff-fiches-fabrication/ff-fiches-fabrication-maj-02-2015/ff-documents-divers-maj-02-2015/ff-tableau-cuisson.pdf" xr:uid="{D4C287F8-F3C9-46F5-95BE-1FD16FEA0E18}"/>
    <hyperlink ref="C76" r:id="rId68" xr:uid="{554DCE73-14CD-41C7-82D2-1F62DE6524DA}"/>
    <hyperlink ref="K431" r:id="rId69" xr:uid="{FDD091FE-E92D-46BF-8D34-8C9A711C46EA}"/>
    <hyperlink ref="F431" r:id="rId70" xr:uid="{9FD88D92-3850-4AAE-873E-29FBF317209E}"/>
    <hyperlink ref="C132" r:id="rId71" xr:uid="{D5B95F65-75B8-43CB-8214-E234FA22AB8A}"/>
    <hyperlink ref="C134" r:id="rId72" xr:uid="{7252725E-40FC-4E94-BD56-D93628CCE583}"/>
    <hyperlink ref="C137" r:id="rId73" xr:uid="{327ED89D-8B79-425C-8A8E-5FAEAB5D34BE}"/>
    <hyperlink ref="C140" r:id="rId74" tooltip="Télécharger" display="http://joseph.larmarange.net/IMG/pdf/memo_caracteres_speciaux_windows.pdf" xr:uid="{D24B9061-F0C9-487E-9A0F-0BE4F3689A7B}"/>
    <hyperlink ref="C143" r:id="rId75" xr:uid="{FEABD0EF-1E28-4FEF-A8F3-AA29159EF09D}"/>
    <hyperlink ref="C148" r:id="rId76" xr:uid="{729DED06-B8BC-4A8F-834A-CC0D935302FB}"/>
    <hyperlink ref="C6" r:id="rId77" xr:uid="{3B779159-6FA3-499B-B158-F5BCEE872546}"/>
    <hyperlink ref="C127" r:id="rId78" xr:uid="{050F2B76-7BF1-4022-9DBC-C32FBF45BF88}"/>
    <hyperlink ref="C129:F129" r:id="rId79" display="visualiseur d'Emoji et de symboles" xr:uid="{D02074CC-3C92-46DE-837E-06F35AC6BBF1}"/>
    <hyperlink ref="C145" r:id="rId80" xr:uid="{1494FFDA-4391-48D9-8C8E-143E7DDAB0AD}"/>
    <hyperlink ref="C125:H125" r:id="rId81" display="caractères  Alphanumériques cerclés" xr:uid="{068A0B12-5065-4524-9E0C-5ADEAA05AE17}"/>
    <hyperlink ref="C74" r:id="rId82" display="http://www.uprt.fr/mesimages/fichiers-uprt/pt-procedures-techniques/PT-bonnes-pratiques.doc" xr:uid="{0A730479-8F80-4EF2-AC7E-911791625D49}"/>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36F395C4-17DF-4A82-9951-D6CC4B57502F}"/>
    <hyperlink ref="H491" r:id="rId84" xr:uid="{0B03E82F-EEF8-4A4A-AF16-9D9D963DC483}"/>
    <hyperlink ref="H492" r:id="rId85" xr:uid="{C5D4F176-2660-497C-B909-DC2D2D444D73}"/>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4E8C78D4-F144-471B-9C15-1C8B246BC143}"/>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D379C317-B845-4774-A8EB-32023B08198E}"/>
    <hyperlink ref="B223" r:id="rId88" xr:uid="{107EEAAB-3FCC-4A5A-94B3-38CD4CC6D128}"/>
    <hyperlink ref="B228" r:id="rId89" location="6" display="http://matoumatheux.ac-rennes.fr/num/numeration/doigt.htm - 6" xr:uid="{134E2539-910F-401E-9B01-A9ACCAA9F818}"/>
    <hyperlink ref="B229" r:id="rId90" location="6" display="http://matoumatheux.ac-rennes.fr/num/probleme/classer.htm - 6" xr:uid="{9C3DD1C9-A575-4BF4-98E7-F1CDFCD98CBF}"/>
    <hyperlink ref="B230" r:id="rId91" location="6" display="http://matoumatheux.ac-rennes.fr/num/probleme/seringue.htm - 6" xr:uid="{C0314723-3235-4915-A60B-AE1F395CA02F}"/>
    <hyperlink ref="B231" r:id="rId92" location="6" display="http://matoumatheux.ac-rennes.fr/num/probleme/etiquettes.htm - 6" xr:uid="{AA15BD5F-FBD7-4D84-8215-3E8465A70F61}"/>
    <hyperlink ref="G223" r:id="rId93" location="6" display="http://matoumatheux.ac-rennes.fr/num/fractions/6/menthe1.htm - 6" xr:uid="{83440E22-8514-46ED-82F3-2363091C7625}"/>
    <hyperlink ref="G225" r:id="rId94" location="6" display="http://matoumatheux.ac-rennes.fr/num/fractions/6/cocktail2.htm - 6" xr:uid="{45B837AC-614D-4130-B732-77BAA518D1DC}"/>
    <hyperlink ref="G224" r:id="rId95" location="6" display="http://matoumatheux.ac-rennes.fr/num/fractions/6/cocktail1.htm - 6" xr:uid="{8F1A9F76-23AE-47DE-A101-ADB75CC871E0}"/>
    <hyperlink ref="G226" r:id="rId96" location="6" display="http://matoumatheux.ac-rennes.fr/num/fractions/6/cocktail3.htm - 6" xr:uid="{747C082D-599E-4728-8CBA-29DA7095E7E9}"/>
    <hyperlink ref="G227" r:id="rId97" location="6" display="http://matoumatheux.ac-rennes.fr/num/fractions/6/cocktail4.htm - 6" xr:uid="{7D385222-AF89-46AF-B297-37C75A724FA6}"/>
    <hyperlink ref="G229" r:id="rId98" location="6" display="http://matoumatheux.ac-rennes.fr/num/fractions/6/fractionsM.htm - 6" xr:uid="{A786E8F1-8E8F-4BE9-81A6-28D22A465B46}"/>
    <hyperlink ref="G230" r:id="rId99" location="6" display="http://matoumatheux.ac-rennes.fr/num/fractions/6/fractionsM2.htm - 6" xr:uid="{33EE5E92-21AD-42D0-AA0F-1A048D94EE89}"/>
    <hyperlink ref="G228" r:id="rId100" location="6" display="http://matoumatheux.ac-rennes.fr/num/fractions/6/menthe.htm - 6" xr:uid="{1AF4B2EC-E1A0-4E21-98FC-A67A5C7492D3}"/>
    <hyperlink ref="G231" r:id="rId101" location="6" display="http://matoumatheux.ac-rennes.fr/num/fractions/6/poisson.htm - 6" xr:uid="{0E020824-30C5-4819-9EB4-C6C736426409}"/>
    <hyperlink ref="G232" r:id="rId102" location="6" display="http://matoumatheux.ac-rennes.fr/num/proportionnalite/6/creme.htm - 6" xr:uid="{F2202CB1-50B6-4449-AA8B-3202EF18DDEA}"/>
    <hyperlink ref="K223" r:id="rId103" location="6" display="http://matoumatheux.ac-rennes.fr/num/proportionnalite/6/gateauriz.htm - 6" xr:uid="{0527827F-811F-4ABE-AE2D-174C74A8FCD9}"/>
    <hyperlink ref="K224" r:id="rId104" location="6" display="http://matoumatheux.ac-rennes.fr/num/proportionnalite/6/far.htm - 6" xr:uid="{E40F41F4-5834-49DA-9710-F6CDFA86FD86}"/>
    <hyperlink ref="K225" r:id="rId105" location="6" display="http://matoumatheux.ac-rennes.fr/num/proportionnalite/6/boulangerie.htm - 6" xr:uid="{EDB4214C-7614-49A7-8642-1924F0F1FE37}"/>
    <hyperlink ref="B232" r:id="rId106" location="6" display="http://matoumatheux.ac-rennes.fr/geom/unite/mesureur.htm - 6" xr:uid="{A6F39013-4696-43F5-9705-3DDA7200622C}"/>
    <hyperlink ref="K228" r:id="rId107" location="6" display="http://matoumatheux.ac-rennes.fr/cours/mesures/convlong.htm - 6" xr:uid="{7F3D181D-DE44-4317-8257-93104F9E1F83}"/>
    <hyperlink ref="K229" r:id="rId108" location="6" display="http://matoumatheux.ac-rennes.fr/cours/mesures/convmasse.htm - 6" xr:uid="{37BCF418-74F4-49F5-9296-A8FA17FCA3BB}"/>
    <hyperlink ref="K230" r:id="rId109" location="6" display="http://matoumatheux.ac-rennes.fr/geom/cercle/Bebert11.htm - 6" xr:uid="{573169EB-8118-49A6-83C7-5D1A970E536C}"/>
    <hyperlink ref="K231" r:id="rId110" location="6" display="http://matoumatheux.ac-rennes.fr/geom/cercle/Bebert21.htm - 6" xr:uid="{7C29792D-6ECF-4575-BE71-DB87C1641190}"/>
    <hyperlink ref="K232" r:id="rId111" location="6" display="http://matoumatheux.ac-rennes.fr/geom/cercle/chien.htm - 6" xr:uid="{37BF7499-844F-48E9-BDD7-FF8059C95CB8}"/>
    <hyperlink ref="O223" r:id="rId112" location="6" display="http://matoumatheux.ac-rennes.fr/geom/solides/6/ruban.htm - 6" xr:uid="{6FD90498-2DCB-4350-9957-7E219BA0997D}"/>
    <hyperlink ref="O224" r:id="rId113" location="5" display="http://matoumatheux.ac-rennes.fr/geom/cercle/5/aire.htm - 5" xr:uid="{78431732-D319-4709-AD9E-6B608E83F1DF}"/>
    <hyperlink ref="O225" r:id="rId114" location="5" display="http://matoumatheux.ac-rennes.fr/geom/cercle/5/rayon.htm - 5" xr:uid="{A415D665-20CB-4BCD-BCAD-ACCC3DABA84A}"/>
    <hyperlink ref="O226" r:id="rId115" location="5" display="http://matoumatheux.ac-rennes.fr/geom/cercle/5/couronne.htm - 5" xr:uid="{9775123B-83D8-4BF8-88F0-3796244842DD}"/>
    <hyperlink ref="O227" r:id="rId116" location="5" display="http://matoumatheux.ac-rennes.fr/geom/solides/5/airecylindre.htm - 5" xr:uid="{4879CA93-DD40-493A-9459-95BB074703EE}"/>
    <hyperlink ref="O228" r:id="rId117" location="5" display="http://matoumatheux.ac-rennes.fr/geom/solides/5/volcylindre.htm - 5" xr:uid="{8723F869-93A8-4481-AA85-8C57616B0546}"/>
    <hyperlink ref="O230" r:id="rId118" location="4" display="http://matoumatheux.ac-rennes.fr/num/puissances/gateau.htm - 4" xr:uid="{C7FBD5F9-AAAE-4BD4-8085-23904285271A}"/>
    <hyperlink ref="O229" r:id="rId119" location="4" display="http://matoumatheux.ac-rennes.fr/cours/volume/cylindre.htm - 4" xr:uid="{E60E5793-60B1-4E43-9D3E-E2E8C29A4524}"/>
    <hyperlink ref="O231" r:id="rId120" location="4" display="http://matoumatheux.ac-rennes.fr/cours/aire/airerect.htm - 4" xr:uid="{E2E9B547-6DD6-4D65-87EC-BFB4F35EFA01}"/>
    <hyperlink ref="O232" r:id="rId121" location="3" display="http://matoumatheux.ac-rennes.fr/num/diviseur/probleme1.htm - 3" xr:uid="{AC87BA14-7328-44B3-AEE5-07D249D5ED49}"/>
    <hyperlink ref="O233" r:id="rId122" location="3" display="http://matoumatheux.ac-rennes.fr/num/courbe/casserole.htm - 3" xr:uid="{228D48AB-BCBD-436A-B049-AB3FF5E9AAA6}"/>
    <hyperlink ref="B236" r:id="rId123" xr:uid="{C847EA8F-12ED-4A09-8490-3C7BF5A1A9E8}"/>
    <hyperlink ref="G236" r:id="rId124" xr:uid="{623820BA-3858-409F-B91B-3FD2B7EC7ABC}"/>
    <hyperlink ref="K236" r:id="rId125" xr:uid="{D4517AB1-A7F7-4063-BFA8-43898BDB4467}"/>
    <hyperlink ref="O236" r:id="rId126" location="q=RECETTES+PATISSERIE" xr:uid="{02649AE9-AD09-4A20-99C6-8AEBD0EB07B8}"/>
    <hyperlink ref="E239" r:id="rId127" xr:uid="{ACFF7BE5-79F1-4E39-93EE-E3846B900CE4}"/>
    <hyperlink ref="G239" r:id="rId128" xr:uid="{D935ABA2-8B33-45D2-9ABD-5C57A6437FDE}"/>
    <hyperlink ref="J239" r:id="rId129" xr:uid="{70E8C32A-31AD-49D7-9F34-9C454FC5730E}"/>
    <hyperlink ref="M239" r:id="rId130" xr:uid="{5FEC7545-940A-45A3-969E-F8B8370F3CC0}"/>
    <hyperlink ref="J280" r:id="rId131" xr:uid="{5566E73B-4C36-486F-B024-40F7E2599674}"/>
    <hyperlink ref="B404" r:id="rId132" xr:uid="{DF33524B-8D54-4D6F-8CE4-CB48488C4646}"/>
    <hyperlink ref="D369" r:id="rId133" xr:uid="{5F0F96E9-FBE1-4D7A-A6D9-14ECA320B9F6}"/>
  </hyperlinks>
  <pageMargins left="0.7" right="0.7" top="0.75" bottom="0.75" header="0.3" footer="0.3"/>
  <pageSetup paperSize="9" orientation="portrait" r:id="rId134"/>
  <drawing r:id="rId1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94F85-775C-442D-8854-16BD57E82C68}">
  <dimension ref="A1:AM200"/>
  <sheetViews>
    <sheetView showZeros="0" workbookViewId="0">
      <selection activeCell="R16" sqref="R16"/>
    </sheetView>
  </sheetViews>
  <sheetFormatPr baseColWidth="10" defaultColWidth="11.42578125" defaultRowHeight="12.75"/>
  <cols>
    <col min="1" max="1" width="3.42578125" style="72" customWidth="1"/>
    <col min="2" max="3" width="7.7109375" style="72" customWidth="1"/>
    <col min="4" max="4" width="1.140625" style="72" customWidth="1"/>
    <col min="5" max="5" width="21.7109375" style="72" customWidth="1"/>
    <col min="6" max="6" width="5.7109375" style="72" customWidth="1"/>
    <col min="7" max="7" width="7.7109375" style="72" customWidth="1"/>
    <col min="8" max="12" width="10.7109375" style="72" customWidth="1"/>
    <col min="13" max="13" width="2.28515625" style="72" customWidth="1"/>
    <col min="14" max="14" width="3.42578125" style="72" customWidth="1"/>
    <col min="15" max="16" width="7.7109375" style="72" customWidth="1"/>
    <col min="17" max="17" width="1.140625" style="72" customWidth="1"/>
    <col min="18" max="18" width="21.7109375" style="72" customWidth="1"/>
    <col min="19" max="19" width="5.7109375" style="72" customWidth="1"/>
    <col min="20" max="20" width="7.7109375" style="72" customWidth="1"/>
    <col min="21" max="25" width="10.7109375" style="72" customWidth="1"/>
    <col min="26" max="26" width="2.28515625" style="72" customWidth="1"/>
    <col min="27" max="27" width="3.42578125" style="72" customWidth="1"/>
    <col min="28" max="29" width="7.7109375" style="72" customWidth="1"/>
    <col min="30" max="30" width="1.140625" style="72" customWidth="1"/>
    <col min="31" max="31" width="21.7109375" style="72" customWidth="1"/>
    <col min="32" max="32" width="5.7109375" style="72" customWidth="1"/>
    <col min="33" max="33" width="7.7109375" style="72" customWidth="1"/>
    <col min="34" max="38" width="10.7109375" style="72" customWidth="1"/>
    <col min="39" max="39" width="1.7109375" style="72" customWidth="1"/>
    <col min="40" max="16384" width="11.42578125" style="72"/>
  </cols>
  <sheetData>
    <row r="1" spans="1:39" ht="13.5" thickBot="1">
      <c r="AM1" s="1988"/>
    </row>
    <row r="2" spans="1:39" ht="15" customHeight="1">
      <c r="A2" s="3281" t="s">
        <v>62</v>
      </c>
      <c r="B2" s="3283" t="s">
        <v>6764</v>
      </c>
      <c r="C2" s="3283"/>
      <c r="D2" s="3283"/>
      <c r="E2" s="3283"/>
      <c r="F2" s="3283"/>
      <c r="G2" s="3283"/>
      <c r="H2" s="3283"/>
      <c r="I2" s="3283"/>
      <c r="J2" s="3283"/>
      <c r="K2" s="3283"/>
      <c r="L2" s="3283"/>
      <c r="M2" s="3283"/>
      <c r="N2" s="3283"/>
      <c r="O2" s="3283"/>
      <c r="P2" s="3283"/>
      <c r="Q2" s="3283"/>
      <c r="R2" s="3283"/>
      <c r="S2" s="3283"/>
      <c r="T2" s="3283"/>
      <c r="U2" s="3283"/>
      <c r="V2" s="3283"/>
      <c r="W2" s="3283"/>
      <c r="X2" s="3283"/>
      <c r="Y2" s="3283"/>
      <c r="Z2" s="3283"/>
      <c r="AA2" s="3283"/>
      <c r="AB2" s="3283"/>
      <c r="AC2" s="3283"/>
      <c r="AD2" s="3283"/>
      <c r="AE2" s="3283"/>
      <c r="AF2" s="3283"/>
      <c r="AG2" s="3283"/>
      <c r="AH2" s="3283"/>
      <c r="AI2" s="3283"/>
      <c r="AJ2" s="3283"/>
      <c r="AK2" s="3599" t="s">
        <v>6804</v>
      </c>
      <c r="AL2" s="3600"/>
      <c r="AM2" s="1988"/>
    </row>
    <row r="3" spans="1:39" ht="15" customHeight="1">
      <c r="A3" s="3282"/>
      <c r="B3" s="3285"/>
      <c r="C3" s="3285"/>
      <c r="D3" s="3285"/>
      <c r="E3" s="3285"/>
      <c r="F3" s="3285"/>
      <c r="G3" s="3285"/>
      <c r="H3" s="3285"/>
      <c r="I3" s="3285"/>
      <c r="J3" s="3285"/>
      <c r="K3" s="3285"/>
      <c r="L3" s="3285"/>
      <c r="M3" s="3285"/>
      <c r="N3" s="3285"/>
      <c r="O3" s="3285"/>
      <c r="P3" s="3285"/>
      <c r="Q3" s="3285"/>
      <c r="R3" s="3285"/>
      <c r="S3" s="3285"/>
      <c r="T3" s="3285"/>
      <c r="U3" s="3285"/>
      <c r="V3" s="3285"/>
      <c r="W3" s="3285"/>
      <c r="X3" s="3285"/>
      <c r="Y3" s="3285"/>
      <c r="Z3" s="3285"/>
      <c r="AA3" s="3285"/>
      <c r="AB3" s="3285"/>
      <c r="AC3" s="3285"/>
      <c r="AD3" s="3285"/>
      <c r="AE3" s="3285"/>
      <c r="AF3" s="3285"/>
      <c r="AG3" s="3285"/>
      <c r="AH3" s="3285"/>
      <c r="AI3" s="3285"/>
      <c r="AJ3" s="3285"/>
      <c r="AK3" s="3601"/>
      <c r="AL3" s="3602"/>
      <c r="AM3" s="1988"/>
    </row>
    <row r="4" spans="1:39" ht="15" customHeight="1" thickBot="1">
      <c r="A4" s="3282"/>
      <c r="B4" s="2049" t="s">
        <v>6765</v>
      </c>
      <c r="C4" s="1857"/>
      <c r="D4" s="1857"/>
      <c r="E4" s="1857"/>
      <c r="F4" s="1857"/>
      <c r="G4" s="1857"/>
      <c r="H4" s="1857"/>
      <c r="I4" s="1857"/>
      <c r="J4" s="1857"/>
      <c r="K4" s="1857"/>
      <c r="L4" s="1857"/>
      <c r="M4" s="1857"/>
      <c r="N4" s="1857"/>
      <c r="O4" s="1857"/>
      <c r="P4" s="1857"/>
      <c r="Q4" s="1857"/>
      <c r="R4" s="1857"/>
      <c r="S4" s="1857"/>
      <c r="T4" s="1857"/>
      <c r="U4" s="1857"/>
      <c r="V4" s="1857"/>
      <c r="W4" s="1857"/>
      <c r="X4" s="1857"/>
      <c r="Y4" s="1857"/>
      <c r="Z4" s="1857"/>
      <c r="AA4" s="1857"/>
      <c r="AB4" s="1857"/>
      <c r="AC4" s="1858" t="s">
        <v>0</v>
      </c>
      <c r="AD4" s="1857"/>
      <c r="AE4" s="3287">
        <f ca="1">NOW()</f>
        <v>44676.419863541669</v>
      </c>
      <c r="AF4" s="3287"/>
      <c r="AG4" s="3287"/>
      <c r="AH4" s="3287"/>
      <c r="AI4" s="2050"/>
      <c r="AJ4" s="2050"/>
      <c r="AK4" s="2061"/>
      <c r="AL4" s="2062" t="s">
        <v>6835</v>
      </c>
      <c r="AM4" s="1988"/>
    </row>
    <row r="5" spans="1:39" ht="15" customHeight="1" thickBot="1">
      <c r="B5" s="1922" t="s">
        <v>127</v>
      </c>
      <c r="C5" s="1923" t="str">
        <f ca="1">CELL("nomfichier")</f>
        <v>E:\0-UPRT\1-UPRT.FR-SITE-WEB\ff-fiches-fabrications\ff-fiches-fabrication-maj-08-2020\12.colonnes\[FP.12.colonnes.B.xlsx]Nota</v>
      </c>
      <c r="D5" s="1923"/>
      <c r="E5" s="1913"/>
      <c r="F5" s="1913"/>
      <c r="G5" s="1913"/>
      <c r="H5" s="1913"/>
      <c r="I5" s="1913"/>
      <c r="J5" s="1913"/>
      <c r="K5" s="1913"/>
      <c r="L5" s="1913"/>
      <c r="M5" s="1913"/>
      <c r="N5" s="1913"/>
      <c r="O5" s="1913"/>
      <c r="P5" s="1913"/>
      <c r="Q5" s="1913"/>
      <c r="R5" s="1913"/>
      <c r="S5" s="1913"/>
      <c r="T5" s="1913"/>
      <c r="U5" s="1913"/>
      <c r="V5" s="1913"/>
      <c r="W5" s="1913"/>
      <c r="X5" s="1913"/>
      <c r="Y5" s="1913"/>
      <c r="Z5" s="1913"/>
      <c r="AA5" s="1913"/>
      <c r="AB5" s="1913"/>
      <c r="AC5" s="1913"/>
      <c r="AD5" s="1913"/>
      <c r="AE5" s="1913"/>
      <c r="AF5" s="1913"/>
      <c r="AG5" s="1913"/>
      <c r="AH5" s="1913"/>
      <c r="AI5" s="1913"/>
      <c r="AJ5" s="1913"/>
      <c r="AK5" s="1913"/>
      <c r="AL5" s="1913"/>
      <c r="AM5" s="1988"/>
    </row>
    <row r="6" spans="1:39" s="245" customFormat="1" ht="15" customHeight="1">
      <c r="A6" s="1860" t="s">
        <v>62</v>
      </c>
      <c r="B6" s="2028"/>
      <c r="C6" s="2028"/>
      <c r="D6" s="2028"/>
      <c r="E6" s="2028"/>
      <c r="F6" s="2028"/>
      <c r="G6" s="2028"/>
      <c r="H6" s="2028"/>
      <c r="I6" s="2028"/>
      <c r="J6" s="2028"/>
      <c r="K6" s="2028"/>
      <c r="L6" s="2029"/>
      <c r="M6" s="1931"/>
      <c r="N6" s="1860" t="s">
        <v>62</v>
      </c>
      <c r="O6" s="2028"/>
      <c r="P6" s="2028"/>
      <c r="Q6" s="2028"/>
      <c r="R6" s="2028"/>
      <c r="S6" s="2028"/>
      <c r="T6" s="2028"/>
      <c r="U6" s="2028"/>
      <c r="V6" s="2028"/>
      <c r="W6" s="2028"/>
      <c r="X6" s="2028"/>
      <c r="Y6" s="2029"/>
      <c r="Z6" s="1931"/>
      <c r="AA6" s="1860" t="s">
        <v>62</v>
      </c>
      <c r="AB6" s="2028"/>
      <c r="AC6" s="2028"/>
      <c r="AD6" s="2028"/>
      <c r="AE6" s="2028"/>
      <c r="AF6" s="2028"/>
      <c r="AG6" s="2028"/>
      <c r="AH6" s="2028"/>
      <c r="AI6" s="2028"/>
      <c r="AJ6" s="2028"/>
      <c r="AK6" s="2028"/>
      <c r="AL6" s="2029"/>
      <c r="AM6" s="1987"/>
    </row>
    <row r="7" spans="1:39" s="245" customFormat="1" ht="15" customHeight="1">
      <c r="A7" s="1861"/>
      <c r="B7" s="2028"/>
      <c r="C7" s="2028"/>
      <c r="D7" s="2028"/>
      <c r="E7" s="2028"/>
      <c r="F7" s="2028"/>
      <c r="G7" s="2028"/>
      <c r="H7" s="2028"/>
      <c r="I7" s="2028"/>
      <c r="J7" s="2028"/>
      <c r="K7" s="2028"/>
      <c r="L7" s="2029"/>
      <c r="N7" s="1861"/>
      <c r="O7" s="2028"/>
      <c r="P7" s="2028"/>
      <c r="Q7" s="2028"/>
      <c r="R7" s="2028"/>
      <c r="S7" s="2028"/>
      <c r="T7" s="2028"/>
      <c r="U7" s="2028"/>
      <c r="V7" s="2028"/>
      <c r="W7" s="2028"/>
      <c r="X7" s="2028"/>
      <c r="Y7" s="2029"/>
      <c r="AA7" s="1861"/>
      <c r="AB7" s="2028"/>
      <c r="AC7" s="2028"/>
      <c r="AD7" s="2028"/>
      <c r="AE7" s="2028"/>
      <c r="AF7" s="2028"/>
      <c r="AG7" s="2028"/>
      <c r="AH7" s="2028"/>
      <c r="AI7" s="2028"/>
      <c r="AJ7" s="2028"/>
      <c r="AK7" s="2028"/>
      <c r="AL7" s="2029"/>
      <c r="AM7" s="1987"/>
    </row>
    <row r="8" spans="1:39" s="245" customFormat="1" ht="15" customHeight="1">
      <c r="A8" s="2144" t="s">
        <v>6824</v>
      </c>
      <c r="B8" s="2030"/>
      <c r="C8" s="2029"/>
      <c r="D8" s="2029"/>
      <c r="E8" s="2029"/>
      <c r="F8" s="2029"/>
      <c r="G8" s="2031"/>
      <c r="H8" s="2029"/>
      <c r="I8" s="2031"/>
      <c r="J8" s="2029"/>
      <c r="K8" s="2032"/>
      <c r="L8" s="2032"/>
      <c r="N8" s="2144" t="s">
        <v>6824</v>
      </c>
      <c r="O8" s="2030"/>
      <c r="P8" s="2029"/>
      <c r="Q8" s="2029"/>
      <c r="R8" s="2029"/>
      <c r="S8" s="2029"/>
      <c r="T8" s="2031"/>
      <c r="U8" s="2029"/>
      <c r="V8" s="2031"/>
      <c r="W8" s="2029"/>
      <c r="X8" s="2032"/>
      <c r="Y8" s="2032"/>
      <c r="AA8" s="2144" t="s">
        <v>6824</v>
      </c>
      <c r="AB8" s="2030"/>
      <c r="AC8" s="2029"/>
      <c r="AD8" s="2029"/>
      <c r="AE8" s="2029"/>
      <c r="AF8" s="2029"/>
      <c r="AG8" s="2031"/>
      <c r="AH8" s="2029"/>
      <c r="AI8" s="2031"/>
      <c r="AJ8" s="2029"/>
      <c r="AK8" s="2032"/>
      <c r="AL8" s="2032"/>
      <c r="AM8" s="1987"/>
    </row>
    <row r="9" spans="1:39" s="245" customFormat="1" ht="15" customHeight="1">
      <c r="A9" s="2051"/>
      <c r="B9" s="2031"/>
      <c r="C9" s="2031"/>
      <c r="D9" s="2031"/>
      <c r="E9" s="2029"/>
      <c r="F9" s="2029"/>
      <c r="G9" s="2033"/>
      <c r="H9" s="2032"/>
      <c r="I9" s="2032"/>
      <c r="J9" s="2032"/>
      <c r="K9" s="2032"/>
      <c r="L9" s="2032"/>
      <c r="N9" s="2051"/>
      <c r="O9" s="2031"/>
      <c r="P9" s="2031"/>
      <c r="Q9" s="2031"/>
      <c r="R9" s="2029"/>
      <c r="S9" s="2029"/>
      <c r="T9" s="2033"/>
      <c r="U9" s="2032"/>
      <c r="V9" s="2032"/>
      <c r="W9" s="2032"/>
      <c r="X9" s="2032"/>
      <c r="Y9" s="2032"/>
      <c r="AA9" s="2051"/>
      <c r="AB9" s="2031"/>
      <c r="AC9" s="2031"/>
      <c r="AD9" s="2031"/>
      <c r="AE9" s="2029"/>
      <c r="AF9" s="2029"/>
      <c r="AG9" s="2033"/>
      <c r="AH9" s="2032"/>
      <c r="AI9" s="2032"/>
      <c r="AJ9" s="2032"/>
      <c r="AK9" s="2032"/>
      <c r="AL9" s="2032"/>
      <c r="AM9" s="1987"/>
    </row>
    <row r="10" spans="1:39" s="245" customFormat="1" ht="15" customHeight="1">
      <c r="A10" s="2051"/>
      <c r="B10" s="2032"/>
      <c r="C10" s="2032"/>
      <c r="D10" s="2032"/>
      <c r="E10" s="2032"/>
      <c r="F10" s="2033"/>
      <c r="G10" s="2033"/>
      <c r="H10" s="2032"/>
      <c r="I10" s="2032"/>
      <c r="J10" s="2032"/>
      <c r="K10" s="2028"/>
      <c r="L10" s="2028"/>
      <c r="N10" s="2051"/>
      <c r="O10" s="2032"/>
      <c r="P10" s="2032"/>
      <c r="Q10" s="2032"/>
      <c r="R10" s="2032"/>
      <c r="S10" s="2033"/>
      <c r="T10" s="2033"/>
      <c r="U10" s="2032"/>
      <c r="V10" s="2032"/>
      <c r="W10" s="2032"/>
      <c r="X10" s="2028"/>
      <c r="Y10" s="2028"/>
      <c r="AA10" s="2051"/>
      <c r="AB10" s="2032"/>
      <c r="AC10" s="2032"/>
      <c r="AD10" s="2032"/>
      <c r="AE10" s="2032"/>
      <c r="AF10" s="2033"/>
      <c r="AG10" s="2033"/>
      <c r="AH10" s="2032"/>
      <c r="AI10" s="2032"/>
      <c r="AJ10" s="2032"/>
      <c r="AK10" s="2028"/>
      <c r="AL10" s="2028"/>
      <c r="AM10" s="1987"/>
    </row>
    <row r="11" spans="1:39" s="245" customFormat="1" ht="15" customHeight="1">
      <c r="A11" s="2051"/>
      <c r="B11" s="2034"/>
      <c r="C11" s="2035"/>
      <c r="D11" s="2032"/>
      <c r="E11" s="2033"/>
      <c r="F11" s="2032"/>
      <c r="G11" s="2036"/>
      <c r="H11" s="2031"/>
      <c r="I11" s="2031"/>
      <c r="J11" s="2031"/>
      <c r="K11" s="2037"/>
      <c r="L11" s="2037"/>
      <c r="N11" s="2051"/>
      <c r="O11" s="2034"/>
      <c r="P11" s="2035"/>
      <c r="Q11" s="2032"/>
      <c r="R11" s="2033"/>
      <c r="S11" s="2032"/>
      <c r="T11" s="2036"/>
      <c r="U11" s="2031"/>
      <c r="V11" s="2031"/>
      <c r="W11" s="2031"/>
      <c r="X11" s="2037"/>
      <c r="Y11" s="2037"/>
      <c r="AA11" s="2051"/>
      <c r="AB11" s="2034"/>
      <c r="AC11" s="2035"/>
      <c r="AD11" s="2032"/>
      <c r="AE11" s="2033"/>
      <c r="AF11" s="2032"/>
      <c r="AG11" s="2036"/>
      <c r="AH11" s="2031"/>
      <c r="AI11" s="2031"/>
      <c r="AJ11" s="2031"/>
      <c r="AK11" s="2037"/>
      <c r="AL11" s="2037"/>
      <c r="AM11" s="1987"/>
    </row>
    <row r="12" spans="1:39" s="245" customFormat="1" ht="15" customHeight="1">
      <c r="A12" s="2051"/>
      <c r="B12" s="2038"/>
      <c r="C12" s="2038"/>
      <c r="D12" s="2028"/>
      <c r="E12" s="2031"/>
      <c r="F12" s="2031"/>
      <c r="G12" s="2031"/>
      <c r="H12" s="2031"/>
      <c r="I12" s="2031"/>
      <c r="J12" s="2031"/>
      <c r="K12" s="2028"/>
      <c r="L12" s="2037"/>
      <c r="N12" s="2051"/>
      <c r="O12" s="2038"/>
      <c r="P12" s="2038"/>
      <c r="Q12" s="2028"/>
      <c r="R12" s="2031"/>
      <c r="S12" s="2031"/>
      <c r="T12" s="2031"/>
      <c r="U12" s="2031"/>
      <c r="V12" s="2031"/>
      <c r="W12" s="2031"/>
      <c r="X12" s="2028"/>
      <c r="Y12" s="2037"/>
      <c r="AA12" s="2051"/>
      <c r="AB12" s="2038"/>
      <c r="AC12" s="2038"/>
      <c r="AD12" s="2028"/>
      <c r="AE12" s="2031"/>
      <c r="AF12" s="2031"/>
      <c r="AG12" s="2031"/>
      <c r="AH12" s="2031"/>
      <c r="AI12" s="2031"/>
      <c r="AJ12" s="2031"/>
      <c r="AK12" s="2028"/>
      <c r="AL12" s="2037"/>
      <c r="AM12" s="1987"/>
    </row>
    <row r="13" spans="1:39" s="245" customFormat="1" ht="15" customHeight="1">
      <c r="A13" s="2051"/>
      <c r="B13" s="2033"/>
      <c r="C13" s="2033"/>
      <c r="D13" s="2039"/>
      <c r="E13" s="2031"/>
      <c r="F13" s="2031"/>
      <c r="G13" s="2033"/>
      <c r="H13" s="2033"/>
      <c r="I13" s="2033"/>
      <c r="J13" s="2033"/>
      <c r="K13" s="2033"/>
      <c r="L13" s="2033"/>
      <c r="N13" s="2051"/>
      <c r="O13" s="2033"/>
      <c r="P13" s="2033"/>
      <c r="Q13" s="2039"/>
      <c r="R13" s="2031"/>
      <c r="S13" s="2031"/>
      <c r="T13" s="2033"/>
      <c r="U13" s="2033"/>
      <c r="V13" s="2033"/>
      <c r="W13" s="2033"/>
      <c r="X13" s="2033"/>
      <c r="Y13" s="2033"/>
      <c r="AA13" s="2051"/>
      <c r="AB13" s="2033"/>
      <c r="AC13" s="2033"/>
      <c r="AD13" s="2039"/>
      <c r="AE13" s="2031"/>
      <c r="AF13" s="2031"/>
      <c r="AG13" s="2033"/>
      <c r="AH13" s="2033"/>
      <c r="AI13" s="2033"/>
      <c r="AJ13" s="2033"/>
      <c r="AK13" s="2033"/>
      <c r="AL13" s="2033"/>
      <c r="AM13" s="1987"/>
    </row>
    <row r="14" spans="1:39" s="245" customFormat="1" ht="15" customHeight="1">
      <c r="A14" s="2051"/>
      <c r="B14" s="2032"/>
      <c r="C14" s="2040"/>
      <c r="D14" s="2040"/>
      <c r="E14" s="2031"/>
      <c r="F14" s="2041"/>
      <c r="G14" s="2028"/>
      <c r="H14" s="2042"/>
      <c r="I14" s="2043"/>
      <c r="J14" s="2043"/>
      <c r="K14" s="2044"/>
      <c r="L14" s="2044"/>
      <c r="N14" s="2051"/>
      <c r="O14" s="2032"/>
      <c r="P14" s="2040"/>
      <c r="Q14" s="2040"/>
      <c r="R14" s="2031"/>
      <c r="S14" s="2041"/>
      <c r="T14" s="2028"/>
      <c r="U14" s="2042"/>
      <c r="V14" s="2043"/>
      <c r="W14" s="2043"/>
      <c r="X14" s="2044"/>
      <c r="Y14" s="2044"/>
      <c r="AA14" s="2051"/>
      <c r="AB14" s="2032"/>
      <c r="AC14" s="2040"/>
      <c r="AD14" s="2040"/>
      <c r="AE14" s="2031"/>
      <c r="AF14" s="2041"/>
      <c r="AG14" s="2028"/>
      <c r="AH14" s="2042"/>
      <c r="AI14" s="2043"/>
      <c r="AJ14" s="2043"/>
      <c r="AK14" s="2044"/>
      <c r="AL14" s="2044"/>
      <c r="AM14" s="1987"/>
    </row>
    <row r="15" spans="1:39" s="245" customFormat="1" ht="15" customHeight="1">
      <c r="A15" s="2051"/>
      <c r="B15" s="2032"/>
      <c r="C15" s="2040"/>
      <c r="D15" s="2040"/>
      <c r="E15" s="2031"/>
      <c r="F15" s="2041"/>
      <c r="G15" s="2028"/>
      <c r="H15" s="2042"/>
      <c r="I15" s="2043"/>
      <c r="J15" s="2043"/>
      <c r="K15" s="2044"/>
      <c r="L15" s="2044"/>
      <c r="N15" s="2051"/>
      <c r="O15" s="2032"/>
      <c r="P15" s="2040"/>
      <c r="Q15" s="2040"/>
      <c r="R15" s="2031"/>
      <c r="S15" s="2041"/>
      <c r="T15" s="2028"/>
      <c r="U15" s="2042"/>
      <c r="V15" s="2043"/>
      <c r="W15" s="2043"/>
      <c r="X15" s="2044"/>
      <c r="Y15" s="2044"/>
      <c r="AA15" s="2051"/>
      <c r="AB15" s="2032"/>
      <c r="AC15" s="2040"/>
      <c r="AD15" s="2040"/>
      <c r="AE15" s="2031"/>
      <c r="AF15" s="2041"/>
      <c r="AG15" s="2028"/>
      <c r="AH15" s="2042"/>
      <c r="AI15" s="2043"/>
      <c r="AJ15" s="2043"/>
      <c r="AK15" s="2044"/>
      <c r="AL15" s="2044"/>
      <c r="AM15" s="1987"/>
    </row>
    <row r="16" spans="1:39" s="245" customFormat="1" ht="15" customHeight="1">
      <c r="A16" s="2051"/>
      <c r="B16" s="2032"/>
      <c r="C16" s="2040"/>
      <c r="D16" s="2040"/>
      <c r="E16" s="2031"/>
      <c r="F16" s="2041"/>
      <c r="G16" s="2028"/>
      <c r="H16" s="2042"/>
      <c r="I16" s="2043"/>
      <c r="J16" s="2043"/>
      <c r="K16" s="2044"/>
      <c r="L16" s="2044"/>
      <c r="N16" s="2051"/>
      <c r="O16" s="2032"/>
      <c r="P16" s="2040"/>
      <c r="Q16" s="2040"/>
      <c r="R16" s="2031"/>
      <c r="S16" s="2041"/>
      <c r="T16" s="2028"/>
      <c r="U16" s="2042"/>
      <c r="V16" s="2043"/>
      <c r="W16" s="2043"/>
      <c r="X16" s="2044"/>
      <c r="Y16" s="2044"/>
      <c r="AA16" s="2051"/>
      <c r="AB16" s="2032"/>
      <c r="AC16" s="2040"/>
      <c r="AD16" s="2040"/>
      <c r="AE16" s="2031"/>
      <c r="AF16" s="2041"/>
      <c r="AG16" s="2028"/>
      <c r="AH16" s="2042"/>
      <c r="AI16" s="2043"/>
      <c r="AJ16" s="2043"/>
      <c r="AK16" s="2044"/>
      <c r="AL16" s="2044"/>
      <c r="AM16" s="1987"/>
    </row>
    <row r="17" spans="1:39" s="245" customFormat="1" ht="15" customHeight="1">
      <c r="A17" s="2051"/>
      <c r="B17" s="2032"/>
      <c r="C17" s="2040"/>
      <c r="D17" s="2040"/>
      <c r="E17" s="2031"/>
      <c r="F17" s="2041"/>
      <c r="G17" s="2028"/>
      <c r="H17" s="2042"/>
      <c r="I17" s="2043"/>
      <c r="J17" s="2043"/>
      <c r="K17" s="2044"/>
      <c r="L17" s="2044"/>
      <c r="N17" s="2051"/>
      <c r="O17" s="2032"/>
      <c r="P17" s="2040"/>
      <c r="Q17" s="2040"/>
      <c r="R17" s="2031"/>
      <c r="S17" s="2041"/>
      <c r="T17" s="2028"/>
      <c r="U17" s="2042"/>
      <c r="V17" s="2043"/>
      <c r="W17" s="2043"/>
      <c r="X17" s="2044"/>
      <c r="Y17" s="2044"/>
      <c r="AA17" s="2051"/>
      <c r="AB17" s="2032"/>
      <c r="AC17" s="2040"/>
      <c r="AD17" s="2040"/>
      <c r="AE17" s="2031"/>
      <c r="AF17" s="2041"/>
      <c r="AG17" s="2028"/>
      <c r="AH17" s="2042"/>
      <c r="AI17" s="2043"/>
      <c r="AJ17" s="2043"/>
      <c r="AK17" s="2044"/>
      <c r="AL17" s="2044"/>
      <c r="AM17" s="1987"/>
    </row>
    <row r="18" spans="1:39" s="245" customFormat="1" ht="15" customHeight="1">
      <c r="A18" s="2051"/>
      <c r="B18" s="2032"/>
      <c r="C18" s="2040"/>
      <c r="D18" s="2040"/>
      <c r="E18" s="2031"/>
      <c r="F18" s="2041"/>
      <c r="G18" s="2028"/>
      <c r="H18" s="2042"/>
      <c r="I18" s="2043"/>
      <c r="J18" s="2043"/>
      <c r="K18" s="2044"/>
      <c r="L18" s="2044"/>
      <c r="N18" s="2051"/>
      <c r="O18" s="2032"/>
      <c r="P18" s="2040"/>
      <c r="Q18" s="2040"/>
      <c r="R18" s="2031"/>
      <c r="S18" s="2041"/>
      <c r="T18" s="2028"/>
      <c r="U18" s="2042"/>
      <c r="V18" s="2043"/>
      <c r="W18" s="2043"/>
      <c r="X18" s="2044"/>
      <c r="Y18" s="2044"/>
      <c r="AA18" s="2051"/>
      <c r="AB18" s="2032"/>
      <c r="AC18" s="2040"/>
      <c r="AD18" s="2040"/>
      <c r="AE18" s="2031"/>
      <c r="AF18" s="2041"/>
      <c r="AG18" s="2028"/>
      <c r="AH18" s="2042"/>
      <c r="AI18" s="2043"/>
      <c r="AJ18" s="2043"/>
      <c r="AK18" s="2044"/>
      <c r="AL18" s="2044"/>
      <c r="AM18" s="1987"/>
    </row>
    <row r="19" spans="1:39" s="245" customFormat="1" ht="15" customHeight="1">
      <c r="A19" s="2051"/>
      <c r="B19" s="2032"/>
      <c r="C19" s="2040"/>
      <c r="D19" s="2040"/>
      <c r="E19" s="2031"/>
      <c r="F19" s="2041"/>
      <c r="G19" s="2028"/>
      <c r="H19" s="2042"/>
      <c r="I19" s="2043"/>
      <c r="J19" s="2043"/>
      <c r="K19" s="2044"/>
      <c r="L19" s="2044"/>
      <c r="N19" s="2051"/>
      <c r="O19" s="2032"/>
      <c r="P19" s="2040"/>
      <c r="Q19" s="2040"/>
      <c r="R19" s="2031"/>
      <c r="S19" s="2041"/>
      <c r="T19" s="2028"/>
      <c r="U19" s="2042"/>
      <c r="V19" s="2043"/>
      <c r="W19" s="2043"/>
      <c r="X19" s="2044"/>
      <c r="Y19" s="2044"/>
      <c r="AA19" s="2051"/>
      <c r="AB19" s="2032"/>
      <c r="AC19" s="2040"/>
      <c r="AD19" s="2040"/>
      <c r="AE19" s="2031"/>
      <c r="AF19" s="2041"/>
      <c r="AG19" s="2028"/>
      <c r="AH19" s="2042"/>
      <c r="AI19" s="2043"/>
      <c r="AJ19" s="2043"/>
      <c r="AK19" s="2044"/>
      <c r="AL19" s="2044"/>
      <c r="AM19" s="1987"/>
    </row>
    <row r="20" spans="1:39" s="245" customFormat="1" ht="15" customHeight="1">
      <c r="A20" s="2051"/>
      <c r="B20" s="2032"/>
      <c r="C20" s="2040"/>
      <c r="D20" s="2040"/>
      <c r="E20" s="2031"/>
      <c r="F20" s="2041"/>
      <c r="G20" s="2028"/>
      <c r="H20" s="2042"/>
      <c r="I20" s="2043"/>
      <c r="J20" s="2043"/>
      <c r="K20" s="2044"/>
      <c r="L20" s="2044"/>
      <c r="N20" s="2051"/>
      <c r="O20" s="2032"/>
      <c r="P20" s="2040"/>
      <c r="Q20" s="2040"/>
      <c r="R20" s="2031"/>
      <c r="S20" s="2041"/>
      <c r="T20" s="2028"/>
      <c r="U20" s="2042"/>
      <c r="V20" s="2043"/>
      <c r="W20" s="2043"/>
      <c r="X20" s="2044"/>
      <c r="Y20" s="2044"/>
      <c r="AA20" s="2051"/>
      <c r="AB20" s="2032"/>
      <c r="AC20" s="2040"/>
      <c r="AD20" s="2040"/>
      <c r="AE20" s="2031"/>
      <c r="AF20" s="2041"/>
      <c r="AG20" s="2028"/>
      <c r="AH20" s="2042"/>
      <c r="AI20" s="2043"/>
      <c r="AJ20" s="2043"/>
      <c r="AK20" s="2044"/>
      <c r="AL20" s="2044"/>
      <c r="AM20" s="1987"/>
    </row>
    <row r="21" spans="1:39" ht="17.25" customHeight="1">
      <c r="A21" s="2051"/>
      <c r="B21" s="2032"/>
      <c r="C21" s="2040"/>
      <c r="D21" s="2040"/>
      <c r="E21" s="2031"/>
      <c r="F21" s="2041"/>
      <c r="G21" s="2028"/>
      <c r="H21" s="2042"/>
      <c r="I21" s="2043"/>
      <c r="J21" s="2043"/>
      <c r="K21" s="2044"/>
      <c r="L21" s="2044"/>
      <c r="N21" s="2051"/>
      <c r="O21" s="2032"/>
      <c r="P21" s="2040"/>
      <c r="Q21" s="2040"/>
      <c r="R21" s="2031"/>
      <c r="S21" s="2041"/>
      <c r="T21" s="2028"/>
      <c r="U21" s="2042"/>
      <c r="V21" s="2043"/>
      <c r="W21" s="2043"/>
      <c r="X21" s="2044"/>
      <c r="Y21" s="2044"/>
      <c r="AA21" s="2051"/>
      <c r="AB21" s="2032"/>
      <c r="AC21" s="2040"/>
      <c r="AD21" s="2040"/>
      <c r="AE21" s="2031"/>
      <c r="AF21" s="2041"/>
      <c r="AG21" s="2028"/>
      <c r="AH21" s="2042"/>
      <c r="AI21" s="2043"/>
      <c r="AJ21" s="2043"/>
      <c r="AK21" s="2044"/>
      <c r="AL21" s="2044"/>
      <c r="AM21" s="1988"/>
    </row>
    <row r="22" spans="1:39" ht="18" customHeight="1">
      <c r="A22" s="2051"/>
      <c r="B22" s="2045"/>
      <c r="C22" s="2029"/>
      <c r="D22" s="2029"/>
      <c r="E22" s="2046"/>
      <c r="F22" s="2046"/>
      <c r="G22" s="2029"/>
      <c r="H22" s="2046"/>
      <c r="I22" s="2046"/>
      <c r="J22" s="2047"/>
      <c r="K22" s="2048"/>
      <c r="L22" s="2048"/>
      <c r="N22" s="2051"/>
      <c r="O22" s="2045"/>
      <c r="P22" s="2029"/>
      <c r="Q22" s="2029"/>
      <c r="R22" s="2046"/>
      <c r="S22" s="2046"/>
      <c r="T22" s="2029"/>
      <c r="U22" s="2046"/>
      <c r="V22" s="2046"/>
      <c r="W22" s="2047"/>
      <c r="X22" s="2048"/>
      <c r="Y22" s="2048"/>
      <c r="AA22" s="2051"/>
      <c r="AB22" s="2045"/>
      <c r="AC22" s="2029"/>
      <c r="AD22" s="2029"/>
      <c r="AE22" s="2046"/>
      <c r="AF22" s="2046"/>
      <c r="AG22" s="2029"/>
      <c r="AH22" s="2046"/>
      <c r="AI22" s="2046"/>
      <c r="AJ22" s="2047"/>
      <c r="AK22" s="2048"/>
      <c r="AL22" s="2048"/>
      <c r="AM22" s="1988"/>
    </row>
    <row r="23" spans="1:39" s="245" customFormat="1" ht="15" customHeight="1">
      <c r="A23" s="2051"/>
      <c r="B23" s="2045"/>
      <c r="C23" s="2029"/>
      <c r="D23" s="2029"/>
      <c r="E23" s="2046"/>
      <c r="F23" s="2046"/>
      <c r="G23" s="2029"/>
      <c r="H23" s="2046"/>
      <c r="I23" s="2046"/>
      <c r="J23" s="2047"/>
      <c r="K23" s="2048"/>
      <c r="L23" s="2048"/>
      <c r="N23" s="2051"/>
      <c r="O23" s="2045"/>
      <c r="P23" s="2029"/>
      <c r="Q23" s="2029"/>
      <c r="R23" s="2046"/>
      <c r="S23" s="2046"/>
      <c r="T23" s="2029"/>
      <c r="U23" s="2046"/>
      <c r="V23" s="2046"/>
      <c r="W23" s="2047"/>
      <c r="X23" s="2048"/>
      <c r="Y23" s="2048"/>
      <c r="AA23" s="2051"/>
      <c r="AB23" s="2045"/>
      <c r="AC23" s="2029"/>
      <c r="AD23" s="2029"/>
      <c r="AE23" s="2046"/>
      <c r="AF23" s="2046"/>
      <c r="AG23" s="2029"/>
      <c r="AH23" s="2046"/>
      <c r="AI23" s="2046"/>
      <c r="AJ23" s="2047"/>
      <c r="AK23" s="2048"/>
      <c r="AL23" s="2048"/>
      <c r="AM23" s="1987"/>
    </row>
    <row r="24" spans="1:39" s="245" customFormat="1" ht="15" customHeight="1">
      <c r="A24" s="2051"/>
      <c r="B24" s="2045"/>
      <c r="C24" s="2029"/>
      <c r="D24" s="2029"/>
      <c r="E24" s="2046"/>
      <c r="F24" s="2046"/>
      <c r="G24" s="2029"/>
      <c r="H24" s="2046"/>
      <c r="I24" s="2046"/>
      <c r="J24" s="2047"/>
      <c r="K24" s="2048"/>
      <c r="L24" s="2048"/>
      <c r="N24" s="2051"/>
      <c r="O24" s="2045"/>
      <c r="P24" s="2029"/>
      <c r="Q24" s="2029"/>
      <c r="R24" s="2046"/>
      <c r="S24" s="2046"/>
      <c r="T24" s="2029"/>
      <c r="U24" s="2046"/>
      <c r="V24" s="2046"/>
      <c r="W24" s="2047"/>
      <c r="X24" s="2048"/>
      <c r="Y24" s="2048"/>
      <c r="AA24" s="2051"/>
      <c r="AB24" s="2045"/>
      <c r="AC24" s="2029"/>
      <c r="AD24" s="2029"/>
      <c r="AE24" s="2046"/>
      <c r="AF24" s="2046"/>
      <c r="AG24" s="2029"/>
      <c r="AH24" s="2046"/>
      <c r="AI24" s="2046"/>
      <c r="AJ24" s="2047"/>
      <c r="AK24" s="2048"/>
      <c r="AL24" s="2048"/>
      <c r="AM24" s="1987"/>
    </row>
    <row r="25" spans="1:39" s="245" customFormat="1" ht="15" customHeight="1">
      <c r="A25" s="2051"/>
      <c r="B25" s="2045"/>
      <c r="C25" s="2029"/>
      <c r="D25" s="2029"/>
      <c r="E25" s="2046"/>
      <c r="F25" s="2046"/>
      <c r="G25" s="2029"/>
      <c r="H25" s="2046"/>
      <c r="I25" s="2046"/>
      <c r="J25" s="2047"/>
      <c r="K25" s="2048"/>
      <c r="L25" s="2048"/>
      <c r="N25" s="2051"/>
      <c r="O25" s="2045"/>
      <c r="P25" s="2029"/>
      <c r="Q25" s="2029"/>
      <c r="R25" s="2046"/>
      <c r="S25" s="2046"/>
      <c r="T25" s="2029"/>
      <c r="U25" s="2046"/>
      <c r="V25" s="2046"/>
      <c r="W25" s="2047"/>
      <c r="X25" s="2048"/>
      <c r="Y25" s="2048"/>
      <c r="AA25" s="2051"/>
      <c r="AB25" s="2045"/>
      <c r="AC25" s="2029"/>
      <c r="AD25" s="2029"/>
      <c r="AE25" s="2046"/>
      <c r="AF25" s="2046"/>
      <c r="AG25" s="2029"/>
      <c r="AH25" s="2046"/>
      <c r="AI25" s="2046"/>
      <c r="AJ25" s="2047"/>
      <c r="AK25" s="2048"/>
      <c r="AL25" s="2048"/>
      <c r="AM25" s="1987"/>
    </row>
    <row r="26" spans="1:39" s="245" customFormat="1" ht="15" customHeight="1">
      <c r="A26" s="2051"/>
      <c r="B26" s="2045"/>
      <c r="C26" s="2029"/>
      <c r="D26" s="2029"/>
      <c r="E26" s="2046"/>
      <c r="F26" s="2046"/>
      <c r="G26" s="2029"/>
      <c r="H26" s="2046"/>
      <c r="I26" s="2046"/>
      <c r="J26" s="2047"/>
      <c r="K26" s="2048"/>
      <c r="L26" s="2048"/>
      <c r="N26" s="2051"/>
      <c r="O26" s="2045"/>
      <c r="P26" s="2029"/>
      <c r="Q26" s="2029"/>
      <c r="R26" s="2046"/>
      <c r="S26" s="2046"/>
      <c r="T26" s="2029"/>
      <c r="U26" s="2046"/>
      <c r="V26" s="2046"/>
      <c r="W26" s="2047"/>
      <c r="X26" s="2048"/>
      <c r="Y26" s="2048"/>
      <c r="AA26" s="2051"/>
      <c r="AB26" s="2045"/>
      <c r="AC26" s="2029"/>
      <c r="AD26" s="2029"/>
      <c r="AE26" s="2046"/>
      <c r="AF26" s="2046"/>
      <c r="AG26" s="2029"/>
      <c r="AH26" s="2046"/>
      <c r="AI26" s="2046"/>
      <c r="AJ26" s="2047"/>
      <c r="AK26" s="2048"/>
      <c r="AL26" s="2048"/>
      <c r="AM26" s="1987"/>
    </row>
    <row r="27" spans="1:39" s="245" customFormat="1" ht="15" customHeight="1">
      <c r="A27" s="2051"/>
      <c r="B27" s="2045"/>
      <c r="C27" s="2029"/>
      <c r="D27" s="2029"/>
      <c r="E27" s="2046"/>
      <c r="F27" s="2046"/>
      <c r="G27" s="2029"/>
      <c r="H27" s="2046"/>
      <c r="I27" s="2046"/>
      <c r="J27" s="2047"/>
      <c r="K27" s="2048"/>
      <c r="L27" s="2048"/>
      <c r="N27" s="2051"/>
      <c r="O27" s="2045"/>
      <c r="P27" s="2029"/>
      <c r="Q27" s="2029"/>
      <c r="R27" s="2046"/>
      <c r="S27" s="2046"/>
      <c r="T27" s="2029"/>
      <c r="U27" s="2046"/>
      <c r="V27" s="2046"/>
      <c r="W27" s="2047"/>
      <c r="X27" s="2048"/>
      <c r="Y27" s="2048"/>
      <c r="AA27" s="2051"/>
      <c r="AB27" s="2045"/>
      <c r="AC27" s="2029"/>
      <c r="AD27" s="2029"/>
      <c r="AE27" s="2046"/>
      <c r="AF27" s="2046"/>
      <c r="AG27" s="2029"/>
      <c r="AH27" s="2046"/>
      <c r="AI27" s="2046"/>
      <c r="AJ27" s="2047"/>
      <c r="AK27" s="2048"/>
      <c r="AL27" s="2048"/>
      <c r="AM27" s="1987"/>
    </row>
    <row r="28" spans="1:39" s="245" customFormat="1" ht="15" customHeight="1">
      <c r="A28" s="2051"/>
      <c r="B28" s="2045"/>
      <c r="C28" s="2029"/>
      <c r="D28" s="2029"/>
      <c r="E28" s="2046"/>
      <c r="F28" s="2046"/>
      <c r="G28" s="2029"/>
      <c r="H28" s="2046"/>
      <c r="I28" s="2046"/>
      <c r="J28" s="2047"/>
      <c r="K28" s="2048"/>
      <c r="L28" s="2048"/>
      <c r="N28" s="2051"/>
      <c r="O28" s="2045"/>
      <c r="P28" s="2029"/>
      <c r="Q28" s="2029"/>
      <c r="R28" s="2046"/>
      <c r="S28" s="2046"/>
      <c r="T28" s="2029"/>
      <c r="U28" s="2046"/>
      <c r="V28" s="2046"/>
      <c r="W28" s="2047"/>
      <c r="X28" s="2048"/>
      <c r="Y28" s="2048"/>
      <c r="AA28" s="2051"/>
      <c r="AB28" s="2045"/>
      <c r="AC28" s="2029"/>
      <c r="AD28" s="2029"/>
      <c r="AE28" s="2046"/>
      <c r="AF28" s="2046"/>
      <c r="AG28" s="2029"/>
      <c r="AH28" s="2046"/>
      <c r="AI28" s="2046"/>
      <c r="AJ28" s="2047"/>
      <c r="AK28" s="2048"/>
      <c r="AL28" s="2048"/>
      <c r="AM28" s="1987"/>
    </row>
    <row r="29" spans="1:39" s="245" customFormat="1" ht="15" customHeight="1">
      <c r="A29" s="2051"/>
      <c r="B29" s="2045"/>
      <c r="C29" s="2029"/>
      <c r="D29" s="2029"/>
      <c r="E29" s="2046"/>
      <c r="F29" s="2046"/>
      <c r="G29" s="2029"/>
      <c r="H29" s="2046"/>
      <c r="I29" s="2046"/>
      <c r="J29" s="2047"/>
      <c r="K29" s="2048"/>
      <c r="L29" s="2048"/>
      <c r="N29" s="2051"/>
      <c r="O29" s="2045"/>
      <c r="P29" s="2029"/>
      <c r="Q29" s="2029"/>
      <c r="R29" s="2046"/>
      <c r="S29" s="2046"/>
      <c r="T29" s="2029"/>
      <c r="U29" s="2046"/>
      <c r="V29" s="2046"/>
      <c r="W29" s="2047"/>
      <c r="X29" s="2048"/>
      <c r="Y29" s="2048"/>
      <c r="AA29" s="2051"/>
      <c r="AB29" s="2045"/>
      <c r="AC29" s="2029"/>
      <c r="AD29" s="2029"/>
      <c r="AE29" s="2046"/>
      <c r="AF29" s="2046"/>
      <c r="AG29" s="2029"/>
      <c r="AH29" s="2046"/>
      <c r="AI29" s="2046"/>
      <c r="AJ29" s="2047"/>
      <c r="AK29" s="2048"/>
      <c r="AL29" s="2048"/>
      <c r="AM29" s="1987"/>
    </row>
    <row r="30" spans="1:39" s="245" customFormat="1" ht="15" customHeight="1">
      <c r="A30" s="2051"/>
      <c r="B30" s="2045"/>
      <c r="C30" s="2029"/>
      <c r="D30" s="2029"/>
      <c r="E30" s="2046"/>
      <c r="F30" s="2046"/>
      <c r="G30" s="2029"/>
      <c r="H30" s="2046"/>
      <c r="I30" s="2046"/>
      <c r="J30" s="2047"/>
      <c r="K30" s="2048"/>
      <c r="L30" s="2048"/>
      <c r="N30" s="2051"/>
      <c r="O30" s="2045"/>
      <c r="P30" s="2029"/>
      <c r="Q30" s="2029"/>
      <c r="R30" s="2046"/>
      <c r="S30" s="2046"/>
      <c r="T30" s="2029"/>
      <c r="U30" s="2046"/>
      <c r="V30" s="2046"/>
      <c r="W30" s="2047"/>
      <c r="X30" s="2048"/>
      <c r="Y30" s="2048"/>
      <c r="AA30" s="2051"/>
      <c r="AB30" s="2045"/>
      <c r="AC30" s="2029"/>
      <c r="AD30" s="2029"/>
      <c r="AE30" s="2046"/>
      <c r="AF30" s="2046"/>
      <c r="AG30" s="2029"/>
      <c r="AH30" s="2046"/>
      <c r="AI30" s="2046"/>
      <c r="AJ30" s="2047"/>
      <c r="AK30" s="2048"/>
      <c r="AL30" s="2048"/>
      <c r="AM30" s="1987"/>
    </row>
    <row r="31" spans="1:39" s="245" customFormat="1" ht="15" customHeight="1">
      <c r="A31" s="2051"/>
      <c r="B31" s="2045"/>
      <c r="C31" s="2029"/>
      <c r="D31" s="2029"/>
      <c r="E31" s="2046"/>
      <c r="F31" s="2046"/>
      <c r="G31" s="2029"/>
      <c r="H31" s="2046"/>
      <c r="I31" s="2046"/>
      <c r="J31" s="2047"/>
      <c r="K31" s="2048"/>
      <c r="L31" s="2048"/>
      <c r="N31" s="2051"/>
      <c r="O31" s="2045"/>
      <c r="P31" s="2029"/>
      <c r="Q31" s="2029"/>
      <c r="R31" s="2046"/>
      <c r="S31" s="2046"/>
      <c r="T31" s="2029"/>
      <c r="U31" s="2046"/>
      <c r="V31" s="2046"/>
      <c r="W31" s="2047"/>
      <c r="X31" s="2048"/>
      <c r="Y31" s="2048"/>
      <c r="AA31" s="2051"/>
      <c r="AB31" s="2045"/>
      <c r="AC31" s="2029"/>
      <c r="AD31" s="2029"/>
      <c r="AE31" s="2046"/>
      <c r="AF31" s="2046"/>
      <c r="AG31" s="2029"/>
      <c r="AH31" s="2046"/>
      <c r="AI31" s="2046"/>
      <c r="AJ31" s="2047"/>
      <c r="AK31" s="2048"/>
      <c r="AL31" s="2048"/>
      <c r="AM31" s="1987"/>
    </row>
    <row r="32" spans="1:39" s="245" customFormat="1" ht="15" customHeight="1">
      <c r="A32" s="2051"/>
      <c r="B32" s="2045"/>
      <c r="C32" s="2029"/>
      <c r="D32" s="2029"/>
      <c r="E32" s="2046"/>
      <c r="F32" s="2046"/>
      <c r="G32" s="2029"/>
      <c r="H32" s="2046"/>
      <c r="I32" s="2046"/>
      <c r="J32" s="2047"/>
      <c r="K32" s="2048"/>
      <c r="L32" s="2048"/>
      <c r="N32" s="2051"/>
      <c r="O32" s="2045"/>
      <c r="P32" s="2029"/>
      <c r="Q32" s="2029"/>
      <c r="R32" s="2046"/>
      <c r="S32" s="2046"/>
      <c r="T32" s="2029"/>
      <c r="U32" s="2046"/>
      <c r="V32" s="2046"/>
      <c r="W32" s="2047"/>
      <c r="X32" s="2048"/>
      <c r="Y32" s="2048"/>
      <c r="AA32" s="2051"/>
      <c r="AB32" s="2045"/>
      <c r="AC32" s="2029"/>
      <c r="AD32" s="2029"/>
      <c r="AE32" s="2046"/>
      <c r="AF32" s="2046"/>
      <c r="AG32" s="2029"/>
      <c r="AH32" s="2046"/>
      <c r="AI32" s="2046"/>
      <c r="AJ32" s="2047"/>
      <c r="AK32" s="2048"/>
      <c r="AL32" s="2048"/>
      <c r="AM32" s="1987"/>
    </row>
    <row r="33" spans="1:39" s="245" customFormat="1" ht="15" customHeight="1">
      <c r="A33" s="2051"/>
      <c r="B33" s="2045"/>
      <c r="C33" s="2029"/>
      <c r="D33" s="2029"/>
      <c r="E33" s="2046"/>
      <c r="F33" s="2046"/>
      <c r="G33" s="2029"/>
      <c r="H33" s="2046"/>
      <c r="I33" s="2046"/>
      <c r="J33" s="2047"/>
      <c r="K33" s="2048"/>
      <c r="L33" s="2048"/>
      <c r="N33" s="2051"/>
      <c r="O33" s="2045"/>
      <c r="P33" s="2029"/>
      <c r="Q33" s="2029"/>
      <c r="R33" s="2046"/>
      <c r="S33" s="2046"/>
      <c r="T33" s="2029"/>
      <c r="U33" s="2046"/>
      <c r="V33" s="2046"/>
      <c r="W33" s="2047"/>
      <c r="X33" s="2048"/>
      <c r="Y33" s="2048"/>
      <c r="AA33" s="2051"/>
      <c r="AB33" s="2045"/>
      <c r="AC33" s="2029"/>
      <c r="AD33" s="2029"/>
      <c r="AE33" s="2046"/>
      <c r="AF33" s="2046"/>
      <c r="AG33" s="2029"/>
      <c r="AH33" s="2046"/>
      <c r="AI33" s="2046"/>
      <c r="AJ33" s="2047"/>
      <c r="AK33" s="2048"/>
      <c r="AL33" s="2048"/>
      <c r="AM33" s="1987"/>
    </row>
    <row r="34" spans="1:39" s="245" customFormat="1" ht="15" customHeight="1">
      <c r="A34" s="2051"/>
      <c r="B34" s="2045"/>
      <c r="C34" s="2029"/>
      <c r="D34" s="2029"/>
      <c r="E34" s="2046"/>
      <c r="F34" s="2046"/>
      <c r="G34" s="2029"/>
      <c r="H34" s="2046"/>
      <c r="I34" s="2046"/>
      <c r="J34" s="2047"/>
      <c r="K34" s="2048"/>
      <c r="L34" s="2048"/>
      <c r="N34" s="2051"/>
      <c r="O34" s="2045"/>
      <c r="P34" s="2029"/>
      <c r="Q34" s="2029"/>
      <c r="R34" s="2046"/>
      <c r="S34" s="2046"/>
      <c r="T34" s="2029"/>
      <c r="U34" s="2046"/>
      <c r="V34" s="2046"/>
      <c r="W34" s="2047"/>
      <c r="X34" s="2048"/>
      <c r="Y34" s="2048"/>
      <c r="AA34" s="2051"/>
      <c r="AB34" s="2045"/>
      <c r="AC34" s="2029"/>
      <c r="AD34" s="2029"/>
      <c r="AE34" s="2046"/>
      <c r="AF34" s="2046"/>
      <c r="AG34" s="2029"/>
      <c r="AH34" s="2046"/>
      <c r="AI34" s="2046"/>
      <c r="AJ34" s="2047"/>
      <c r="AK34" s="2048"/>
      <c r="AL34" s="2048"/>
    </row>
    <row r="35" spans="1:39" s="245" customFormat="1" ht="15" customHeight="1">
      <c r="A35" s="2051"/>
      <c r="B35" s="2045"/>
      <c r="C35" s="2029"/>
      <c r="D35" s="2029"/>
      <c r="E35" s="2046"/>
      <c r="F35" s="2046"/>
      <c r="G35" s="2029"/>
      <c r="H35" s="2046"/>
      <c r="I35" s="2046"/>
      <c r="J35" s="2047"/>
      <c r="K35" s="2048"/>
      <c r="L35" s="2048"/>
      <c r="N35" s="2051"/>
      <c r="O35" s="2045"/>
      <c r="P35" s="2029"/>
      <c r="Q35" s="2029"/>
      <c r="R35" s="2046"/>
      <c r="S35" s="2046"/>
      <c r="T35" s="2029"/>
      <c r="U35" s="2046"/>
      <c r="V35" s="2046"/>
      <c r="W35" s="2047"/>
      <c r="X35" s="2048"/>
      <c r="Y35" s="2048"/>
      <c r="AA35" s="2051"/>
      <c r="AB35" s="2045"/>
      <c r="AC35" s="2029"/>
      <c r="AD35" s="2029"/>
      <c r="AE35" s="2046"/>
      <c r="AF35" s="2046"/>
      <c r="AG35" s="2029"/>
      <c r="AH35" s="2046"/>
      <c r="AI35" s="2046"/>
      <c r="AJ35" s="2047"/>
      <c r="AK35" s="2048"/>
      <c r="AL35" s="2048"/>
    </row>
    <row r="36" spans="1:39" s="245" customFormat="1" ht="15" customHeight="1">
      <c r="A36" s="2051"/>
      <c r="B36" s="2045"/>
      <c r="C36" s="2029"/>
      <c r="D36" s="2029"/>
      <c r="E36" s="2046"/>
      <c r="F36" s="2046"/>
      <c r="G36" s="2029"/>
      <c r="H36" s="2046"/>
      <c r="I36" s="2046"/>
      <c r="J36" s="2047"/>
      <c r="K36" s="2048"/>
      <c r="L36" s="2048"/>
      <c r="N36" s="2051"/>
      <c r="O36" s="2045"/>
      <c r="P36" s="2029"/>
      <c r="Q36" s="2029"/>
      <c r="R36" s="2046"/>
      <c r="S36" s="2046"/>
      <c r="T36" s="2029"/>
      <c r="U36" s="2046"/>
      <c r="V36" s="2046"/>
      <c r="W36" s="2047"/>
      <c r="X36" s="2048"/>
      <c r="Y36" s="2048"/>
      <c r="AA36" s="2051"/>
      <c r="AB36" s="2045"/>
      <c r="AC36" s="2029"/>
      <c r="AD36" s="2029"/>
      <c r="AE36" s="2046"/>
      <c r="AF36" s="2046"/>
      <c r="AG36" s="2029"/>
      <c r="AH36" s="2046"/>
      <c r="AI36" s="2046"/>
      <c r="AJ36" s="2047"/>
      <c r="AK36" s="2048"/>
      <c r="AL36" s="2048"/>
    </row>
    <row r="37" spans="1:39" ht="12.75" customHeight="1">
      <c r="A37" s="2051"/>
      <c r="B37" s="2045"/>
      <c r="C37" s="2029"/>
      <c r="D37" s="2029"/>
      <c r="E37" s="2046"/>
      <c r="F37" s="2046"/>
      <c r="G37" s="2029"/>
      <c r="H37" s="2046"/>
      <c r="I37" s="2046"/>
      <c r="J37" s="2047"/>
      <c r="K37" s="2048"/>
      <c r="L37" s="2048"/>
      <c r="N37" s="2051"/>
      <c r="O37" s="2045"/>
      <c r="P37" s="2029"/>
      <c r="Q37" s="2029"/>
      <c r="R37" s="2046"/>
      <c r="S37" s="2046"/>
      <c r="T37" s="2029"/>
      <c r="U37" s="2046"/>
      <c r="V37" s="2046"/>
      <c r="W37" s="2047"/>
      <c r="X37" s="2048"/>
      <c r="Y37" s="2048"/>
      <c r="AA37" s="2051"/>
      <c r="AB37" s="2045"/>
      <c r="AC37" s="2029"/>
      <c r="AD37" s="2029"/>
      <c r="AE37" s="2046"/>
      <c r="AF37" s="2046"/>
      <c r="AG37" s="2029"/>
      <c r="AH37" s="2046"/>
      <c r="AI37" s="2046"/>
      <c r="AJ37" s="2047"/>
      <c r="AK37" s="2048"/>
      <c r="AL37" s="2048"/>
    </row>
    <row r="38" spans="1:39" s="245" customFormat="1" ht="15" customHeight="1">
      <c r="A38" s="2051"/>
      <c r="B38" s="2045"/>
      <c r="C38" s="2029"/>
      <c r="D38" s="2029"/>
      <c r="E38" s="2046"/>
      <c r="F38" s="2046"/>
      <c r="G38" s="2029"/>
      <c r="H38" s="2046"/>
      <c r="I38" s="2046"/>
      <c r="J38" s="2047"/>
      <c r="K38" s="2048"/>
      <c r="L38" s="2048"/>
      <c r="M38" s="1931"/>
      <c r="N38" s="2051"/>
      <c r="O38" s="2045"/>
      <c r="P38" s="2029"/>
      <c r="Q38" s="2029"/>
      <c r="R38" s="2046"/>
      <c r="S38" s="2046"/>
      <c r="T38" s="2029"/>
      <c r="U38" s="2046"/>
      <c r="V38" s="2046"/>
      <c r="W38" s="2047"/>
      <c r="X38" s="2048"/>
      <c r="Y38" s="2048"/>
      <c r="Z38" s="1931"/>
      <c r="AA38" s="2051"/>
      <c r="AB38" s="2045"/>
      <c r="AC38" s="2029"/>
      <c r="AD38" s="2029"/>
      <c r="AE38" s="2046"/>
      <c r="AF38" s="2046"/>
      <c r="AG38" s="2029"/>
      <c r="AH38" s="2046"/>
      <c r="AI38" s="2046"/>
      <c r="AJ38" s="2047"/>
      <c r="AK38" s="2048"/>
      <c r="AL38" s="2048"/>
    </row>
    <row r="39" spans="1:39" s="245" customFormat="1" ht="15" customHeight="1">
      <c r="A39" s="2051"/>
      <c r="B39" s="2045"/>
      <c r="C39" s="2029"/>
      <c r="D39" s="2029"/>
      <c r="E39" s="2046"/>
      <c r="F39" s="2046"/>
      <c r="G39" s="2029"/>
      <c r="H39" s="2046"/>
      <c r="I39" s="2046"/>
      <c r="J39" s="2047"/>
      <c r="K39" s="2048"/>
      <c r="L39" s="2048"/>
      <c r="N39" s="2051"/>
      <c r="O39" s="2045"/>
      <c r="P39" s="2029"/>
      <c r="Q39" s="2029"/>
      <c r="R39" s="2046"/>
      <c r="S39" s="2046"/>
      <c r="T39" s="2029"/>
      <c r="U39" s="2046"/>
      <c r="V39" s="2046"/>
      <c r="W39" s="2047"/>
      <c r="X39" s="2048"/>
      <c r="Y39" s="2048"/>
      <c r="AA39" s="2051"/>
      <c r="AB39" s="2045"/>
      <c r="AC39" s="2029"/>
      <c r="AD39" s="2029"/>
      <c r="AE39" s="2046"/>
      <c r="AF39" s="2046"/>
      <c r="AG39" s="2029"/>
      <c r="AH39" s="2046"/>
      <c r="AI39" s="2046"/>
      <c r="AJ39" s="2047"/>
      <c r="AK39" s="2048"/>
      <c r="AL39" s="2048"/>
    </row>
    <row r="40" spans="1:39" s="245" customFormat="1" ht="15" customHeight="1">
      <c r="A40" s="2051"/>
      <c r="B40" s="2045"/>
      <c r="C40" s="2029"/>
      <c r="D40" s="2029"/>
      <c r="E40" s="2046"/>
      <c r="F40" s="2046"/>
      <c r="G40" s="2029"/>
      <c r="H40" s="2046"/>
      <c r="I40" s="2046"/>
      <c r="J40" s="2047"/>
      <c r="K40" s="2048"/>
      <c r="L40" s="2048"/>
      <c r="N40" s="2051"/>
      <c r="O40" s="2045"/>
      <c r="P40" s="2029"/>
      <c r="Q40" s="2029"/>
      <c r="R40" s="2046"/>
      <c r="S40" s="2046"/>
      <c r="T40" s="2029"/>
      <c r="U40" s="2046"/>
      <c r="V40" s="2046"/>
      <c r="W40" s="2047"/>
      <c r="X40" s="2048"/>
      <c r="Y40" s="2048"/>
      <c r="AA40" s="2051"/>
      <c r="AB40" s="2045"/>
      <c r="AC40" s="2029"/>
      <c r="AD40" s="2029"/>
      <c r="AE40" s="2046"/>
      <c r="AF40" s="2046"/>
      <c r="AG40" s="2029"/>
      <c r="AH40" s="2046"/>
      <c r="AI40" s="2046"/>
      <c r="AJ40" s="2047"/>
      <c r="AK40" s="2048"/>
      <c r="AL40" s="2048"/>
    </row>
    <row r="41" spans="1:39" s="245" customFormat="1" ht="15" customHeight="1">
      <c r="A41" s="2051"/>
      <c r="B41" s="2045"/>
      <c r="C41" s="2029"/>
      <c r="D41" s="2029"/>
      <c r="E41" s="2046"/>
      <c r="F41" s="2046"/>
      <c r="G41" s="2029"/>
      <c r="H41" s="2046"/>
      <c r="I41" s="2046"/>
      <c r="J41" s="2047"/>
      <c r="K41" s="2048"/>
      <c r="L41" s="2048"/>
      <c r="N41" s="2051"/>
      <c r="O41" s="2045"/>
      <c r="P41" s="2029"/>
      <c r="Q41" s="2029"/>
      <c r="R41" s="2046"/>
      <c r="S41" s="2046"/>
      <c r="T41" s="2029"/>
      <c r="U41" s="2046"/>
      <c r="V41" s="2046"/>
      <c r="W41" s="2047"/>
      <c r="X41" s="2048"/>
      <c r="Y41" s="2048"/>
      <c r="AA41" s="2051"/>
      <c r="AB41" s="2045"/>
      <c r="AC41" s="2029"/>
      <c r="AD41" s="2029"/>
      <c r="AE41" s="2046"/>
      <c r="AF41" s="2046"/>
      <c r="AG41" s="2029"/>
      <c r="AH41" s="2046"/>
      <c r="AI41" s="2046"/>
      <c r="AJ41" s="2047"/>
      <c r="AK41" s="2048"/>
      <c r="AL41" s="2048"/>
    </row>
    <row r="42" spans="1:39" s="245" customFormat="1" ht="15" customHeight="1">
      <c r="A42" s="2051"/>
      <c r="B42" s="2045"/>
      <c r="C42" s="2029"/>
      <c r="D42" s="2029"/>
      <c r="E42" s="2046"/>
      <c r="F42" s="2046"/>
      <c r="G42" s="2029"/>
      <c r="H42" s="2046"/>
      <c r="I42" s="2046"/>
      <c r="J42" s="2047"/>
      <c r="K42" s="2048"/>
      <c r="L42" s="2048"/>
      <c r="N42" s="2051"/>
      <c r="O42" s="2045"/>
      <c r="P42" s="2029"/>
      <c r="Q42" s="2029"/>
      <c r="R42" s="2046"/>
      <c r="S42" s="2046"/>
      <c r="T42" s="2029"/>
      <c r="U42" s="2046"/>
      <c r="V42" s="2046"/>
      <c r="W42" s="2047"/>
      <c r="X42" s="2048"/>
      <c r="Y42" s="2048"/>
      <c r="AA42" s="2051"/>
      <c r="AB42" s="2045"/>
      <c r="AC42" s="2029"/>
      <c r="AD42" s="2029"/>
      <c r="AE42" s="2046"/>
      <c r="AF42" s="2046"/>
      <c r="AG42" s="2029"/>
      <c r="AH42" s="2046"/>
      <c r="AI42" s="2046"/>
      <c r="AJ42" s="2047"/>
      <c r="AK42" s="2048"/>
      <c r="AL42" s="2048"/>
    </row>
    <row r="43" spans="1:39" s="245" customFormat="1" ht="15" customHeight="1">
      <c r="A43" s="2051"/>
      <c r="B43" s="2045"/>
      <c r="C43" s="2029"/>
      <c r="D43" s="2029"/>
      <c r="E43" s="2046"/>
      <c r="F43" s="2046"/>
      <c r="G43" s="2029"/>
      <c r="H43" s="2046"/>
      <c r="I43" s="2046"/>
      <c r="J43" s="2047"/>
      <c r="K43" s="2048"/>
      <c r="L43" s="2048"/>
      <c r="N43" s="2051"/>
      <c r="O43" s="2045"/>
      <c r="P43" s="2029"/>
      <c r="Q43" s="2029"/>
      <c r="R43" s="2046"/>
      <c r="S43" s="2046"/>
      <c r="T43" s="2029"/>
      <c r="U43" s="2046"/>
      <c r="V43" s="2046"/>
      <c r="W43" s="2047"/>
      <c r="X43" s="2048"/>
      <c r="Y43" s="2048"/>
      <c r="AA43" s="2051"/>
      <c r="AB43" s="2045"/>
      <c r="AC43" s="2029"/>
      <c r="AD43" s="2029"/>
      <c r="AE43" s="2046"/>
      <c r="AF43" s="2046"/>
      <c r="AG43" s="2029"/>
      <c r="AH43" s="2046"/>
      <c r="AI43" s="2046"/>
      <c r="AJ43" s="2047"/>
      <c r="AK43" s="2048"/>
      <c r="AL43" s="2048"/>
    </row>
    <row r="44" spans="1:39" s="245" customFormat="1" ht="15" customHeight="1">
      <c r="A44" s="2051"/>
      <c r="B44" s="2045"/>
      <c r="C44" s="2029"/>
      <c r="D44" s="2029"/>
      <c r="E44" s="2046"/>
      <c r="F44" s="2046"/>
      <c r="G44" s="2029"/>
      <c r="H44" s="2046"/>
      <c r="I44" s="2046"/>
      <c r="J44" s="2047"/>
      <c r="K44" s="2048"/>
      <c r="L44" s="2048"/>
      <c r="N44" s="2051"/>
      <c r="O44" s="2045"/>
      <c r="P44" s="2029"/>
      <c r="Q44" s="2029"/>
      <c r="R44" s="2046"/>
      <c r="S44" s="2046"/>
      <c r="T44" s="2029"/>
      <c r="U44" s="2046"/>
      <c r="V44" s="2046"/>
      <c r="W44" s="2047"/>
      <c r="X44" s="2048"/>
      <c r="Y44" s="2048"/>
      <c r="AA44" s="2051"/>
      <c r="AB44" s="2045"/>
      <c r="AC44" s="2029"/>
      <c r="AD44" s="2029"/>
      <c r="AE44" s="2046"/>
      <c r="AF44" s="2046"/>
      <c r="AG44" s="2029"/>
      <c r="AH44" s="2046"/>
      <c r="AI44" s="2046"/>
      <c r="AJ44" s="2047"/>
      <c r="AK44" s="2048"/>
      <c r="AL44" s="2048"/>
    </row>
    <row r="45" spans="1:39" s="245" customFormat="1" ht="15" customHeight="1">
      <c r="A45" s="2051"/>
      <c r="B45" s="2045"/>
      <c r="C45" s="2029"/>
      <c r="D45" s="2029"/>
      <c r="E45" s="2046"/>
      <c r="F45" s="2046"/>
      <c r="G45" s="2029"/>
      <c r="H45" s="2046"/>
      <c r="I45" s="2046"/>
      <c r="J45" s="2047"/>
      <c r="K45" s="2048"/>
      <c r="L45" s="2048"/>
      <c r="N45" s="2051"/>
      <c r="O45" s="2045"/>
      <c r="P45" s="2029"/>
      <c r="Q45" s="2029"/>
      <c r="R45" s="2046"/>
      <c r="S45" s="2046"/>
      <c r="T45" s="2029"/>
      <c r="U45" s="2046"/>
      <c r="V45" s="2046"/>
      <c r="W45" s="2047"/>
      <c r="X45" s="2048"/>
      <c r="Y45" s="2048"/>
      <c r="AA45" s="2051"/>
      <c r="AB45" s="2045"/>
      <c r="AC45" s="2029"/>
      <c r="AD45" s="2029"/>
      <c r="AE45" s="2046"/>
      <c r="AF45" s="2046"/>
      <c r="AG45" s="2029"/>
      <c r="AH45" s="2046"/>
      <c r="AI45" s="2046"/>
      <c r="AJ45" s="2047"/>
      <c r="AK45" s="2048"/>
      <c r="AL45" s="2048"/>
    </row>
    <row r="46" spans="1:39" s="245" customFormat="1" ht="15" customHeight="1">
      <c r="A46" s="2051"/>
      <c r="B46" s="2045"/>
      <c r="C46" s="2029"/>
      <c r="D46" s="2029"/>
      <c r="E46" s="2046"/>
      <c r="F46" s="2046"/>
      <c r="G46" s="2029"/>
      <c r="H46" s="2046"/>
      <c r="I46" s="2046"/>
      <c r="J46" s="2047"/>
      <c r="K46" s="2048"/>
      <c r="L46" s="2048"/>
      <c r="N46" s="2051"/>
      <c r="O46" s="2045"/>
      <c r="P46" s="2029"/>
      <c r="Q46" s="2029"/>
      <c r="R46" s="2046"/>
      <c r="S46" s="2046"/>
      <c r="T46" s="2029"/>
      <c r="U46" s="2046"/>
      <c r="V46" s="2046"/>
      <c r="W46" s="2047"/>
      <c r="X46" s="2048"/>
      <c r="Y46" s="2048"/>
      <c r="AA46" s="2051"/>
      <c r="AB46" s="2045"/>
      <c r="AC46" s="2029"/>
      <c r="AD46" s="2029"/>
      <c r="AE46" s="2046"/>
      <c r="AF46" s="2046"/>
      <c r="AG46" s="2029"/>
      <c r="AH46" s="2046"/>
      <c r="AI46" s="2046"/>
      <c r="AJ46" s="2047"/>
      <c r="AK46" s="2048"/>
      <c r="AL46" s="2048"/>
    </row>
    <row r="47" spans="1:39" s="245" customFormat="1" ht="15" customHeight="1">
      <c r="A47" s="2051"/>
      <c r="B47" s="2045"/>
      <c r="C47" s="2029"/>
      <c r="D47" s="2029"/>
      <c r="E47" s="2046"/>
      <c r="F47" s="2046"/>
      <c r="G47" s="2029"/>
      <c r="H47" s="2046"/>
      <c r="I47" s="2046"/>
      <c r="J47" s="2047"/>
      <c r="K47" s="2048"/>
      <c r="L47" s="2048"/>
      <c r="N47" s="2051"/>
      <c r="O47" s="2045"/>
      <c r="P47" s="2029"/>
      <c r="Q47" s="2029"/>
      <c r="R47" s="2046"/>
      <c r="S47" s="2046"/>
      <c r="T47" s="2029"/>
      <c r="U47" s="2046"/>
      <c r="V47" s="2046"/>
      <c r="W47" s="2047"/>
      <c r="X47" s="2048"/>
      <c r="Y47" s="2048"/>
      <c r="AA47" s="2051"/>
      <c r="AB47" s="2045"/>
      <c r="AC47" s="2029"/>
      <c r="AD47" s="2029"/>
      <c r="AE47" s="2046"/>
      <c r="AF47" s="2046"/>
      <c r="AG47" s="2029"/>
      <c r="AH47" s="2046"/>
      <c r="AI47" s="2046"/>
      <c r="AJ47" s="2047"/>
      <c r="AK47" s="2048"/>
      <c r="AL47" s="2048"/>
    </row>
    <row r="48" spans="1:39" s="245" customFormat="1" ht="15" customHeight="1">
      <c r="A48" s="2051"/>
      <c r="B48" s="2045"/>
      <c r="C48" s="2029"/>
      <c r="D48" s="2029"/>
      <c r="E48" s="2046"/>
      <c r="F48" s="2046"/>
      <c r="G48" s="2029"/>
      <c r="H48" s="2046"/>
      <c r="I48" s="2046"/>
      <c r="J48" s="2047"/>
      <c r="K48" s="2048"/>
      <c r="L48" s="2048"/>
      <c r="N48" s="2051"/>
      <c r="O48" s="2045"/>
      <c r="P48" s="2029"/>
      <c r="Q48" s="2029"/>
      <c r="R48" s="2046"/>
      <c r="S48" s="2046"/>
      <c r="T48" s="2029"/>
      <c r="U48" s="2046"/>
      <c r="V48" s="2046"/>
      <c r="W48" s="2047"/>
      <c r="X48" s="2048"/>
      <c r="Y48" s="2048"/>
      <c r="AA48" s="2051"/>
      <c r="AB48" s="2045"/>
      <c r="AC48" s="2029"/>
      <c r="AD48" s="2029"/>
      <c r="AE48" s="2046"/>
      <c r="AF48" s="2046"/>
      <c r="AG48" s="2029"/>
      <c r="AH48" s="2046"/>
      <c r="AI48" s="2046"/>
      <c r="AJ48" s="2047"/>
      <c r="AK48" s="2048"/>
      <c r="AL48" s="2048"/>
    </row>
    <row r="49" spans="1:38" s="245" customFormat="1" ht="15" customHeight="1">
      <c r="A49" s="2051"/>
      <c r="B49" s="2045"/>
      <c r="C49" s="2029"/>
      <c r="D49" s="2029"/>
      <c r="E49" s="2046"/>
      <c r="F49" s="2046"/>
      <c r="G49" s="2029"/>
      <c r="H49" s="2046"/>
      <c r="I49" s="2046"/>
      <c r="J49" s="2047"/>
      <c r="K49" s="2048"/>
      <c r="L49" s="2048"/>
      <c r="N49" s="2051"/>
      <c r="O49" s="2045"/>
      <c r="P49" s="2029"/>
      <c r="Q49" s="2029"/>
      <c r="R49" s="2046"/>
      <c r="S49" s="2046"/>
      <c r="T49" s="2029"/>
      <c r="U49" s="2046"/>
      <c r="V49" s="2046"/>
      <c r="W49" s="2047"/>
      <c r="X49" s="2048"/>
      <c r="Y49" s="2048"/>
      <c r="AA49" s="2051"/>
      <c r="AB49" s="2045"/>
      <c r="AC49" s="2029"/>
      <c r="AD49" s="2029"/>
      <c r="AE49" s="2046"/>
      <c r="AF49" s="2046"/>
      <c r="AG49" s="2029"/>
      <c r="AH49" s="2046"/>
      <c r="AI49" s="2046"/>
      <c r="AJ49" s="2047"/>
      <c r="AK49" s="2048"/>
      <c r="AL49" s="2048"/>
    </row>
    <row r="50" spans="1:38" s="245" customFormat="1" ht="15" customHeight="1">
      <c r="A50" s="2051"/>
      <c r="B50" s="2045"/>
      <c r="C50" s="2029"/>
      <c r="D50" s="2029"/>
      <c r="E50" s="2046"/>
      <c r="F50" s="2046"/>
      <c r="G50" s="2029"/>
      <c r="H50" s="2046"/>
      <c r="I50" s="2046"/>
      <c r="J50" s="2047"/>
      <c r="K50" s="2048"/>
      <c r="L50" s="2048"/>
      <c r="N50" s="2051"/>
      <c r="O50" s="2045"/>
      <c r="P50" s="2029"/>
      <c r="Q50" s="2029"/>
      <c r="R50" s="2046"/>
      <c r="S50" s="2046"/>
      <c r="T50" s="2029"/>
      <c r="U50" s="2046"/>
      <c r="V50" s="2046"/>
      <c r="W50" s="2047"/>
      <c r="X50" s="2048"/>
      <c r="Y50" s="2048"/>
      <c r="AA50" s="2051"/>
      <c r="AB50" s="2045"/>
      <c r="AC50" s="2029"/>
      <c r="AD50" s="2029"/>
      <c r="AE50" s="2046"/>
      <c r="AF50" s="2046"/>
      <c r="AG50" s="2029"/>
      <c r="AH50" s="2046"/>
      <c r="AI50" s="2046"/>
      <c r="AJ50" s="2047"/>
      <c r="AK50" s="2048"/>
      <c r="AL50" s="2048"/>
    </row>
    <row r="51" spans="1:38" s="245" customFormat="1" ht="15" customHeight="1">
      <c r="A51" s="2051"/>
      <c r="B51" s="2045"/>
      <c r="C51" s="2029"/>
      <c r="D51" s="2029"/>
      <c r="E51" s="2046"/>
      <c r="F51" s="2046"/>
      <c r="G51" s="2029"/>
      <c r="H51" s="2046"/>
      <c r="I51" s="2046"/>
      <c r="J51" s="2047"/>
      <c r="K51" s="2048"/>
      <c r="L51" s="2048"/>
      <c r="N51" s="2051"/>
      <c r="O51" s="2045"/>
      <c r="P51" s="2029"/>
      <c r="Q51" s="2029"/>
      <c r="R51" s="2046"/>
      <c r="S51" s="2046"/>
      <c r="T51" s="2029"/>
      <c r="U51" s="2046"/>
      <c r="V51" s="2046"/>
      <c r="W51" s="2047"/>
      <c r="X51" s="2048"/>
      <c r="Y51" s="2048"/>
      <c r="AA51" s="2051"/>
      <c r="AB51" s="2045"/>
      <c r="AC51" s="2029"/>
      <c r="AD51" s="2029"/>
      <c r="AE51" s="2046"/>
      <c r="AF51" s="2046"/>
      <c r="AG51" s="2029"/>
      <c r="AH51" s="2046"/>
      <c r="AI51" s="2046"/>
      <c r="AJ51" s="2047"/>
      <c r="AK51" s="2048"/>
      <c r="AL51" s="2048"/>
    </row>
    <row r="52" spans="1:38" s="245" customFormat="1" ht="15" customHeight="1">
      <c r="A52" s="2051"/>
      <c r="B52" s="2045"/>
      <c r="C52" s="2029"/>
      <c r="D52" s="2029"/>
      <c r="E52" s="2046"/>
      <c r="F52" s="2046"/>
      <c r="G52" s="2029"/>
      <c r="H52" s="2046"/>
      <c r="I52" s="2046"/>
      <c r="J52" s="2047"/>
      <c r="K52" s="2048"/>
      <c r="L52" s="2048"/>
      <c r="N52" s="2051"/>
      <c r="O52" s="2045"/>
      <c r="P52" s="2029"/>
      <c r="Q52" s="2029"/>
      <c r="R52" s="2046"/>
      <c r="S52" s="2046"/>
      <c r="T52" s="2029"/>
      <c r="U52" s="2046"/>
      <c r="V52" s="2046"/>
      <c r="W52" s="2047"/>
      <c r="X52" s="2048"/>
      <c r="Y52" s="2048"/>
      <c r="AA52" s="2051"/>
      <c r="AB52" s="2045"/>
      <c r="AC52" s="2029"/>
      <c r="AD52" s="2029"/>
      <c r="AE52" s="2046"/>
      <c r="AF52" s="2046"/>
      <c r="AG52" s="2029"/>
      <c r="AH52" s="2046"/>
      <c r="AI52" s="2046"/>
      <c r="AJ52" s="2047"/>
      <c r="AK52" s="2048"/>
      <c r="AL52" s="2048"/>
    </row>
    <row r="53" spans="1:38">
      <c r="A53" s="2051"/>
      <c r="B53" s="2045"/>
      <c r="C53" s="2029"/>
      <c r="D53" s="2029"/>
      <c r="E53" s="2046"/>
      <c r="F53" s="2046"/>
      <c r="G53" s="2029"/>
      <c r="H53" s="2046"/>
      <c r="I53" s="2046"/>
      <c r="J53" s="2047"/>
      <c r="K53" s="2048"/>
      <c r="L53" s="2048"/>
      <c r="N53" s="2051"/>
      <c r="O53" s="2045"/>
      <c r="P53" s="2029"/>
      <c r="Q53" s="2029"/>
      <c r="R53" s="2046"/>
      <c r="S53" s="2046"/>
      <c r="T53" s="2029"/>
      <c r="U53" s="2046"/>
      <c r="V53" s="2046"/>
      <c r="W53" s="2047"/>
      <c r="X53" s="2048"/>
      <c r="Y53" s="2048"/>
      <c r="AA53" s="2051"/>
      <c r="AB53" s="2045"/>
      <c r="AC53" s="2029"/>
      <c r="AD53" s="2029"/>
      <c r="AE53" s="2046"/>
      <c r="AF53" s="2046"/>
      <c r="AG53" s="2029"/>
      <c r="AH53" s="2046"/>
      <c r="AI53" s="2046"/>
      <c r="AJ53" s="2047"/>
      <c r="AK53" s="2048"/>
      <c r="AL53" s="2048"/>
    </row>
    <row r="54" spans="1:38" ht="18" customHeight="1">
      <c r="A54" s="2051"/>
      <c r="B54" s="2045"/>
      <c r="C54" s="2029"/>
      <c r="D54" s="2029"/>
      <c r="E54" s="2046"/>
      <c r="F54" s="2046"/>
      <c r="G54" s="2029"/>
      <c r="H54" s="2046"/>
      <c r="I54" s="2046"/>
      <c r="J54" s="2047"/>
      <c r="K54" s="2048"/>
      <c r="L54" s="2048"/>
      <c r="N54" s="2051"/>
      <c r="O54" s="2045"/>
      <c r="P54" s="2029"/>
      <c r="Q54" s="2029"/>
      <c r="R54" s="2046"/>
      <c r="S54" s="2046"/>
      <c r="T54" s="2029"/>
      <c r="U54" s="2046"/>
      <c r="V54" s="2046"/>
      <c r="W54" s="2047"/>
      <c r="X54" s="2048"/>
      <c r="Y54" s="2048"/>
      <c r="AA54" s="2051"/>
      <c r="AB54" s="2045"/>
      <c r="AC54" s="2029"/>
      <c r="AD54" s="2029"/>
      <c r="AE54" s="2046"/>
      <c r="AF54" s="2046"/>
      <c r="AG54" s="2029"/>
      <c r="AH54" s="2046"/>
      <c r="AI54" s="2046"/>
      <c r="AJ54" s="2047"/>
      <c r="AK54" s="2048"/>
      <c r="AL54" s="2048"/>
    </row>
    <row r="55" spans="1:38" s="245" customFormat="1" ht="15" customHeight="1">
      <c r="A55" s="2051"/>
      <c r="B55" s="2045"/>
      <c r="C55" s="2029"/>
      <c r="D55" s="2029"/>
      <c r="E55" s="2046"/>
      <c r="F55" s="2046"/>
      <c r="G55" s="2029"/>
      <c r="H55" s="2046"/>
      <c r="I55" s="2046"/>
      <c r="J55" s="2047"/>
      <c r="K55" s="2048"/>
      <c r="L55" s="2048"/>
      <c r="N55" s="2051"/>
      <c r="O55" s="2045"/>
      <c r="P55" s="2029"/>
      <c r="Q55" s="2029"/>
      <c r="R55" s="2046"/>
      <c r="S55" s="2046"/>
      <c r="T55" s="2029"/>
      <c r="U55" s="2046"/>
      <c r="V55" s="2046"/>
      <c r="W55" s="2047"/>
      <c r="X55" s="2048"/>
      <c r="Y55" s="2048"/>
      <c r="AA55" s="2051"/>
      <c r="AB55" s="2045"/>
      <c r="AC55" s="2029"/>
      <c r="AD55" s="2029"/>
      <c r="AE55" s="2046"/>
      <c r="AF55" s="2046"/>
      <c r="AG55" s="2029"/>
      <c r="AH55" s="2046"/>
      <c r="AI55" s="2046"/>
      <c r="AJ55" s="2047"/>
      <c r="AK55" s="2048"/>
      <c r="AL55" s="2048"/>
    </row>
    <row r="56" spans="1:38" s="245" customFormat="1" ht="15" customHeight="1">
      <c r="A56" s="2051"/>
      <c r="B56" s="2045"/>
      <c r="C56" s="2029"/>
      <c r="D56" s="2029"/>
      <c r="E56" s="2046"/>
      <c r="F56" s="2046"/>
      <c r="G56" s="2029"/>
      <c r="H56" s="2046"/>
      <c r="I56" s="2046"/>
      <c r="J56" s="2047"/>
      <c r="K56" s="2048"/>
      <c r="L56" s="2048"/>
      <c r="N56" s="2051"/>
      <c r="O56" s="2045"/>
      <c r="P56" s="2029"/>
      <c r="Q56" s="2029"/>
      <c r="R56" s="2046"/>
      <c r="S56" s="2046"/>
      <c r="T56" s="2029"/>
      <c r="U56" s="2046"/>
      <c r="V56" s="2046"/>
      <c r="W56" s="2047"/>
      <c r="X56" s="2048"/>
      <c r="Y56" s="2048"/>
      <c r="AA56" s="2051"/>
      <c r="AB56" s="2045"/>
      <c r="AC56" s="2029"/>
      <c r="AD56" s="2029"/>
      <c r="AE56" s="2046"/>
      <c r="AF56" s="2046"/>
      <c r="AG56" s="2029"/>
      <c r="AH56" s="2046"/>
      <c r="AI56" s="2046"/>
      <c r="AJ56" s="2047"/>
      <c r="AK56" s="2048"/>
      <c r="AL56" s="2048"/>
    </row>
    <row r="57" spans="1:38" s="245" customFormat="1" ht="15" customHeight="1">
      <c r="A57" s="2051"/>
      <c r="B57" s="2045"/>
      <c r="C57" s="2029"/>
      <c r="D57" s="2029"/>
      <c r="E57" s="2046"/>
      <c r="F57" s="2046"/>
      <c r="G57" s="2029"/>
      <c r="H57" s="2046"/>
      <c r="I57" s="2046"/>
      <c r="J57" s="2047"/>
      <c r="K57" s="2048"/>
      <c r="L57" s="2048"/>
      <c r="N57" s="2051"/>
      <c r="O57" s="2045"/>
      <c r="P57" s="2029"/>
      <c r="Q57" s="2029"/>
      <c r="R57" s="2046"/>
      <c r="S57" s="2046"/>
      <c r="T57" s="2029"/>
      <c r="U57" s="2046"/>
      <c r="V57" s="2046"/>
      <c r="W57" s="2047"/>
      <c r="X57" s="2048"/>
      <c r="Y57" s="2048"/>
      <c r="AA57" s="2051"/>
      <c r="AB57" s="2045"/>
      <c r="AC57" s="2029"/>
      <c r="AD57" s="2029"/>
      <c r="AE57" s="2046"/>
      <c r="AF57" s="2046"/>
      <c r="AG57" s="2029"/>
      <c r="AH57" s="2046"/>
      <c r="AI57" s="2046"/>
      <c r="AJ57" s="2047"/>
      <c r="AK57" s="2048"/>
      <c r="AL57" s="2048"/>
    </row>
    <row r="58" spans="1:38" s="245" customFormat="1" ht="15" customHeight="1">
      <c r="A58" s="2051"/>
      <c r="B58" s="2045"/>
      <c r="C58" s="2029"/>
      <c r="D58" s="2029"/>
      <c r="E58" s="2046"/>
      <c r="F58" s="2046"/>
      <c r="G58" s="2029"/>
      <c r="H58" s="2046"/>
      <c r="I58" s="2046"/>
      <c r="J58" s="2047"/>
      <c r="K58" s="2048"/>
      <c r="L58" s="2048"/>
      <c r="N58" s="2051"/>
      <c r="O58" s="2045"/>
      <c r="P58" s="2029"/>
      <c r="Q58" s="2029"/>
      <c r="R58" s="2046"/>
      <c r="S58" s="2046"/>
      <c r="T58" s="2029"/>
      <c r="U58" s="2046"/>
      <c r="V58" s="2046"/>
      <c r="W58" s="2047"/>
      <c r="X58" s="2048"/>
      <c r="Y58" s="2048"/>
      <c r="AA58" s="2051"/>
      <c r="AB58" s="2045"/>
      <c r="AC58" s="2029"/>
      <c r="AD58" s="2029"/>
      <c r="AE58" s="2046"/>
      <c r="AF58" s="2046"/>
      <c r="AG58" s="2029"/>
      <c r="AH58" s="2046"/>
      <c r="AI58" s="2046"/>
      <c r="AJ58" s="2047"/>
      <c r="AK58" s="2048"/>
      <c r="AL58" s="2048"/>
    </row>
    <row r="59" spans="1:38" s="245" customFormat="1" ht="15" customHeight="1">
      <c r="A59" s="2051"/>
      <c r="B59" s="2045"/>
      <c r="C59" s="2029"/>
      <c r="D59" s="2029"/>
      <c r="E59" s="2046"/>
      <c r="F59" s="2046"/>
      <c r="G59" s="2029"/>
      <c r="H59" s="2046"/>
      <c r="I59" s="2046"/>
      <c r="J59" s="2047"/>
      <c r="K59" s="2048"/>
      <c r="L59" s="2048"/>
      <c r="N59" s="2051"/>
      <c r="O59" s="2045"/>
      <c r="P59" s="2029"/>
      <c r="Q59" s="2029"/>
      <c r="R59" s="2046"/>
      <c r="S59" s="2046"/>
      <c r="T59" s="2029"/>
      <c r="U59" s="2046"/>
      <c r="V59" s="2046"/>
      <c r="W59" s="2047"/>
      <c r="X59" s="2048"/>
      <c r="Y59" s="2048"/>
      <c r="AA59" s="2051"/>
      <c r="AB59" s="2045"/>
      <c r="AC59" s="2029"/>
      <c r="AD59" s="2029"/>
      <c r="AE59" s="2046"/>
      <c r="AF59" s="2046"/>
      <c r="AG59" s="2029"/>
      <c r="AH59" s="2046"/>
      <c r="AI59" s="2046"/>
      <c r="AJ59" s="2047"/>
      <c r="AK59" s="2048"/>
      <c r="AL59" s="2048"/>
    </row>
    <row r="60" spans="1:38" s="245" customFormat="1" ht="15" customHeight="1">
      <c r="A60" s="2051"/>
      <c r="B60" s="2045"/>
      <c r="C60" s="2029"/>
      <c r="D60" s="2029"/>
      <c r="E60" s="2046"/>
      <c r="F60" s="2046"/>
      <c r="G60" s="2029"/>
      <c r="H60" s="2046"/>
      <c r="I60" s="2046"/>
      <c r="J60" s="2047"/>
      <c r="K60" s="2048"/>
      <c r="L60" s="2048"/>
      <c r="N60" s="2051"/>
      <c r="O60" s="2045"/>
      <c r="P60" s="2029"/>
      <c r="Q60" s="2029"/>
      <c r="R60" s="2046"/>
      <c r="S60" s="2046"/>
      <c r="T60" s="2029"/>
      <c r="U60" s="2046"/>
      <c r="V60" s="2046"/>
      <c r="W60" s="2047"/>
      <c r="X60" s="2048"/>
      <c r="Y60" s="2048"/>
      <c r="AA60" s="2051"/>
      <c r="AB60" s="2045"/>
      <c r="AC60" s="2029"/>
      <c r="AD60" s="2029"/>
      <c r="AE60" s="2046"/>
      <c r="AF60" s="2046"/>
      <c r="AG60" s="2029"/>
      <c r="AH60" s="2046"/>
      <c r="AI60" s="2046"/>
      <c r="AJ60" s="2047"/>
      <c r="AK60" s="2048"/>
      <c r="AL60" s="2048"/>
    </row>
    <row r="61" spans="1:38" s="245" customFormat="1" ht="15" customHeight="1">
      <c r="A61" s="2051"/>
      <c r="B61" s="2045"/>
      <c r="C61" s="2029"/>
      <c r="D61" s="2029"/>
      <c r="E61" s="2046"/>
      <c r="F61" s="2046"/>
      <c r="G61" s="2029"/>
      <c r="H61" s="2046"/>
      <c r="I61" s="2046"/>
      <c r="J61" s="2047"/>
      <c r="K61" s="2048"/>
      <c r="L61" s="2048"/>
      <c r="N61" s="2051"/>
      <c r="O61" s="2045"/>
      <c r="P61" s="2029"/>
      <c r="Q61" s="2029"/>
      <c r="R61" s="2046"/>
      <c r="S61" s="2046"/>
      <c r="T61" s="2029"/>
      <c r="U61" s="2046"/>
      <c r="V61" s="2046"/>
      <c r="W61" s="2047"/>
      <c r="X61" s="2048"/>
      <c r="Y61" s="2048"/>
      <c r="AA61" s="2051"/>
      <c r="AB61" s="2045"/>
      <c r="AC61" s="2029"/>
      <c r="AD61" s="2029"/>
      <c r="AE61" s="2046"/>
      <c r="AF61" s="2046"/>
      <c r="AG61" s="2029"/>
      <c r="AH61" s="2046"/>
      <c r="AI61" s="2046"/>
      <c r="AJ61" s="2047"/>
      <c r="AK61" s="2048"/>
      <c r="AL61" s="2048"/>
    </row>
    <row r="62" spans="1:38" s="245" customFormat="1" ht="15" customHeight="1">
      <c r="A62" s="2051"/>
      <c r="B62" s="2045"/>
      <c r="C62" s="2029"/>
      <c r="D62" s="2029"/>
      <c r="E62" s="2046"/>
      <c r="F62" s="2046"/>
      <c r="G62" s="2029"/>
      <c r="H62" s="2046"/>
      <c r="I62" s="2046"/>
      <c r="J62" s="2047"/>
      <c r="K62" s="2048"/>
      <c r="L62" s="2048"/>
      <c r="N62" s="2051"/>
      <c r="O62" s="2045"/>
      <c r="P62" s="2029"/>
      <c r="Q62" s="2029"/>
      <c r="R62" s="2046"/>
      <c r="S62" s="2046"/>
      <c r="T62" s="2029"/>
      <c r="U62" s="2046"/>
      <c r="V62" s="2046"/>
      <c r="W62" s="2047"/>
      <c r="X62" s="2048"/>
      <c r="Y62" s="2048"/>
      <c r="AA62" s="2051"/>
      <c r="AB62" s="2045"/>
      <c r="AC62" s="2029"/>
      <c r="AD62" s="2029"/>
      <c r="AE62" s="2046"/>
      <c r="AF62" s="2046"/>
      <c r="AG62" s="2029"/>
      <c r="AH62" s="2046"/>
      <c r="AI62" s="2046"/>
      <c r="AJ62" s="2047"/>
      <c r="AK62" s="2048"/>
      <c r="AL62" s="2048"/>
    </row>
    <row r="63" spans="1:38" s="245" customFormat="1" ht="15" customHeight="1">
      <c r="A63" s="2051"/>
      <c r="B63" s="2045"/>
      <c r="C63" s="2029"/>
      <c r="D63" s="2029"/>
      <c r="E63" s="2046"/>
      <c r="F63" s="2046"/>
      <c r="G63" s="2029"/>
      <c r="H63" s="2046"/>
      <c r="I63" s="2046"/>
      <c r="J63" s="2047"/>
      <c r="K63" s="2048"/>
      <c r="L63" s="2048"/>
      <c r="N63" s="2051"/>
      <c r="O63" s="2045"/>
      <c r="P63" s="2029"/>
      <c r="Q63" s="2029"/>
      <c r="R63" s="2046"/>
      <c r="S63" s="2046"/>
      <c r="T63" s="2029"/>
      <c r="U63" s="2046"/>
      <c r="V63" s="2046"/>
      <c r="W63" s="2047"/>
      <c r="X63" s="2048"/>
      <c r="Y63" s="2048"/>
      <c r="AA63" s="2051"/>
      <c r="AB63" s="2045"/>
      <c r="AC63" s="2029"/>
      <c r="AD63" s="2029"/>
      <c r="AE63" s="2046"/>
      <c r="AF63" s="2046"/>
      <c r="AG63" s="2029"/>
      <c r="AH63" s="2046"/>
      <c r="AI63" s="2046"/>
      <c r="AJ63" s="2047"/>
      <c r="AK63" s="2048"/>
      <c r="AL63" s="2048"/>
    </row>
    <row r="64" spans="1:38" s="245" customFormat="1" ht="15" customHeight="1">
      <c r="A64" s="2051"/>
      <c r="B64" s="2045"/>
      <c r="C64" s="2029"/>
      <c r="D64" s="2029"/>
      <c r="E64" s="2046"/>
      <c r="F64" s="2046"/>
      <c r="G64" s="2029"/>
      <c r="H64" s="2046"/>
      <c r="I64" s="2046"/>
      <c r="J64" s="2047"/>
      <c r="K64" s="2048"/>
      <c r="L64" s="2048"/>
      <c r="N64" s="2051"/>
      <c r="O64" s="2045"/>
      <c r="P64" s="2029"/>
      <c r="Q64" s="2029"/>
      <c r="R64" s="2046"/>
      <c r="S64" s="2046"/>
      <c r="T64" s="2029"/>
      <c r="U64" s="2046"/>
      <c r="V64" s="2046"/>
      <c r="W64" s="2047"/>
      <c r="X64" s="2048"/>
      <c r="Y64" s="2048"/>
      <c r="AA64" s="2051"/>
      <c r="AB64" s="2045"/>
      <c r="AC64" s="2029"/>
      <c r="AD64" s="2029"/>
      <c r="AE64" s="2046"/>
      <c r="AF64" s="2046"/>
      <c r="AG64" s="2029"/>
      <c r="AH64" s="2046"/>
      <c r="AI64" s="2046"/>
      <c r="AJ64" s="2047"/>
      <c r="AK64" s="2048"/>
      <c r="AL64" s="2048"/>
    </row>
    <row r="65" spans="1:38" s="245" customFormat="1" ht="15" customHeight="1">
      <c r="A65" s="2051"/>
      <c r="B65" s="2045"/>
      <c r="C65" s="2029"/>
      <c r="D65" s="2029"/>
      <c r="E65" s="2046"/>
      <c r="F65" s="2046"/>
      <c r="G65" s="2029"/>
      <c r="H65" s="2046"/>
      <c r="I65" s="2046"/>
      <c r="J65" s="2047"/>
      <c r="K65" s="2048"/>
      <c r="L65" s="2048"/>
      <c r="N65" s="2051"/>
      <c r="O65" s="2045"/>
      <c r="P65" s="2029"/>
      <c r="Q65" s="2029"/>
      <c r="R65" s="2046"/>
      <c r="S65" s="2046"/>
      <c r="T65" s="2029"/>
      <c r="U65" s="2046"/>
      <c r="V65" s="2046"/>
      <c r="W65" s="2047"/>
      <c r="X65" s="2048"/>
      <c r="Y65" s="2048"/>
      <c r="AA65" s="2051"/>
      <c r="AB65" s="2045"/>
      <c r="AC65" s="2029"/>
      <c r="AD65" s="2029"/>
      <c r="AE65" s="2046"/>
      <c r="AF65" s="2046"/>
      <c r="AG65" s="2029"/>
      <c r="AH65" s="2046"/>
      <c r="AI65" s="2046"/>
      <c r="AJ65" s="2047"/>
      <c r="AK65" s="2048"/>
      <c r="AL65" s="2048"/>
    </row>
    <row r="66" spans="1:38" s="245" customFormat="1" ht="15" customHeight="1">
      <c r="A66" s="2051"/>
      <c r="B66" s="2045"/>
      <c r="C66" s="2029"/>
      <c r="D66" s="2029"/>
      <c r="E66" s="2046"/>
      <c r="F66" s="2046"/>
      <c r="G66" s="2029"/>
      <c r="H66" s="2046"/>
      <c r="I66" s="2046"/>
      <c r="J66" s="2047"/>
      <c r="K66" s="2048"/>
      <c r="L66" s="2048"/>
      <c r="N66" s="2051"/>
      <c r="O66" s="2045"/>
      <c r="P66" s="2029"/>
      <c r="Q66" s="2029"/>
      <c r="R66" s="2046"/>
      <c r="S66" s="2046"/>
      <c r="T66" s="2029"/>
      <c r="U66" s="2046"/>
      <c r="V66" s="2046"/>
      <c r="W66" s="2047"/>
      <c r="X66" s="2048"/>
      <c r="Y66" s="2048"/>
      <c r="AA66" s="2051"/>
      <c r="AB66" s="2045"/>
      <c r="AC66" s="2029"/>
      <c r="AD66" s="2029"/>
      <c r="AE66" s="2046"/>
      <c r="AF66" s="2046"/>
      <c r="AG66" s="2029"/>
      <c r="AH66" s="2046"/>
      <c r="AI66" s="2046"/>
      <c r="AJ66" s="2047"/>
      <c r="AK66" s="2048"/>
      <c r="AL66" s="2048"/>
    </row>
    <row r="67" spans="1:38" s="245" customFormat="1" ht="15" customHeight="1">
      <c r="A67" s="2051"/>
      <c r="B67" s="2045"/>
      <c r="C67" s="2029"/>
      <c r="D67" s="2029"/>
      <c r="E67" s="2046"/>
      <c r="F67" s="2046"/>
      <c r="G67" s="2029"/>
      <c r="H67" s="2046"/>
      <c r="I67" s="2046"/>
      <c r="J67" s="2047"/>
      <c r="K67" s="2048"/>
      <c r="L67" s="2048"/>
      <c r="N67" s="2051"/>
      <c r="O67" s="2045"/>
      <c r="P67" s="2029"/>
      <c r="Q67" s="2029"/>
      <c r="R67" s="2046"/>
      <c r="S67" s="2046"/>
      <c r="T67" s="2029"/>
      <c r="U67" s="2046"/>
      <c r="V67" s="2046"/>
      <c r="W67" s="2047"/>
      <c r="X67" s="2048"/>
      <c r="Y67" s="2048"/>
      <c r="AA67" s="2051"/>
      <c r="AB67" s="2045"/>
      <c r="AC67" s="2029"/>
      <c r="AD67" s="2029"/>
      <c r="AE67" s="2046"/>
      <c r="AF67" s="2046"/>
      <c r="AG67" s="2029"/>
      <c r="AH67" s="2046"/>
      <c r="AI67" s="2046"/>
      <c r="AJ67" s="2047"/>
      <c r="AK67" s="2048"/>
      <c r="AL67" s="2048"/>
    </row>
    <row r="68" spans="1:38" s="245" customFormat="1" ht="15" customHeight="1">
      <c r="A68" s="2051"/>
      <c r="B68" s="2045"/>
      <c r="C68" s="2029"/>
      <c r="D68" s="2029"/>
      <c r="E68" s="2046"/>
      <c r="F68" s="2046"/>
      <c r="G68" s="2029"/>
      <c r="H68" s="2046"/>
      <c r="I68" s="2046"/>
      <c r="J68" s="2047"/>
      <c r="K68" s="2048"/>
      <c r="L68" s="2048"/>
      <c r="N68" s="2051"/>
      <c r="O68" s="2045"/>
      <c r="P68" s="2029"/>
      <c r="Q68" s="2029"/>
      <c r="R68" s="2046"/>
      <c r="S68" s="2046"/>
      <c r="T68" s="2029"/>
      <c r="U68" s="2046"/>
      <c r="V68" s="2046"/>
      <c r="W68" s="2047"/>
      <c r="X68" s="2048"/>
      <c r="Y68" s="2048"/>
      <c r="AA68" s="2051"/>
      <c r="AB68" s="2045"/>
      <c r="AC68" s="2029"/>
      <c r="AD68" s="2029"/>
      <c r="AE68" s="2046"/>
      <c r="AF68" s="2046"/>
      <c r="AG68" s="2029"/>
      <c r="AH68" s="2046"/>
      <c r="AI68" s="2046"/>
      <c r="AJ68" s="2047"/>
      <c r="AK68" s="2048"/>
      <c r="AL68" s="2048"/>
    </row>
    <row r="69" spans="1:38">
      <c r="A69" s="2051"/>
      <c r="B69" s="2045"/>
      <c r="C69" s="2029"/>
      <c r="D69" s="2029"/>
      <c r="E69" s="2046"/>
      <c r="F69" s="2046"/>
      <c r="G69" s="2029"/>
      <c r="H69" s="2046"/>
      <c r="I69" s="2046"/>
      <c r="J69" s="2047"/>
      <c r="K69" s="2048"/>
      <c r="L69" s="2048"/>
      <c r="N69" s="2051"/>
      <c r="O69" s="2045"/>
      <c r="P69" s="2029"/>
      <c r="Q69" s="2029"/>
      <c r="R69" s="2046"/>
      <c r="S69" s="2046"/>
      <c r="T69" s="2029"/>
      <c r="U69" s="2046"/>
      <c r="V69" s="2046"/>
      <c r="W69" s="2047"/>
      <c r="X69" s="2048"/>
      <c r="Y69" s="2048"/>
      <c r="AA69" s="2051"/>
      <c r="AB69" s="2045"/>
      <c r="AC69" s="2029"/>
      <c r="AD69" s="2029"/>
      <c r="AE69" s="2046"/>
      <c r="AF69" s="2046"/>
      <c r="AG69" s="2029"/>
      <c r="AH69" s="2046"/>
      <c r="AI69" s="2046"/>
      <c r="AJ69" s="2047"/>
      <c r="AK69" s="2048"/>
      <c r="AL69" s="2048"/>
    </row>
    <row r="70" spans="1:38">
      <c r="A70" s="2051"/>
      <c r="B70" s="2045"/>
      <c r="C70" s="2029"/>
      <c r="D70" s="2029"/>
      <c r="E70" s="2046"/>
      <c r="F70" s="2046"/>
      <c r="G70" s="2029"/>
      <c r="H70" s="2046"/>
      <c r="I70" s="2046"/>
      <c r="J70" s="2047"/>
      <c r="K70" s="2048"/>
      <c r="L70" s="2048"/>
      <c r="N70" s="2051"/>
      <c r="O70" s="2045"/>
      <c r="P70" s="2029"/>
      <c r="Q70" s="2029"/>
      <c r="R70" s="2046"/>
      <c r="S70" s="2046"/>
      <c r="T70" s="2029"/>
      <c r="U70" s="2046"/>
      <c r="V70" s="2046"/>
      <c r="W70" s="2047"/>
      <c r="X70" s="2048"/>
      <c r="Y70" s="2048"/>
      <c r="AA70" s="2051"/>
      <c r="AB70" s="2045"/>
      <c r="AC70" s="2029"/>
      <c r="AD70" s="2029"/>
      <c r="AE70" s="2046"/>
      <c r="AF70" s="2046"/>
      <c r="AG70" s="2029"/>
      <c r="AH70" s="2046"/>
      <c r="AI70" s="2046"/>
      <c r="AJ70" s="2047"/>
      <c r="AK70" s="2048"/>
      <c r="AL70" s="2048"/>
    </row>
    <row r="71" spans="1:38">
      <c r="A71" s="2051"/>
      <c r="B71" s="2045"/>
      <c r="C71" s="2029"/>
      <c r="D71" s="2029"/>
      <c r="E71" s="2046"/>
      <c r="F71" s="2046"/>
      <c r="G71" s="2029"/>
      <c r="H71" s="2046"/>
      <c r="I71" s="2046"/>
      <c r="J71" s="2047"/>
      <c r="K71" s="2048"/>
      <c r="L71" s="2048"/>
      <c r="N71" s="2051"/>
      <c r="O71" s="2045"/>
      <c r="P71" s="2029"/>
      <c r="Q71" s="2029"/>
      <c r="R71" s="2046"/>
      <c r="S71" s="2046"/>
      <c r="T71" s="2029"/>
      <c r="U71" s="2046"/>
      <c r="V71" s="2046"/>
      <c r="W71" s="2047"/>
      <c r="X71" s="2048"/>
      <c r="Y71" s="2048"/>
      <c r="AA71" s="2051"/>
      <c r="AB71" s="2045"/>
      <c r="AC71" s="2029"/>
      <c r="AD71" s="2029"/>
      <c r="AE71" s="2046"/>
      <c r="AF71" s="2046"/>
      <c r="AG71" s="2029"/>
      <c r="AH71" s="2046"/>
      <c r="AI71" s="2046"/>
      <c r="AJ71" s="2047"/>
      <c r="AK71" s="2048"/>
      <c r="AL71" s="2048"/>
    </row>
    <row r="72" spans="1:38">
      <c r="A72" s="2051"/>
      <c r="B72" s="2045"/>
      <c r="C72" s="2029"/>
      <c r="D72" s="2029"/>
      <c r="E72" s="2046"/>
      <c r="F72" s="2046"/>
      <c r="G72" s="2029"/>
      <c r="H72" s="2046"/>
      <c r="I72" s="2046"/>
      <c r="J72" s="2047"/>
      <c r="K72" s="2048"/>
      <c r="L72" s="2048"/>
      <c r="N72" s="2051"/>
      <c r="O72" s="2045"/>
      <c r="P72" s="2029"/>
      <c r="Q72" s="2029"/>
      <c r="R72" s="2046"/>
      <c r="S72" s="2046"/>
      <c r="T72" s="2029"/>
      <c r="U72" s="2046"/>
      <c r="V72" s="2046"/>
      <c r="W72" s="2047"/>
      <c r="X72" s="2048"/>
      <c r="Y72" s="2048"/>
      <c r="AA72" s="2051"/>
      <c r="AB72" s="2045"/>
      <c r="AC72" s="2029"/>
      <c r="AD72" s="2029"/>
      <c r="AE72" s="2046"/>
      <c r="AF72" s="2046"/>
      <c r="AG72" s="2029"/>
      <c r="AH72" s="2046"/>
      <c r="AI72" s="2046"/>
      <c r="AJ72" s="2047"/>
      <c r="AK72" s="2048"/>
      <c r="AL72" s="2048"/>
    </row>
    <row r="73" spans="1:38">
      <c r="A73" s="2051"/>
      <c r="B73" s="2045"/>
      <c r="C73" s="2029"/>
      <c r="D73" s="2029"/>
      <c r="E73" s="2046"/>
      <c r="F73" s="2046"/>
      <c r="G73" s="2029"/>
      <c r="H73" s="2046"/>
      <c r="I73" s="2046"/>
      <c r="J73" s="2047"/>
      <c r="K73" s="2048"/>
      <c r="L73" s="2048"/>
      <c r="N73" s="2051"/>
      <c r="O73" s="2045"/>
      <c r="P73" s="2029"/>
      <c r="Q73" s="2029"/>
      <c r="R73" s="2046"/>
      <c r="S73" s="2046"/>
      <c r="T73" s="2029"/>
      <c r="U73" s="2046"/>
      <c r="V73" s="2046"/>
      <c r="W73" s="2047"/>
      <c r="X73" s="2048"/>
      <c r="Y73" s="2048"/>
      <c r="AA73" s="2051"/>
      <c r="AB73" s="2045"/>
      <c r="AC73" s="2029"/>
      <c r="AD73" s="2029"/>
      <c r="AE73" s="2046"/>
      <c r="AF73" s="2046"/>
      <c r="AG73" s="2029"/>
      <c r="AH73" s="2046"/>
      <c r="AI73" s="2046"/>
      <c r="AJ73" s="2047"/>
      <c r="AK73" s="2048"/>
      <c r="AL73" s="2048"/>
    </row>
    <row r="74" spans="1:38">
      <c r="A74" s="2051"/>
      <c r="B74" s="2045"/>
      <c r="C74" s="2029"/>
      <c r="D74" s="2029"/>
      <c r="E74" s="2046"/>
      <c r="F74" s="2046"/>
      <c r="G74" s="2029"/>
      <c r="H74" s="2046"/>
      <c r="I74" s="2046"/>
      <c r="J74" s="2047"/>
      <c r="K74" s="2048"/>
      <c r="L74" s="2048"/>
      <c r="N74" s="2051"/>
      <c r="O74" s="2045"/>
      <c r="P74" s="2029"/>
      <c r="Q74" s="2029"/>
      <c r="R74" s="2046"/>
      <c r="S74" s="2046"/>
      <c r="T74" s="2029"/>
      <c r="U74" s="2046"/>
      <c r="V74" s="2046"/>
      <c r="W74" s="2047"/>
      <c r="X74" s="2048"/>
      <c r="Y74" s="2048"/>
      <c r="AA74" s="2051"/>
      <c r="AB74" s="2045"/>
      <c r="AC74" s="2029"/>
      <c r="AD74" s="2029"/>
      <c r="AE74" s="2046"/>
      <c r="AF74" s="2046"/>
      <c r="AG74" s="2029"/>
      <c r="AH74" s="2046"/>
      <c r="AI74" s="2046"/>
      <c r="AJ74" s="2047"/>
      <c r="AK74" s="2048"/>
      <c r="AL74" s="2048"/>
    </row>
    <row r="75" spans="1:38">
      <c r="A75" s="2051"/>
      <c r="B75" s="2045"/>
      <c r="C75" s="2029"/>
      <c r="D75" s="2029"/>
      <c r="E75" s="2046"/>
      <c r="F75" s="2046"/>
      <c r="G75" s="2029"/>
      <c r="H75" s="2046"/>
      <c r="I75" s="2046"/>
      <c r="J75" s="2047"/>
      <c r="K75" s="2048"/>
      <c r="L75" s="2048"/>
      <c r="N75" s="2051"/>
      <c r="O75" s="2045"/>
      <c r="P75" s="2029"/>
      <c r="Q75" s="2029"/>
      <c r="R75" s="2046"/>
      <c r="S75" s="2046"/>
      <c r="T75" s="2029"/>
      <c r="U75" s="2046"/>
      <c r="V75" s="2046"/>
      <c r="W75" s="2047"/>
      <c r="X75" s="2048"/>
      <c r="Y75" s="2048"/>
      <c r="AA75" s="2051"/>
      <c r="AB75" s="2045"/>
      <c r="AC75" s="2029"/>
      <c r="AD75" s="2029"/>
      <c r="AE75" s="2046"/>
      <c r="AF75" s="2046"/>
      <c r="AG75" s="2029"/>
      <c r="AH75" s="2046"/>
      <c r="AI75" s="2046"/>
      <c r="AJ75" s="2047"/>
      <c r="AK75" s="2048"/>
      <c r="AL75" s="2048"/>
    </row>
    <row r="76" spans="1:38">
      <c r="A76" s="2051"/>
      <c r="B76" s="2045"/>
      <c r="C76" s="2029"/>
      <c r="D76" s="2029"/>
      <c r="E76" s="2046"/>
      <c r="F76" s="2046"/>
      <c r="G76" s="2029"/>
      <c r="H76" s="2046"/>
      <c r="I76" s="2046"/>
      <c r="J76" s="2047"/>
      <c r="K76" s="2048"/>
      <c r="L76" s="2048"/>
      <c r="N76" s="2051"/>
      <c r="O76" s="2045"/>
      <c r="P76" s="2029"/>
      <c r="Q76" s="2029"/>
      <c r="R76" s="2046"/>
      <c r="S76" s="2046"/>
      <c r="T76" s="2029"/>
      <c r="U76" s="2046"/>
      <c r="V76" s="2046"/>
      <c r="W76" s="2047"/>
      <c r="X76" s="2048"/>
      <c r="Y76" s="2048"/>
      <c r="AA76" s="2051"/>
      <c r="AB76" s="2045"/>
      <c r="AC76" s="2029"/>
      <c r="AD76" s="2029"/>
      <c r="AE76" s="2046"/>
      <c r="AF76" s="2046"/>
      <c r="AG76" s="2029"/>
      <c r="AH76" s="2046"/>
      <c r="AI76" s="2046"/>
      <c r="AJ76" s="2047"/>
      <c r="AK76" s="2048"/>
      <c r="AL76" s="2048"/>
    </row>
    <row r="77" spans="1:38">
      <c r="A77" s="2051"/>
      <c r="B77" s="2045"/>
      <c r="C77" s="2029"/>
      <c r="D77" s="2029"/>
      <c r="E77" s="2046"/>
      <c r="F77" s="2046"/>
      <c r="G77" s="2029"/>
      <c r="H77" s="2046"/>
      <c r="I77" s="2046"/>
      <c r="J77" s="2047"/>
      <c r="K77" s="2048"/>
      <c r="L77" s="2048"/>
      <c r="N77" s="2051"/>
      <c r="O77" s="2045"/>
      <c r="P77" s="2029"/>
      <c r="Q77" s="2029"/>
      <c r="R77" s="2046"/>
      <c r="S77" s="2046"/>
      <c r="T77" s="2029"/>
      <c r="U77" s="2046"/>
      <c r="V77" s="2046"/>
      <c r="W77" s="2047"/>
      <c r="X77" s="2048"/>
      <c r="Y77" s="2048"/>
      <c r="AA77" s="2051"/>
      <c r="AB77" s="2045"/>
      <c r="AC77" s="2029"/>
      <c r="AD77" s="2029"/>
      <c r="AE77" s="2046"/>
      <c r="AF77" s="2046"/>
      <c r="AG77" s="2029"/>
      <c r="AH77" s="2046"/>
      <c r="AI77" s="2046"/>
      <c r="AJ77" s="2047"/>
      <c r="AK77" s="2048"/>
      <c r="AL77" s="2048"/>
    </row>
    <row r="78" spans="1:38">
      <c r="A78" s="2051"/>
      <c r="B78" s="2045"/>
      <c r="C78" s="2029"/>
      <c r="D78" s="2029"/>
      <c r="E78" s="2046"/>
      <c r="F78" s="2046"/>
      <c r="G78" s="2029"/>
      <c r="H78" s="2046"/>
      <c r="I78" s="2046"/>
      <c r="J78" s="2047"/>
      <c r="K78" s="2048"/>
      <c r="L78" s="2048"/>
      <c r="N78" s="2051"/>
      <c r="O78" s="2045"/>
      <c r="P78" s="2029"/>
      <c r="Q78" s="2029"/>
      <c r="R78" s="2046"/>
      <c r="S78" s="2046"/>
      <c r="T78" s="2029"/>
      <c r="U78" s="2046"/>
      <c r="V78" s="2046"/>
      <c r="W78" s="2047"/>
      <c r="X78" s="2048"/>
      <c r="Y78" s="2048"/>
      <c r="AA78" s="2051"/>
      <c r="AB78" s="2045"/>
      <c r="AC78" s="2029"/>
      <c r="AD78" s="2029"/>
      <c r="AE78" s="2046"/>
      <c r="AF78" s="2046"/>
      <c r="AG78" s="2029"/>
      <c r="AH78" s="2046"/>
      <c r="AI78" s="2046"/>
      <c r="AJ78" s="2047"/>
      <c r="AK78" s="2048"/>
      <c r="AL78" s="2048"/>
    </row>
    <row r="79" spans="1:38">
      <c r="A79" s="2051"/>
      <c r="B79" s="2045"/>
      <c r="C79" s="2029"/>
      <c r="D79" s="2029"/>
      <c r="E79" s="2046"/>
      <c r="F79" s="2046"/>
      <c r="G79" s="2029"/>
      <c r="H79" s="2046"/>
      <c r="I79" s="2046"/>
      <c r="J79" s="2047"/>
      <c r="K79" s="2048"/>
      <c r="L79" s="2048"/>
      <c r="N79" s="2051"/>
      <c r="O79" s="2045"/>
      <c r="P79" s="2029"/>
      <c r="Q79" s="2029"/>
      <c r="R79" s="2046"/>
      <c r="S79" s="2046"/>
      <c r="T79" s="2029"/>
      <c r="U79" s="2046"/>
      <c r="V79" s="2046"/>
      <c r="W79" s="2047"/>
      <c r="X79" s="2048"/>
      <c r="Y79" s="2048"/>
      <c r="AA79" s="2051"/>
      <c r="AB79" s="2045"/>
      <c r="AC79" s="2029"/>
      <c r="AD79" s="2029"/>
      <c r="AE79" s="2046"/>
      <c r="AF79" s="2046"/>
      <c r="AG79" s="2029"/>
      <c r="AH79" s="2046"/>
      <c r="AI79" s="2046"/>
      <c r="AJ79" s="2047"/>
      <c r="AK79" s="2048"/>
      <c r="AL79" s="2048"/>
    </row>
    <row r="80" spans="1:38">
      <c r="A80" s="2051"/>
      <c r="B80" s="2045"/>
      <c r="C80" s="2029"/>
      <c r="D80" s="2029"/>
      <c r="E80" s="2046"/>
      <c r="F80" s="2046"/>
      <c r="G80" s="2029"/>
      <c r="H80" s="2046"/>
      <c r="I80" s="2046"/>
      <c r="J80" s="2047"/>
      <c r="K80" s="2048"/>
      <c r="L80" s="2048"/>
      <c r="N80" s="2051"/>
      <c r="O80" s="2045"/>
      <c r="P80" s="2029"/>
      <c r="Q80" s="2029"/>
      <c r="R80" s="2046"/>
      <c r="S80" s="2046"/>
      <c r="T80" s="2029"/>
      <c r="U80" s="2046"/>
      <c r="V80" s="2046"/>
      <c r="W80" s="2047"/>
      <c r="X80" s="2048"/>
      <c r="Y80" s="2048"/>
      <c r="AA80" s="2051"/>
      <c r="AB80" s="2045"/>
      <c r="AC80" s="2029"/>
      <c r="AD80" s="2029"/>
      <c r="AE80" s="2046"/>
      <c r="AF80" s="2046"/>
      <c r="AG80" s="2029"/>
      <c r="AH80" s="2046"/>
      <c r="AI80" s="2046"/>
      <c r="AJ80" s="2047"/>
      <c r="AK80" s="2048"/>
      <c r="AL80" s="2048"/>
    </row>
    <row r="81" spans="1:38">
      <c r="A81" s="2051"/>
      <c r="B81" s="2045"/>
      <c r="C81" s="2029"/>
      <c r="D81" s="2029"/>
      <c r="E81" s="2046"/>
      <c r="F81" s="2046"/>
      <c r="G81" s="2029"/>
      <c r="H81" s="2046"/>
      <c r="I81" s="2046"/>
      <c r="J81" s="2047"/>
      <c r="K81" s="2048"/>
      <c r="L81" s="2048"/>
      <c r="N81" s="2051"/>
      <c r="O81" s="2045"/>
      <c r="P81" s="2029"/>
      <c r="Q81" s="2029"/>
      <c r="R81" s="2046"/>
      <c r="S81" s="2046"/>
      <c r="T81" s="2029"/>
      <c r="U81" s="2046"/>
      <c r="V81" s="2046"/>
      <c r="W81" s="2047"/>
      <c r="X81" s="2048"/>
      <c r="Y81" s="2048"/>
      <c r="AA81" s="2051"/>
      <c r="AB81" s="2045"/>
      <c r="AC81" s="2029"/>
      <c r="AD81" s="2029"/>
      <c r="AE81" s="2046"/>
      <c r="AF81" s="2046"/>
      <c r="AG81" s="2029"/>
      <c r="AH81" s="2046"/>
      <c r="AI81" s="2046"/>
      <c r="AJ81" s="2047"/>
      <c r="AK81" s="2048"/>
      <c r="AL81" s="2048"/>
    </row>
    <row r="82" spans="1:38">
      <c r="A82" s="2051"/>
      <c r="B82" s="2045"/>
      <c r="C82" s="2029"/>
      <c r="D82" s="2029"/>
      <c r="E82" s="2046"/>
      <c r="F82" s="2046"/>
      <c r="G82" s="2029"/>
      <c r="H82" s="2046"/>
      <c r="I82" s="2046"/>
      <c r="J82" s="2047"/>
      <c r="K82" s="2048"/>
      <c r="L82" s="2048"/>
      <c r="N82" s="2051"/>
      <c r="O82" s="2045"/>
      <c r="P82" s="2029"/>
      <c r="Q82" s="2029"/>
      <c r="R82" s="2046"/>
      <c r="S82" s="2046"/>
      <c r="T82" s="2029"/>
      <c r="U82" s="2046"/>
      <c r="V82" s="2046"/>
      <c r="W82" s="2047"/>
      <c r="X82" s="2048"/>
      <c r="Y82" s="2048"/>
      <c r="AA82" s="2051"/>
      <c r="AB82" s="2045"/>
      <c r="AC82" s="2029"/>
      <c r="AD82" s="2029"/>
      <c r="AE82" s="2046"/>
      <c r="AF82" s="2046"/>
      <c r="AG82" s="2029"/>
      <c r="AH82" s="2046"/>
      <c r="AI82" s="2046"/>
      <c r="AJ82" s="2047"/>
      <c r="AK82" s="2048"/>
      <c r="AL82" s="2048"/>
    </row>
    <row r="83" spans="1:38">
      <c r="A83" s="2051"/>
      <c r="B83" s="2045"/>
      <c r="C83" s="2029"/>
      <c r="D83" s="2029"/>
      <c r="E83" s="2046"/>
      <c r="F83" s="2046"/>
      <c r="G83" s="2029"/>
      <c r="H83" s="2046"/>
      <c r="I83" s="2046"/>
      <c r="J83" s="2047"/>
      <c r="K83" s="2048"/>
      <c r="L83" s="2048"/>
      <c r="N83" s="2051"/>
      <c r="O83" s="2045"/>
      <c r="P83" s="2029"/>
      <c r="Q83" s="2029"/>
      <c r="R83" s="2046"/>
      <c r="S83" s="2046"/>
      <c r="T83" s="2029"/>
      <c r="U83" s="2046"/>
      <c r="V83" s="2046"/>
      <c r="W83" s="2047"/>
      <c r="X83" s="2048"/>
      <c r="Y83" s="2048"/>
      <c r="AA83" s="2051"/>
      <c r="AB83" s="2045"/>
      <c r="AC83" s="2029"/>
      <c r="AD83" s="2029"/>
      <c r="AE83" s="2046"/>
      <c r="AF83" s="2046"/>
      <c r="AG83" s="2029"/>
      <c r="AH83" s="2046"/>
      <c r="AI83" s="2046"/>
      <c r="AJ83" s="2047"/>
      <c r="AK83" s="2048"/>
      <c r="AL83" s="2048"/>
    </row>
    <row r="84" spans="1:38">
      <c r="A84" s="2051"/>
      <c r="B84" s="2045"/>
      <c r="C84" s="2029"/>
      <c r="D84" s="2029"/>
      <c r="E84" s="2046"/>
      <c r="F84" s="2046"/>
      <c r="G84" s="2029"/>
      <c r="H84" s="2046"/>
      <c r="I84" s="2046"/>
      <c r="J84" s="2047"/>
      <c r="K84" s="2048"/>
      <c r="L84" s="2048"/>
      <c r="N84" s="2051"/>
      <c r="O84" s="2045"/>
      <c r="P84" s="2029"/>
      <c r="Q84" s="2029"/>
      <c r="R84" s="2046"/>
      <c r="S84" s="2046"/>
      <c r="T84" s="2029"/>
      <c r="U84" s="2046"/>
      <c r="V84" s="2046"/>
      <c r="W84" s="2047"/>
      <c r="X84" s="2048"/>
      <c r="Y84" s="2048"/>
      <c r="AA84" s="2051"/>
      <c r="AB84" s="2045"/>
      <c r="AC84" s="2029"/>
      <c r="AD84" s="2029"/>
      <c r="AE84" s="2046"/>
      <c r="AF84" s="2046"/>
      <c r="AG84" s="2029"/>
      <c r="AH84" s="2046"/>
      <c r="AI84" s="2046"/>
      <c r="AJ84" s="2047"/>
      <c r="AK84" s="2048"/>
      <c r="AL84" s="2048"/>
    </row>
    <row r="85" spans="1:38">
      <c r="A85" s="2051"/>
      <c r="B85" s="2045"/>
      <c r="C85" s="2029"/>
      <c r="D85" s="2029"/>
      <c r="E85" s="2046"/>
      <c r="F85" s="2046"/>
      <c r="G85" s="2029"/>
      <c r="H85" s="2046"/>
      <c r="I85" s="2046"/>
      <c r="J85" s="2047"/>
      <c r="K85" s="2048"/>
      <c r="L85" s="2048"/>
      <c r="N85" s="2051"/>
      <c r="O85" s="2045"/>
      <c r="P85" s="2029"/>
      <c r="Q85" s="2029"/>
      <c r="R85" s="2046"/>
      <c r="S85" s="2046"/>
      <c r="T85" s="2029"/>
      <c r="U85" s="2046"/>
      <c r="V85" s="2046"/>
      <c r="W85" s="2047"/>
      <c r="X85" s="2048"/>
      <c r="Y85" s="2048"/>
      <c r="AA85" s="2051"/>
      <c r="AB85" s="2045"/>
      <c r="AC85" s="2029"/>
      <c r="AD85" s="2029"/>
      <c r="AE85" s="2046"/>
      <c r="AF85" s="2046"/>
      <c r="AG85" s="2029"/>
      <c r="AH85" s="2046"/>
      <c r="AI85" s="2046"/>
      <c r="AJ85" s="2047"/>
      <c r="AK85" s="2048"/>
      <c r="AL85" s="2048"/>
    </row>
    <row r="86" spans="1:38">
      <c r="A86" s="2051"/>
      <c r="B86" s="2045"/>
      <c r="C86" s="2029"/>
      <c r="D86" s="2029"/>
      <c r="E86" s="2046"/>
      <c r="F86" s="2046"/>
      <c r="G86" s="2029"/>
      <c r="H86" s="2046"/>
      <c r="I86" s="2046"/>
      <c r="J86" s="2047"/>
      <c r="K86" s="2048"/>
      <c r="L86" s="2048"/>
      <c r="N86" s="2051"/>
      <c r="O86" s="2045"/>
      <c r="P86" s="2029"/>
      <c r="Q86" s="2029"/>
      <c r="R86" s="2046"/>
      <c r="S86" s="2046"/>
      <c r="T86" s="2029"/>
      <c r="U86" s="2046"/>
      <c r="V86" s="2046"/>
      <c r="W86" s="2047"/>
      <c r="X86" s="2048"/>
      <c r="Y86" s="2048"/>
      <c r="AA86" s="2051"/>
      <c r="AB86" s="2045"/>
      <c r="AC86" s="2029"/>
      <c r="AD86" s="2029"/>
      <c r="AE86" s="2046"/>
      <c r="AF86" s="2046"/>
      <c r="AG86" s="2029"/>
      <c r="AH86" s="2046"/>
      <c r="AI86" s="2046"/>
      <c r="AJ86" s="2047"/>
      <c r="AK86" s="2048"/>
      <c r="AL86" s="2048"/>
    </row>
    <row r="87" spans="1:38">
      <c r="A87" s="2051"/>
      <c r="B87" s="2045"/>
      <c r="C87" s="2029"/>
      <c r="D87" s="2029"/>
      <c r="E87" s="2046"/>
      <c r="F87" s="2046"/>
      <c r="G87" s="2029"/>
      <c r="H87" s="2046"/>
      <c r="I87" s="2046"/>
      <c r="J87" s="2047"/>
      <c r="K87" s="2048"/>
      <c r="L87" s="2048"/>
      <c r="N87" s="2051"/>
      <c r="O87" s="2045"/>
      <c r="P87" s="2029"/>
      <c r="Q87" s="2029"/>
      <c r="R87" s="2046"/>
      <c r="S87" s="2046"/>
      <c r="T87" s="2029"/>
      <c r="U87" s="2046"/>
      <c r="V87" s="2046"/>
      <c r="W87" s="2047"/>
      <c r="X87" s="2048"/>
      <c r="Y87" s="2048"/>
      <c r="AA87" s="2051"/>
      <c r="AB87" s="2045"/>
      <c r="AC87" s="2029"/>
      <c r="AD87" s="2029"/>
      <c r="AE87" s="2046"/>
      <c r="AF87" s="2046"/>
      <c r="AG87" s="2029"/>
      <c r="AH87" s="2046"/>
      <c r="AI87" s="2046"/>
      <c r="AJ87" s="2047"/>
      <c r="AK87" s="2048"/>
      <c r="AL87" s="2048"/>
    </row>
    <row r="88" spans="1:38">
      <c r="A88" s="2051"/>
      <c r="B88" s="2045"/>
      <c r="C88" s="2029"/>
      <c r="D88" s="2029"/>
      <c r="E88" s="2046"/>
      <c r="F88" s="2046"/>
      <c r="G88" s="2029"/>
      <c r="H88" s="2046"/>
      <c r="I88" s="2046"/>
      <c r="J88" s="2047"/>
      <c r="K88" s="2048"/>
      <c r="L88" s="2048"/>
      <c r="N88" s="2051"/>
      <c r="O88" s="2045"/>
      <c r="P88" s="2029"/>
      <c r="Q88" s="2029"/>
      <c r="R88" s="2046"/>
      <c r="S88" s="2046"/>
      <c r="T88" s="2029"/>
      <c r="U88" s="2046"/>
      <c r="V88" s="2046"/>
      <c r="W88" s="2047"/>
      <c r="X88" s="2048"/>
      <c r="Y88" s="2048"/>
      <c r="AA88" s="2051"/>
      <c r="AB88" s="2045"/>
      <c r="AC88" s="2029"/>
      <c r="AD88" s="2029"/>
      <c r="AE88" s="2046"/>
      <c r="AF88" s="2046"/>
      <c r="AG88" s="2029"/>
      <c r="AH88" s="2046"/>
      <c r="AI88" s="2046"/>
      <c r="AJ88" s="2047"/>
      <c r="AK88" s="2048"/>
      <c r="AL88" s="2048"/>
    </row>
    <row r="89" spans="1:38">
      <c r="A89" s="2051"/>
      <c r="B89" s="2045"/>
      <c r="C89" s="2029"/>
      <c r="D89" s="2029"/>
      <c r="E89" s="2046"/>
      <c r="F89" s="2046"/>
      <c r="G89" s="2029"/>
      <c r="H89" s="2046"/>
      <c r="I89" s="2046"/>
      <c r="J89" s="2047"/>
      <c r="K89" s="2048"/>
      <c r="L89" s="2048"/>
      <c r="N89" s="2051"/>
      <c r="O89" s="2045"/>
      <c r="P89" s="2029"/>
      <c r="Q89" s="2029"/>
      <c r="R89" s="2046"/>
      <c r="S89" s="2046"/>
      <c r="T89" s="2029"/>
      <c r="U89" s="2046"/>
      <c r="V89" s="2046"/>
      <c r="W89" s="2047"/>
      <c r="X89" s="2048"/>
      <c r="Y89" s="2048"/>
      <c r="AA89" s="2051"/>
      <c r="AB89" s="2045"/>
      <c r="AC89" s="2029"/>
      <c r="AD89" s="2029"/>
      <c r="AE89" s="2046"/>
      <c r="AF89" s="2046"/>
      <c r="AG89" s="2029"/>
      <c r="AH89" s="2046"/>
      <c r="AI89" s="2046"/>
      <c r="AJ89" s="2047"/>
      <c r="AK89" s="2048"/>
      <c r="AL89" s="2048"/>
    </row>
    <row r="90" spans="1:38">
      <c r="A90" s="2051"/>
      <c r="B90" s="2045"/>
      <c r="C90" s="2029"/>
      <c r="D90" s="2029"/>
      <c r="E90" s="2046"/>
      <c r="F90" s="2046"/>
      <c r="G90" s="2029"/>
      <c r="H90" s="2046"/>
      <c r="I90" s="2046"/>
      <c r="J90" s="2047"/>
      <c r="K90" s="2048"/>
      <c r="L90" s="2048"/>
      <c r="N90" s="2051"/>
      <c r="O90" s="2045"/>
      <c r="P90" s="2029"/>
      <c r="Q90" s="2029"/>
      <c r="R90" s="2046"/>
      <c r="S90" s="2046"/>
      <c r="T90" s="2029"/>
      <c r="U90" s="2046"/>
      <c r="V90" s="2046"/>
      <c r="W90" s="2047"/>
      <c r="X90" s="2048"/>
      <c r="Y90" s="2048"/>
      <c r="AA90" s="2051"/>
      <c r="AB90" s="2045"/>
      <c r="AC90" s="2029"/>
      <c r="AD90" s="2029"/>
      <c r="AE90" s="2046"/>
      <c r="AF90" s="2046"/>
      <c r="AG90" s="2029"/>
      <c r="AH90" s="2046"/>
      <c r="AI90" s="2046"/>
      <c r="AJ90" s="2047"/>
      <c r="AK90" s="2048"/>
      <c r="AL90" s="2048"/>
    </row>
    <row r="91" spans="1:38">
      <c r="A91" s="2051"/>
      <c r="B91" s="2045"/>
      <c r="C91" s="2029"/>
      <c r="D91" s="2029"/>
      <c r="E91" s="2046"/>
      <c r="F91" s="2046"/>
      <c r="G91" s="2029"/>
      <c r="H91" s="2046"/>
      <c r="I91" s="2046"/>
      <c r="J91" s="2047"/>
      <c r="K91" s="2048"/>
      <c r="L91" s="2048"/>
      <c r="N91" s="2051"/>
      <c r="O91" s="2045"/>
      <c r="P91" s="2029"/>
      <c r="Q91" s="2029"/>
      <c r="R91" s="2046"/>
      <c r="S91" s="2046"/>
      <c r="T91" s="2029"/>
      <c r="U91" s="2046"/>
      <c r="V91" s="2046"/>
      <c r="W91" s="2047"/>
      <c r="X91" s="2048"/>
      <c r="Y91" s="2048"/>
      <c r="AA91" s="2051"/>
      <c r="AB91" s="2045"/>
      <c r="AC91" s="2029"/>
      <c r="AD91" s="2029"/>
      <c r="AE91" s="2046"/>
      <c r="AF91" s="2046"/>
      <c r="AG91" s="2029"/>
      <c r="AH91" s="2046"/>
      <c r="AI91" s="2046"/>
      <c r="AJ91" s="2047"/>
      <c r="AK91" s="2048"/>
      <c r="AL91" s="2048"/>
    </row>
    <row r="92" spans="1:38">
      <c r="A92" s="2051"/>
      <c r="B92" s="2045"/>
      <c r="C92" s="2029"/>
      <c r="D92" s="2029"/>
      <c r="E92" s="2046"/>
      <c r="F92" s="2046"/>
      <c r="G92" s="2029"/>
      <c r="H92" s="2046"/>
      <c r="I92" s="2046"/>
      <c r="J92" s="2047"/>
      <c r="K92" s="2048"/>
      <c r="L92" s="2048"/>
      <c r="N92" s="2051"/>
      <c r="O92" s="2045"/>
      <c r="P92" s="2029"/>
      <c r="Q92" s="2029"/>
      <c r="R92" s="2046"/>
      <c r="S92" s="2046"/>
      <c r="T92" s="2029"/>
      <c r="U92" s="2046"/>
      <c r="V92" s="2046"/>
      <c r="W92" s="2047"/>
      <c r="X92" s="2048"/>
      <c r="Y92" s="2048"/>
      <c r="AA92" s="2051"/>
      <c r="AB92" s="2045"/>
      <c r="AC92" s="2029"/>
      <c r="AD92" s="2029"/>
      <c r="AE92" s="2046"/>
      <c r="AF92" s="2046"/>
      <c r="AG92" s="2029"/>
      <c r="AH92" s="2046"/>
      <c r="AI92" s="2046"/>
      <c r="AJ92" s="2047"/>
      <c r="AK92" s="2048"/>
      <c r="AL92" s="2048"/>
    </row>
    <row r="93" spans="1:38">
      <c r="A93" s="2051"/>
      <c r="B93" s="2045"/>
      <c r="C93" s="2029"/>
      <c r="D93" s="2029"/>
      <c r="E93" s="2046"/>
      <c r="F93" s="2046"/>
      <c r="G93" s="2029"/>
      <c r="H93" s="2046"/>
      <c r="I93" s="2046"/>
      <c r="J93" s="2047"/>
      <c r="K93" s="2048"/>
      <c r="L93" s="2048"/>
      <c r="N93" s="2051"/>
      <c r="O93" s="2045"/>
      <c r="P93" s="2029"/>
      <c r="Q93" s="2029"/>
      <c r="R93" s="2046"/>
      <c r="S93" s="2046"/>
      <c r="T93" s="2029"/>
      <c r="U93" s="2046"/>
      <c r="V93" s="2046"/>
      <c r="W93" s="2047"/>
      <c r="X93" s="2048"/>
      <c r="Y93" s="2048"/>
      <c r="AA93" s="2051"/>
      <c r="AB93" s="2045"/>
      <c r="AC93" s="2029"/>
      <c r="AD93" s="2029"/>
      <c r="AE93" s="2046"/>
      <c r="AF93" s="2046"/>
      <c r="AG93" s="2029"/>
      <c r="AH93" s="2046"/>
      <c r="AI93" s="2046"/>
      <c r="AJ93" s="2047"/>
      <c r="AK93" s="2048"/>
      <c r="AL93" s="2048"/>
    </row>
    <row r="94" spans="1:38">
      <c r="A94" s="2051"/>
      <c r="B94" s="2045"/>
      <c r="C94" s="2029"/>
      <c r="D94" s="2029"/>
      <c r="E94" s="2046"/>
      <c r="F94" s="2046"/>
      <c r="G94" s="2029"/>
      <c r="H94" s="2046"/>
      <c r="I94" s="2046"/>
      <c r="J94" s="2047"/>
      <c r="K94" s="2048"/>
      <c r="L94" s="2048"/>
      <c r="N94" s="2051"/>
      <c r="O94" s="2045"/>
      <c r="P94" s="2029"/>
      <c r="Q94" s="2029"/>
      <c r="R94" s="2046"/>
      <c r="S94" s="2046"/>
      <c r="T94" s="2029"/>
      <c r="U94" s="2046"/>
      <c r="V94" s="2046"/>
      <c r="W94" s="2047"/>
      <c r="X94" s="2048"/>
      <c r="Y94" s="2048"/>
      <c r="AA94" s="2051"/>
      <c r="AB94" s="2045"/>
      <c r="AC94" s="2029"/>
      <c r="AD94" s="2029"/>
      <c r="AE94" s="2046"/>
      <c r="AF94" s="2046"/>
      <c r="AG94" s="2029"/>
      <c r="AH94" s="2046"/>
      <c r="AI94" s="2046"/>
      <c r="AJ94" s="2047"/>
      <c r="AK94" s="2048"/>
      <c r="AL94" s="2048"/>
    </row>
    <row r="95" spans="1:38">
      <c r="A95" s="2051"/>
      <c r="B95" s="2045"/>
      <c r="C95" s="2029"/>
      <c r="D95" s="2029"/>
      <c r="E95" s="2046"/>
      <c r="F95" s="2046"/>
      <c r="G95" s="2029"/>
      <c r="H95" s="2046"/>
      <c r="I95" s="2046"/>
      <c r="J95" s="2047"/>
      <c r="K95" s="2048"/>
      <c r="L95" s="2048"/>
      <c r="N95" s="2051"/>
      <c r="O95" s="2045"/>
      <c r="P95" s="2029"/>
      <c r="Q95" s="2029"/>
      <c r="R95" s="2046"/>
      <c r="S95" s="2046"/>
      <c r="T95" s="2029"/>
      <c r="U95" s="2046"/>
      <c r="V95" s="2046"/>
      <c r="W95" s="2047"/>
      <c r="X95" s="2048"/>
      <c r="Y95" s="2048"/>
      <c r="AA95" s="2051"/>
      <c r="AB95" s="2045"/>
      <c r="AC95" s="2029"/>
      <c r="AD95" s="2029"/>
      <c r="AE95" s="2046"/>
      <c r="AF95" s="2046"/>
      <c r="AG95" s="2029"/>
      <c r="AH95" s="2046"/>
      <c r="AI95" s="2046"/>
      <c r="AJ95" s="2047"/>
      <c r="AK95" s="2048"/>
      <c r="AL95" s="2048"/>
    </row>
    <row r="96" spans="1:38">
      <c r="A96" s="2051"/>
      <c r="B96" s="2045"/>
      <c r="C96" s="2029"/>
      <c r="D96" s="2029"/>
      <c r="E96" s="2046"/>
      <c r="F96" s="2046"/>
      <c r="G96" s="2029"/>
      <c r="H96" s="2046"/>
      <c r="I96" s="2046"/>
      <c r="J96" s="2047"/>
      <c r="K96" s="2048"/>
      <c r="L96" s="2048"/>
      <c r="N96" s="2051"/>
      <c r="O96" s="2045"/>
      <c r="P96" s="2029"/>
      <c r="Q96" s="2029"/>
      <c r="R96" s="2046"/>
      <c r="S96" s="2046"/>
      <c r="T96" s="2029"/>
      <c r="U96" s="2046"/>
      <c r="V96" s="2046"/>
      <c r="W96" s="2047"/>
      <c r="X96" s="2048"/>
      <c r="Y96" s="2048"/>
      <c r="AA96" s="2051"/>
      <c r="AB96" s="2045"/>
      <c r="AC96" s="2029"/>
      <c r="AD96" s="2029"/>
      <c r="AE96" s="2046"/>
      <c r="AF96" s="2046"/>
      <c r="AG96" s="2029"/>
      <c r="AH96" s="2046"/>
      <c r="AI96" s="2046"/>
      <c r="AJ96" s="2047"/>
      <c r="AK96" s="2048"/>
      <c r="AL96" s="2048"/>
    </row>
    <row r="97" spans="1:38">
      <c r="A97" s="2051"/>
      <c r="B97" s="2045"/>
      <c r="C97" s="2029"/>
      <c r="D97" s="2029"/>
      <c r="E97" s="2046"/>
      <c r="F97" s="2046"/>
      <c r="G97" s="2029"/>
      <c r="H97" s="2046"/>
      <c r="I97" s="2046"/>
      <c r="J97" s="2047"/>
      <c r="K97" s="2048"/>
      <c r="L97" s="2048"/>
      <c r="N97" s="2051"/>
      <c r="O97" s="2045"/>
      <c r="P97" s="2029"/>
      <c r="Q97" s="2029"/>
      <c r="R97" s="2046"/>
      <c r="S97" s="2046"/>
      <c r="T97" s="2029"/>
      <c r="U97" s="2046"/>
      <c r="V97" s="2046"/>
      <c r="W97" s="2047"/>
      <c r="X97" s="2048"/>
      <c r="Y97" s="2048"/>
      <c r="AA97" s="2051"/>
      <c r="AB97" s="2045"/>
      <c r="AC97" s="2029"/>
      <c r="AD97" s="2029"/>
      <c r="AE97" s="2046"/>
      <c r="AF97" s="2046"/>
      <c r="AG97" s="2029"/>
      <c r="AH97" s="2046"/>
      <c r="AI97" s="2046"/>
      <c r="AJ97" s="2047"/>
      <c r="AK97" s="2048"/>
      <c r="AL97" s="2048"/>
    </row>
    <row r="98" spans="1:38">
      <c r="A98" s="2051"/>
      <c r="B98" s="2045"/>
      <c r="C98" s="2029"/>
      <c r="D98" s="2029"/>
      <c r="E98" s="2046"/>
      <c r="F98" s="2046"/>
      <c r="G98" s="2029"/>
      <c r="H98" s="2046"/>
      <c r="I98" s="2046"/>
      <c r="J98" s="2047"/>
      <c r="K98" s="2048"/>
      <c r="L98" s="2048"/>
      <c r="N98" s="2051"/>
      <c r="O98" s="2045"/>
      <c r="P98" s="2029"/>
      <c r="Q98" s="2029"/>
      <c r="R98" s="2046"/>
      <c r="S98" s="2046"/>
      <c r="T98" s="2029"/>
      <c r="U98" s="2046"/>
      <c r="V98" s="2046"/>
      <c r="W98" s="2047"/>
      <c r="X98" s="2048"/>
      <c r="Y98" s="2048"/>
      <c r="AA98" s="2051"/>
      <c r="AB98" s="2045"/>
      <c r="AC98" s="2029"/>
      <c r="AD98" s="2029"/>
      <c r="AE98" s="2046"/>
      <c r="AF98" s="2046"/>
      <c r="AG98" s="2029"/>
      <c r="AH98" s="2046"/>
      <c r="AI98" s="2046"/>
      <c r="AJ98" s="2047"/>
      <c r="AK98" s="2048"/>
      <c r="AL98" s="2048"/>
    </row>
    <row r="99" spans="1:38">
      <c r="A99" s="2051"/>
      <c r="B99" s="2045"/>
      <c r="C99" s="2029"/>
      <c r="D99" s="2029"/>
      <c r="E99" s="2046"/>
      <c r="F99" s="2046"/>
      <c r="G99" s="2029"/>
      <c r="H99" s="2046"/>
      <c r="I99" s="2046"/>
      <c r="J99" s="2047"/>
      <c r="K99" s="2048"/>
      <c r="L99" s="2048"/>
      <c r="N99" s="2051"/>
      <c r="O99" s="2045"/>
      <c r="P99" s="2029"/>
      <c r="Q99" s="2029"/>
      <c r="R99" s="2046"/>
      <c r="S99" s="2046"/>
      <c r="T99" s="2029"/>
      <c r="U99" s="2046"/>
      <c r="V99" s="2046"/>
      <c r="W99" s="2047"/>
      <c r="X99" s="2048"/>
      <c r="Y99" s="2048"/>
      <c r="AA99" s="2051"/>
      <c r="AB99" s="2045"/>
      <c r="AC99" s="2029"/>
      <c r="AD99" s="2029"/>
      <c r="AE99" s="2046"/>
      <c r="AF99" s="2046"/>
      <c r="AG99" s="2029"/>
      <c r="AH99" s="2046"/>
      <c r="AI99" s="2046"/>
      <c r="AJ99" s="2047"/>
      <c r="AK99" s="2048"/>
      <c r="AL99" s="2048"/>
    </row>
    <row r="100" spans="1:38">
      <c r="A100" s="2051"/>
      <c r="B100" s="2045"/>
      <c r="C100" s="2029"/>
      <c r="D100" s="2029"/>
      <c r="E100" s="2046"/>
      <c r="F100" s="2046"/>
      <c r="G100" s="2029"/>
      <c r="H100" s="2046"/>
      <c r="I100" s="2046"/>
      <c r="J100" s="2047"/>
      <c r="K100" s="2048"/>
      <c r="L100" s="2048"/>
      <c r="N100" s="2051"/>
      <c r="O100" s="2045"/>
      <c r="P100" s="2029"/>
      <c r="Q100" s="2029"/>
      <c r="R100" s="2046"/>
      <c r="S100" s="2046"/>
      <c r="T100" s="2029"/>
      <c r="U100" s="2046"/>
      <c r="V100" s="2046"/>
      <c r="W100" s="2047"/>
      <c r="X100" s="2048"/>
      <c r="Y100" s="2048"/>
      <c r="AA100" s="2051"/>
      <c r="AB100" s="2045"/>
      <c r="AC100" s="2029"/>
      <c r="AD100" s="2029"/>
      <c r="AE100" s="2046"/>
      <c r="AF100" s="2046"/>
      <c r="AG100" s="2029"/>
      <c r="AH100" s="2046"/>
      <c r="AI100" s="2046"/>
      <c r="AJ100" s="2047"/>
      <c r="AK100" s="2048"/>
      <c r="AL100" s="2048"/>
    </row>
    <row r="101" spans="1:38">
      <c r="A101" s="2051"/>
      <c r="B101" s="2045"/>
      <c r="C101" s="2029"/>
      <c r="D101" s="2029"/>
      <c r="E101" s="2046"/>
      <c r="F101" s="2046"/>
      <c r="G101" s="2029"/>
      <c r="H101" s="2046"/>
      <c r="I101" s="2046"/>
      <c r="J101" s="2047"/>
      <c r="K101" s="2048"/>
      <c r="L101" s="2048"/>
      <c r="N101" s="2051"/>
      <c r="O101" s="2045"/>
      <c r="P101" s="2029"/>
      <c r="Q101" s="2029"/>
      <c r="R101" s="2046"/>
      <c r="S101" s="2046"/>
      <c r="T101" s="2029"/>
      <c r="U101" s="2046"/>
      <c r="V101" s="2046"/>
      <c r="W101" s="2047"/>
      <c r="X101" s="2048"/>
      <c r="Y101" s="2048"/>
      <c r="AA101" s="2051"/>
      <c r="AB101" s="2045"/>
      <c r="AC101" s="2029"/>
      <c r="AD101" s="2029"/>
      <c r="AE101" s="2046"/>
      <c r="AF101" s="2046"/>
      <c r="AG101" s="2029"/>
      <c r="AH101" s="2046"/>
      <c r="AI101" s="2046"/>
      <c r="AJ101" s="2047"/>
      <c r="AK101" s="2048"/>
      <c r="AL101" s="2048"/>
    </row>
    <row r="102" spans="1:38">
      <c r="A102" s="2051"/>
      <c r="B102" s="2045"/>
      <c r="C102" s="2029"/>
      <c r="D102" s="2029"/>
      <c r="E102" s="2046"/>
      <c r="F102" s="2046"/>
      <c r="G102" s="2029"/>
      <c r="H102" s="2046"/>
      <c r="I102" s="2046"/>
      <c r="J102" s="2047"/>
      <c r="K102" s="2048"/>
      <c r="L102" s="2048"/>
      <c r="N102" s="2051"/>
      <c r="O102" s="2045"/>
      <c r="P102" s="2029"/>
      <c r="Q102" s="2029"/>
      <c r="R102" s="2046"/>
      <c r="S102" s="2046"/>
      <c r="T102" s="2029"/>
      <c r="U102" s="2046"/>
      <c r="V102" s="2046"/>
      <c r="W102" s="2047"/>
      <c r="X102" s="2048"/>
      <c r="Y102" s="2048"/>
      <c r="AA102" s="2051"/>
      <c r="AB102" s="2045"/>
      <c r="AC102" s="2029"/>
      <c r="AD102" s="2029"/>
      <c r="AE102" s="2046"/>
      <c r="AF102" s="2046"/>
      <c r="AG102" s="2029"/>
      <c r="AH102" s="2046"/>
      <c r="AI102" s="2046"/>
      <c r="AJ102" s="2047"/>
      <c r="AK102" s="2048"/>
      <c r="AL102" s="2048"/>
    </row>
    <row r="103" spans="1:38">
      <c r="A103" s="2051"/>
      <c r="B103" s="2045"/>
      <c r="C103" s="2029"/>
      <c r="D103" s="2029"/>
      <c r="E103" s="2046"/>
      <c r="F103" s="2046"/>
      <c r="G103" s="2029"/>
      <c r="H103" s="2046"/>
      <c r="I103" s="2046"/>
      <c r="J103" s="2047"/>
      <c r="K103" s="2048"/>
      <c r="L103" s="2048"/>
      <c r="N103" s="2051"/>
      <c r="O103" s="2045"/>
      <c r="P103" s="2029"/>
      <c r="Q103" s="2029"/>
      <c r="R103" s="2046"/>
      <c r="S103" s="2046"/>
      <c r="T103" s="2029"/>
      <c r="U103" s="2046"/>
      <c r="V103" s="2046"/>
      <c r="W103" s="2047"/>
      <c r="X103" s="2048"/>
      <c r="Y103" s="2048"/>
      <c r="AA103" s="2051"/>
      <c r="AB103" s="2045"/>
      <c r="AC103" s="2029"/>
      <c r="AD103" s="2029"/>
      <c r="AE103" s="2046"/>
      <c r="AF103" s="2046"/>
      <c r="AG103" s="2029"/>
      <c r="AH103" s="2046"/>
      <c r="AI103" s="2046"/>
      <c r="AJ103" s="2047"/>
      <c r="AK103" s="2048"/>
      <c r="AL103" s="2048"/>
    </row>
    <row r="104" spans="1:38">
      <c r="A104" s="2051"/>
      <c r="B104" s="2045"/>
      <c r="C104" s="2029"/>
      <c r="D104" s="2029"/>
      <c r="E104" s="2046"/>
      <c r="F104" s="2046"/>
      <c r="G104" s="2029"/>
      <c r="H104" s="2046"/>
      <c r="I104" s="2046"/>
      <c r="J104" s="2047"/>
      <c r="K104" s="2048"/>
      <c r="L104" s="2048"/>
      <c r="N104" s="2051"/>
      <c r="O104" s="2045"/>
      <c r="P104" s="2029"/>
      <c r="Q104" s="2029"/>
      <c r="R104" s="2046"/>
      <c r="S104" s="2046"/>
      <c r="T104" s="2029"/>
      <c r="U104" s="2046"/>
      <c r="V104" s="2046"/>
      <c r="W104" s="2047"/>
      <c r="X104" s="2048"/>
      <c r="Y104" s="2048"/>
      <c r="AA104" s="2051"/>
      <c r="AB104" s="2045"/>
      <c r="AC104" s="2029"/>
      <c r="AD104" s="2029"/>
      <c r="AE104" s="2046"/>
      <c r="AF104" s="2046"/>
      <c r="AG104" s="2029"/>
      <c r="AH104" s="2046"/>
      <c r="AI104" s="2046"/>
      <c r="AJ104" s="2047"/>
      <c r="AK104" s="2048"/>
      <c r="AL104" s="2048"/>
    </row>
    <row r="105" spans="1:38">
      <c r="A105" s="2051"/>
      <c r="B105" s="2045"/>
      <c r="C105" s="2029"/>
      <c r="D105" s="2029"/>
      <c r="E105" s="2046"/>
      <c r="F105" s="2046"/>
      <c r="G105" s="2029"/>
      <c r="H105" s="2046"/>
      <c r="I105" s="2046"/>
      <c r="J105" s="2047"/>
      <c r="K105" s="2048"/>
      <c r="L105" s="2048"/>
      <c r="N105" s="2051"/>
      <c r="O105" s="2045"/>
      <c r="P105" s="2029"/>
      <c r="Q105" s="2029"/>
      <c r="R105" s="2046"/>
      <c r="S105" s="2046"/>
      <c r="T105" s="2029"/>
      <c r="U105" s="2046"/>
      <c r="V105" s="2046"/>
      <c r="W105" s="2047"/>
      <c r="X105" s="2048"/>
      <c r="Y105" s="2048"/>
      <c r="AA105" s="2051"/>
      <c r="AB105" s="2045"/>
      <c r="AC105" s="2029"/>
      <c r="AD105" s="2029"/>
      <c r="AE105" s="2046"/>
      <c r="AF105" s="2046"/>
      <c r="AG105" s="2029"/>
      <c r="AH105" s="2046"/>
      <c r="AI105" s="2046"/>
      <c r="AJ105" s="2047"/>
      <c r="AK105" s="2048"/>
      <c r="AL105" s="2048"/>
    </row>
    <row r="106" spans="1:38">
      <c r="A106" s="2051"/>
      <c r="B106" s="2045"/>
      <c r="C106" s="2029"/>
      <c r="D106" s="2029"/>
      <c r="E106" s="2046"/>
      <c r="F106" s="2046"/>
      <c r="G106" s="2029"/>
      <c r="H106" s="2046"/>
      <c r="I106" s="2046"/>
      <c r="J106" s="2047"/>
      <c r="K106" s="2048"/>
      <c r="L106" s="2048"/>
      <c r="N106" s="2051"/>
      <c r="O106" s="2045"/>
      <c r="P106" s="2029"/>
      <c r="Q106" s="2029"/>
      <c r="R106" s="2046"/>
      <c r="S106" s="2046"/>
      <c r="T106" s="2029"/>
      <c r="U106" s="2046"/>
      <c r="V106" s="2046"/>
      <c r="W106" s="2047"/>
      <c r="X106" s="2048"/>
      <c r="Y106" s="2048"/>
      <c r="AA106" s="2051"/>
      <c r="AB106" s="2045"/>
      <c r="AC106" s="2029"/>
      <c r="AD106" s="2029"/>
      <c r="AE106" s="2046"/>
      <c r="AF106" s="2046"/>
      <c r="AG106" s="2029"/>
      <c r="AH106" s="2046"/>
      <c r="AI106" s="2046"/>
      <c r="AJ106" s="2047"/>
      <c r="AK106" s="2048"/>
      <c r="AL106" s="2048"/>
    </row>
    <row r="107" spans="1:38">
      <c r="A107" s="2051"/>
      <c r="B107" s="2045"/>
      <c r="C107" s="2029"/>
      <c r="D107" s="2029"/>
      <c r="E107" s="2046"/>
      <c r="F107" s="2046"/>
      <c r="G107" s="2029"/>
      <c r="H107" s="2046"/>
      <c r="I107" s="2046"/>
      <c r="J107" s="2047"/>
      <c r="K107" s="2048"/>
      <c r="L107" s="2048"/>
      <c r="N107" s="2051"/>
      <c r="O107" s="2045"/>
      <c r="P107" s="2029"/>
      <c r="Q107" s="2029"/>
      <c r="R107" s="2046"/>
      <c r="S107" s="2046"/>
      <c r="T107" s="2029"/>
      <c r="U107" s="2046"/>
      <c r="V107" s="2046"/>
      <c r="W107" s="2047"/>
      <c r="X107" s="2048"/>
      <c r="Y107" s="2048"/>
      <c r="AA107" s="2051"/>
      <c r="AB107" s="2045"/>
      <c r="AC107" s="2029"/>
      <c r="AD107" s="2029"/>
      <c r="AE107" s="2046"/>
      <c r="AF107" s="2046"/>
      <c r="AG107" s="2029"/>
      <c r="AH107" s="2046"/>
      <c r="AI107" s="2046"/>
      <c r="AJ107" s="2047"/>
      <c r="AK107" s="2048"/>
      <c r="AL107" s="2048"/>
    </row>
    <row r="108" spans="1:38">
      <c r="A108" s="2051"/>
      <c r="B108" s="2045"/>
      <c r="C108" s="2029"/>
      <c r="D108" s="2029"/>
      <c r="E108" s="2046"/>
      <c r="F108" s="2046"/>
      <c r="G108" s="2029"/>
      <c r="H108" s="2046"/>
      <c r="I108" s="2046"/>
      <c r="J108" s="2047"/>
      <c r="K108" s="2048"/>
      <c r="L108" s="2048"/>
      <c r="N108" s="2051"/>
      <c r="O108" s="2045"/>
      <c r="P108" s="2029"/>
      <c r="Q108" s="2029"/>
      <c r="R108" s="2046"/>
      <c r="S108" s="2046"/>
      <c r="T108" s="2029"/>
      <c r="U108" s="2046"/>
      <c r="V108" s="2046"/>
      <c r="W108" s="2047"/>
      <c r="X108" s="2048"/>
      <c r="Y108" s="2048"/>
      <c r="AA108" s="2051"/>
      <c r="AB108" s="2045"/>
      <c r="AC108" s="2029"/>
      <c r="AD108" s="2029"/>
      <c r="AE108" s="2046"/>
      <c r="AF108" s="2046"/>
      <c r="AG108" s="2029"/>
      <c r="AH108" s="2046"/>
      <c r="AI108" s="2046"/>
      <c r="AJ108" s="2047"/>
      <c r="AK108" s="2048"/>
      <c r="AL108" s="2048"/>
    </row>
    <row r="109" spans="1:38">
      <c r="A109" s="2051"/>
      <c r="B109" s="2045"/>
      <c r="C109" s="2029"/>
      <c r="D109" s="2029"/>
      <c r="E109" s="2046"/>
      <c r="F109" s="2046"/>
      <c r="G109" s="2029"/>
      <c r="H109" s="2046"/>
      <c r="I109" s="2046"/>
      <c r="J109" s="2047"/>
      <c r="K109" s="2048"/>
      <c r="L109" s="2048"/>
      <c r="N109" s="2051"/>
      <c r="O109" s="2045"/>
      <c r="P109" s="2029"/>
      <c r="Q109" s="2029"/>
      <c r="R109" s="2046"/>
      <c r="S109" s="2046"/>
      <c r="T109" s="2029"/>
      <c r="U109" s="2046"/>
      <c r="V109" s="2046"/>
      <c r="W109" s="2047"/>
      <c r="X109" s="2048"/>
      <c r="Y109" s="2048"/>
      <c r="AA109" s="2051"/>
      <c r="AB109" s="2045"/>
      <c r="AC109" s="2029"/>
      <c r="AD109" s="2029"/>
      <c r="AE109" s="2046"/>
      <c r="AF109" s="2046"/>
      <c r="AG109" s="2029"/>
      <c r="AH109" s="2046"/>
      <c r="AI109" s="2046"/>
      <c r="AJ109" s="2047"/>
      <c r="AK109" s="2048"/>
      <c r="AL109" s="2048"/>
    </row>
    <row r="110" spans="1:38">
      <c r="A110" s="2051"/>
      <c r="B110" s="2045"/>
      <c r="C110" s="2029"/>
      <c r="D110" s="2029"/>
      <c r="E110" s="2046"/>
      <c r="F110" s="2046"/>
      <c r="G110" s="2029"/>
      <c r="H110" s="2046"/>
      <c r="I110" s="2046"/>
      <c r="J110" s="2047"/>
      <c r="K110" s="2048"/>
      <c r="L110" s="2048"/>
      <c r="N110" s="2051"/>
      <c r="O110" s="2045"/>
      <c r="P110" s="2029"/>
      <c r="Q110" s="2029"/>
      <c r="R110" s="2046"/>
      <c r="S110" s="2046"/>
      <c r="T110" s="2029"/>
      <c r="U110" s="2046"/>
      <c r="V110" s="2046"/>
      <c r="W110" s="2047"/>
      <c r="X110" s="2048"/>
      <c r="Y110" s="2048"/>
      <c r="AA110" s="2051"/>
      <c r="AB110" s="2045"/>
      <c r="AC110" s="2029"/>
      <c r="AD110" s="2029"/>
      <c r="AE110" s="2046"/>
      <c r="AF110" s="2046"/>
      <c r="AG110" s="2029"/>
      <c r="AH110" s="2046"/>
      <c r="AI110" s="2046"/>
      <c r="AJ110" s="2047"/>
      <c r="AK110" s="2048"/>
      <c r="AL110" s="2048"/>
    </row>
    <row r="111" spans="1:38">
      <c r="A111" s="2051"/>
      <c r="B111" s="2045"/>
      <c r="C111" s="2029"/>
      <c r="D111" s="2029"/>
      <c r="E111" s="2046"/>
      <c r="F111" s="2046"/>
      <c r="G111" s="2029"/>
      <c r="H111" s="2046"/>
      <c r="I111" s="2046"/>
      <c r="J111" s="2047"/>
      <c r="K111" s="2048"/>
      <c r="L111" s="2048"/>
      <c r="N111" s="2051"/>
      <c r="O111" s="2045"/>
      <c r="P111" s="2029"/>
      <c r="Q111" s="2029"/>
      <c r="R111" s="2046"/>
      <c r="S111" s="2046"/>
      <c r="T111" s="2029"/>
      <c r="U111" s="2046"/>
      <c r="V111" s="2046"/>
      <c r="W111" s="2047"/>
      <c r="X111" s="2048"/>
      <c r="Y111" s="2048"/>
      <c r="AA111" s="2051"/>
      <c r="AB111" s="2045"/>
      <c r="AC111" s="2029"/>
      <c r="AD111" s="2029"/>
      <c r="AE111" s="2046"/>
      <c r="AF111" s="2046"/>
      <c r="AG111" s="2029"/>
      <c r="AH111" s="2046"/>
      <c r="AI111" s="2046"/>
      <c r="AJ111" s="2047"/>
      <c r="AK111" s="2048"/>
      <c r="AL111" s="2048"/>
    </row>
    <row r="112" spans="1:38">
      <c r="A112" s="2051"/>
      <c r="B112" s="2045"/>
      <c r="C112" s="2029"/>
      <c r="D112" s="2029"/>
      <c r="E112" s="2046"/>
      <c r="F112" s="2046"/>
      <c r="G112" s="2029"/>
      <c r="H112" s="2046"/>
      <c r="I112" s="2046"/>
      <c r="J112" s="2047"/>
      <c r="K112" s="2048"/>
      <c r="L112" s="2048"/>
      <c r="N112" s="2051"/>
      <c r="O112" s="2045"/>
      <c r="P112" s="2029"/>
      <c r="Q112" s="2029"/>
      <c r="R112" s="2046"/>
      <c r="S112" s="2046"/>
      <c r="T112" s="2029"/>
      <c r="U112" s="2046"/>
      <c r="V112" s="2046"/>
      <c r="W112" s="2047"/>
      <c r="X112" s="2048"/>
      <c r="Y112" s="2048"/>
      <c r="AA112" s="2051"/>
      <c r="AB112" s="2045"/>
      <c r="AC112" s="2029"/>
      <c r="AD112" s="2029"/>
      <c r="AE112" s="2046"/>
      <c r="AF112" s="2046"/>
      <c r="AG112" s="2029"/>
      <c r="AH112" s="2046"/>
      <c r="AI112" s="2046"/>
      <c r="AJ112" s="2047"/>
      <c r="AK112" s="2048"/>
      <c r="AL112" s="2048"/>
    </row>
    <row r="113" spans="1:38">
      <c r="A113" s="2051"/>
      <c r="B113" s="2045"/>
      <c r="C113" s="2029"/>
      <c r="D113" s="2029"/>
      <c r="E113" s="2046"/>
      <c r="F113" s="2046"/>
      <c r="G113" s="2029"/>
      <c r="H113" s="2046"/>
      <c r="I113" s="2046"/>
      <c r="J113" s="2047"/>
      <c r="K113" s="2048"/>
      <c r="L113" s="2048"/>
      <c r="N113" s="2051"/>
      <c r="O113" s="2045"/>
      <c r="P113" s="2029"/>
      <c r="Q113" s="2029"/>
      <c r="R113" s="2046"/>
      <c r="S113" s="2046"/>
      <c r="T113" s="2029"/>
      <c r="U113" s="2046"/>
      <c r="V113" s="2046"/>
      <c r="W113" s="2047"/>
      <c r="X113" s="2048"/>
      <c r="Y113" s="2048"/>
      <c r="AA113" s="2051"/>
      <c r="AB113" s="2045"/>
      <c r="AC113" s="2029"/>
      <c r="AD113" s="2029"/>
      <c r="AE113" s="2046"/>
      <c r="AF113" s="2046"/>
      <c r="AG113" s="2029"/>
      <c r="AH113" s="2046"/>
      <c r="AI113" s="2046"/>
      <c r="AJ113" s="2047"/>
      <c r="AK113" s="2048"/>
      <c r="AL113" s="2048"/>
    </row>
    <row r="114" spans="1:38">
      <c r="A114" s="2051"/>
      <c r="B114" s="2045"/>
      <c r="C114" s="2029"/>
      <c r="D114" s="2029"/>
      <c r="E114" s="2046"/>
      <c r="F114" s="2046"/>
      <c r="G114" s="2029"/>
      <c r="H114" s="2046"/>
      <c r="I114" s="2046"/>
      <c r="J114" s="2047"/>
      <c r="K114" s="2048"/>
      <c r="L114" s="2048"/>
      <c r="N114" s="2051"/>
      <c r="O114" s="2045"/>
      <c r="P114" s="2029"/>
      <c r="Q114" s="2029"/>
      <c r="R114" s="2046"/>
      <c r="S114" s="2046"/>
      <c r="T114" s="2029"/>
      <c r="U114" s="2046"/>
      <c r="V114" s="2046"/>
      <c r="W114" s="2047"/>
      <c r="X114" s="2048"/>
      <c r="Y114" s="2048"/>
      <c r="AA114" s="2051"/>
      <c r="AB114" s="2045"/>
      <c r="AC114" s="2029"/>
      <c r="AD114" s="2029"/>
      <c r="AE114" s="2046"/>
      <c r="AF114" s="2046"/>
      <c r="AG114" s="2029"/>
      <c r="AH114" s="2046"/>
      <c r="AI114" s="2046"/>
      <c r="AJ114" s="2047"/>
      <c r="AK114" s="2048"/>
      <c r="AL114" s="2048"/>
    </row>
    <row r="115" spans="1:38">
      <c r="A115" s="2051"/>
      <c r="B115" s="2045"/>
      <c r="C115" s="2029"/>
      <c r="D115" s="2029"/>
      <c r="E115" s="2046"/>
      <c r="F115" s="2046"/>
      <c r="G115" s="2029"/>
      <c r="H115" s="2046"/>
      <c r="I115" s="2046"/>
      <c r="J115" s="2047"/>
      <c r="K115" s="2048"/>
      <c r="L115" s="2048"/>
      <c r="N115" s="2051"/>
      <c r="O115" s="2045"/>
      <c r="P115" s="2029"/>
      <c r="Q115" s="2029"/>
      <c r="R115" s="2046"/>
      <c r="S115" s="2046"/>
      <c r="T115" s="2029"/>
      <c r="U115" s="2046"/>
      <c r="V115" s="2046"/>
      <c r="W115" s="2047"/>
      <c r="X115" s="2048"/>
      <c r="Y115" s="2048"/>
      <c r="AA115" s="2051"/>
      <c r="AB115" s="2045"/>
      <c r="AC115" s="2029"/>
      <c r="AD115" s="2029"/>
      <c r="AE115" s="2046"/>
      <c r="AF115" s="2046"/>
      <c r="AG115" s="2029"/>
      <c r="AH115" s="2046"/>
      <c r="AI115" s="2046"/>
      <c r="AJ115" s="2047"/>
      <c r="AK115" s="2048"/>
      <c r="AL115" s="2048"/>
    </row>
    <row r="116" spans="1:38">
      <c r="A116" s="2051"/>
      <c r="B116" s="2045"/>
      <c r="C116" s="2029"/>
      <c r="D116" s="2029"/>
      <c r="E116" s="2046"/>
      <c r="F116" s="2046"/>
      <c r="G116" s="2029"/>
      <c r="H116" s="2046"/>
      <c r="I116" s="2046"/>
      <c r="J116" s="2047"/>
      <c r="K116" s="2048"/>
      <c r="L116" s="2048"/>
      <c r="N116" s="2051"/>
      <c r="O116" s="2045"/>
      <c r="P116" s="2029"/>
      <c r="Q116" s="2029"/>
      <c r="R116" s="2046"/>
      <c r="S116" s="2046"/>
      <c r="T116" s="2029"/>
      <c r="U116" s="2046"/>
      <c r="V116" s="2046"/>
      <c r="W116" s="2047"/>
      <c r="X116" s="2048"/>
      <c r="Y116" s="2048"/>
      <c r="AA116" s="2051"/>
      <c r="AB116" s="2045"/>
      <c r="AC116" s="2029"/>
      <c r="AD116" s="2029"/>
      <c r="AE116" s="2046"/>
      <c r="AF116" s="2046"/>
      <c r="AG116" s="2029"/>
      <c r="AH116" s="2046"/>
      <c r="AI116" s="2046"/>
      <c r="AJ116" s="2047"/>
      <c r="AK116" s="2048"/>
      <c r="AL116" s="2048"/>
    </row>
    <row r="117" spans="1:38">
      <c r="A117" s="2051"/>
      <c r="B117" s="2045"/>
      <c r="C117" s="2029"/>
      <c r="D117" s="2029"/>
      <c r="E117" s="2046"/>
      <c r="F117" s="2046"/>
      <c r="G117" s="2029"/>
      <c r="H117" s="2046"/>
      <c r="I117" s="2046"/>
      <c r="J117" s="2047"/>
      <c r="K117" s="2048"/>
      <c r="L117" s="2048"/>
      <c r="N117" s="2051"/>
      <c r="O117" s="2045"/>
      <c r="P117" s="2029"/>
      <c r="Q117" s="2029"/>
      <c r="R117" s="2046"/>
      <c r="S117" s="2046"/>
      <c r="T117" s="2029"/>
      <c r="U117" s="2046"/>
      <c r="V117" s="2046"/>
      <c r="W117" s="2047"/>
      <c r="X117" s="2048"/>
      <c r="Y117" s="2048"/>
      <c r="AA117" s="2051"/>
      <c r="AB117" s="2045"/>
      <c r="AC117" s="2029"/>
      <c r="AD117" s="2029"/>
      <c r="AE117" s="2046"/>
      <c r="AF117" s="2046"/>
      <c r="AG117" s="2029"/>
      <c r="AH117" s="2046"/>
      <c r="AI117" s="2046"/>
      <c r="AJ117" s="2047"/>
      <c r="AK117" s="2048"/>
      <c r="AL117" s="2048"/>
    </row>
    <row r="118" spans="1:38">
      <c r="A118" s="2051"/>
      <c r="B118" s="2045"/>
      <c r="C118" s="2029"/>
      <c r="D118" s="2029"/>
      <c r="E118" s="2046"/>
      <c r="F118" s="2046"/>
      <c r="G118" s="2029"/>
      <c r="H118" s="2046"/>
      <c r="I118" s="2046"/>
      <c r="J118" s="2047"/>
      <c r="K118" s="2048"/>
      <c r="L118" s="2048"/>
      <c r="N118" s="2051"/>
      <c r="O118" s="2045"/>
      <c r="P118" s="2029"/>
      <c r="Q118" s="2029"/>
      <c r="R118" s="2046"/>
      <c r="S118" s="2046"/>
      <c r="T118" s="2029"/>
      <c r="U118" s="2046"/>
      <c r="V118" s="2046"/>
      <c r="W118" s="2047"/>
      <c r="X118" s="2048"/>
      <c r="Y118" s="2048"/>
      <c r="AA118" s="2051"/>
      <c r="AB118" s="2045"/>
      <c r="AC118" s="2029"/>
      <c r="AD118" s="2029"/>
      <c r="AE118" s="2046"/>
      <c r="AF118" s="2046"/>
      <c r="AG118" s="2029"/>
      <c r="AH118" s="2046"/>
      <c r="AI118" s="2046"/>
      <c r="AJ118" s="2047"/>
      <c r="AK118" s="2048"/>
      <c r="AL118" s="2048"/>
    </row>
    <row r="119" spans="1:38">
      <c r="A119" s="2051"/>
      <c r="B119" s="2045"/>
      <c r="C119" s="2029"/>
      <c r="D119" s="2029"/>
      <c r="E119" s="2046"/>
      <c r="F119" s="2046"/>
      <c r="G119" s="2029"/>
      <c r="H119" s="2046"/>
      <c r="I119" s="2046"/>
      <c r="J119" s="2047"/>
      <c r="K119" s="2048"/>
      <c r="L119" s="2048"/>
      <c r="N119" s="2051"/>
      <c r="O119" s="2045"/>
      <c r="P119" s="2029"/>
      <c r="Q119" s="2029"/>
      <c r="R119" s="2046"/>
      <c r="S119" s="2046"/>
      <c r="T119" s="2029"/>
      <c r="U119" s="2046"/>
      <c r="V119" s="2046"/>
      <c r="W119" s="2047"/>
      <c r="X119" s="2048"/>
      <c r="Y119" s="2048"/>
      <c r="AA119" s="2051"/>
      <c r="AB119" s="2045"/>
      <c r="AC119" s="2029"/>
      <c r="AD119" s="2029"/>
      <c r="AE119" s="2046"/>
      <c r="AF119" s="2046"/>
      <c r="AG119" s="2029"/>
      <c r="AH119" s="2046"/>
      <c r="AI119" s="2046"/>
      <c r="AJ119" s="2047"/>
      <c r="AK119" s="2048"/>
      <c r="AL119" s="2048"/>
    </row>
    <row r="120" spans="1:38">
      <c r="A120" s="2051"/>
      <c r="B120" s="2045"/>
      <c r="C120" s="2029"/>
      <c r="D120" s="2029"/>
      <c r="E120" s="2046"/>
      <c r="F120" s="2046"/>
      <c r="G120" s="2029"/>
      <c r="H120" s="2046"/>
      <c r="I120" s="2046"/>
      <c r="J120" s="2047"/>
      <c r="K120" s="2048"/>
      <c r="L120" s="2048"/>
      <c r="N120" s="2051"/>
      <c r="O120" s="2045"/>
      <c r="P120" s="2029"/>
      <c r="Q120" s="2029"/>
      <c r="R120" s="2046"/>
      <c r="S120" s="2046"/>
      <c r="T120" s="2029"/>
      <c r="U120" s="2046"/>
      <c r="V120" s="2046"/>
      <c r="W120" s="2047"/>
      <c r="X120" s="2048"/>
      <c r="Y120" s="2048"/>
      <c r="AA120" s="2051"/>
      <c r="AB120" s="2045"/>
      <c r="AC120" s="2029"/>
      <c r="AD120" s="2029"/>
      <c r="AE120" s="2046"/>
      <c r="AF120" s="2046"/>
      <c r="AG120" s="2029"/>
      <c r="AH120" s="2046"/>
      <c r="AI120" s="2046"/>
      <c r="AJ120" s="2047"/>
      <c r="AK120" s="2048"/>
      <c r="AL120" s="2048"/>
    </row>
    <row r="121" spans="1:38">
      <c r="A121" s="2051"/>
      <c r="B121" s="2045"/>
      <c r="C121" s="2029"/>
      <c r="D121" s="2029"/>
      <c r="E121" s="2046"/>
      <c r="F121" s="2046"/>
      <c r="G121" s="2029"/>
      <c r="H121" s="2046"/>
      <c r="I121" s="2046"/>
      <c r="J121" s="2047"/>
      <c r="K121" s="2048"/>
      <c r="L121" s="2048"/>
      <c r="N121" s="2051"/>
      <c r="O121" s="2045"/>
      <c r="P121" s="2029"/>
      <c r="Q121" s="2029"/>
      <c r="R121" s="2046"/>
      <c r="S121" s="2046"/>
      <c r="T121" s="2029"/>
      <c r="U121" s="2046"/>
      <c r="V121" s="2046"/>
      <c r="W121" s="2047"/>
      <c r="X121" s="2048"/>
      <c r="Y121" s="2048"/>
      <c r="AA121" s="2051"/>
      <c r="AB121" s="2045"/>
      <c r="AC121" s="2029"/>
      <c r="AD121" s="2029"/>
      <c r="AE121" s="2046"/>
      <c r="AF121" s="2046"/>
      <c r="AG121" s="2029"/>
      <c r="AH121" s="2046"/>
      <c r="AI121" s="2046"/>
      <c r="AJ121" s="2047"/>
      <c r="AK121" s="2048"/>
      <c r="AL121" s="2048"/>
    </row>
    <row r="122" spans="1:38">
      <c r="A122" s="2051"/>
      <c r="B122" s="2045"/>
      <c r="C122" s="2029"/>
      <c r="D122" s="2029"/>
      <c r="E122" s="2046"/>
      <c r="F122" s="2046"/>
      <c r="G122" s="2029"/>
      <c r="H122" s="2046"/>
      <c r="I122" s="2046"/>
      <c r="J122" s="2047"/>
      <c r="K122" s="2048"/>
      <c r="L122" s="2048"/>
      <c r="N122" s="2051"/>
      <c r="O122" s="2045"/>
      <c r="P122" s="2029"/>
      <c r="Q122" s="2029"/>
      <c r="R122" s="2046"/>
      <c r="S122" s="2046"/>
      <c r="T122" s="2029"/>
      <c r="U122" s="2046"/>
      <c r="V122" s="2046"/>
      <c r="W122" s="2047"/>
      <c r="X122" s="2048"/>
      <c r="Y122" s="2048"/>
      <c r="AA122" s="2051"/>
      <c r="AB122" s="2045"/>
      <c r="AC122" s="2029"/>
      <c r="AD122" s="2029"/>
      <c r="AE122" s="2046"/>
      <c r="AF122" s="2046"/>
      <c r="AG122" s="2029"/>
      <c r="AH122" s="2046"/>
      <c r="AI122" s="2046"/>
      <c r="AJ122" s="2047"/>
      <c r="AK122" s="2048"/>
      <c r="AL122" s="2048"/>
    </row>
    <row r="123" spans="1:38">
      <c r="A123" s="2051"/>
      <c r="B123" s="2045"/>
      <c r="C123" s="2029"/>
      <c r="D123" s="2029"/>
      <c r="E123" s="2046"/>
      <c r="F123" s="2046"/>
      <c r="G123" s="2029"/>
      <c r="H123" s="2046"/>
      <c r="I123" s="2046"/>
      <c r="J123" s="2047"/>
      <c r="K123" s="2048"/>
      <c r="L123" s="2048"/>
      <c r="N123" s="2051"/>
      <c r="O123" s="2045"/>
      <c r="P123" s="2029"/>
      <c r="Q123" s="2029"/>
      <c r="R123" s="2046"/>
      <c r="S123" s="2046"/>
      <c r="T123" s="2029"/>
      <c r="U123" s="2046"/>
      <c r="V123" s="2046"/>
      <c r="W123" s="2047"/>
      <c r="X123" s="2048"/>
      <c r="Y123" s="2048"/>
      <c r="AA123" s="2051"/>
      <c r="AB123" s="2045"/>
      <c r="AC123" s="2029"/>
      <c r="AD123" s="2029"/>
      <c r="AE123" s="2046"/>
      <c r="AF123" s="2046"/>
      <c r="AG123" s="2029"/>
      <c r="AH123" s="2046"/>
      <c r="AI123" s="2046"/>
      <c r="AJ123" s="2047"/>
      <c r="AK123" s="2048"/>
      <c r="AL123" s="2048"/>
    </row>
    <row r="124" spans="1:38">
      <c r="A124" s="2051"/>
      <c r="B124" s="2045"/>
      <c r="C124" s="2029"/>
      <c r="D124" s="2029"/>
      <c r="E124" s="2046"/>
      <c r="F124" s="2046"/>
      <c r="G124" s="2029"/>
      <c r="H124" s="2046"/>
      <c r="I124" s="2046"/>
      <c r="J124" s="2047"/>
      <c r="K124" s="2048"/>
      <c r="L124" s="2048"/>
      <c r="N124" s="2051"/>
      <c r="O124" s="2045"/>
      <c r="P124" s="2029"/>
      <c r="Q124" s="2029"/>
      <c r="R124" s="2046"/>
      <c r="S124" s="2046"/>
      <c r="T124" s="2029"/>
      <c r="U124" s="2046"/>
      <c r="V124" s="2046"/>
      <c r="W124" s="2047"/>
      <c r="X124" s="2048"/>
      <c r="Y124" s="2048"/>
      <c r="AA124" s="2051"/>
      <c r="AB124" s="2045"/>
      <c r="AC124" s="2029"/>
      <c r="AD124" s="2029"/>
      <c r="AE124" s="2046"/>
      <c r="AF124" s="2046"/>
      <c r="AG124" s="2029"/>
      <c r="AH124" s="2046"/>
      <c r="AI124" s="2046"/>
      <c r="AJ124" s="2047"/>
      <c r="AK124" s="2048"/>
      <c r="AL124" s="2048"/>
    </row>
    <row r="125" spans="1:38">
      <c r="A125" s="2051"/>
      <c r="B125" s="2045"/>
      <c r="C125" s="2029"/>
      <c r="D125" s="2029"/>
      <c r="E125" s="2046"/>
      <c r="F125" s="2046"/>
      <c r="G125" s="2029"/>
      <c r="H125" s="2046"/>
      <c r="I125" s="2046"/>
      <c r="J125" s="2047"/>
      <c r="K125" s="2048"/>
      <c r="L125" s="2048"/>
      <c r="N125" s="2051"/>
      <c r="O125" s="2045"/>
      <c r="P125" s="2029"/>
      <c r="Q125" s="2029"/>
      <c r="R125" s="2046"/>
      <c r="S125" s="2046"/>
      <c r="T125" s="2029"/>
      <c r="U125" s="2046"/>
      <c r="V125" s="2046"/>
      <c r="W125" s="2047"/>
      <c r="X125" s="2048"/>
      <c r="Y125" s="2048"/>
      <c r="AA125" s="2051"/>
      <c r="AB125" s="2045"/>
      <c r="AC125" s="2029"/>
      <c r="AD125" s="2029"/>
      <c r="AE125" s="2046"/>
      <c r="AF125" s="2046"/>
      <c r="AG125" s="2029"/>
      <c r="AH125" s="2046"/>
      <c r="AI125" s="2046"/>
      <c r="AJ125" s="2047"/>
      <c r="AK125" s="2048"/>
      <c r="AL125" s="2048"/>
    </row>
    <row r="126" spans="1:38">
      <c r="A126" s="2051"/>
      <c r="B126" s="2045"/>
      <c r="C126" s="2029"/>
      <c r="D126" s="2029"/>
      <c r="E126" s="2046"/>
      <c r="F126" s="2046"/>
      <c r="G126" s="2029"/>
      <c r="H126" s="2046"/>
      <c r="I126" s="2046"/>
      <c r="J126" s="2047"/>
      <c r="K126" s="2048"/>
      <c r="L126" s="2048"/>
      <c r="N126" s="2051"/>
      <c r="O126" s="2045"/>
      <c r="P126" s="2029"/>
      <c r="Q126" s="2029"/>
      <c r="R126" s="2046"/>
      <c r="S126" s="2046"/>
      <c r="T126" s="2029"/>
      <c r="U126" s="2046"/>
      <c r="V126" s="2046"/>
      <c r="W126" s="2047"/>
      <c r="X126" s="2048"/>
      <c r="Y126" s="2048"/>
      <c r="AA126" s="2051"/>
      <c r="AB126" s="2045"/>
      <c r="AC126" s="2029"/>
      <c r="AD126" s="2029"/>
      <c r="AE126" s="2046"/>
      <c r="AF126" s="2046"/>
      <c r="AG126" s="2029"/>
      <c r="AH126" s="2046"/>
      <c r="AI126" s="2046"/>
      <c r="AJ126" s="2047"/>
      <c r="AK126" s="2048"/>
      <c r="AL126" s="2048"/>
    </row>
    <row r="127" spans="1:38">
      <c r="A127" s="2051"/>
      <c r="B127" s="2045"/>
      <c r="C127" s="2029"/>
      <c r="D127" s="2029"/>
      <c r="E127" s="2046"/>
      <c r="F127" s="2046"/>
      <c r="G127" s="2029"/>
      <c r="H127" s="2046"/>
      <c r="I127" s="2046"/>
      <c r="J127" s="2047"/>
      <c r="K127" s="2048"/>
      <c r="L127" s="2048"/>
      <c r="N127" s="2051"/>
      <c r="O127" s="2045"/>
      <c r="P127" s="2029"/>
      <c r="Q127" s="2029"/>
      <c r="R127" s="2046"/>
      <c r="S127" s="2046"/>
      <c r="T127" s="2029"/>
      <c r="U127" s="2046"/>
      <c r="V127" s="2046"/>
      <c r="W127" s="2047"/>
      <c r="X127" s="2048"/>
      <c r="Y127" s="2048"/>
      <c r="AA127" s="2051"/>
      <c r="AB127" s="2045"/>
      <c r="AC127" s="2029"/>
      <c r="AD127" s="2029"/>
      <c r="AE127" s="2046"/>
      <c r="AF127" s="2046"/>
      <c r="AG127" s="2029"/>
      <c r="AH127" s="2046"/>
      <c r="AI127" s="2046"/>
      <c r="AJ127" s="2047"/>
      <c r="AK127" s="2048"/>
      <c r="AL127" s="2048"/>
    </row>
    <row r="128" spans="1:38">
      <c r="A128" s="2051"/>
      <c r="B128" s="2045"/>
      <c r="C128" s="2029"/>
      <c r="D128" s="2029"/>
      <c r="E128" s="2046"/>
      <c r="F128" s="2046"/>
      <c r="G128" s="2029"/>
      <c r="H128" s="2046"/>
      <c r="I128" s="2046"/>
      <c r="J128" s="2047"/>
      <c r="K128" s="2048"/>
      <c r="L128" s="2048"/>
      <c r="N128" s="2051"/>
      <c r="O128" s="2045"/>
      <c r="P128" s="2029"/>
      <c r="Q128" s="2029"/>
      <c r="R128" s="2046"/>
      <c r="S128" s="2046"/>
      <c r="T128" s="2029"/>
      <c r="U128" s="2046"/>
      <c r="V128" s="2046"/>
      <c r="W128" s="2047"/>
      <c r="X128" s="2048"/>
      <c r="Y128" s="2048"/>
      <c r="AA128" s="2051"/>
      <c r="AB128" s="2045"/>
      <c r="AC128" s="2029"/>
      <c r="AD128" s="2029"/>
      <c r="AE128" s="2046"/>
      <c r="AF128" s="2046"/>
      <c r="AG128" s="2029"/>
      <c r="AH128" s="2046"/>
      <c r="AI128" s="2046"/>
      <c r="AJ128" s="2047"/>
      <c r="AK128" s="2048"/>
      <c r="AL128" s="2048"/>
    </row>
    <row r="129" spans="1:38">
      <c r="A129" s="2051"/>
      <c r="B129" s="2045"/>
      <c r="C129" s="2029"/>
      <c r="D129" s="2029"/>
      <c r="E129" s="2046"/>
      <c r="F129" s="2046"/>
      <c r="G129" s="2029"/>
      <c r="H129" s="2046"/>
      <c r="I129" s="2046"/>
      <c r="J129" s="2047"/>
      <c r="K129" s="2048"/>
      <c r="L129" s="2048"/>
      <c r="N129" s="2051"/>
      <c r="O129" s="2045"/>
      <c r="P129" s="2029"/>
      <c r="Q129" s="2029"/>
      <c r="R129" s="2046"/>
      <c r="S129" s="2046"/>
      <c r="T129" s="2029"/>
      <c r="U129" s="2046"/>
      <c r="V129" s="2046"/>
      <c r="W129" s="2047"/>
      <c r="X129" s="2048"/>
      <c r="Y129" s="2048"/>
      <c r="AA129" s="2051"/>
      <c r="AB129" s="2045"/>
      <c r="AC129" s="2029"/>
      <c r="AD129" s="2029"/>
      <c r="AE129" s="2046"/>
      <c r="AF129" s="2046"/>
      <c r="AG129" s="2029"/>
      <c r="AH129" s="2046"/>
      <c r="AI129" s="2046"/>
      <c r="AJ129" s="2047"/>
      <c r="AK129" s="2048"/>
      <c r="AL129" s="2048"/>
    </row>
    <row r="130" spans="1:38">
      <c r="A130" s="2051"/>
      <c r="B130" s="2045"/>
      <c r="C130" s="2029"/>
      <c r="D130" s="2029"/>
      <c r="E130" s="2046"/>
      <c r="F130" s="2046"/>
      <c r="G130" s="2029"/>
      <c r="H130" s="2046"/>
      <c r="I130" s="2046"/>
      <c r="J130" s="2047"/>
      <c r="K130" s="2048"/>
      <c r="L130" s="2048"/>
      <c r="N130" s="2051"/>
      <c r="O130" s="2045"/>
      <c r="P130" s="2029"/>
      <c r="Q130" s="2029"/>
      <c r="R130" s="2046"/>
      <c r="S130" s="2046"/>
      <c r="T130" s="2029"/>
      <c r="U130" s="2046"/>
      <c r="V130" s="2046"/>
      <c r="W130" s="2047"/>
      <c r="X130" s="2048"/>
      <c r="Y130" s="2048"/>
      <c r="AA130" s="2051"/>
      <c r="AB130" s="2045"/>
      <c r="AC130" s="2029"/>
      <c r="AD130" s="2029"/>
      <c r="AE130" s="2046"/>
      <c r="AF130" s="2046"/>
      <c r="AG130" s="2029"/>
      <c r="AH130" s="2046"/>
      <c r="AI130" s="2046"/>
      <c r="AJ130" s="2047"/>
      <c r="AK130" s="2048"/>
      <c r="AL130" s="2048"/>
    </row>
    <row r="131" spans="1:38">
      <c r="A131" s="2051"/>
      <c r="B131" s="2045"/>
      <c r="C131" s="2029"/>
      <c r="D131" s="2029"/>
      <c r="E131" s="2046"/>
      <c r="F131" s="2046"/>
      <c r="G131" s="2029"/>
      <c r="H131" s="2046"/>
      <c r="I131" s="2046"/>
      <c r="J131" s="2047"/>
      <c r="K131" s="2048"/>
      <c r="L131" s="2048"/>
      <c r="N131" s="2051"/>
      <c r="O131" s="2045"/>
      <c r="P131" s="2029"/>
      <c r="Q131" s="2029"/>
      <c r="R131" s="2046"/>
      <c r="S131" s="2046"/>
      <c r="T131" s="2029"/>
      <c r="U131" s="2046"/>
      <c r="V131" s="2046"/>
      <c r="W131" s="2047"/>
      <c r="X131" s="2048"/>
      <c r="Y131" s="2048"/>
      <c r="AA131" s="2051"/>
      <c r="AB131" s="2045"/>
      <c r="AC131" s="2029"/>
      <c r="AD131" s="2029"/>
      <c r="AE131" s="2046"/>
      <c r="AF131" s="2046"/>
      <c r="AG131" s="2029"/>
      <c r="AH131" s="2046"/>
      <c r="AI131" s="2046"/>
      <c r="AJ131" s="2047"/>
      <c r="AK131" s="2048"/>
      <c r="AL131" s="2048"/>
    </row>
    <row r="132" spans="1:38">
      <c r="A132" s="2051"/>
      <c r="B132" s="2045"/>
      <c r="C132" s="2029"/>
      <c r="D132" s="2029"/>
      <c r="E132" s="2046"/>
      <c r="F132" s="2046"/>
      <c r="G132" s="2029"/>
      <c r="H132" s="2046"/>
      <c r="I132" s="2046"/>
      <c r="J132" s="2047"/>
      <c r="K132" s="2048"/>
      <c r="L132" s="2048"/>
      <c r="N132" s="2051"/>
      <c r="O132" s="2045"/>
      <c r="P132" s="2029"/>
      <c r="Q132" s="2029"/>
      <c r="R132" s="2046"/>
      <c r="S132" s="2046"/>
      <c r="T132" s="2029"/>
      <c r="U132" s="2046"/>
      <c r="V132" s="2046"/>
      <c r="W132" s="2047"/>
      <c r="X132" s="2048"/>
      <c r="Y132" s="2048"/>
      <c r="AA132" s="2051"/>
      <c r="AB132" s="2045"/>
      <c r="AC132" s="2029"/>
      <c r="AD132" s="2029"/>
      <c r="AE132" s="2046"/>
      <c r="AF132" s="2046"/>
      <c r="AG132" s="2029"/>
      <c r="AH132" s="2046"/>
      <c r="AI132" s="2046"/>
      <c r="AJ132" s="2047"/>
      <c r="AK132" s="2048"/>
      <c r="AL132" s="2048"/>
    </row>
    <row r="133" spans="1:38">
      <c r="A133" s="2051"/>
      <c r="B133" s="2045"/>
      <c r="C133" s="2029"/>
      <c r="D133" s="2029"/>
      <c r="E133" s="2046"/>
      <c r="F133" s="2046"/>
      <c r="G133" s="2029"/>
      <c r="H133" s="2046"/>
      <c r="I133" s="2046"/>
      <c r="J133" s="2047"/>
      <c r="K133" s="2048"/>
      <c r="L133" s="2048"/>
      <c r="N133" s="2051"/>
      <c r="O133" s="2045"/>
      <c r="P133" s="2029"/>
      <c r="Q133" s="2029"/>
      <c r="R133" s="2046"/>
      <c r="S133" s="2046"/>
      <c r="T133" s="2029"/>
      <c r="U133" s="2046"/>
      <c r="V133" s="2046"/>
      <c r="W133" s="2047"/>
      <c r="X133" s="2048"/>
      <c r="Y133" s="2048"/>
      <c r="AA133" s="2051"/>
      <c r="AB133" s="2045"/>
      <c r="AC133" s="2029"/>
      <c r="AD133" s="2029"/>
      <c r="AE133" s="2046"/>
      <c r="AF133" s="2046"/>
      <c r="AG133" s="2029"/>
      <c r="AH133" s="2046"/>
      <c r="AI133" s="2046"/>
      <c r="AJ133" s="2047"/>
      <c r="AK133" s="2048"/>
      <c r="AL133" s="2048"/>
    </row>
    <row r="134" spans="1:38">
      <c r="A134" s="2051"/>
      <c r="B134" s="2045"/>
      <c r="C134" s="2029"/>
      <c r="D134" s="2029"/>
      <c r="E134" s="2046"/>
      <c r="F134" s="2046"/>
      <c r="G134" s="2029"/>
      <c r="H134" s="2046"/>
      <c r="I134" s="2046"/>
      <c r="J134" s="2047"/>
      <c r="K134" s="2048"/>
      <c r="L134" s="2048"/>
      <c r="N134" s="2051"/>
      <c r="O134" s="2045"/>
      <c r="P134" s="2029"/>
      <c r="Q134" s="2029"/>
      <c r="R134" s="2046"/>
      <c r="S134" s="2046"/>
      <c r="T134" s="2029"/>
      <c r="U134" s="2046"/>
      <c r="V134" s="2046"/>
      <c r="W134" s="2047"/>
      <c r="X134" s="2048"/>
      <c r="Y134" s="2048"/>
      <c r="AA134" s="2051"/>
      <c r="AB134" s="2045"/>
      <c r="AC134" s="2029"/>
      <c r="AD134" s="2029"/>
      <c r="AE134" s="2046"/>
      <c r="AF134" s="2046"/>
      <c r="AG134" s="2029"/>
      <c r="AH134" s="2046"/>
      <c r="AI134" s="2046"/>
      <c r="AJ134" s="2047"/>
      <c r="AK134" s="2048"/>
      <c r="AL134" s="2048"/>
    </row>
    <row r="135" spans="1:38">
      <c r="A135" s="2051"/>
      <c r="B135" s="2045"/>
      <c r="C135" s="2029"/>
      <c r="D135" s="2029"/>
      <c r="E135" s="2046"/>
      <c r="F135" s="2046"/>
      <c r="G135" s="2029"/>
      <c r="H135" s="2046"/>
      <c r="I135" s="2046"/>
      <c r="J135" s="2047"/>
      <c r="K135" s="2048"/>
      <c r="L135" s="2048"/>
      <c r="N135" s="2051"/>
      <c r="O135" s="2045"/>
      <c r="P135" s="2029"/>
      <c r="Q135" s="2029"/>
      <c r="R135" s="2046"/>
      <c r="S135" s="2046"/>
      <c r="T135" s="2029"/>
      <c r="U135" s="2046"/>
      <c r="V135" s="2046"/>
      <c r="W135" s="2047"/>
      <c r="X135" s="2048"/>
      <c r="Y135" s="2048"/>
      <c r="AA135" s="2051"/>
      <c r="AB135" s="2045"/>
      <c r="AC135" s="2029"/>
      <c r="AD135" s="2029"/>
      <c r="AE135" s="2046"/>
      <c r="AF135" s="2046"/>
      <c r="AG135" s="2029"/>
      <c r="AH135" s="2046"/>
      <c r="AI135" s="2046"/>
      <c r="AJ135" s="2047"/>
      <c r="AK135" s="2048"/>
      <c r="AL135" s="2048"/>
    </row>
    <row r="136" spans="1:38">
      <c r="A136" s="2051"/>
      <c r="B136" s="2045"/>
      <c r="C136" s="2029"/>
      <c r="D136" s="2029"/>
      <c r="E136" s="2046"/>
      <c r="F136" s="2046"/>
      <c r="G136" s="2029"/>
      <c r="H136" s="2046"/>
      <c r="I136" s="2046"/>
      <c r="J136" s="2047"/>
      <c r="K136" s="2048"/>
      <c r="L136" s="2048"/>
      <c r="N136" s="2051"/>
      <c r="O136" s="2045"/>
      <c r="P136" s="2029"/>
      <c r="Q136" s="2029"/>
      <c r="R136" s="2046"/>
      <c r="S136" s="2046"/>
      <c r="T136" s="2029"/>
      <c r="U136" s="2046"/>
      <c r="V136" s="2046"/>
      <c r="W136" s="2047"/>
      <c r="X136" s="2048"/>
      <c r="Y136" s="2048"/>
      <c r="AA136" s="2051"/>
      <c r="AB136" s="2045"/>
      <c r="AC136" s="2029"/>
      <c r="AD136" s="2029"/>
      <c r="AE136" s="2046"/>
      <c r="AF136" s="2046"/>
      <c r="AG136" s="2029"/>
      <c r="AH136" s="2046"/>
      <c r="AI136" s="2046"/>
      <c r="AJ136" s="2047"/>
      <c r="AK136" s="2048"/>
      <c r="AL136" s="2048"/>
    </row>
    <row r="137" spans="1:38">
      <c r="A137" s="2051"/>
      <c r="B137" s="2045"/>
      <c r="C137" s="2029"/>
      <c r="D137" s="2029"/>
      <c r="E137" s="2046"/>
      <c r="F137" s="2046"/>
      <c r="G137" s="2029"/>
      <c r="H137" s="2046"/>
      <c r="I137" s="2046"/>
      <c r="J137" s="2047"/>
      <c r="K137" s="2048"/>
      <c r="L137" s="2048"/>
      <c r="N137" s="2051"/>
      <c r="O137" s="2045"/>
      <c r="P137" s="2029"/>
      <c r="Q137" s="2029"/>
      <c r="R137" s="2046"/>
      <c r="S137" s="2046"/>
      <c r="T137" s="2029"/>
      <c r="U137" s="2046"/>
      <c r="V137" s="2046"/>
      <c r="W137" s="2047"/>
      <c r="X137" s="2048"/>
      <c r="Y137" s="2048"/>
      <c r="AA137" s="2051"/>
      <c r="AB137" s="2045"/>
      <c r="AC137" s="2029"/>
      <c r="AD137" s="2029"/>
      <c r="AE137" s="2046"/>
      <c r="AF137" s="2046"/>
      <c r="AG137" s="2029"/>
      <c r="AH137" s="2046"/>
      <c r="AI137" s="2046"/>
      <c r="AJ137" s="2047"/>
      <c r="AK137" s="2048"/>
      <c r="AL137" s="2048"/>
    </row>
    <row r="138" spans="1:38">
      <c r="A138" s="2051"/>
      <c r="B138" s="2045"/>
      <c r="C138" s="2029"/>
      <c r="D138" s="2029"/>
      <c r="E138" s="2046"/>
      <c r="F138" s="2046"/>
      <c r="G138" s="2029"/>
      <c r="H138" s="2046"/>
      <c r="I138" s="2046"/>
      <c r="J138" s="2047"/>
      <c r="K138" s="2048"/>
      <c r="L138" s="2048"/>
      <c r="N138" s="2051"/>
      <c r="O138" s="2045"/>
      <c r="P138" s="2029"/>
      <c r="Q138" s="2029"/>
      <c r="R138" s="2046"/>
      <c r="S138" s="2046"/>
      <c r="T138" s="2029"/>
      <c r="U138" s="2046"/>
      <c r="V138" s="2046"/>
      <c r="W138" s="2047"/>
      <c r="X138" s="2048"/>
      <c r="Y138" s="2048"/>
      <c r="AA138" s="2051"/>
      <c r="AB138" s="2045"/>
      <c r="AC138" s="2029"/>
      <c r="AD138" s="2029"/>
      <c r="AE138" s="2046"/>
      <c r="AF138" s="2046"/>
      <c r="AG138" s="2029"/>
      <c r="AH138" s="2046"/>
      <c r="AI138" s="2046"/>
      <c r="AJ138" s="2047"/>
      <c r="AK138" s="2048"/>
      <c r="AL138" s="2048"/>
    </row>
    <row r="139" spans="1:38">
      <c r="A139" s="2051"/>
      <c r="B139" s="2045"/>
      <c r="C139" s="2029"/>
      <c r="D139" s="2029"/>
      <c r="E139" s="2046"/>
      <c r="F139" s="2046"/>
      <c r="G139" s="2029"/>
      <c r="H139" s="2046"/>
      <c r="I139" s="2046"/>
      <c r="J139" s="2047"/>
      <c r="K139" s="2048"/>
      <c r="L139" s="2048"/>
      <c r="N139" s="2051"/>
      <c r="O139" s="2045"/>
      <c r="P139" s="2029"/>
      <c r="Q139" s="2029"/>
      <c r="R139" s="2046"/>
      <c r="S139" s="2046"/>
      <c r="T139" s="2029"/>
      <c r="U139" s="2046"/>
      <c r="V139" s="2046"/>
      <c r="W139" s="2047"/>
      <c r="X139" s="2048"/>
      <c r="Y139" s="2048"/>
      <c r="AA139" s="2051"/>
      <c r="AB139" s="2045"/>
      <c r="AC139" s="2029"/>
      <c r="AD139" s="2029"/>
      <c r="AE139" s="2046"/>
      <c r="AF139" s="2046"/>
      <c r="AG139" s="2029"/>
      <c r="AH139" s="2046"/>
      <c r="AI139" s="2046"/>
      <c r="AJ139" s="2047"/>
      <c r="AK139" s="2048"/>
      <c r="AL139" s="2048"/>
    </row>
    <row r="140" spans="1:38">
      <c r="A140" s="2051"/>
      <c r="B140" s="2045"/>
      <c r="C140" s="2029"/>
      <c r="D140" s="2029"/>
      <c r="E140" s="2046"/>
      <c r="F140" s="2046"/>
      <c r="G140" s="2029"/>
      <c r="H140" s="2046"/>
      <c r="I140" s="2046"/>
      <c r="J140" s="2047"/>
      <c r="K140" s="2048"/>
      <c r="L140" s="2048"/>
      <c r="N140" s="2051"/>
      <c r="O140" s="2045"/>
      <c r="P140" s="2029"/>
      <c r="Q140" s="2029"/>
      <c r="R140" s="2046"/>
      <c r="S140" s="2046"/>
      <c r="T140" s="2029"/>
      <c r="U140" s="2046"/>
      <c r="V140" s="2046"/>
      <c r="W140" s="2047"/>
      <c r="X140" s="2048"/>
      <c r="Y140" s="2048"/>
      <c r="AA140" s="2051"/>
      <c r="AB140" s="2045"/>
      <c r="AC140" s="2029"/>
      <c r="AD140" s="2029"/>
      <c r="AE140" s="2046"/>
      <c r="AF140" s="2046"/>
      <c r="AG140" s="2029"/>
      <c r="AH140" s="2046"/>
      <c r="AI140" s="2046"/>
      <c r="AJ140" s="2047"/>
      <c r="AK140" s="2048"/>
      <c r="AL140" s="2048"/>
    </row>
    <row r="141" spans="1:38">
      <c r="A141" s="2051"/>
      <c r="B141" s="2045"/>
      <c r="C141" s="2029"/>
      <c r="D141" s="2029"/>
      <c r="E141" s="2046"/>
      <c r="F141" s="2046"/>
      <c r="G141" s="2029"/>
      <c r="H141" s="2046"/>
      <c r="I141" s="2046"/>
      <c r="J141" s="2047"/>
      <c r="K141" s="2048"/>
      <c r="L141" s="2048"/>
      <c r="N141" s="2051"/>
      <c r="O141" s="2045"/>
      <c r="P141" s="2029"/>
      <c r="Q141" s="2029"/>
      <c r="R141" s="2046"/>
      <c r="S141" s="2046"/>
      <c r="T141" s="2029"/>
      <c r="U141" s="2046"/>
      <c r="V141" s="2046"/>
      <c r="W141" s="2047"/>
      <c r="X141" s="2048"/>
      <c r="Y141" s="2048"/>
      <c r="AA141" s="2051"/>
      <c r="AB141" s="2045"/>
      <c r="AC141" s="2029"/>
      <c r="AD141" s="2029"/>
      <c r="AE141" s="2046"/>
      <c r="AF141" s="2046"/>
      <c r="AG141" s="2029"/>
      <c r="AH141" s="2046"/>
      <c r="AI141" s="2046"/>
      <c r="AJ141" s="2047"/>
      <c r="AK141" s="2048"/>
      <c r="AL141" s="2048"/>
    </row>
    <row r="142" spans="1:38">
      <c r="A142" s="2051"/>
      <c r="B142" s="2045"/>
      <c r="C142" s="2029"/>
      <c r="D142" s="2029"/>
      <c r="E142" s="2046"/>
      <c r="F142" s="2046"/>
      <c r="G142" s="2029"/>
      <c r="H142" s="2046"/>
      <c r="I142" s="2046"/>
      <c r="J142" s="2047"/>
      <c r="K142" s="2048"/>
      <c r="L142" s="2048"/>
      <c r="N142" s="2051"/>
      <c r="O142" s="2045"/>
      <c r="P142" s="2029"/>
      <c r="Q142" s="2029"/>
      <c r="R142" s="2046"/>
      <c r="S142" s="2046"/>
      <c r="T142" s="2029"/>
      <c r="U142" s="2046"/>
      <c r="V142" s="2046"/>
      <c r="W142" s="2047"/>
      <c r="X142" s="2048"/>
      <c r="Y142" s="2048"/>
      <c r="AA142" s="2051"/>
      <c r="AB142" s="2045"/>
      <c r="AC142" s="2029"/>
      <c r="AD142" s="2029"/>
      <c r="AE142" s="2046"/>
      <c r="AF142" s="2046"/>
      <c r="AG142" s="2029"/>
      <c r="AH142" s="2046"/>
      <c r="AI142" s="2046"/>
      <c r="AJ142" s="2047"/>
      <c r="AK142" s="2048"/>
      <c r="AL142" s="2048"/>
    </row>
    <row r="143" spans="1:38">
      <c r="A143" s="2051"/>
      <c r="B143" s="2045"/>
      <c r="C143" s="2029"/>
      <c r="D143" s="2029"/>
      <c r="E143" s="2046"/>
      <c r="F143" s="2046"/>
      <c r="G143" s="2029"/>
      <c r="H143" s="2046"/>
      <c r="I143" s="2046"/>
      <c r="J143" s="2047"/>
      <c r="K143" s="2048"/>
      <c r="L143" s="2048"/>
      <c r="N143" s="2051"/>
      <c r="O143" s="2045"/>
      <c r="P143" s="2029"/>
      <c r="Q143" s="2029"/>
      <c r="R143" s="2046"/>
      <c r="S143" s="2046"/>
      <c r="T143" s="2029"/>
      <c r="U143" s="2046"/>
      <c r="V143" s="2046"/>
      <c r="W143" s="2047"/>
      <c r="X143" s="2048"/>
      <c r="Y143" s="2048"/>
      <c r="AA143" s="2051"/>
      <c r="AB143" s="2045"/>
      <c r="AC143" s="2029"/>
      <c r="AD143" s="2029"/>
      <c r="AE143" s="2046"/>
      <c r="AF143" s="2046"/>
      <c r="AG143" s="2029"/>
      <c r="AH143" s="2046"/>
      <c r="AI143" s="2046"/>
      <c r="AJ143" s="2047"/>
      <c r="AK143" s="2048"/>
      <c r="AL143" s="2048"/>
    </row>
    <row r="144" spans="1:38">
      <c r="A144" s="2051"/>
      <c r="B144" s="2045"/>
      <c r="C144" s="2029"/>
      <c r="D144" s="2029"/>
      <c r="E144" s="2046"/>
      <c r="F144" s="2046"/>
      <c r="G144" s="2029"/>
      <c r="H144" s="2046"/>
      <c r="I144" s="2046"/>
      <c r="J144" s="2047"/>
      <c r="K144" s="2048"/>
      <c r="L144" s="2048"/>
      <c r="N144" s="2051"/>
      <c r="O144" s="2045"/>
      <c r="P144" s="2029"/>
      <c r="Q144" s="2029"/>
      <c r="R144" s="2046"/>
      <c r="S144" s="2046"/>
      <c r="T144" s="2029"/>
      <c r="U144" s="2046"/>
      <c r="V144" s="2046"/>
      <c r="W144" s="2047"/>
      <c r="X144" s="2048"/>
      <c r="Y144" s="2048"/>
      <c r="AA144" s="2051"/>
      <c r="AB144" s="2045"/>
      <c r="AC144" s="2029"/>
      <c r="AD144" s="2029"/>
      <c r="AE144" s="2046"/>
      <c r="AF144" s="2046"/>
      <c r="AG144" s="2029"/>
      <c r="AH144" s="2046"/>
      <c r="AI144" s="2046"/>
      <c r="AJ144" s="2047"/>
      <c r="AK144" s="2048"/>
      <c r="AL144" s="2048"/>
    </row>
    <row r="145" spans="1:38">
      <c r="A145" s="2051"/>
      <c r="B145" s="2045"/>
      <c r="C145" s="2029"/>
      <c r="D145" s="2029"/>
      <c r="E145" s="2046"/>
      <c r="F145" s="2046"/>
      <c r="G145" s="2029"/>
      <c r="H145" s="2046"/>
      <c r="I145" s="2046"/>
      <c r="J145" s="2047"/>
      <c r="K145" s="2048"/>
      <c r="L145" s="2048"/>
      <c r="N145" s="2051"/>
      <c r="O145" s="2045"/>
      <c r="P145" s="2029"/>
      <c r="Q145" s="2029"/>
      <c r="R145" s="2046"/>
      <c r="S145" s="2046"/>
      <c r="T145" s="2029"/>
      <c r="U145" s="2046"/>
      <c r="V145" s="2046"/>
      <c r="W145" s="2047"/>
      <c r="X145" s="2048"/>
      <c r="Y145" s="2048"/>
      <c r="AA145" s="2051"/>
      <c r="AB145" s="2045"/>
      <c r="AC145" s="2029"/>
      <c r="AD145" s="2029"/>
      <c r="AE145" s="2046"/>
      <c r="AF145" s="2046"/>
      <c r="AG145" s="2029"/>
      <c r="AH145" s="2046"/>
      <c r="AI145" s="2046"/>
      <c r="AJ145" s="2047"/>
      <c r="AK145" s="2048"/>
      <c r="AL145" s="2048"/>
    </row>
    <row r="146" spans="1:38">
      <c r="A146" s="2051"/>
      <c r="B146" s="2045"/>
      <c r="C146" s="2029"/>
      <c r="D146" s="2029"/>
      <c r="E146" s="2046"/>
      <c r="F146" s="2046"/>
      <c r="G146" s="2029"/>
      <c r="H146" s="2046"/>
      <c r="I146" s="2046"/>
      <c r="J146" s="2047"/>
      <c r="K146" s="2048"/>
      <c r="L146" s="2048"/>
      <c r="N146" s="2051"/>
      <c r="O146" s="2045"/>
      <c r="P146" s="2029"/>
      <c r="Q146" s="2029"/>
      <c r="R146" s="2046"/>
      <c r="S146" s="2046"/>
      <c r="T146" s="2029"/>
      <c r="U146" s="2046"/>
      <c r="V146" s="2046"/>
      <c r="W146" s="2047"/>
      <c r="X146" s="2048"/>
      <c r="Y146" s="2048"/>
      <c r="AA146" s="2051"/>
      <c r="AB146" s="2045"/>
      <c r="AC146" s="2029"/>
      <c r="AD146" s="2029"/>
      <c r="AE146" s="2046"/>
      <c r="AF146" s="2046"/>
      <c r="AG146" s="2029"/>
      <c r="AH146" s="2046"/>
      <c r="AI146" s="2046"/>
      <c r="AJ146" s="2047"/>
      <c r="AK146" s="2048"/>
      <c r="AL146" s="2048"/>
    </row>
    <row r="147" spans="1:38">
      <c r="A147" s="2051"/>
      <c r="B147" s="2045"/>
      <c r="C147" s="2029"/>
      <c r="D147" s="2029"/>
      <c r="E147" s="2046"/>
      <c r="F147" s="2046"/>
      <c r="G147" s="2029"/>
      <c r="H147" s="2046"/>
      <c r="I147" s="2046"/>
      <c r="J147" s="2047"/>
      <c r="K147" s="2048"/>
      <c r="L147" s="2048"/>
      <c r="N147" s="2051"/>
      <c r="O147" s="2045"/>
      <c r="P147" s="2029"/>
      <c r="Q147" s="2029"/>
      <c r="R147" s="2046"/>
      <c r="S147" s="2046"/>
      <c r="T147" s="2029"/>
      <c r="U147" s="2046"/>
      <c r="V147" s="2046"/>
      <c r="W147" s="2047"/>
      <c r="X147" s="2048"/>
      <c r="Y147" s="2048"/>
      <c r="AA147" s="2051"/>
      <c r="AB147" s="2045"/>
      <c r="AC147" s="2029"/>
      <c r="AD147" s="2029"/>
      <c r="AE147" s="2046"/>
      <c r="AF147" s="2046"/>
      <c r="AG147" s="2029"/>
      <c r="AH147" s="2046"/>
      <c r="AI147" s="2046"/>
      <c r="AJ147" s="2047"/>
      <c r="AK147" s="2048"/>
      <c r="AL147" s="2048"/>
    </row>
    <row r="148" spans="1:38">
      <c r="A148" s="2051"/>
      <c r="B148" s="2045"/>
      <c r="C148" s="2029"/>
      <c r="D148" s="2029"/>
      <c r="E148" s="2046"/>
      <c r="F148" s="2046"/>
      <c r="G148" s="2029"/>
      <c r="H148" s="2046"/>
      <c r="I148" s="2046"/>
      <c r="J148" s="2047"/>
      <c r="K148" s="2048"/>
      <c r="L148" s="2048"/>
      <c r="N148" s="2051"/>
      <c r="O148" s="2045"/>
      <c r="P148" s="2029"/>
      <c r="Q148" s="2029"/>
      <c r="R148" s="2046"/>
      <c r="S148" s="2046"/>
      <c r="T148" s="2029"/>
      <c r="U148" s="2046"/>
      <c r="V148" s="2046"/>
      <c r="W148" s="2047"/>
      <c r="X148" s="2048"/>
      <c r="Y148" s="2048"/>
      <c r="AA148" s="2051"/>
      <c r="AB148" s="2045"/>
      <c r="AC148" s="2029"/>
      <c r="AD148" s="2029"/>
      <c r="AE148" s="2046"/>
      <c r="AF148" s="2046"/>
      <c r="AG148" s="2029"/>
      <c r="AH148" s="2046"/>
      <c r="AI148" s="2046"/>
      <c r="AJ148" s="2047"/>
      <c r="AK148" s="2048"/>
      <c r="AL148" s="2048"/>
    </row>
    <row r="149" spans="1:38">
      <c r="A149" s="2051"/>
      <c r="B149" s="2045"/>
      <c r="C149" s="2029"/>
      <c r="D149" s="2029"/>
      <c r="E149" s="2046"/>
      <c r="F149" s="2046"/>
      <c r="G149" s="2029"/>
      <c r="H149" s="2046"/>
      <c r="I149" s="2046"/>
      <c r="J149" s="2047"/>
      <c r="K149" s="2048"/>
      <c r="L149" s="2048"/>
      <c r="N149" s="2051"/>
      <c r="O149" s="2045"/>
      <c r="P149" s="2029"/>
      <c r="Q149" s="2029"/>
      <c r="R149" s="2046"/>
      <c r="S149" s="2046"/>
      <c r="T149" s="2029"/>
      <c r="U149" s="2046"/>
      <c r="V149" s="2046"/>
      <c r="W149" s="2047"/>
      <c r="X149" s="2048"/>
      <c r="Y149" s="2048"/>
      <c r="AA149" s="2051"/>
      <c r="AB149" s="2045"/>
      <c r="AC149" s="2029"/>
      <c r="AD149" s="2029"/>
      <c r="AE149" s="2046"/>
      <c r="AF149" s="2046"/>
      <c r="AG149" s="2029"/>
      <c r="AH149" s="2046"/>
      <c r="AI149" s="2046"/>
      <c r="AJ149" s="2047"/>
      <c r="AK149" s="2048"/>
      <c r="AL149" s="2048"/>
    </row>
    <row r="150" spans="1:38">
      <c r="A150" s="2051"/>
      <c r="B150" s="2045"/>
      <c r="C150" s="2029"/>
      <c r="D150" s="2029"/>
      <c r="E150" s="2046"/>
      <c r="F150" s="2046"/>
      <c r="G150" s="2029"/>
      <c r="H150" s="2046"/>
      <c r="I150" s="2046"/>
      <c r="J150" s="2047"/>
      <c r="K150" s="2048"/>
      <c r="L150" s="2048"/>
      <c r="N150" s="2051"/>
      <c r="O150" s="2045"/>
      <c r="P150" s="2029"/>
      <c r="Q150" s="2029"/>
      <c r="R150" s="2046"/>
      <c r="S150" s="2046"/>
      <c r="T150" s="2029"/>
      <c r="U150" s="2046"/>
      <c r="V150" s="2046"/>
      <c r="W150" s="2047"/>
      <c r="X150" s="2048"/>
      <c r="Y150" s="2048"/>
      <c r="AA150" s="2051"/>
      <c r="AB150" s="2045"/>
      <c r="AC150" s="2029"/>
      <c r="AD150" s="2029"/>
      <c r="AE150" s="2046"/>
      <c r="AF150" s="2046"/>
      <c r="AG150" s="2029"/>
      <c r="AH150" s="2046"/>
      <c r="AI150" s="2046"/>
      <c r="AJ150" s="2047"/>
      <c r="AK150" s="2048"/>
      <c r="AL150" s="2048"/>
    </row>
    <row r="151" spans="1:38">
      <c r="A151" s="2051"/>
      <c r="B151" s="2045"/>
      <c r="C151" s="2029"/>
      <c r="D151" s="2029"/>
      <c r="E151" s="2046"/>
      <c r="F151" s="2046"/>
      <c r="G151" s="2029"/>
      <c r="H151" s="2046"/>
      <c r="I151" s="2046"/>
      <c r="J151" s="2047"/>
      <c r="K151" s="2048"/>
      <c r="L151" s="2048"/>
      <c r="N151" s="2051"/>
      <c r="O151" s="2045"/>
      <c r="P151" s="2029"/>
      <c r="Q151" s="2029"/>
      <c r="R151" s="2046"/>
      <c r="S151" s="2046"/>
      <c r="T151" s="2029"/>
      <c r="U151" s="2046"/>
      <c r="V151" s="2046"/>
      <c r="W151" s="2047"/>
      <c r="X151" s="2048"/>
      <c r="Y151" s="2048"/>
      <c r="AA151" s="2051"/>
      <c r="AB151" s="2045"/>
      <c r="AC151" s="2029"/>
      <c r="AD151" s="2029"/>
      <c r="AE151" s="2046"/>
      <c r="AF151" s="2046"/>
      <c r="AG151" s="2029"/>
      <c r="AH151" s="2046"/>
      <c r="AI151" s="2046"/>
      <c r="AJ151" s="2047"/>
      <c r="AK151" s="2048"/>
      <c r="AL151" s="2048"/>
    </row>
    <row r="152" spans="1:38">
      <c r="A152" s="2051"/>
      <c r="B152" s="2045"/>
      <c r="C152" s="2029"/>
      <c r="D152" s="2029"/>
      <c r="E152" s="2046"/>
      <c r="F152" s="2046"/>
      <c r="G152" s="2029"/>
      <c r="H152" s="2046"/>
      <c r="I152" s="2046"/>
      <c r="J152" s="2047"/>
      <c r="K152" s="2048"/>
      <c r="L152" s="2048"/>
      <c r="N152" s="2051"/>
      <c r="O152" s="2045"/>
      <c r="P152" s="2029"/>
      <c r="Q152" s="2029"/>
      <c r="R152" s="2046"/>
      <c r="S152" s="2046"/>
      <c r="T152" s="2029"/>
      <c r="U152" s="2046"/>
      <c r="V152" s="2046"/>
      <c r="W152" s="2047"/>
      <c r="X152" s="2048"/>
      <c r="Y152" s="2048"/>
      <c r="AA152" s="2051"/>
      <c r="AB152" s="2045"/>
      <c r="AC152" s="2029"/>
      <c r="AD152" s="2029"/>
      <c r="AE152" s="2046"/>
      <c r="AF152" s="2046"/>
      <c r="AG152" s="2029"/>
      <c r="AH152" s="2046"/>
      <c r="AI152" s="2046"/>
      <c r="AJ152" s="2047"/>
      <c r="AK152" s="2048"/>
      <c r="AL152" s="2048"/>
    </row>
    <row r="153" spans="1:38">
      <c r="A153" s="2051"/>
      <c r="B153" s="2045"/>
      <c r="C153" s="2029"/>
      <c r="D153" s="2029"/>
      <c r="E153" s="2046"/>
      <c r="F153" s="2046"/>
      <c r="G153" s="2029"/>
      <c r="H153" s="2046"/>
      <c r="I153" s="2046"/>
      <c r="J153" s="2047"/>
      <c r="K153" s="2048"/>
      <c r="L153" s="2048"/>
      <c r="N153" s="2051"/>
      <c r="O153" s="2045"/>
      <c r="P153" s="2029"/>
      <c r="Q153" s="2029"/>
      <c r="R153" s="2046"/>
      <c r="S153" s="2046"/>
      <c r="T153" s="2029"/>
      <c r="U153" s="2046"/>
      <c r="V153" s="2046"/>
      <c r="W153" s="2047"/>
      <c r="X153" s="2048"/>
      <c r="Y153" s="2048"/>
      <c r="AA153" s="2051"/>
      <c r="AB153" s="2045"/>
      <c r="AC153" s="2029"/>
      <c r="AD153" s="2029"/>
      <c r="AE153" s="2046"/>
      <c r="AF153" s="2046"/>
      <c r="AG153" s="2029"/>
      <c r="AH153" s="2046"/>
      <c r="AI153" s="2046"/>
      <c r="AJ153" s="2047"/>
      <c r="AK153" s="2048"/>
      <c r="AL153" s="2048"/>
    </row>
    <row r="154" spans="1:38">
      <c r="A154" s="2051"/>
      <c r="B154" s="2045"/>
      <c r="C154" s="2029"/>
      <c r="D154" s="2029"/>
      <c r="E154" s="2046"/>
      <c r="F154" s="2046"/>
      <c r="G154" s="2029"/>
      <c r="H154" s="2046"/>
      <c r="I154" s="2046"/>
      <c r="J154" s="2047"/>
      <c r="K154" s="2048"/>
      <c r="L154" s="2048"/>
      <c r="N154" s="2051"/>
      <c r="O154" s="2045"/>
      <c r="P154" s="2029"/>
      <c r="Q154" s="2029"/>
      <c r="R154" s="2046"/>
      <c r="S154" s="2046"/>
      <c r="T154" s="2029"/>
      <c r="U154" s="2046"/>
      <c r="V154" s="2046"/>
      <c r="W154" s="2047"/>
      <c r="X154" s="2048"/>
      <c r="Y154" s="2048"/>
      <c r="AA154" s="2051"/>
      <c r="AB154" s="2045"/>
      <c r="AC154" s="2029"/>
      <c r="AD154" s="2029"/>
      <c r="AE154" s="2046"/>
      <c r="AF154" s="2046"/>
      <c r="AG154" s="2029"/>
      <c r="AH154" s="2046"/>
      <c r="AI154" s="2046"/>
      <c r="AJ154" s="2047"/>
      <c r="AK154" s="2048"/>
      <c r="AL154" s="2048"/>
    </row>
    <row r="155" spans="1:38">
      <c r="A155" s="2051"/>
      <c r="B155" s="2045"/>
      <c r="C155" s="2029"/>
      <c r="D155" s="2029"/>
      <c r="E155" s="2046"/>
      <c r="F155" s="2046"/>
      <c r="G155" s="2029"/>
      <c r="H155" s="2046"/>
      <c r="I155" s="2046"/>
      <c r="J155" s="2047"/>
      <c r="K155" s="2048"/>
      <c r="L155" s="2048"/>
      <c r="N155" s="2051"/>
      <c r="O155" s="2045"/>
      <c r="P155" s="2029"/>
      <c r="Q155" s="2029"/>
      <c r="R155" s="2046"/>
      <c r="S155" s="2046"/>
      <c r="T155" s="2029"/>
      <c r="U155" s="2046"/>
      <c r="V155" s="2046"/>
      <c r="W155" s="2047"/>
      <c r="X155" s="2048"/>
      <c r="Y155" s="2048"/>
      <c r="AA155" s="2051"/>
      <c r="AB155" s="2045"/>
      <c r="AC155" s="2029"/>
      <c r="AD155" s="2029"/>
      <c r="AE155" s="2046"/>
      <c r="AF155" s="2046"/>
      <c r="AG155" s="2029"/>
      <c r="AH155" s="2046"/>
      <c r="AI155" s="2046"/>
      <c r="AJ155" s="2047"/>
      <c r="AK155" s="2048"/>
      <c r="AL155" s="2048"/>
    </row>
    <row r="156" spans="1:38">
      <c r="A156" s="2051"/>
      <c r="B156" s="2045"/>
      <c r="C156" s="2029"/>
      <c r="D156" s="2029"/>
      <c r="E156" s="2046"/>
      <c r="F156" s="2046"/>
      <c r="G156" s="2029"/>
      <c r="H156" s="2046"/>
      <c r="I156" s="2046"/>
      <c r="J156" s="2047"/>
      <c r="K156" s="2048"/>
      <c r="L156" s="2048"/>
      <c r="N156" s="2051"/>
      <c r="O156" s="2045"/>
      <c r="P156" s="2029"/>
      <c r="Q156" s="2029"/>
      <c r="R156" s="2046"/>
      <c r="S156" s="2046"/>
      <c r="T156" s="2029"/>
      <c r="U156" s="2046"/>
      <c r="V156" s="2046"/>
      <c r="W156" s="2047"/>
      <c r="X156" s="2048"/>
      <c r="Y156" s="2048"/>
      <c r="AA156" s="2051"/>
      <c r="AB156" s="2045"/>
      <c r="AC156" s="2029"/>
      <c r="AD156" s="2029"/>
      <c r="AE156" s="2046"/>
      <c r="AF156" s="2046"/>
      <c r="AG156" s="2029"/>
      <c r="AH156" s="2046"/>
      <c r="AI156" s="2046"/>
      <c r="AJ156" s="2047"/>
      <c r="AK156" s="2048"/>
      <c r="AL156" s="2048"/>
    </row>
    <row r="157" spans="1:38">
      <c r="A157" s="2051"/>
      <c r="B157" s="2045"/>
      <c r="C157" s="2029"/>
      <c r="D157" s="2029"/>
      <c r="E157" s="2046"/>
      <c r="F157" s="2046"/>
      <c r="G157" s="2029"/>
      <c r="H157" s="2046"/>
      <c r="I157" s="2046"/>
      <c r="J157" s="2047"/>
      <c r="K157" s="2048"/>
      <c r="L157" s="2048"/>
      <c r="N157" s="2051"/>
      <c r="O157" s="2045"/>
      <c r="P157" s="2029"/>
      <c r="Q157" s="2029"/>
      <c r="R157" s="2046"/>
      <c r="S157" s="2046"/>
      <c r="T157" s="2029"/>
      <c r="U157" s="2046"/>
      <c r="V157" s="2046"/>
      <c r="W157" s="2047"/>
      <c r="X157" s="2048"/>
      <c r="Y157" s="2048"/>
      <c r="AA157" s="2051"/>
      <c r="AB157" s="2045"/>
      <c r="AC157" s="2029"/>
      <c r="AD157" s="2029"/>
      <c r="AE157" s="2046"/>
      <c r="AF157" s="2046"/>
      <c r="AG157" s="2029"/>
      <c r="AH157" s="2046"/>
      <c r="AI157" s="2046"/>
      <c r="AJ157" s="2047"/>
      <c r="AK157" s="2048"/>
      <c r="AL157" s="2048"/>
    </row>
    <row r="158" spans="1:38">
      <c r="A158" s="2051"/>
      <c r="B158" s="2045"/>
      <c r="C158" s="2029"/>
      <c r="D158" s="2029"/>
      <c r="E158" s="2046"/>
      <c r="F158" s="2046"/>
      <c r="G158" s="2029"/>
      <c r="H158" s="2046"/>
      <c r="I158" s="2046"/>
      <c r="J158" s="2047"/>
      <c r="K158" s="2048"/>
      <c r="L158" s="2048"/>
      <c r="N158" s="2051"/>
      <c r="O158" s="2045"/>
      <c r="P158" s="2029"/>
      <c r="Q158" s="2029"/>
      <c r="R158" s="2046"/>
      <c r="S158" s="2046"/>
      <c r="T158" s="2029"/>
      <c r="U158" s="2046"/>
      <c r="V158" s="2046"/>
      <c r="W158" s="2047"/>
      <c r="X158" s="2048"/>
      <c r="Y158" s="2048"/>
      <c r="AA158" s="2051"/>
      <c r="AB158" s="2045"/>
      <c r="AC158" s="2029"/>
      <c r="AD158" s="2029"/>
      <c r="AE158" s="2046"/>
      <c r="AF158" s="2046"/>
      <c r="AG158" s="2029"/>
      <c r="AH158" s="2046"/>
      <c r="AI158" s="2046"/>
      <c r="AJ158" s="2047"/>
      <c r="AK158" s="2048"/>
      <c r="AL158" s="2048"/>
    </row>
    <row r="159" spans="1:38">
      <c r="A159" s="2051"/>
      <c r="B159" s="2045"/>
      <c r="C159" s="2029"/>
      <c r="D159" s="2029"/>
      <c r="E159" s="2046"/>
      <c r="F159" s="2046"/>
      <c r="G159" s="2029"/>
      <c r="H159" s="2046"/>
      <c r="I159" s="2046"/>
      <c r="J159" s="2047"/>
      <c r="K159" s="2048"/>
      <c r="L159" s="2048"/>
      <c r="N159" s="2051"/>
      <c r="O159" s="2045"/>
      <c r="P159" s="2029"/>
      <c r="Q159" s="2029"/>
      <c r="R159" s="2046"/>
      <c r="S159" s="2046"/>
      <c r="T159" s="2029"/>
      <c r="U159" s="2046"/>
      <c r="V159" s="2046"/>
      <c r="W159" s="2047"/>
      <c r="X159" s="2048"/>
      <c r="Y159" s="2048"/>
      <c r="AA159" s="2051"/>
      <c r="AB159" s="2045"/>
      <c r="AC159" s="2029"/>
      <c r="AD159" s="2029"/>
      <c r="AE159" s="2046"/>
      <c r="AF159" s="2046"/>
      <c r="AG159" s="2029"/>
      <c r="AH159" s="2046"/>
      <c r="AI159" s="2046"/>
      <c r="AJ159" s="2047"/>
      <c r="AK159" s="2048"/>
      <c r="AL159" s="2048"/>
    </row>
    <row r="160" spans="1:38">
      <c r="A160" s="2051"/>
      <c r="B160" s="2045"/>
      <c r="C160" s="2029"/>
      <c r="D160" s="2029"/>
      <c r="E160" s="2046"/>
      <c r="F160" s="2046"/>
      <c r="G160" s="2029"/>
      <c r="H160" s="2046"/>
      <c r="I160" s="2046"/>
      <c r="J160" s="2047"/>
      <c r="K160" s="2048"/>
      <c r="L160" s="2048"/>
      <c r="N160" s="2051"/>
      <c r="O160" s="2045"/>
      <c r="P160" s="2029"/>
      <c r="Q160" s="2029"/>
      <c r="R160" s="2046"/>
      <c r="S160" s="2046"/>
      <c r="T160" s="2029"/>
      <c r="U160" s="2046"/>
      <c r="V160" s="2046"/>
      <c r="W160" s="2047"/>
      <c r="X160" s="2048"/>
      <c r="Y160" s="2048"/>
      <c r="AA160" s="2051"/>
      <c r="AB160" s="2045"/>
      <c r="AC160" s="2029"/>
      <c r="AD160" s="2029"/>
      <c r="AE160" s="2046"/>
      <c r="AF160" s="2046"/>
      <c r="AG160" s="2029"/>
      <c r="AH160" s="2046"/>
      <c r="AI160" s="2046"/>
      <c r="AJ160" s="2047"/>
      <c r="AK160" s="2048"/>
      <c r="AL160" s="2048"/>
    </row>
    <row r="161" spans="1:38">
      <c r="A161" s="2051"/>
      <c r="B161" s="2045"/>
      <c r="C161" s="2029"/>
      <c r="D161" s="2029"/>
      <c r="E161" s="2046"/>
      <c r="F161" s="2046"/>
      <c r="G161" s="2029"/>
      <c r="H161" s="2046"/>
      <c r="I161" s="2046"/>
      <c r="J161" s="2047"/>
      <c r="K161" s="2048"/>
      <c r="L161" s="2048"/>
      <c r="N161" s="2051"/>
      <c r="O161" s="2045"/>
      <c r="P161" s="2029"/>
      <c r="Q161" s="2029"/>
      <c r="R161" s="2046"/>
      <c r="S161" s="2046"/>
      <c r="T161" s="2029"/>
      <c r="U161" s="2046"/>
      <c r="V161" s="2046"/>
      <c r="W161" s="2047"/>
      <c r="X161" s="2048"/>
      <c r="Y161" s="2048"/>
      <c r="AA161" s="2051"/>
      <c r="AB161" s="2045"/>
      <c r="AC161" s="2029"/>
      <c r="AD161" s="2029"/>
      <c r="AE161" s="2046"/>
      <c r="AF161" s="2046"/>
      <c r="AG161" s="2029"/>
      <c r="AH161" s="2046"/>
      <c r="AI161" s="2046"/>
      <c r="AJ161" s="2047"/>
      <c r="AK161" s="2048"/>
      <c r="AL161" s="2048"/>
    </row>
    <row r="162" spans="1:38">
      <c r="A162" s="2051"/>
      <c r="B162" s="2045"/>
      <c r="C162" s="2029"/>
      <c r="D162" s="2029"/>
      <c r="E162" s="2046"/>
      <c r="F162" s="2046"/>
      <c r="G162" s="2029"/>
      <c r="H162" s="2046"/>
      <c r="I162" s="2046"/>
      <c r="J162" s="2047"/>
      <c r="K162" s="2048"/>
      <c r="L162" s="2048"/>
      <c r="N162" s="2051"/>
      <c r="O162" s="2045"/>
      <c r="P162" s="2029"/>
      <c r="Q162" s="2029"/>
      <c r="R162" s="2046"/>
      <c r="S162" s="2046"/>
      <c r="T162" s="2029"/>
      <c r="U162" s="2046"/>
      <c r="V162" s="2046"/>
      <c r="W162" s="2047"/>
      <c r="X162" s="2048"/>
      <c r="Y162" s="2048"/>
      <c r="AA162" s="2051"/>
      <c r="AB162" s="2045"/>
      <c r="AC162" s="2029"/>
      <c r="AD162" s="2029"/>
      <c r="AE162" s="2046"/>
      <c r="AF162" s="2046"/>
      <c r="AG162" s="2029"/>
      <c r="AH162" s="2046"/>
      <c r="AI162" s="2046"/>
      <c r="AJ162" s="2047"/>
      <c r="AK162" s="2048"/>
      <c r="AL162" s="2048"/>
    </row>
    <row r="163" spans="1:38">
      <c r="A163" s="2051"/>
      <c r="B163" s="2045"/>
      <c r="C163" s="2029"/>
      <c r="D163" s="2029"/>
      <c r="E163" s="2046"/>
      <c r="F163" s="2046"/>
      <c r="G163" s="2029"/>
      <c r="H163" s="2046"/>
      <c r="I163" s="2046"/>
      <c r="J163" s="2047"/>
      <c r="K163" s="2048"/>
      <c r="L163" s="2048"/>
      <c r="N163" s="2051"/>
      <c r="O163" s="2045"/>
      <c r="P163" s="2029"/>
      <c r="Q163" s="2029"/>
      <c r="R163" s="2046"/>
      <c r="S163" s="2046"/>
      <c r="T163" s="2029"/>
      <c r="U163" s="2046"/>
      <c r="V163" s="2046"/>
      <c r="W163" s="2047"/>
      <c r="X163" s="2048"/>
      <c r="Y163" s="2048"/>
      <c r="AA163" s="2051"/>
      <c r="AB163" s="2045"/>
      <c r="AC163" s="2029"/>
      <c r="AD163" s="2029"/>
      <c r="AE163" s="2046"/>
      <c r="AF163" s="2046"/>
      <c r="AG163" s="2029"/>
      <c r="AH163" s="2046"/>
      <c r="AI163" s="2046"/>
      <c r="AJ163" s="2047"/>
      <c r="AK163" s="2048"/>
      <c r="AL163" s="2048"/>
    </row>
    <row r="164" spans="1:38">
      <c r="A164" s="2051"/>
      <c r="B164" s="2045"/>
      <c r="C164" s="2029"/>
      <c r="D164" s="2029"/>
      <c r="E164" s="2046"/>
      <c r="F164" s="2046"/>
      <c r="G164" s="2029"/>
      <c r="H164" s="2046"/>
      <c r="I164" s="2046"/>
      <c r="J164" s="2047"/>
      <c r="K164" s="2048"/>
      <c r="L164" s="2048"/>
      <c r="N164" s="2051"/>
      <c r="O164" s="2045"/>
      <c r="P164" s="2029"/>
      <c r="Q164" s="2029"/>
      <c r="R164" s="2046"/>
      <c r="S164" s="2046"/>
      <c r="T164" s="2029"/>
      <c r="U164" s="2046"/>
      <c r="V164" s="2046"/>
      <c r="W164" s="2047"/>
      <c r="X164" s="2048"/>
      <c r="Y164" s="2048"/>
      <c r="AA164" s="2051"/>
      <c r="AB164" s="2045"/>
      <c r="AC164" s="2029"/>
      <c r="AD164" s="2029"/>
      <c r="AE164" s="2046"/>
      <c r="AF164" s="2046"/>
      <c r="AG164" s="2029"/>
      <c r="AH164" s="2046"/>
      <c r="AI164" s="2046"/>
      <c r="AJ164" s="2047"/>
      <c r="AK164" s="2048"/>
      <c r="AL164" s="2048"/>
    </row>
    <row r="165" spans="1:38">
      <c r="A165" s="2051"/>
      <c r="B165" s="2045"/>
      <c r="C165" s="2029"/>
      <c r="D165" s="2029"/>
      <c r="E165" s="2046"/>
      <c r="F165" s="2046"/>
      <c r="G165" s="2029"/>
      <c r="H165" s="2046"/>
      <c r="I165" s="2046"/>
      <c r="J165" s="2047"/>
      <c r="K165" s="2048"/>
      <c r="L165" s="2048"/>
      <c r="N165" s="2051"/>
      <c r="O165" s="2045"/>
      <c r="P165" s="2029"/>
      <c r="Q165" s="2029"/>
      <c r="R165" s="2046"/>
      <c r="S165" s="2046"/>
      <c r="T165" s="2029"/>
      <c r="U165" s="2046"/>
      <c r="V165" s="2046"/>
      <c r="W165" s="2047"/>
      <c r="X165" s="2048"/>
      <c r="Y165" s="2048"/>
      <c r="AA165" s="2051"/>
      <c r="AB165" s="2045"/>
      <c r="AC165" s="2029"/>
      <c r="AD165" s="2029"/>
      <c r="AE165" s="2046"/>
      <c r="AF165" s="2046"/>
      <c r="AG165" s="2029"/>
      <c r="AH165" s="2046"/>
      <c r="AI165" s="2046"/>
      <c r="AJ165" s="2047"/>
      <c r="AK165" s="2048"/>
      <c r="AL165" s="2048"/>
    </row>
    <row r="166" spans="1:38">
      <c r="A166" s="2051"/>
      <c r="B166" s="2045"/>
      <c r="C166" s="2029"/>
      <c r="D166" s="2029"/>
      <c r="E166" s="2046"/>
      <c r="F166" s="2046"/>
      <c r="G166" s="2029"/>
      <c r="H166" s="2046"/>
      <c r="I166" s="2046"/>
      <c r="J166" s="2047"/>
      <c r="K166" s="2048"/>
      <c r="L166" s="2048"/>
      <c r="N166" s="2051"/>
      <c r="O166" s="2045"/>
      <c r="P166" s="2029"/>
      <c r="Q166" s="2029"/>
      <c r="R166" s="2046"/>
      <c r="S166" s="2046"/>
      <c r="T166" s="2029"/>
      <c r="U166" s="2046"/>
      <c r="V166" s="2046"/>
      <c r="W166" s="2047"/>
      <c r="X166" s="2048"/>
      <c r="Y166" s="2048"/>
      <c r="AA166" s="2051"/>
      <c r="AB166" s="2045"/>
      <c r="AC166" s="2029"/>
      <c r="AD166" s="2029"/>
      <c r="AE166" s="2046"/>
      <c r="AF166" s="2046"/>
      <c r="AG166" s="2029"/>
      <c r="AH166" s="2046"/>
      <c r="AI166" s="2046"/>
      <c r="AJ166" s="2047"/>
      <c r="AK166" s="2048"/>
      <c r="AL166" s="2048"/>
    </row>
    <row r="167" spans="1:38">
      <c r="A167" s="2051"/>
      <c r="B167" s="2045"/>
      <c r="C167" s="2029"/>
      <c r="D167" s="2029"/>
      <c r="E167" s="2046"/>
      <c r="F167" s="2046"/>
      <c r="G167" s="2029"/>
      <c r="H167" s="2046"/>
      <c r="I167" s="2046"/>
      <c r="J167" s="2047"/>
      <c r="K167" s="2048"/>
      <c r="L167" s="2048"/>
      <c r="N167" s="2051"/>
      <c r="O167" s="2045"/>
      <c r="P167" s="2029"/>
      <c r="Q167" s="2029"/>
      <c r="R167" s="2046"/>
      <c r="S167" s="2046"/>
      <c r="T167" s="2029"/>
      <c r="U167" s="2046"/>
      <c r="V167" s="2046"/>
      <c r="W167" s="2047"/>
      <c r="X167" s="2048"/>
      <c r="Y167" s="2048"/>
      <c r="AA167" s="2051"/>
      <c r="AB167" s="2045"/>
      <c r="AC167" s="2029"/>
      <c r="AD167" s="2029"/>
      <c r="AE167" s="2046"/>
      <c r="AF167" s="2046"/>
      <c r="AG167" s="2029"/>
      <c r="AH167" s="2046"/>
      <c r="AI167" s="2046"/>
      <c r="AJ167" s="2047"/>
      <c r="AK167" s="2048"/>
      <c r="AL167" s="2048"/>
    </row>
    <row r="168" spans="1:38">
      <c r="A168" s="2051"/>
      <c r="B168" s="2045"/>
      <c r="C168" s="2029"/>
      <c r="D168" s="2029"/>
      <c r="E168" s="2046"/>
      <c r="F168" s="2046"/>
      <c r="G168" s="2029"/>
      <c r="H168" s="2046"/>
      <c r="I168" s="2046"/>
      <c r="J168" s="2047"/>
      <c r="K168" s="2048"/>
      <c r="L168" s="2048"/>
      <c r="N168" s="2051"/>
      <c r="O168" s="2045"/>
      <c r="P168" s="2029"/>
      <c r="Q168" s="2029"/>
      <c r="R168" s="2046"/>
      <c r="S168" s="2046"/>
      <c r="T168" s="2029"/>
      <c r="U168" s="2046"/>
      <c r="V168" s="2046"/>
      <c r="W168" s="2047"/>
      <c r="X168" s="2048"/>
      <c r="Y168" s="2048"/>
      <c r="AA168" s="2051"/>
      <c r="AB168" s="2045"/>
      <c r="AC168" s="2029"/>
      <c r="AD168" s="2029"/>
      <c r="AE168" s="2046"/>
      <c r="AF168" s="2046"/>
      <c r="AG168" s="2029"/>
      <c r="AH168" s="2046"/>
      <c r="AI168" s="2046"/>
      <c r="AJ168" s="2047"/>
      <c r="AK168" s="2048"/>
      <c r="AL168" s="2048"/>
    </row>
    <row r="169" spans="1:38">
      <c r="A169" s="2051"/>
      <c r="B169" s="2045"/>
      <c r="C169" s="2029"/>
      <c r="D169" s="2029"/>
      <c r="E169" s="2046"/>
      <c r="F169" s="2046"/>
      <c r="G169" s="2029"/>
      <c r="H169" s="2046"/>
      <c r="I169" s="2046"/>
      <c r="J169" s="2047"/>
      <c r="K169" s="2048"/>
      <c r="L169" s="2048"/>
      <c r="N169" s="2051"/>
      <c r="O169" s="2045"/>
      <c r="P169" s="2029"/>
      <c r="Q169" s="2029"/>
      <c r="R169" s="2046"/>
      <c r="S169" s="2046"/>
      <c r="T169" s="2029"/>
      <c r="U169" s="2046"/>
      <c r="V169" s="2046"/>
      <c r="W169" s="2047"/>
      <c r="X169" s="2048"/>
      <c r="Y169" s="2048"/>
      <c r="AA169" s="2051"/>
      <c r="AB169" s="2045"/>
      <c r="AC169" s="2029"/>
      <c r="AD169" s="2029"/>
      <c r="AE169" s="2046"/>
      <c r="AF169" s="2046"/>
      <c r="AG169" s="2029"/>
      <c r="AH169" s="2046"/>
      <c r="AI169" s="2046"/>
      <c r="AJ169" s="2047"/>
      <c r="AK169" s="2048"/>
      <c r="AL169" s="2048"/>
    </row>
    <row r="170" spans="1:38">
      <c r="A170" s="2051"/>
      <c r="B170" s="2045"/>
      <c r="C170" s="2029"/>
      <c r="D170" s="2029"/>
      <c r="E170" s="2046"/>
      <c r="F170" s="2046"/>
      <c r="G170" s="2029"/>
      <c r="H170" s="2046"/>
      <c r="I170" s="2046"/>
      <c r="J170" s="2047"/>
      <c r="K170" s="2048"/>
      <c r="L170" s="2048"/>
      <c r="N170" s="2051"/>
      <c r="O170" s="2045"/>
      <c r="P170" s="2029"/>
      <c r="Q170" s="2029"/>
      <c r="R170" s="2046"/>
      <c r="S170" s="2046"/>
      <c r="T170" s="2029"/>
      <c r="U170" s="2046"/>
      <c r="V170" s="2046"/>
      <c r="W170" s="2047"/>
      <c r="X170" s="2048"/>
      <c r="Y170" s="2048"/>
      <c r="AA170" s="2051"/>
      <c r="AB170" s="2045"/>
      <c r="AC170" s="2029"/>
      <c r="AD170" s="2029"/>
      <c r="AE170" s="2046"/>
      <c r="AF170" s="2046"/>
      <c r="AG170" s="2029"/>
      <c r="AH170" s="2046"/>
      <c r="AI170" s="2046"/>
      <c r="AJ170" s="2047"/>
      <c r="AK170" s="2048"/>
      <c r="AL170" s="2048"/>
    </row>
    <row r="171" spans="1:38">
      <c r="A171" s="2051"/>
      <c r="B171" s="2045"/>
      <c r="C171" s="2029"/>
      <c r="D171" s="2029"/>
      <c r="E171" s="2046"/>
      <c r="F171" s="2046"/>
      <c r="G171" s="2029"/>
      <c r="H171" s="2046"/>
      <c r="I171" s="2046"/>
      <c r="J171" s="2047"/>
      <c r="K171" s="2048"/>
      <c r="L171" s="2048"/>
      <c r="N171" s="2051"/>
      <c r="O171" s="2045"/>
      <c r="P171" s="2029"/>
      <c r="Q171" s="2029"/>
      <c r="R171" s="2046"/>
      <c r="S171" s="2046"/>
      <c r="T171" s="2029"/>
      <c r="U171" s="2046"/>
      <c r="V171" s="2046"/>
      <c r="W171" s="2047"/>
      <c r="X171" s="2048"/>
      <c r="Y171" s="2048"/>
      <c r="AA171" s="2051"/>
      <c r="AB171" s="2045"/>
      <c r="AC171" s="2029"/>
      <c r="AD171" s="2029"/>
      <c r="AE171" s="2046"/>
      <c r="AF171" s="2046"/>
      <c r="AG171" s="2029"/>
      <c r="AH171" s="2046"/>
      <c r="AI171" s="2046"/>
      <c r="AJ171" s="2047"/>
      <c r="AK171" s="2048"/>
      <c r="AL171" s="2048"/>
    </row>
    <row r="172" spans="1:38">
      <c r="A172" s="2051"/>
      <c r="B172" s="2045"/>
      <c r="C172" s="2029"/>
      <c r="D172" s="2029"/>
      <c r="E172" s="2046"/>
      <c r="F172" s="2046"/>
      <c r="G172" s="2029"/>
      <c r="H172" s="2046"/>
      <c r="I172" s="2046"/>
      <c r="J172" s="2047"/>
      <c r="K172" s="2048"/>
      <c r="L172" s="2048"/>
      <c r="N172" s="2051"/>
      <c r="O172" s="2045"/>
      <c r="P172" s="2029"/>
      <c r="Q172" s="2029"/>
      <c r="R172" s="2046"/>
      <c r="S172" s="2046"/>
      <c r="T172" s="2029"/>
      <c r="U172" s="2046"/>
      <c r="V172" s="2046"/>
      <c r="W172" s="2047"/>
      <c r="X172" s="2048"/>
      <c r="Y172" s="2048"/>
      <c r="AA172" s="2051"/>
      <c r="AB172" s="2045"/>
      <c r="AC172" s="2029"/>
      <c r="AD172" s="2029"/>
      <c r="AE172" s="2046"/>
      <c r="AF172" s="2046"/>
      <c r="AG172" s="2029"/>
      <c r="AH172" s="2046"/>
      <c r="AI172" s="2046"/>
      <c r="AJ172" s="2047"/>
      <c r="AK172" s="2048"/>
      <c r="AL172" s="2048"/>
    </row>
    <row r="173" spans="1:38">
      <c r="A173" s="2051"/>
      <c r="B173" s="2045"/>
      <c r="C173" s="2029"/>
      <c r="D173" s="2029"/>
      <c r="E173" s="2046"/>
      <c r="F173" s="2046"/>
      <c r="G173" s="2029"/>
      <c r="H173" s="2046"/>
      <c r="I173" s="2046"/>
      <c r="J173" s="2047"/>
      <c r="K173" s="2048"/>
      <c r="L173" s="2048"/>
      <c r="N173" s="2051"/>
      <c r="O173" s="2045"/>
      <c r="P173" s="2029"/>
      <c r="Q173" s="2029"/>
      <c r="R173" s="2046"/>
      <c r="S173" s="2046"/>
      <c r="T173" s="2029"/>
      <c r="U173" s="2046"/>
      <c r="V173" s="2046"/>
      <c r="W173" s="2047"/>
      <c r="X173" s="2048"/>
      <c r="Y173" s="2048"/>
      <c r="AA173" s="2051"/>
      <c r="AB173" s="2045"/>
      <c r="AC173" s="2029"/>
      <c r="AD173" s="2029"/>
      <c r="AE173" s="2046"/>
      <c r="AF173" s="2046"/>
      <c r="AG173" s="2029"/>
      <c r="AH173" s="2046"/>
      <c r="AI173" s="2046"/>
      <c r="AJ173" s="2047"/>
      <c r="AK173" s="2048"/>
      <c r="AL173" s="2048"/>
    </row>
    <row r="174" spans="1:38">
      <c r="A174" s="2051"/>
      <c r="B174" s="2045"/>
      <c r="C174" s="2029"/>
      <c r="D174" s="2029"/>
      <c r="E174" s="2046"/>
      <c r="F174" s="2046"/>
      <c r="G174" s="2029"/>
      <c r="H174" s="2046"/>
      <c r="I174" s="2046"/>
      <c r="J174" s="2047"/>
      <c r="K174" s="2048"/>
      <c r="L174" s="2048"/>
      <c r="N174" s="2051"/>
      <c r="O174" s="2045"/>
      <c r="P174" s="2029"/>
      <c r="Q174" s="2029"/>
      <c r="R174" s="2046"/>
      <c r="S174" s="2046"/>
      <c r="T174" s="2029"/>
      <c r="U174" s="2046"/>
      <c r="V174" s="2046"/>
      <c r="W174" s="2047"/>
      <c r="X174" s="2048"/>
      <c r="Y174" s="2048"/>
      <c r="AA174" s="2051"/>
      <c r="AB174" s="2045"/>
      <c r="AC174" s="2029"/>
      <c r="AD174" s="2029"/>
      <c r="AE174" s="2046"/>
      <c r="AF174" s="2046"/>
      <c r="AG174" s="2029"/>
      <c r="AH174" s="2046"/>
      <c r="AI174" s="2046"/>
      <c r="AJ174" s="2047"/>
      <c r="AK174" s="2048"/>
      <c r="AL174" s="2048"/>
    </row>
    <row r="175" spans="1:38">
      <c r="A175" s="2051"/>
      <c r="B175" s="2045"/>
      <c r="C175" s="2029"/>
      <c r="D175" s="2029"/>
      <c r="E175" s="2046"/>
      <c r="F175" s="2046"/>
      <c r="G175" s="2029"/>
      <c r="H175" s="2046"/>
      <c r="I175" s="2046"/>
      <c r="J175" s="2047"/>
      <c r="K175" s="2048"/>
      <c r="L175" s="2048"/>
      <c r="N175" s="2051"/>
      <c r="O175" s="2045"/>
      <c r="P175" s="2029"/>
      <c r="Q175" s="2029"/>
      <c r="R175" s="2046"/>
      <c r="S175" s="2046"/>
      <c r="T175" s="2029"/>
      <c r="U175" s="2046"/>
      <c r="V175" s="2046"/>
      <c r="W175" s="2047"/>
      <c r="X175" s="2048"/>
      <c r="Y175" s="2048"/>
      <c r="AA175" s="2051"/>
      <c r="AB175" s="2045"/>
      <c r="AC175" s="2029"/>
      <c r="AD175" s="2029"/>
      <c r="AE175" s="2046"/>
      <c r="AF175" s="2046"/>
      <c r="AG175" s="2029"/>
      <c r="AH175" s="2046"/>
      <c r="AI175" s="2046"/>
      <c r="AJ175" s="2047"/>
      <c r="AK175" s="2048"/>
      <c r="AL175" s="2048"/>
    </row>
    <row r="176" spans="1:38">
      <c r="A176" s="2051"/>
      <c r="B176" s="2045"/>
      <c r="C176" s="2029"/>
      <c r="D176" s="2029"/>
      <c r="E176" s="2046"/>
      <c r="F176" s="2046"/>
      <c r="G176" s="2029"/>
      <c r="H176" s="2046"/>
      <c r="I176" s="2046"/>
      <c r="J176" s="2047"/>
      <c r="K176" s="2048"/>
      <c r="L176" s="2048"/>
      <c r="N176" s="2051"/>
      <c r="O176" s="2045"/>
      <c r="P176" s="2029"/>
      <c r="Q176" s="2029"/>
      <c r="R176" s="2046"/>
      <c r="S176" s="2046"/>
      <c r="T176" s="2029"/>
      <c r="U176" s="2046"/>
      <c r="V176" s="2046"/>
      <c r="W176" s="2047"/>
      <c r="X176" s="2048"/>
      <c r="Y176" s="2048"/>
      <c r="AA176" s="2051"/>
      <c r="AB176" s="2045"/>
      <c r="AC176" s="2029"/>
      <c r="AD176" s="2029"/>
      <c r="AE176" s="2046"/>
      <c r="AF176" s="2046"/>
      <c r="AG176" s="2029"/>
      <c r="AH176" s="2046"/>
      <c r="AI176" s="2046"/>
      <c r="AJ176" s="2047"/>
      <c r="AK176" s="2048"/>
      <c r="AL176" s="2048"/>
    </row>
    <row r="177" spans="1:38">
      <c r="A177" s="2051"/>
      <c r="B177" s="2045"/>
      <c r="C177" s="2029"/>
      <c r="D177" s="2029"/>
      <c r="E177" s="2046"/>
      <c r="F177" s="2046"/>
      <c r="G177" s="2029"/>
      <c r="H177" s="2046"/>
      <c r="I177" s="2046"/>
      <c r="J177" s="2047"/>
      <c r="K177" s="2048"/>
      <c r="L177" s="2048"/>
      <c r="N177" s="2051"/>
      <c r="O177" s="2045"/>
      <c r="P177" s="2029"/>
      <c r="Q177" s="2029"/>
      <c r="R177" s="2046"/>
      <c r="S177" s="2046"/>
      <c r="T177" s="2029"/>
      <c r="U177" s="2046"/>
      <c r="V177" s="2046"/>
      <c r="W177" s="2047"/>
      <c r="X177" s="2048"/>
      <c r="Y177" s="2048"/>
      <c r="AA177" s="2051"/>
      <c r="AB177" s="2045"/>
      <c r="AC177" s="2029"/>
      <c r="AD177" s="2029"/>
      <c r="AE177" s="2046"/>
      <c r="AF177" s="2046"/>
      <c r="AG177" s="2029"/>
      <c r="AH177" s="2046"/>
      <c r="AI177" s="2046"/>
      <c r="AJ177" s="2047"/>
      <c r="AK177" s="2048"/>
      <c r="AL177" s="2048"/>
    </row>
    <row r="178" spans="1:38">
      <c r="A178" s="2051"/>
      <c r="B178" s="2045"/>
      <c r="C178" s="2029"/>
      <c r="D178" s="2029"/>
      <c r="E178" s="2046"/>
      <c r="F178" s="2046"/>
      <c r="G178" s="2029"/>
      <c r="H178" s="2046"/>
      <c r="I178" s="2046"/>
      <c r="J178" s="2047"/>
      <c r="K178" s="2048"/>
      <c r="L178" s="2048"/>
      <c r="N178" s="2051"/>
      <c r="O178" s="2045"/>
      <c r="P178" s="2029"/>
      <c r="Q178" s="2029"/>
      <c r="R178" s="2046"/>
      <c r="S178" s="2046"/>
      <c r="T178" s="2029"/>
      <c r="U178" s="2046"/>
      <c r="V178" s="2046"/>
      <c r="W178" s="2047"/>
      <c r="X178" s="2048"/>
      <c r="Y178" s="2048"/>
      <c r="AA178" s="2051"/>
      <c r="AB178" s="2045"/>
      <c r="AC178" s="2029"/>
      <c r="AD178" s="2029"/>
      <c r="AE178" s="2046"/>
      <c r="AF178" s="2046"/>
      <c r="AG178" s="2029"/>
      <c r="AH178" s="2046"/>
      <c r="AI178" s="2046"/>
      <c r="AJ178" s="2047"/>
      <c r="AK178" s="2048"/>
      <c r="AL178" s="2048"/>
    </row>
    <row r="179" spans="1:38">
      <c r="A179" s="2051"/>
      <c r="B179" s="2045"/>
      <c r="C179" s="2029"/>
      <c r="D179" s="2029"/>
      <c r="E179" s="2046"/>
      <c r="F179" s="2046"/>
      <c r="G179" s="2029"/>
      <c r="H179" s="2046"/>
      <c r="I179" s="2046"/>
      <c r="J179" s="2047"/>
      <c r="K179" s="2048"/>
      <c r="L179" s="2048"/>
      <c r="N179" s="2051"/>
      <c r="O179" s="2045"/>
      <c r="P179" s="2029"/>
      <c r="Q179" s="2029"/>
      <c r="R179" s="2046"/>
      <c r="S179" s="2046"/>
      <c r="T179" s="2029"/>
      <c r="U179" s="2046"/>
      <c r="V179" s="2046"/>
      <c r="W179" s="2047"/>
      <c r="X179" s="2048"/>
      <c r="Y179" s="2048"/>
      <c r="AA179" s="2051"/>
      <c r="AB179" s="2045"/>
      <c r="AC179" s="2029"/>
      <c r="AD179" s="2029"/>
      <c r="AE179" s="2046"/>
      <c r="AF179" s="2046"/>
      <c r="AG179" s="2029"/>
      <c r="AH179" s="2046"/>
      <c r="AI179" s="2046"/>
      <c r="AJ179" s="2047"/>
      <c r="AK179" s="2048"/>
      <c r="AL179" s="2048"/>
    </row>
    <row r="180" spans="1:38">
      <c r="A180" s="2051"/>
      <c r="B180" s="2045"/>
      <c r="C180" s="2029"/>
      <c r="D180" s="2029"/>
      <c r="E180" s="2046"/>
      <c r="F180" s="2046"/>
      <c r="G180" s="2029"/>
      <c r="H180" s="2046"/>
      <c r="I180" s="2046"/>
      <c r="J180" s="2047"/>
      <c r="K180" s="2048"/>
      <c r="L180" s="2048"/>
      <c r="N180" s="2051"/>
      <c r="O180" s="2045"/>
      <c r="P180" s="2029"/>
      <c r="Q180" s="2029"/>
      <c r="R180" s="2046"/>
      <c r="S180" s="2046"/>
      <c r="T180" s="2029"/>
      <c r="U180" s="2046"/>
      <c r="V180" s="2046"/>
      <c r="W180" s="2047"/>
      <c r="X180" s="2048"/>
      <c r="Y180" s="2048"/>
      <c r="AA180" s="2051"/>
      <c r="AB180" s="2045"/>
      <c r="AC180" s="2029"/>
      <c r="AD180" s="2029"/>
      <c r="AE180" s="2046"/>
      <c r="AF180" s="2046"/>
      <c r="AG180" s="2029"/>
      <c r="AH180" s="2046"/>
      <c r="AI180" s="2046"/>
      <c r="AJ180" s="2047"/>
      <c r="AK180" s="2048"/>
      <c r="AL180" s="2048"/>
    </row>
    <row r="181" spans="1:38">
      <c r="A181" s="2051"/>
      <c r="B181" s="2045"/>
      <c r="C181" s="2029"/>
      <c r="D181" s="2029"/>
      <c r="E181" s="2046"/>
      <c r="F181" s="2046"/>
      <c r="G181" s="2029"/>
      <c r="H181" s="2046"/>
      <c r="I181" s="2046"/>
      <c r="J181" s="2047"/>
      <c r="K181" s="2048"/>
      <c r="L181" s="2048"/>
      <c r="N181" s="2051"/>
      <c r="O181" s="2045"/>
      <c r="P181" s="2029"/>
      <c r="Q181" s="2029"/>
      <c r="R181" s="2046"/>
      <c r="S181" s="2046"/>
      <c r="T181" s="2029"/>
      <c r="U181" s="2046"/>
      <c r="V181" s="2046"/>
      <c r="W181" s="2047"/>
      <c r="X181" s="2048"/>
      <c r="Y181" s="2048"/>
      <c r="AA181" s="2051"/>
      <c r="AB181" s="2045"/>
      <c r="AC181" s="2029"/>
      <c r="AD181" s="2029"/>
      <c r="AE181" s="2046"/>
      <c r="AF181" s="2046"/>
      <c r="AG181" s="2029"/>
      <c r="AH181" s="2046"/>
      <c r="AI181" s="2046"/>
      <c r="AJ181" s="2047"/>
      <c r="AK181" s="2048"/>
      <c r="AL181" s="2048"/>
    </row>
    <row r="182" spans="1:38">
      <c r="A182" s="2051"/>
      <c r="B182" s="2045"/>
      <c r="C182" s="2029"/>
      <c r="D182" s="2029"/>
      <c r="E182" s="2046"/>
      <c r="F182" s="2046"/>
      <c r="G182" s="2029"/>
      <c r="H182" s="2046"/>
      <c r="I182" s="2046"/>
      <c r="J182" s="2047"/>
      <c r="K182" s="2048"/>
      <c r="L182" s="2048"/>
      <c r="N182" s="2051"/>
      <c r="O182" s="2045"/>
      <c r="P182" s="2029"/>
      <c r="Q182" s="2029"/>
      <c r="R182" s="2046"/>
      <c r="S182" s="2046"/>
      <c r="T182" s="2029"/>
      <c r="U182" s="2046"/>
      <c r="V182" s="2046"/>
      <c r="W182" s="2047"/>
      <c r="X182" s="2048"/>
      <c r="Y182" s="2048"/>
      <c r="AA182" s="2051"/>
      <c r="AB182" s="2045"/>
      <c r="AC182" s="2029"/>
      <c r="AD182" s="2029"/>
      <c r="AE182" s="2046"/>
      <c r="AF182" s="2046"/>
      <c r="AG182" s="2029"/>
      <c r="AH182" s="2046"/>
      <c r="AI182" s="2046"/>
      <c r="AJ182" s="2047"/>
      <c r="AK182" s="2048"/>
      <c r="AL182" s="2048"/>
    </row>
    <row r="183" spans="1:38">
      <c r="A183" s="2051"/>
      <c r="B183" s="2045"/>
      <c r="C183" s="2029"/>
      <c r="D183" s="2029"/>
      <c r="E183" s="2046"/>
      <c r="F183" s="2046"/>
      <c r="G183" s="2029"/>
      <c r="H183" s="2046"/>
      <c r="I183" s="2046"/>
      <c r="J183" s="2047"/>
      <c r="K183" s="2048"/>
      <c r="L183" s="2048"/>
      <c r="N183" s="2051"/>
      <c r="O183" s="2045"/>
      <c r="P183" s="2029"/>
      <c r="Q183" s="2029"/>
      <c r="R183" s="2046"/>
      <c r="S183" s="2046"/>
      <c r="T183" s="2029"/>
      <c r="U183" s="2046"/>
      <c r="V183" s="2046"/>
      <c r="W183" s="2047"/>
      <c r="X183" s="2048"/>
      <c r="Y183" s="2048"/>
      <c r="AA183" s="2051"/>
      <c r="AB183" s="2045"/>
      <c r="AC183" s="2029"/>
      <c r="AD183" s="2029"/>
      <c r="AE183" s="2046"/>
      <c r="AF183" s="2046"/>
      <c r="AG183" s="2029"/>
      <c r="AH183" s="2046"/>
      <c r="AI183" s="2046"/>
      <c r="AJ183" s="2047"/>
      <c r="AK183" s="2048"/>
      <c r="AL183" s="2048"/>
    </row>
    <row r="184" spans="1:38">
      <c r="A184" s="2051"/>
      <c r="B184" s="2045"/>
      <c r="C184" s="2029"/>
      <c r="D184" s="2029"/>
      <c r="E184" s="2046"/>
      <c r="F184" s="2046"/>
      <c r="G184" s="2029"/>
      <c r="H184" s="2046"/>
      <c r="I184" s="2046"/>
      <c r="J184" s="2047"/>
      <c r="K184" s="2048"/>
      <c r="L184" s="2048"/>
      <c r="N184" s="2051"/>
      <c r="O184" s="2045"/>
      <c r="P184" s="2029"/>
      <c r="Q184" s="2029"/>
      <c r="R184" s="2046"/>
      <c r="S184" s="2046"/>
      <c r="T184" s="2029"/>
      <c r="U184" s="2046"/>
      <c r="V184" s="2046"/>
      <c r="W184" s="2047"/>
      <c r="X184" s="2048"/>
      <c r="Y184" s="2048"/>
      <c r="AA184" s="2051"/>
      <c r="AB184" s="2045"/>
      <c r="AC184" s="2029"/>
      <c r="AD184" s="2029"/>
      <c r="AE184" s="2046"/>
      <c r="AF184" s="2046"/>
      <c r="AG184" s="2029"/>
      <c r="AH184" s="2046"/>
      <c r="AI184" s="2046"/>
      <c r="AJ184" s="2047"/>
      <c r="AK184" s="2048"/>
      <c r="AL184" s="2048"/>
    </row>
    <row r="185" spans="1:38">
      <c r="A185" s="2051"/>
      <c r="B185" s="2045"/>
      <c r="C185" s="2029"/>
      <c r="D185" s="2029"/>
      <c r="E185" s="2046"/>
      <c r="F185" s="2046"/>
      <c r="G185" s="2029"/>
      <c r="H185" s="2046"/>
      <c r="I185" s="2046"/>
      <c r="J185" s="2047"/>
      <c r="K185" s="2048"/>
      <c r="L185" s="2048"/>
      <c r="N185" s="2051"/>
      <c r="O185" s="2045"/>
      <c r="P185" s="2029"/>
      <c r="Q185" s="2029"/>
      <c r="R185" s="2046"/>
      <c r="S185" s="2046"/>
      <c r="T185" s="2029"/>
      <c r="U185" s="2046"/>
      <c r="V185" s="2046"/>
      <c r="W185" s="2047"/>
      <c r="X185" s="2048"/>
      <c r="Y185" s="2048"/>
      <c r="AA185" s="2051"/>
      <c r="AB185" s="2045"/>
      <c r="AC185" s="2029"/>
      <c r="AD185" s="2029"/>
      <c r="AE185" s="2046"/>
      <c r="AF185" s="2046"/>
      <c r="AG185" s="2029"/>
      <c r="AH185" s="2046"/>
      <c r="AI185" s="2046"/>
      <c r="AJ185" s="2047"/>
      <c r="AK185" s="2048"/>
      <c r="AL185" s="2048"/>
    </row>
    <row r="186" spans="1:38">
      <c r="A186" s="2051"/>
      <c r="B186" s="2045"/>
      <c r="C186" s="2029"/>
      <c r="D186" s="2029"/>
      <c r="E186" s="2046"/>
      <c r="F186" s="2046"/>
      <c r="G186" s="2029"/>
      <c r="H186" s="2046"/>
      <c r="I186" s="2046"/>
      <c r="J186" s="2047"/>
      <c r="K186" s="2048"/>
      <c r="L186" s="2048"/>
      <c r="N186" s="2051"/>
      <c r="O186" s="2045"/>
      <c r="P186" s="2029"/>
      <c r="Q186" s="2029"/>
      <c r="R186" s="2046"/>
      <c r="S186" s="2046"/>
      <c r="T186" s="2029"/>
      <c r="U186" s="2046"/>
      <c r="V186" s="2046"/>
      <c r="W186" s="2047"/>
      <c r="X186" s="2048"/>
      <c r="Y186" s="2048"/>
      <c r="AA186" s="2051"/>
      <c r="AB186" s="2045"/>
      <c r="AC186" s="2029"/>
      <c r="AD186" s="2029"/>
      <c r="AE186" s="2046"/>
      <c r="AF186" s="2046"/>
      <c r="AG186" s="2029"/>
      <c r="AH186" s="2046"/>
      <c r="AI186" s="2046"/>
      <c r="AJ186" s="2047"/>
      <c r="AK186" s="2048"/>
      <c r="AL186" s="2048"/>
    </row>
    <row r="187" spans="1:38">
      <c r="A187" s="2051"/>
      <c r="B187" s="2045"/>
      <c r="C187" s="2029"/>
      <c r="D187" s="2029"/>
      <c r="E187" s="2046"/>
      <c r="F187" s="2046"/>
      <c r="G187" s="2029"/>
      <c r="H187" s="2046"/>
      <c r="I187" s="2046"/>
      <c r="J187" s="2047"/>
      <c r="K187" s="2048"/>
      <c r="L187" s="2048"/>
      <c r="N187" s="2051"/>
      <c r="O187" s="2045"/>
      <c r="P187" s="2029"/>
      <c r="Q187" s="2029"/>
      <c r="R187" s="2046"/>
      <c r="S187" s="2046"/>
      <c r="T187" s="2029"/>
      <c r="U187" s="2046"/>
      <c r="V187" s="2046"/>
      <c r="W187" s="2047"/>
      <c r="X187" s="2048"/>
      <c r="Y187" s="2048"/>
      <c r="AA187" s="2051"/>
      <c r="AB187" s="2045"/>
      <c r="AC187" s="2029"/>
      <c r="AD187" s="2029"/>
      <c r="AE187" s="2046"/>
      <c r="AF187" s="2046"/>
      <c r="AG187" s="2029"/>
      <c r="AH187" s="2046"/>
      <c r="AI187" s="2046"/>
      <c r="AJ187" s="2047"/>
      <c r="AK187" s="2048"/>
      <c r="AL187" s="2048"/>
    </row>
    <row r="188" spans="1:38">
      <c r="A188" s="2051"/>
      <c r="B188" s="2045"/>
      <c r="C188" s="2029"/>
      <c r="D188" s="2029"/>
      <c r="E188" s="2046"/>
      <c r="F188" s="2046"/>
      <c r="G188" s="2029"/>
      <c r="H188" s="2046"/>
      <c r="I188" s="2046"/>
      <c r="J188" s="2047"/>
      <c r="K188" s="2048"/>
      <c r="L188" s="2048"/>
      <c r="N188" s="2051"/>
      <c r="O188" s="2045"/>
      <c r="P188" s="2029"/>
      <c r="Q188" s="2029"/>
      <c r="R188" s="2046"/>
      <c r="S188" s="2046"/>
      <c r="T188" s="2029"/>
      <c r="U188" s="2046"/>
      <c r="V188" s="2046"/>
      <c r="W188" s="2047"/>
      <c r="X188" s="2048"/>
      <c r="Y188" s="2048"/>
      <c r="AA188" s="2051"/>
      <c r="AB188" s="2045"/>
      <c r="AC188" s="2029"/>
      <c r="AD188" s="2029"/>
      <c r="AE188" s="2046"/>
      <c r="AF188" s="2046"/>
      <c r="AG188" s="2029"/>
      <c r="AH188" s="2046"/>
      <c r="AI188" s="2046"/>
      <c r="AJ188" s="2047"/>
      <c r="AK188" s="2048"/>
      <c r="AL188" s="2048"/>
    </row>
    <row r="189" spans="1:38">
      <c r="A189" s="2051"/>
      <c r="B189" s="2045"/>
      <c r="C189" s="2029"/>
      <c r="D189" s="2029"/>
      <c r="E189" s="2046"/>
      <c r="F189" s="2046"/>
      <c r="G189" s="2029"/>
      <c r="H189" s="2046"/>
      <c r="I189" s="2046"/>
      <c r="J189" s="2047"/>
      <c r="K189" s="2048"/>
      <c r="L189" s="2048"/>
      <c r="N189" s="2051"/>
      <c r="O189" s="2045"/>
      <c r="P189" s="2029"/>
      <c r="Q189" s="2029"/>
      <c r="R189" s="2046"/>
      <c r="S189" s="2046"/>
      <c r="T189" s="2029"/>
      <c r="U189" s="2046"/>
      <c r="V189" s="2046"/>
      <c r="W189" s="2047"/>
      <c r="X189" s="2048"/>
      <c r="Y189" s="2048"/>
      <c r="AA189" s="2051"/>
      <c r="AB189" s="2045"/>
      <c r="AC189" s="2029"/>
      <c r="AD189" s="2029"/>
      <c r="AE189" s="2046"/>
      <c r="AF189" s="2046"/>
      <c r="AG189" s="2029"/>
      <c r="AH189" s="2046"/>
      <c r="AI189" s="2046"/>
      <c r="AJ189" s="2047"/>
      <c r="AK189" s="2048"/>
      <c r="AL189" s="2048"/>
    </row>
    <row r="190" spans="1:38">
      <c r="A190" s="2051"/>
      <c r="B190" s="2045"/>
      <c r="C190" s="2029"/>
      <c r="D190" s="2029"/>
      <c r="E190" s="2046"/>
      <c r="F190" s="2046"/>
      <c r="G190" s="2029"/>
      <c r="H190" s="2046"/>
      <c r="I190" s="2046"/>
      <c r="J190" s="2047"/>
      <c r="K190" s="2048"/>
      <c r="L190" s="2048"/>
      <c r="N190" s="2051"/>
      <c r="O190" s="2045"/>
      <c r="P190" s="2029"/>
      <c r="Q190" s="2029"/>
      <c r="R190" s="2046"/>
      <c r="S190" s="2046"/>
      <c r="T190" s="2029"/>
      <c r="U190" s="2046"/>
      <c r="V190" s="2046"/>
      <c r="W190" s="2047"/>
      <c r="X190" s="2048"/>
      <c r="Y190" s="2048"/>
      <c r="AA190" s="2051"/>
      <c r="AB190" s="2045"/>
      <c r="AC190" s="2029"/>
      <c r="AD190" s="2029"/>
      <c r="AE190" s="2046"/>
      <c r="AF190" s="2046"/>
      <c r="AG190" s="2029"/>
      <c r="AH190" s="2046"/>
      <c r="AI190" s="2046"/>
      <c r="AJ190" s="2047"/>
      <c r="AK190" s="2048"/>
      <c r="AL190" s="2048"/>
    </row>
    <row r="191" spans="1:38">
      <c r="A191" s="2051"/>
      <c r="B191" s="2045"/>
      <c r="C191" s="2029"/>
      <c r="D191" s="2029"/>
      <c r="E191" s="2046"/>
      <c r="F191" s="2046"/>
      <c r="G191" s="2029"/>
      <c r="H191" s="2046"/>
      <c r="I191" s="2046"/>
      <c r="J191" s="2047"/>
      <c r="K191" s="2048"/>
      <c r="L191" s="2048"/>
      <c r="N191" s="2051"/>
      <c r="O191" s="2045"/>
      <c r="P191" s="2029"/>
      <c r="Q191" s="2029"/>
      <c r="R191" s="2046"/>
      <c r="S191" s="2046"/>
      <c r="T191" s="2029"/>
      <c r="U191" s="2046"/>
      <c r="V191" s="2046"/>
      <c r="W191" s="2047"/>
      <c r="X191" s="2048"/>
      <c r="Y191" s="2048"/>
      <c r="AA191" s="2051"/>
      <c r="AB191" s="2045"/>
      <c r="AC191" s="2029"/>
      <c r="AD191" s="2029"/>
      <c r="AE191" s="2046"/>
      <c r="AF191" s="2046"/>
      <c r="AG191" s="2029"/>
      <c r="AH191" s="2046"/>
      <c r="AI191" s="2046"/>
      <c r="AJ191" s="2047"/>
      <c r="AK191" s="2048"/>
      <c r="AL191" s="2048"/>
    </row>
    <row r="192" spans="1:38">
      <c r="A192" s="2051"/>
      <c r="B192" s="2045"/>
      <c r="C192" s="2029"/>
      <c r="D192" s="2029"/>
      <c r="E192" s="2046"/>
      <c r="F192" s="2046"/>
      <c r="G192" s="2029"/>
      <c r="H192" s="2046"/>
      <c r="I192" s="2046"/>
      <c r="J192" s="2047"/>
      <c r="K192" s="2048"/>
      <c r="L192" s="2048"/>
      <c r="N192" s="2051"/>
      <c r="O192" s="2045"/>
      <c r="P192" s="2029"/>
      <c r="Q192" s="2029"/>
      <c r="R192" s="2046"/>
      <c r="S192" s="2046"/>
      <c r="T192" s="2029"/>
      <c r="U192" s="2046"/>
      <c r="V192" s="2046"/>
      <c r="W192" s="2047"/>
      <c r="X192" s="2048"/>
      <c r="Y192" s="2048"/>
      <c r="AA192" s="2051"/>
      <c r="AB192" s="2045"/>
      <c r="AC192" s="2029"/>
      <c r="AD192" s="2029"/>
      <c r="AE192" s="2046"/>
      <c r="AF192" s="2046"/>
      <c r="AG192" s="2029"/>
      <c r="AH192" s="2046"/>
      <c r="AI192" s="2046"/>
      <c r="AJ192" s="2047"/>
      <c r="AK192" s="2048"/>
      <c r="AL192" s="2048"/>
    </row>
    <row r="193" spans="1:38">
      <c r="A193" s="2051"/>
      <c r="B193" s="2045"/>
      <c r="C193" s="2029"/>
      <c r="D193" s="2029"/>
      <c r="E193" s="2046"/>
      <c r="F193" s="2046"/>
      <c r="G193" s="2029"/>
      <c r="H193" s="2046"/>
      <c r="I193" s="2046"/>
      <c r="J193" s="2047"/>
      <c r="K193" s="2048"/>
      <c r="L193" s="2048"/>
      <c r="N193" s="2051"/>
      <c r="O193" s="2045"/>
      <c r="P193" s="2029"/>
      <c r="Q193" s="2029"/>
      <c r="R193" s="2046"/>
      <c r="S193" s="2046"/>
      <c r="T193" s="2029"/>
      <c r="U193" s="2046"/>
      <c r="V193" s="2046"/>
      <c r="W193" s="2047"/>
      <c r="X193" s="2048"/>
      <c r="Y193" s="2048"/>
      <c r="AA193" s="2051"/>
      <c r="AB193" s="2045"/>
      <c r="AC193" s="2029"/>
      <c r="AD193" s="2029"/>
      <c r="AE193" s="2046"/>
      <c r="AF193" s="2046"/>
      <c r="AG193" s="2029"/>
      <c r="AH193" s="2046"/>
      <c r="AI193" s="2046"/>
      <c r="AJ193" s="2047"/>
      <c r="AK193" s="2048"/>
      <c r="AL193" s="2048"/>
    </row>
    <row r="194" spans="1:38">
      <c r="A194" s="2051"/>
      <c r="B194" s="2045"/>
      <c r="C194" s="2029"/>
      <c r="D194" s="2029"/>
      <c r="E194" s="2046"/>
      <c r="F194" s="2046"/>
      <c r="G194" s="2029"/>
      <c r="H194" s="2046"/>
      <c r="I194" s="2046"/>
      <c r="J194" s="2047"/>
      <c r="K194" s="2048"/>
      <c r="L194" s="2048"/>
      <c r="N194" s="2051"/>
      <c r="O194" s="2045"/>
      <c r="P194" s="2029"/>
      <c r="Q194" s="2029"/>
      <c r="R194" s="2046"/>
      <c r="S194" s="2046"/>
      <c r="T194" s="2029"/>
      <c r="U194" s="2046"/>
      <c r="V194" s="2046"/>
      <c r="W194" s="2047"/>
      <c r="X194" s="2048"/>
      <c r="Y194" s="2048"/>
      <c r="AA194" s="2051"/>
      <c r="AB194" s="2045"/>
      <c r="AC194" s="2029"/>
      <c r="AD194" s="2029"/>
      <c r="AE194" s="2046"/>
      <c r="AF194" s="2046"/>
      <c r="AG194" s="2029"/>
      <c r="AH194" s="2046"/>
      <c r="AI194" s="2046"/>
      <c r="AJ194" s="2047"/>
      <c r="AK194" s="2048"/>
      <c r="AL194" s="2048"/>
    </row>
    <row r="195" spans="1:38">
      <c r="A195" s="2051"/>
      <c r="B195" s="2045"/>
      <c r="C195" s="2029"/>
      <c r="D195" s="2029"/>
      <c r="E195" s="2046"/>
      <c r="F195" s="2046"/>
      <c r="G195" s="2029"/>
      <c r="H195" s="2046"/>
      <c r="I195" s="2046"/>
      <c r="J195" s="2047"/>
      <c r="K195" s="2048"/>
      <c r="L195" s="2048"/>
      <c r="N195" s="2051"/>
      <c r="O195" s="2045"/>
      <c r="P195" s="2029"/>
      <c r="Q195" s="2029"/>
      <c r="R195" s="2046"/>
      <c r="S195" s="2046"/>
      <c r="T195" s="2029"/>
      <c r="U195" s="2046"/>
      <c r="V195" s="2046"/>
      <c r="W195" s="2047"/>
      <c r="X195" s="2048"/>
      <c r="Y195" s="2048"/>
      <c r="AA195" s="2051"/>
      <c r="AB195" s="2045"/>
      <c r="AC195" s="2029"/>
      <c r="AD195" s="2029"/>
      <c r="AE195" s="2046"/>
      <c r="AF195" s="2046"/>
      <c r="AG195" s="2029"/>
      <c r="AH195" s="2046"/>
      <c r="AI195" s="2046"/>
      <c r="AJ195" s="2047"/>
      <c r="AK195" s="2048"/>
      <c r="AL195" s="2048"/>
    </row>
    <row r="196" spans="1:38">
      <c r="A196" s="2051"/>
      <c r="B196" s="2045"/>
      <c r="C196" s="2029"/>
      <c r="D196" s="2029"/>
      <c r="E196" s="2046"/>
      <c r="F196" s="2046"/>
      <c r="G196" s="2029"/>
      <c r="H196" s="2046"/>
      <c r="I196" s="2046"/>
      <c r="J196" s="2047"/>
      <c r="K196" s="2048"/>
      <c r="L196" s="2048"/>
      <c r="N196" s="2051"/>
      <c r="O196" s="2045"/>
      <c r="P196" s="2029"/>
      <c r="Q196" s="2029"/>
      <c r="R196" s="2046"/>
      <c r="S196" s="2046"/>
      <c r="T196" s="2029"/>
      <c r="U196" s="2046"/>
      <c r="V196" s="2046"/>
      <c r="W196" s="2047"/>
      <c r="X196" s="2048"/>
      <c r="Y196" s="2048"/>
      <c r="AA196" s="2051"/>
      <c r="AB196" s="2045"/>
      <c r="AC196" s="2029"/>
      <c r="AD196" s="2029"/>
      <c r="AE196" s="2046"/>
      <c r="AF196" s="2046"/>
      <c r="AG196" s="2029"/>
      <c r="AH196" s="2046"/>
      <c r="AI196" s="2046"/>
      <c r="AJ196" s="2047"/>
      <c r="AK196" s="2048"/>
      <c r="AL196" s="2048"/>
    </row>
    <row r="197" spans="1:38">
      <c r="A197" s="2051"/>
      <c r="B197" s="2045"/>
      <c r="C197" s="2029"/>
      <c r="D197" s="2029"/>
      <c r="E197" s="2046"/>
      <c r="F197" s="2046"/>
      <c r="G197" s="2029"/>
      <c r="H197" s="2046"/>
      <c r="I197" s="2046"/>
      <c r="J197" s="2047"/>
      <c r="K197" s="2048"/>
      <c r="L197" s="2048"/>
      <c r="N197" s="2051"/>
      <c r="O197" s="2045"/>
      <c r="P197" s="2029"/>
      <c r="Q197" s="2029"/>
      <c r="R197" s="2046"/>
      <c r="S197" s="2046"/>
      <c r="T197" s="2029"/>
      <c r="U197" s="2046"/>
      <c r="V197" s="2046"/>
      <c r="W197" s="2047"/>
      <c r="X197" s="2048"/>
      <c r="Y197" s="2048"/>
      <c r="AA197" s="2051"/>
      <c r="AB197" s="2045"/>
      <c r="AC197" s="2029"/>
      <c r="AD197" s="2029"/>
      <c r="AE197" s="2046"/>
      <c r="AF197" s="2046"/>
      <c r="AG197" s="2029"/>
      <c r="AH197" s="2046"/>
      <c r="AI197" s="2046"/>
      <c r="AJ197" s="2047"/>
      <c r="AK197" s="2048"/>
      <c r="AL197" s="2048"/>
    </row>
    <row r="198" spans="1:38">
      <c r="A198" s="2051"/>
      <c r="B198" s="2045"/>
      <c r="C198" s="2029"/>
      <c r="D198" s="2029"/>
      <c r="E198" s="2046"/>
      <c r="F198" s="2046"/>
      <c r="G198" s="2029"/>
      <c r="H198" s="2046"/>
      <c r="I198" s="2046"/>
      <c r="J198" s="2047"/>
      <c r="K198" s="2048"/>
      <c r="L198" s="2048"/>
      <c r="N198" s="2051"/>
      <c r="O198" s="2045"/>
      <c r="P198" s="2029"/>
      <c r="Q198" s="2029"/>
      <c r="R198" s="2046"/>
      <c r="S198" s="2046"/>
      <c r="T198" s="2029"/>
      <c r="U198" s="2046"/>
      <c r="V198" s="2046"/>
      <c r="W198" s="2047"/>
      <c r="X198" s="2048"/>
      <c r="Y198" s="2048"/>
      <c r="AA198" s="2051"/>
      <c r="AB198" s="2045"/>
      <c r="AC198" s="2029"/>
      <c r="AD198" s="2029"/>
      <c r="AE198" s="2046"/>
      <c r="AF198" s="2046"/>
      <c r="AG198" s="2029"/>
      <c r="AH198" s="2046"/>
      <c r="AI198" s="2046"/>
      <c r="AJ198" s="2047"/>
      <c r="AK198" s="2048"/>
      <c r="AL198" s="2048"/>
    </row>
    <row r="199" spans="1:38">
      <c r="A199" s="2051"/>
      <c r="B199" s="2045"/>
      <c r="C199" s="2029"/>
      <c r="D199" s="2029"/>
      <c r="E199" s="2046"/>
      <c r="F199" s="2046"/>
      <c r="G199" s="2029"/>
      <c r="H199" s="2046"/>
      <c r="I199" s="2046"/>
      <c r="J199" s="2047"/>
      <c r="K199" s="2048"/>
      <c r="L199" s="2048"/>
      <c r="N199" s="2051"/>
      <c r="O199" s="2045"/>
      <c r="P199" s="2029"/>
      <c r="Q199" s="2029"/>
      <c r="R199" s="2046"/>
      <c r="S199" s="2046"/>
      <c r="T199" s="2029"/>
      <c r="U199" s="2046"/>
      <c r="V199" s="2046"/>
      <c r="W199" s="2047"/>
      <c r="X199" s="2048"/>
      <c r="Y199" s="2048"/>
      <c r="AA199" s="2051"/>
      <c r="AB199" s="2045"/>
      <c r="AC199" s="2029"/>
      <c r="AD199" s="2029"/>
      <c r="AE199" s="2046"/>
      <c r="AF199" s="2046"/>
      <c r="AG199" s="2029"/>
      <c r="AH199" s="2046"/>
      <c r="AI199" s="2046"/>
      <c r="AJ199" s="2047"/>
      <c r="AK199" s="2048"/>
      <c r="AL199" s="2048"/>
    </row>
    <row r="200" spans="1:38">
      <c r="A200" s="2051"/>
      <c r="B200" s="2045"/>
      <c r="C200" s="2029"/>
      <c r="D200" s="2029"/>
      <c r="E200" s="2046"/>
      <c r="F200" s="2046"/>
      <c r="G200" s="2029"/>
      <c r="H200" s="2046"/>
      <c r="I200" s="2046"/>
      <c r="J200" s="2047"/>
      <c r="K200" s="2048"/>
      <c r="L200" s="2048"/>
      <c r="N200" s="2051"/>
      <c r="O200" s="2045"/>
      <c r="P200" s="2029"/>
      <c r="Q200" s="2029"/>
      <c r="R200" s="2046"/>
      <c r="S200" s="2046"/>
      <c r="T200" s="2029"/>
      <c r="U200" s="2046"/>
      <c r="V200" s="2046"/>
      <c r="W200" s="2047"/>
      <c r="X200" s="2048"/>
      <c r="Y200" s="2048"/>
      <c r="AA200" s="2051"/>
      <c r="AB200" s="2045"/>
      <c r="AC200" s="2029"/>
      <c r="AD200" s="2029"/>
      <c r="AE200" s="2046"/>
      <c r="AF200" s="2046"/>
      <c r="AG200" s="2029"/>
      <c r="AH200" s="2046"/>
      <c r="AI200" s="2046"/>
      <c r="AJ200" s="2047"/>
      <c r="AK200" s="2048"/>
      <c r="AL200" s="2048"/>
    </row>
  </sheetData>
  <mergeCells count="4">
    <mergeCell ref="AE4:AH4"/>
    <mergeCell ref="B2:AJ3"/>
    <mergeCell ref="A2:A4"/>
    <mergeCell ref="AK2:AL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68313-CBAE-4C44-A91A-3014C6C14079}">
  <dimension ref="A2:AN56"/>
  <sheetViews>
    <sheetView topLeftCell="A10" workbookViewId="0">
      <selection activeCell="J44" sqref="J44"/>
    </sheetView>
  </sheetViews>
  <sheetFormatPr baseColWidth="10" defaultRowHeight="12.75"/>
  <cols>
    <col min="1" max="1" width="3.5703125" style="72" customWidth="1"/>
    <col min="2" max="2" width="8.7109375" style="72" customWidth="1"/>
    <col min="3" max="3" width="25.7109375" style="72" customWidth="1"/>
    <col min="4" max="5" width="8.7109375" style="72" customWidth="1"/>
    <col min="6" max="8" width="18.7109375" style="72" customWidth="1"/>
    <col min="9" max="9" width="3.42578125" style="72" customWidth="1"/>
    <col min="10" max="18" width="11.42578125" style="72"/>
    <col min="19" max="19" width="20.7109375" style="72" customWidth="1"/>
    <col min="20" max="16384" width="11.42578125" style="72"/>
  </cols>
  <sheetData>
    <row r="2" spans="1:33" ht="12.75" customHeight="1">
      <c r="B2" s="4299" t="s">
        <v>1766</v>
      </c>
      <c r="C2" s="4300"/>
      <c r="D2" s="4300"/>
      <c r="E2" s="4300"/>
      <c r="F2" s="4300"/>
      <c r="G2" s="4300"/>
      <c r="H2" s="4300"/>
      <c r="I2" s="4301"/>
    </row>
    <row r="3" spans="1:33" ht="12.75" customHeight="1">
      <c r="B3" s="4302"/>
      <c r="C3" s="4303"/>
      <c r="D3" s="4303"/>
      <c r="E3" s="4303"/>
      <c r="F3" s="4303"/>
      <c r="G3" s="4303"/>
      <c r="H3" s="4303"/>
      <c r="I3" s="4304"/>
    </row>
    <row r="4" spans="1:33" ht="12.75" customHeight="1">
      <c r="B4" s="4302"/>
      <c r="C4" s="4303"/>
      <c r="D4" s="4303"/>
      <c r="E4" s="4303"/>
      <c r="F4" s="4303"/>
      <c r="G4" s="4303"/>
      <c r="H4" s="4303"/>
      <c r="I4" s="4304"/>
    </row>
    <row r="5" spans="1:33" ht="12.75" customHeight="1">
      <c r="B5" s="4302"/>
      <c r="C5" s="4303"/>
      <c r="D5" s="4303"/>
      <c r="E5" s="4303"/>
      <c r="F5" s="4303"/>
      <c r="G5" s="4303"/>
      <c r="H5" s="4303"/>
      <c r="I5" s="4304"/>
    </row>
    <row r="6" spans="1:33" ht="12.75" customHeight="1">
      <c r="B6" s="4305"/>
      <c r="C6" s="4306"/>
      <c r="D6" s="4306"/>
      <c r="E6" s="4306"/>
      <c r="F6" s="4306"/>
      <c r="G6" s="4306"/>
      <c r="H6" s="4306"/>
      <c r="I6" s="4307"/>
    </row>
    <row r="7" spans="1:33" ht="13.5" thickBot="1"/>
    <row r="8" spans="1:33" ht="15" customHeight="1">
      <c r="A8" s="3266" t="s">
        <v>62</v>
      </c>
      <c r="B8" s="3283" t="s">
        <v>1767</v>
      </c>
      <c r="C8" s="3283"/>
      <c r="D8" s="3283"/>
      <c r="E8" s="3283"/>
      <c r="F8" s="3283"/>
      <c r="G8" s="3283"/>
      <c r="H8" s="3283"/>
      <c r="I8" s="3284"/>
      <c r="K8" s="4309" t="s">
        <v>1904</v>
      </c>
      <c r="L8" s="4310"/>
      <c r="M8" s="4310"/>
      <c r="N8" s="4310"/>
      <c r="O8" s="239"/>
      <c r="P8" s="239"/>
      <c r="Q8" s="239"/>
      <c r="R8" s="240"/>
      <c r="T8" s="4311" t="s">
        <v>62</v>
      </c>
      <c r="U8" s="4295" t="s">
        <v>1769</v>
      </c>
      <c r="V8" s="4295"/>
      <c r="W8" s="4295"/>
      <c r="X8" s="4295"/>
      <c r="Y8" s="4295"/>
      <c r="Z8" s="4295"/>
      <c r="AA8" s="4295"/>
      <c r="AB8" s="4295"/>
      <c r="AC8" s="4295"/>
      <c r="AD8" s="4295"/>
      <c r="AE8" s="4295"/>
      <c r="AF8" s="4295"/>
      <c r="AG8" s="4296"/>
    </row>
    <row r="9" spans="1:33" ht="15" customHeight="1">
      <c r="A9" s="4308"/>
      <c r="B9" s="4269"/>
      <c r="C9" s="4269"/>
      <c r="D9" s="4269"/>
      <c r="E9" s="4269"/>
      <c r="F9" s="4269"/>
      <c r="G9" s="4269"/>
      <c r="H9" s="4269"/>
      <c r="I9" s="4270"/>
      <c r="K9" s="241"/>
      <c r="L9" s="242"/>
      <c r="M9" s="243"/>
      <c r="N9" s="243"/>
      <c r="O9" s="243"/>
      <c r="P9" s="243"/>
      <c r="Q9" s="243"/>
      <c r="R9" s="244"/>
      <c r="T9" s="4312"/>
      <c r="U9" s="4297"/>
      <c r="V9" s="4297"/>
      <c r="W9" s="4297"/>
      <c r="X9" s="4297"/>
      <c r="Y9" s="4297"/>
      <c r="Z9" s="4297"/>
      <c r="AA9" s="4297"/>
      <c r="AB9" s="4297"/>
      <c r="AC9" s="4297"/>
      <c r="AD9" s="4297"/>
      <c r="AE9" s="4297"/>
      <c r="AF9" s="4297"/>
      <c r="AG9" s="4298"/>
    </row>
    <row r="10" spans="1:33" s="245" customFormat="1" ht="15" customHeight="1">
      <c r="A10" s="4286" t="s">
        <v>1770</v>
      </c>
      <c r="B10" s="4275" t="s">
        <v>1905</v>
      </c>
      <c r="C10" s="4275"/>
      <c r="D10" s="4288" t="s">
        <v>1768</v>
      </c>
      <c r="E10" s="4288"/>
      <c r="F10" s="4288"/>
      <c r="G10" s="4288"/>
      <c r="H10" s="4289"/>
      <c r="I10" s="4278">
        <v>1</v>
      </c>
      <c r="K10" s="246"/>
      <c r="L10" s="247" t="s">
        <v>1771</v>
      </c>
      <c r="M10" s="248"/>
      <c r="N10" s="248"/>
      <c r="O10" s="248"/>
      <c r="P10" s="248"/>
      <c r="Q10" s="248"/>
      <c r="R10" s="249"/>
      <c r="T10" s="4286" t="s">
        <v>1770</v>
      </c>
      <c r="U10" s="250" t="s">
        <v>994</v>
      </c>
      <c r="V10" s="251" t="s">
        <v>1772</v>
      </c>
      <c r="W10" s="251"/>
      <c r="X10" s="252"/>
      <c r="Y10" s="253"/>
      <c r="Z10" s="253"/>
      <c r="AA10" s="253"/>
      <c r="AB10" s="253"/>
      <c r="AC10" s="253"/>
      <c r="AD10" s="253"/>
      <c r="AE10" s="253"/>
      <c r="AF10" s="253"/>
      <c r="AG10" s="254"/>
    </row>
    <row r="11" spans="1:33" s="245" customFormat="1" ht="15" customHeight="1" thickBot="1">
      <c r="A11" s="4286"/>
      <c r="B11" s="255" t="s">
        <v>1773</v>
      </c>
      <c r="C11" s="256"/>
      <c r="D11" s="256"/>
      <c r="E11" s="256"/>
      <c r="F11" s="257"/>
      <c r="G11" s="257" t="s">
        <v>1774</v>
      </c>
      <c r="H11" s="489"/>
      <c r="I11" s="4290"/>
      <c r="K11" s="258"/>
      <c r="L11" s="248" t="s">
        <v>1775</v>
      </c>
      <c r="M11" s="248"/>
      <c r="N11" s="248"/>
      <c r="O11" s="248"/>
      <c r="P11" s="248"/>
      <c r="Q11" s="248"/>
      <c r="R11" s="249"/>
      <c r="T11" s="4286"/>
      <c r="U11" s="259"/>
      <c r="V11" s="260"/>
      <c r="W11" s="260"/>
      <c r="X11" s="261"/>
      <c r="Y11" s="261"/>
      <c r="Z11" s="261"/>
      <c r="AA11" s="261"/>
      <c r="AB11" s="261"/>
      <c r="AC11" s="261"/>
      <c r="AD11" s="261"/>
      <c r="AE11" s="261"/>
      <c r="AF11" s="261"/>
      <c r="AG11" s="262"/>
    </row>
    <row r="12" spans="1:33" s="245" customFormat="1" ht="15" customHeight="1">
      <c r="A12" s="4286"/>
      <c r="B12" s="263">
        <v>6</v>
      </c>
      <c r="C12" s="264"/>
      <c r="D12" s="264"/>
      <c r="E12" s="57"/>
      <c r="F12" s="265"/>
      <c r="G12" s="4291">
        <v>7</v>
      </c>
      <c r="H12" s="4292" t="s">
        <v>842</v>
      </c>
      <c r="I12" s="4293" t="str">
        <f>B8</f>
        <v>NOM DE LA RECETTE</v>
      </c>
      <c r="K12" s="241"/>
      <c r="L12" s="248"/>
      <c r="M12" s="248" t="s">
        <v>1776</v>
      </c>
      <c r="N12" s="248"/>
      <c r="O12" s="248"/>
      <c r="P12" s="248"/>
      <c r="Q12" s="248"/>
      <c r="R12" s="249"/>
      <c r="T12" s="4286"/>
      <c r="U12" s="266" t="s">
        <v>1145</v>
      </c>
      <c r="V12" s="267" t="s">
        <v>1777</v>
      </c>
      <c r="W12" s="268"/>
      <c r="X12" s="268" t="s">
        <v>1778</v>
      </c>
      <c r="Y12" s="261"/>
      <c r="Z12" s="261"/>
      <c r="AA12" s="261"/>
      <c r="AB12" s="261"/>
      <c r="AC12" s="261"/>
      <c r="AD12" s="261"/>
      <c r="AE12" s="261"/>
      <c r="AF12" s="261"/>
      <c r="AG12" s="262"/>
    </row>
    <row r="13" spans="1:33" s="245" customFormat="1" ht="15" customHeight="1" thickBot="1">
      <c r="A13" s="4286"/>
      <c r="B13" s="269" t="s">
        <v>842</v>
      </c>
      <c r="C13" s="264"/>
      <c r="D13" s="264"/>
      <c r="E13" s="57"/>
      <c r="F13" s="265"/>
      <c r="G13" s="4291"/>
      <c r="H13" s="4292"/>
      <c r="I13" s="4293"/>
      <c r="K13" s="241"/>
      <c r="L13" s="248"/>
      <c r="M13" s="248" t="s">
        <v>1779</v>
      </c>
      <c r="N13" s="248"/>
      <c r="O13" s="248"/>
      <c r="P13" s="248"/>
      <c r="Q13" s="248"/>
      <c r="R13" s="249"/>
      <c r="T13" s="4286"/>
      <c r="U13" s="270"/>
      <c r="V13" s="267"/>
      <c r="W13" s="268"/>
      <c r="X13" s="260"/>
      <c r="Y13" s="261"/>
      <c r="Z13" s="261"/>
      <c r="AA13" s="261"/>
      <c r="AB13" s="261"/>
      <c r="AC13" s="261"/>
      <c r="AD13" s="261"/>
      <c r="AE13" s="261"/>
      <c r="AF13" s="261"/>
      <c r="AG13" s="262"/>
    </row>
    <row r="14" spans="1:33" s="245" customFormat="1" ht="15" customHeight="1">
      <c r="A14" s="4286"/>
      <c r="B14" s="271"/>
      <c r="C14" s="272" t="s">
        <v>24</v>
      </c>
      <c r="D14" s="272" t="s">
        <v>1780</v>
      </c>
      <c r="E14" s="4283" t="s">
        <v>1781</v>
      </c>
      <c r="F14" s="4283"/>
      <c r="G14" s="273"/>
      <c r="H14" s="490"/>
      <c r="I14" s="4293"/>
      <c r="K14" s="258"/>
      <c r="L14" s="248" t="s">
        <v>1782</v>
      </c>
      <c r="M14" s="248"/>
      <c r="N14" s="248"/>
      <c r="O14" s="248"/>
      <c r="P14" s="248"/>
      <c r="Q14" s="248"/>
      <c r="R14" s="249"/>
      <c r="T14" s="4286"/>
      <c r="U14" s="270" t="s">
        <v>1158</v>
      </c>
      <c r="V14" s="267" t="s">
        <v>1783</v>
      </c>
      <c r="W14" s="268" t="s">
        <v>1784</v>
      </c>
      <c r="X14" s="260"/>
      <c r="Y14" s="261"/>
      <c r="Z14" s="261"/>
      <c r="AA14" s="261"/>
      <c r="AB14" s="261"/>
      <c r="AC14" s="261"/>
      <c r="AD14" s="261"/>
      <c r="AE14" s="261"/>
      <c r="AF14" s="261"/>
      <c r="AG14" s="262"/>
    </row>
    <row r="15" spans="1:33" s="245" customFormat="1" ht="15" customHeight="1">
      <c r="A15" s="4286"/>
      <c r="B15" s="274" t="s">
        <v>1158</v>
      </c>
      <c r="C15" s="275" t="s">
        <v>1145</v>
      </c>
      <c r="D15" s="276"/>
      <c r="E15" s="274" t="s">
        <v>1172</v>
      </c>
      <c r="F15" s="491"/>
      <c r="G15" s="491"/>
      <c r="H15" s="492"/>
      <c r="I15" s="4293"/>
      <c r="K15" s="258"/>
      <c r="L15" s="248"/>
      <c r="M15" s="279"/>
      <c r="N15" s="279" t="s">
        <v>1785</v>
      </c>
      <c r="O15" s="280">
        <f>B12</f>
        <v>6</v>
      </c>
      <c r="P15" s="248" t="s">
        <v>842</v>
      </c>
      <c r="Q15" s="248"/>
      <c r="R15" s="249"/>
      <c r="S15" s="493" t="s">
        <v>116</v>
      </c>
      <c r="T15" s="4286"/>
      <c r="U15" s="270"/>
      <c r="V15" s="267"/>
      <c r="W15" s="281" t="s">
        <v>88</v>
      </c>
      <c r="X15" s="260"/>
      <c r="Y15" s="261"/>
      <c r="Z15" s="261"/>
      <c r="AA15" s="261"/>
      <c r="AB15" s="261"/>
      <c r="AC15" s="261"/>
      <c r="AD15" s="261"/>
      <c r="AE15" s="261"/>
      <c r="AF15" s="261"/>
      <c r="AG15" s="262"/>
    </row>
    <row r="16" spans="1:33" s="245" customFormat="1" ht="15" customHeight="1">
      <c r="A16" s="4286"/>
      <c r="B16" s="282">
        <v>1.8</v>
      </c>
      <c r="C16" s="494" t="s">
        <v>1906</v>
      </c>
      <c r="D16" s="495">
        <f>IF(B16="","",IF(ISTEXT(B16),B16,(B16/B12)*G12))</f>
        <v>2.1</v>
      </c>
      <c r="E16" s="496" t="s">
        <v>1657</v>
      </c>
      <c r="F16" s="497" t="s">
        <v>1907</v>
      </c>
      <c r="G16" s="498"/>
      <c r="H16" s="499"/>
      <c r="I16" s="4293"/>
      <c r="K16" s="241"/>
      <c r="L16" s="242"/>
      <c r="M16" s="279"/>
      <c r="N16" s="279" t="s">
        <v>1786</v>
      </c>
      <c r="O16" s="283">
        <f>G12</f>
        <v>7</v>
      </c>
      <c r="P16" s="248" t="s">
        <v>842</v>
      </c>
      <c r="Q16" s="248"/>
      <c r="R16" s="249"/>
      <c r="S16" s="500" t="s">
        <v>1908</v>
      </c>
      <c r="T16" s="4286"/>
      <c r="U16" s="260"/>
      <c r="V16" s="260"/>
      <c r="W16" s="268" t="s">
        <v>1787</v>
      </c>
      <c r="X16" s="260"/>
      <c r="Y16" s="261"/>
      <c r="Z16" s="261"/>
      <c r="AA16" s="261"/>
      <c r="AB16" s="261"/>
      <c r="AC16" s="284"/>
      <c r="AD16" s="268"/>
      <c r="AE16" s="261"/>
      <c r="AF16" s="285"/>
      <c r="AG16" s="286"/>
    </row>
    <row r="17" spans="1:40" s="245" customFormat="1" ht="15" customHeight="1">
      <c r="A17" s="4286"/>
      <c r="B17" s="282">
        <v>2</v>
      </c>
      <c r="C17" s="494"/>
      <c r="D17" s="495">
        <f>IF(B17="","",IF(ISTEXT(B17),B17,(B17/B12)*G12))</f>
        <v>2.333333333333333</v>
      </c>
      <c r="E17" s="496"/>
      <c r="F17" s="497"/>
      <c r="G17" s="498"/>
      <c r="H17" s="499"/>
      <c r="I17" s="4293"/>
      <c r="K17" s="241"/>
      <c r="L17" s="287" t="s">
        <v>1788</v>
      </c>
      <c r="M17" s="248"/>
      <c r="N17" s="248"/>
      <c r="O17" s="248"/>
      <c r="P17" s="248"/>
      <c r="Q17" s="248"/>
      <c r="R17" s="249"/>
      <c r="T17" s="4286"/>
      <c r="U17" s="260"/>
      <c r="V17" s="260"/>
      <c r="W17" s="260"/>
      <c r="X17" s="260"/>
      <c r="Y17" s="261"/>
      <c r="Z17" s="261"/>
      <c r="AA17" s="261"/>
      <c r="AB17" s="261"/>
      <c r="AC17" s="261"/>
      <c r="AD17" s="261"/>
      <c r="AE17" s="261"/>
      <c r="AF17" s="261"/>
      <c r="AG17" s="262"/>
    </row>
    <row r="18" spans="1:40" s="245" customFormat="1" ht="15" customHeight="1" thickBot="1">
      <c r="A18" s="4286"/>
      <c r="B18" s="282"/>
      <c r="C18" s="501"/>
      <c r="D18" s="495" t="str">
        <f>IF(B18="","",IF(ISTEXT(B18),B18,(B18/B12)*G12))</f>
        <v/>
      </c>
      <c r="E18" s="496"/>
      <c r="F18" s="497"/>
      <c r="G18" s="498"/>
      <c r="H18" s="499"/>
      <c r="I18" s="4293"/>
      <c r="K18" s="241"/>
      <c r="L18" s="4284" t="s">
        <v>1789</v>
      </c>
      <c r="M18" s="4284"/>
      <c r="N18" s="4284"/>
      <c r="O18" s="248" t="s">
        <v>1790</v>
      </c>
      <c r="P18" s="248"/>
      <c r="Q18" s="248"/>
      <c r="R18" s="249"/>
      <c r="T18" s="4286"/>
      <c r="U18" s="270" t="s">
        <v>1172</v>
      </c>
      <c r="V18" s="267" t="s">
        <v>23</v>
      </c>
      <c r="W18" s="284" t="s">
        <v>102</v>
      </c>
      <c r="X18" s="284" t="s">
        <v>9</v>
      </c>
      <c r="Y18" s="284" t="s">
        <v>1657</v>
      </c>
      <c r="Z18" s="284" t="s">
        <v>1791</v>
      </c>
      <c r="AA18" s="268" t="s">
        <v>1792</v>
      </c>
      <c r="AB18" s="261"/>
      <c r="AC18" s="284" t="s">
        <v>1793</v>
      </c>
      <c r="AD18" s="268" t="s">
        <v>1794</v>
      </c>
      <c r="AE18" s="261"/>
      <c r="AF18" s="261"/>
      <c r="AG18" s="262"/>
    </row>
    <row r="19" spans="1:40" s="245" customFormat="1" ht="15" customHeight="1">
      <c r="A19" s="4286"/>
      <c r="B19" s="282">
        <v>3</v>
      </c>
      <c r="C19" s="501"/>
      <c r="D19" s="495">
        <f>IF(B19="","",IF(ISTEXT(B19),B19,(B19/B12)*G12))</f>
        <v>3.5</v>
      </c>
      <c r="E19" s="496"/>
      <c r="F19" s="497"/>
      <c r="G19" s="498"/>
      <c r="H19" s="499"/>
      <c r="I19" s="4293"/>
      <c r="K19" s="241"/>
      <c r="L19" s="4285" t="s">
        <v>1795</v>
      </c>
      <c r="M19" s="4285"/>
      <c r="N19" s="4285"/>
      <c r="O19" s="277"/>
      <c r="P19" s="277"/>
      <c r="Q19" s="248"/>
      <c r="R19" s="249"/>
      <c r="T19" s="4286"/>
      <c r="U19" s="288"/>
      <c r="V19" s="267"/>
      <c r="W19" s="268"/>
      <c r="X19" s="260"/>
      <c r="Y19" s="261"/>
      <c r="Z19" s="261"/>
      <c r="AA19" s="261"/>
      <c r="AB19" s="261"/>
      <c r="AC19" s="261"/>
      <c r="AD19" s="261"/>
      <c r="AE19" s="261"/>
      <c r="AF19" s="261"/>
      <c r="AG19" s="262"/>
    </row>
    <row r="20" spans="1:40" s="245" customFormat="1" ht="15" customHeight="1">
      <c r="A20" s="4286"/>
      <c r="B20" s="282">
        <v>8</v>
      </c>
      <c r="C20" s="494"/>
      <c r="D20" s="495">
        <f>IF(B20="","",IF(ISTEXT(B20),B20,(B20/B12)*G12))</f>
        <v>9.3333333333333321</v>
      </c>
      <c r="E20" s="496"/>
      <c r="F20" s="497"/>
      <c r="G20" s="498"/>
      <c r="H20" s="499"/>
      <c r="I20" s="4293"/>
      <c r="K20" s="289" t="s">
        <v>1796</v>
      </c>
      <c r="L20" s="277" t="s">
        <v>1797</v>
      </c>
      <c r="M20" s="248"/>
      <c r="N20" s="248"/>
      <c r="O20" s="248"/>
      <c r="P20" s="248"/>
      <c r="Q20" s="248"/>
      <c r="R20" s="249"/>
      <c r="T20" s="4286"/>
      <c r="U20" s="290"/>
      <c r="V20" s="291">
        <v>10</v>
      </c>
      <c r="W20" s="267" t="s">
        <v>1798</v>
      </c>
      <c r="X20" s="260"/>
      <c r="Y20" s="268" t="s">
        <v>1799</v>
      </c>
      <c r="Z20" s="292"/>
      <c r="AA20" s="292"/>
      <c r="AB20" s="292"/>
      <c r="AC20" s="292"/>
      <c r="AD20" s="292"/>
      <c r="AE20" s="292"/>
      <c r="AF20" s="260"/>
      <c r="AG20" s="293"/>
    </row>
    <row r="21" spans="1:40" s="245" customFormat="1" ht="15" customHeight="1">
      <c r="A21" s="4286"/>
      <c r="B21" s="282">
        <v>1</v>
      </c>
      <c r="C21" s="494"/>
      <c r="D21" s="495">
        <f>IF(B21="","",IF(ISTEXT(B21),B21,(B21/B12)*G12))</f>
        <v>1.1666666666666665</v>
      </c>
      <c r="E21" s="496"/>
      <c r="F21" s="497"/>
      <c r="G21" s="498"/>
      <c r="H21" s="499"/>
      <c r="I21" s="4293"/>
      <c r="K21" s="258"/>
      <c r="L21" s="277" t="s">
        <v>1800</v>
      </c>
      <c r="M21" s="248"/>
      <c r="N21" s="248"/>
      <c r="O21" s="248"/>
      <c r="P21" s="248"/>
      <c r="Q21" s="248"/>
      <c r="R21" s="249"/>
      <c r="T21" s="4286"/>
      <c r="U21" s="294"/>
      <c r="V21" s="260"/>
      <c r="W21" s="260"/>
      <c r="X21" s="260"/>
      <c r="Y21" s="294" t="s">
        <v>842</v>
      </c>
      <c r="Z21" s="260"/>
      <c r="AA21" s="294" t="s">
        <v>102</v>
      </c>
      <c r="AB21" s="260"/>
      <c r="AC21" s="294" t="s">
        <v>873</v>
      </c>
      <c r="AD21" s="260"/>
      <c r="AE21" s="294" t="s">
        <v>1801</v>
      </c>
      <c r="AF21" s="260"/>
      <c r="AG21" s="293"/>
    </row>
    <row r="22" spans="1:40" s="245" customFormat="1" ht="15" customHeight="1" thickBot="1">
      <c r="A22" s="4286"/>
      <c r="B22" s="282"/>
      <c r="C22" s="494"/>
      <c r="D22" s="495" t="str">
        <f>IF(B22="","",IF(ISTEXT(B22),B22,(B22/B12)*G12))</f>
        <v/>
      </c>
      <c r="E22" s="496"/>
      <c r="F22" s="497"/>
      <c r="G22" s="498"/>
      <c r="H22" s="499"/>
      <c r="I22" s="4293"/>
      <c r="K22" s="241"/>
      <c r="L22" s="277" t="s">
        <v>1802</v>
      </c>
      <c r="M22" s="248"/>
      <c r="N22" s="248"/>
      <c r="O22" s="248"/>
      <c r="P22" s="248"/>
      <c r="Q22" s="248"/>
      <c r="R22" s="249"/>
      <c r="T22" s="4286"/>
      <c r="U22" s="255" t="s">
        <v>1773</v>
      </c>
      <c r="V22" s="260"/>
      <c r="W22" s="260"/>
      <c r="X22" s="260"/>
      <c r="Y22" s="260"/>
      <c r="Z22" s="260"/>
      <c r="AA22" s="260"/>
      <c r="AB22" s="260"/>
      <c r="AC22" s="260"/>
      <c r="AD22" s="260"/>
      <c r="AE22" s="260"/>
      <c r="AF22" s="260"/>
      <c r="AG22" s="249"/>
    </row>
    <row r="23" spans="1:40" s="245" customFormat="1" ht="15" customHeight="1" thickBot="1">
      <c r="A23" s="4286"/>
      <c r="B23" s="282"/>
      <c r="C23" s="494"/>
      <c r="D23" s="495" t="str">
        <f>IF(B23="","",IF(ISTEXT(B23),B23,(B23/B12)*G12))</f>
        <v/>
      </c>
      <c r="E23" s="496"/>
      <c r="F23" s="497"/>
      <c r="G23" s="498"/>
      <c r="H23" s="499"/>
      <c r="I23" s="4293"/>
      <c r="K23" s="241"/>
      <c r="L23" s="277" t="s">
        <v>1803</v>
      </c>
      <c r="M23" s="248"/>
      <c r="N23" s="248"/>
      <c r="O23" s="248"/>
      <c r="P23" s="248"/>
      <c r="Q23" s="248"/>
      <c r="R23" s="249"/>
      <c r="T23" s="4286"/>
      <c r="U23" s="295">
        <v>10</v>
      </c>
      <c r="V23" s="296" t="s">
        <v>1804</v>
      </c>
      <c r="W23" s="296"/>
      <c r="X23" s="297"/>
      <c r="Y23" s="260"/>
      <c r="Z23" s="260"/>
      <c r="AA23" s="260"/>
      <c r="AB23" s="260"/>
      <c r="AC23" s="260"/>
      <c r="AD23" s="260"/>
      <c r="AE23" s="260"/>
      <c r="AF23" s="260"/>
      <c r="AG23" s="249"/>
    </row>
    <row r="24" spans="1:40" s="245" customFormat="1" ht="15" customHeight="1" thickBot="1">
      <c r="A24" s="4287"/>
      <c r="B24" s="502">
        <f>SUM(B16:B23)</f>
        <v>15.8</v>
      </c>
      <c r="C24" s="503" t="s">
        <v>1909</v>
      </c>
      <c r="D24" s="504">
        <f>SUM(D16:D23)</f>
        <v>18.433333333333334</v>
      </c>
      <c r="E24" s="505"/>
      <c r="F24" s="506"/>
      <c r="G24" s="507" t="s">
        <v>1910</v>
      </c>
      <c r="H24" s="508" t="str">
        <f>ADDRESS(ROW(B12),COLUMN(B12),4)</f>
        <v>B12</v>
      </c>
      <c r="I24" s="4294"/>
      <c r="K24" s="298"/>
      <c r="L24" s="299"/>
      <c r="M24" s="299"/>
      <c r="N24" s="299"/>
      <c r="O24" s="299"/>
      <c r="P24" s="299"/>
      <c r="Q24" s="299"/>
      <c r="R24" s="300"/>
      <c r="T24" s="4287"/>
      <c r="U24" s="301"/>
      <c r="V24" s="302"/>
      <c r="W24" s="302"/>
      <c r="X24" s="302"/>
      <c r="Y24" s="301"/>
      <c r="Z24" s="302"/>
      <c r="AA24" s="301"/>
      <c r="AB24" s="302"/>
      <c r="AC24" s="301"/>
      <c r="AD24" s="302"/>
      <c r="AE24" s="301"/>
      <c r="AF24" s="302"/>
      <c r="AG24" s="303"/>
    </row>
    <row r="25" spans="1:40">
      <c r="B25" s="72">
        <v>10.71</v>
      </c>
      <c r="C25" s="72">
        <v>10.71</v>
      </c>
      <c r="D25" s="72">
        <v>18</v>
      </c>
      <c r="E25" s="72">
        <v>10.71</v>
      </c>
      <c r="F25" s="72">
        <v>10.71</v>
      </c>
      <c r="G25" s="72">
        <v>10.71</v>
      </c>
      <c r="H25" s="72">
        <v>10.71</v>
      </c>
      <c r="T25" s="245"/>
      <c r="U25" s="245"/>
      <c r="V25" s="245"/>
      <c r="W25" s="245"/>
      <c r="X25" s="245"/>
      <c r="Y25" s="245"/>
      <c r="Z25" s="245"/>
      <c r="AA25" s="245"/>
      <c r="AB25" s="245"/>
      <c r="AC25" s="245"/>
      <c r="AD25" s="245"/>
      <c r="AE25" s="245"/>
      <c r="AF25" s="245"/>
      <c r="AG25" s="245"/>
      <c r="AH25" s="245"/>
      <c r="AI25" s="245"/>
      <c r="AJ25" s="245"/>
      <c r="AK25" s="245"/>
      <c r="AL25" s="245"/>
    </row>
    <row r="26" spans="1:40" ht="15.75" thickBot="1">
      <c r="T26" s="509"/>
      <c r="U26" s="510"/>
      <c r="V26" s="510"/>
      <c r="W26" s="510"/>
      <c r="X26" s="510"/>
      <c r="Y26" s="510"/>
      <c r="Z26" s="510"/>
      <c r="AA26" s="510"/>
      <c r="AB26" s="510"/>
      <c r="AC26" s="510"/>
      <c r="AD26" s="510"/>
      <c r="AE26" s="510"/>
      <c r="AF26" s="511"/>
      <c r="AH26" s="245"/>
      <c r="AI26" s="245"/>
      <c r="AJ26" s="245"/>
      <c r="AK26" s="245"/>
      <c r="AL26" s="245"/>
    </row>
    <row r="27" spans="1:40" ht="15" customHeight="1">
      <c r="A27" s="3266" t="s">
        <v>62</v>
      </c>
      <c r="B27" s="3283" t="s">
        <v>1767</v>
      </c>
      <c r="C27" s="3283"/>
      <c r="D27" s="3283"/>
      <c r="E27" s="3283"/>
      <c r="F27" s="3283"/>
      <c r="G27" s="3283"/>
      <c r="H27" s="3283"/>
      <c r="I27" s="3284"/>
      <c r="K27" s="4271" t="s">
        <v>1911</v>
      </c>
      <c r="L27" s="4272"/>
      <c r="M27" s="4272"/>
      <c r="N27" s="4272"/>
      <c r="O27" s="304"/>
      <c r="P27" s="304"/>
      <c r="Q27" s="304"/>
      <c r="R27" s="305"/>
      <c r="T27" s="512"/>
      <c r="U27" s="513" t="s">
        <v>1912</v>
      </c>
      <c r="V27" s="513"/>
      <c r="W27" s="513"/>
      <c r="X27" s="513"/>
      <c r="Y27" s="513"/>
      <c r="Z27" s="513"/>
      <c r="AA27" s="513"/>
      <c r="AB27" s="513"/>
      <c r="AC27" s="513"/>
      <c r="AD27" s="513"/>
      <c r="AE27" s="513"/>
      <c r="AF27" s="514"/>
      <c r="AH27" s="245"/>
      <c r="AI27" s="245"/>
      <c r="AJ27" s="245"/>
      <c r="AK27" s="245"/>
      <c r="AL27" s="245"/>
    </row>
    <row r="28" spans="1:40" ht="15" customHeight="1">
      <c r="A28" s="4268"/>
      <c r="B28" s="4269"/>
      <c r="C28" s="4269"/>
      <c r="D28" s="4269"/>
      <c r="E28" s="4269"/>
      <c r="F28" s="4269"/>
      <c r="G28" s="4269"/>
      <c r="H28" s="4269"/>
      <c r="I28" s="4270"/>
      <c r="K28" s="306"/>
      <c r="L28" s="307"/>
      <c r="M28" s="308"/>
      <c r="N28" s="308"/>
      <c r="O28" s="308"/>
      <c r="P28" s="308"/>
      <c r="Q28" s="308"/>
      <c r="R28" s="309"/>
      <c r="T28" s="515"/>
      <c r="U28" s="516" t="s">
        <v>1913</v>
      </c>
      <c r="V28" s="516"/>
      <c r="W28" s="516"/>
      <c r="X28" s="516"/>
      <c r="Y28" s="516"/>
      <c r="Z28" s="516"/>
      <c r="AA28" s="516"/>
      <c r="AB28" s="516"/>
      <c r="AC28" s="516"/>
      <c r="AD28" s="516"/>
      <c r="AE28" s="516"/>
      <c r="AF28" s="517"/>
      <c r="AH28" s="245"/>
      <c r="AI28" s="245"/>
      <c r="AJ28" s="245"/>
      <c r="AK28" s="245"/>
      <c r="AL28" s="245"/>
    </row>
    <row r="29" spans="1:40" s="245" customFormat="1" ht="15" customHeight="1">
      <c r="A29" s="4273" t="s">
        <v>1806</v>
      </c>
      <c r="B29" s="4275" t="s">
        <v>1905</v>
      </c>
      <c r="C29" s="4275"/>
      <c r="D29" s="4276" t="s">
        <v>1805</v>
      </c>
      <c r="E29" s="4276"/>
      <c r="F29" s="4276"/>
      <c r="G29" s="4276"/>
      <c r="H29" s="4277"/>
      <c r="I29" s="4278">
        <v>2</v>
      </c>
      <c r="K29" s="310"/>
      <c r="L29" s="311" t="s">
        <v>1807</v>
      </c>
      <c r="M29" s="277"/>
      <c r="N29" s="277"/>
      <c r="O29" s="277"/>
      <c r="P29" s="277"/>
      <c r="Q29" s="277"/>
      <c r="R29" s="278"/>
      <c r="T29" s="515"/>
      <c r="U29" s="518" t="s">
        <v>51</v>
      </c>
      <c r="V29" s="519" t="s">
        <v>1914</v>
      </c>
      <c r="W29" s="516"/>
      <c r="X29" s="516"/>
      <c r="Y29" s="516"/>
      <c r="Z29" s="516"/>
      <c r="AA29" s="516"/>
      <c r="AB29" s="516"/>
      <c r="AC29" s="516"/>
      <c r="AD29" s="516"/>
      <c r="AE29" s="516"/>
      <c r="AF29" s="517"/>
      <c r="AG29" s="72"/>
      <c r="AM29" s="72"/>
      <c r="AN29" s="72"/>
    </row>
    <row r="30" spans="1:40" s="245" customFormat="1" ht="15" customHeight="1" thickBot="1">
      <c r="A30" s="4273"/>
      <c r="B30" s="312" t="s">
        <v>1808</v>
      </c>
      <c r="C30" s="256"/>
      <c r="D30" s="256"/>
      <c r="E30" s="256"/>
      <c r="F30" s="257"/>
      <c r="G30" s="257" t="s">
        <v>1774</v>
      </c>
      <c r="H30" s="90"/>
      <c r="I30" s="4278"/>
      <c r="K30" s="306"/>
      <c r="L30" s="308" t="s">
        <v>1809</v>
      </c>
      <c r="M30" s="277"/>
      <c r="N30" s="277"/>
      <c r="O30" s="277"/>
      <c r="P30" s="277"/>
      <c r="Q30" s="277"/>
      <c r="R30" s="278"/>
      <c r="T30" s="520"/>
      <c r="U30" s="521" t="s">
        <v>1915</v>
      </c>
      <c r="V30" s="513"/>
      <c r="W30" s="513"/>
      <c r="X30" s="513"/>
      <c r="Y30" s="513"/>
      <c r="Z30" s="513"/>
      <c r="AA30" s="513"/>
      <c r="AB30" s="513"/>
      <c r="AC30" s="513"/>
      <c r="AD30" s="513"/>
      <c r="AE30" s="513"/>
      <c r="AF30" s="514"/>
      <c r="AG30" s="72"/>
      <c r="AM30" s="72"/>
      <c r="AN30" s="72"/>
    </row>
    <row r="31" spans="1:40" s="245" customFormat="1" ht="15" customHeight="1">
      <c r="A31" s="4273"/>
      <c r="B31" s="313">
        <v>1.8</v>
      </c>
      <c r="C31" s="264"/>
      <c r="D31" s="264"/>
      <c r="E31" s="57"/>
      <c r="F31" s="265"/>
      <c r="G31" s="4279">
        <v>5</v>
      </c>
      <c r="H31" s="4280" t="s">
        <v>102</v>
      </c>
      <c r="I31" s="4281" t="str">
        <f>B27</f>
        <v>NOM DE LA RECETTE</v>
      </c>
      <c r="K31" s="306"/>
      <c r="L31" s="242"/>
      <c r="M31" s="277"/>
      <c r="N31" s="314" t="s">
        <v>1810</v>
      </c>
      <c r="O31" s="315">
        <f>B43</f>
        <v>16.2</v>
      </c>
      <c r="P31" s="314" t="s">
        <v>1811</v>
      </c>
      <c r="Q31" s="311" t="str">
        <f>C43</f>
        <v>si vous voulez refaire la</v>
      </c>
      <c r="R31" s="278"/>
      <c r="T31" s="522"/>
      <c r="U31" s="523" t="s">
        <v>1916</v>
      </c>
      <c r="V31" s="516"/>
      <c r="W31" s="516"/>
      <c r="X31" s="516"/>
      <c r="Y31" s="524"/>
      <c r="Z31" s="516"/>
      <c r="AA31" s="516"/>
      <c r="AB31" s="516"/>
      <c r="AC31" s="516"/>
      <c r="AD31" s="524"/>
      <c r="AE31" s="524"/>
      <c r="AF31" s="525"/>
      <c r="AG31" s="72"/>
      <c r="AM31" s="72"/>
      <c r="AN31" s="72"/>
    </row>
    <row r="32" spans="1:40" s="245" customFormat="1" ht="15" customHeight="1" thickBot="1">
      <c r="A32" s="4273"/>
      <c r="B32" s="316" t="s">
        <v>102</v>
      </c>
      <c r="C32" s="264"/>
      <c r="D32" s="264"/>
      <c r="E32" s="57"/>
      <c r="F32" s="265"/>
      <c r="G32" s="4279"/>
      <c r="H32" s="4280"/>
      <c r="I32" s="4281"/>
      <c r="K32" s="306"/>
      <c r="L32" s="308" t="s">
        <v>1812</v>
      </c>
      <c r="M32" s="277"/>
      <c r="N32" s="277"/>
      <c r="O32" s="277"/>
      <c r="P32" s="277"/>
      <c r="Q32" s="277"/>
      <c r="R32" s="278"/>
      <c r="T32" s="522"/>
      <c r="U32" s="523" t="s">
        <v>1917</v>
      </c>
      <c r="V32" s="516"/>
      <c r="W32" s="516"/>
      <c r="X32" s="516"/>
      <c r="Y32" s="524"/>
      <c r="Z32" s="516"/>
      <c r="AA32" s="516"/>
      <c r="AB32" s="516"/>
      <c r="AC32" s="516"/>
      <c r="AD32" s="524"/>
      <c r="AE32" s="524"/>
      <c r="AF32" s="525"/>
      <c r="AG32" s="72"/>
      <c r="AM32" s="72"/>
      <c r="AN32" s="72"/>
    </row>
    <row r="33" spans="1:40" s="245" customFormat="1" ht="15" customHeight="1">
      <c r="A33" s="4273"/>
      <c r="B33" s="271"/>
      <c r="C33" s="273" t="s">
        <v>24</v>
      </c>
      <c r="D33" s="272" t="s">
        <v>1780</v>
      </c>
      <c r="E33" s="4283" t="s">
        <v>1781</v>
      </c>
      <c r="F33" s="4283"/>
      <c r="G33" s="317" t="s">
        <v>1813</v>
      </c>
      <c r="H33" s="317"/>
      <c r="I33" s="4281"/>
      <c r="K33" s="306"/>
      <c r="L33" s="308" t="s">
        <v>1814</v>
      </c>
      <c r="M33" s="277"/>
      <c r="N33" s="277"/>
      <c r="O33" s="277"/>
      <c r="P33" s="277"/>
      <c r="Q33" s="277"/>
      <c r="R33" s="278"/>
      <c r="T33" s="526"/>
      <c r="U33" s="527" t="s">
        <v>1918</v>
      </c>
      <c r="V33" s="528"/>
      <c r="W33" s="528"/>
      <c r="X33" s="528"/>
      <c r="Y33" s="528"/>
      <c r="Z33" s="528"/>
      <c r="AA33" s="528"/>
      <c r="AB33" s="528"/>
      <c r="AC33" s="528"/>
      <c r="AD33" s="528"/>
      <c r="AE33" s="528"/>
      <c r="AF33" s="529"/>
      <c r="AG33" s="72"/>
      <c r="AM33" s="72"/>
      <c r="AN33" s="72"/>
    </row>
    <row r="34" spans="1:40" s="245" customFormat="1" ht="15" customHeight="1">
      <c r="A34" s="4273"/>
      <c r="B34" s="274" t="s">
        <v>1158</v>
      </c>
      <c r="C34" s="275" t="s">
        <v>1145</v>
      </c>
      <c r="D34" s="276"/>
      <c r="E34" s="274" t="s">
        <v>1172</v>
      </c>
      <c r="F34" s="491"/>
      <c r="G34" s="491"/>
      <c r="H34" s="492"/>
      <c r="I34" s="4281"/>
      <c r="K34" s="306"/>
      <c r="L34" s="242"/>
      <c r="M34" s="277"/>
      <c r="N34" s="277"/>
      <c r="O34" s="277"/>
      <c r="P34" s="277"/>
      <c r="Q34" s="277"/>
      <c r="R34" s="278"/>
      <c r="T34" s="526"/>
      <c r="U34" s="527" t="s">
        <v>1919</v>
      </c>
      <c r="V34" s="528"/>
      <c r="W34" s="528"/>
      <c r="X34" s="528"/>
      <c r="Y34" s="530"/>
      <c r="Z34" s="528"/>
      <c r="AA34" s="528"/>
      <c r="AB34" s="528"/>
      <c r="AC34" s="528"/>
      <c r="AD34" s="530"/>
      <c r="AE34" s="530"/>
      <c r="AF34" s="531"/>
      <c r="AG34" s="72"/>
      <c r="AM34" s="72"/>
      <c r="AN34" s="72"/>
    </row>
    <row r="35" spans="1:40" s="245" customFormat="1" ht="15" customHeight="1">
      <c r="A35" s="4273"/>
      <c r="B35" s="282">
        <v>1.8</v>
      </c>
      <c r="C35" s="494" t="s">
        <v>1906</v>
      </c>
      <c r="D35" s="495">
        <f>IF(B35="","",IF(ISTEXT(B35),B35,(B35/B31)*G31))</f>
        <v>5</v>
      </c>
      <c r="E35" s="496" t="s">
        <v>1657</v>
      </c>
      <c r="F35" s="497" t="s">
        <v>1907</v>
      </c>
      <c r="G35" s="498"/>
      <c r="H35" s="499"/>
      <c r="I35" s="4281"/>
      <c r="K35" s="306"/>
      <c r="L35" s="242" t="s">
        <v>1815</v>
      </c>
      <c r="M35" s="277"/>
      <c r="N35" s="277"/>
      <c r="O35" s="277"/>
      <c r="P35" s="277"/>
      <c r="Q35" s="277"/>
      <c r="R35" s="278"/>
      <c r="T35" s="526"/>
      <c r="U35" s="527" t="s">
        <v>1920</v>
      </c>
      <c r="V35" s="528"/>
      <c r="W35" s="528"/>
      <c r="X35" s="528"/>
      <c r="Y35" s="530"/>
      <c r="Z35" s="528"/>
      <c r="AA35" s="528"/>
      <c r="AB35" s="528"/>
      <c r="AC35" s="528"/>
      <c r="AD35" s="530"/>
      <c r="AE35" s="530"/>
      <c r="AF35" s="531"/>
      <c r="AG35" s="72"/>
      <c r="AM35" s="72"/>
      <c r="AN35" s="72"/>
    </row>
    <row r="36" spans="1:40" s="245" customFormat="1" ht="15" customHeight="1">
      <c r="A36" s="4273"/>
      <c r="B36" s="282">
        <v>2</v>
      </c>
      <c r="C36" s="494"/>
      <c r="D36" s="495">
        <f>IF(B36="","",IF(ISTEXT(B36),B36,(B36/B31)*G31))</f>
        <v>5.5555555555555554</v>
      </c>
      <c r="E36" s="496"/>
      <c r="F36" s="497"/>
      <c r="G36" s="498"/>
      <c r="H36" s="499"/>
      <c r="I36" s="4281"/>
      <c r="K36" s="306"/>
      <c r="L36" s="242"/>
      <c r="M36" s="277"/>
      <c r="N36" s="277"/>
      <c r="O36" s="277"/>
      <c r="P36" s="277"/>
      <c r="Q36" s="277"/>
      <c r="R36" s="278"/>
      <c r="T36" s="532"/>
      <c r="U36" s="533" t="s">
        <v>1921</v>
      </c>
      <c r="V36" s="534"/>
      <c r="W36" s="534"/>
      <c r="X36" s="534"/>
      <c r="Y36" s="534"/>
      <c r="Z36" s="534"/>
      <c r="AA36" s="534"/>
      <c r="AB36" s="534"/>
      <c r="AC36" s="534"/>
      <c r="AD36" s="534"/>
      <c r="AE36" s="534"/>
      <c r="AF36" s="535"/>
      <c r="AG36" s="72"/>
      <c r="AM36" s="72"/>
      <c r="AN36" s="72"/>
    </row>
    <row r="37" spans="1:40" s="245" customFormat="1" ht="15" customHeight="1">
      <c r="A37" s="4273"/>
      <c r="B37" s="282"/>
      <c r="C37" s="501"/>
      <c r="D37" s="495" t="str">
        <f>IF(B37="","",IF(ISTEXT(B37),B37,(B37/B31)*G31))</f>
        <v/>
      </c>
      <c r="E37" s="496"/>
      <c r="F37" s="497"/>
      <c r="G37" s="498"/>
      <c r="H37" s="499"/>
      <c r="I37" s="4281"/>
      <c r="K37" s="258"/>
      <c r="L37" s="243" t="s">
        <v>1788</v>
      </c>
      <c r="M37" s="242"/>
      <c r="N37" s="248"/>
      <c r="O37" s="248"/>
      <c r="P37" s="277"/>
      <c r="Q37" s="277"/>
      <c r="R37" s="278"/>
      <c r="T37" s="532"/>
      <c r="U37" s="533" t="s">
        <v>1922</v>
      </c>
      <c r="V37" s="534"/>
      <c r="W37" s="534"/>
      <c r="X37" s="534"/>
      <c r="Y37" s="534"/>
      <c r="Z37" s="534"/>
      <c r="AA37" s="534"/>
      <c r="AB37" s="534"/>
      <c r="AC37" s="534"/>
      <c r="AD37" s="534"/>
      <c r="AE37" s="534"/>
      <c r="AF37" s="535"/>
      <c r="AG37" s="72"/>
      <c r="AM37" s="72"/>
      <c r="AN37" s="72"/>
    </row>
    <row r="38" spans="1:40" s="245" customFormat="1" ht="15" customHeight="1" thickBot="1">
      <c r="A38" s="4273"/>
      <c r="B38" s="282">
        <v>3</v>
      </c>
      <c r="C38" s="501"/>
      <c r="D38" s="495">
        <f>IF(B38="","",IF(ISTEXT(B38),B38,(B38/B31)*G31))</f>
        <v>8.3333333333333321</v>
      </c>
      <c r="E38" s="496"/>
      <c r="F38" s="497"/>
      <c r="G38" s="498"/>
      <c r="H38" s="499"/>
      <c r="I38" s="4281"/>
      <c r="K38" s="258"/>
      <c r="L38" s="4284" t="s">
        <v>1789</v>
      </c>
      <c r="M38" s="4284"/>
      <c r="N38" s="4284"/>
      <c r="O38" s="248" t="s">
        <v>1816</v>
      </c>
      <c r="P38" s="277"/>
      <c r="Q38" s="277"/>
      <c r="R38" s="278"/>
      <c r="T38" s="532"/>
      <c r="U38" s="533" t="s">
        <v>1923</v>
      </c>
      <c r="V38" s="534"/>
      <c r="W38" s="534"/>
      <c r="X38" s="534"/>
      <c r="Y38" s="534"/>
      <c r="Z38" s="534"/>
      <c r="AA38" s="534"/>
      <c r="AB38" s="534"/>
      <c r="AC38" s="534"/>
      <c r="AD38" s="534"/>
      <c r="AE38" s="534"/>
      <c r="AF38" s="535"/>
      <c r="AG38" s="72"/>
      <c r="AM38" s="72"/>
      <c r="AN38" s="72"/>
    </row>
    <row r="39" spans="1:40" s="245" customFormat="1" ht="15" customHeight="1">
      <c r="A39" s="4273"/>
      <c r="B39" s="282">
        <v>8</v>
      </c>
      <c r="C39" s="494"/>
      <c r="D39" s="495">
        <f>IF(B39="","",IF(ISTEXT(B39),B39,(B39/B31)*G31))</f>
        <v>22.222222222222221</v>
      </c>
      <c r="E39" s="496"/>
      <c r="F39" s="497"/>
      <c r="G39" s="498"/>
      <c r="H39" s="499"/>
      <c r="I39" s="4281"/>
      <c r="K39" s="258"/>
      <c r="L39" s="4285" t="s">
        <v>1817</v>
      </c>
      <c r="M39" s="4285"/>
      <c r="N39" s="4285"/>
      <c r="O39" s="277"/>
      <c r="P39" s="277"/>
      <c r="Q39" s="277"/>
      <c r="R39" s="278"/>
      <c r="T39" s="532"/>
      <c r="U39" s="533" t="s">
        <v>1924</v>
      </c>
      <c r="V39" s="534"/>
      <c r="W39" s="534"/>
      <c r="X39" s="534"/>
      <c r="Y39" s="534"/>
      <c r="Z39" s="534"/>
      <c r="AA39" s="534"/>
      <c r="AB39" s="534"/>
      <c r="AC39" s="534"/>
      <c r="AD39" s="534"/>
      <c r="AE39" s="534"/>
      <c r="AF39" s="535"/>
      <c r="AG39" s="72"/>
      <c r="AM39" s="72"/>
      <c r="AN39" s="72"/>
    </row>
    <row r="40" spans="1:40" s="245" customFormat="1" ht="15" customHeight="1">
      <c r="A40" s="4273"/>
      <c r="B40" s="282">
        <v>1</v>
      </c>
      <c r="C40" s="494"/>
      <c r="D40" s="495">
        <f>IF(B40="","",IF(ISTEXT(B40),B40,(B40/B31)*G31))</f>
        <v>2.7777777777777777</v>
      </c>
      <c r="E40" s="496"/>
      <c r="F40" s="497"/>
      <c r="G40" s="498"/>
      <c r="H40" s="499"/>
      <c r="I40" s="4281"/>
      <c r="K40" s="306"/>
      <c r="L40" s="277"/>
      <c r="M40" s="277"/>
      <c r="N40" s="277"/>
      <c r="O40" s="277"/>
      <c r="P40" s="277"/>
      <c r="Q40" s="277"/>
      <c r="R40" s="278"/>
      <c r="T40" s="532"/>
      <c r="U40" s="533" t="s">
        <v>1925</v>
      </c>
      <c r="V40" s="534"/>
      <c r="W40" s="534"/>
      <c r="X40" s="534"/>
      <c r="Y40" s="536"/>
      <c r="Z40" s="534"/>
      <c r="AA40" s="534"/>
      <c r="AB40" s="534"/>
      <c r="AC40" s="534"/>
      <c r="AD40" s="536"/>
      <c r="AE40" s="536"/>
      <c r="AF40" s="537"/>
      <c r="AG40" s="72"/>
      <c r="AM40" s="72"/>
      <c r="AN40" s="72"/>
    </row>
    <row r="41" spans="1:40" s="245" customFormat="1" ht="15" customHeight="1">
      <c r="A41" s="4273"/>
      <c r="B41" s="282">
        <v>0.2</v>
      </c>
      <c r="C41" s="494"/>
      <c r="D41" s="495">
        <f>IF(B41="","",IF(ISTEXT(B41),B41,(B41/B31)*G31))</f>
        <v>0.55555555555555558</v>
      </c>
      <c r="E41" s="496"/>
      <c r="F41" s="497"/>
      <c r="G41" s="498"/>
      <c r="H41" s="499"/>
      <c r="I41" s="4281"/>
      <c r="K41" s="306"/>
      <c r="L41" s="277"/>
      <c r="M41" s="277"/>
      <c r="N41" s="277"/>
      <c r="O41" s="277"/>
      <c r="P41" s="279" t="s">
        <v>1818</v>
      </c>
      <c r="Q41" s="318">
        <f>B43</f>
        <v>16.2</v>
      </c>
      <c r="R41" s="278"/>
      <c r="T41" s="532"/>
      <c r="U41" s="538" t="s">
        <v>1926</v>
      </c>
      <c r="V41" s="539"/>
      <c r="W41" s="540"/>
      <c r="X41" s="540"/>
      <c r="Y41" s="540"/>
      <c r="Z41" s="540"/>
      <c r="AA41" s="540"/>
      <c r="AB41" s="540"/>
      <c r="AC41" s="540"/>
      <c r="AD41" s="540"/>
      <c r="AE41" s="540"/>
      <c r="AF41" s="541"/>
      <c r="AG41" s="72"/>
      <c r="AM41" s="72"/>
      <c r="AN41" s="72"/>
    </row>
    <row r="42" spans="1:40" s="245" customFormat="1" ht="15" customHeight="1">
      <c r="A42" s="4273"/>
      <c r="B42" s="282">
        <v>0.2</v>
      </c>
      <c r="C42" s="494"/>
      <c r="D42" s="495">
        <f>IF(B42="","",IF(ISTEXT(B42),B42,(B42/B31)*G31))</f>
        <v>0.55555555555555558</v>
      </c>
      <c r="E42" s="496"/>
      <c r="F42" s="497"/>
      <c r="G42" s="498"/>
      <c r="H42" s="499"/>
      <c r="I42" s="4281"/>
      <c r="K42" s="306"/>
      <c r="L42" s="277"/>
      <c r="M42" s="277"/>
      <c r="N42" s="277"/>
      <c r="O42" s="277"/>
      <c r="P42" s="277" t="s">
        <v>1819</v>
      </c>
      <c r="Q42" s="277" t="str">
        <f>C43</f>
        <v>si vous voulez refaire la</v>
      </c>
      <c r="R42" s="278"/>
      <c r="T42" s="532"/>
      <c r="U42" s="538" t="s">
        <v>1927</v>
      </c>
      <c r="V42" s="539"/>
      <c r="W42" s="540"/>
      <c r="X42" s="540"/>
      <c r="Y42" s="540"/>
      <c r="Z42" s="540"/>
      <c r="AA42" s="540"/>
      <c r="AB42" s="540"/>
      <c r="AC42" s="540"/>
      <c r="AD42" s="540"/>
      <c r="AE42" s="540"/>
      <c r="AF42" s="541"/>
      <c r="AG42" s="72"/>
      <c r="AM42" s="72"/>
      <c r="AN42" s="72"/>
    </row>
    <row r="43" spans="1:40" s="245" customFormat="1" ht="15" customHeight="1" thickBot="1">
      <c r="A43" s="4274"/>
      <c r="B43" s="502">
        <f>SUM(B35:B42)</f>
        <v>16.2</v>
      </c>
      <c r="C43" s="503" t="s">
        <v>1909</v>
      </c>
      <c r="D43" s="504">
        <f>SUM(D35:D42)</f>
        <v>45</v>
      </c>
      <c r="E43" s="505"/>
      <c r="F43" s="506"/>
      <c r="G43" s="507" t="s">
        <v>1910</v>
      </c>
      <c r="H43" s="508" t="str">
        <f>ADDRESS(ROW(B31),COLUMN(B31),4)</f>
        <v>B31</v>
      </c>
      <c r="I43" s="4282"/>
      <c r="K43" s="319"/>
      <c r="L43" s="320"/>
      <c r="M43" s="320"/>
      <c r="N43" s="320"/>
      <c r="O43" s="320"/>
      <c r="P43" s="320"/>
      <c r="Q43" s="320"/>
      <c r="R43" s="321"/>
      <c r="T43" s="532"/>
      <c r="U43" s="81"/>
      <c r="V43" s="81"/>
      <c r="W43" s="81"/>
      <c r="X43" s="81"/>
      <c r="Y43" s="81"/>
      <c r="Z43" s="81"/>
      <c r="AA43" s="81"/>
      <c r="AB43" s="81"/>
      <c r="AC43" s="78"/>
      <c r="AD43" s="542" t="s">
        <v>1928</v>
      </c>
      <c r="AE43" s="543" t="s">
        <v>62</v>
      </c>
      <c r="AF43" s="544" t="s">
        <v>62</v>
      </c>
      <c r="AG43" s="72"/>
      <c r="AM43" s="72"/>
      <c r="AN43" s="72"/>
    </row>
    <row r="44" spans="1:40" ht="18.75">
      <c r="T44" s="522"/>
      <c r="U44" s="523" t="s">
        <v>1929</v>
      </c>
      <c r="V44" s="545"/>
      <c r="W44" s="545"/>
      <c r="X44" s="545"/>
      <c r="Y44" s="546"/>
      <c r="Z44" s="545"/>
      <c r="AA44" s="545"/>
      <c r="AB44" s="545"/>
      <c r="AC44" s="545"/>
      <c r="AD44" s="545"/>
      <c r="AE44" s="545"/>
      <c r="AF44" s="547"/>
      <c r="AH44" s="245"/>
      <c r="AI44" s="245"/>
      <c r="AJ44" s="245"/>
      <c r="AK44" s="245"/>
      <c r="AL44" s="245"/>
    </row>
    <row r="45" spans="1:40" ht="18.75">
      <c r="T45" s="522"/>
      <c r="U45" s="523" t="s">
        <v>1930</v>
      </c>
      <c r="V45" s="516"/>
      <c r="W45" s="524"/>
      <c r="X45" s="524"/>
      <c r="Y45" s="524"/>
      <c r="Z45" s="524"/>
      <c r="AA45" s="524"/>
      <c r="AB45" s="524"/>
      <c r="AC45" s="524"/>
      <c r="AD45" s="524"/>
      <c r="AE45" s="524"/>
      <c r="AF45" s="525"/>
      <c r="AH45" s="245"/>
      <c r="AI45" s="245"/>
      <c r="AJ45" s="245"/>
      <c r="AK45" s="245"/>
      <c r="AL45" s="245"/>
    </row>
    <row r="46" spans="1:40" ht="18.75">
      <c r="A46" s="548">
        <v>2.86</v>
      </c>
      <c r="B46" s="549">
        <v>8</v>
      </c>
      <c r="C46" s="549">
        <v>25</v>
      </c>
      <c r="D46" s="549">
        <v>8</v>
      </c>
      <c r="E46" s="549">
        <v>8</v>
      </c>
      <c r="F46" s="549">
        <v>18</v>
      </c>
      <c r="G46" s="549">
        <v>18</v>
      </c>
      <c r="H46" s="549">
        <v>18</v>
      </c>
      <c r="I46" s="548">
        <v>2.86</v>
      </c>
      <c r="J46" s="550" t="s">
        <v>1931</v>
      </c>
      <c r="T46" s="551"/>
      <c r="U46" s="552" t="s">
        <v>1932</v>
      </c>
      <c r="V46" s="524"/>
      <c r="W46" s="524"/>
      <c r="X46" s="524"/>
      <c r="Y46" s="524"/>
      <c r="Z46" s="524"/>
      <c r="AA46" s="524"/>
      <c r="AB46" s="524"/>
      <c r="AC46" s="524"/>
      <c r="AD46" s="524"/>
      <c r="AE46" s="524"/>
      <c r="AF46" s="525"/>
      <c r="AH46" s="245"/>
      <c r="AI46" s="245"/>
      <c r="AJ46" s="245"/>
      <c r="AK46" s="245"/>
      <c r="AL46" s="245"/>
    </row>
    <row r="47" spans="1:40" ht="18.75">
      <c r="T47" s="553"/>
      <c r="U47" s="554" t="s">
        <v>1933</v>
      </c>
      <c r="V47" s="554"/>
      <c r="W47" s="554"/>
      <c r="X47" s="554"/>
      <c r="Y47" s="554"/>
      <c r="Z47" s="554"/>
      <c r="AA47" s="554"/>
      <c r="AB47" s="554"/>
      <c r="AC47" s="554"/>
      <c r="AD47" s="554"/>
      <c r="AE47" s="554"/>
      <c r="AF47" s="555"/>
      <c r="AH47" s="245"/>
      <c r="AI47" s="245"/>
      <c r="AJ47" s="245"/>
      <c r="AK47" s="245"/>
      <c r="AL47" s="245"/>
    </row>
    <row r="48" spans="1:40">
      <c r="AH48" s="245"/>
      <c r="AI48" s="245"/>
      <c r="AJ48" s="245"/>
      <c r="AK48" s="245"/>
      <c r="AL48" s="245"/>
    </row>
    <row r="49" spans="34:38">
      <c r="AH49" s="245"/>
      <c r="AI49" s="245"/>
      <c r="AJ49" s="245"/>
      <c r="AK49" s="245"/>
      <c r="AL49" s="245"/>
    </row>
    <row r="50" spans="34:38">
      <c r="AH50" s="245"/>
      <c r="AI50" s="245"/>
      <c r="AJ50" s="245"/>
      <c r="AK50" s="245"/>
      <c r="AL50" s="245"/>
    </row>
    <row r="51" spans="34:38">
      <c r="AH51" s="245"/>
      <c r="AI51" s="245"/>
      <c r="AJ51" s="245"/>
      <c r="AK51" s="245"/>
      <c r="AL51" s="245"/>
    </row>
    <row r="52" spans="34:38">
      <c r="AH52" s="245"/>
      <c r="AI52" s="245"/>
      <c r="AJ52" s="245"/>
      <c r="AK52" s="245"/>
      <c r="AL52" s="245"/>
    </row>
    <row r="53" spans="34:38">
      <c r="AH53" s="245"/>
      <c r="AI53" s="245"/>
      <c r="AJ53" s="245"/>
      <c r="AK53" s="245"/>
      <c r="AL53" s="245"/>
    </row>
    <row r="54" spans="34:38">
      <c r="AH54" s="245"/>
      <c r="AI54" s="245"/>
      <c r="AJ54" s="245"/>
      <c r="AK54" s="245"/>
      <c r="AL54" s="245"/>
    </row>
    <row r="55" spans="34:38">
      <c r="AH55" s="245"/>
      <c r="AI55" s="245"/>
      <c r="AJ55" s="245"/>
      <c r="AK55" s="245"/>
      <c r="AL55" s="245"/>
    </row>
    <row r="56" spans="34:38">
      <c r="AH56" s="245"/>
      <c r="AI56" s="245"/>
      <c r="AJ56" s="245"/>
      <c r="AK56" s="245"/>
      <c r="AL56" s="245"/>
    </row>
  </sheetData>
  <mergeCells count="30">
    <mergeCell ref="U8:AG9"/>
    <mergeCell ref="B2:I6"/>
    <mergeCell ref="A8:A9"/>
    <mergeCell ref="B8:I9"/>
    <mergeCell ref="K8:N8"/>
    <mergeCell ref="T8:T9"/>
    <mergeCell ref="A10:A24"/>
    <mergeCell ref="B10:C10"/>
    <mergeCell ref="D10:H10"/>
    <mergeCell ref="I10:I11"/>
    <mergeCell ref="T10:T24"/>
    <mergeCell ref="G12:G13"/>
    <mergeCell ref="H12:H13"/>
    <mergeCell ref="I12:I24"/>
    <mergeCell ref="E14:F14"/>
    <mergeCell ref="L18:N18"/>
    <mergeCell ref="L19:N19"/>
    <mergeCell ref="A27:A28"/>
    <mergeCell ref="B27:I28"/>
    <mergeCell ref="K27:N27"/>
    <mergeCell ref="A29:A43"/>
    <mergeCell ref="B29:C29"/>
    <mergeCell ref="D29:H29"/>
    <mergeCell ref="I29:I30"/>
    <mergeCell ref="G31:G32"/>
    <mergeCell ref="H31:H32"/>
    <mergeCell ref="I31:I43"/>
    <mergeCell ref="E33:F33"/>
    <mergeCell ref="L38:N38"/>
    <mergeCell ref="L39:N39"/>
  </mergeCells>
  <hyperlinks>
    <hyperlink ref="V29" r:id="rId1" xr:uid="{74716489-8863-4F32-B946-DF5D794ED55C}"/>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8CAC-6892-4BC2-85D1-7C79D57ECF88}">
  <dimension ref="B1:AL199"/>
  <sheetViews>
    <sheetView zoomScaleNormal="100" workbookViewId="0">
      <selection activeCell="L32" sqref="L32"/>
    </sheetView>
  </sheetViews>
  <sheetFormatPr baseColWidth="10" defaultRowHeight="15"/>
  <cols>
    <col min="1" max="1" width="3.28515625" style="2482" customWidth="1"/>
    <col min="2" max="2" width="11.42578125" style="2483"/>
    <col min="3" max="3" width="11.42578125" style="2482"/>
    <col min="4" max="4" width="24" style="2482" customWidth="1"/>
    <col min="5" max="5" width="11.5703125" style="2482" bestFit="1" customWidth="1"/>
    <col min="6" max="6" width="11.42578125" style="2482"/>
    <col min="7" max="7" width="12.28515625" style="2482" bestFit="1" customWidth="1"/>
    <col min="8" max="8" width="11.5703125" style="2482" bestFit="1" customWidth="1"/>
    <col min="9" max="12" width="11.42578125" style="2482"/>
    <col min="13" max="13" width="10.42578125" style="2483" customWidth="1"/>
    <col min="14" max="19" width="11.42578125" style="2483"/>
    <col min="20" max="20" width="12.85546875" style="2483" customWidth="1"/>
    <col min="21" max="21" width="11.42578125" style="2483"/>
    <col min="22" max="23" width="11.5703125" style="2483" bestFit="1" customWidth="1"/>
    <col min="24" max="24" width="11.42578125" style="2483"/>
    <col min="25" max="25" width="11.42578125" style="2482"/>
    <col min="26" max="26" width="12.28515625" style="2482" bestFit="1" customWidth="1"/>
    <col min="27" max="27" width="11.5703125" style="2482" bestFit="1" customWidth="1"/>
    <col min="28" max="28" width="11.42578125" style="2482"/>
    <col min="29" max="29" width="12.28515625" style="2482" bestFit="1" customWidth="1"/>
    <col min="30" max="30" width="11.5703125" style="2482" bestFit="1" customWidth="1"/>
    <col min="31" max="267" width="11.42578125" style="2482"/>
    <col min="268" max="268" width="4.5703125" style="2482" customWidth="1"/>
    <col min="269" max="269" width="10.42578125" style="2482" customWidth="1"/>
    <col min="270" max="275" width="11.42578125" style="2482"/>
    <col min="276" max="276" width="12.85546875" style="2482" customWidth="1"/>
    <col min="277" max="277" width="11.42578125" style="2482"/>
    <col min="278" max="279" width="11.5703125" style="2482" bestFit="1" customWidth="1"/>
    <col min="280" max="281" width="11.42578125" style="2482"/>
    <col min="282" max="282" width="12.28515625" style="2482" bestFit="1" customWidth="1"/>
    <col min="283" max="283" width="11.5703125" style="2482" bestFit="1" customWidth="1"/>
    <col min="284" max="284" width="11.42578125" style="2482"/>
    <col min="285" max="285" width="12.28515625" style="2482" bestFit="1" customWidth="1"/>
    <col min="286" max="286" width="11.5703125" style="2482" bestFit="1" customWidth="1"/>
    <col min="287" max="523" width="11.42578125" style="2482"/>
    <col min="524" max="524" width="4.5703125" style="2482" customWidth="1"/>
    <col min="525" max="525" width="10.42578125" style="2482" customWidth="1"/>
    <col min="526" max="531" width="11.42578125" style="2482"/>
    <col min="532" max="532" width="12.85546875" style="2482" customWidth="1"/>
    <col min="533" max="533" width="11.42578125" style="2482"/>
    <col min="534" max="535" width="11.5703125" style="2482" bestFit="1" customWidth="1"/>
    <col min="536" max="537" width="11.42578125" style="2482"/>
    <col min="538" max="538" width="12.28515625" style="2482" bestFit="1" customWidth="1"/>
    <col min="539" max="539" width="11.5703125" style="2482" bestFit="1" customWidth="1"/>
    <col min="540" max="540" width="11.42578125" style="2482"/>
    <col min="541" max="541" width="12.28515625" style="2482" bestFit="1" customWidth="1"/>
    <col min="542" max="542" width="11.5703125" style="2482" bestFit="1" customWidth="1"/>
    <col min="543" max="779" width="11.42578125" style="2482"/>
    <col min="780" max="780" width="4.5703125" style="2482" customWidth="1"/>
    <col min="781" max="781" width="10.42578125" style="2482" customWidth="1"/>
    <col min="782" max="787" width="11.42578125" style="2482"/>
    <col min="788" max="788" width="12.85546875" style="2482" customWidth="1"/>
    <col min="789" max="789" width="11.42578125" style="2482"/>
    <col min="790" max="791" width="11.5703125" style="2482" bestFit="1" customWidth="1"/>
    <col min="792" max="793" width="11.42578125" style="2482"/>
    <col min="794" max="794" width="12.28515625" style="2482" bestFit="1" customWidth="1"/>
    <col min="795" max="795" width="11.5703125" style="2482" bestFit="1" customWidth="1"/>
    <col min="796" max="796" width="11.42578125" style="2482"/>
    <col min="797" max="797" width="12.28515625" style="2482" bestFit="1" customWidth="1"/>
    <col min="798" max="798" width="11.5703125" style="2482" bestFit="1" customWidth="1"/>
    <col min="799" max="1035" width="11.42578125" style="2482"/>
    <col min="1036" max="1036" width="4.5703125" style="2482" customWidth="1"/>
    <col min="1037" max="1037" width="10.42578125" style="2482" customWidth="1"/>
    <col min="1038" max="1043" width="11.42578125" style="2482"/>
    <col min="1044" max="1044" width="12.85546875" style="2482" customWidth="1"/>
    <col min="1045" max="1045" width="11.42578125" style="2482"/>
    <col min="1046" max="1047" width="11.5703125" style="2482" bestFit="1" customWidth="1"/>
    <col min="1048" max="1049" width="11.42578125" style="2482"/>
    <col min="1050" max="1050" width="12.28515625" style="2482" bestFit="1" customWidth="1"/>
    <col min="1051" max="1051" width="11.5703125" style="2482" bestFit="1" customWidth="1"/>
    <col min="1052" max="1052" width="11.42578125" style="2482"/>
    <col min="1053" max="1053" width="12.28515625" style="2482" bestFit="1" customWidth="1"/>
    <col min="1054" max="1054" width="11.5703125" style="2482" bestFit="1" customWidth="1"/>
    <col min="1055" max="1291" width="11.42578125" style="2482"/>
    <col min="1292" max="1292" width="4.5703125" style="2482" customWidth="1"/>
    <col min="1293" max="1293" width="10.42578125" style="2482" customWidth="1"/>
    <col min="1294" max="1299" width="11.42578125" style="2482"/>
    <col min="1300" max="1300" width="12.85546875" style="2482" customWidth="1"/>
    <col min="1301" max="1301" width="11.42578125" style="2482"/>
    <col min="1302" max="1303" width="11.5703125" style="2482" bestFit="1" customWidth="1"/>
    <col min="1304" max="1305" width="11.42578125" style="2482"/>
    <col min="1306" max="1306" width="12.28515625" style="2482" bestFit="1" customWidth="1"/>
    <col min="1307" max="1307" width="11.5703125" style="2482" bestFit="1" customWidth="1"/>
    <col min="1308" max="1308" width="11.42578125" style="2482"/>
    <col min="1309" max="1309" width="12.28515625" style="2482" bestFit="1" customWidth="1"/>
    <col min="1310" max="1310" width="11.5703125" style="2482" bestFit="1" customWidth="1"/>
    <col min="1311" max="1547" width="11.42578125" style="2482"/>
    <col min="1548" max="1548" width="4.5703125" style="2482" customWidth="1"/>
    <col min="1549" max="1549" width="10.42578125" style="2482" customWidth="1"/>
    <col min="1550" max="1555" width="11.42578125" style="2482"/>
    <col min="1556" max="1556" width="12.85546875" style="2482" customWidth="1"/>
    <col min="1557" max="1557" width="11.42578125" style="2482"/>
    <col min="1558" max="1559" width="11.5703125" style="2482" bestFit="1" customWidth="1"/>
    <col min="1560" max="1561" width="11.42578125" style="2482"/>
    <col min="1562" max="1562" width="12.28515625" style="2482" bestFit="1" customWidth="1"/>
    <col min="1563" max="1563" width="11.5703125" style="2482" bestFit="1" customWidth="1"/>
    <col min="1564" max="1564" width="11.42578125" style="2482"/>
    <col min="1565" max="1565" width="12.28515625" style="2482" bestFit="1" customWidth="1"/>
    <col min="1566" max="1566" width="11.5703125" style="2482" bestFit="1" customWidth="1"/>
    <col min="1567" max="1803" width="11.42578125" style="2482"/>
    <col min="1804" max="1804" width="4.5703125" style="2482" customWidth="1"/>
    <col min="1805" max="1805" width="10.42578125" style="2482" customWidth="1"/>
    <col min="1806" max="1811" width="11.42578125" style="2482"/>
    <col min="1812" max="1812" width="12.85546875" style="2482" customWidth="1"/>
    <col min="1813" max="1813" width="11.42578125" style="2482"/>
    <col min="1814" max="1815" width="11.5703125" style="2482" bestFit="1" customWidth="1"/>
    <col min="1816" max="1817" width="11.42578125" style="2482"/>
    <col min="1818" max="1818" width="12.28515625" style="2482" bestFit="1" customWidth="1"/>
    <col min="1819" max="1819" width="11.5703125" style="2482" bestFit="1" customWidth="1"/>
    <col min="1820" max="1820" width="11.42578125" style="2482"/>
    <col min="1821" max="1821" width="12.28515625" style="2482" bestFit="1" customWidth="1"/>
    <col min="1822" max="1822" width="11.5703125" style="2482" bestFit="1" customWidth="1"/>
    <col min="1823" max="2059" width="11.42578125" style="2482"/>
    <col min="2060" max="2060" width="4.5703125" style="2482" customWidth="1"/>
    <col min="2061" max="2061" width="10.42578125" style="2482" customWidth="1"/>
    <col min="2062" max="2067" width="11.42578125" style="2482"/>
    <col min="2068" max="2068" width="12.85546875" style="2482" customWidth="1"/>
    <col min="2069" max="2069" width="11.42578125" style="2482"/>
    <col min="2070" max="2071" width="11.5703125" style="2482" bestFit="1" customWidth="1"/>
    <col min="2072" max="2073" width="11.42578125" style="2482"/>
    <col min="2074" max="2074" width="12.28515625" style="2482" bestFit="1" customWidth="1"/>
    <col min="2075" max="2075" width="11.5703125" style="2482" bestFit="1" customWidth="1"/>
    <col min="2076" max="2076" width="11.42578125" style="2482"/>
    <col min="2077" max="2077" width="12.28515625" style="2482" bestFit="1" customWidth="1"/>
    <col min="2078" max="2078" width="11.5703125" style="2482" bestFit="1" customWidth="1"/>
    <col min="2079" max="2315" width="11.42578125" style="2482"/>
    <col min="2316" max="2316" width="4.5703125" style="2482" customWidth="1"/>
    <col min="2317" max="2317" width="10.42578125" style="2482" customWidth="1"/>
    <col min="2318" max="2323" width="11.42578125" style="2482"/>
    <col min="2324" max="2324" width="12.85546875" style="2482" customWidth="1"/>
    <col min="2325" max="2325" width="11.42578125" style="2482"/>
    <col min="2326" max="2327" width="11.5703125" style="2482" bestFit="1" customWidth="1"/>
    <col min="2328" max="2329" width="11.42578125" style="2482"/>
    <col min="2330" max="2330" width="12.28515625" style="2482" bestFit="1" customWidth="1"/>
    <col min="2331" max="2331" width="11.5703125" style="2482" bestFit="1" customWidth="1"/>
    <col min="2332" max="2332" width="11.42578125" style="2482"/>
    <col min="2333" max="2333" width="12.28515625" style="2482" bestFit="1" customWidth="1"/>
    <col min="2334" max="2334" width="11.5703125" style="2482" bestFit="1" customWidth="1"/>
    <col min="2335" max="2571" width="11.42578125" style="2482"/>
    <col min="2572" max="2572" width="4.5703125" style="2482" customWidth="1"/>
    <col min="2573" max="2573" width="10.42578125" style="2482" customWidth="1"/>
    <col min="2574" max="2579" width="11.42578125" style="2482"/>
    <col min="2580" max="2580" width="12.85546875" style="2482" customWidth="1"/>
    <col min="2581" max="2581" width="11.42578125" style="2482"/>
    <col min="2582" max="2583" width="11.5703125" style="2482" bestFit="1" customWidth="1"/>
    <col min="2584" max="2585" width="11.42578125" style="2482"/>
    <col min="2586" max="2586" width="12.28515625" style="2482" bestFit="1" customWidth="1"/>
    <col min="2587" max="2587" width="11.5703125" style="2482" bestFit="1" customWidth="1"/>
    <col min="2588" max="2588" width="11.42578125" style="2482"/>
    <col min="2589" max="2589" width="12.28515625" style="2482" bestFit="1" customWidth="1"/>
    <col min="2590" max="2590" width="11.5703125" style="2482" bestFit="1" customWidth="1"/>
    <col min="2591" max="2827" width="11.42578125" style="2482"/>
    <col min="2828" max="2828" width="4.5703125" style="2482" customWidth="1"/>
    <col min="2829" max="2829" width="10.42578125" style="2482" customWidth="1"/>
    <col min="2830" max="2835" width="11.42578125" style="2482"/>
    <col min="2836" max="2836" width="12.85546875" style="2482" customWidth="1"/>
    <col min="2837" max="2837" width="11.42578125" style="2482"/>
    <col min="2838" max="2839" width="11.5703125" style="2482" bestFit="1" customWidth="1"/>
    <col min="2840" max="2841" width="11.42578125" style="2482"/>
    <col min="2842" max="2842" width="12.28515625" style="2482" bestFit="1" customWidth="1"/>
    <col min="2843" max="2843" width="11.5703125" style="2482" bestFit="1" customWidth="1"/>
    <col min="2844" max="2844" width="11.42578125" style="2482"/>
    <col min="2845" max="2845" width="12.28515625" style="2482" bestFit="1" customWidth="1"/>
    <col min="2846" max="2846" width="11.5703125" style="2482" bestFit="1" customWidth="1"/>
    <col min="2847" max="3083" width="11.42578125" style="2482"/>
    <col min="3084" max="3084" width="4.5703125" style="2482" customWidth="1"/>
    <col min="3085" max="3085" width="10.42578125" style="2482" customWidth="1"/>
    <col min="3086" max="3091" width="11.42578125" style="2482"/>
    <col min="3092" max="3092" width="12.85546875" style="2482" customWidth="1"/>
    <col min="3093" max="3093" width="11.42578125" style="2482"/>
    <col min="3094" max="3095" width="11.5703125" style="2482" bestFit="1" customWidth="1"/>
    <col min="3096" max="3097" width="11.42578125" style="2482"/>
    <col min="3098" max="3098" width="12.28515625" style="2482" bestFit="1" customWidth="1"/>
    <col min="3099" max="3099" width="11.5703125" style="2482" bestFit="1" customWidth="1"/>
    <col min="3100" max="3100" width="11.42578125" style="2482"/>
    <col min="3101" max="3101" width="12.28515625" style="2482" bestFit="1" customWidth="1"/>
    <col min="3102" max="3102" width="11.5703125" style="2482" bestFit="1" customWidth="1"/>
    <col min="3103" max="3339" width="11.42578125" style="2482"/>
    <col min="3340" max="3340" width="4.5703125" style="2482" customWidth="1"/>
    <col min="3341" max="3341" width="10.42578125" style="2482" customWidth="1"/>
    <col min="3342" max="3347" width="11.42578125" style="2482"/>
    <col min="3348" max="3348" width="12.85546875" style="2482" customWidth="1"/>
    <col min="3349" max="3349" width="11.42578125" style="2482"/>
    <col min="3350" max="3351" width="11.5703125" style="2482" bestFit="1" customWidth="1"/>
    <col min="3352" max="3353" width="11.42578125" style="2482"/>
    <col min="3354" max="3354" width="12.28515625" style="2482" bestFit="1" customWidth="1"/>
    <col min="3355" max="3355" width="11.5703125" style="2482" bestFit="1" customWidth="1"/>
    <col min="3356" max="3356" width="11.42578125" style="2482"/>
    <col min="3357" max="3357" width="12.28515625" style="2482" bestFit="1" customWidth="1"/>
    <col min="3358" max="3358" width="11.5703125" style="2482" bestFit="1" customWidth="1"/>
    <col min="3359" max="3595" width="11.42578125" style="2482"/>
    <col min="3596" max="3596" width="4.5703125" style="2482" customWidth="1"/>
    <col min="3597" max="3597" width="10.42578125" style="2482" customWidth="1"/>
    <col min="3598" max="3603" width="11.42578125" style="2482"/>
    <col min="3604" max="3604" width="12.85546875" style="2482" customWidth="1"/>
    <col min="3605" max="3605" width="11.42578125" style="2482"/>
    <col min="3606" max="3607" width="11.5703125" style="2482" bestFit="1" customWidth="1"/>
    <col min="3608" max="3609" width="11.42578125" style="2482"/>
    <col min="3610" max="3610" width="12.28515625" style="2482" bestFit="1" customWidth="1"/>
    <col min="3611" max="3611" width="11.5703125" style="2482" bestFit="1" customWidth="1"/>
    <col min="3612" max="3612" width="11.42578125" style="2482"/>
    <col min="3613" max="3613" width="12.28515625" style="2482" bestFit="1" customWidth="1"/>
    <col min="3614" max="3614" width="11.5703125" style="2482" bestFit="1" customWidth="1"/>
    <col min="3615" max="3851" width="11.42578125" style="2482"/>
    <col min="3852" max="3852" width="4.5703125" style="2482" customWidth="1"/>
    <col min="3853" max="3853" width="10.42578125" style="2482" customWidth="1"/>
    <col min="3854" max="3859" width="11.42578125" style="2482"/>
    <col min="3860" max="3860" width="12.85546875" style="2482" customWidth="1"/>
    <col min="3861" max="3861" width="11.42578125" style="2482"/>
    <col min="3862" max="3863" width="11.5703125" style="2482" bestFit="1" customWidth="1"/>
    <col min="3864" max="3865" width="11.42578125" style="2482"/>
    <col min="3866" max="3866" width="12.28515625" style="2482" bestFit="1" customWidth="1"/>
    <col min="3867" max="3867" width="11.5703125" style="2482" bestFit="1" customWidth="1"/>
    <col min="3868" max="3868" width="11.42578125" style="2482"/>
    <col min="3869" max="3869" width="12.28515625" style="2482" bestFit="1" customWidth="1"/>
    <col min="3870" max="3870" width="11.5703125" style="2482" bestFit="1" customWidth="1"/>
    <col min="3871" max="4107" width="11.42578125" style="2482"/>
    <col min="4108" max="4108" width="4.5703125" style="2482" customWidth="1"/>
    <col min="4109" max="4109" width="10.42578125" style="2482" customWidth="1"/>
    <col min="4110" max="4115" width="11.42578125" style="2482"/>
    <col min="4116" max="4116" width="12.85546875" style="2482" customWidth="1"/>
    <col min="4117" max="4117" width="11.42578125" style="2482"/>
    <col min="4118" max="4119" width="11.5703125" style="2482" bestFit="1" customWidth="1"/>
    <col min="4120" max="4121" width="11.42578125" style="2482"/>
    <col min="4122" max="4122" width="12.28515625" style="2482" bestFit="1" customWidth="1"/>
    <col min="4123" max="4123" width="11.5703125" style="2482" bestFit="1" customWidth="1"/>
    <col min="4124" max="4124" width="11.42578125" style="2482"/>
    <col min="4125" max="4125" width="12.28515625" style="2482" bestFit="1" customWidth="1"/>
    <col min="4126" max="4126" width="11.5703125" style="2482" bestFit="1" customWidth="1"/>
    <col min="4127" max="4363" width="11.42578125" style="2482"/>
    <col min="4364" max="4364" width="4.5703125" style="2482" customWidth="1"/>
    <col min="4365" max="4365" width="10.42578125" style="2482" customWidth="1"/>
    <col min="4366" max="4371" width="11.42578125" style="2482"/>
    <col min="4372" max="4372" width="12.85546875" style="2482" customWidth="1"/>
    <col min="4373" max="4373" width="11.42578125" style="2482"/>
    <col min="4374" max="4375" width="11.5703125" style="2482" bestFit="1" customWidth="1"/>
    <col min="4376" max="4377" width="11.42578125" style="2482"/>
    <col min="4378" max="4378" width="12.28515625" style="2482" bestFit="1" customWidth="1"/>
    <col min="4379" max="4379" width="11.5703125" style="2482" bestFit="1" customWidth="1"/>
    <col min="4380" max="4380" width="11.42578125" style="2482"/>
    <col min="4381" max="4381" width="12.28515625" style="2482" bestFit="1" customWidth="1"/>
    <col min="4382" max="4382" width="11.5703125" style="2482" bestFit="1" customWidth="1"/>
    <col min="4383" max="4619" width="11.42578125" style="2482"/>
    <col min="4620" max="4620" width="4.5703125" style="2482" customWidth="1"/>
    <col min="4621" max="4621" width="10.42578125" style="2482" customWidth="1"/>
    <col min="4622" max="4627" width="11.42578125" style="2482"/>
    <col min="4628" max="4628" width="12.85546875" style="2482" customWidth="1"/>
    <col min="4629" max="4629" width="11.42578125" style="2482"/>
    <col min="4630" max="4631" width="11.5703125" style="2482" bestFit="1" customWidth="1"/>
    <col min="4632" max="4633" width="11.42578125" style="2482"/>
    <col min="4634" max="4634" width="12.28515625" style="2482" bestFit="1" customWidth="1"/>
    <col min="4635" max="4635" width="11.5703125" style="2482" bestFit="1" customWidth="1"/>
    <col min="4636" max="4636" width="11.42578125" style="2482"/>
    <col min="4637" max="4637" width="12.28515625" style="2482" bestFit="1" customWidth="1"/>
    <col min="4638" max="4638" width="11.5703125" style="2482" bestFit="1" customWidth="1"/>
    <col min="4639" max="4875" width="11.42578125" style="2482"/>
    <col min="4876" max="4876" width="4.5703125" style="2482" customWidth="1"/>
    <col min="4877" max="4877" width="10.42578125" style="2482" customWidth="1"/>
    <col min="4878" max="4883" width="11.42578125" style="2482"/>
    <col min="4884" max="4884" width="12.85546875" style="2482" customWidth="1"/>
    <col min="4885" max="4885" width="11.42578125" style="2482"/>
    <col min="4886" max="4887" width="11.5703125" style="2482" bestFit="1" customWidth="1"/>
    <col min="4888" max="4889" width="11.42578125" style="2482"/>
    <col min="4890" max="4890" width="12.28515625" style="2482" bestFit="1" customWidth="1"/>
    <col min="4891" max="4891" width="11.5703125" style="2482" bestFit="1" customWidth="1"/>
    <col min="4892" max="4892" width="11.42578125" style="2482"/>
    <col min="4893" max="4893" width="12.28515625" style="2482" bestFit="1" customWidth="1"/>
    <col min="4894" max="4894" width="11.5703125" style="2482" bestFit="1" customWidth="1"/>
    <col min="4895" max="5131" width="11.42578125" style="2482"/>
    <col min="5132" max="5132" width="4.5703125" style="2482" customWidth="1"/>
    <col min="5133" max="5133" width="10.42578125" style="2482" customWidth="1"/>
    <col min="5134" max="5139" width="11.42578125" style="2482"/>
    <col min="5140" max="5140" width="12.85546875" style="2482" customWidth="1"/>
    <col min="5141" max="5141" width="11.42578125" style="2482"/>
    <col min="5142" max="5143" width="11.5703125" style="2482" bestFit="1" customWidth="1"/>
    <col min="5144" max="5145" width="11.42578125" style="2482"/>
    <col min="5146" max="5146" width="12.28515625" style="2482" bestFit="1" customWidth="1"/>
    <col min="5147" max="5147" width="11.5703125" style="2482" bestFit="1" customWidth="1"/>
    <col min="5148" max="5148" width="11.42578125" style="2482"/>
    <col min="5149" max="5149" width="12.28515625" style="2482" bestFit="1" customWidth="1"/>
    <col min="5150" max="5150" width="11.5703125" style="2482" bestFit="1" customWidth="1"/>
    <col min="5151" max="5387" width="11.42578125" style="2482"/>
    <col min="5388" max="5388" width="4.5703125" style="2482" customWidth="1"/>
    <col min="5389" max="5389" width="10.42578125" style="2482" customWidth="1"/>
    <col min="5390" max="5395" width="11.42578125" style="2482"/>
    <col min="5396" max="5396" width="12.85546875" style="2482" customWidth="1"/>
    <col min="5397" max="5397" width="11.42578125" style="2482"/>
    <col min="5398" max="5399" width="11.5703125" style="2482" bestFit="1" customWidth="1"/>
    <col min="5400" max="5401" width="11.42578125" style="2482"/>
    <col min="5402" max="5402" width="12.28515625" style="2482" bestFit="1" customWidth="1"/>
    <col min="5403" max="5403" width="11.5703125" style="2482" bestFit="1" customWidth="1"/>
    <col min="5404" max="5404" width="11.42578125" style="2482"/>
    <col min="5405" max="5405" width="12.28515625" style="2482" bestFit="1" customWidth="1"/>
    <col min="5406" max="5406" width="11.5703125" style="2482" bestFit="1" customWidth="1"/>
    <col min="5407" max="5643" width="11.42578125" style="2482"/>
    <col min="5644" max="5644" width="4.5703125" style="2482" customWidth="1"/>
    <col min="5645" max="5645" width="10.42578125" style="2482" customWidth="1"/>
    <col min="5646" max="5651" width="11.42578125" style="2482"/>
    <col min="5652" max="5652" width="12.85546875" style="2482" customWidth="1"/>
    <col min="5653" max="5653" width="11.42578125" style="2482"/>
    <col min="5654" max="5655" width="11.5703125" style="2482" bestFit="1" customWidth="1"/>
    <col min="5656" max="5657" width="11.42578125" style="2482"/>
    <col min="5658" max="5658" width="12.28515625" style="2482" bestFit="1" customWidth="1"/>
    <col min="5659" max="5659" width="11.5703125" style="2482" bestFit="1" customWidth="1"/>
    <col min="5660" max="5660" width="11.42578125" style="2482"/>
    <col min="5661" max="5661" width="12.28515625" style="2482" bestFit="1" customWidth="1"/>
    <col min="5662" max="5662" width="11.5703125" style="2482" bestFit="1" customWidth="1"/>
    <col min="5663" max="5899" width="11.42578125" style="2482"/>
    <col min="5900" max="5900" width="4.5703125" style="2482" customWidth="1"/>
    <col min="5901" max="5901" width="10.42578125" style="2482" customWidth="1"/>
    <col min="5902" max="5907" width="11.42578125" style="2482"/>
    <col min="5908" max="5908" width="12.85546875" style="2482" customWidth="1"/>
    <col min="5909" max="5909" width="11.42578125" style="2482"/>
    <col min="5910" max="5911" width="11.5703125" style="2482" bestFit="1" customWidth="1"/>
    <col min="5912" max="5913" width="11.42578125" style="2482"/>
    <col min="5914" max="5914" width="12.28515625" style="2482" bestFit="1" customWidth="1"/>
    <col min="5915" max="5915" width="11.5703125" style="2482" bestFit="1" customWidth="1"/>
    <col min="5916" max="5916" width="11.42578125" style="2482"/>
    <col min="5917" max="5917" width="12.28515625" style="2482" bestFit="1" customWidth="1"/>
    <col min="5918" max="5918" width="11.5703125" style="2482" bestFit="1" customWidth="1"/>
    <col min="5919" max="6155" width="11.42578125" style="2482"/>
    <col min="6156" max="6156" width="4.5703125" style="2482" customWidth="1"/>
    <col min="6157" max="6157" width="10.42578125" style="2482" customWidth="1"/>
    <col min="6158" max="6163" width="11.42578125" style="2482"/>
    <col min="6164" max="6164" width="12.85546875" style="2482" customWidth="1"/>
    <col min="6165" max="6165" width="11.42578125" style="2482"/>
    <col min="6166" max="6167" width="11.5703125" style="2482" bestFit="1" customWidth="1"/>
    <col min="6168" max="6169" width="11.42578125" style="2482"/>
    <col min="6170" max="6170" width="12.28515625" style="2482" bestFit="1" customWidth="1"/>
    <col min="6171" max="6171" width="11.5703125" style="2482" bestFit="1" customWidth="1"/>
    <col min="6172" max="6172" width="11.42578125" style="2482"/>
    <col min="6173" max="6173" width="12.28515625" style="2482" bestFit="1" customWidth="1"/>
    <col min="6174" max="6174" width="11.5703125" style="2482" bestFit="1" customWidth="1"/>
    <col min="6175" max="6411" width="11.42578125" style="2482"/>
    <col min="6412" max="6412" width="4.5703125" style="2482" customWidth="1"/>
    <col min="6413" max="6413" width="10.42578125" style="2482" customWidth="1"/>
    <col min="6414" max="6419" width="11.42578125" style="2482"/>
    <col min="6420" max="6420" width="12.85546875" style="2482" customWidth="1"/>
    <col min="6421" max="6421" width="11.42578125" style="2482"/>
    <col min="6422" max="6423" width="11.5703125" style="2482" bestFit="1" customWidth="1"/>
    <col min="6424" max="6425" width="11.42578125" style="2482"/>
    <col min="6426" max="6426" width="12.28515625" style="2482" bestFit="1" customWidth="1"/>
    <col min="6427" max="6427" width="11.5703125" style="2482" bestFit="1" customWidth="1"/>
    <col min="6428" max="6428" width="11.42578125" style="2482"/>
    <col min="6429" max="6429" width="12.28515625" style="2482" bestFit="1" customWidth="1"/>
    <col min="6430" max="6430" width="11.5703125" style="2482" bestFit="1" customWidth="1"/>
    <col min="6431" max="6667" width="11.42578125" style="2482"/>
    <col min="6668" max="6668" width="4.5703125" style="2482" customWidth="1"/>
    <col min="6669" max="6669" width="10.42578125" style="2482" customWidth="1"/>
    <col min="6670" max="6675" width="11.42578125" style="2482"/>
    <col min="6676" max="6676" width="12.85546875" style="2482" customWidth="1"/>
    <col min="6677" max="6677" width="11.42578125" style="2482"/>
    <col min="6678" max="6679" width="11.5703125" style="2482" bestFit="1" customWidth="1"/>
    <col min="6680" max="6681" width="11.42578125" style="2482"/>
    <col min="6682" max="6682" width="12.28515625" style="2482" bestFit="1" customWidth="1"/>
    <col min="6683" max="6683" width="11.5703125" style="2482" bestFit="1" customWidth="1"/>
    <col min="6684" max="6684" width="11.42578125" style="2482"/>
    <col min="6685" max="6685" width="12.28515625" style="2482" bestFit="1" customWidth="1"/>
    <col min="6686" max="6686" width="11.5703125" style="2482" bestFit="1" customWidth="1"/>
    <col min="6687" max="6923" width="11.42578125" style="2482"/>
    <col min="6924" max="6924" width="4.5703125" style="2482" customWidth="1"/>
    <col min="6925" max="6925" width="10.42578125" style="2482" customWidth="1"/>
    <col min="6926" max="6931" width="11.42578125" style="2482"/>
    <col min="6932" max="6932" width="12.85546875" style="2482" customWidth="1"/>
    <col min="6933" max="6933" width="11.42578125" style="2482"/>
    <col min="6934" max="6935" width="11.5703125" style="2482" bestFit="1" customWidth="1"/>
    <col min="6936" max="6937" width="11.42578125" style="2482"/>
    <col min="6938" max="6938" width="12.28515625" style="2482" bestFit="1" customWidth="1"/>
    <col min="6939" max="6939" width="11.5703125" style="2482" bestFit="1" customWidth="1"/>
    <col min="6940" max="6940" width="11.42578125" style="2482"/>
    <col min="6941" max="6941" width="12.28515625" style="2482" bestFit="1" customWidth="1"/>
    <col min="6942" max="6942" width="11.5703125" style="2482" bestFit="1" customWidth="1"/>
    <col min="6943" max="7179" width="11.42578125" style="2482"/>
    <col min="7180" max="7180" width="4.5703125" style="2482" customWidth="1"/>
    <col min="7181" max="7181" width="10.42578125" style="2482" customWidth="1"/>
    <col min="7182" max="7187" width="11.42578125" style="2482"/>
    <col min="7188" max="7188" width="12.85546875" style="2482" customWidth="1"/>
    <col min="7189" max="7189" width="11.42578125" style="2482"/>
    <col min="7190" max="7191" width="11.5703125" style="2482" bestFit="1" customWidth="1"/>
    <col min="7192" max="7193" width="11.42578125" style="2482"/>
    <col min="7194" max="7194" width="12.28515625" style="2482" bestFit="1" customWidth="1"/>
    <col min="7195" max="7195" width="11.5703125" style="2482" bestFit="1" customWidth="1"/>
    <col min="7196" max="7196" width="11.42578125" style="2482"/>
    <col min="7197" max="7197" width="12.28515625" style="2482" bestFit="1" customWidth="1"/>
    <col min="7198" max="7198" width="11.5703125" style="2482" bestFit="1" customWidth="1"/>
    <col min="7199" max="7435" width="11.42578125" style="2482"/>
    <col min="7436" max="7436" width="4.5703125" style="2482" customWidth="1"/>
    <col min="7437" max="7437" width="10.42578125" style="2482" customWidth="1"/>
    <col min="7438" max="7443" width="11.42578125" style="2482"/>
    <col min="7444" max="7444" width="12.85546875" style="2482" customWidth="1"/>
    <col min="7445" max="7445" width="11.42578125" style="2482"/>
    <col min="7446" max="7447" width="11.5703125" style="2482" bestFit="1" customWidth="1"/>
    <col min="7448" max="7449" width="11.42578125" style="2482"/>
    <col min="7450" max="7450" width="12.28515625" style="2482" bestFit="1" customWidth="1"/>
    <col min="7451" max="7451" width="11.5703125" style="2482" bestFit="1" customWidth="1"/>
    <col min="7452" max="7452" width="11.42578125" style="2482"/>
    <col min="7453" max="7453" width="12.28515625" style="2482" bestFit="1" customWidth="1"/>
    <col min="7454" max="7454" width="11.5703125" style="2482" bestFit="1" customWidth="1"/>
    <col min="7455" max="7691" width="11.42578125" style="2482"/>
    <col min="7692" max="7692" width="4.5703125" style="2482" customWidth="1"/>
    <col min="7693" max="7693" width="10.42578125" style="2482" customWidth="1"/>
    <col min="7694" max="7699" width="11.42578125" style="2482"/>
    <col min="7700" max="7700" width="12.85546875" style="2482" customWidth="1"/>
    <col min="7701" max="7701" width="11.42578125" style="2482"/>
    <col min="7702" max="7703" width="11.5703125" style="2482" bestFit="1" customWidth="1"/>
    <col min="7704" max="7705" width="11.42578125" style="2482"/>
    <col min="7706" max="7706" width="12.28515625" style="2482" bestFit="1" customWidth="1"/>
    <col min="7707" max="7707" width="11.5703125" style="2482" bestFit="1" customWidth="1"/>
    <col min="7708" max="7708" width="11.42578125" style="2482"/>
    <col min="7709" max="7709" width="12.28515625" style="2482" bestFit="1" customWidth="1"/>
    <col min="7710" max="7710" width="11.5703125" style="2482" bestFit="1" customWidth="1"/>
    <col min="7711" max="7947" width="11.42578125" style="2482"/>
    <col min="7948" max="7948" width="4.5703125" style="2482" customWidth="1"/>
    <col min="7949" max="7949" width="10.42578125" style="2482" customWidth="1"/>
    <col min="7950" max="7955" width="11.42578125" style="2482"/>
    <col min="7956" max="7956" width="12.85546875" style="2482" customWidth="1"/>
    <col min="7957" max="7957" width="11.42578125" style="2482"/>
    <col min="7958" max="7959" width="11.5703125" style="2482" bestFit="1" customWidth="1"/>
    <col min="7960" max="7961" width="11.42578125" style="2482"/>
    <col min="7962" max="7962" width="12.28515625" style="2482" bestFit="1" customWidth="1"/>
    <col min="7963" max="7963" width="11.5703125" style="2482" bestFit="1" customWidth="1"/>
    <col min="7964" max="7964" width="11.42578125" style="2482"/>
    <col min="7965" max="7965" width="12.28515625" style="2482" bestFit="1" customWidth="1"/>
    <col min="7966" max="7966" width="11.5703125" style="2482" bestFit="1" customWidth="1"/>
    <col min="7967" max="8203" width="11.42578125" style="2482"/>
    <col min="8204" max="8204" width="4.5703125" style="2482" customWidth="1"/>
    <col min="8205" max="8205" width="10.42578125" style="2482" customWidth="1"/>
    <col min="8206" max="8211" width="11.42578125" style="2482"/>
    <col min="8212" max="8212" width="12.85546875" style="2482" customWidth="1"/>
    <col min="8213" max="8213" width="11.42578125" style="2482"/>
    <col min="8214" max="8215" width="11.5703125" style="2482" bestFit="1" customWidth="1"/>
    <col min="8216" max="8217" width="11.42578125" style="2482"/>
    <col min="8218" max="8218" width="12.28515625" style="2482" bestFit="1" customWidth="1"/>
    <col min="8219" max="8219" width="11.5703125" style="2482" bestFit="1" customWidth="1"/>
    <col min="8220" max="8220" width="11.42578125" style="2482"/>
    <col min="8221" max="8221" width="12.28515625" style="2482" bestFit="1" customWidth="1"/>
    <col min="8222" max="8222" width="11.5703125" style="2482" bestFit="1" customWidth="1"/>
    <col min="8223" max="8459" width="11.42578125" style="2482"/>
    <col min="8460" max="8460" width="4.5703125" style="2482" customWidth="1"/>
    <col min="8461" max="8461" width="10.42578125" style="2482" customWidth="1"/>
    <col min="8462" max="8467" width="11.42578125" style="2482"/>
    <col min="8468" max="8468" width="12.85546875" style="2482" customWidth="1"/>
    <col min="8469" max="8469" width="11.42578125" style="2482"/>
    <col min="8470" max="8471" width="11.5703125" style="2482" bestFit="1" customWidth="1"/>
    <col min="8472" max="8473" width="11.42578125" style="2482"/>
    <col min="8474" max="8474" width="12.28515625" style="2482" bestFit="1" customWidth="1"/>
    <col min="8475" max="8475" width="11.5703125" style="2482" bestFit="1" customWidth="1"/>
    <col min="8476" max="8476" width="11.42578125" style="2482"/>
    <col min="8477" max="8477" width="12.28515625" style="2482" bestFit="1" customWidth="1"/>
    <col min="8478" max="8478" width="11.5703125" style="2482" bestFit="1" customWidth="1"/>
    <col min="8479" max="8715" width="11.42578125" style="2482"/>
    <col min="8716" max="8716" width="4.5703125" style="2482" customWidth="1"/>
    <col min="8717" max="8717" width="10.42578125" style="2482" customWidth="1"/>
    <col min="8718" max="8723" width="11.42578125" style="2482"/>
    <col min="8724" max="8724" width="12.85546875" style="2482" customWidth="1"/>
    <col min="8725" max="8725" width="11.42578125" style="2482"/>
    <col min="8726" max="8727" width="11.5703125" style="2482" bestFit="1" customWidth="1"/>
    <col min="8728" max="8729" width="11.42578125" style="2482"/>
    <col min="8730" max="8730" width="12.28515625" style="2482" bestFit="1" customWidth="1"/>
    <col min="8731" max="8731" width="11.5703125" style="2482" bestFit="1" customWidth="1"/>
    <col min="8732" max="8732" width="11.42578125" style="2482"/>
    <col min="8733" max="8733" width="12.28515625" style="2482" bestFit="1" customWidth="1"/>
    <col min="8734" max="8734" width="11.5703125" style="2482" bestFit="1" customWidth="1"/>
    <col min="8735" max="8971" width="11.42578125" style="2482"/>
    <col min="8972" max="8972" width="4.5703125" style="2482" customWidth="1"/>
    <col min="8973" max="8973" width="10.42578125" style="2482" customWidth="1"/>
    <col min="8974" max="8979" width="11.42578125" style="2482"/>
    <col min="8980" max="8980" width="12.85546875" style="2482" customWidth="1"/>
    <col min="8981" max="8981" width="11.42578125" style="2482"/>
    <col min="8982" max="8983" width="11.5703125" style="2482" bestFit="1" customWidth="1"/>
    <col min="8984" max="8985" width="11.42578125" style="2482"/>
    <col min="8986" max="8986" width="12.28515625" style="2482" bestFit="1" customWidth="1"/>
    <col min="8987" max="8987" width="11.5703125" style="2482" bestFit="1" customWidth="1"/>
    <col min="8988" max="8988" width="11.42578125" style="2482"/>
    <col min="8989" max="8989" width="12.28515625" style="2482" bestFit="1" customWidth="1"/>
    <col min="8990" max="8990" width="11.5703125" style="2482" bestFit="1" customWidth="1"/>
    <col min="8991" max="9227" width="11.42578125" style="2482"/>
    <col min="9228" max="9228" width="4.5703125" style="2482" customWidth="1"/>
    <col min="9229" max="9229" width="10.42578125" style="2482" customWidth="1"/>
    <col min="9230" max="9235" width="11.42578125" style="2482"/>
    <col min="9236" max="9236" width="12.85546875" style="2482" customWidth="1"/>
    <col min="9237" max="9237" width="11.42578125" style="2482"/>
    <col min="9238" max="9239" width="11.5703125" style="2482" bestFit="1" customWidth="1"/>
    <col min="9240" max="9241" width="11.42578125" style="2482"/>
    <col min="9242" max="9242" width="12.28515625" style="2482" bestFit="1" customWidth="1"/>
    <col min="9243" max="9243" width="11.5703125" style="2482" bestFit="1" customWidth="1"/>
    <col min="9244" max="9244" width="11.42578125" style="2482"/>
    <col min="9245" max="9245" width="12.28515625" style="2482" bestFit="1" customWidth="1"/>
    <col min="9246" max="9246" width="11.5703125" style="2482" bestFit="1" customWidth="1"/>
    <col min="9247" max="9483" width="11.42578125" style="2482"/>
    <col min="9484" max="9484" width="4.5703125" style="2482" customWidth="1"/>
    <col min="9485" max="9485" width="10.42578125" style="2482" customWidth="1"/>
    <col min="9486" max="9491" width="11.42578125" style="2482"/>
    <col min="9492" max="9492" width="12.85546875" style="2482" customWidth="1"/>
    <col min="9493" max="9493" width="11.42578125" style="2482"/>
    <col min="9494" max="9495" width="11.5703125" style="2482" bestFit="1" customWidth="1"/>
    <col min="9496" max="9497" width="11.42578125" style="2482"/>
    <col min="9498" max="9498" width="12.28515625" style="2482" bestFit="1" customWidth="1"/>
    <col min="9499" max="9499" width="11.5703125" style="2482" bestFit="1" customWidth="1"/>
    <col min="9500" max="9500" width="11.42578125" style="2482"/>
    <col min="9501" max="9501" width="12.28515625" style="2482" bestFit="1" customWidth="1"/>
    <col min="9502" max="9502" width="11.5703125" style="2482" bestFit="1" customWidth="1"/>
    <col min="9503" max="9739" width="11.42578125" style="2482"/>
    <col min="9740" max="9740" width="4.5703125" style="2482" customWidth="1"/>
    <col min="9741" max="9741" width="10.42578125" style="2482" customWidth="1"/>
    <col min="9742" max="9747" width="11.42578125" style="2482"/>
    <col min="9748" max="9748" width="12.85546875" style="2482" customWidth="1"/>
    <col min="9749" max="9749" width="11.42578125" style="2482"/>
    <col min="9750" max="9751" width="11.5703125" style="2482" bestFit="1" customWidth="1"/>
    <col min="9752" max="9753" width="11.42578125" style="2482"/>
    <col min="9754" max="9754" width="12.28515625" style="2482" bestFit="1" customWidth="1"/>
    <col min="9755" max="9755" width="11.5703125" style="2482" bestFit="1" customWidth="1"/>
    <col min="9756" max="9756" width="11.42578125" style="2482"/>
    <col min="9757" max="9757" width="12.28515625" style="2482" bestFit="1" customWidth="1"/>
    <col min="9758" max="9758" width="11.5703125" style="2482" bestFit="1" customWidth="1"/>
    <col min="9759" max="9995" width="11.42578125" style="2482"/>
    <col min="9996" max="9996" width="4.5703125" style="2482" customWidth="1"/>
    <col min="9997" max="9997" width="10.42578125" style="2482" customWidth="1"/>
    <col min="9998" max="10003" width="11.42578125" style="2482"/>
    <col min="10004" max="10004" width="12.85546875" style="2482" customWidth="1"/>
    <col min="10005" max="10005" width="11.42578125" style="2482"/>
    <col min="10006" max="10007" width="11.5703125" style="2482" bestFit="1" customWidth="1"/>
    <col min="10008" max="10009" width="11.42578125" style="2482"/>
    <col min="10010" max="10010" width="12.28515625" style="2482" bestFit="1" customWidth="1"/>
    <col min="10011" max="10011" width="11.5703125" style="2482" bestFit="1" customWidth="1"/>
    <col min="10012" max="10012" width="11.42578125" style="2482"/>
    <col min="10013" max="10013" width="12.28515625" style="2482" bestFit="1" customWidth="1"/>
    <col min="10014" max="10014" width="11.5703125" style="2482" bestFit="1" customWidth="1"/>
    <col min="10015" max="10251" width="11.42578125" style="2482"/>
    <col min="10252" max="10252" width="4.5703125" style="2482" customWidth="1"/>
    <col min="10253" max="10253" width="10.42578125" style="2482" customWidth="1"/>
    <col min="10254" max="10259" width="11.42578125" style="2482"/>
    <col min="10260" max="10260" width="12.85546875" style="2482" customWidth="1"/>
    <col min="10261" max="10261" width="11.42578125" style="2482"/>
    <col min="10262" max="10263" width="11.5703125" style="2482" bestFit="1" customWidth="1"/>
    <col min="10264" max="10265" width="11.42578125" style="2482"/>
    <col min="10266" max="10266" width="12.28515625" style="2482" bestFit="1" customWidth="1"/>
    <col min="10267" max="10267" width="11.5703125" style="2482" bestFit="1" customWidth="1"/>
    <col min="10268" max="10268" width="11.42578125" style="2482"/>
    <col min="10269" max="10269" width="12.28515625" style="2482" bestFit="1" customWidth="1"/>
    <col min="10270" max="10270" width="11.5703125" style="2482" bestFit="1" customWidth="1"/>
    <col min="10271" max="10507" width="11.42578125" style="2482"/>
    <col min="10508" max="10508" width="4.5703125" style="2482" customWidth="1"/>
    <col min="10509" max="10509" width="10.42578125" style="2482" customWidth="1"/>
    <col min="10510" max="10515" width="11.42578125" style="2482"/>
    <col min="10516" max="10516" width="12.85546875" style="2482" customWidth="1"/>
    <col min="10517" max="10517" width="11.42578125" style="2482"/>
    <col min="10518" max="10519" width="11.5703125" style="2482" bestFit="1" customWidth="1"/>
    <col min="10520" max="10521" width="11.42578125" style="2482"/>
    <col min="10522" max="10522" width="12.28515625" style="2482" bestFit="1" customWidth="1"/>
    <col min="10523" max="10523" width="11.5703125" style="2482" bestFit="1" customWidth="1"/>
    <col min="10524" max="10524" width="11.42578125" style="2482"/>
    <col min="10525" max="10525" width="12.28515625" style="2482" bestFit="1" customWidth="1"/>
    <col min="10526" max="10526" width="11.5703125" style="2482" bestFit="1" customWidth="1"/>
    <col min="10527" max="10763" width="11.42578125" style="2482"/>
    <col min="10764" max="10764" width="4.5703125" style="2482" customWidth="1"/>
    <col min="10765" max="10765" width="10.42578125" style="2482" customWidth="1"/>
    <col min="10766" max="10771" width="11.42578125" style="2482"/>
    <col min="10772" max="10772" width="12.85546875" style="2482" customWidth="1"/>
    <col min="10773" max="10773" width="11.42578125" style="2482"/>
    <col min="10774" max="10775" width="11.5703125" style="2482" bestFit="1" customWidth="1"/>
    <col min="10776" max="10777" width="11.42578125" style="2482"/>
    <col min="10778" max="10778" width="12.28515625" style="2482" bestFit="1" customWidth="1"/>
    <col min="10779" max="10779" width="11.5703125" style="2482" bestFit="1" customWidth="1"/>
    <col min="10780" max="10780" width="11.42578125" style="2482"/>
    <col min="10781" max="10781" width="12.28515625" style="2482" bestFit="1" customWidth="1"/>
    <col min="10782" max="10782" width="11.5703125" style="2482" bestFit="1" customWidth="1"/>
    <col min="10783" max="11019" width="11.42578125" style="2482"/>
    <col min="11020" max="11020" width="4.5703125" style="2482" customWidth="1"/>
    <col min="11021" max="11021" width="10.42578125" style="2482" customWidth="1"/>
    <col min="11022" max="11027" width="11.42578125" style="2482"/>
    <col min="11028" max="11028" width="12.85546875" style="2482" customWidth="1"/>
    <col min="11029" max="11029" width="11.42578125" style="2482"/>
    <col min="11030" max="11031" width="11.5703125" style="2482" bestFit="1" customWidth="1"/>
    <col min="11032" max="11033" width="11.42578125" style="2482"/>
    <col min="11034" max="11034" width="12.28515625" style="2482" bestFit="1" customWidth="1"/>
    <col min="11035" max="11035" width="11.5703125" style="2482" bestFit="1" customWidth="1"/>
    <col min="11036" max="11036" width="11.42578125" style="2482"/>
    <col min="11037" max="11037" width="12.28515625" style="2482" bestFit="1" customWidth="1"/>
    <col min="11038" max="11038" width="11.5703125" style="2482" bestFit="1" customWidth="1"/>
    <col min="11039" max="11275" width="11.42578125" style="2482"/>
    <col min="11276" max="11276" width="4.5703125" style="2482" customWidth="1"/>
    <col min="11277" max="11277" width="10.42578125" style="2482" customWidth="1"/>
    <col min="11278" max="11283" width="11.42578125" style="2482"/>
    <col min="11284" max="11284" width="12.85546875" style="2482" customWidth="1"/>
    <col min="11285" max="11285" width="11.42578125" style="2482"/>
    <col min="11286" max="11287" width="11.5703125" style="2482" bestFit="1" customWidth="1"/>
    <col min="11288" max="11289" width="11.42578125" style="2482"/>
    <col min="11290" max="11290" width="12.28515625" style="2482" bestFit="1" customWidth="1"/>
    <col min="11291" max="11291" width="11.5703125" style="2482" bestFit="1" customWidth="1"/>
    <col min="11292" max="11292" width="11.42578125" style="2482"/>
    <col min="11293" max="11293" width="12.28515625" style="2482" bestFit="1" customWidth="1"/>
    <col min="11294" max="11294" width="11.5703125" style="2482" bestFit="1" customWidth="1"/>
    <col min="11295" max="11531" width="11.42578125" style="2482"/>
    <col min="11532" max="11532" width="4.5703125" style="2482" customWidth="1"/>
    <col min="11533" max="11533" width="10.42578125" style="2482" customWidth="1"/>
    <col min="11534" max="11539" width="11.42578125" style="2482"/>
    <col min="11540" max="11540" width="12.85546875" style="2482" customWidth="1"/>
    <col min="11541" max="11541" width="11.42578125" style="2482"/>
    <col min="11542" max="11543" width="11.5703125" style="2482" bestFit="1" customWidth="1"/>
    <col min="11544" max="11545" width="11.42578125" style="2482"/>
    <col min="11546" max="11546" width="12.28515625" style="2482" bestFit="1" customWidth="1"/>
    <col min="11547" max="11547" width="11.5703125" style="2482" bestFit="1" customWidth="1"/>
    <col min="11548" max="11548" width="11.42578125" style="2482"/>
    <col min="11549" max="11549" width="12.28515625" style="2482" bestFit="1" customWidth="1"/>
    <col min="11550" max="11550" width="11.5703125" style="2482" bestFit="1" customWidth="1"/>
    <col min="11551" max="11787" width="11.42578125" style="2482"/>
    <col min="11788" max="11788" width="4.5703125" style="2482" customWidth="1"/>
    <col min="11789" max="11789" width="10.42578125" style="2482" customWidth="1"/>
    <col min="11790" max="11795" width="11.42578125" style="2482"/>
    <col min="11796" max="11796" width="12.85546875" style="2482" customWidth="1"/>
    <col min="11797" max="11797" width="11.42578125" style="2482"/>
    <col min="11798" max="11799" width="11.5703125" style="2482" bestFit="1" customWidth="1"/>
    <col min="11800" max="11801" width="11.42578125" style="2482"/>
    <col min="11802" max="11802" width="12.28515625" style="2482" bestFit="1" customWidth="1"/>
    <col min="11803" max="11803" width="11.5703125" style="2482" bestFit="1" customWidth="1"/>
    <col min="11804" max="11804" width="11.42578125" style="2482"/>
    <col min="11805" max="11805" width="12.28515625" style="2482" bestFit="1" customWidth="1"/>
    <col min="11806" max="11806" width="11.5703125" style="2482" bestFit="1" customWidth="1"/>
    <col min="11807" max="12043" width="11.42578125" style="2482"/>
    <col min="12044" max="12044" width="4.5703125" style="2482" customWidth="1"/>
    <col min="12045" max="12045" width="10.42578125" style="2482" customWidth="1"/>
    <col min="12046" max="12051" width="11.42578125" style="2482"/>
    <col min="12052" max="12052" width="12.85546875" style="2482" customWidth="1"/>
    <col min="12053" max="12053" width="11.42578125" style="2482"/>
    <col min="12054" max="12055" width="11.5703125" style="2482" bestFit="1" customWidth="1"/>
    <col min="12056" max="12057" width="11.42578125" style="2482"/>
    <col min="12058" max="12058" width="12.28515625" style="2482" bestFit="1" customWidth="1"/>
    <col min="12059" max="12059" width="11.5703125" style="2482" bestFit="1" customWidth="1"/>
    <col min="12060" max="12060" width="11.42578125" style="2482"/>
    <col min="12061" max="12061" width="12.28515625" style="2482" bestFit="1" customWidth="1"/>
    <col min="12062" max="12062" width="11.5703125" style="2482" bestFit="1" customWidth="1"/>
    <col min="12063" max="12299" width="11.42578125" style="2482"/>
    <col min="12300" max="12300" width="4.5703125" style="2482" customWidth="1"/>
    <col min="12301" max="12301" width="10.42578125" style="2482" customWidth="1"/>
    <col min="12302" max="12307" width="11.42578125" style="2482"/>
    <col min="12308" max="12308" width="12.85546875" style="2482" customWidth="1"/>
    <col min="12309" max="12309" width="11.42578125" style="2482"/>
    <col min="12310" max="12311" width="11.5703125" style="2482" bestFit="1" customWidth="1"/>
    <col min="12312" max="12313" width="11.42578125" style="2482"/>
    <col min="12314" max="12314" width="12.28515625" style="2482" bestFit="1" customWidth="1"/>
    <col min="12315" max="12315" width="11.5703125" style="2482" bestFit="1" customWidth="1"/>
    <col min="12316" max="12316" width="11.42578125" style="2482"/>
    <col min="12317" max="12317" width="12.28515625" style="2482" bestFit="1" customWidth="1"/>
    <col min="12318" max="12318" width="11.5703125" style="2482" bestFit="1" customWidth="1"/>
    <col min="12319" max="12555" width="11.42578125" style="2482"/>
    <col min="12556" max="12556" width="4.5703125" style="2482" customWidth="1"/>
    <col min="12557" max="12557" width="10.42578125" style="2482" customWidth="1"/>
    <col min="12558" max="12563" width="11.42578125" style="2482"/>
    <col min="12564" max="12564" width="12.85546875" style="2482" customWidth="1"/>
    <col min="12565" max="12565" width="11.42578125" style="2482"/>
    <col min="12566" max="12567" width="11.5703125" style="2482" bestFit="1" customWidth="1"/>
    <col min="12568" max="12569" width="11.42578125" style="2482"/>
    <col min="12570" max="12570" width="12.28515625" style="2482" bestFit="1" customWidth="1"/>
    <col min="12571" max="12571" width="11.5703125" style="2482" bestFit="1" customWidth="1"/>
    <col min="12572" max="12572" width="11.42578125" style="2482"/>
    <col min="12573" max="12573" width="12.28515625" style="2482" bestFit="1" customWidth="1"/>
    <col min="12574" max="12574" width="11.5703125" style="2482" bestFit="1" customWidth="1"/>
    <col min="12575" max="12811" width="11.42578125" style="2482"/>
    <col min="12812" max="12812" width="4.5703125" style="2482" customWidth="1"/>
    <col min="12813" max="12813" width="10.42578125" style="2482" customWidth="1"/>
    <col min="12814" max="12819" width="11.42578125" style="2482"/>
    <col min="12820" max="12820" width="12.85546875" style="2482" customWidth="1"/>
    <col min="12821" max="12821" width="11.42578125" style="2482"/>
    <col min="12822" max="12823" width="11.5703125" style="2482" bestFit="1" customWidth="1"/>
    <col min="12824" max="12825" width="11.42578125" style="2482"/>
    <col min="12826" max="12826" width="12.28515625" style="2482" bestFit="1" customWidth="1"/>
    <col min="12827" max="12827" width="11.5703125" style="2482" bestFit="1" customWidth="1"/>
    <col min="12828" max="12828" width="11.42578125" style="2482"/>
    <col min="12829" max="12829" width="12.28515625" style="2482" bestFit="1" customWidth="1"/>
    <col min="12830" max="12830" width="11.5703125" style="2482" bestFit="1" customWidth="1"/>
    <col min="12831" max="13067" width="11.42578125" style="2482"/>
    <col min="13068" max="13068" width="4.5703125" style="2482" customWidth="1"/>
    <col min="13069" max="13069" width="10.42578125" style="2482" customWidth="1"/>
    <col min="13070" max="13075" width="11.42578125" style="2482"/>
    <col min="13076" max="13076" width="12.85546875" style="2482" customWidth="1"/>
    <col min="13077" max="13077" width="11.42578125" style="2482"/>
    <col min="13078" max="13079" width="11.5703125" style="2482" bestFit="1" customWidth="1"/>
    <col min="13080" max="13081" width="11.42578125" style="2482"/>
    <col min="13082" max="13082" width="12.28515625" style="2482" bestFit="1" customWidth="1"/>
    <col min="13083" max="13083" width="11.5703125" style="2482" bestFit="1" customWidth="1"/>
    <col min="13084" max="13084" width="11.42578125" style="2482"/>
    <col min="13085" max="13085" width="12.28515625" style="2482" bestFit="1" customWidth="1"/>
    <col min="13086" max="13086" width="11.5703125" style="2482" bestFit="1" customWidth="1"/>
    <col min="13087" max="13323" width="11.42578125" style="2482"/>
    <col min="13324" max="13324" width="4.5703125" style="2482" customWidth="1"/>
    <col min="13325" max="13325" width="10.42578125" style="2482" customWidth="1"/>
    <col min="13326" max="13331" width="11.42578125" style="2482"/>
    <col min="13332" max="13332" width="12.85546875" style="2482" customWidth="1"/>
    <col min="13333" max="13333" width="11.42578125" style="2482"/>
    <col min="13334" max="13335" width="11.5703125" style="2482" bestFit="1" customWidth="1"/>
    <col min="13336" max="13337" width="11.42578125" style="2482"/>
    <col min="13338" max="13338" width="12.28515625" style="2482" bestFit="1" customWidth="1"/>
    <col min="13339" max="13339" width="11.5703125" style="2482" bestFit="1" customWidth="1"/>
    <col min="13340" max="13340" width="11.42578125" style="2482"/>
    <col min="13341" max="13341" width="12.28515625" style="2482" bestFit="1" customWidth="1"/>
    <col min="13342" max="13342" width="11.5703125" style="2482" bestFit="1" customWidth="1"/>
    <col min="13343" max="13579" width="11.42578125" style="2482"/>
    <col min="13580" max="13580" width="4.5703125" style="2482" customWidth="1"/>
    <col min="13581" max="13581" width="10.42578125" style="2482" customWidth="1"/>
    <col min="13582" max="13587" width="11.42578125" style="2482"/>
    <col min="13588" max="13588" width="12.85546875" style="2482" customWidth="1"/>
    <col min="13589" max="13589" width="11.42578125" style="2482"/>
    <col min="13590" max="13591" width="11.5703125" style="2482" bestFit="1" customWidth="1"/>
    <col min="13592" max="13593" width="11.42578125" style="2482"/>
    <col min="13594" max="13594" width="12.28515625" style="2482" bestFit="1" customWidth="1"/>
    <col min="13595" max="13595" width="11.5703125" style="2482" bestFit="1" customWidth="1"/>
    <col min="13596" max="13596" width="11.42578125" style="2482"/>
    <col min="13597" max="13597" width="12.28515625" style="2482" bestFit="1" customWidth="1"/>
    <col min="13598" max="13598" width="11.5703125" style="2482" bestFit="1" customWidth="1"/>
    <col min="13599" max="13835" width="11.42578125" style="2482"/>
    <col min="13836" max="13836" width="4.5703125" style="2482" customWidth="1"/>
    <col min="13837" max="13837" width="10.42578125" style="2482" customWidth="1"/>
    <col min="13838" max="13843" width="11.42578125" style="2482"/>
    <col min="13844" max="13844" width="12.85546875" style="2482" customWidth="1"/>
    <col min="13845" max="13845" width="11.42578125" style="2482"/>
    <col min="13846" max="13847" width="11.5703125" style="2482" bestFit="1" customWidth="1"/>
    <col min="13848" max="13849" width="11.42578125" style="2482"/>
    <col min="13850" max="13850" width="12.28515625" style="2482" bestFit="1" customWidth="1"/>
    <col min="13851" max="13851" width="11.5703125" style="2482" bestFit="1" customWidth="1"/>
    <col min="13852" max="13852" width="11.42578125" style="2482"/>
    <col min="13853" max="13853" width="12.28515625" style="2482" bestFit="1" customWidth="1"/>
    <col min="13854" max="13854" width="11.5703125" style="2482" bestFit="1" customWidth="1"/>
    <col min="13855" max="14091" width="11.42578125" style="2482"/>
    <col min="14092" max="14092" width="4.5703125" style="2482" customWidth="1"/>
    <col min="14093" max="14093" width="10.42578125" style="2482" customWidth="1"/>
    <col min="14094" max="14099" width="11.42578125" style="2482"/>
    <col min="14100" max="14100" width="12.85546875" style="2482" customWidth="1"/>
    <col min="14101" max="14101" width="11.42578125" style="2482"/>
    <col min="14102" max="14103" width="11.5703125" style="2482" bestFit="1" customWidth="1"/>
    <col min="14104" max="14105" width="11.42578125" style="2482"/>
    <col min="14106" max="14106" width="12.28515625" style="2482" bestFit="1" customWidth="1"/>
    <col min="14107" max="14107" width="11.5703125" style="2482" bestFit="1" customWidth="1"/>
    <col min="14108" max="14108" width="11.42578125" style="2482"/>
    <col min="14109" max="14109" width="12.28515625" style="2482" bestFit="1" customWidth="1"/>
    <col min="14110" max="14110" width="11.5703125" style="2482" bestFit="1" customWidth="1"/>
    <col min="14111" max="14347" width="11.42578125" style="2482"/>
    <col min="14348" max="14348" width="4.5703125" style="2482" customWidth="1"/>
    <col min="14349" max="14349" width="10.42578125" style="2482" customWidth="1"/>
    <col min="14350" max="14355" width="11.42578125" style="2482"/>
    <col min="14356" max="14356" width="12.85546875" style="2482" customWidth="1"/>
    <col min="14357" max="14357" width="11.42578125" style="2482"/>
    <col min="14358" max="14359" width="11.5703125" style="2482" bestFit="1" customWidth="1"/>
    <col min="14360" max="14361" width="11.42578125" style="2482"/>
    <col min="14362" max="14362" width="12.28515625" style="2482" bestFit="1" customWidth="1"/>
    <col min="14363" max="14363" width="11.5703125" style="2482" bestFit="1" customWidth="1"/>
    <col min="14364" max="14364" width="11.42578125" style="2482"/>
    <col min="14365" max="14365" width="12.28515625" style="2482" bestFit="1" customWidth="1"/>
    <col min="14366" max="14366" width="11.5703125" style="2482" bestFit="1" customWidth="1"/>
    <col min="14367" max="14603" width="11.42578125" style="2482"/>
    <col min="14604" max="14604" width="4.5703125" style="2482" customWidth="1"/>
    <col min="14605" max="14605" width="10.42578125" style="2482" customWidth="1"/>
    <col min="14606" max="14611" width="11.42578125" style="2482"/>
    <col min="14612" max="14612" width="12.85546875" style="2482" customWidth="1"/>
    <col min="14613" max="14613" width="11.42578125" style="2482"/>
    <col min="14614" max="14615" width="11.5703125" style="2482" bestFit="1" customWidth="1"/>
    <col min="14616" max="14617" width="11.42578125" style="2482"/>
    <col min="14618" max="14618" width="12.28515625" style="2482" bestFit="1" customWidth="1"/>
    <col min="14619" max="14619" width="11.5703125" style="2482" bestFit="1" customWidth="1"/>
    <col min="14620" max="14620" width="11.42578125" style="2482"/>
    <col min="14621" max="14621" width="12.28515625" style="2482" bestFit="1" customWidth="1"/>
    <col min="14622" max="14622" width="11.5703125" style="2482" bestFit="1" customWidth="1"/>
    <col min="14623" max="14859" width="11.42578125" style="2482"/>
    <col min="14860" max="14860" width="4.5703125" style="2482" customWidth="1"/>
    <col min="14861" max="14861" width="10.42578125" style="2482" customWidth="1"/>
    <col min="14862" max="14867" width="11.42578125" style="2482"/>
    <col min="14868" max="14868" width="12.85546875" style="2482" customWidth="1"/>
    <col min="14869" max="14869" width="11.42578125" style="2482"/>
    <col min="14870" max="14871" width="11.5703125" style="2482" bestFit="1" customWidth="1"/>
    <col min="14872" max="14873" width="11.42578125" style="2482"/>
    <col min="14874" max="14874" width="12.28515625" style="2482" bestFit="1" customWidth="1"/>
    <col min="14875" max="14875" width="11.5703125" style="2482" bestFit="1" customWidth="1"/>
    <col min="14876" max="14876" width="11.42578125" style="2482"/>
    <col min="14877" max="14877" width="12.28515625" style="2482" bestFit="1" customWidth="1"/>
    <col min="14878" max="14878" width="11.5703125" style="2482" bestFit="1" customWidth="1"/>
    <col min="14879" max="15115" width="11.42578125" style="2482"/>
    <col min="15116" max="15116" width="4.5703125" style="2482" customWidth="1"/>
    <col min="15117" max="15117" width="10.42578125" style="2482" customWidth="1"/>
    <col min="15118" max="15123" width="11.42578125" style="2482"/>
    <col min="15124" max="15124" width="12.85546875" style="2482" customWidth="1"/>
    <col min="15125" max="15125" width="11.42578125" style="2482"/>
    <col min="15126" max="15127" width="11.5703125" style="2482" bestFit="1" customWidth="1"/>
    <col min="15128" max="15129" width="11.42578125" style="2482"/>
    <col min="15130" max="15130" width="12.28515625" style="2482" bestFit="1" customWidth="1"/>
    <col min="15131" max="15131" width="11.5703125" style="2482" bestFit="1" customWidth="1"/>
    <col min="15132" max="15132" width="11.42578125" style="2482"/>
    <col min="15133" max="15133" width="12.28515625" style="2482" bestFit="1" customWidth="1"/>
    <col min="15134" max="15134" width="11.5703125" style="2482" bestFit="1" customWidth="1"/>
    <col min="15135" max="15371" width="11.42578125" style="2482"/>
    <col min="15372" max="15372" width="4.5703125" style="2482" customWidth="1"/>
    <col min="15373" max="15373" width="10.42578125" style="2482" customWidth="1"/>
    <col min="15374" max="15379" width="11.42578125" style="2482"/>
    <col min="15380" max="15380" width="12.85546875" style="2482" customWidth="1"/>
    <col min="15381" max="15381" width="11.42578125" style="2482"/>
    <col min="15382" max="15383" width="11.5703125" style="2482" bestFit="1" customWidth="1"/>
    <col min="15384" max="15385" width="11.42578125" style="2482"/>
    <col min="15386" max="15386" width="12.28515625" style="2482" bestFit="1" customWidth="1"/>
    <col min="15387" max="15387" width="11.5703125" style="2482" bestFit="1" customWidth="1"/>
    <col min="15388" max="15388" width="11.42578125" style="2482"/>
    <col min="15389" max="15389" width="12.28515625" style="2482" bestFit="1" customWidth="1"/>
    <col min="15390" max="15390" width="11.5703125" style="2482" bestFit="1" customWidth="1"/>
    <col min="15391" max="15627" width="11.42578125" style="2482"/>
    <col min="15628" max="15628" width="4.5703125" style="2482" customWidth="1"/>
    <col min="15629" max="15629" width="10.42578125" style="2482" customWidth="1"/>
    <col min="15630" max="15635" width="11.42578125" style="2482"/>
    <col min="15636" max="15636" width="12.85546875" style="2482" customWidth="1"/>
    <col min="15637" max="15637" width="11.42578125" style="2482"/>
    <col min="15638" max="15639" width="11.5703125" style="2482" bestFit="1" customWidth="1"/>
    <col min="15640" max="15641" width="11.42578125" style="2482"/>
    <col min="15642" max="15642" width="12.28515625" style="2482" bestFit="1" customWidth="1"/>
    <col min="15643" max="15643" width="11.5703125" style="2482" bestFit="1" customWidth="1"/>
    <col min="15644" max="15644" width="11.42578125" style="2482"/>
    <col min="15645" max="15645" width="12.28515625" style="2482" bestFit="1" customWidth="1"/>
    <col min="15646" max="15646" width="11.5703125" style="2482" bestFit="1" customWidth="1"/>
    <col min="15647" max="15883" width="11.42578125" style="2482"/>
    <col min="15884" max="15884" width="4.5703125" style="2482" customWidth="1"/>
    <col min="15885" max="15885" width="10.42578125" style="2482" customWidth="1"/>
    <col min="15886" max="15891" width="11.42578125" style="2482"/>
    <col min="15892" max="15892" width="12.85546875" style="2482" customWidth="1"/>
    <col min="15893" max="15893" width="11.42578125" style="2482"/>
    <col min="15894" max="15895" width="11.5703125" style="2482" bestFit="1" customWidth="1"/>
    <col min="15896" max="15897" width="11.42578125" style="2482"/>
    <col min="15898" max="15898" width="12.28515625" style="2482" bestFit="1" customWidth="1"/>
    <col min="15899" max="15899" width="11.5703125" style="2482" bestFit="1" customWidth="1"/>
    <col min="15900" max="15900" width="11.42578125" style="2482"/>
    <col min="15901" max="15901" width="12.28515625" style="2482" bestFit="1" customWidth="1"/>
    <col min="15902" max="15902" width="11.5703125" style="2482" bestFit="1" customWidth="1"/>
    <col min="15903" max="16139" width="11.42578125" style="2482"/>
    <col min="16140" max="16140" width="4.5703125" style="2482" customWidth="1"/>
    <col min="16141" max="16141" width="10.42578125" style="2482" customWidth="1"/>
    <col min="16142" max="16147" width="11.42578125" style="2482"/>
    <col min="16148" max="16148" width="12.85546875" style="2482" customWidth="1"/>
    <col min="16149" max="16149" width="11.42578125" style="2482"/>
    <col min="16150" max="16151" width="11.5703125" style="2482" bestFit="1" customWidth="1"/>
    <col min="16152" max="16153" width="11.42578125" style="2482"/>
    <col min="16154" max="16154" width="12.28515625" style="2482" bestFit="1" customWidth="1"/>
    <col min="16155" max="16155" width="11.5703125" style="2482" bestFit="1" customWidth="1"/>
    <col min="16156" max="16156" width="11.42578125" style="2482"/>
    <col min="16157" max="16157" width="12.28515625" style="2482" bestFit="1" customWidth="1"/>
    <col min="16158" max="16158" width="11.5703125" style="2482" bestFit="1" customWidth="1"/>
    <col min="16159" max="16384" width="11.42578125" style="2482"/>
  </cols>
  <sheetData>
    <row r="1" spans="2:38" s="2483" customFormat="1">
      <c r="B1" s="2481"/>
      <c r="C1" s="2480"/>
      <c r="D1" s="2480"/>
      <c r="E1" s="2480"/>
      <c r="F1" s="2480"/>
      <c r="G1" s="2480"/>
      <c r="H1" s="2480"/>
      <c r="I1" s="2480"/>
      <c r="J1" s="2480"/>
      <c r="K1" s="2480"/>
      <c r="M1" s="2481"/>
      <c r="N1" s="2481"/>
      <c r="O1" s="2481"/>
      <c r="P1" s="2481"/>
      <c r="Q1" s="2481"/>
      <c r="R1" s="2481"/>
      <c r="S1" s="2481"/>
      <c r="T1" s="2481"/>
      <c r="U1" s="2481"/>
      <c r="V1" s="2481"/>
      <c r="W1" s="2481"/>
      <c r="AH1" s="2482"/>
      <c r="AI1" s="2482"/>
      <c r="AJ1" s="2482"/>
      <c r="AK1" s="2482"/>
      <c r="AL1" s="2482"/>
    </row>
    <row r="2" spans="2:38" ht="26.25">
      <c r="B2" s="2675" t="s">
        <v>937</v>
      </c>
      <c r="C2" s="2676">
        <f ca="1">NOW()</f>
        <v>44676.419863541669</v>
      </c>
      <c r="D2" s="4313" t="s">
        <v>993</v>
      </c>
      <c r="E2" s="4314"/>
      <c r="F2" s="4314"/>
      <c r="G2" s="4314"/>
      <c r="H2" s="4314"/>
      <c r="I2" s="2677" t="s">
        <v>939</v>
      </c>
      <c r="J2" s="2678" t="s">
        <v>994</v>
      </c>
      <c r="K2" s="2679">
        <v>1</v>
      </c>
      <c r="M2" s="2675" t="s">
        <v>937</v>
      </c>
      <c r="N2" s="2676">
        <f ca="1">NOW()</f>
        <v>44676.419863541669</v>
      </c>
      <c r="O2" s="4334" t="s">
        <v>993</v>
      </c>
      <c r="P2" s="4335"/>
      <c r="Q2" s="4335"/>
      <c r="R2" s="4335"/>
      <c r="S2" s="4335"/>
      <c r="T2" s="4335"/>
      <c r="U2" s="2677" t="s">
        <v>939</v>
      </c>
      <c r="V2" s="2678" t="s">
        <v>994</v>
      </c>
      <c r="W2" s="2679">
        <v>1</v>
      </c>
    </row>
    <row r="3" spans="2:38">
      <c r="B3" s="2595"/>
      <c r="C3" s="210"/>
      <c r="D3" s="2480"/>
      <c r="E3" s="2480"/>
      <c r="F3" s="2480"/>
      <c r="G3" s="2480"/>
      <c r="H3" s="2480"/>
      <c r="I3" s="2480"/>
      <c r="J3" s="2480"/>
      <c r="K3" s="2480"/>
      <c r="M3" s="2680"/>
      <c r="N3" s="2680"/>
      <c r="O3" s="2680"/>
      <c r="P3" s="2680"/>
      <c r="Q3" s="2680"/>
      <c r="R3" s="2680"/>
      <c r="S3" s="2680"/>
      <c r="T3" s="2594"/>
      <c r="U3" s="2680"/>
      <c r="V3" s="2680"/>
      <c r="W3" s="2680"/>
    </row>
    <row r="4" spans="2:38" ht="15" customHeight="1">
      <c r="B4" s="2595"/>
      <c r="C4" s="2595"/>
      <c r="D4" s="2480"/>
      <c r="E4" s="2480"/>
      <c r="F4" s="2480"/>
      <c r="G4" s="2480"/>
      <c r="H4" s="2480"/>
      <c r="I4" s="2480"/>
      <c r="J4" s="2480"/>
      <c r="K4" s="2480"/>
      <c r="M4" s="2801" t="s">
        <v>995</v>
      </c>
      <c r="N4" s="2800"/>
      <c r="O4" s="2800"/>
      <c r="P4" s="2800"/>
      <c r="Q4" s="2800"/>
      <c r="R4" s="2800"/>
      <c r="S4" s="2800"/>
      <c r="T4" s="2800"/>
      <c r="U4" s="2800"/>
      <c r="V4" s="2800"/>
      <c r="W4" s="2800"/>
    </row>
    <row r="5" spans="2:38" ht="21">
      <c r="B5" s="2595"/>
      <c r="C5" s="2798" t="s">
        <v>6935</v>
      </c>
      <c r="D5" s="2480"/>
      <c r="E5" s="2480"/>
      <c r="F5" s="2480"/>
      <c r="G5" s="2480"/>
      <c r="H5" s="2480"/>
      <c r="I5" s="2480"/>
      <c r="J5" s="2480"/>
      <c r="K5" s="2480"/>
      <c r="M5" s="2801" t="s">
        <v>996</v>
      </c>
      <c r="N5" s="2800"/>
      <c r="O5" s="2800"/>
      <c r="P5" s="2800"/>
      <c r="Q5" s="2800"/>
      <c r="R5" s="2800"/>
      <c r="S5" s="2800"/>
      <c r="T5" s="2800"/>
      <c r="U5" s="2800"/>
      <c r="V5" s="2800"/>
      <c r="W5" s="2800"/>
    </row>
    <row r="6" spans="2:38" ht="15.75" customHeight="1" thickBot="1">
      <c r="B6" s="2595"/>
      <c r="C6" s="2595"/>
      <c r="D6" s="2480"/>
      <c r="E6" s="2480"/>
      <c r="F6" s="2480"/>
      <c r="G6" s="2480"/>
      <c r="H6" s="2480"/>
      <c r="I6" s="2480"/>
      <c r="J6" s="2480"/>
      <c r="K6" s="2480"/>
      <c r="M6" s="2799"/>
      <c r="N6" s="2800"/>
      <c r="O6" s="2800"/>
      <c r="P6" s="2800"/>
      <c r="Q6" s="2800"/>
      <c r="R6" s="2800"/>
      <c r="S6" s="2800"/>
      <c r="T6" s="2800"/>
      <c r="U6" s="2800"/>
      <c r="V6" s="2800"/>
      <c r="W6" s="2800"/>
    </row>
    <row r="7" spans="2:38">
      <c r="B7" s="2771"/>
      <c r="C7" s="2772"/>
      <c r="D7" s="2773"/>
      <c r="E7" s="2774" t="str">
        <f t="shared" ref="E7:K7" si="0">SUBSTITUTE(ADDRESS(1,COLUMN(),4),"1","")</f>
        <v>E</v>
      </c>
      <c r="F7" s="2774" t="str">
        <f t="shared" si="0"/>
        <v>F</v>
      </c>
      <c r="G7" s="2774" t="str">
        <f t="shared" si="0"/>
        <v>G</v>
      </c>
      <c r="H7" s="2774" t="str">
        <f t="shared" si="0"/>
        <v>H</v>
      </c>
      <c r="I7" s="2774" t="str">
        <f t="shared" si="0"/>
        <v>I</v>
      </c>
      <c r="J7" s="2774" t="str">
        <f t="shared" si="0"/>
        <v>J</v>
      </c>
      <c r="K7" s="2775" t="str">
        <f t="shared" si="0"/>
        <v>K</v>
      </c>
      <c r="M7" s="2681" t="str">
        <f t="shared" ref="M7:W7" si="1">SUBSTITUTE(ADDRESS(1,COLUMN(),4),"1","")</f>
        <v>M</v>
      </c>
      <c r="N7" s="2682" t="str">
        <f t="shared" si="1"/>
        <v>N</v>
      </c>
      <c r="O7" s="2682" t="str">
        <f t="shared" si="1"/>
        <v>O</v>
      </c>
      <c r="P7" s="2682" t="str">
        <f t="shared" si="1"/>
        <v>P</v>
      </c>
      <c r="Q7" s="2682" t="str">
        <f t="shared" si="1"/>
        <v>Q</v>
      </c>
      <c r="R7" s="2682" t="str">
        <f t="shared" si="1"/>
        <v>R</v>
      </c>
      <c r="S7" s="2682" t="str">
        <f t="shared" si="1"/>
        <v>S</v>
      </c>
      <c r="T7" s="2682" t="str">
        <f t="shared" si="1"/>
        <v>T</v>
      </c>
      <c r="U7" s="2682" t="str">
        <f t="shared" si="1"/>
        <v>U</v>
      </c>
      <c r="V7" s="2682" t="str">
        <f t="shared" si="1"/>
        <v>V</v>
      </c>
      <c r="W7" s="2683" t="str">
        <f t="shared" si="1"/>
        <v>W</v>
      </c>
    </row>
    <row r="8" spans="2:38" ht="15" customHeight="1">
      <c r="B8" s="4315" t="s">
        <v>1001</v>
      </c>
      <c r="C8" s="4316"/>
      <c r="D8" s="4317"/>
      <c r="E8" s="4336" t="s">
        <v>997</v>
      </c>
      <c r="F8" s="4336" t="s">
        <v>998</v>
      </c>
      <c r="G8" s="4336" t="s">
        <v>999</v>
      </c>
      <c r="H8" s="4340" t="s">
        <v>183</v>
      </c>
      <c r="I8" s="4336" t="s">
        <v>989</v>
      </c>
      <c r="J8" s="4350" t="s">
        <v>990</v>
      </c>
      <c r="K8" s="4352" t="s">
        <v>1000</v>
      </c>
      <c r="M8" s="2684" t="str">
        <f ca="1">CELL("nomfichier")</f>
        <v>E:\0-UPRT\1-UPRT.FR-SITE-WEB\ff-fiches-fabrications\ff-fiches-fabrication-maj-08-2020\12.colonnes\[FP.12.colonnes.B.xlsx]Nota</v>
      </c>
      <c r="N8" s="2685"/>
      <c r="O8" s="2685"/>
      <c r="P8" s="2686"/>
      <c r="Q8" s="2686"/>
      <c r="R8" s="2686"/>
      <c r="S8" s="2686"/>
      <c r="T8" s="2686"/>
      <c r="U8" s="2686"/>
      <c r="V8" s="2686"/>
      <c r="W8" s="2687"/>
    </row>
    <row r="9" spans="2:38" ht="15" customHeight="1">
      <c r="B9" s="4315"/>
      <c r="C9" s="4316"/>
      <c r="D9" s="4317"/>
      <c r="E9" s="4337"/>
      <c r="F9" s="4339"/>
      <c r="G9" s="4339"/>
      <c r="H9" s="4341"/>
      <c r="I9" s="4339"/>
      <c r="J9" s="4351"/>
      <c r="K9" s="4353"/>
      <c r="M9" s="4355" t="s">
        <v>1001</v>
      </c>
      <c r="N9" s="4356"/>
      <c r="O9" s="4356"/>
      <c r="P9" s="4357"/>
      <c r="Q9" s="4343" t="s">
        <v>997</v>
      </c>
      <c r="R9" s="4343" t="s">
        <v>998</v>
      </c>
      <c r="S9" s="4343" t="s">
        <v>999</v>
      </c>
      <c r="T9" s="4345" t="s">
        <v>183</v>
      </c>
      <c r="U9" s="4343" t="s">
        <v>989</v>
      </c>
      <c r="V9" s="4347" t="s">
        <v>990</v>
      </c>
      <c r="W9" s="4331" t="s">
        <v>995</v>
      </c>
    </row>
    <row r="10" spans="2:38" ht="15" customHeight="1">
      <c r="B10" s="4315"/>
      <c r="C10" s="4316"/>
      <c r="D10" s="4317"/>
      <c r="E10" s="4337"/>
      <c r="F10" s="4339"/>
      <c r="G10" s="4339"/>
      <c r="H10" s="4341"/>
      <c r="I10" s="4339"/>
      <c r="J10" s="4351"/>
      <c r="K10" s="4353"/>
      <c r="M10" s="4358"/>
      <c r="N10" s="4359"/>
      <c r="O10" s="4359"/>
      <c r="P10" s="4360"/>
      <c r="Q10" s="4344"/>
      <c r="R10" s="4344"/>
      <c r="S10" s="4344"/>
      <c r="T10" s="4346"/>
      <c r="U10" s="4344"/>
      <c r="V10" s="4348"/>
      <c r="W10" s="4332"/>
    </row>
    <row r="11" spans="2:38" ht="15" customHeight="1">
      <c r="B11" s="4318" t="s">
        <v>1003</v>
      </c>
      <c r="C11" s="4319"/>
      <c r="D11" s="4320"/>
      <c r="E11" s="4337"/>
      <c r="F11" s="4339"/>
      <c r="G11" s="4339"/>
      <c r="H11" s="4341"/>
      <c r="I11" s="4339"/>
      <c r="J11" s="4351"/>
      <c r="K11" s="4353"/>
      <c r="M11" s="4358"/>
      <c r="N11" s="4359"/>
      <c r="O11" s="4359"/>
      <c r="P11" s="4360"/>
      <c r="Q11" s="4344"/>
      <c r="R11" s="4344"/>
      <c r="S11" s="4344"/>
      <c r="T11" s="4346"/>
      <c r="U11" s="4344"/>
      <c r="V11" s="4348"/>
      <c r="W11" s="4332"/>
    </row>
    <row r="12" spans="2:38" ht="15" customHeight="1">
      <c r="B12" s="4318"/>
      <c r="C12" s="4319"/>
      <c r="D12" s="4320"/>
      <c r="E12" s="4337"/>
      <c r="F12" s="4339"/>
      <c r="G12" s="4339"/>
      <c r="H12" s="4341"/>
      <c r="I12" s="4339"/>
      <c r="J12" s="4351"/>
      <c r="K12" s="4353"/>
      <c r="M12" s="4358"/>
      <c r="N12" s="4359"/>
      <c r="O12" s="4359"/>
      <c r="P12" s="4360"/>
      <c r="Q12" s="4344"/>
      <c r="R12" s="4344"/>
      <c r="S12" s="4344"/>
      <c r="T12" s="4346"/>
      <c r="U12" s="4344"/>
      <c r="V12" s="4348"/>
      <c r="W12" s="4332"/>
    </row>
    <row r="13" spans="2:38" ht="15" customHeight="1">
      <c r="B13" s="4318"/>
      <c r="C13" s="4319"/>
      <c r="D13" s="4320"/>
      <c r="E13" s="4337"/>
      <c r="F13" s="4339"/>
      <c r="G13" s="4339"/>
      <c r="H13" s="4341"/>
      <c r="I13" s="4339"/>
      <c r="J13" s="4351"/>
      <c r="K13" s="4353"/>
      <c r="M13" s="4358"/>
      <c r="N13" s="4359"/>
      <c r="O13" s="4359"/>
      <c r="P13" s="4360"/>
      <c r="Q13" s="4344"/>
      <c r="R13" s="4344"/>
      <c r="S13" s="4344"/>
      <c r="T13" s="4346"/>
      <c r="U13" s="4344"/>
      <c r="V13" s="4348"/>
      <c r="W13" s="4332"/>
    </row>
    <row r="14" spans="2:38" ht="15" customHeight="1">
      <c r="B14" s="4318"/>
      <c r="C14" s="4319"/>
      <c r="D14" s="4320"/>
      <c r="E14" s="4338"/>
      <c r="F14" s="4338"/>
      <c r="G14" s="4338"/>
      <c r="H14" s="4342"/>
      <c r="I14" s="4338"/>
      <c r="J14" s="4349"/>
      <c r="K14" s="4354"/>
      <c r="M14" s="4358"/>
      <c r="N14" s="4359"/>
      <c r="O14" s="4359"/>
      <c r="P14" s="4360"/>
      <c r="Q14" s="4344"/>
      <c r="R14" s="4344"/>
      <c r="S14" s="4344"/>
      <c r="T14" s="4346"/>
      <c r="U14" s="4344"/>
      <c r="V14" s="4348"/>
      <c r="W14" s="4332"/>
    </row>
    <row r="15" spans="2:38">
      <c r="B15" s="2779"/>
      <c r="C15" s="2780"/>
      <c r="D15" s="2780"/>
      <c r="E15" s="2688" t="s">
        <v>185</v>
      </c>
      <c r="F15" s="2688" t="s">
        <v>184</v>
      </c>
      <c r="G15" s="2689" t="s">
        <v>14</v>
      </c>
      <c r="H15" s="2689" t="s">
        <v>183</v>
      </c>
      <c r="I15" s="2688" t="s">
        <v>955</v>
      </c>
      <c r="J15" s="2688" t="s">
        <v>1002</v>
      </c>
      <c r="K15" s="2781" t="s">
        <v>1000</v>
      </c>
      <c r="M15" s="4361"/>
      <c r="N15" s="4362"/>
      <c r="O15" s="4362"/>
      <c r="P15" s="4363"/>
      <c r="Q15" s="4338"/>
      <c r="R15" s="4338"/>
      <c r="S15" s="4338"/>
      <c r="T15" s="4342"/>
      <c r="U15" s="4338"/>
      <c r="V15" s="4349"/>
      <c r="W15" s="4333"/>
    </row>
    <row r="16" spans="2:38" ht="15.75">
      <c r="B16" s="2777"/>
      <c r="C16" s="2782"/>
      <c r="D16" s="2806" t="s">
        <v>1005</v>
      </c>
      <c r="E16" s="2783">
        <v>253</v>
      </c>
      <c r="F16" s="2783">
        <v>829</v>
      </c>
      <c r="G16" s="2783">
        <v>48</v>
      </c>
      <c r="H16" s="2783">
        <v>13</v>
      </c>
      <c r="I16" s="2783">
        <v>29</v>
      </c>
      <c r="J16" s="2783">
        <v>17</v>
      </c>
      <c r="K16" s="2784">
        <f>SUM(E16:J16)</f>
        <v>1189</v>
      </c>
      <c r="M16" s="2690" t="s">
        <v>1003</v>
      </c>
      <c r="N16" s="2691"/>
      <c r="O16" s="2691"/>
      <c r="P16" s="2691"/>
      <c r="Q16" s="2688" t="s">
        <v>951</v>
      </c>
      <c r="R16" s="2688" t="s">
        <v>953</v>
      </c>
      <c r="S16" s="2689" t="s">
        <v>233</v>
      </c>
      <c r="T16" s="2689" t="s">
        <v>954</v>
      </c>
      <c r="U16" s="2688" t="s">
        <v>955</v>
      </c>
      <c r="V16" s="2688" t="s">
        <v>1002</v>
      </c>
      <c r="W16" s="2692" t="s">
        <v>1004</v>
      </c>
    </row>
    <row r="17" spans="2:23">
      <c r="B17" s="2777"/>
      <c r="C17" s="2776"/>
      <c r="D17" s="2696" t="str">
        <f>P17</f>
        <v>PAIN</v>
      </c>
      <c r="E17" s="2785">
        <f t="shared" ref="E17:J17" si="2">Q17*E16</f>
        <v>10.120000000000001</v>
      </c>
      <c r="F17" s="2785">
        <f t="shared" si="2"/>
        <v>41.45</v>
      </c>
      <c r="G17" s="2697">
        <f t="shared" si="2"/>
        <v>3.84</v>
      </c>
      <c r="H17" s="2698">
        <f t="shared" si="2"/>
        <v>1.1439999999999999</v>
      </c>
      <c r="I17" s="2698">
        <f t="shared" si="2"/>
        <v>1.4500000000000002</v>
      </c>
      <c r="J17" s="2785">
        <f t="shared" si="2"/>
        <v>0.85000000000000009</v>
      </c>
      <c r="K17" s="2786">
        <f>SUM(E17:J17)</f>
        <v>58.854000000000013</v>
      </c>
      <c r="M17" s="2693"/>
      <c r="N17" s="2694"/>
      <c r="O17" s="2694"/>
      <c r="P17" s="2695" t="s">
        <v>1006</v>
      </c>
      <c r="Q17" s="2747">
        <v>0.04</v>
      </c>
      <c r="R17" s="2747">
        <v>0.05</v>
      </c>
      <c r="S17" s="2749">
        <v>0.08</v>
      </c>
      <c r="T17" s="2604">
        <f>(S17*W17%)+S17</f>
        <v>8.7999999999999995E-2</v>
      </c>
      <c r="U17" s="2751">
        <v>0.05</v>
      </c>
      <c r="V17" s="2747">
        <v>0.05</v>
      </c>
      <c r="W17" s="2757">
        <v>10</v>
      </c>
    </row>
    <row r="18" spans="2:23" ht="15" customHeight="1">
      <c r="B18" s="2787"/>
      <c r="C18" s="2778"/>
      <c r="D18" s="2776"/>
      <c r="E18" s="4325" t="str">
        <f>N18</f>
        <v>*- CRUDITÉS sans assaisonnement</v>
      </c>
      <c r="F18" s="4326"/>
      <c r="G18" s="4326"/>
      <c r="H18" s="4326"/>
      <c r="I18" s="4326"/>
      <c r="J18" s="4326"/>
      <c r="K18" s="4327"/>
      <c r="M18" s="2699"/>
      <c r="N18" s="4321" t="s">
        <v>1007</v>
      </c>
      <c r="O18" s="4321"/>
      <c r="P18" s="4321"/>
      <c r="Q18" s="4321"/>
      <c r="R18" s="4321"/>
      <c r="S18" s="4321"/>
      <c r="T18" s="4321"/>
      <c r="U18" s="4321"/>
      <c r="V18" s="4321"/>
      <c r="W18" s="4322"/>
    </row>
    <row r="19" spans="2:23" ht="15" customHeight="1">
      <c r="B19" s="2787"/>
      <c r="C19" s="2778"/>
      <c r="D19" s="2776"/>
      <c r="E19" s="4328"/>
      <c r="F19" s="4329"/>
      <c r="G19" s="4329"/>
      <c r="H19" s="4329"/>
      <c r="I19" s="4329"/>
      <c r="J19" s="4329"/>
      <c r="K19" s="4330"/>
      <c r="M19" s="2699"/>
      <c r="N19" s="4323"/>
      <c r="O19" s="4323"/>
      <c r="P19" s="4323"/>
      <c r="Q19" s="4323"/>
      <c r="R19" s="4323"/>
      <c r="S19" s="4323"/>
      <c r="T19" s="4323"/>
      <c r="U19" s="4323"/>
      <c r="V19" s="4323"/>
      <c r="W19" s="4324"/>
    </row>
    <row r="20" spans="2:23" ht="17.25">
      <c r="B20" s="2802" t="str">
        <f t="shared" ref="B20:B32" si="3">N20</f>
        <v>Avocat (à l'unité)</v>
      </c>
      <c r="C20" s="2788"/>
      <c r="D20" s="2480"/>
      <c r="E20" s="2789">
        <f t="shared" ref="E20:J20" si="4">Q20*E16</f>
        <v>63.25</v>
      </c>
      <c r="F20" s="2789">
        <f t="shared" si="4"/>
        <v>414.5</v>
      </c>
      <c r="G20" s="2703">
        <f t="shared" si="4"/>
        <v>24</v>
      </c>
      <c r="H20" s="2704">
        <f t="shared" si="4"/>
        <v>7.15</v>
      </c>
      <c r="I20" s="2704">
        <f t="shared" si="4"/>
        <v>14.5</v>
      </c>
      <c r="J20" s="2789">
        <f t="shared" si="4"/>
        <v>8.5</v>
      </c>
      <c r="K20" s="2790">
        <f>SUM(E20:J20)</f>
        <v>531.9</v>
      </c>
      <c r="M20" s="2693"/>
      <c r="N20" s="2700" t="s">
        <v>6906</v>
      </c>
      <c r="O20" s="2701"/>
      <c r="P20" s="2702"/>
      <c r="Q20" s="2747">
        <v>0.25</v>
      </c>
      <c r="R20" s="2747">
        <v>0.5</v>
      </c>
      <c r="S20" s="2749">
        <v>0.5</v>
      </c>
      <c r="T20" s="2604">
        <f t="shared" ref="T20:T32" si="5">(S20*W20%)+S20</f>
        <v>0.55000000000000004</v>
      </c>
      <c r="U20" s="2751">
        <v>0.5</v>
      </c>
      <c r="V20" s="2747">
        <v>0.5</v>
      </c>
      <c r="W20" s="2756">
        <v>10</v>
      </c>
    </row>
    <row r="21" spans="2:23" ht="15.75">
      <c r="B21" s="2803" t="str">
        <f t="shared" si="3"/>
        <v>Carottes, céleri et autres racines râpées</v>
      </c>
      <c r="C21" s="2788"/>
      <c r="D21" s="2480"/>
      <c r="E21" s="2785">
        <f t="shared" ref="E21:J21" si="6">Q21*E16</f>
        <v>12.65</v>
      </c>
      <c r="F21" s="2785">
        <f t="shared" si="6"/>
        <v>58.030000000000008</v>
      </c>
      <c r="G21" s="2697">
        <f t="shared" si="6"/>
        <v>4.8000000000000007</v>
      </c>
      <c r="H21" s="2698">
        <f t="shared" si="6"/>
        <v>1.4300000000000002</v>
      </c>
      <c r="I21" s="2698">
        <f t="shared" si="6"/>
        <v>2.0300000000000002</v>
      </c>
      <c r="J21" s="2785">
        <f t="shared" si="6"/>
        <v>1.1900000000000002</v>
      </c>
      <c r="K21" s="2790">
        <f t="shared" ref="K21:K32" si="7">SUM(E21:J21)</f>
        <v>80.13000000000001</v>
      </c>
      <c r="M21" s="2705"/>
      <c r="N21" s="2700" t="s">
        <v>1008</v>
      </c>
      <c r="O21" s="2701"/>
      <c r="P21" s="2702"/>
      <c r="Q21" s="2747">
        <v>0.05</v>
      </c>
      <c r="R21" s="2747">
        <v>7.0000000000000007E-2</v>
      </c>
      <c r="S21" s="2749">
        <v>0.1</v>
      </c>
      <c r="T21" s="2604">
        <f t="shared" si="5"/>
        <v>0.11000000000000001</v>
      </c>
      <c r="U21" s="2751">
        <v>7.0000000000000007E-2</v>
      </c>
      <c r="V21" s="2747">
        <v>7.0000000000000007E-2</v>
      </c>
      <c r="W21" s="2756">
        <v>10</v>
      </c>
    </row>
    <row r="22" spans="2:23" ht="15.75" customHeight="1">
      <c r="B22" s="2803" t="str">
        <f t="shared" si="3"/>
        <v>Choux rouge et choux blanc émincé</v>
      </c>
      <c r="C22" s="2788"/>
      <c r="D22" s="2480"/>
      <c r="E22" s="2785">
        <f t="shared" ref="E22:J22" si="8">Q22*E16</f>
        <v>10.120000000000001</v>
      </c>
      <c r="F22" s="2785">
        <f t="shared" si="8"/>
        <v>49.739999999999995</v>
      </c>
      <c r="G22" s="2697">
        <f t="shared" si="8"/>
        <v>4.8000000000000007</v>
      </c>
      <c r="H22" s="2698">
        <f t="shared" si="8"/>
        <v>1.4300000000000002</v>
      </c>
      <c r="I22" s="2698">
        <f t="shared" si="8"/>
        <v>2.3199999999999998</v>
      </c>
      <c r="J22" s="2785">
        <f t="shared" si="8"/>
        <v>1.36</v>
      </c>
      <c r="K22" s="2790">
        <f t="shared" si="7"/>
        <v>69.77</v>
      </c>
      <c r="M22" s="2693"/>
      <c r="N22" s="2700" t="s">
        <v>1009</v>
      </c>
      <c r="O22" s="2701"/>
      <c r="P22" s="2702"/>
      <c r="Q22" s="2747">
        <v>0.04</v>
      </c>
      <c r="R22" s="2747">
        <v>0.06</v>
      </c>
      <c r="S22" s="2749">
        <v>0.1</v>
      </c>
      <c r="T22" s="2604">
        <f t="shared" si="5"/>
        <v>0.11000000000000001</v>
      </c>
      <c r="U22" s="2751">
        <v>0.08</v>
      </c>
      <c r="V22" s="2747">
        <v>0.08</v>
      </c>
      <c r="W22" s="2756">
        <v>10</v>
      </c>
    </row>
    <row r="23" spans="2:23" ht="15.75">
      <c r="B23" s="2803" t="str">
        <f t="shared" si="3"/>
        <v>Concombre</v>
      </c>
      <c r="C23" s="2788"/>
      <c r="D23" s="2480"/>
      <c r="E23" s="2785">
        <f t="shared" ref="E23:J23" si="9">Q23*E16</f>
        <v>15.18</v>
      </c>
      <c r="F23" s="2785">
        <f t="shared" si="9"/>
        <v>66.320000000000007</v>
      </c>
      <c r="G23" s="2697">
        <f t="shared" si="9"/>
        <v>4.8000000000000007</v>
      </c>
      <c r="H23" s="2698">
        <f t="shared" si="9"/>
        <v>1.4300000000000002</v>
      </c>
      <c r="I23" s="2698">
        <f t="shared" si="9"/>
        <v>2.61</v>
      </c>
      <c r="J23" s="2785">
        <f t="shared" si="9"/>
        <v>1.53</v>
      </c>
      <c r="K23" s="2790">
        <f t="shared" si="7"/>
        <v>91.87</v>
      </c>
      <c r="M23" s="2693"/>
      <c r="N23" s="2700" t="s">
        <v>1010</v>
      </c>
      <c r="O23" s="2701"/>
      <c r="P23" s="2702"/>
      <c r="Q23" s="2747">
        <v>0.06</v>
      </c>
      <c r="R23" s="2747">
        <v>0.08</v>
      </c>
      <c r="S23" s="2749">
        <v>0.1</v>
      </c>
      <c r="T23" s="2604">
        <f t="shared" si="5"/>
        <v>0.11000000000000001</v>
      </c>
      <c r="U23" s="2751">
        <v>0.09</v>
      </c>
      <c r="V23" s="2747">
        <v>0.09</v>
      </c>
      <c r="W23" s="2756">
        <v>10</v>
      </c>
    </row>
    <row r="24" spans="2:23" ht="15.75">
      <c r="B24" s="2803" t="str">
        <f t="shared" si="3"/>
        <v>Endive</v>
      </c>
      <c r="C24" s="2788"/>
      <c r="D24" s="2480"/>
      <c r="E24" s="2785">
        <f t="shared" ref="E24:J24" si="10">Q24*E16</f>
        <v>5.0600000000000005</v>
      </c>
      <c r="F24" s="2785">
        <f t="shared" si="10"/>
        <v>24.869999999999997</v>
      </c>
      <c r="G24" s="2697">
        <f t="shared" si="10"/>
        <v>4.8000000000000007</v>
      </c>
      <c r="H24" s="2698">
        <f t="shared" si="10"/>
        <v>1.4300000000000002</v>
      </c>
      <c r="I24" s="2698">
        <f t="shared" si="10"/>
        <v>2.3199999999999998</v>
      </c>
      <c r="J24" s="2785">
        <f t="shared" si="10"/>
        <v>1.36</v>
      </c>
      <c r="K24" s="2790">
        <f t="shared" si="7"/>
        <v>39.840000000000003</v>
      </c>
      <c r="M24" s="2693"/>
      <c r="N24" s="2700" t="s">
        <v>1011</v>
      </c>
      <c r="O24" s="2701"/>
      <c r="P24" s="2702"/>
      <c r="Q24" s="2747">
        <v>0.02</v>
      </c>
      <c r="R24" s="2747">
        <v>0.03</v>
      </c>
      <c r="S24" s="2749">
        <v>0.1</v>
      </c>
      <c r="T24" s="2604">
        <f t="shared" si="5"/>
        <v>0.11000000000000001</v>
      </c>
      <c r="U24" s="2751">
        <v>0.08</v>
      </c>
      <c r="V24" s="2747">
        <v>0.08</v>
      </c>
      <c r="W24" s="2756">
        <v>10</v>
      </c>
    </row>
    <row r="25" spans="2:23" ht="15.75">
      <c r="B25" s="2803" t="str">
        <f t="shared" si="3"/>
        <v>Melon, Pastèque</v>
      </c>
      <c r="C25" s="2788"/>
      <c r="D25" s="2480"/>
      <c r="E25" s="2785">
        <f t="shared" ref="E25:J25" si="11">Q25*E16</f>
        <v>30.36</v>
      </c>
      <c r="F25" s="2785">
        <f t="shared" si="11"/>
        <v>124.35</v>
      </c>
      <c r="G25" s="2697">
        <f t="shared" si="11"/>
        <v>8.64</v>
      </c>
      <c r="H25" s="2698">
        <f t="shared" si="11"/>
        <v>2.5739999999999998</v>
      </c>
      <c r="I25" s="2698">
        <f t="shared" si="11"/>
        <v>4.3499999999999996</v>
      </c>
      <c r="J25" s="2785">
        <f t="shared" si="11"/>
        <v>2.5499999999999998</v>
      </c>
      <c r="K25" s="2790">
        <f t="shared" si="7"/>
        <v>172.82399999999998</v>
      </c>
      <c r="M25" s="2693"/>
      <c r="N25" s="2700" t="s">
        <v>1012</v>
      </c>
      <c r="O25" s="2701"/>
      <c r="P25" s="2702"/>
      <c r="Q25" s="2747">
        <v>0.12</v>
      </c>
      <c r="R25" s="2747">
        <v>0.15</v>
      </c>
      <c r="S25" s="2749">
        <v>0.18</v>
      </c>
      <c r="T25" s="2604">
        <f t="shared" si="5"/>
        <v>0.19799999999999998</v>
      </c>
      <c r="U25" s="2751">
        <v>0.15</v>
      </c>
      <c r="V25" s="2747">
        <v>0.15</v>
      </c>
      <c r="W25" s="2756">
        <v>10</v>
      </c>
    </row>
    <row r="26" spans="2:23" ht="17.25">
      <c r="B26" s="2802" t="str">
        <f t="shared" si="3"/>
        <v>Pamplemousse (à l'unité)</v>
      </c>
      <c r="C26" s="2788"/>
      <c r="D26" s="2480"/>
      <c r="E26" s="2789">
        <f t="shared" ref="E26:J26" si="12">Q26*E16</f>
        <v>126.5</v>
      </c>
      <c r="F26" s="2789">
        <f t="shared" si="12"/>
        <v>414.5</v>
      </c>
      <c r="G26" s="2703">
        <f t="shared" si="12"/>
        <v>24</v>
      </c>
      <c r="H26" s="2704">
        <f t="shared" si="12"/>
        <v>7.15</v>
      </c>
      <c r="I26" s="2704">
        <f t="shared" si="12"/>
        <v>14.5</v>
      </c>
      <c r="J26" s="2789">
        <f t="shared" si="12"/>
        <v>8.5</v>
      </c>
      <c r="K26" s="2790">
        <f t="shared" si="7"/>
        <v>595.15</v>
      </c>
      <c r="M26" s="2693"/>
      <c r="N26" s="2700" t="s">
        <v>6907</v>
      </c>
      <c r="O26" s="2701"/>
      <c r="P26" s="2702"/>
      <c r="Q26" s="2747">
        <v>0.5</v>
      </c>
      <c r="R26" s="2747">
        <v>0.5</v>
      </c>
      <c r="S26" s="2749">
        <v>0.5</v>
      </c>
      <c r="T26" s="2604">
        <f t="shared" si="5"/>
        <v>0.55000000000000004</v>
      </c>
      <c r="U26" s="2751">
        <v>0.5</v>
      </c>
      <c r="V26" s="2747">
        <v>0.5</v>
      </c>
      <c r="W26" s="2756">
        <v>10</v>
      </c>
    </row>
    <row r="27" spans="2:23" ht="15.75">
      <c r="B27" s="2803" t="str">
        <f t="shared" si="3"/>
        <v>Radis</v>
      </c>
      <c r="C27" s="2788"/>
      <c r="D27" s="2480"/>
      <c r="E27" s="2785">
        <f t="shared" ref="E27:J27" si="13">Q27*E16</f>
        <v>7.59</v>
      </c>
      <c r="F27" s="2785">
        <f t="shared" si="13"/>
        <v>41.45</v>
      </c>
      <c r="G27" s="2697">
        <f t="shared" si="13"/>
        <v>4.32</v>
      </c>
      <c r="H27" s="2698">
        <f t="shared" si="13"/>
        <v>1.2869999999999999</v>
      </c>
      <c r="I27" s="2698">
        <f t="shared" si="13"/>
        <v>1.74</v>
      </c>
      <c r="J27" s="2785">
        <f t="shared" si="13"/>
        <v>1.02</v>
      </c>
      <c r="K27" s="2790">
        <f t="shared" si="7"/>
        <v>57.407000000000011</v>
      </c>
      <c r="M27" s="2693"/>
      <c r="N27" s="2700" t="s">
        <v>1013</v>
      </c>
      <c r="O27" s="2701"/>
      <c r="P27" s="2702"/>
      <c r="Q27" s="2747">
        <v>0.03</v>
      </c>
      <c r="R27" s="2747">
        <v>0.05</v>
      </c>
      <c r="S27" s="2749">
        <v>0.09</v>
      </c>
      <c r="T27" s="2604">
        <f t="shared" si="5"/>
        <v>9.8999999999999991E-2</v>
      </c>
      <c r="U27" s="2751">
        <v>0.06</v>
      </c>
      <c r="V27" s="2747">
        <v>0.06</v>
      </c>
      <c r="W27" s="2756">
        <v>10</v>
      </c>
    </row>
    <row r="28" spans="2:23" ht="15.75">
      <c r="B28" s="2803" t="str">
        <f t="shared" si="3"/>
        <v>Salade verte</v>
      </c>
      <c r="C28" s="2788"/>
      <c r="D28" s="2480"/>
      <c r="E28" s="2785">
        <f t="shared" ref="E28:J28" si="14">Q28*E16</f>
        <v>6.3250000000000002</v>
      </c>
      <c r="F28" s="2785">
        <f t="shared" si="14"/>
        <v>24.869999999999997</v>
      </c>
      <c r="G28" s="2697">
        <f t="shared" si="14"/>
        <v>2.4000000000000004</v>
      </c>
      <c r="H28" s="2698">
        <f t="shared" si="14"/>
        <v>0.71500000000000008</v>
      </c>
      <c r="I28" s="2698">
        <f t="shared" si="14"/>
        <v>0.87</v>
      </c>
      <c r="J28" s="2785">
        <f t="shared" si="14"/>
        <v>0.51</v>
      </c>
      <c r="K28" s="2790">
        <f t="shared" si="7"/>
        <v>35.69</v>
      </c>
      <c r="M28" s="2693"/>
      <c r="N28" s="2700" t="s">
        <v>1014</v>
      </c>
      <c r="O28" s="2701"/>
      <c r="P28" s="2702"/>
      <c r="Q28" s="2747">
        <v>2.5000000000000001E-2</v>
      </c>
      <c r="R28" s="2747">
        <v>0.03</v>
      </c>
      <c r="S28" s="2749">
        <v>0.05</v>
      </c>
      <c r="T28" s="2604">
        <f t="shared" si="5"/>
        <v>5.5000000000000007E-2</v>
      </c>
      <c r="U28" s="2751">
        <v>0.03</v>
      </c>
      <c r="V28" s="2747">
        <v>0.03</v>
      </c>
      <c r="W28" s="2756">
        <v>10</v>
      </c>
    </row>
    <row r="29" spans="2:23" ht="15.75">
      <c r="B29" s="2803" t="str">
        <f t="shared" si="3"/>
        <v>Tomate</v>
      </c>
      <c r="C29" s="2788"/>
      <c r="D29" s="2480"/>
      <c r="E29" s="2785">
        <f t="shared" ref="E29:J29" si="15">Q29*E16</f>
        <v>15.18</v>
      </c>
      <c r="F29" s="2785">
        <f t="shared" si="15"/>
        <v>66.320000000000007</v>
      </c>
      <c r="G29" s="2697">
        <f t="shared" si="15"/>
        <v>5.28</v>
      </c>
      <c r="H29" s="2698">
        <f t="shared" si="15"/>
        <v>1.573</v>
      </c>
      <c r="I29" s="2698">
        <f t="shared" si="15"/>
        <v>2.3199999999999998</v>
      </c>
      <c r="J29" s="2785">
        <f t="shared" si="15"/>
        <v>1.36</v>
      </c>
      <c r="K29" s="2790">
        <f t="shared" si="7"/>
        <v>92.032999999999987</v>
      </c>
      <c r="M29" s="2693"/>
      <c r="N29" s="2700" t="s">
        <v>1015</v>
      </c>
      <c r="O29" s="2701"/>
      <c r="P29" s="2702"/>
      <c r="Q29" s="2747">
        <v>0.06</v>
      </c>
      <c r="R29" s="2747">
        <v>0.08</v>
      </c>
      <c r="S29" s="2749">
        <v>0.11</v>
      </c>
      <c r="T29" s="2604">
        <f t="shared" si="5"/>
        <v>0.121</v>
      </c>
      <c r="U29" s="2751">
        <v>0.08</v>
      </c>
      <c r="V29" s="2747">
        <v>0.08</v>
      </c>
      <c r="W29" s="2756">
        <v>10</v>
      </c>
    </row>
    <row r="30" spans="2:23" ht="15.75">
      <c r="B30" s="2803" t="str">
        <f t="shared" si="3"/>
        <v>Salade composée à base de crudités</v>
      </c>
      <c r="C30" s="2788"/>
      <c r="D30" s="2480"/>
      <c r="E30" s="2785">
        <f t="shared" ref="E30:J30" si="16">Q30*E16</f>
        <v>10.120000000000001</v>
      </c>
      <c r="F30" s="2785">
        <f t="shared" si="16"/>
        <v>49.739999999999995</v>
      </c>
      <c r="G30" s="2697">
        <f t="shared" si="16"/>
        <v>4.32</v>
      </c>
      <c r="H30" s="2698">
        <f t="shared" si="16"/>
        <v>1.2869999999999999</v>
      </c>
      <c r="I30" s="2698">
        <f t="shared" si="16"/>
        <v>2.3199999999999998</v>
      </c>
      <c r="J30" s="2785">
        <f t="shared" si="16"/>
        <v>1.36</v>
      </c>
      <c r="K30" s="2790">
        <f t="shared" si="7"/>
        <v>69.147000000000006</v>
      </c>
      <c r="M30" s="2693"/>
      <c r="N30" s="2700" t="s">
        <v>1016</v>
      </c>
      <c r="O30" s="2701"/>
      <c r="P30" s="2702"/>
      <c r="Q30" s="2747">
        <v>0.04</v>
      </c>
      <c r="R30" s="2747">
        <v>0.06</v>
      </c>
      <c r="S30" s="2749">
        <v>0.09</v>
      </c>
      <c r="T30" s="2604">
        <f t="shared" si="5"/>
        <v>9.8999999999999991E-2</v>
      </c>
      <c r="U30" s="2751">
        <v>0.08</v>
      </c>
      <c r="V30" s="2747">
        <v>0.08</v>
      </c>
      <c r="W30" s="2756">
        <v>10</v>
      </c>
    </row>
    <row r="31" spans="2:23" ht="15.75">
      <c r="B31" s="2803" t="str">
        <f t="shared" si="3"/>
        <v>Champignons crus</v>
      </c>
      <c r="C31" s="2788"/>
      <c r="D31" s="2480"/>
      <c r="E31" s="2785">
        <f t="shared" ref="E31:J31" si="17">Q31*E16</f>
        <v>10.120000000000001</v>
      </c>
      <c r="F31" s="2785">
        <f t="shared" si="17"/>
        <v>49.739999999999995</v>
      </c>
      <c r="G31" s="2697">
        <f t="shared" si="17"/>
        <v>4.32</v>
      </c>
      <c r="H31" s="2698">
        <f t="shared" si="17"/>
        <v>1.2869999999999999</v>
      </c>
      <c r="I31" s="2698">
        <f t="shared" si="17"/>
        <v>2.3199999999999998</v>
      </c>
      <c r="J31" s="2785">
        <f t="shared" si="17"/>
        <v>1.36</v>
      </c>
      <c r="K31" s="2790">
        <f t="shared" si="7"/>
        <v>69.147000000000006</v>
      </c>
      <c r="M31" s="2693"/>
      <c r="N31" s="2700" t="s">
        <v>1017</v>
      </c>
      <c r="O31" s="2701"/>
      <c r="P31" s="2702"/>
      <c r="Q31" s="2747">
        <v>0.04</v>
      </c>
      <c r="R31" s="2747">
        <v>0.06</v>
      </c>
      <c r="S31" s="2749">
        <v>0.09</v>
      </c>
      <c r="T31" s="2604">
        <f t="shared" si="5"/>
        <v>9.8999999999999991E-2</v>
      </c>
      <c r="U31" s="2751">
        <v>0.08</v>
      </c>
      <c r="V31" s="2747">
        <v>0.08</v>
      </c>
      <c r="W31" s="2756">
        <v>10</v>
      </c>
    </row>
    <row r="32" spans="2:23" ht="15.75">
      <c r="B32" s="2803" t="str">
        <f t="shared" si="3"/>
        <v>Fenouil</v>
      </c>
      <c r="C32" s="2788"/>
      <c r="D32" s="2480"/>
      <c r="E32" s="2785">
        <f t="shared" ref="E32:J32" si="18">Q32*E16</f>
        <v>10.120000000000001</v>
      </c>
      <c r="F32" s="2785">
        <f t="shared" si="18"/>
        <v>49.739999999999995</v>
      </c>
      <c r="G32" s="2697">
        <f t="shared" si="18"/>
        <v>4.32</v>
      </c>
      <c r="H32" s="2698">
        <f t="shared" si="18"/>
        <v>1.2869999999999999</v>
      </c>
      <c r="I32" s="2698">
        <f t="shared" si="18"/>
        <v>2.3199999999999998</v>
      </c>
      <c r="J32" s="2785">
        <f t="shared" si="18"/>
        <v>1.36</v>
      </c>
      <c r="K32" s="2790">
        <f t="shared" si="7"/>
        <v>69.147000000000006</v>
      </c>
      <c r="M32" s="2693"/>
      <c r="N32" s="2706" t="s">
        <v>1018</v>
      </c>
      <c r="O32" s="2707"/>
      <c r="P32" s="2708"/>
      <c r="Q32" s="2747">
        <v>0.04</v>
      </c>
      <c r="R32" s="2747">
        <v>0.06</v>
      </c>
      <c r="S32" s="2749">
        <v>0.09</v>
      </c>
      <c r="T32" s="2604">
        <f t="shared" si="5"/>
        <v>9.8999999999999991E-2</v>
      </c>
      <c r="U32" s="2751">
        <v>0.08</v>
      </c>
      <c r="V32" s="2747">
        <v>0.08</v>
      </c>
      <c r="W32" s="2756">
        <v>10</v>
      </c>
    </row>
    <row r="33" spans="2:23" ht="15" customHeight="1">
      <c r="B33" s="2804"/>
      <c r="C33" s="2778"/>
      <c r="D33" s="2480"/>
      <c r="E33" s="4325" t="str">
        <f>N33</f>
        <v>*- CUIDITES sans assaisonnement</v>
      </c>
      <c r="F33" s="4326"/>
      <c r="G33" s="4326"/>
      <c r="H33" s="4326"/>
      <c r="I33" s="4326"/>
      <c r="J33" s="4326"/>
      <c r="K33" s="4327"/>
      <c r="M33" s="2699"/>
      <c r="N33" s="4321" t="s">
        <v>1019</v>
      </c>
      <c r="O33" s="4321"/>
      <c r="P33" s="4321"/>
      <c r="Q33" s="4321"/>
      <c r="R33" s="4321"/>
      <c r="S33" s="4321"/>
      <c r="T33" s="4321"/>
      <c r="U33" s="4321"/>
      <c r="V33" s="4321"/>
      <c r="W33" s="4322"/>
    </row>
    <row r="34" spans="2:23" ht="15" customHeight="1">
      <c r="B34" s="2804"/>
      <c r="C34" s="2778"/>
      <c r="D34" s="2480"/>
      <c r="E34" s="4328"/>
      <c r="F34" s="4329"/>
      <c r="G34" s="4329"/>
      <c r="H34" s="4329"/>
      <c r="I34" s="4329"/>
      <c r="J34" s="4329"/>
      <c r="K34" s="4330"/>
      <c r="M34" s="2699"/>
      <c r="N34" s="4323"/>
      <c r="O34" s="4323"/>
      <c r="P34" s="4323"/>
      <c r="Q34" s="4323"/>
      <c r="R34" s="4323"/>
      <c r="S34" s="4323"/>
      <c r="T34" s="4323"/>
      <c r="U34" s="4323"/>
      <c r="V34" s="4323"/>
      <c r="W34" s="4324"/>
    </row>
    <row r="35" spans="2:23" ht="15.75">
      <c r="B35" s="2803" t="str">
        <f t="shared" ref="B35:B49" si="19">N35</f>
        <v>Potage à base de légumes (en litres/Kg)</v>
      </c>
      <c r="C35" s="2791"/>
      <c r="D35" s="2480"/>
      <c r="E35" s="2785">
        <f t="shared" ref="E35:J35" si="20">Q35*E16</f>
        <v>31.625</v>
      </c>
      <c r="F35" s="2785">
        <f t="shared" si="20"/>
        <v>137.614</v>
      </c>
      <c r="G35" s="2697">
        <f t="shared" si="20"/>
        <v>12</v>
      </c>
      <c r="H35" s="2698">
        <f t="shared" si="20"/>
        <v>3.5750000000000002</v>
      </c>
      <c r="I35" s="2698">
        <f t="shared" si="20"/>
        <v>7.25</v>
      </c>
      <c r="J35" s="2785">
        <f t="shared" si="20"/>
        <v>4.25</v>
      </c>
      <c r="K35" s="2790">
        <f t="shared" ref="K35:K49" si="21">SUM(E35:J35)</f>
        <v>196.31399999999999</v>
      </c>
      <c r="M35" s="2693"/>
      <c r="N35" s="2709" t="s">
        <v>1020</v>
      </c>
      <c r="O35" s="2710"/>
      <c r="P35" s="2702"/>
      <c r="Q35" s="2747">
        <v>0.125</v>
      </c>
      <c r="R35" s="2747">
        <v>0.16600000000000001</v>
      </c>
      <c r="S35" s="2749">
        <v>0.25</v>
      </c>
      <c r="T35" s="2604">
        <f t="shared" ref="T35:T52" si="22">(S35*W35%)+S35</f>
        <v>0.27500000000000002</v>
      </c>
      <c r="U35" s="2751">
        <v>0.25</v>
      </c>
      <c r="V35" s="2747">
        <v>0.25</v>
      </c>
      <c r="W35" s="2757">
        <v>10</v>
      </c>
    </row>
    <row r="36" spans="2:23" ht="17.25">
      <c r="B36" s="2802" t="str">
        <f t="shared" si="19"/>
        <v>Artichaut entier (à l'unité)</v>
      </c>
      <c r="C36" s="2791"/>
      <c r="D36" s="2480"/>
      <c r="E36" s="2789">
        <f t="shared" ref="E36:J36" si="23">Q36*E16</f>
        <v>126.5</v>
      </c>
      <c r="F36" s="2789">
        <f t="shared" si="23"/>
        <v>414.5</v>
      </c>
      <c r="G36" s="2703">
        <f t="shared" si="23"/>
        <v>48</v>
      </c>
      <c r="H36" s="2704">
        <f t="shared" si="23"/>
        <v>14.3</v>
      </c>
      <c r="I36" s="2704">
        <f t="shared" si="23"/>
        <v>29</v>
      </c>
      <c r="J36" s="2789">
        <f t="shared" si="23"/>
        <v>17</v>
      </c>
      <c r="K36" s="2790">
        <f t="shared" si="21"/>
        <v>649.29999999999995</v>
      </c>
      <c r="M36" s="2693"/>
      <c r="N36" s="2709" t="s">
        <v>6908</v>
      </c>
      <c r="O36" s="2710"/>
      <c r="P36" s="2702"/>
      <c r="Q36" s="2747">
        <v>0.5</v>
      </c>
      <c r="R36" s="2747">
        <v>0.5</v>
      </c>
      <c r="S36" s="2749">
        <v>1</v>
      </c>
      <c r="T36" s="2604">
        <f t="shared" si="22"/>
        <v>1.1000000000000001</v>
      </c>
      <c r="U36" s="2751">
        <v>1</v>
      </c>
      <c r="V36" s="2747">
        <v>1</v>
      </c>
      <c r="W36" s="2757">
        <v>10</v>
      </c>
    </row>
    <row r="37" spans="2:23" ht="17.25">
      <c r="B37" s="2803" t="str">
        <f t="shared" si="19"/>
        <v>Fond d'artichaut</v>
      </c>
      <c r="C37" s="2791"/>
      <c r="D37" s="2480"/>
      <c r="E37" s="2785">
        <f t="shared" ref="E37:J37" si="24">Q37*E16</f>
        <v>12.65</v>
      </c>
      <c r="F37" s="2785">
        <f t="shared" si="24"/>
        <v>58.030000000000008</v>
      </c>
      <c r="G37" s="2697">
        <f t="shared" si="24"/>
        <v>4.32</v>
      </c>
      <c r="H37" s="2698">
        <f t="shared" si="24"/>
        <v>1.2869999999999999</v>
      </c>
      <c r="I37" s="2698">
        <f t="shared" si="24"/>
        <v>2.3199999999999998</v>
      </c>
      <c r="J37" s="2785">
        <f t="shared" si="24"/>
        <v>1.36</v>
      </c>
      <c r="K37" s="2790">
        <f t="shared" si="21"/>
        <v>79.966999999999999</v>
      </c>
      <c r="M37" s="2693"/>
      <c r="N37" s="2709" t="s">
        <v>6909</v>
      </c>
      <c r="O37" s="2710"/>
      <c r="P37" s="2702"/>
      <c r="Q37" s="2747">
        <v>0.05</v>
      </c>
      <c r="R37" s="2747">
        <v>7.0000000000000007E-2</v>
      </c>
      <c r="S37" s="2749">
        <v>0.09</v>
      </c>
      <c r="T37" s="2604">
        <f t="shared" si="22"/>
        <v>9.8999999999999991E-2</v>
      </c>
      <c r="U37" s="2751">
        <v>0.08</v>
      </c>
      <c r="V37" s="2747">
        <v>0.08</v>
      </c>
      <c r="W37" s="2757">
        <v>10</v>
      </c>
    </row>
    <row r="38" spans="2:23" ht="15.75">
      <c r="B38" s="2803" t="str">
        <f t="shared" si="19"/>
        <v>Asperges</v>
      </c>
      <c r="C38" s="2791"/>
      <c r="D38" s="2480"/>
      <c r="E38" s="2785">
        <f t="shared" ref="E38:J38" si="25">Q38*E16</f>
        <v>12.65</v>
      </c>
      <c r="F38" s="2785">
        <f t="shared" si="25"/>
        <v>58.030000000000008</v>
      </c>
      <c r="G38" s="2697">
        <f t="shared" si="25"/>
        <v>4.32</v>
      </c>
      <c r="H38" s="2698">
        <f t="shared" si="25"/>
        <v>1.2869999999999999</v>
      </c>
      <c r="I38" s="2698">
        <f t="shared" si="25"/>
        <v>2.3199999999999998</v>
      </c>
      <c r="J38" s="2785">
        <f t="shared" si="25"/>
        <v>1.36</v>
      </c>
      <c r="K38" s="2790">
        <f t="shared" si="21"/>
        <v>79.966999999999999</v>
      </c>
      <c r="M38" s="2693"/>
      <c r="N38" s="2709" t="s">
        <v>1021</v>
      </c>
      <c r="O38" s="2710"/>
      <c r="P38" s="2702"/>
      <c r="Q38" s="2747">
        <v>0.05</v>
      </c>
      <c r="R38" s="2747">
        <v>7.0000000000000007E-2</v>
      </c>
      <c r="S38" s="2749">
        <v>0.09</v>
      </c>
      <c r="T38" s="2604">
        <f t="shared" si="22"/>
        <v>9.8999999999999991E-2</v>
      </c>
      <c r="U38" s="2751">
        <v>0.08</v>
      </c>
      <c r="V38" s="2747">
        <v>0.08</v>
      </c>
      <c r="W38" s="2757">
        <v>10</v>
      </c>
    </row>
    <row r="39" spans="2:23" ht="15.75">
      <c r="B39" s="2803" t="str">
        <f t="shared" si="19"/>
        <v>Betteraves</v>
      </c>
      <c r="C39" s="2791"/>
      <c r="D39" s="2480"/>
      <c r="E39" s="2785">
        <f t="shared" ref="E39:J39" si="26">Q39*E16</f>
        <v>12.65</v>
      </c>
      <c r="F39" s="2785">
        <f t="shared" si="26"/>
        <v>58.030000000000008</v>
      </c>
      <c r="G39" s="2697">
        <f t="shared" si="26"/>
        <v>4.8000000000000007</v>
      </c>
      <c r="H39" s="2698">
        <f t="shared" si="26"/>
        <v>1.4300000000000002</v>
      </c>
      <c r="I39" s="2698">
        <f t="shared" si="26"/>
        <v>2.3199999999999998</v>
      </c>
      <c r="J39" s="2785">
        <f t="shared" si="26"/>
        <v>1.36</v>
      </c>
      <c r="K39" s="2790">
        <f t="shared" si="21"/>
        <v>80.59</v>
      </c>
      <c r="M39" s="2693"/>
      <c r="N39" s="2709" t="s">
        <v>1022</v>
      </c>
      <c r="O39" s="2710"/>
      <c r="P39" s="2702"/>
      <c r="Q39" s="2747">
        <v>0.05</v>
      </c>
      <c r="R39" s="2747">
        <v>7.0000000000000007E-2</v>
      </c>
      <c r="S39" s="2749">
        <v>0.1</v>
      </c>
      <c r="T39" s="2604">
        <f t="shared" si="22"/>
        <v>0.11000000000000001</v>
      </c>
      <c r="U39" s="2751">
        <v>0.08</v>
      </c>
      <c r="V39" s="2747">
        <v>0.08</v>
      </c>
      <c r="W39" s="2757">
        <v>10</v>
      </c>
    </row>
    <row r="40" spans="2:23" ht="15.75">
      <c r="B40" s="2803" t="str">
        <f t="shared" si="19"/>
        <v>Céleri</v>
      </c>
      <c r="C40" s="2791"/>
      <c r="D40" s="2480"/>
      <c r="E40" s="2785">
        <f t="shared" ref="E40:J40" si="27">Q40*E16</f>
        <v>12.65</v>
      </c>
      <c r="F40" s="2785">
        <f t="shared" si="27"/>
        <v>58.030000000000008</v>
      </c>
      <c r="G40" s="2697">
        <f t="shared" si="27"/>
        <v>4.8000000000000007</v>
      </c>
      <c r="H40" s="2698">
        <f t="shared" si="27"/>
        <v>1.4300000000000002</v>
      </c>
      <c r="I40" s="2698">
        <f t="shared" si="27"/>
        <v>2.3199999999999998</v>
      </c>
      <c r="J40" s="2785">
        <f t="shared" si="27"/>
        <v>1.36</v>
      </c>
      <c r="K40" s="2790">
        <f t="shared" si="21"/>
        <v>80.59</v>
      </c>
      <c r="M40" s="2693"/>
      <c r="N40" s="2709" t="s">
        <v>1023</v>
      </c>
      <c r="O40" s="2710"/>
      <c r="P40" s="2702"/>
      <c r="Q40" s="2747">
        <v>0.05</v>
      </c>
      <c r="R40" s="2747">
        <v>7.0000000000000007E-2</v>
      </c>
      <c r="S40" s="2749">
        <v>0.1</v>
      </c>
      <c r="T40" s="2604">
        <f t="shared" si="22"/>
        <v>0.11000000000000001</v>
      </c>
      <c r="U40" s="2751">
        <v>0.08</v>
      </c>
      <c r="V40" s="2747">
        <v>0.08</v>
      </c>
      <c r="W40" s="2757">
        <v>10</v>
      </c>
    </row>
    <row r="41" spans="2:23" ht="15.75">
      <c r="B41" s="2803" t="str">
        <f t="shared" si="19"/>
        <v>Champignons</v>
      </c>
      <c r="C41" s="2791"/>
      <c r="D41" s="2480"/>
      <c r="E41" s="2785">
        <f t="shared" ref="E41:J41" si="28">Q41*E16</f>
        <v>12.65</v>
      </c>
      <c r="F41" s="2785">
        <f t="shared" si="28"/>
        <v>58.030000000000008</v>
      </c>
      <c r="G41" s="2697">
        <f t="shared" si="28"/>
        <v>5.28</v>
      </c>
      <c r="H41" s="2698">
        <f t="shared" si="28"/>
        <v>1.573</v>
      </c>
      <c r="I41" s="2698">
        <f t="shared" si="28"/>
        <v>2.3199999999999998</v>
      </c>
      <c r="J41" s="2785">
        <f t="shared" si="28"/>
        <v>1.36</v>
      </c>
      <c r="K41" s="2790">
        <f t="shared" si="21"/>
        <v>81.212999999999994</v>
      </c>
      <c r="M41" s="2693"/>
      <c r="N41" s="2709" t="s">
        <v>1024</v>
      </c>
      <c r="O41" s="2710"/>
      <c r="P41" s="2702"/>
      <c r="Q41" s="2747">
        <v>0.05</v>
      </c>
      <c r="R41" s="2747">
        <v>7.0000000000000007E-2</v>
      </c>
      <c r="S41" s="2749">
        <v>0.11</v>
      </c>
      <c r="T41" s="2604">
        <f t="shared" si="22"/>
        <v>0.121</v>
      </c>
      <c r="U41" s="2751">
        <v>0.08</v>
      </c>
      <c r="V41" s="2747">
        <v>0.08</v>
      </c>
      <c r="W41" s="2757">
        <v>10</v>
      </c>
    </row>
    <row r="42" spans="2:23" ht="15.75">
      <c r="B42" s="2803" t="str">
        <f t="shared" si="19"/>
        <v>Choux fleurs</v>
      </c>
      <c r="C42" s="2791"/>
      <c r="D42" s="2480"/>
      <c r="E42" s="2785">
        <f t="shared" ref="E42:J42" si="29">Q42*E16</f>
        <v>12.65</v>
      </c>
      <c r="F42" s="2785">
        <f t="shared" si="29"/>
        <v>58.030000000000008</v>
      </c>
      <c r="G42" s="2697">
        <f t="shared" si="29"/>
        <v>4.8000000000000007</v>
      </c>
      <c r="H42" s="2698">
        <f t="shared" si="29"/>
        <v>1.4300000000000002</v>
      </c>
      <c r="I42" s="2698">
        <f t="shared" si="29"/>
        <v>2.3199999999999998</v>
      </c>
      <c r="J42" s="2785">
        <f t="shared" si="29"/>
        <v>1.36</v>
      </c>
      <c r="K42" s="2790">
        <f t="shared" si="21"/>
        <v>80.59</v>
      </c>
      <c r="M42" s="2693"/>
      <c r="N42" s="2709" t="s">
        <v>1025</v>
      </c>
      <c r="O42" s="2710"/>
      <c r="P42" s="2702"/>
      <c r="Q42" s="2747">
        <v>0.05</v>
      </c>
      <c r="R42" s="2747">
        <v>7.0000000000000007E-2</v>
      </c>
      <c r="S42" s="2749">
        <v>0.1</v>
      </c>
      <c r="T42" s="2604">
        <f t="shared" si="22"/>
        <v>0.11000000000000001</v>
      </c>
      <c r="U42" s="2751">
        <v>0.08</v>
      </c>
      <c r="V42" s="2747">
        <v>0.08</v>
      </c>
      <c r="W42" s="2757">
        <v>10</v>
      </c>
    </row>
    <row r="43" spans="2:23" ht="15.75">
      <c r="B43" s="2803" t="str">
        <f t="shared" si="19"/>
        <v>Cœurs de palmier</v>
      </c>
      <c r="C43" s="2791"/>
      <c r="D43" s="2480"/>
      <c r="E43" s="2785">
        <f t="shared" ref="E43:J43" si="30">Q43*E16</f>
        <v>10.120000000000001</v>
      </c>
      <c r="F43" s="2785">
        <f t="shared" si="30"/>
        <v>49.739999999999995</v>
      </c>
      <c r="G43" s="2697">
        <f t="shared" si="30"/>
        <v>4.32</v>
      </c>
      <c r="H43" s="2698">
        <f t="shared" si="30"/>
        <v>1.2869999999999999</v>
      </c>
      <c r="I43" s="2698">
        <f t="shared" si="30"/>
        <v>2.0300000000000002</v>
      </c>
      <c r="J43" s="2785">
        <f t="shared" si="30"/>
        <v>1.1900000000000002</v>
      </c>
      <c r="K43" s="2790">
        <f t="shared" si="21"/>
        <v>68.687000000000012</v>
      </c>
      <c r="M43" s="2693"/>
      <c r="N43" s="2709" t="s">
        <v>1026</v>
      </c>
      <c r="O43" s="2710"/>
      <c r="P43" s="2702"/>
      <c r="Q43" s="2747">
        <v>0.04</v>
      </c>
      <c r="R43" s="2747">
        <v>0.06</v>
      </c>
      <c r="S43" s="2749">
        <v>0.09</v>
      </c>
      <c r="T43" s="2604">
        <f t="shared" si="22"/>
        <v>9.8999999999999991E-2</v>
      </c>
      <c r="U43" s="2751">
        <v>7.0000000000000007E-2</v>
      </c>
      <c r="V43" s="2747">
        <v>7.0000000000000007E-2</v>
      </c>
      <c r="W43" s="2757">
        <v>10</v>
      </c>
    </row>
    <row r="44" spans="2:23" ht="15.75">
      <c r="B44" s="2803" t="str">
        <f t="shared" si="19"/>
        <v>Fenouil</v>
      </c>
      <c r="C44" s="2791"/>
      <c r="D44" s="2480"/>
      <c r="E44" s="2785">
        <f t="shared" ref="E44:J44" si="31">Q44*E16</f>
        <v>10.120000000000001</v>
      </c>
      <c r="F44" s="2785">
        <f t="shared" si="31"/>
        <v>49.739999999999995</v>
      </c>
      <c r="G44" s="2697">
        <f t="shared" si="31"/>
        <v>4.32</v>
      </c>
      <c r="H44" s="2698">
        <f t="shared" si="31"/>
        <v>1.2869999999999999</v>
      </c>
      <c r="I44" s="2698">
        <f t="shared" si="31"/>
        <v>2.0300000000000002</v>
      </c>
      <c r="J44" s="2785">
        <f t="shared" si="31"/>
        <v>1.1900000000000002</v>
      </c>
      <c r="K44" s="2790">
        <f t="shared" si="21"/>
        <v>68.687000000000012</v>
      </c>
      <c r="M44" s="2693"/>
      <c r="N44" s="2709" t="s">
        <v>1018</v>
      </c>
      <c r="O44" s="2710"/>
      <c r="P44" s="2702"/>
      <c r="Q44" s="2747">
        <v>0.04</v>
      </c>
      <c r="R44" s="2747">
        <v>0.06</v>
      </c>
      <c r="S44" s="2749">
        <v>0.09</v>
      </c>
      <c r="T44" s="2604">
        <f t="shared" si="22"/>
        <v>9.8999999999999991E-2</v>
      </c>
      <c r="U44" s="2751">
        <v>7.0000000000000007E-2</v>
      </c>
      <c r="V44" s="2747">
        <v>7.0000000000000007E-2</v>
      </c>
      <c r="W44" s="2757">
        <v>10</v>
      </c>
    </row>
    <row r="45" spans="2:23" ht="15.75">
      <c r="B45" s="2803" t="str">
        <f t="shared" si="19"/>
        <v>Haricots verts</v>
      </c>
      <c r="C45" s="2791"/>
      <c r="D45" s="2480"/>
      <c r="E45" s="2785">
        <f t="shared" ref="E45:J45" si="32">Q45*E16</f>
        <v>12.65</v>
      </c>
      <c r="F45" s="2785">
        <f t="shared" si="32"/>
        <v>58.030000000000008</v>
      </c>
      <c r="G45" s="2697">
        <f t="shared" si="32"/>
        <v>5.28</v>
      </c>
      <c r="H45" s="2698">
        <f t="shared" si="32"/>
        <v>1.573</v>
      </c>
      <c r="I45" s="2698">
        <f t="shared" si="32"/>
        <v>2.3199999999999998</v>
      </c>
      <c r="J45" s="2785">
        <f t="shared" si="32"/>
        <v>1.36</v>
      </c>
      <c r="K45" s="2790">
        <f t="shared" si="21"/>
        <v>81.212999999999994</v>
      </c>
      <c r="M45" s="2693"/>
      <c r="N45" s="2709" t="s">
        <v>1027</v>
      </c>
      <c r="O45" s="2710"/>
      <c r="P45" s="2702"/>
      <c r="Q45" s="2747">
        <v>0.05</v>
      </c>
      <c r="R45" s="2747">
        <v>7.0000000000000007E-2</v>
      </c>
      <c r="S45" s="2749">
        <v>0.11</v>
      </c>
      <c r="T45" s="2604">
        <f t="shared" si="22"/>
        <v>0.121</v>
      </c>
      <c r="U45" s="2751">
        <v>0.08</v>
      </c>
      <c r="V45" s="2747">
        <v>0.08</v>
      </c>
      <c r="W45" s="2757">
        <v>10</v>
      </c>
    </row>
    <row r="46" spans="2:23" ht="15.75">
      <c r="B46" s="2803" t="str">
        <f t="shared" si="19"/>
        <v>Poireaux (blancs de poireaux)</v>
      </c>
      <c r="C46" s="2791"/>
      <c r="D46" s="2480"/>
      <c r="E46" s="2785">
        <f t="shared" ref="E46:J46" si="33">Q46*E16</f>
        <v>12.65</v>
      </c>
      <c r="F46" s="2785">
        <f t="shared" si="33"/>
        <v>58.030000000000008</v>
      </c>
      <c r="G46" s="2697">
        <f t="shared" si="33"/>
        <v>5.28</v>
      </c>
      <c r="H46" s="2698">
        <f t="shared" si="33"/>
        <v>1.573</v>
      </c>
      <c r="I46" s="2698">
        <f t="shared" si="33"/>
        <v>2.3199999999999998</v>
      </c>
      <c r="J46" s="2785">
        <f t="shared" si="33"/>
        <v>1.36</v>
      </c>
      <c r="K46" s="2790">
        <f t="shared" si="21"/>
        <v>81.212999999999994</v>
      </c>
      <c r="M46" s="2693"/>
      <c r="N46" s="2709" t="s">
        <v>1028</v>
      </c>
      <c r="O46" s="2710"/>
      <c r="P46" s="2702"/>
      <c r="Q46" s="2747">
        <v>0.05</v>
      </c>
      <c r="R46" s="2747">
        <v>7.0000000000000007E-2</v>
      </c>
      <c r="S46" s="2749">
        <v>0.11</v>
      </c>
      <c r="T46" s="2604">
        <f t="shared" si="22"/>
        <v>0.121</v>
      </c>
      <c r="U46" s="2751">
        <v>0.08</v>
      </c>
      <c r="V46" s="2747">
        <v>0.08</v>
      </c>
      <c r="W46" s="2757">
        <v>10</v>
      </c>
    </row>
    <row r="47" spans="2:23" ht="15.75">
      <c r="B47" s="2803" t="str">
        <f t="shared" si="19"/>
        <v>Salade composée à base de légumes cuits</v>
      </c>
      <c r="C47" s="2791"/>
      <c r="D47" s="2480"/>
      <c r="E47" s="2785">
        <f t="shared" ref="E47:J47" si="34">Q47*E16</f>
        <v>12.65</v>
      </c>
      <c r="F47" s="2785">
        <f t="shared" si="34"/>
        <v>58.030000000000008</v>
      </c>
      <c r="G47" s="2697">
        <f t="shared" si="34"/>
        <v>5.28</v>
      </c>
      <c r="H47" s="2698">
        <f t="shared" si="34"/>
        <v>1.573</v>
      </c>
      <c r="I47" s="2698">
        <f t="shared" si="34"/>
        <v>2.3199999999999998</v>
      </c>
      <c r="J47" s="2785">
        <f t="shared" si="34"/>
        <v>1.36</v>
      </c>
      <c r="K47" s="2790">
        <f t="shared" si="21"/>
        <v>81.212999999999994</v>
      </c>
      <c r="M47" s="2693"/>
      <c r="N47" s="2709" t="s">
        <v>1029</v>
      </c>
      <c r="O47" s="2710"/>
      <c r="P47" s="2702"/>
      <c r="Q47" s="2747">
        <v>0.05</v>
      </c>
      <c r="R47" s="2747">
        <v>7.0000000000000007E-2</v>
      </c>
      <c r="S47" s="2749">
        <v>0.11</v>
      </c>
      <c r="T47" s="2604">
        <f t="shared" si="22"/>
        <v>0.121</v>
      </c>
      <c r="U47" s="2751">
        <v>0.08</v>
      </c>
      <c r="V47" s="2747">
        <v>0.08</v>
      </c>
      <c r="W47" s="2757">
        <v>10</v>
      </c>
    </row>
    <row r="48" spans="2:23" ht="15.75">
      <c r="B48" s="2803" t="str">
        <f t="shared" si="19"/>
        <v>Soja (germes de haricots mungo)</v>
      </c>
      <c r="C48" s="2791"/>
      <c r="D48" s="2480"/>
      <c r="E48" s="2785">
        <f t="shared" ref="E48:J48" si="35">Q48*E16</f>
        <v>12.65</v>
      </c>
      <c r="F48" s="2785">
        <f t="shared" si="35"/>
        <v>58.030000000000008</v>
      </c>
      <c r="G48" s="2697">
        <f t="shared" si="35"/>
        <v>5.28</v>
      </c>
      <c r="H48" s="2698">
        <f t="shared" si="35"/>
        <v>1.573</v>
      </c>
      <c r="I48" s="2698">
        <f t="shared" si="35"/>
        <v>2.0300000000000002</v>
      </c>
      <c r="J48" s="2785">
        <f t="shared" si="35"/>
        <v>1.1900000000000002</v>
      </c>
      <c r="K48" s="2790">
        <f t="shared" si="21"/>
        <v>80.753</v>
      </c>
      <c r="M48" s="2693"/>
      <c r="N48" s="2709" t="s">
        <v>1030</v>
      </c>
      <c r="O48" s="2710"/>
      <c r="P48" s="2702"/>
      <c r="Q48" s="2747">
        <v>0.05</v>
      </c>
      <c r="R48" s="2747">
        <v>7.0000000000000007E-2</v>
      </c>
      <c r="S48" s="2749">
        <v>0.11</v>
      </c>
      <c r="T48" s="2604">
        <f t="shared" si="22"/>
        <v>0.121</v>
      </c>
      <c r="U48" s="2751">
        <v>7.0000000000000007E-2</v>
      </c>
      <c r="V48" s="2747">
        <v>7.0000000000000007E-2</v>
      </c>
      <c r="W48" s="2757">
        <v>10</v>
      </c>
    </row>
    <row r="49" spans="2:23" ht="15.75">
      <c r="B49" s="2803" t="str">
        <f t="shared" si="19"/>
        <v>Terrine de légumes</v>
      </c>
      <c r="C49" s="2791"/>
      <c r="D49" s="2480"/>
      <c r="E49" s="2785">
        <f t="shared" ref="E49:J49" si="36">Q49*E16</f>
        <v>7.59</v>
      </c>
      <c r="F49" s="2785">
        <f t="shared" si="36"/>
        <v>24.869999999999997</v>
      </c>
      <c r="G49" s="2697">
        <f t="shared" si="36"/>
        <v>1.92</v>
      </c>
      <c r="H49" s="2698">
        <f t="shared" si="36"/>
        <v>0.57199999999999995</v>
      </c>
      <c r="I49" s="2698">
        <f t="shared" si="36"/>
        <v>0.87</v>
      </c>
      <c r="J49" s="2785">
        <f t="shared" si="36"/>
        <v>0.51</v>
      </c>
      <c r="K49" s="2790">
        <f t="shared" si="21"/>
        <v>36.331999999999994</v>
      </c>
      <c r="M49" s="2693"/>
      <c r="N49" s="2711" t="s">
        <v>1031</v>
      </c>
      <c r="O49" s="2712"/>
      <c r="P49" s="2708"/>
      <c r="Q49" s="2747">
        <v>0.03</v>
      </c>
      <c r="R49" s="2747">
        <v>0.03</v>
      </c>
      <c r="S49" s="2749">
        <v>0.04</v>
      </c>
      <c r="T49" s="2604">
        <f t="shared" si="22"/>
        <v>4.3999999999999997E-2</v>
      </c>
      <c r="U49" s="2751">
        <v>0.03</v>
      </c>
      <c r="V49" s="2747">
        <v>0.03</v>
      </c>
      <c r="W49" s="2757">
        <v>10</v>
      </c>
    </row>
    <row r="50" spans="2:23" ht="15" customHeight="1">
      <c r="B50" s="2787"/>
      <c r="C50" s="2778"/>
      <c r="D50" s="2776"/>
      <c r="E50" s="4325" t="str">
        <f>N50</f>
        <v xml:space="preserve">*- ENTRÉES DE FÉCULENT </v>
      </c>
      <c r="F50" s="4326"/>
      <c r="G50" s="4326"/>
      <c r="H50" s="4326"/>
      <c r="I50" s="4326"/>
      <c r="J50" s="4326"/>
      <c r="K50" s="4327"/>
      <c r="M50" s="2699"/>
      <c r="N50" s="4321" t="s">
        <v>1032</v>
      </c>
      <c r="O50" s="4321"/>
      <c r="P50" s="4321"/>
      <c r="Q50" s="4321"/>
      <c r="R50" s="4321"/>
      <c r="S50" s="4321"/>
      <c r="T50" s="4321"/>
      <c r="U50" s="4321"/>
      <c r="V50" s="4321"/>
      <c r="W50" s="4322"/>
    </row>
    <row r="51" spans="2:23" ht="15" customHeight="1">
      <c r="B51" s="2787"/>
      <c r="C51" s="2778"/>
      <c r="D51" s="2776"/>
      <c r="E51" s="4328"/>
      <c r="F51" s="4329"/>
      <c r="G51" s="4329"/>
      <c r="H51" s="4329"/>
      <c r="I51" s="4329"/>
      <c r="J51" s="4329"/>
      <c r="K51" s="4330"/>
      <c r="M51" s="2699"/>
      <c r="N51" s="4323"/>
      <c r="O51" s="4323"/>
      <c r="P51" s="4323"/>
      <c r="Q51" s="4323"/>
      <c r="R51" s="4323"/>
      <c r="S51" s="4323"/>
      <c r="T51" s="4323"/>
      <c r="U51" s="4323"/>
      <c r="V51" s="4323"/>
      <c r="W51" s="4324"/>
    </row>
    <row r="52" spans="2:23" ht="15.75">
      <c r="B52" s="2777"/>
      <c r="C52" s="2791"/>
      <c r="D52" s="2776"/>
      <c r="E52" s="2785">
        <f t="shared" ref="E52:J52" si="37">Q52*E16</f>
        <v>15.18</v>
      </c>
      <c r="F52" s="2785">
        <f t="shared" si="37"/>
        <v>66.320000000000007</v>
      </c>
      <c r="G52" s="2697">
        <f t="shared" si="37"/>
        <v>6.24</v>
      </c>
      <c r="H52" s="2698">
        <f t="shared" si="37"/>
        <v>1.8590000000000002</v>
      </c>
      <c r="I52" s="2698">
        <f t="shared" si="37"/>
        <v>2.9000000000000004</v>
      </c>
      <c r="J52" s="2785">
        <f t="shared" si="37"/>
        <v>1.7000000000000002</v>
      </c>
      <c r="K52" s="2790">
        <f>SUM(E52:J52)</f>
        <v>94.198999999999998</v>
      </c>
      <c r="M52" s="2699"/>
      <c r="N52" s="2713" t="s">
        <v>1033</v>
      </c>
      <c r="O52" s="2713"/>
      <c r="P52" s="2714"/>
      <c r="Q52" s="2758">
        <v>0.06</v>
      </c>
      <c r="R52" s="2758">
        <v>0.08</v>
      </c>
      <c r="S52" s="2759">
        <v>0.13</v>
      </c>
      <c r="T52" s="2604">
        <f t="shared" si="22"/>
        <v>0.14300000000000002</v>
      </c>
      <c r="U52" s="2760">
        <v>0.1</v>
      </c>
      <c r="V52" s="2758">
        <v>0.1</v>
      </c>
      <c r="W52" s="2761">
        <v>10</v>
      </c>
    </row>
    <row r="53" spans="2:23" ht="15" customHeight="1">
      <c r="B53" s="2787"/>
      <c r="C53" s="2778"/>
      <c r="D53" s="2776"/>
      <c r="E53" s="4325" t="str">
        <f>N53</f>
        <v>*- ENTREES PROTIDIQUES DIVERSES</v>
      </c>
      <c r="F53" s="4326"/>
      <c r="G53" s="4326"/>
      <c r="H53" s="4326"/>
      <c r="I53" s="4326"/>
      <c r="J53" s="4326"/>
      <c r="K53" s="4327"/>
      <c r="M53" s="2699"/>
      <c r="N53" s="4321" t="s">
        <v>1034</v>
      </c>
      <c r="O53" s="4321"/>
      <c r="P53" s="4321"/>
      <c r="Q53" s="4321"/>
      <c r="R53" s="4321"/>
      <c r="S53" s="4321"/>
      <c r="T53" s="4321"/>
      <c r="U53" s="4321"/>
      <c r="V53" s="4321"/>
      <c r="W53" s="4322"/>
    </row>
    <row r="54" spans="2:23" ht="15" customHeight="1">
      <c r="B54" s="2787"/>
      <c r="C54" s="2778"/>
      <c r="D54" s="2776"/>
      <c r="E54" s="4328"/>
      <c r="F54" s="4329"/>
      <c r="G54" s="4329"/>
      <c r="H54" s="4329"/>
      <c r="I54" s="4329"/>
      <c r="J54" s="4329"/>
      <c r="K54" s="4330"/>
      <c r="M54" s="2699"/>
      <c r="N54" s="4323"/>
      <c r="O54" s="4323"/>
      <c r="P54" s="4323"/>
      <c r="Q54" s="4323"/>
      <c r="R54" s="4323"/>
      <c r="S54" s="4323"/>
      <c r="T54" s="4323"/>
      <c r="U54" s="4323"/>
      <c r="V54" s="4323"/>
      <c r="W54" s="4324"/>
    </row>
    <row r="55" spans="2:23">
      <c r="B55" s="2802" t="str">
        <f t="shared" ref="B55:B66" si="38">N55</f>
        <v>Œuf dur (à l'unité)</v>
      </c>
      <c r="C55" s="2792"/>
      <c r="D55" s="2480"/>
      <c r="E55" s="2789">
        <f t="shared" ref="E55:J55" si="39">Q55*E16</f>
        <v>126.5</v>
      </c>
      <c r="F55" s="2789">
        <f t="shared" si="39"/>
        <v>829</v>
      </c>
      <c r="G55" s="2703">
        <f t="shared" si="39"/>
        <v>60</v>
      </c>
      <c r="H55" s="2704">
        <f t="shared" si="39"/>
        <v>17.875</v>
      </c>
      <c r="I55" s="2704">
        <f t="shared" si="39"/>
        <v>29</v>
      </c>
      <c r="J55" s="2789">
        <f t="shared" si="39"/>
        <v>17</v>
      </c>
      <c r="K55" s="2790">
        <f t="shared" ref="K55:K66" si="40">SUM(E55:J55)</f>
        <v>1079.375</v>
      </c>
      <c r="M55" s="2715"/>
      <c r="N55" s="2716" t="s">
        <v>6910</v>
      </c>
      <c r="O55" s="2716"/>
      <c r="P55" s="2717"/>
      <c r="Q55" s="2762">
        <v>0.5</v>
      </c>
      <c r="R55" s="2762">
        <v>1</v>
      </c>
      <c r="S55" s="2763">
        <v>1.25</v>
      </c>
      <c r="T55" s="2718">
        <f t="shared" ref="T55:T65" si="41">(S55*W55%)+S55</f>
        <v>1.375</v>
      </c>
      <c r="U55" s="2763">
        <v>1</v>
      </c>
      <c r="V55" s="2762">
        <v>1</v>
      </c>
      <c r="W55" s="2764">
        <v>10</v>
      </c>
    </row>
    <row r="56" spans="2:23" ht="15.75">
      <c r="B56" s="2803" t="str">
        <f t="shared" si="38"/>
        <v>Hareng/garniture</v>
      </c>
      <c r="C56" s="2791"/>
      <c r="D56" s="2480"/>
      <c r="E56" s="2785">
        <f t="shared" ref="E56:J56" si="42">Q56*E16</f>
        <v>0</v>
      </c>
      <c r="F56" s="2785">
        <f t="shared" si="42"/>
        <v>33.160000000000004</v>
      </c>
      <c r="G56" s="2697">
        <f t="shared" si="42"/>
        <v>2.4000000000000004</v>
      </c>
      <c r="H56" s="2698">
        <f t="shared" si="42"/>
        <v>0.71500000000000008</v>
      </c>
      <c r="I56" s="2698">
        <f t="shared" si="42"/>
        <v>1.74</v>
      </c>
      <c r="J56" s="2785">
        <f t="shared" si="42"/>
        <v>1.02</v>
      </c>
      <c r="K56" s="2790">
        <f t="shared" si="40"/>
        <v>39.035000000000011</v>
      </c>
      <c r="M56" s="2693"/>
      <c r="N56" s="2710" t="s">
        <v>1035</v>
      </c>
      <c r="O56" s="2710"/>
      <c r="P56" s="2702"/>
      <c r="Q56" s="2747">
        <v>0</v>
      </c>
      <c r="R56" s="2747">
        <v>0.04</v>
      </c>
      <c r="S56" s="2749">
        <v>0.05</v>
      </c>
      <c r="T56" s="2604">
        <f t="shared" si="41"/>
        <v>5.5000000000000007E-2</v>
      </c>
      <c r="U56" s="2751">
        <v>0.06</v>
      </c>
      <c r="V56" s="2747">
        <v>0.06</v>
      </c>
      <c r="W56" s="2764">
        <v>10</v>
      </c>
    </row>
    <row r="57" spans="2:23" ht="15.75">
      <c r="B57" s="2803" t="str">
        <f t="shared" si="38"/>
        <v>Maquereau</v>
      </c>
      <c r="C57" s="2791"/>
      <c r="D57" s="2480"/>
      <c r="E57" s="2785">
        <f t="shared" ref="E57:J57" si="43">Q57*E16</f>
        <v>7.59</v>
      </c>
      <c r="F57" s="2785">
        <f t="shared" si="43"/>
        <v>24.869999999999997</v>
      </c>
      <c r="G57" s="2697">
        <f t="shared" si="43"/>
        <v>2.16</v>
      </c>
      <c r="H57" s="2698">
        <f t="shared" si="43"/>
        <v>0.64349999999999996</v>
      </c>
      <c r="I57" s="2698">
        <f t="shared" si="43"/>
        <v>1.4500000000000002</v>
      </c>
      <c r="J57" s="2785">
        <f t="shared" si="43"/>
        <v>0.85000000000000009</v>
      </c>
      <c r="K57" s="2790">
        <f t="shared" si="40"/>
        <v>37.563499999999998</v>
      </c>
      <c r="M57" s="2693"/>
      <c r="N57" s="2710" t="s">
        <v>1036</v>
      </c>
      <c r="O57" s="2710"/>
      <c r="P57" s="2702"/>
      <c r="Q57" s="2747">
        <v>0.03</v>
      </c>
      <c r="R57" s="2747">
        <v>0.03</v>
      </c>
      <c r="S57" s="2749">
        <v>4.4999999999999998E-2</v>
      </c>
      <c r="T57" s="2604">
        <f t="shared" si="41"/>
        <v>4.9499999999999995E-2</v>
      </c>
      <c r="U57" s="2751">
        <v>0.05</v>
      </c>
      <c r="V57" s="2747">
        <v>0.05</v>
      </c>
      <c r="W57" s="2764">
        <v>10</v>
      </c>
    </row>
    <row r="58" spans="2:23" ht="15.75">
      <c r="B58" s="2802" t="str">
        <f t="shared" si="38"/>
        <v>Sardines (à l'unité) sauf exception mentionnée</v>
      </c>
      <c r="C58" s="2791"/>
      <c r="D58" s="2480"/>
      <c r="E58" s="2789">
        <f t="shared" ref="E58:J58" si="44">Q58*E16</f>
        <v>253</v>
      </c>
      <c r="F58" s="2789">
        <f t="shared" si="44"/>
        <v>829</v>
      </c>
      <c r="G58" s="2703">
        <f t="shared" si="44"/>
        <v>96</v>
      </c>
      <c r="H58" s="2704">
        <f t="shared" si="44"/>
        <v>28.6</v>
      </c>
      <c r="I58" s="2704">
        <f t="shared" si="44"/>
        <v>58</v>
      </c>
      <c r="J58" s="2789">
        <f t="shared" si="44"/>
        <v>34</v>
      </c>
      <c r="K58" s="2790">
        <f t="shared" si="40"/>
        <v>1298.5999999999999</v>
      </c>
      <c r="M58" s="2693"/>
      <c r="N58" s="2710" t="s">
        <v>6911</v>
      </c>
      <c r="O58" s="2710"/>
      <c r="P58" s="2702"/>
      <c r="Q58" s="2747">
        <v>1</v>
      </c>
      <c r="R58" s="2747">
        <v>1</v>
      </c>
      <c r="S58" s="2749">
        <v>2</v>
      </c>
      <c r="T58" s="2604">
        <f t="shared" si="41"/>
        <v>2.2000000000000002</v>
      </c>
      <c r="U58" s="2751">
        <v>2</v>
      </c>
      <c r="V58" s="2747">
        <v>2</v>
      </c>
      <c r="W58" s="2764">
        <v>10</v>
      </c>
    </row>
    <row r="59" spans="2:23" ht="15.75">
      <c r="B59" s="2803" t="str">
        <f t="shared" si="38"/>
        <v>Thon au naturel</v>
      </c>
      <c r="C59" s="2791"/>
      <c r="D59" s="2480"/>
      <c r="E59" s="2785">
        <f t="shared" ref="E59:J59" si="45">Q59*E16</f>
        <v>7.59</v>
      </c>
      <c r="F59" s="2785">
        <f t="shared" si="45"/>
        <v>24.869999999999997</v>
      </c>
      <c r="G59" s="2697">
        <f t="shared" si="45"/>
        <v>2.16</v>
      </c>
      <c r="H59" s="2698">
        <f t="shared" si="45"/>
        <v>0.64349999999999996</v>
      </c>
      <c r="I59" s="2698">
        <f t="shared" si="45"/>
        <v>1.4500000000000002</v>
      </c>
      <c r="J59" s="2785">
        <f t="shared" si="45"/>
        <v>0.85000000000000009</v>
      </c>
      <c r="K59" s="2790">
        <f t="shared" si="40"/>
        <v>37.563499999999998</v>
      </c>
      <c r="M59" s="2693"/>
      <c r="N59" s="2710" t="s">
        <v>1037</v>
      </c>
      <c r="O59" s="2710"/>
      <c r="P59" s="2702"/>
      <c r="Q59" s="2747">
        <v>0.03</v>
      </c>
      <c r="R59" s="2747">
        <v>0.03</v>
      </c>
      <c r="S59" s="2749">
        <v>4.4999999999999998E-2</v>
      </c>
      <c r="T59" s="2604">
        <f t="shared" si="41"/>
        <v>4.9499999999999995E-2</v>
      </c>
      <c r="U59" s="2751">
        <v>0.05</v>
      </c>
      <c r="V59" s="2747">
        <v>0.05</v>
      </c>
      <c r="W59" s="2764">
        <v>10</v>
      </c>
    </row>
    <row r="60" spans="2:23" ht="15.75">
      <c r="B60" s="2803" t="str">
        <f t="shared" si="38"/>
        <v>Jambon cru de pays</v>
      </c>
      <c r="C60" s="2791"/>
      <c r="D60" s="2480"/>
      <c r="E60" s="2785">
        <f t="shared" ref="E60:J60" si="46">Q60*E16</f>
        <v>5.0600000000000005</v>
      </c>
      <c r="F60" s="2785">
        <f t="shared" si="46"/>
        <v>24.869999999999997</v>
      </c>
      <c r="G60" s="2697">
        <f t="shared" si="46"/>
        <v>2.16</v>
      </c>
      <c r="H60" s="2698">
        <f t="shared" si="46"/>
        <v>0.64349999999999996</v>
      </c>
      <c r="I60" s="2698">
        <f t="shared" si="46"/>
        <v>1.4500000000000002</v>
      </c>
      <c r="J60" s="2785">
        <f t="shared" si="46"/>
        <v>0.85000000000000009</v>
      </c>
      <c r="K60" s="2790">
        <f t="shared" si="40"/>
        <v>35.033500000000011</v>
      </c>
      <c r="M60" s="2693"/>
      <c r="N60" s="2710" t="s">
        <v>1038</v>
      </c>
      <c r="O60" s="2710"/>
      <c r="P60" s="2702"/>
      <c r="Q60" s="2747">
        <v>0.02</v>
      </c>
      <c r="R60" s="2747">
        <v>0.03</v>
      </c>
      <c r="S60" s="2749">
        <v>4.4999999999999998E-2</v>
      </c>
      <c r="T60" s="2604">
        <f t="shared" si="41"/>
        <v>4.9499999999999995E-2</v>
      </c>
      <c r="U60" s="2751">
        <v>0.05</v>
      </c>
      <c r="V60" s="2747">
        <v>0.05</v>
      </c>
      <c r="W60" s="2764">
        <v>10</v>
      </c>
    </row>
    <row r="61" spans="2:23" ht="15.75">
      <c r="B61" s="2803" t="str">
        <f t="shared" si="38"/>
        <v>Jambon blanc</v>
      </c>
      <c r="C61" s="2791"/>
      <c r="D61" s="2480"/>
      <c r="E61" s="2785">
        <f t="shared" ref="E61:J61" si="47">Q61*E16</f>
        <v>7.59</v>
      </c>
      <c r="F61" s="2785">
        <f t="shared" si="47"/>
        <v>331.6</v>
      </c>
      <c r="G61" s="2697">
        <f t="shared" si="47"/>
        <v>2.4000000000000004</v>
      </c>
      <c r="H61" s="2698">
        <f t="shared" si="47"/>
        <v>0.71500000000000008</v>
      </c>
      <c r="I61" s="2698">
        <f t="shared" si="47"/>
        <v>1.4500000000000002</v>
      </c>
      <c r="J61" s="2785">
        <f t="shared" si="47"/>
        <v>0.85000000000000009</v>
      </c>
      <c r="K61" s="2790">
        <f t="shared" si="40"/>
        <v>344.60499999999996</v>
      </c>
      <c r="M61" s="2693"/>
      <c r="N61" s="2710" t="s">
        <v>1039</v>
      </c>
      <c r="O61" s="2710"/>
      <c r="P61" s="2702"/>
      <c r="Q61" s="2747">
        <v>0.03</v>
      </c>
      <c r="R61" s="2747">
        <v>0.4</v>
      </c>
      <c r="S61" s="2749">
        <v>0.05</v>
      </c>
      <c r="T61" s="2604">
        <f t="shared" si="41"/>
        <v>5.5000000000000007E-2</v>
      </c>
      <c r="U61" s="2751">
        <v>0.05</v>
      </c>
      <c r="V61" s="2747">
        <v>0.05</v>
      </c>
      <c r="W61" s="2764">
        <v>10</v>
      </c>
    </row>
    <row r="62" spans="2:23" ht="15.75">
      <c r="B62" s="2803" t="str">
        <f t="shared" si="38"/>
        <v>Pâté, terrine , mousse</v>
      </c>
      <c r="C62" s="2791"/>
      <c r="D62" s="2480"/>
      <c r="E62" s="2785">
        <f t="shared" ref="E62:J62" si="48">Q62*E16</f>
        <v>7.59</v>
      </c>
      <c r="F62" s="2785">
        <f t="shared" si="48"/>
        <v>24.869999999999997</v>
      </c>
      <c r="G62" s="2697">
        <f t="shared" si="48"/>
        <v>2.16</v>
      </c>
      <c r="H62" s="2698">
        <f t="shared" si="48"/>
        <v>0.64349999999999996</v>
      </c>
      <c r="I62" s="2698">
        <f t="shared" si="48"/>
        <v>1.4500000000000002</v>
      </c>
      <c r="J62" s="2785">
        <f t="shared" si="48"/>
        <v>0.85000000000000009</v>
      </c>
      <c r="K62" s="2790">
        <f t="shared" si="40"/>
        <v>37.563499999999998</v>
      </c>
      <c r="M62" s="2693"/>
      <c r="N62" s="2710" t="s">
        <v>1040</v>
      </c>
      <c r="O62" s="2710"/>
      <c r="P62" s="2702"/>
      <c r="Q62" s="2747">
        <v>0.03</v>
      </c>
      <c r="R62" s="2747">
        <v>0.03</v>
      </c>
      <c r="S62" s="2749">
        <v>4.4999999999999998E-2</v>
      </c>
      <c r="T62" s="2604">
        <f t="shared" si="41"/>
        <v>4.9499999999999995E-2</v>
      </c>
      <c r="U62" s="2751">
        <v>0.05</v>
      </c>
      <c r="V62" s="2747">
        <v>0.05</v>
      </c>
      <c r="W62" s="2764">
        <v>10</v>
      </c>
    </row>
    <row r="63" spans="2:23" ht="15.75">
      <c r="B63" s="2803" t="str">
        <f t="shared" si="38"/>
        <v>Pâté en croûte</v>
      </c>
      <c r="C63" s="2791"/>
      <c r="D63" s="2480"/>
      <c r="E63" s="2785">
        <f t="shared" ref="E63:J63" si="49">Q63*E16</f>
        <v>11.385</v>
      </c>
      <c r="F63" s="2785">
        <f t="shared" si="49"/>
        <v>37.305</v>
      </c>
      <c r="G63" s="2697">
        <f t="shared" si="49"/>
        <v>3.12</v>
      </c>
      <c r="H63" s="2698">
        <f t="shared" si="49"/>
        <v>0.9295000000000001</v>
      </c>
      <c r="I63" s="2698">
        <f t="shared" si="49"/>
        <v>1.4500000000000002</v>
      </c>
      <c r="J63" s="2785">
        <f t="shared" si="49"/>
        <v>0.85000000000000009</v>
      </c>
      <c r="K63" s="2790">
        <f t="shared" si="40"/>
        <v>55.039499999999997</v>
      </c>
      <c r="M63" s="2693"/>
      <c r="N63" s="2710" t="s">
        <v>1041</v>
      </c>
      <c r="O63" s="2710"/>
      <c r="P63" s="2702"/>
      <c r="Q63" s="2747">
        <v>4.4999999999999998E-2</v>
      </c>
      <c r="R63" s="2747">
        <v>4.4999999999999998E-2</v>
      </c>
      <c r="S63" s="2749">
        <v>6.5000000000000002E-2</v>
      </c>
      <c r="T63" s="2604">
        <f t="shared" si="41"/>
        <v>7.1500000000000008E-2</v>
      </c>
      <c r="U63" s="2751">
        <v>0.05</v>
      </c>
      <c r="V63" s="2747">
        <v>0.05</v>
      </c>
      <c r="W63" s="2764">
        <v>10</v>
      </c>
    </row>
    <row r="64" spans="2:23" ht="15.75">
      <c r="B64" s="2803" t="str">
        <f t="shared" si="38"/>
        <v>Rillettes</v>
      </c>
      <c r="C64" s="2791"/>
      <c r="D64" s="2480"/>
      <c r="E64" s="2785">
        <f t="shared" ref="E64:J64" si="50">Q64*E16</f>
        <v>7.59</v>
      </c>
      <c r="F64" s="2785">
        <f t="shared" si="50"/>
        <v>24.869999999999997</v>
      </c>
      <c r="G64" s="2697">
        <f t="shared" si="50"/>
        <v>2.16</v>
      </c>
      <c r="H64" s="2698">
        <f t="shared" si="50"/>
        <v>0.64349999999999996</v>
      </c>
      <c r="I64" s="2698">
        <f t="shared" si="50"/>
        <v>1.4500000000000002</v>
      </c>
      <c r="J64" s="2785">
        <f t="shared" si="50"/>
        <v>0.85000000000000009</v>
      </c>
      <c r="K64" s="2790">
        <f t="shared" si="40"/>
        <v>37.563499999999998</v>
      </c>
      <c r="M64" s="2693"/>
      <c r="N64" s="2710" t="s">
        <v>1042</v>
      </c>
      <c r="O64" s="2710"/>
      <c r="P64" s="2702"/>
      <c r="Q64" s="2747">
        <v>0.03</v>
      </c>
      <c r="R64" s="2747">
        <v>0.03</v>
      </c>
      <c r="S64" s="2749">
        <v>4.4999999999999998E-2</v>
      </c>
      <c r="T64" s="2604">
        <f t="shared" si="41"/>
        <v>4.9499999999999995E-2</v>
      </c>
      <c r="U64" s="2751">
        <v>0.05</v>
      </c>
      <c r="V64" s="2747">
        <v>0.05</v>
      </c>
      <c r="W64" s="2764">
        <v>10</v>
      </c>
    </row>
    <row r="65" spans="2:23" ht="15.75">
      <c r="B65" s="2803" t="str">
        <f t="shared" si="38"/>
        <v>Salami – Saucisson – Mortadelle</v>
      </c>
      <c r="C65" s="2791"/>
      <c r="D65" s="2480"/>
      <c r="E65" s="2785">
        <f t="shared" ref="E65:J65" si="51">Q65*E16</f>
        <v>7.59</v>
      </c>
      <c r="F65" s="2785">
        <f t="shared" si="51"/>
        <v>24.869999999999997</v>
      </c>
      <c r="G65" s="2697">
        <f t="shared" si="51"/>
        <v>2.16</v>
      </c>
      <c r="H65" s="2698">
        <f t="shared" si="51"/>
        <v>0.64349999999999996</v>
      </c>
      <c r="I65" s="2698">
        <f t="shared" si="51"/>
        <v>1.4500000000000002</v>
      </c>
      <c r="J65" s="2785">
        <f t="shared" si="51"/>
        <v>0.85000000000000009</v>
      </c>
      <c r="K65" s="2790">
        <f t="shared" si="40"/>
        <v>37.563499999999998</v>
      </c>
      <c r="M65" s="2693"/>
      <c r="N65" s="2710" t="s">
        <v>1043</v>
      </c>
      <c r="O65" s="2710"/>
      <c r="P65" s="2702"/>
      <c r="Q65" s="2747">
        <v>0.03</v>
      </c>
      <c r="R65" s="2747">
        <v>0.03</v>
      </c>
      <c r="S65" s="2749">
        <v>4.4999999999999998E-2</v>
      </c>
      <c r="T65" s="2604">
        <f t="shared" si="41"/>
        <v>4.9499999999999995E-2</v>
      </c>
      <c r="U65" s="2751">
        <v>0.05</v>
      </c>
      <c r="V65" s="2747">
        <v>0.05</v>
      </c>
      <c r="W65" s="2764">
        <v>10</v>
      </c>
    </row>
    <row r="66" spans="2:23" ht="15.75">
      <c r="B66" s="2803">
        <f t="shared" si="38"/>
        <v>0</v>
      </c>
      <c r="C66" s="2778"/>
      <c r="D66" s="2480"/>
      <c r="E66" s="2785">
        <f t="shared" ref="E66:J66" si="52">Q66*E16</f>
        <v>0</v>
      </c>
      <c r="F66" s="2785">
        <f t="shared" si="52"/>
        <v>0</v>
      </c>
      <c r="G66" s="2697">
        <f t="shared" si="52"/>
        <v>0</v>
      </c>
      <c r="H66" s="2698">
        <f t="shared" si="52"/>
        <v>0</v>
      </c>
      <c r="I66" s="2698">
        <f t="shared" si="52"/>
        <v>0</v>
      </c>
      <c r="J66" s="2785">
        <f t="shared" si="52"/>
        <v>0</v>
      </c>
      <c r="K66" s="2790">
        <f t="shared" si="40"/>
        <v>0</v>
      </c>
      <c r="M66" s="2699"/>
      <c r="N66" s="2719"/>
      <c r="O66" s="2720"/>
      <c r="P66" s="2721"/>
      <c r="Q66" s="2722">
        <v>0</v>
      </c>
      <c r="R66" s="2722">
        <v>0</v>
      </c>
      <c r="S66" s="2722">
        <v>0</v>
      </c>
      <c r="T66" s="2722">
        <v>0</v>
      </c>
      <c r="U66" s="2722">
        <v>0</v>
      </c>
      <c r="V66" s="2722">
        <v>0</v>
      </c>
      <c r="W66" s="2723">
        <v>0</v>
      </c>
    </row>
    <row r="67" spans="2:23" ht="15" customHeight="1">
      <c r="B67" s="2804"/>
      <c r="C67" s="2778"/>
      <c r="D67" s="2480"/>
      <c r="E67" s="4325" t="str">
        <f>N67</f>
        <v>*- PREPARATIONS PATISSIERES SALEES</v>
      </c>
      <c r="F67" s="4326"/>
      <c r="G67" s="4326"/>
      <c r="H67" s="4326"/>
      <c r="I67" s="4326"/>
      <c r="J67" s="4326"/>
      <c r="K67" s="4327"/>
      <c r="M67" s="2699"/>
      <c r="N67" s="4321" t="s">
        <v>1044</v>
      </c>
      <c r="O67" s="4321"/>
      <c r="P67" s="4321"/>
      <c r="Q67" s="4321"/>
      <c r="R67" s="4321"/>
      <c r="S67" s="4321"/>
      <c r="T67" s="4321"/>
      <c r="U67" s="4321"/>
      <c r="V67" s="4321"/>
      <c r="W67" s="4322"/>
    </row>
    <row r="68" spans="2:23" ht="15" customHeight="1">
      <c r="B68" s="2804"/>
      <c r="C68" s="2778"/>
      <c r="D68" s="2480"/>
      <c r="E68" s="4328"/>
      <c r="F68" s="4329"/>
      <c r="G68" s="4329"/>
      <c r="H68" s="4329"/>
      <c r="I68" s="4329"/>
      <c r="J68" s="4329"/>
      <c r="K68" s="4330"/>
      <c r="M68" s="2699"/>
      <c r="N68" s="4323"/>
      <c r="O68" s="4323"/>
      <c r="P68" s="4323"/>
      <c r="Q68" s="4323"/>
      <c r="R68" s="4323"/>
      <c r="S68" s="4323"/>
      <c r="T68" s="4323"/>
      <c r="U68" s="4323"/>
      <c r="V68" s="4323"/>
      <c r="W68" s="4324"/>
    </row>
    <row r="69" spans="2:23" ht="15.75">
      <c r="B69" s="2803" t="str">
        <f t="shared" ref="B69:B74" si="53">N69</f>
        <v>Nems</v>
      </c>
      <c r="C69" s="2791"/>
      <c r="D69" s="2480"/>
      <c r="E69" s="2785">
        <f t="shared" ref="E69:J69" si="54">Q69*E16</f>
        <v>12.65</v>
      </c>
      <c r="F69" s="2785">
        <f t="shared" si="54"/>
        <v>41.45</v>
      </c>
      <c r="G69" s="2697">
        <f t="shared" si="54"/>
        <v>4.8000000000000007</v>
      </c>
      <c r="H69" s="2698">
        <f t="shared" si="54"/>
        <v>1.4300000000000002</v>
      </c>
      <c r="I69" s="2698">
        <f t="shared" si="54"/>
        <v>1.4500000000000002</v>
      </c>
      <c r="J69" s="2785">
        <f t="shared" si="54"/>
        <v>0.85000000000000009</v>
      </c>
      <c r="K69" s="2790">
        <f t="shared" ref="K69:K74" si="55">SUM(E69:J69)</f>
        <v>62.63000000000001</v>
      </c>
      <c r="M69" s="2693"/>
      <c r="N69" s="2710" t="s">
        <v>1045</v>
      </c>
      <c r="O69" s="2710"/>
      <c r="P69" s="2702"/>
      <c r="Q69" s="2747">
        <v>0.05</v>
      </c>
      <c r="R69" s="2747">
        <v>0.05</v>
      </c>
      <c r="S69" s="2749">
        <v>0.1</v>
      </c>
      <c r="T69" s="2604">
        <f t="shared" ref="T69:T74" si="56">(S69*W69%)+S69</f>
        <v>0.11000000000000001</v>
      </c>
      <c r="U69" s="2751">
        <v>0.05</v>
      </c>
      <c r="V69" s="2747">
        <v>0.05</v>
      </c>
      <c r="W69" s="2757">
        <v>10</v>
      </c>
    </row>
    <row r="70" spans="2:23" ht="15.75">
      <c r="B70" s="2803" t="str">
        <f t="shared" si="53"/>
        <v>Crêpes</v>
      </c>
      <c r="C70" s="2791"/>
      <c r="D70" s="2480"/>
      <c r="E70" s="2785">
        <f t="shared" ref="E70:J70" si="57">Q70*E16</f>
        <v>12.65</v>
      </c>
      <c r="F70" s="2785">
        <f t="shared" si="57"/>
        <v>41.45</v>
      </c>
      <c r="G70" s="2697">
        <f t="shared" si="57"/>
        <v>4.8000000000000007</v>
      </c>
      <c r="H70" s="2698">
        <f t="shared" si="57"/>
        <v>1.4300000000000002</v>
      </c>
      <c r="I70" s="2698">
        <f t="shared" si="57"/>
        <v>1.4500000000000002</v>
      </c>
      <c r="J70" s="2785">
        <f t="shared" si="57"/>
        <v>0.85000000000000009</v>
      </c>
      <c r="K70" s="2790">
        <f t="shared" si="55"/>
        <v>62.63000000000001</v>
      </c>
      <c r="M70" s="2693"/>
      <c r="N70" s="2710" t="s">
        <v>1046</v>
      </c>
      <c r="O70" s="2710"/>
      <c r="P70" s="2702"/>
      <c r="Q70" s="2747">
        <v>0.05</v>
      </c>
      <c r="R70" s="2747">
        <v>0.05</v>
      </c>
      <c r="S70" s="2749">
        <v>0.1</v>
      </c>
      <c r="T70" s="2604">
        <f t="shared" si="56"/>
        <v>0.11000000000000001</v>
      </c>
      <c r="U70" s="2751">
        <v>0.05</v>
      </c>
      <c r="V70" s="2747">
        <v>0.05</v>
      </c>
      <c r="W70" s="2757">
        <v>10</v>
      </c>
    </row>
    <row r="71" spans="2:23" ht="15.75">
      <c r="B71" s="2803" t="str">
        <f t="shared" si="53"/>
        <v>Friand, feuilleté</v>
      </c>
      <c r="C71" s="2791"/>
      <c r="D71" s="2480"/>
      <c r="E71" s="2785">
        <f t="shared" ref="E71:J71" si="58">Q71*E16</f>
        <v>16.445</v>
      </c>
      <c r="F71" s="2785">
        <f t="shared" si="58"/>
        <v>53.885000000000005</v>
      </c>
      <c r="G71" s="2697">
        <f t="shared" si="58"/>
        <v>4.8000000000000007</v>
      </c>
      <c r="H71" s="2698">
        <f t="shared" si="58"/>
        <v>1.4300000000000002</v>
      </c>
      <c r="I71" s="2698">
        <f t="shared" si="58"/>
        <v>2.0300000000000002</v>
      </c>
      <c r="J71" s="2785">
        <f t="shared" si="58"/>
        <v>1.1900000000000002</v>
      </c>
      <c r="K71" s="2790">
        <f t="shared" si="55"/>
        <v>79.780000000000015</v>
      </c>
      <c r="M71" s="2693"/>
      <c r="N71" s="2710" t="s">
        <v>1047</v>
      </c>
      <c r="O71" s="2710"/>
      <c r="P71" s="2702"/>
      <c r="Q71" s="2747">
        <v>6.5000000000000002E-2</v>
      </c>
      <c r="R71" s="2747">
        <v>6.5000000000000002E-2</v>
      </c>
      <c r="S71" s="2749">
        <v>0.1</v>
      </c>
      <c r="T71" s="2604">
        <f t="shared" si="56"/>
        <v>0.11000000000000001</v>
      </c>
      <c r="U71" s="2751">
        <v>7.0000000000000007E-2</v>
      </c>
      <c r="V71" s="2747">
        <v>7.0000000000000007E-2</v>
      </c>
      <c r="W71" s="2757">
        <v>10</v>
      </c>
    </row>
    <row r="72" spans="2:23" ht="15.75">
      <c r="B72" s="2803" t="str">
        <f t="shared" si="53"/>
        <v>Pizza</v>
      </c>
      <c r="C72" s="2791"/>
      <c r="D72" s="2480"/>
      <c r="E72" s="2785">
        <f t="shared" ref="E72:J72" si="59">Q72*E16</f>
        <v>17.71</v>
      </c>
      <c r="F72" s="2785">
        <f t="shared" si="59"/>
        <v>58.030000000000008</v>
      </c>
      <c r="G72" s="2697">
        <f t="shared" si="59"/>
        <v>4.32</v>
      </c>
      <c r="H72" s="2698">
        <f t="shared" si="59"/>
        <v>1.2869999999999999</v>
      </c>
      <c r="I72" s="2698">
        <f t="shared" si="59"/>
        <v>2.0300000000000002</v>
      </c>
      <c r="J72" s="2785">
        <f t="shared" si="59"/>
        <v>1.1900000000000002</v>
      </c>
      <c r="K72" s="2790">
        <f t="shared" si="55"/>
        <v>84.567000000000007</v>
      </c>
      <c r="M72" s="2693"/>
      <c r="N72" s="2710" t="s">
        <v>1048</v>
      </c>
      <c r="O72" s="2710"/>
      <c r="P72" s="2702"/>
      <c r="Q72" s="2747">
        <v>7.0000000000000007E-2</v>
      </c>
      <c r="R72" s="2747">
        <v>7.0000000000000007E-2</v>
      </c>
      <c r="S72" s="2749">
        <v>0.09</v>
      </c>
      <c r="T72" s="2604">
        <f t="shared" si="56"/>
        <v>9.8999999999999991E-2</v>
      </c>
      <c r="U72" s="2751">
        <v>7.0000000000000007E-2</v>
      </c>
      <c r="V72" s="2747">
        <v>7.0000000000000007E-2</v>
      </c>
      <c r="W72" s="2757">
        <v>10</v>
      </c>
    </row>
    <row r="73" spans="2:23" ht="15.75">
      <c r="B73" s="2803" t="str">
        <f t="shared" si="53"/>
        <v>Tarte salée</v>
      </c>
      <c r="C73" s="2791"/>
      <c r="D73" s="2480"/>
      <c r="E73" s="2785">
        <f t="shared" ref="E73:J73" si="60">Q73*E16</f>
        <v>17.71</v>
      </c>
      <c r="F73" s="2785">
        <f t="shared" si="60"/>
        <v>58.030000000000008</v>
      </c>
      <c r="G73" s="2697">
        <f t="shared" si="60"/>
        <v>4.32</v>
      </c>
      <c r="H73" s="2698">
        <f t="shared" si="60"/>
        <v>1.2869999999999999</v>
      </c>
      <c r="I73" s="2698">
        <f t="shared" si="60"/>
        <v>2.0300000000000002</v>
      </c>
      <c r="J73" s="2785">
        <f t="shared" si="60"/>
        <v>1.1900000000000002</v>
      </c>
      <c r="K73" s="2790">
        <f t="shared" si="55"/>
        <v>84.567000000000007</v>
      </c>
      <c r="M73" s="2693"/>
      <c r="N73" s="2710" t="s">
        <v>1049</v>
      </c>
      <c r="O73" s="2710"/>
      <c r="P73" s="2702"/>
      <c r="Q73" s="2747">
        <v>7.0000000000000007E-2</v>
      </c>
      <c r="R73" s="2747">
        <v>7.0000000000000007E-2</v>
      </c>
      <c r="S73" s="2749">
        <v>0.09</v>
      </c>
      <c r="T73" s="2604">
        <f t="shared" si="56"/>
        <v>9.8999999999999991E-2</v>
      </c>
      <c r="U73" s="2751">
        <v>7.0000000000000007E-2</v>
      </c>
      <c r="V73" s="2747">
        <v>7.0000000000000007E-2</v>
      </c>
      <c r="W73" s="2757">
        <v>10</v>
      </c>
    </row>
    <row r="74" spans="2:23" ht="15.75">
      <c r="B74" s="2803" t="str">
        <f t="shared" si="53"/>
        <v>ASSAISONNEMENT HORS D'OEUVRE(poids de la matière grasse)</v>
      </c>
      <c r="C74" s="2791"/>
      <c r="D74" s="2480"/>
      <c r="E74" s="2785">
        <f t="shared" ref="E74:J74" si="61">Q74*E16</f>
        <v>1.2650000000000001</v>
      </c>
      <c r="F74" s="2785">
        <f t="shared" si="61"/>
        <v>5.8029999999999999</v>
      </c>
      <c r="G74" s="2697">
        <f t="shared" si="61"/>
        <v>0.38400000000000001</v>
      </c>
      <c r="H74" s="2698">
        <f t="shared" si="61"/>
        <v>0.1144</v>
      </c>
      <c r="I74" s="2698">
        <f t="shared" si="61"/>
        <v>0.23200000000000001</v>
      </c>
      <c r="J74" s="2785">
        <f t="shared" si="61"/>
        <v>0.13600000000000001</v>
      </c>
      <c r="K74" s="2790">
        <f t="shared" si="55"/>
        <v>7.9344000000000001</v>
      </c>
      <c r="M74" s="2699"/>
      <c r="N74" s="2710" t="s">
        <v>6912</v>
      </c>
      <c r="O74" s="2710"/>
      <c r="P74" s="2702"/>
      <c r="Q74" s="2747">
        <v>5.0000000000000001E-3</v>
      </c>
      <c r="R74" s="2747">
        <v>7.0000000000000001E-3</v>
      </c>
      <c r="S74" s="2749">
        <v>8.0000000000000002E-3</v>
      </c>
      <c r="T74" s="2604">
        <f t="shared" si="56"/>
        <v>8.8000000000000005E-3</v>
      </c>
      <c r="U74" s="2751">
        <v>8.0000000000000002E-3</v>
      </c>
      <c r="V74" s="2747">
        <v>8.0000000000000002E-3</v>
      </c>
      <c r="W74" s="2757">
        <v>10</v>
      </c>
    </row>
    <row r="75" spans="2:23" ht="15" customHeight="1">
      <c r="B75" s="2804"/>
      <c r="C75" s="2778"/>
      <c r="D75" s="2480"/>
      <c r="E75" s="4325" t="str">
        <f>N75</f>
        <v>*- VIANDES SANS SAUCE</v>
      </c>
      <c r="F75" s="4326"/>
      <c r="G75" s="4326"/>
      <c r="H75" s="4326"/>
      <c r="I75" s="4326"/>
      <c r="J75" s="4326"/>
      <c r="K75" s="4327"/>
      <c r="M75" s="2699"/>
      <c r="N75" s="4321" t="s">
        <v>1050</v>
      </c>
      <c r="O75" s="4321"/>
      <c r="P75" s="4321"/>
      <c r="Q75" s="4321"/>
      <c r="R75" s="4321"/>
      <c r="S75" s="4321"/>
      <c r="T75" s="4321"/>
      <c r="U75" s="4321"/>
      <c r="V75" s="4321"/>
      <c r="W75" s="4322"/>
    </row>
    <row r="76" spans="2:23" ht="15" customHeight="1">
      <c r="B76" s="2804"/>
      <c r="C76" s="2778"/>
      <c r="D76" s="2480"/>
      <c r="E76" s="4328"/>
      <c r="F76" s="4329"/>
      <c r="G76" s="4329"/>
      <c r="H76" s="4329"/>
      <c r="I76" s="4329"/>
      <c r="J76" s="4329"/>
      <c r="K76" s="4330"/>
      <c r="M76" s="2699"/>
      <c r="N76" s="4323"/>
      <c r="O76" s="4323"/>
      <c r="P76" s="4323"/>
      <c r="Q76" s="4323"/>
      <c r="R76" s="4323"/>
      <c r="S76" s="4323"/>
      <c r="T76" s="4323"/>
      <c r="U76" s="4323"/>
      <c r="V76" s="4323"/>
      <c r="W76" s="4324"/>
    </row>
    <row r="77" spans="2:23" ht="15" customHeight="1">
      <c r="B77" s="2804"/>
      <c r="C77" s="2778"/>
      <c r="D77" s="2480"/>
      <c r="E77" s="4325" t="str">
        <f>N77</f>
        <v>BŒUF</v>
      </c>
      <c r="F77" s="4326"/>
      <c r="G77" s="4326"/>
      <c r="H77" s="4326"/>
      <c r="I77" s="4326"/>
      <c r="J77" s="4326"/>
      <c r="K77" s="4327"/>
      <c r="M77" s="2699"/>
      <c r="N77" s="4323" t="s">
        <v>1051</v>
      </c>
      <c r="O77" s="4323"/>
      <c r="P77" s="4323"/>
      <c r="Q77" s="4323"/>
      <c r="R77" s="4323"/>
      <c r="S77" s="4323"/>
      <c r="T77" s="4323"/>
      <c r="U77" s="4323"/>
      <c r="V77" s="4323"/>
      <c r="W77" s="4324"/>
    </row>
    <row r="78" spans="2:23" ht="15" customHeight="1">
      <c r="B78" s="2804"/>
      <c r="C78" s="2778"/>
      <c r="D78" s="2480"/>
      <c r="E78" s="4328"/>
      <c r="F78" s="4329"/>
      <c r="G78" s="4329"/>
      <c r="H78" s="4329"/>
      <c r="I78" s="4329"/>
      <c r="J78" s="4329"/>
      <c r="K78" s="4330"/>
      <c r="M78" s="2699"/>
      <c r="N78" s="4323"/>
      <c r="O78" s="4323"/>
      <c r="P78" s="4323"/>
      <c r="Q78" s="4323"/>
      <c r="R78" s="4323"/>
      <c r="S78" s="4323"/>
      <c r="T78" s="4323"/>
      <c r="U78" s="4323"/>
      <c r="V78" s="4323"/>
      <c r="W78" s="4324"/>
    </row>
    <row r="79" spans="2:23" ht="15.75">
      <c r="B79" s="2803" t="str">
        <f t="shared" ref="B79:B85" si="62">N79</f>
        <v>Bœuf braisé, bœuf sauté, bouilli de bœuf</v>
      </c>
      <c r="C79" s="2791"/>
      <c r="D79" s="2480"/>
      <c r="E79" s="2785">
        <f t="shared" ref="E79:J79" si="63">Q79*E16</f>
        <v>12.65</v>
      </c>
      <c r="F79" s="2785">
        <f t="shared" si="63"/>
        <v>58.030000000000008</v>
      </c>
      <c r="G79" s="2697">
        <f t="shared" si="63"/>
        <v>5.28</v>
      </c>
      <c r="H79" s="2698">
        <f t="shared" si="63"/>
        <v>1.573</v>
      </c>
      <c r="I79" s="2698">
        <f t="shared" si="63"/>
        <v>2.9000000000000004</v>
      </c>
      <c r="J79" s="2785">
        <f t="shared" si="63"/>
        <v>1.1900000000000002</v>
      </c>
      <c r="K79" s="2790">
        <f t="shared" ref="K79:K85" si="64">SUM(E79:J79)</f>
        <v>81.623000000000005</v>
      </c>
      <c r="M79" s="2693"/>
      <c r="N79" s="2710" t="s">
        <v>1052</v>
      </c>
      <c r="O79" s="2710"/>
      <c r="P79" s="2702"/>
      <c r="Q79" s="2747">
        <v>0.05</v>
      </c>
      <c r="R79" s="2747">
        <v>7.0000000000000007E-2</v>
      </c>
      <c r="S79" s="2749">
        <v>0.11</v>
      </c>
      <c r="T79" s="2604">
        <f t="shared" ref="T79:T85" si="65">(S79*W79%)+S79</f>
        <v>0.121</v>
      </c>
      <c r="U79" s="2751">
        <v>0.1</v>
      </c>
      <c r="V79" s="2747">
        <v>7.0000000000000007E-2</v>
      </c>
      <c r="W79" s="2757">
        <v>10</v>
      </c>
    </row>
    <row r="80" spans="2:23" ht="15.75">
      <c r="B80" s="2803" t="str">
        <f t="shared" si="62"/>
        <v>Rôti de bœuf, steak</v>
      </c>
      <c r="C80" s="2791"/>
      <c r="D80" s="2480"/>
      <c r="E80" s="2785">
        <f t="shared" ref="E80:J80" si="66">Q80*E16</f>
        <v>10.120000000000001</v>
      </c>
      <c r="F80" s="2785">
        <f t="shared" si="66"/>
        <v>49.739999999999995</v>
      </c>
      <c r="G80" s="2697">
        <f t="shared" si="66"/>
        <v>4.32</v>
      </c>
      <c r="H80" s="2698">
        <f t="shared" si="66"/>
        <v>1.2869999999999999</v>
      </c>
      <c r="I80" s="2698">
        <f t="shared" si="66"/>
        <v>2.3199999999999998</v>
      </c>
      <c r="J80" s="2785">
        <f t="shared" si="66"/>
        <v>1.02</v>
      </c>
      <c r="K80" s="2790">
        <f t="shared" si="64"/>
        <v>68.807000000000002</v>
      </c>
      <c r="M80" s="2693"/>
      <c r="N80" s="2710" t="s">
        <v>1053</v>
      </c>
      <c r="O80" s="2710"/>
      <c r="P80" s="2702"/>
      <c r="Q80" s="2747">
        <v>0.04</v>
      </c>
      <c r="R80" s="2747">
        <v>0.06</v>
      </c>
      <c r="S80" s="2749">
        <v>0.09</v>
      </c>
      <c r="T80" s="2604">
        <f t="shared" si="65"/>
        <v>9.8999999999999991E-2</v>
      </c>
      <c r="U80" s="2751">
        <v>0.08</v>
      </c>
      <c r="V80" s="2747">
        <v>0.06</v>
      </c>
      <c r="W80" s="2757">
        <v>10</v>
      </c>
    </row>
    <row r="81" spans="2:23" ht="15.75">
      <c r="B81" s="2803" t="str">
        <f t="shared" si="62"/>
        <v>Steak haché</v>
      </c>
      <c r="C81" s="2791"/>
      <c r="D81" s="2480"/>
      <c r="E81" s="2785">
        <f t="shared" ref="E81:J81" si="67">Q81*E16</f>
        <v>12.65</v>
      </c>
      <c r="F81" s="2785">
        <f t="shared" si="67"/>
        <v>58.030000000000008</v>
      </c>
      <c r="G81" s="2697">
        <f t="shared" si="67"/>
        <v>4.8000000000000007</v>
      </c>
      <c r="H81" s="2698">
        <f t="shared" si="67"/>
        <v>1.4300000000000002</v>
      </c>
      <c r="I81" s="2698">
        <f t="shared" si="67"/>
        <v>2.9000000000000004</v>
      </c>
      <c r="J81" s="2785">
        <f t="shared" si="67"/>
        <v>1.1900000000000002</v>
      </c>
      <c r="K81" s="2790">
        <f t="shared" si="64"/>
        <v>81.000000000000014</v>
      </c>
      <c r="M81" s="2693"/>
      <c r="N81" s="2710" t="s">
        <v>1054</v>
      </c>
      <c r="O81" s="2710"/>
      <c r="P81" s="2702"/>
      <c r="Q81" s="2747">
        <v>0.05</v>
      </c>
      <c r="R81" s="2747">
        <v>7.0000000000000007E-2</v>
      </c>
      <c r="S81" s="2749">
        <v>0.1</v>
      </c>
      <c r="T81" s="2604">
        <f t="shared" si="65"/>
        <v>0.11000000000000001</v>
      </c>
      <c r="U81" s="2751">
        <v>0.1</v>
      </c>
      <c r="V81" s="2747">
        <v>7.0000000000000007E-2</v>
      </c>
      <c r="W81" s="2757">
        <v>10</v>
      </c>
    </row>
    <row r="82" spans="2:23" ht="15.75">
      <c r="B82" s="2803" t="str">
        <f t="shared" si="62"/>
        <v>Hamburger</v>
      </c>
      <c r="C82" s="2791"/>
      <c r="D82" s="2480"/>
      <c r="E82" s="2785">
        <f t="shared" ref="E82:J82" si="68">Q82*E16</f>
        <v>12.65</v>
      </c>
      <c r="F82" s="2785">
        <f t="shared" si="68"/>
        <v>58.030000000000008</v>
      </c>
      <c r="G82" s="2697">
        <f t="shared" si="68"/>
        <v>4.8000000000000007</v>
      </c>
      <c r="H82" s="2698">
        <f t="shared" si="68"/>
        <v>1.4300000000000002</v>
      </c>
      <c r="I82" s="2698">
        <f t="shared" si="68"/>
        <v>2.9000000000000004</v>
      </c>
      <c r="J82" s="2785">
        <f t="shared" si="68"/>
        <v>1.1900000000000002</v>
      </c>
      <c r="K82" s="2790">
        <f t="shared" si="64"/>
        <v>81.000000000000014</v>
      </c>
      <c r="M82" s="2693"/>
      <c r="N82" s="2710" t="s">
        <v>1055</v>
      </c>
      <c r="O82" s="2710"/>
      <c r="P82" s="2702"/>
      <c r="Q82" s="2747">
        <v>0.05</v>
      </c>
      <c r="R82" s="2747">
        <v>7.0000000000000007E-2</v>
      </c>
      <c r="S82" s="2749">
        <v>0.1</v>
      </c>
      <c r="T82" s="2604">
        <f t="shared" si="65"/>
        <v>0.11000000000000001</v>
      </c>
      <c r="U82" s="2751">
        <v>0.1</v>
      </c>
      <c r="V82" s="2747">
        <v>7.0000000000000007E-2</v>
      </c>
      <c r="W82" s="2757">
        <v>10</v>
      </c>
    </row>
    <row r="83" spans="2:23" ht="15.75">
      <c r="B83" s="2802" t="str">
        <f t="shared" si="62"/>
        <v>Boulettes de bœuf de 30g pièce crues (à l'unité)</v>
      </c>
      <c r="C83" s="2791"/>
      <c r="D83" s="2480"/>
      <c r="E83" s="2789">
        <f t="shared" ref="E83:J83" si="69">Q83*E16</f>
        <v>506</v>
      </c>
      <c r="F83" s="2789">
        <f t="shared" si="69"/>
        <v>2487</v>
      </c>
      <c r="G83" s="2703">
        <f t="shared" si="69"/>
        <v>216</v>
      </c>
      <c r="H83" s="2704">
        <f t="shared" si="69"/>
        <v>64.350000000000009</v>
      </c>
      <c r="I83" s="2704">
        <f t="shared" si="69"/>
        <v>116</v>
      </c>
      <c r="J83" s="2789">
        <f t="shared" si="69"/>
        <v>51</v>
      </c>
      <c r="K83" s="2790">
        <f t="shared" si="64"/>
        <v>3440.35</v>
      </c>
      <c r="M83" s="2693"/>
      <c r="N83" s="2710" t="s">
        <v>6913</v>
      </c>
      <c r="O83" s="2710"/>
      <c r="P83" s="2702"/>
      <c r="Q83" s="2747">
        <v>2</v>
      </c>
      <c r="R83" s="2747">
        <v>3</v>
      </c>
      <c r="S83" s="2749">
        <v>4.5</v>
      </c>
      <c r="T83" s="2604">
        <f t="shared" si="65"/>
        <v>4.95</v>
      </c>
      <c r="U83" s="2751">
        <v>4</v>
      </c>
      <c r="V83" s="2747">
        <v>3</v>
      </c>
      <c r="W83" s="2757">
        <v>10</v>
      </c>
    </row>
    <row r="84" spans="2:23" ht="15.75">
      <c r="B84" s="2803" t="str">
        <f t="shared" si="62"/>
        <v>Boulettes de bœuf de 30g pièce crues (au poids)</v>
      </c>
      <c r="C84" s="2791"/>
      <c r="D84" s="2480"/>
      <c r="E84" s="2785">
        <f t="shared" ref="E84:J84" si="70">Q84*E16</f>
        <v>15.18</v>
      </c>
      <c r="F84" s="2785">
        <f t="shared" si="70"/>
        <v>74.61</v>
      </c>
      <c r="G84" s="2697">
        <f t="shared" si="70"/>
        <v>6.48</v>
      </c>
      <c r="H84" s="2698">
        <f t="shared" si="70"/>
        <v>1.9305000000000003</v>
      </c>
      <c r="I84" s="2698">
        <f t="shared" si="70"/>
        <v>3.48</v>
      </c>
      <c r="J84" s="2785">
        <f t="shared" si="70"/>
        <v>1.53</v>
      </c>
      <c r="K84" s="2790">
        <f t="shared" si="64"/>
        <v>103.2105</v>
      </c>
      <c r="M84" s="2693"/>
      <c r="N84" s="2710" t="s">
        <v>6914</v>
      </c>
      <c r="O84" s="2710"/>
      <c r="P84" s="2702"/>
      <c r="Q84" s="2747">
        <v>0.06</v>
      </c>
      <c r="R84" s="2747">
        <v>0.09</v>
      </c>
      <c r="S84" s="2749">
        <v>0.13500000000000001</v>
      </c>
      <c r="T84" s="2604">
        <f t="shared" si="65"/>
        <v>0.14850000000000002</v>
      </c>
      <c r="U84" s="2751">
        <v>0.12</v>
      </c>
      <c r="V84" s="2747">
        <v>0.09</v>
      </c>
      <c r="W84" s="2757">
        <v>10</v>
      </c>
    </row>
    <row r="85" spans="2:23" ht="15.75">
      <c r="B85" s="2803" t="str">
        <f t="shared" si="62"/>
        <v>Bolognaise viande</v>
      </c>
      <c r="C85" s="2791"/>
      <c r="D85" s="2480"/>
      <c r="E85" s="2785">
        <f t="shared" ref="E85:J85" si="71">Q85*E16</f>
        <v>12.65</v>
      </c>
      <c r="F85" s="2785">
        <f t="shared" si="71"/>
        <v>58.030000000000008</v>
      </c>
      <c r="G85" s="2697">
        <f t="shared" si="71"/>
        <v>4.32</v>
      </c>
      <c r="H85" s="2698">
        <f t="shared" si="71"/>
        <v>1.2869999999999999</v>
      </c>
      <c r="I85" s="2698">
        <f t="shared" si="71"/>
        <v>2.9000000000000004</v>
      </c>
      <c r="J85" s="2785">
        <f t="shared" si="71"/>
        <v>1.1900000000000002</v>
      </c>
      <c r="K85" s="2790">
        <f t="shared" si="64"/>
        <v>80.37700000000001</v>
      </c>
      <c r="M85" s="2693"/>
      <c r="N85" s="2712" t="s">
        <v>1056</v>
      </c>
      <c r="O85" s="2712"/>
      <c r="P85" s="2708"/>
      <c r="Q85" s="2747">
        <v>0.05</v>
      </c>
      <c r="R85" s="2747">
        <v>7.0000000000000007E-2</v>
      </c>
      <c r="S85" s="2749">
        <v>0.09</v>
      </c>
      <c r="T85" s="2604">
        <f t="shared" si="65"/>
        <v>9.8999999999999991E-2</v>
      </c>
      <c r="U85" s="2751">
        <v>0.1</v>
      </c>
      <c r="V85" s="2747">
        <v>7.0000000000000007E-2</v>
      </c>
      <c r="W85" s="2757">
        <v>10</v>
      </c>
    </row>
    <row r="86" spans="2:23" ht="15" customHeight="1">
      <c r="B86" s="2804"/>
      <c r="C86" s="2778"/>
      <c r="D86" s="2480"/>
      <c r="E86" s="4325" t="str">
        <f>N86</f>
        <v>VEAU</v>
      </c>
      <c r="F86" s="4326"/>
      <c r="G86" s="4326"/>
      <c r="H86" s="4326"/>
      <c r="I86" s="4326"/>
      <c r="J86" s="4326"/>
      <c r="K86" s="4327"/>
      <c r="M86" s="2699"/>
      <c r="N86" s="4321" t="s">
        <v>1057</v>
      </c>
      <c r="O86" s="4321"/>
      <c r="P86" s="4321"/>
      <c r="Q86" s="4321"/>
      <c r="R86" s="4321"/>
      <c r="S86" s="4321"/>
      <c r="T86" s="4321"/>
      <c r="U86" s="4321"/>
      <c r="V86" s="4321"/>
      <c r="W86" s="4322"/>
    </row>
    <row r="87" spans="2:23" ht="15" customHeight="1">
      <c r="B87" s="2804"/>
      <c r="C87" s="2778"/>
      <c r="D87" s="2480"/>
      <c r="E87" s="4328"/>
      <c r="F87" s="4329"/>
      <c r="G87" s="4329"/>
      <c r="H87" s="4329"/>
      <c r="I87" s="4329"/>
      <c r="J87" s="4329"/>
      <c r="K87" s="4330"/>
      <c r="M87" s="2699"/>
      <c r="N87" s="4323"/>
      <c r="O87" s="4323"/>
      <c r="P87" s="4323"/>
      <c r="Q87" s="4323"/>
      <c r="R87" s="4323"/>
      <c r="S87" s="4323"/>
      <c r="T87" s="4323"/>
      <c r="U87" s="4323"/>
      <c r="V87" s="4323"/>
      <c r="W87" s="4324"/>
    </row>
    <row r="88" spans="2:23" ht="15.75">
      <c r="B88" s="2803" t="str">
        <f>N88</f>
        <v>Sauté de veau ou blanquette (sans os)</v>
      </c>
      <c r="C88" s="2791"/>
      <c r="D88" s="2480"/>
      <c r="E88" s="2785">
        <f t="shared" ref="E88:J88" si="72">Q88*E16</f>
        <v>12.65</v>
      </c>
      <c r="F88" s="2785">
        <f t="shared" si="72"/>
        <v>58.030000000000008</v>
      </c>
      <c r="G88" s="2697">
        <f t="shared" si="72"/>
        <v>5.28</v>
      </c>
      <c r="H88" s="2698">
        <f t="shared" si="72"/>
        <v>1.573</v>
      </c>
      <c r="I88" s="2698">
        <f t="shared" si="72"/>
        <v>2.9000000000000004</v>
      </c>
      <c r="J88" s="2785">
        <f t="shared" si="72"/>
        <v>1.1900000000000002</v>
      </c>
      <c r="K88" s="2790">
        <f>SUM(E88:J88)</f>
        <v>81.623000000000005</v>
      </c>
      <c r="M88" s="2693"/>
      <c r="N88" s="2710" t="s">
        <v>1058</v>
      </c>
      <c r="O88" s="2710"/>
      <c r="P88" s="2702"/>
      <c r="Q88" s="2747">
        <v>0.05</v>
      </c>
      <c r="R88" s="2747">
        <v>7.0000000000000007E-2</v>
      </c>
      <c r="S88" s="2749">
        <v>0.11</v>
      </c>
      <c r="T88" s="2604">
        <f>(S88*W88%)+S88</f>
        <v>0.121</v>
      </c>
      <c r="U88" s="2751">
        <v>0.1</v>
      </c>
      <c r="V88" s="2747">
        <v>7.0000000000000007E-2</v>
      </c>
      <c r="W88" s="2757">
        <v>10</v>
      </c>
    </row>
    <row r="89" spans="2:23" ht="15.75">
      <c r="B89" s="2803" t="str">
        <f>N89</f>
        <v>Escalope de veau, rôti de veau</v>
      </c>
      <c r="C89" s="2791"/>
      <c r="D89" s="2480"/>
      <c r="E89" s="2785">
        <f t="shared" ref="E89:J89" si="73">Q89*E16</f>
        <v>10.120000000000001</v>
      </c>
      <c r="F89" s="2785">
        <f t="shared" si="73"/>
        <v>49.739999999999995</v>
      </c>
      <c r="G89" s="2697">
        <f t="shared" si="73"/>
        <v>4.32</v>
      </c>
      <c r="H89" s="2698">
        <f t="shared" si="73"/>
        <v>1.2869999999999999</v>
      </c>
      <c r="I89" s="2698">
        <f t="shared" si="73"/>
        <v>2.9000000000000004</v>
      </c>
      <c r="J89" s="2785">
        <f t="shared" si="73"/>
        <v>1.1900000000000002</v>
      </c>
      <c r="K89" s="2790">
        <f>SUM(E89:J89)</f>
        <v>69.557000000000016</v>
      </c>
      <c r="M89" s="2693"/>
      <c r="N89" s="2710" t="s">
        <v>1059</v>
      </c>
      <c r="O89" s="2710"/>
      <c r="P89" s="2702"/>
      <c r="Q89" s="2747">
        <v>0.04</v>
      </c>
      <c r="R89" s="2747">
        <v>0.06</v>
      </c>
      <c r="S89" s="2749">
        <v>0.09</v>
      </c>
      <c r="T89" s="2604">
        <f>(S89*W89%)+S89</f>
        <v>9.8999999999999991E-2</v>
      </c>
      <c r="U89" s="2751">
        <v>0.1</v>
      </c>
      <c r="V89" s="2747">
        <v>7.0000000000000007E-2</v>
      </c>
      <c r="W89" s="2757">
        <v>10</v>
      </c>
    </row>
    <row r="90" spans="2:23" ht="15.75">
      <c r="B90" s="2803" t="str">
        <f>N90</f>
        <v>Steak haché de veau</v>
      </c>
      <c r="C90" s="2791"/>
      <c r="D90" s="2480"/>
      <c r="E90" s="2785">
        <f t="shared" ref="E90:J90" si="74">Q90*E16</f>
        <v>12.65</v>
      </c>
      <c r="F90" s="2785">
        <f t="shared" si="74"/>
        <v>58.030000000000008</v>
      </c>
      <c r="G90" s="2697">
        <f t="shared" si="74"/>
        <v>4.32</v>
      </c>
      <c r="H90" s="2698">
        <f t="shared" si="74"/>
        <v>1.2869999999999999</v>
      </c>
      <c r="I90" s="2698">
        <f t="shared" si="74"/>
        <v>2.9000000000000004</v>
      </c>
      <c r="J90" s="2785">
        <f t="shared" si="74"/>
        <v>1.1900000000000002</v>
      </c>
      <c r="K90" s="2790">
        <f>SUM(E90:J90)</f>
        <v>80.37700000000001</v>
      </c>
      <c r="M90" s="2693"/>
      <c r="N90" s="2710" t="s">
        <v>1060</v>
      </c>
      <c r="O90" s="2710"/>
      <c r="P90" s="2702"/>
      <c r="Q90" s="2747">
        <v>0.05</v>
      </c>
      <c r="R90" s="2747">
        <v>7.0000000000000007E-2</v>
      </c>
      <c r="S90" s="2749">
        <v>0.09</v>
      </c>
      <c r="T90" s="2604">
        <f>(S90*W90%)+S90</f>
        <v>9.8999999999999991E-2</v>
      </c>
      <c r="U90" s="2751">
        <v>0.1</v>
      </c>
      <c r="V90" s="2747">
        <v>7.0000000000000007E-2</v>
      </c>
      <c r="W90" s="2757">
        <v>10</v>
      </c>
    </row>
    <row r="91" spans="2:23" ht="15.75">
      <c r="B91" s="2803" t="str">
        <f>N91</f>
        <v>Hamburger veau, Rissolette veau</v>
      </c>
      <c r="C91" s="2791"/>
      <c r="D91" s="2480"/>
      <c r="E91" s="2785">
        <f t="shared" ref="E91:J91" si="75">Q91*E16</f>
        <v>12.65</v>
      </c>
      <c r="F91" s="2785">
        <f t="shared" si="75"/>
        <v>58.030000000000008</v>
      </c>
      <c r="G91" s="2697">
        <f t="shared" si="75"/>
        <v>4.32</v>
      </c>
      <c r="H91" s="2698">
        <f t="shared" si="75"/>
        <v>1.2869999999999999</v>
      </c>
      <c r="I91" s="2698">
        <f t="shared" si="75"/>
        <v>2.3199999999999998</v>
      </c>
      <c r="J91" s="2785">
        <f t="shared" si="75"/>
        <v>1.02</v>
      </c>
      <c r="K91" s="2790">
        <f>SUM(E91:J91)</f>
        <v>79.626999999999995</v>
      </c>
      <c r="M91" s="2693"/>
      <c r="N91" s="2710" t="s">
        <v>1061</v>
      </c>
      <c r="O91" s="2710"/>
      <c r="P91" s="2702"/>
      <c r="Q91" s="2747">
        <v>0.05</v>
      </c>
      <c r="R91" s="2747">
        <v>7.0000000000000007E-2</v>
      </c>
      <c r="S91" s="2749">
        <v>0.09</v>
      </c>
      <c r="T91" s="2604">
        <f>(S91*W91%)+S91</f>
        <v>9.8999999999999991E-2</v>
      </c>
      <c r="U91" s="2751">
        <v>0.08</v>
      </c>
      <c r="V91" s="2747">
        <v>0.06</v>
      </c>
      <c r="W91" s="2757">
        <v>10</v>
      </c>
    </row>
    <row r="92" spans="2:23" ht="15.75">
      <c r="B92" s="2803" t="str">
        <f>N92</f>
        <v>Paupiette de veau</v>
      </c>
      <c r="C92" s="2791"/>
      <c r="D92" s="2480"/>
      <c r="E92" s="2785">
        <f t="shared" ref="E92:J92" si="76">Q92*E16</f>
        <v>12.65</v>
      </c>
      <c r="F92" s="2785">
        <f t="shared" si="76"/>
        <v>58.030000000000008</v>
      </c>
      <c r="G92" s="2697">
        <f t="shared" si="76"/>
        <v>5.28</v>
      </c>
      <c r="H92" s="2698">
        <f t="shared" si="76"/>
        <v>1.573</v>
      </c>
      <c r="I92" s="2698">
        <f t="shared" si="76"/>
        <v>2.9000000000000004</v>
      </c>
      <c r="J92" s="2785">
        <f t="shared" si="76"/>
        <v>1.1900000000000002</v>
      </c>
      <c r="K92" s="2790">
        <f>SUM(E92:J92)</f>
        <v>81.623000000000005</v>
      </c>
      <c r="M92" s="2693"/>
      <c r="N92" s="2712" t="s">
        <v>1062</v>
      </c>
      <c r="O92" s="2712"/>
      <c r="P92" s="2708"/>
      <c r="Q92" s="2747">
        <v>0.05</v>
      </c>
      <c r="R92" s="2747">
        <v>7.0000000000000007E-2</v>
      </c>
      <c r="S92" s="2749">
        <v>0.11</v>
      </c>
      <c r="T92" s="2604">
        <f>(S92*W92%)+S92</f>
        <v>0.121</v>
      </c>
      <c r="U92" s="2751">
        <v>0.1</v>
      </c>
      <c r="V92" s="2747">
        <v>7.0000000000000007E-2</v>
      </c>
      <c r="W92" s="2757">
        <v>10</v>
      </c>
    </row>
    <row r="93" spans="2:23" ht="15" customHeight="1">
      <c r="B93" s="2804"/>
      <c r="C93" s="2778"/>
      <c r="D93" s="2480"/>
      <c r="E93" s="4325" t="str">
        <f>N93</f>
        <v>AGNEAU-MOUTON</v>
      </c>
      <c r="F93" s="4326"/>
      <c r="G93" s="4326"/>
      <c r="H93" s="4326"/>
      <c r="I93" s="4326"/>
      <c r="J93" s="4326"/>
      <c r="K93" s="4327"/>
      <c r="M93" s="2699"/>
      <c r="N93" s="4321" t="s">
        <v>1063</v>
      </c>
      <c r="O93" s="4321"/>
      <c r="P93" s="4321"/>
      <c r="Q93" s="4321"/>
      <c r="R93" s="4321"/>
      <c r="S93" s="4321"/>
      <c r="T93" s="4321"/>
      <c r="U93" s="4321"/>
      <c r="V93" s="4321"/>
      <c r="W93" s="4322"/>
    </row>
    <row r="94" spans="2:23" ht="15" customHeight="1">
      <c r="B94" s="2804"/>
      <c r="C94" s="2778"/>
      <c r="D94" s="2480"/>
      <c r="E94" s="4328"/>
      <c r="F94" s="4329"/>
      <c r="G94" s="4329"/>
      <c r="H94" s="4329"/>
      <c r="I94" s="4329"/>
      <c r="J94" s="4329"/>
      <c r="K94" s="4330"/>
      <c r="M94" s="2699"/>
      <c r="N94" s="4323"/>
      <c r="O94" s="4323"/>
      <c r="P94" s="4323"/>
      <c r="Q94" s="4323"/>
      <c r="R94" s="4323"/>
      <c r="S94" s="4323"/>
      <c r="T94" s="4323"/>
      <c r="U94" s="4323"/>
      <c r="V94" s="4323"/>
      <c r="W94" s="4324"/>
    </row>
    <row r="95" spans="2:23" ht="15.75">
      <c r="B95" s="2803" t="str">
        <f t="shared" ref="B95:B101" si="77">N95</f>
        <v>Gigot</v>
      </c>
      <c r="C95" s="2791"/>
      <c r="D95" s="2480"/>
      <c r="E95" s="2785">
        <f t="shared" ref="E95:J95" si="78">Q95*E16</f>
        <v>10.120000000000001</v>
      </c>
      <c r="F95" s="2785">
        <f t="shared" si="78"/>
        <v>49.739999999999995</v>
      </c>
      <c r="G95" s="2697">
        <f t="shared" si="78"/>
        <v>4.32</v>
      </c>
      <c r="H95" s="2698">
        <f t="shared" si="78"/>
        <v>1.2869999999999999</v>
      </c>
      <c r="I95" s="2698">
        <f t="shared" si="78"/>
        <v>2.3199999999999998</v>
      </c>
      <c r="J95" s="2785">
        <f t="shared" si="78"/>
        <v>1.02</v>
      </c>
      <c r="K95" s="2790">
        <f t="shared" ref="K95:K101" si="79">SUM(E95:J95)</f>
        <v>68.807000000000002</v>
      </c>
      <c r="M95" s="2693"/>
      <c r="N95" s="2710" t="s">
        <v>1064</v>
      </c>
      <c r="O95" s="2710"/>
      <c r="P95" s="2702"/>
      <c r="Q95" s="2747">
        <v>0.04</v>
      </c>
      <c r="R95" s="2747">
        <v>0.06</v>
      </c>
      <c r="S95" s="2749">
        <v>0.09</v>
      </c>
      <c r="T95" s="2604">
        <f t="shared" ref="T95:T101" si="80">(S95*W95%)+S95</f>
        <v>9.8999999999999991E-2</v>
      </c>
      <c r="U95" s="2751">
        <v>0.08</v>
      </c>
      <c r="V95" s="2747">
        <v>0.06</v>
      </c>
      <c r="W95" s="2757">
        <v>10</v>
      </c>
    </row>
    <row r="96" spans="2:23" ht="15.75">
      <c r="B96" s="2803" t="str">
        <f t="shared" si="77"/>
        <v>Sauté (sans os)</v>
      </c>
      <c r="C96" s="2791"/>
      <c r="D96" s="2480"/>
      <c r="E96" s="2785">
        <f t="shared" ref="E96:J96" si="81">Q96*E16</f>
        <v>12.65</v>
      </c>
      <c r="F96" s="2785">
        <f t="shared" si="81"/>
        <v>58.030000000000008</v>
      </c>
      <c r="G96" s="2697">
        <f t="shared" si="81"/>
        <v>5.28</v>
      </c>
      <c r="H96" s="2698">
        <f t="shared" si="81"/>
        <v>1.573</v>
      </c>
      <c r="I96" s="2698">
        <f t="shared" si="81"/>
        <v>2.9000000000000004</v>
      </c>
      <c r="J96" s="2785">
        <f t="shared" si="81"/>
        <v>1.1900000000000002</v>
      </c>
      <c r="K96" s="2790">
        <f t="shared" si="79"/>
        <v>81.623000000000005</v>
      </c>
      <c r="M96" s="2693"/>
      <c r="N96" s="2710" t="s">
        <v>1065</v>
      </c>
      <c r="O96" s="2710"/>
      <c r="P96" s="2702"/>
      <c r="Q96" s="2747">
        <v>0.05</v>
      </c>
      <c r="R96" s="2747">
        <v>7.0000000000000007E-2</v>
      </c>
      <c r="S96" s="2749">
        <v>0.11</v>
      </c>
      <c r="T96" s="2604">
        <f t="shared" si="80"/>
        <v>0.121</v>
      </c>
      <c r="U96" s="2751">
        <v>0.1</v>
      </c>
      <c r="V96" s="2747">
        <v>7.0000000000000007E-2</v>
      </c>
      <c r="W96" s="2757">
        <v>10</v>
      </c>
    </row>
    <row r="97" spans="2:23" ht="15.75">
      <c r="B97" s="2803" t="str">
        <f t="shared" si="77"/>
        <v>Côte d'agneau avec os</v>
      </c>
      <c r="C97" s="2791"/>
      <c r="D97" s="2480"/>
      <c r="E97" s="2785">
        <f t="shared" ref="E97:J97" si="82">Q97*E16</f>
        <v>0</v>
      </c>
      <c r="F97" s="2785">
        <f t="shared" si="82"/>
        <v>66.320000000000007</v>
      </c>
      <c r="G97" s="2697">
        <f t="shared" si="82"/>
        <v>5.28</v>
      </c>
      <c r="H97" s="2698">
        <f t="shared" si="82"/>
        <v>1.573</v>
      </c>
      <c r="I97" s="2698">
        <f t="shared" si="82"/>
        <v>2.9000000000000004</v>
      </c>
      <c r="J97" s="2785">
        <f t="shared" si="82"/>
        <v>1.1900000000000002</v>
      </c>
      <c r="K97" s="2790">
        <f t="shared" si="79"/>
        <v>77.263000000000005</v>
      </c>
      <c r="M97" s="2693"/>
      <c r="N97" s="2710" t="s">
        <v>6915</v>
      </c>
      <c r="O97" s="2710"/>
      <c r="P97" s="2702"/>
      <c r="Q97" s="2747">
        <v>0</v>
      </c>
      <c r="R97" s="2747">
        <v>0.08</v>
      </c>
      <c r="S97" s="2749">
        <v>0.11</v>
      </c>
      <c r="T97" s="2604">
        <f t="shared" si="80"/>
        <v>0.121</v>
      </c>
      <c r="U97" s="2751">
        <v>0.1</v>
      </c>
      <c r="V97" s="2747">
        <v>7.0000000000000007E-2</v>
      </c>
      <c r="W97" s="2757">
        <v>10</v>
      </c>
    </row>
    <row r="98" spans="2:23" ht="15.75">
      <c r="B98" s="2802" t="str">
        <f t="shared" si="77"/>
        <v>Boulettes d'agneau-mouton de 30g pièce crues (à l'unité )</v>
      </c>
      <c r="C98" s="2791"/>
      <c r="D98" s="2480"/>
      <c r="E98" s="2789">
        <f t="shared" ref="E98:J98" si="83">Q98*E16</f>
        <v>506</v>
      </c>
      <c r="F98" s="2789">
        <f t="shared" si="83"/>
        <v>2487</v>
      </c>
      <c r="G98" s="2703">
        <f t="shared" si="83"/>
        <v>216</v>
      </c>
      <c r="H98" s="2704">
        <f t="shared" si="83"/>
        <v>64.350000000000009</v>
      </c>
      <c r="I98" s="2704">
        <f t="shared" si="83"/>
        <v>87</v>
      </c>
      <c r="J98" s="2789">
        <f t="shared" si="83"/>
        <v>34</v>
      </c>
      <c r="K98" s="2790">
        <f t="shared" si="79"/>
        <v>3394.35</v>
      </c>
      <c r="M98" s="2693"/>
      <c r="N98" s="2710" t="s">
        <v>6916</v>
      </c>
      <c r="O98" s="2710"/>
      <c r="P98" s="2702"/>
      <c r="Q98" s="2747">
        <v>2</v>
      </c>
      <c r="R98" s="2747">
        <v>3</v>
      </c>
      <c r="S98" s="2749">
        <v>4.5</v>
      </c>
      <c r="T98" s="2604">
        <f t="shared" si="80"/>
        <v>4.95</v>
      </c>
      <c r="U98" s="2751">
        <v>3</v>
      </c>
      <c r="V98" s="2747">
        <v>2</v>
      </c>
      <c r="W98" s="2757">
        <v>10</v>
      </c>
    </row>
    <row r="99" spans="2:23" ht="15.75">
      <c r="B99" s="2803" t="str">
        <f t="shared" si="77"/>
        <v>Boulettes d'agneau-mouton de 30g pièce crues (au Kg )</v>
      </c>
      <c r="C99" s="2791"/>
      <c r="D99" s="2480"/>
      <c r="E99" s="2785">
        <f t="shared" ref="E99:J99" si="84">Q99*E16</f>
        <v>15.18</v>
      </c>
      <c r="F99" s="2785">
        <f t="shared" si="84"/>
        <v>74.61</v>
      </c>
      <c r="G99" s="2697">
        <f t="shared" si="84"/>
        <v>6.48</v>
      </c>
      <c r="H99" s="2698">
        <f t="shared" si="84"/>
        <v>1.9305000000000003</v>
      </c>
      <c r="I99" s="2698">
        <f t="shared" si="84"/>
        <v>2.61</v>
      </c>
      <c r="J99" s="2785">
        <f t="shared" si="84"/>
        <v>1.02</v>
      </c>
      <c r="K99" s="2790">
        <f t="shared" si="79"/>
        <v>101.83049999999999</v>
      </c>
      <c r="M99" s="2693"/>
      <c r="N99" s="2710" t="s">
        <v>6917</v>
      </c>
      <c r="O99" s="2710"/>
      <c r="P99" s="2702"/>
      <c r="Q99" s="2747">
        <v>0.06</v>
      </c>
      <c r="R99" s="2747">
        <v>0.09</v>
      </c>
      <c r="S99" s="2749">
        <v>0.13500000000000001</v>
      </c>
      <c r="T99" s="2604">
        <f t="shared" si="80"/>
        <v>0.14850000000000002</v>
      </c>
      <c r="U99" s="2751">
        <v>0.09</v>
      </c>
      <c r="V99" s="2747">
        <v>0.06</v>
      </c>
      <c r="W99" s="2757">
        <v>10</v>
      </c>
    </row>
    <row r="100" spans="2:23" ht="15.75">
      <c r="B100" s="2802" t="str">
        <f t="shared" si="77"/>
        <v>Merguez de 50 g pièce crues (à l'unité)</v>
      </c>
      <c r="C100" s="2791"/>
      <c r="D100" s="2480"/>
      <c r="E100" s="2789">
        <f t="shared" ref="E100:J100" si="85">Q100*E16</f>
        <v>253</v>
      </c>
      <c r="F100" s="2789">
        <f t="shared" si="85"/>
        <v>1658</v>
      </c>
      <c r="G100" s="2703">
        <f t="shared" si="85"/>
        <v>120</v>
      </c>
      <c r="H100" s="2704">
        <f t="shared" si="85"/>
        <v>35.75</v>
      </c>
      <c r="I100" s="2704">
        <f t="shared" si="85"/>
        <v>58</v>
      </c>
      <c r="J100" s="2789">
        <f t="shared" si="85"/>
        <v>25.5</v>
      </c>
      <c r="K100" s="2790">
        <f t="shared" si="79"/>
        <v>2150.25</v>
      </c>
      <c r="M100" s="2693"/>
      <c r="N100" s="2710" t="s">
        <v>6918</v>
      </c>
      <c r="O100" s="2710"/>
      <c r="P100" s="2702"/>
      <c r="Q100" s="2747">
        <v>1</v>
      </c>
      <c r="R100" s="2747">
        <v>2</v>
      </c>
      <c r="S100" s="2749">
        <v>2.5</v>
      </c>
      <c r="T100" s="2604">
        <f t="shared" si="80"/>
        <v>2.75</v>
      </c>
      <c r="U100" s="2751">
        <v>2</v>
      </c>
      <c r="V100" s="2747">
        <v>1.5</v>
      </c>
      <c r="W100" s="2757">
        <v>10</v>
      </c>
    </row>
    <row r="101" spans="2:23" ht="15.75">
      <c r="B101" s="2803" t="str">
        <f t="shared" si="77"/>
        <v>Merguez de 50 g pièce crues (au Kg)</v>
      </c>
      <c r="C101" s="2791"/>
      <c r="D101" s="2480"/>
      <c r="E101" s="2785">
        <f t="shared" ref="E101:J101" si="86">Q101*E16</f>
        <v>12.65</v>
      </c>
      <c r="F101" s="2785">
        <f t="shared" si="86"/>
        <v>82.9</v>
      </c>
      <c r="G101" s="2697">
        <f t="shared" si="86"/>
        <v>6</v>
      </c>
      <c r="H101" s="2698">
        <f t="shared" si="86"/>
        <v>1.7875000000000001</v>
      </c>
      <c r="I101" s="2698">
        <f t="shared" si="86"/>
        <v>2.9000000000000004</v>
      </c>
      <c r="J101" s="2785">
        <f t="shared" si="86"/>
        <v>12.75</v>
      </c>
      <c r="K101" s="2790">
        <f t="shared" si="79"/>
        <v>118.98750000000001</v>
      </c>
      <c r="M101" s="2693"/>
      <c r="N101" s="2712" t="s">
        <v>6919</v>
      </c>
      <c r="O101" s="2712"/>
      <c r="P101" s="2708"/>
      <c r="Q101" s="2747">
        <v>0.05</v>
      </c>
      <c r="R101" s="2747">
        <v>0.1</v>
      </c>
      <c r="S101" s="2749">
        <v>0.125</v>
      </c>
      <c r="T101" s="2604">
        <f t="shared" si="80"/>
        <v>0.13750000000000001</v>
      </c>
      <c r="U101" s="2751">
        <v>0.1</v>
      </c>
      <c r="V101" s="2747">
        <v>0.75</v>
      </c>
      <c r="W101" s="2757">
        <v>10</v>
      </c>
    </row>
    <row r="102" spans="2:23" ht="15" customHeight="1">
      <c r="B102" s="2804"/>
      <c r="C102" s="2778"/>
      <c r="D102" s="2480"/>
      <c r="E102" s="4325" t="str">
        <f>N102</f>
        <v>PORC</v>
      </c>
      <c r="F102" s="4326"/>
      <c r="G102" s="4326"/>
      <c r="H102" s="4326"/>
      <c r="I102" s="4326"/>
      <c r="J102" s="4326"/>
      <c r="K102" s="4327"/>
      <c r="M102" s="2699"/>
      <c r="N102" s="4321" t="s">
        <v>1066</v>
      </c>
      <c r="O102" s="4321"/>
      <c r="P102" s="4321"/>
      <c r="Q102" s="4321"/>
      <c r="R102" s="4321"/>
      <c r="S102" s="4321"/>
      <c r="T102" s="4321"/>
      <c r="U102" s="4321"/>
      <c r="V102" s="4321"/>
      <c r="W102" s="4322"/>
    </row>
    <row r="103" spans="2:23" ht="15" customHeight="1">
      <c r="B103" s="2804"/>
      <c r="C103" s="2778"/>
      <c r="D103" s="2480"/>
      <c r="E103" s="4328"/>
      <c r="F103" s="4329"/>
      <c r="G103" s="4329"/>
      <c r="H103" s="4329"/>
      <c r="I103" s="4329"/>
      <c r="J103" s="4329"/>
      <c r="K103" s="4330"/>
      <c r="M103" s="2699"/>
      <c r="N103" s="4323"/>
      <c r="O103" s="4323"/>
      <c r="P103" s="4323"/>
      <c r="Q103" s="4323"/>
      <c r="R103" s="4323"/>
      <c r="S103" s="4323"/>
      <c r="T103" s="4323"/>
      <c r="U103" s="4323"/>
      <c r="V103" s="4323"/>
      <c r="W103" s="4324"/>
    </row>
    <row r="104" spans="2:23" ht="15.75">
      <c r="B104" s="2803" t="str">
        <f t="shared" ref="B104:B113" si="87">N104</f>
        <v>Rôti de porc, grillade (sans os)</v>
      </c>
      <c r="C104" s="2791"/>
      <c r="D104" s="2480"/>
      <c r="E104" s="2785">
        <f t="shared" ref="E104:J104" si="88">Q104*E16</f>
        <v>10.120000000000001</v>
      </c>
      <c r="F104" s="2785">
        <f t="shared" si="88"/>
        <v>49.739999999999995</v>
      </c>
      <c r="G104" s="2697">
        <f t="shared" si="88"/>
        <v>4.32</v>
      </c>
      <c r="H104" s="2698">
        <f t="shared" si="88"/>
        <v>1.2869999999999999</v>
      </c>
      <c r="I104" s="2698">
        <f t="shared" si="88"/>
        <v>2.9000000000000004</v>
      </c>
      <c r="J104" s="2785">
        <f t="shared" si="88"/>
        <v>1.1900000000000002</v>
      </c>
      <c r="K104" s="2790">
        <f t="shared" ref="K104:K113" si="89">SUM(E104:J104)</f>
        <v>69.557000000000016</v>
      </c>
      <c r="M104" s="2693"/>
      <c r="N104" s="2710" t="s">
        <v>1067</v>
      </c>
      <c r="O104" s="2710"/>
      <c r="P104" s="2702"/>
      <c r="Q104" s="2747">
        <v>0.04</v>
      </c>
      <c r="R104" s="2747">
        <v>0.06</v>
      </c>
      <c r="S104" s="2749">
        <v>0.09</v>
      </c>
      <c r="T104" s="2604">
        <f t="shared" ref="T104:T113" si="90">(S104*W104%)+S104</f>
        <v>9.8999999999999991E-2</v>
      </c>
      <c r="U104" s="2751">
        <v>0.1</v>
      </c>
      <c r="V104" s="2747">
        <v>7.0000000000000007E-2</v>
      </c>
      <c r="W104" s="2757">
        <v>10</v>
      </c>
    </row>
    <row r="105" spans="2:23" ht="15.75">
      <c r="B105" s="2803" t="str">
        <f t="shared" si="87"/>
        <v>Sauté (sans os)</v>
      </c>
      <c r="C105" s="2791"/>
      <c r="D105" s="2480"/>
      <c r="E105" s="2785">
        <f t="shared" ref="E105:J105" si="91">Q105*E16</f>
        <v>12.65</v>
      </c>
      <c r="F105" s="2785">
        <f t="shared" si="91"/>
        <v>58.030000000000008</v>
      </c>
      <c r="G105" s="2697">
        <f t="shared" si="91"/>
        <v>5.28</v>
      </c>
      <c r="H105" s="2698">
        <f t="shared" si="91"/>
        <v>1.573</v>
      </c>
      <c r="I105" s="2698">
        <f t="shared" si="91"/>
        <v>2.9000000000000004</v>
      </c>
      <c r="J105" s="2785">
        <f t="shared" si="91"/>
        <v>1.1900000000000002</v>
      </c>
      <c r="K105" s="2790">
        <f t="shared" si="89"/>
        <v>81.623000000000005</v>
      </c>
      <c r="M105" s="2693"/>
      <c r="N105" s="2710" t="s">
        <v>1065</v>
      </c>
      <c r="O105" s="2710"/>
      <c r="P105" s="2702"/>
      <c r="Q105" s="2747">
        <v>0.05</v>
      </c>
      <c r="R105" s="2747">
        <v>7.0000000000000007E-2</v>
      </c>
      <c r="S105" s="2749">
        <v>0.11</v>
      </c>
      <c r="T105" s="2604">
        <f t="shared" si="90"/>
        <v>0.121</v>
      </c>
      <c r="U105" s="2751">
        <v>0.1</v>
      </c>
      <c r="V105" s="2747">
        <v>7.0000000000000007E-2</v>
      </c>
      <c r="W105" s="2757">
        <v>10</v>
      </c>
    </row>
    <row r="106" spans="2:23" ht="15.75">
      <c r="B106" s="2803" t="str">
        <f t="shared" si="87"/>
        <v>Côte de porc</v>
      </c>
      <c r="C106" s="2791"/>
      <c r="D106" s="2480"/>
      <c r="E106" s="2785">
        <f t="shared" ref="E106:J106" si="92">Q106*E16</f>
        <v>0</v>
      </c>
      <c r="F106" s="2785">
        <f t="shared" si="92"/>
        <v>66.320000000000007</v>
      </c>
      <c r="G106" s="2697">
        <f t="shared" si="92"/>
        <v>5.28</v>
      </c>
      <c r="H106" s="2698">
        <f t="shared" si="92"/>
        <v>1.573</v>
      </c>
      <c r="I106" s="2698">
        <f t="shared" si="92"/>
        <v>2.9000000000000004</v>
      </c>
      <c r="J106" s="2785">
        <f t="shared" si="92"/>
        <v>1.1900000000000002</v>
      </c>
      <c r="K106" s="2790">
        <f t="shared" si="89"/>
        <v>77.263000000000005</v>
      </c>
      <c r="M106" s="2693"/>
      <c r="N106" s="2710" t="s">
        <v>1068</v>
      </c>
      <c r="O106" s="2710"/>
      <c r="P106" s="2702"/>
      <c r="Q106" s="2747">
        <v>0</v>
      </c>
      <c r="R106" s="2747">
        <v>0.08</v>
      </c>
      <c r="S106" s="2749">
        <v>0.11</v>
      </c>
      <c r="T106" s="2604">
        <f t="shared" si="90"/>
        <v>0.121</v>
      </c>
      <c r="U106" s="2751">
        <v>0.1</v>
      </c>
      <c r="V106" s="2747">
        <v>7.0000000000000007E-2</v>
      </c>
      <c r="W106" s="2757">
        <v>10</v>
      </c>
    </row>
    <row r="107" spans="2:23" ht="15.75">
      <c r="B107" s="2803" t="str">
        <f t="shared" si="87"/>
        <v>Jambon DD, palette de porc</v>
      </c>
      <c r="C107" s="2791"/>
      <c r="D107" s="2480"/>
      <c r="E107" s="2785">
        <f t="shared" ref="E107:J107" si="93">Q107*E16</f>
        <v>10.120000000000001</v>
      </c>
      <c r="F107" s="2785">
        <f t="shared" si="93"/>
        <v>49.739999999999995</v>
      </c>
      <c r="G107" s="2697">
        <f t="shared" si="93"/>
        <v>4.32</v>
      </c>
      <c r="H107" s="2698">
        <f t="shared" si="93"/>
        <v>1.2869999999999999</v>
      </c>
      <c r="I107" s="2698">
        <f t="shared" si="93"/>
        <v>2.3199999999999998</v>
      </c>
      <c r="J107" s="2785">
        <f t="shared" si="93"/>
        <v>1.1900000000000002</v>
      </c>
      <c r="K107" s="2790">
        <f t="shared" si="89"/>
        <v>68.977000000000004</v>
      </c>
      <c r="M107" s="2693"/>
      <c r="N107" s="2710" t="s">
        <v>1069</v>
      </c>
      <c r="O107" s="2710"/>
      <c r="P107" s="2702"/>
      <c r="Q107" s="2747">
        <v>0.04</v>
      </c>
      <c r="R107" s="2747">
        <v>0.06</v>
      </c>
      <c r="S107" s="2749">
        <v>0.09</v>
      </c>
      <c r="T107" s="2604">
        <f t="shared" si="90"/>
        <v>9.8999999999999991E-2</v>
      </c>
      <c r="U107" s="2751">
        <v>0.08</v>
      </c>
      <c r="V107" s="2747">
        <v>7.0000000000000007E-2</v>
      </c>
      <c r="W107" s="2757">
        <v>10</v>
      </c>
    </row>
    <row r="108" spans="2:23" ht="15.75">
      <c r="B108" s="2803" t="str">
        <f t="shared" si="87"/>
        <v>Andouillettes</v>
      </c>
      <c r="C108" s="2791"/>
      <c r="D108" s="2480"/>
      <c r="E108" s="2785">
        <f t="shared" ref="E108:J108" si="94">Q108*E16</f>
        <v>12.65</v>
      </c>
      <c r="F108" s="2785">
        <f t="shared" si="94"/>
        <v>58.030000000000008</v>
      </c>
      <c r="G108" s="2697">
        <f t="shared" si="94"/>
        <v>5.28</v>
      </c>
      <c r="H108" s="2698">
        <f t="shared" si="94"/>
        <v>1.573</v>
      </c>
      <c r="I108" s="2698">
        <f t="shared" si="94"/>
        <v>2.9000000000000004</v>
      </c>
      <c r="J108" s="2785">
        <f t="shared" si="94"/>
        <v>1.1900000000000002</v>
      </c>
      <c r="K108" s="2790">
        <f t="shared" si="89"/>
        <v>81.623000000000005</v>
      </c>
      <c r="M108" s="2693"/>
      <c r="N108" s="2710" t="s">
        <v>1070</v>
      </c>
      <c r="O108" s="2710"/>
      <c r="P108" s="2702"/>
      <c r="Q108" s="2747">
        <v>0.05</v>
      </c>
      <c r="R108" s="2747">
        <v>7.0000000000000007E-2</v>
      </c>
      <c r="S108" s="2749">
        <v>0.11</v>
      </c>
      <c r="T108" s="2604">
        <f t="shared" si="90"/>
        <v>0.121</v>
      </c>
      <c r="U108" s="2751">
        <v>0.1</v>
      </c>
      <c r="V108" s="2747">
        <v>7.0000000000000007E-2</v>
      </c>
      <c r="W108" s="2757">
        <v>10</v>
      </c>
    </row>
    <row r="109" spans="2:23" ht="15.75">
      <c r="B109" s="2802" t="str">
        <f t="shared" si="87"/>
        <v>Saucisse chipolatas de 50 g pièce crue ( à l'unité)</v>
      </c>
      <c r="C109" s="2791"/>
      <c r="D109" s="2480"/>
      <c r="E109" s="2789">
        <f t="shared" ref="E109:J109" si="95">Q109*E16</f>
        <v>253</v>
      </c>
      <c r="F109" s="2789">
        <f t="shared" si="95"/>
        <v>1658</v>
      </c>
      <c r="G109" s="2703">
        <f t="shared" si="95"/>
        <v>120</v>
      </c>
      <c r="H109" s="2704">
        <f t="shared" si="95"/>
        <v>35.75</v>
      </c>
      <c r="I109" s="2704">
        <f t="shared" si="95"/>
        <v>58</v>
      </c>
      <c r="J109" s="2789">
        <f t="shared" si="95"/>
        <v>25.5</v>
      </c>
      <c r="K109" s="2790">
        <f t="shared" si="89"/>
        <v>2150.25</v>
      </c>
      <c r="M109" s="2693"/>
      <c r="N109" s="2710" t="s">
        <v>6920</v>
      </c>
      <c r="O109" s="2710"/>
      <c r="P109" s="2702"/>
      <c r="Q109" s="2747">
        <v>1</v>
      </c>
      <c r="R109" s="2747">
        <v>2</v>
      </c>
      <c r="S109" s="2749">
        <v>2.5</v>
      </c>
      <c r="T109" s="2604">
        <f t="shared" si="90"/>
        <v>2.75</v>
      </c>
      <c r="U109" s="2751">
        <v>2</v>
      </c>
      <c r="V109" s="2747">
        <v>1.5</v>
      </c>
      <c r="W109" s="2757">
        <v>10</v>
      </c>
    </row>
    <row r="110" spans="2:23" ht="15.75">
      <c r="B110" s="2803" t="str">
        <f t="shared" si="87"/>
        <v>Saucisse chipolatas de 50 g pièce crue ( au Kg)</v>
      </c>
      <c r="C110" s="2791"/>
      <c r="D110" s="2480"/>
      <c r="E110" s="2789">
        <f t="shared" ref="E110:J110" si="96">Q110*E16</f>
        <v>12.65</v>
      </c>
      <c r="F110" s="2789">
        <f t="shared" si="96"/>
        <v>82.9</v>
      </c>
      <c r="G110" s="2703">
        <f t="shared" si="96"/>
        <v>6</v>
      </c>
      <c r="H110" s="2704">
        <f t="shared" si="96"/>
        <v>1.7875000000000001</v>
      </c>
      <c r="I110" s="2704">
        <f t="shared" si="96"/>
        <v>2.9000000000000004</v>
      </c>
      <c r="J110" s="2789">
        <f t="shared" si="96"/>
        <v>12.75</v>
      </c>
      <c r="K110" s="2790">
        <f t="shared" si="89"/>
        <v>118.98750000000001</v>
      </c>
      <c r="M110" s="2693"/>
      <c r="N110" s="2710" t="s">
        <v>6921</v>
      </c>
      <c r="O110" s="2710"/>
      <c r="P110" s="2702"/>
      <c r="Q110" s="2747">
        <v>0.05</v>
      </c>
      <c r="R110" s="2747">
        <v>0.1</v>
      </c>
      <c r="S110" s="2749">
        <v>0.125</v>
      </c>
      <c r="T110" s="2604">
        <f t="shared" si="90"/>
        <v>0.13750000000000001</v>
      </c>
      <c r="U110" s="2751">
        <v>0.1</v>
      </c>
      <c r="V110" s="2747">
        <v>0.75</v>
      </c>
      <c r="W110" s="2757">
        <v>10</v>
      </c>
    </row>
    <row r="111" spans="2:23" ht="15.75">
      <c r="B111" s="2802" t="str">
        <f t="shared" si="87"/>
        <v>Saucisse de Francfort Strasbourg de 50 g pièce crue (à l'unité)</v>
      </c>
      <c r="C111" s="2791"/>
      <c r="D111" s="2480"/>
      <c r="E111" s="2789">
        <f t="shared" ref="E111:J111" si="97">Q111*E16</f>
        <v>253</v>
      </c>
      <c r="F111" s="2789">
        <f t="shared" si="97"/>
        <v>1658</v>
      </c>
      <c r="G111" s="2703">
        <f t="shared" si="97"/>
        <v>120</v>
      </c>
      <c r="H111" s="2704">
        <f t="shared" si="97"/>
        <v>35.75</v>
      </c>
      <c r="I111" s="2704">
        <f t="shared" si="97"/>
        <v>58</v>
      </c>
      <c r="J111" s="2789">
        <f t="shared" si="97"/>
        <v>25.5</v>
      </c>
      <c r="K111" s="2790">
        <f t="shared" si="89"/>
        <v>2150.25</v>
      </c>
      <c r="M111" s="2693"/>
      <c r="N111" s="2710" t="s">
        <v>6922</v>
      </c>
      <c r="O111" s="2710"/>
      <c r="P111" s="2702"/>
      <c r="Q111" s="2747">
        <v>1</v>
      </c>
      <c r="R111" s="2747">
        <v>2</v>
      </c>
      <c r="S111" s="2749">
        <v>2.5</v>
      </c>
      <c r="T111" s="2604">
        <f t="shared" si="90"/>
        <v>2.75</v>
      </c>
      <c r="U111" s="2751">
        <v>2</v>
      </c>
      <c r="V111" s="2747">
        <v>1.5</v>
      </c>
      <c r="W111" s="2757">
        <v>10</v>
      </c>
    </row>
    <row r="112" spans="2:23" ht="15.75">
      <c r="B112" s="2802" t="str">
        <f t="shared" si="87"/>
        <v>Saucisse de Francfort Strasbourg de 50 g pièce crue (à l'unité)</v>
      </c>
      <c r="C112" s="2791"/>
      <c r="D112" s="2480"/>
      <c r="E112" s="2789">
        <f t="shared" ref="E112:J112" si="98">Q112*E16</f>
        <v>12.65</v>
      </c>
      <c r="F112" s="2789">
        <f t="shared" si="98"/>
        <v>82.9</v>
      </c>
      <c r="G112" s="2703">
        <f t="shared" si="98"/>
        <v>6</v>
      </c>
      <c r="H112" s="2704">
        <f t="shared" si="98"/>
        <v>1.7875000000000001</v>
      </c>
      <c r="I112" s="2704">
        <f t="shared" si="98"/>
        <v>2.9000000000000004</v>
      </c>
      <c r="J112" s="2789">
        <f t="shared" si="98"/>
        <v>12.75</v>
      </c>
      <c r="K112" s="2790">
        <f t="shared" si="89"/>
        <v>118.98750000000001</v>
      </c>
      <c r="M112" s="2693"/>
      <c r="N112" s="2710" t="s">
        <v>6922</v>
      </c>
      <c r="O112" s="2710"/>
      <c r="P112" s="2702"/>
      <c r="Q112" s="2747">
        <v>0.05</v>
      </c>
      <c r="R112" s="2747">
        <v>0.1</v>
      </c>
      <c r="S112" s="2749">
        <v>0.125</v>
      </c>
      <c r="T112" s="2604">
        <f t="shared" si="90"/>
        <v>0.13750000000000001</v>
      </c>
      <c r="U112" s="2751">
        <v>0.1</v>
      </c>
      <c r="V112" s="2747">
        <v>0.75</v>
      </c>
      <c r="W112" s="2757">
        <v>10</v>
      </c>
    </row>
    <row r="113" spans="2:23" ht="15.75">
      <c r="B113" s="2803" t="str">
        <f t="shared" si="87"/>
        <v>Saucisse Toulouse, Montbéliard, Morteau</v>
      </c>
      <c r="C113" s="2791"/>
      <c r="D113" s="2480"/>
      <c r="E113" s="2785">
        <f t="shared" ref="E113:J113" si="99">Q113*E16</f>
        <v>12.65</v>
      </c>
      <c r="F113" s="2785">
        <f t="shared" si="99"/>
        <v>58.030000000000008</v>
      </c>
      <c r="G113" s="2697">
        <f t="shared" si="99"/>
        <v>5.28</v>
      </c>
      <c r="H113" s="2698">
        <f t="shared" si="99"/>
        <v>1.573</v>
      </c>
      <c r="I113" s="2698">
        <f t="shared" si="99"/>
        <v>2.9000000000000004</v>
      </c>
      <c r="J113" s="2785">
        <f t="shared" si="99"/>
        <v>1.1900000000000002</v>
      </c>
      <c r="K113" s="2790">
        <f t="shared" si="89"/>
        <v>81.623000000000005</v>
      </c>
      <c r="M113" s="2693"/>
      <c r="N113" s="2712" t="s">
        <v>1071</v>
      </c>
      <c r="O113" s="2712"/>
      <c r="P113" s="2708"/>
      <c r="Q113" s="2747">
        <v>0.05</v>
      </c>
      <c r="R113" s="2747">
        <v>7.0000000000000007E-2</v>
      </c>
      <c r="S113" s="2749">
        <v>0.11</v>
      </c>
      <c r="T113" s="2604">
        <f t="shared" si="90"/>
        <v>0.121</v>
      </c>
      <c r="U113" s="2751">
        <v>0.1</v>
      </c>
      <c r="V113" s="2747">
        <v>7.0000000000000007E-2</v>
      </c>
      <c r="W113" s="2757">
        <v>10</v>
      </c>
    </row>
    <row r="114" spans="2:23" ht="15" customHeight="1">
      <c r="B114" s="2804"/>
      <c r="C114" s="2778"/>
      <c r="D114" s="2480"/>
      <c r="E114" s="4325" t="str">
        <f>N114</f>
        <v>VOLAILLE-LAPIN</v>
      </c>
      <c r="F114" s="4326"/>
      <c r="G114" s="4326"/>
      <c r="H114" s="4326"/>
      <c r="I114" s="4326"/>
      <c r="J114" s="4326"/>
      <c r="K114" s="4327"/>
      <c r="M114" s="2699"/>
      <c r="N114" s="4321" t="s">
        <v>1072</v>
      </c>
      <c r="O114" s="4321"/>
      <c r="P114" s="4321"/>
      <c r="Q114" s="4321"/>
      <c r="R114" s="4321"/>
      <c r="S114" s="4321"/>
      <c r="T114" s="4321"/>
      <c r="U114" s="4321"/>
      <c r="V114" s="4321"/>
      <c r="W114" s="4322"/>
    </row>
    <row r="115" spans="2:23" ht="15" customHeight="1">
      <c r="B115" s="2804"/>
      <c r="C115" s="2778"/>
      <c r="D115" s="2480"/>
      <c r="E115" s="4328"/>
      <c r="F115" s="4329"/>
      <c r="G115" s="4329"/>
      <c r="H115" s="4329"/>
      <c r="I115" s="4329"/>
      <c r="J115" s="4329"/>
      <c r="K115" s="4330"/>
      <c r="M115" s="2699"/>
      <c r="N115" s="4323"/>
      <c r="O115" s="4323"/>
      <c r="P115" s="4323"/>
      <c r="Q115" s="4323"/>
      <c r="R115" s="4323"/>
      <c r="S115" s="4323"/>
      <c r="T115" s="4323"/>
      <c r="U115" s="4323"/>
      <c r="V115" s="4323"/>
      <c r="W115" s="4324"/>
    </row>
    <row r="116" spans="2:23" ht="15.75">
      <c r="B116" s="2803" t="str">
        <f t="shared" ref="B116:B130" si="100">N116</f>
        <v>Rôti de volaille, escalope de volaille, blanc de
poulet</v>
      </c>
      <c r="C116" s="2791"/>
      <c r="D116" s="2480"/>
      <c r="E116" s="2785">
        <f t="shared" ref="E116:J116" si="101">Q116*E16</f>
        <v>10.120000000000001</v>
      </c>
      <c r="F116" s="2785">
        <f t="shared" si="101"/>
        <v>49.739999999999995</v>
      </c>
      <c r="G116" s="2697">
        <f t="shared" si="101"/>
        <v>4.32</v>
      </c>
      <c r="H116" s="2698">
        <f t="shared" si="101"/>
        <v>1.2869999999999999</v>
      </c>
      <c r="I116" s="2698">
        <f t="shared" si="101"/>
        <v>2.3199999999999998</v>
      </c>
      <c r="J116" s="2785">
        <f t="shared" si="101"/>
        <v>1.02</v>
      </c>
      <c r="K116" s="2790">
        <f t="shared" ref="K116:K130" si="102">SUM(E116:J116)</f>
        <v>68.807000000000002</v>
      </c>
      <c r="M116" s="2693"/>
      <c r="N116" s="2710" t="s">
        <v>1073</v>
      </c>
      <c r="O116" s="2710"/>
      <c r="P116" s="2702"/>
      <c r="Q116" s="2747">
        <v>0.04</v>
      </c>
      <c r="R116" s="2747">
        <v>0.06</v>
      </c>
      <c r="S116" s="2749">
        <v>0.09</v>
      </c>
      <c r="T116" s="2604">
        <f t="shared" ref="T116:T130" si="103">(S116*W116%)+S116</f>
        <v>9.8999999999999991E-2</v>
      </c>
      <c r="U116" s="2751">
        <v>0.08</v>
      </c>
      <c r="V116" s="2747">
        <v>0.06</v>
      </c>
      <c r="W116" s="2757">
        <v>10</v>
      </c>
    </row>
    <row r="117" spans="2:23" ht="15.75">
      <c r="B117" s="2803" t="str">
        <f t="shared" si="100"/>
        <v>Sauté</v>
      </c>
      <c r="C117" s="2791"/>
      <c r="D117" s="2480"/>
      <c r="E117" s="2785">
        <f t="shared" ref="E117:J117" si="104">Q117*E16</f>
        <v>12.65</v>
      </c>
      <c r="F117" s="2785">
        <f t="shared" si="104"/>
        <v>58.030000000000008</v>
      </c>
      <c r="G117" s="2697">
        <f t="shared" si="104"/>
        <v>5.28</v>
      </c>
      <c r="H117" s="2698">
        <f t="shared" si="104"/>
        <v>1.573</v>
      </c>
      <c r="I117" s="2698">
        <f t="shared" si="104"/>
        <v>2.9000000000000004</v>
      </c>
      <c r="J117" s="2785">
        <f t="shared" si="104"/>
        <v>1.1900000000000002</v>
      </c>
      <c r="K117" s="2790">
        <f t="shared" si="102"/>
        <v>81.623000000000005</v>
      </c>
      <c r="M117" s="2693"/>
      <c r="N117" s="2710" t="s">
        <v>1074</v>
      </c>
      <c r="O117" s="2710"/>
      <c r="P117" s="2702"/>
      <c r="Q117" s="2747">
        <v>0.05</v>
      </c>
      <c r="R117" s="2747">
        <v>7.0000000000000007E-2</v>
      </c>
      <c r="S117" s="2749">
        <v>0.11</v>
      </c>
      <c r="T117" s="2604">
        <f t="shared" si="103"/>
        <v>0.121</v>
      </c>
      <c r="U117" s="2751">
        <v>0.1</v>
      </c>
      <c r="V117" s="2747">
        <v>7.0000000000000007E-2</v>
      </c>
      <c r="W117" s="2757">
        <v>10</v>
      </c>
    </row>
    <row r="118" spans="2:23" ht="15.75">
      <c r="B118" s="2803" t="str">
        <f t="shared" si="100"/>
        <v>Jambon de volaille</v>
      </c>
      <c r="C118" s="2791"/>
      <c r="D118" s="2480"/>
      <c r="E118" s="2785">
        <f t="shared" ref="E118:J118" si="105">Q118*E16</f>
        <v>10.120000000000001</v>
      </c>
      <c r="F118" s="2785">
        <f t="shared" si="105"/>
        <v>49.739999999999995</v>
      </c>
      <c r="G118" s="2697">
        <f t="shared" si="105"/>
        <v>4.32</v>
      </c>
      <c r="H118" s="2698">
        <f t="shared" si="105"/>
        <v>1.2869999999999999</v>
      </c>
      <c r="I118" s="2698">
        <f t="shared" si="105"/>
        <v>2.3199999999999998</v>
      </c>
      <c r="J118" s="2785">
        <f t="shared" si="105"/>
        <v>1.02</v>
      </c>
      <c r="K118" s="2790">
        <f t="shared" si="102"/>
        <v>68.807000000000002</v>
      </c>
      <c r="M118" s="2693"/>
      <c r="N118" s="2710" t="s">
        <v>1075</v>
      </c>
      <c r="O118" s="2710"/>
      <c r="P118" s="2702"/>
      <c r="Q118" s="2747">
        <v>0.04</v>
      </c>
      <c r="R118" s="2747">
        <v>0.06</v>
      </c>
      <c r="S118" s="2749">
        <v>0.09</v>
      </c>
      <c r="T118" s="2604">
        <f t="shared" si="103"/>
        <v>9.8999999999999991E-2</v>
      </c>
      <c r="U118" s="2751">
        <v>0.08</v>
      </c>
      <c r="V118" s="2747">
        <v>0.06</v>
      </c>
      <c r="W118" s="2757">
        <v>10</v>
      </c>
    </row>
    <row r="119" spans="2:23" ht="15.75">
      <c r="B119" s="2803" t="str">
        <f t="shared" si="100"/>
        <v>Cordon bleu</v>
      </c>
      <c r="C119" s="2791"/>
      <c r="D119" s="2480"/>
      <c r="E119" s="2785">
        <f t="shared" ref="E119:J119" si="106">Q119*E16</f>
        <v>12.65</v>
      </c>
      <c r="F119" s="2785">
        <f t="shared" si="106"/>
        <v>58.030000000000008</v>
      </c>
      <c r="G119" s="2697">
        <f t="shared" si="106"/>
        <v>5.28</v>
      </c>
      <c r="H119" s="2698">
        <f t="shared" si="106"/>
        <v>1.573</v>
      </c>
      <c r="I119" s="2698">
        <f t="shared" si="106"/>
        <v>2.9000000000000004</v>
      </c>
      <c r="J119" s="2785">
        <f t="shared" si="106"/>
        <v>1.1900000000000002</v>
      </c>
      <c r="K119" s="2790">
        <f t="shared" si="102"/>
        <v>81.623000000000005</v>
      </c>
      <c r="M119" s="2693"/>
      <c r="N119" s="2710" t="s">
        <v>1076</v>
      </c>
      <c r="O119" s="2710"/>
      <c r="P119" s="2702"/>
      <c r="Q119" s="2747">
        <v>0.05</v>
      </c>
      <c r="R119" s="2747">
        <v>7.0000000000000007E-2</v>
      </c>
      <c r="S119" s="2749">
        <v>0.11</v>
      </c>
      <c r="T119" s="2604">
        <f t="shared" si="103"/>
        <v>0.121</v>
      </c>
      <c r="U119" s="2751">
        <v>0.1</v>
      </c>
      <c r="V119" s="2747">
        <v>7.0000000000000007E-2</v>
      </c>
      <c r="W119" s="2757">
        <v>10</v>
      </c>
    </row>
    <row r="120" spans="2:23" ht="15.75">
      <c r="B120" s="2803" t="str">
        <f t="shared" si="100"/>
        <v>Cuisse de poulet, de pintade, de canard</v>
      </c>
      <c r="C120" s="2791"/>
      <c r="D120" s="2480"/>
      <c r="E120" s="2785">
        <f t="shared" ref="E120:J120" si="107">Q120*E16</f>
        <v>25.3</v>
      </c>
      <c r="F120" s="2785">
        <f t="shared" si="107"/>
        <v>116.06000000000002</v>
      </c>
      <c r="G120" s="2697">
        <f t="shared" si="107"/>
        <v>7.68</v>
      </c>
      <c r="H120" s="2698">
        <f t="shared" si="107"/>
        <v>2.2879999999999998</v>
      </c>
      <c r="I120" s="2698">
        <f t="shared" si="107"/>
        <v>4.0600000000000005</v>
      </c>
      <c r="J120" s="2785">
        <f t="shared" si="107"/>
        <v>1.7000000000000002</v>
      </c>
      <c r="K120" s="2790">
        <f t="shared" si="102"/>
        <v>157.08800000000002</v>
      </c>
      <c r="M120" s="2693"/>
      <c r="N120" s="2710" t="s">
        <v>1077</v>
      </c>
      <c r="O120" s="2710"/>
      <c r="P120" s="2702"/>
      <c r="Q120" s="2747">
        <v>0.1</v>
      </c>
      <c r="R120" s="2747">
        <v>0.14000000000000001</v>
      </c>
      <c r="S120" s="2749">
        <v>0.16</v>
      </c>
      <c r="T120" s="2604">
        <f t="shared" si="103"/>
        <v>0.17599999999999999</v>
      </c>
      <c r="U120" s="2751">
        <v>0.14000000000000001</v>
      </c>
      <c r="V120" s="2747">
        <v>0.1</v>
      </c>
      <c r="W120" s="2757">
        <v>10</v>
      </c>
    </row>
    <row r="121" spans="2:23" ht="15.75">
      <c r="B121" s="2803" t="str">
        <f t="shared" si="100"/>
        <v>Brochette</v>
      </c>
      <c r="C121" s="2791"/>
      <c r="D121" s="2480"/>
      <c r="E121" s="2785">
        <f t="shared" ref="E121:J121" si="108">Q121*E16</f>
        <v>12.65</v>
      </c>
      <c r="F121" s="2785">
        <f t="shared" si="108"/>
        <v>58.030000000000008</v>
      </c>
      <c r="G121" s="2697">
        <f t="shared" si="108"/>
        <v>5.28</v>
      </c>
      <c r="H121" s="2698">
        <f t="shared" si="108"/>
        <v>1.573</v>
      </c>
      <c r="I121" s="2698">
        <f t="shared" si="108"/>
        <v>2.9000000000000004</v>
      </c>
      <c r="J121" s="2785">
        <f t="shared" si="108"/>
        <v>1.1900000000000002</v>
      </c>
      <c r="K121" s="2790">
        <f t="shared" si="102"/>
        <v>81.623000000000005</v>
      </c>
      <c r="M121" s="2693"/>
      <c r="N121" s="2710" t="s">
        <v>1078</v>
      </c>
      <c r="O121" s="2710"/>
      <c r="P121" s="2702"/>
      <c r="Q121" s="2747">
        <v>0.05</v>
      </c>
      <c r="R121" s="2747">
        <v>7.0000000000000007E-2</v>
      </c>
      <c r="S121" s="2749">
        <v>0.11</v>
      </c>
      <c r="T121" s="2604">
        <f t="shared" si="103"/>
        <v>0.121</v>
      </c>
      <c r="U121" s="2751">
        <v>0.1</v>
      </c>
      <c r="V121" s="2747">
        <v>7.0000000000000007E-2</v>
      </c>
      <c r="W121" s="2757">
        <v>10</v>
      </c>
    </row>
    <row r="122" spans="2:23" ht="15.75">
      <c r="B122" s="2803" t="str">
        <f t="shared" si="100"/>
        <v>Paupiette de volaille</v>
      </c>
      <c r="C122" s="2791"/>
      <c r="D122" s="2480"/>
      <c r="E122" s="2785">
        <f t="shared" ref="E122:J122" si="109">Q122*E16</f>
        <v>12.65</v>
      </c>
      <c r="F122" s="2785">
        <f t="shared" si="109"/>
        <v>58.030000000000008</v>
      </c>
      <c r="G122" s="2697">
        <f t="shared" si="109"/>
        <v>5.28</v>
      </c>
      <c r="H122" s="2698">
        <f t="shared" si="109"/>
        <v>1.573</v>
      </c>
      <c r="I122" s="2698">
        <f t="shared" si="109"/>
        <v>2.9000000000000004</v>
      </c>
      <c r="J122" s="2785">
        <f t="shared" si="109"/>
        <v>1.1900000000000002</v>
      </c>
      <c r="K122" s="2790">
        <f t="shared" si="102"/>
        <v>81.623000000000005</v>
      </c>
      <c r="M122" s="2693"/>
      <c r="N122" s="2710" t="s">
        <v>1079</v>
      </c>
      <c r="O122" s="2710"/>
      <c r="P122" s="2702"/>
      <c r="Q122" s="2747">
        <v>0.05</v>
      </c>
      <c r="R122" s="2747">
        <v>7.0000000000000007E-2</v>
      </c>
      <c r="S122" s="2749">
        <v>0.11</v>
      </c>
      <c r="T122" s="2604">
        <f t="shared" si="103"/>
        <v>0.121</v>
      </c>
      <c r="U122" s="2751">
        <v>0.1</v>
      </c>
      <c r="V122" s="2747">
        <v>7.0000000000000007E-2</v>
      </c>
      <c r="W122" s="2757">
        <v>10</v>
      </c>
    </row>
    <row r="123" spans="2:23" ht="15.75">
      <c r="B123" s="2803" t="str">
        <f t="shared" si="100"/>
        <v>Fingers, beignets, nuggets de 20 g pièce crus</v>
      </c>
      <c r="C123" s="2791"/>
      <c r="D123" s="2480"/>
      <c r="E123" s="2785">
        <f t="shared" ref="E123:J123" si="110">Q123*E16</f>
        <v>506</v>
      </c>
      <c r="F123" s="2785">
        <f t="shared" si="110"/>
        <v>2487</v>
      </c>
      <c r="G123" s="2697">
        <f t="shared" si="110"/>
        <v>240</v>
      </c>
      <c r="H123" s="2698">
        <f t="shared" si="110"/>
        <v>71.5</v>
      </c>
      <c r="I123" s="2698">
        <f t="shared" si="110"/>
        <v>145</v>
      </c>
      <c r="J123" s="2785">
        <f t="shared" si="110"/>
        <v>59.5</v>
      </c>
      <c r="K123" s="2790">
        <f t="shared" si="102"/>
        <v>3509</v>
      </c>
      <c r="M123" s="2693"/>
      <c r="N123" s="2710" t="s">
        <v>1080</v>
      </c>
      <c r="O123" s="2710"/>
      <c r="P123" s="2702"/>
      <c r="Q123" s="2747">
        <v>2</v>
      </c>
      <c r="R123" s="2747">
        <v>3</v>
      </c>
      <c r="S123" s="2749">
        <v>5</v>
      </c>
      <c r="T123" s="2604">
        <f t="shared" si="103"/>
        <v>5.5</v>
      </c>
      <c r="U123" s="2751">
        <v>5</v>
      </c>
      <c r="V123" s="2747">
        <v>3.5</v>
      </c>
      <c r="W123" s="2757">
        <v>10</v>
      </c>
    </row>
    <row r="124" spans="2:23" ht="15.75">
      <c r="B124" s="2803" t="str">
        <f t="shared" si="100"/>
        <v>Fingers, beignets, nuggets de 20 g (Kg) crus</v>
      </c>
      <c r="C124" s="2791"/>
      <c r="D124" s="2480"/>
      <c r="E124" s="2785">
        <f t="shared" ref="E124:J124" si="111">Q124*E16</f>
        <v>10.120000000000001</v>
      </c>
      <c r="F124" s="2785">
        <f t="shared" si="111"/>
        <v>49.739999999999995</v>
      </c>
      <c r="G124" s="2697">
        <f t="shared" si="111"/>
        <v>4.8000000000000007</v>
      </c>
      <c r="H124" s="2698">
        <f t="shared" si="111"/>
        <v>1.4300000000000002</v>
      </c>
      <c r="I124" s="2698">
        <f t="shared" si="111"/>
        <v>2.9000000000000004</v>
      </c>
      <c r="J124" s="2785">
        <f t="shared" si="111"/>
        <v>1.1900000000000002</v>
      </c>
      <c r="K124" s="2790">
        <f t="shared" si="102"/>
        <v>70.180000000000007</v>
      </c>
      <c r="M124" s="2693"/>
      <c r="N124" s="2710" t="s">
        <v>1081</v>
      </c>
      <c r="O124" s="2710"/>
      <c r="P124" s="2702"/>
      <c r="Q124" s="2747">
        <v>0.04</v>
      </c>
      <c r="R124" s="2747">
        <v>0.06</v>
      </c>
      <c r="S124" s="2749">
        <v>0.1</v>
      </c>
      <c r="T124" s="2604">
        <f t="shared" si="103"/>
        <v>0.11000000000000001</v>
      </c>
      <c r="U124" s="2751">
        <v>0.1</v>
      </c>
      <c r="V124" s="2747">
        <v>7.0000000000000007E-2</v>
      </c>
      <c r="W124" s="2757">
        <v>10</v>
      </c>
    </row>
    <row r="125" spans="2:23" ht="15.75">
      <c r="B125" s="2803" t="str">
        <f t="shared" si="100"/>
        <v>Escalope panée</v>
      </c>
      <c r="C125" s="2791"/>
      <c r="D125" s="2480"/>
      <c r="E125" s="2785">
        <f t="shared" ref="E125:J125" si="112">Q125*E16</f>
        <v>12.65</v>
      </c>
      <c r="F125" s="2785">
        <f t="shared" si="112"/>
        <v>58.030000000000008</v>
      </c>
      <c r="G125" s="2697">
        <f t="shared" si="112"/>
        <v>5.28</v>
      </c>
      <c r="H125" s="2698">
        <f t="shared" si="112"/>
        <v>1.573</v>
      </c>
      <c r="I125" s="2698">
        <f t="shared" si="112"/>
        <v>2.9000000000000004</v>
      </c>
      <c r="J125" s="2785">
        <f t="shared" si="112"/>
        <v>1.1900000000000002</v>
      </c>
      <c r="K125" s="2790">
        <f t="shared" si="102"/>
        <v>81.623000000000005</v>
      </c>
      <c r="M125" s="2693"/>
      <c r="N125" s="2710" t="s">
        <v>1082</v>
      </c>
      <c r="O125" s="2710"/>
      <c r="P125" s="2702"/>
      <c r="Q125" s="2747">
        <v>0.05</v>
      </c>
      <c r="R125" s="2747">
        <v>7.0000000000000007E-2</v>
      </c>
      <c r="S125" s="2749">
        <v>0.11</v>
      </c>
      <c r="T125" s="2604">
        <f t="shared" si="103"/>
        <v>0.121</v>
      </c>
      <c r="U125" s="2751">
        <v>0.1</v>
      </c>
      <c r="V125" s="2747">
        <v>7.0000000000000007E-2</v>
      </c>
      <c r="W125" s="2757">
        <v>10</v>
      </c>
    </row>
    <row r="126" spans="2:23" ht="15.75">
      <c r="B126" s="2803" t="str">
        <f t="shared" si="100"/>
        <v>Cuisse de lapin</v>
      </c>
      <c r="C126" s="2791"/>
      <c r="D126" s="2480"/>
      <c r="E126" s="2785">
        <f t="shared" ref="E126:J126" si="113">Q126*E16</f>
        <v>25.3</v>
      </c>
      <c r="F126" s="2785">
        <f t="shared" si="113"/>
        <v>116.06000000000002</v>
      </c>
      <c r="G126" s="2697">
        <f t="shared" si="113"/>
        <v>7.68</v>
      </c>
      <c r="H126" s="2698">
        <f t="shared" si="113"/>
        <v>2.2879999999999998</v>
      </c>
      <c r="I126" s="2698">
        <f t="shared" si="113"/>
        <v>4.0600000000000005</v>
      </c>
      <c r="J126" s="2785">
        <f t="shared" si="113"/>
        <v>1.7000000000000002</v>
      </c>
      <c r="K126" s="2790">
        <f t="shared" si="102"/>
        <v>157.08800000000002</v>
      </c>
      <c r="M126" s="2693"/>
      <c r="N126" s="2710" t="s">
        <v>1083</v>
      </c>
      <c r="O126" s="2710"/>
      <c r="P126" s="2702"/>
      <c r="Q126" s="2747">
        <v>0.1</v>
      </c>
      <c r="R126" s="2747">
        <v>0.14000000000000001</v>
      </c>
      <c r="S126" s="2749">
        <v>0.16</v>
      </c>
      <c r="T126" s="2604">
        <f t="shared" si="103"/>
        <v>0.17599999999999999</v>
      </c>
      <c r="U126" s="2751">
        <v>0.14000000000000001</v>
      </c>
      <c r="V126" s="2747">
        <v>0.1</v>
      </c>
      <c r="W126" s="2757">
        <v>10</v>
      </c>
    </row>
    <row r="127" spans="2:23" ht="15.75">
      <c r="B127" s="2803" t="str">
        <f t="shared" si="100"/>
        <v>Lapin sauté</v>
      </c>
      <c r="C127" s="2791"/>
      <c r="D127" s="2480"/>
      <c r="E127" s="2785">
        <f t="shared" ref="E127:J127" si="114">Q127*E16</f>
        <v>0</v>
      </c>
      <c r="F127" s="2785">
        <f t="shared" si="114"/>
        <v>0</v>
      </c>
      <c r="G127" s="2697">
        <f t="shared" si="114"/>
        <v>7.68</v>
      </c>
      <c r="H127" s="2698">
        <f t="shared" si="114"/>
        <v>2.2879999999999998</v>
      </c>
      <c r="I127" s="2698">
        <f t="shared" si="114"/>
        <v>4.0600000000000005</v>
      </c>
      <c r="J127" s="2785">
        <f t="shared" si="114"/>
        <v>1.7000000000000002</v>
      </c>
      <c r="K127" s="2790">
        <f t="shared" si="102"/>
        <v>15.728000000000002</v>
      </c>
      <c r="M127" s="2693"/>
      <c r="N127" s="2710" t="s">
        <v>1084</v>
      </c>
      <c r="O127" s="2710"/>
      <c r="P127" s="2702"/>
      <c r="Q127" s="2747">
        <v>0</v>
      </c>
      <c r="R127" s="2747">
        <v>0</v>
      </c>
      <c r="S127" s="2749">
        <v>0.16</v>
      </c>
      <c r="T127" s="2604">
        <f t="shared" si="103"/>
        <v>0.17599999999999999</v>
      </c>
      <c r="U127" s="2751">
        <v>0.14000000000000001</v>
      </c>
      <c r="V127" s="2747">
        <v>0.1</v>
      </c>
      <c r="W127" s="2757">
        <v>10</v>
      </c>
    </row>
    <row r="128" spans="2:23" ht="15.75">
      <c r="B128" s="2803" t="str">
        <f t="shared" si="100"/>
        <v>Paupiette de lapin</v>
      </c>
      <c r="C128" s="2791"/>
      <c r="D128" s="2480"/>
      <c r="E128" s="2785">
        <f t="shared" ref="E128:J128" si="115">Q128*E16</f>
        <v>12.65</v>
      </c>
      <c r="F128" s="2785">
        <f t="shared" si="115"/>
        <v>58.030000000000008</v>
      </c>
      <c r="G128" s="2697">
        <f t="shared" si="115"/>
        <v>5.28</v>
      </c>
      <c r="H128" s="2698">
        <f t="shared" si="115"/>
        <v>1.573</v>
      </c>
      <c r="I128" s="2698">
        <f t="shared" si="115"/>
        <v>2.9000000000000004</v>
      </c>
      <c r="J128" s="2785">
        <f t="shared" si="115"/>
        <v>1.1900000000000002</v>
      </c>
      <c r="K128" s="2790">
        <f t="shared" si="102"/>
        <v>81.623000000000005</v>
      </c>
      <c r="M128" s="2693"/>
      <c r="N128" s="2710" t="s">
        <v>1085</v>
      </c>
      <c r="O128" s="2710"/>
      <c r="P128" s="2702"/>
      <c r="Q128" s="2747">
        <v>0.05</v>
      </c>
      <c r="R128" s="2747">
        <v>7.0000000000000007E-2</v>
      </c>
      <c r="S128" s="2749">
        <v>0.11</v>
      </c>
      <c r="T128" s="2604">
        <f t="shared" si="103"/>
        <v>0.121</v>
      </c>
      <c r="U128" s="2751">
        <v>0.1</v>
      </c>
      <c r="V128" s="2747">
        <v>7.0000000000000007E-2</v>
      </c>
      <c r="W128" s="2757">
        <v>10</v>
      </c>
    </row>
    <row r="129" spans="2:23" ht="15.75">
      <c r="B129" s="2802" t="str">
        <f t="shared" si="100"/>
        <v>Saucisse de volaille de 50g pièce crue (à l’unité)</v>
      </c>
      <c r="C129" s="2791"/>
      <c r="D129" s="2480"/>
      <c r="E129" s="2789">
        <f t="shared" ref="E129:J129" si="116">Q129*E16</f>
        <v>253</v>
      </c>
      <c r="F129" s="2789">
        <f t="shared" si="116"/>
        <v>1658</v>
      </c>
      <c r="G129" s="2703">
        <f t="shared" si="116"/>
        <v>120</v>
      </c>
      <c r="H129" s="2704">
        <f t="shared" si="116"/>
        <v>35.75</v>
      </c>
      <c r="I129" s="2704">
        <f t="shared" si="116"/>
        <v>58</v>
      </c>
      <c r="J129" s="2789">
        <f t="shared" si="116"/>
        <v>25.5</v>
      </c>
      <c r="K129" s="2790">
        <f t="shared" si="102"/>
        <v>2150.25</v>
      </c>
      <c r="M129" s="2693"/>
      <c r="N129" s="2710" t="s">
        <v>6923</v>
      </c>
      <c r="O129" s="2710"/>
      <c r="P129" s="2702"/>
      <c r="Q129" s="2747">
        <v>1</v>
      </c>
      <c r="R129" s="2747">
        <v>2</v>
      </c>
      <c r="S129" s="2749">
        <v>2.5</v>
      </c>
      <c r="T129" s="2604">
        <f t="shared" si="103"/>
        <v>2.75</v>
      </c>
      <c r="U129" s="2751">
        <v>2</v>
      </c>
      <c r="V129" s="2747">
        <v>1.5</v>
      </c>
      <c r="W129" s="2757">
        <v>10</v>
      </c>
    </row>
    <row r="130" spans="2:23" ht="15.75">
      <c r="B130" s="2803" t="str">
        <f t="shared" si="100"/>
        <v>Saucisse de volaille de 50g pièce crue (Kg)</v>
      </c>
      <c r="C130" s="2791"/>
      <c r="D130" s="2480"/>
      <c r="E130" s="2785">
        <f t="shared" ref="E130:J130" si="117">Q130*E16</f>
        <v>12.65</v>
      </c>
      <c r="F130" s="2785">
        <f t="shared" si="117"/>
        <v>82.9</v>
      </c>
      <c r="G130" s="2697">
        <f t="shared" si="117"/>
        <v>6</v>
      </c>
      <c r="H130" s="2698">
        <f t="shared" si="117"/>
        <v>1.7875000000000001</v>
      </c>
      <c r="I130" s="2698">
        <f t="shared" si="117"/>
        <v>2.9000000000000004</v>
      </c>
      <c r="J130" s="2785">
        <f t="shared" si="117"/>
        <v>1.2749999999999999</v>
      </c>
      <c r="K130" s="2790">
        <f t="shared" si="102"/>
        <v>107.51250000000002</v>
      </c>
      <c r="M130" s="2693"/>
      <c r="N130" s="2712" t="s">
        <v>1086</v>
      </c>
      <c r="O130" s="2712"/>
      <c r="P130" s="2708"/>
      <c r="Q130" s="2747">
        <v>0.05</v>
      </c>
      <c r="R130" s="2747">
        <v>0.1</v>
      </c>
      <c r="S130" s="2749">
        <v>0.125</v>
      </c>
      <c r="T130" s="2604">
        <f t="shared" si="103"/>
        <v>0.13750000000000001</v>
      </c>
      <c r="U130" s="2751">
        <v>0.1</v>
      </c>
      <c r="V130" s="2747">
        <v>7.4999999999999997E-2</v>
      </c>
      <c r="W130" s="2757">
        <v>10</v>
      </c>
    </row>
    <row r="131" spans="2:23" ht="15" customHeight="1">
      <c r="B131" s="2804"/>
      <c r="C131" s="2778"/>
      <c r="D131" s="2480"/>
      <c r="E131" s="4325" t="str">
        <f>N131</f>
        <v>ABATS</v>
      </c>
      <c r="F131" s="4326"/>
      <c r="G131" s="4326"/>
      <c r="H131" s="4326"/>
      <c r="I131" s="4326"/>
      <c r="J131" s="4326"/>
      <c r="K131" s="4327"/>
      <c r="M131" s="2699"/>
      <c r="N131" s="4321" t="s">
        <v>1087</v>
      </c>
      <c r="O131" s="4321"/>
      <c r="P131" s="4321"/>
      <c r="Q131" s="4321"/>
      <c r="R131" s="4321"/>
      <c r="S131" s="4321"/>
      <c r="T131" s="4321"/>
      <c r="U131" s="4321"/>
      <c r="V131" s="4321"/>
      <c r="W131" s="4322"/>
    </row>
    <row r="132" spans="2:23" ht="15" customHeight="1">
      <c r="B132" s="2804"/>
      <c r="C132" s="2778"/>
      <c r="D132" s="2480"/>
      <c r="E132" s="4328"/>
      <c r="F132" s="4329"/>
      <c r="G132" s="4329"/>
      <c r="H132" s="4329"/>
      <c r="I132" s="4329"/>
      <c r="J132" s="4329"/>
      <c r="K132" s="4330"/>
      <c r="M132" s="2699"/>
      <c r="N132" s="4323"/>
      <c r="O132" s="4323"/>
      <c r="P132" s="4323"/>
      <c r="Q132" s="4323"/>
      <c r="R132" s="4323"/>
      <c r="S132" s="4323"/>
      <c r="T132" s="4323"/>
      <c r="U132" s="4323"/>
      <c r="V132" s="4323"/>
      <c r="W132" s="4324"/>
    </row>
    <row r="133" spans="2:23" ht="15.75">
      <c r="B133" s="2803" t="str">
        <f>N133</f>
        <v>Foie, langue, rognons, boudin</v>
      </c>
      <c r="C133" s="2791"/>
      <c r="D133" s="2480"/>
      <c r="E133" s="2785">
        <f t="shared" ref="E133:J133" si="118">Q133*E16</f>
        <v>12.65</v>
      </c>
      <c r="F133" s="2785">
        <f t="shared" si="118"/>
        <v>58.030000000000008</v>
      </c>
      <c r="G133" s="2697">
        <f t="shared" si="118"/>
        <v>5.28</v>
      </c>
      <c r="H133" s="2698">
        <f t="shared" si="118"/>
        <v>1.573</v>
      </c>
      <c r="I133" s="2698">
        <f t="shared" si="118"/>
        <v>2.9000000000000004</v>
      </c>
      <c r="J133" s="2785">
        <f t="shared" si="118"/>
        <v>1.1900000000000002</v>
      </c>
      <c r="K133" s="2790">
        <f>SUM(E133:J133)</f>
        <v>81.623000000000005</v>
      </c>
      <c r="M133" s="2693"/>
      <c r="N133" s="2710" t="s">
        <v>1088</v>
      </c>
      <c r="O133" s="2710"/>
      <c r="P133" s="2724"/>
      <c r="Q133" s="2747">
        <v>0.05</v>
      </c>
      <c r="R133" s="2747">
        <v>7.0000000000000007E-2</v>
      </c>
      <c r="S133" s="2749">
        <v>0.11</v>
      </c>
      <c r="T133" s="2604">
        <f>(S133*W133%)+S133</f>
        <v>0.121</v>
      </c>
      <c r="U133" s="2751">
        <v>0.1</v>
      </c>
      <c r="V133" s="2747">
        <v>7.0000000000000007E-2</v>
      </c>
      <c r="W133" s="2757">
        <v>10</v>
      </c>
    </row>
    <row r="134" spans="2:23" ht="15.75">
      <c r="B134" s="2803" t="str">
        <f>N134</f>
        <v>Tripes avec sauce</v>
      </c>
      <c r="C134" s="2791"/>
      <c r="D134" s="2480"/>
      <c r="E134" s="2785">
        <f t="shared" ref="E134:J134" si="119">Q134*E16</f>
        <v>12.65</v>
      </c>
      <c r="F134" s="2785">
        <f t="shared" si="119"/>
        <v>58.030000000000008</v>
      </c>
      <c r="G134" s="2697">
        <f t="shared" si="119"/>
        <v>7.1999999999999993</v>
      </c>
      <c r="H134" s="2698">
        <f t="shared" si="119"/>
        <v>2.1449999999999996</v>
      </c>
      <c r="I134" s="2698">
        <f t="shared" si="119"/>
        <v>4.3499999999999996</v>
      </c>
      <c r="J134" s="2785">
        <f t="shared" si="119"/>
        <v>2.3800000000000003</v>
      </c>
      <c r="K134" s="2790">
        <f>SUM(E134:J134)</f>
        <v>86.754999999999995</v>
      </c>
      <c r="M134" s="2693"/>
      <c r="N134" s="2712" t="s">
        <v>1089</v>
      </c>
      <c r="O134" s="2712"/>
      <c r="P134" s="2725"/>
      <c r="Q134" s="2747">
        <v>0.05</v>
      </c>
      <c r="R134" s="2747">
        <v>7.0000000000000007E-2</v>
      </c>
      <c r="S134" s="2749">
        <v>0.15</v>
      </c>
      <c r="T134" s="2604">
        <f>(S134*W134%)+S134</f>
        <v>0.16499999999999998</v>
      </c>
      <c r="U134" s="2751">
        <v>0.15</v>
      </c>
      <c r="V134" s="2747">
        <v>0.14000000000000001</v>
      </c>
      <c r="W134" s="2757">
        <v>10</v>
      </c>
    </row>
    <row r="135" spans="2:23" ht="15" customHeight="1">
      <c r="B135" s="2804"/>
      <c r="C135" s="2778"/>
      <c r="D135" s="2480"/>
      <c r="E135" s="4325" t="str">
        <f>N135</f>
        <v>OEUFS (plat principal)</v>
      </c>
      <c r="F135" s="4326"/>
      <c r="G135" s="4326"/>
      <c r="H135" s="4326"/>
      <c r="I135" s="4326"/>
      <c r="J135" s="4326"/>
      <c r="K135" s="4327"/>
      <c r="M135" s="2699"/>
      <c r="N135" s="4321" t="s">
        <v>1090</v>
      </c>
      <c r="O135" s="4321"/>
      <c r="P135" s="4321"/>
      <c r="Q135" s="4321"/>
      <c r="R135" s="4321"/>
      <c r="S135" s="4321"/>
      <c r="T135" s="4321"/>
      <c r="U135" s="4321"/>
      <c r="V135" s="4321"/>
      <c r="W135" s="4322"/>
    </row>
    <row r="136" spans="2:23" ht="15" customHeight="1">
      <c r="B136" s="2804"/>
      <c r="C136" s="2778"/>
      <c r="D136" s="2480"/>
      <c r="E136" s="4328"/>
      <c r="F136" s="4329"/>
      <c r="G136" s="4329"/>
      <c r="H136" s="4329"/>
      <c r="I136" s="4329"/>
      <c r="J136" s="4329"/>
      <c r="K136" s="4330"/>
      <c r="M136" s="2699"/>
      <c r="N136" s="4323"/>
      <c r="O136" s="4323"/>
      <c r="P136" s="4323"/>
      <c r="Q136" s="4323"/>
      <c r="R136" s="4323"/>
      <c r="S136" s="4323"/>
      <c r="T136" s="4323"/>
      <c r="U136" s="4323"/>
      <c r="V136" s="4323"/>
      <c r="W136" s="4324"/>
    </row>
    <row r="137" spans="2:23" ht="15.75">
      <c r="B137" s="2802" t="str">
        <f>N137</f>
        <v>Œufs durs (à l'unité)</v>
      </c>
      <c r="C137" s="2791"/>
      <c r="D137" s="2480"/>
      <c r="E137" s="2789">
        <f t="shared" ref="E137:J137" si="120">Q137*E16</f>
        <v>253</v>
      </c>
      <c r="F137" s="2789">
        <f t="shared" si="120"/>
        <v>1658</v>
      </c>
      <c r="G137" s="2703">
        <f t="shared" si="120"/>
        <v>120</v>
      </c>
      <c r="H137" s="2704">
        <f t="shared" si="120"/>
        <v>35.75</v>
      </c>
      <c r="I137" s="2704">
        <f t="shared" si="120"/>
        <v>58</v>
      </c>
      <c r="J137" s="2789">
        <f t="shared" si="120"/>
        <v>25.5</v>
      </c>
      <c r="K137" s="2790">
        <f>SUM(E137:J137)</f>
        <v>2150.25</v>
      </c>
      <c r="M137" s="2693"/>
      <c r="N137" s="2710" t="s">
        <v>6924</v>
      </c>
      <c r="O137" s="2710"/>
      <c r="P137" s="2724"/>
      <c r="Q137" s="2747">
        <v>1</v>
      </c>
      <c r="R137" s="2747">
        <v>2</v>
      </c>
      <c r="S137" s="2749">
        <v>2.5</v>
      </c>
      <c r="T137" s="2604">
        <f>(S137*W137%)+S137</f>
        <v>2.75</v>
      </c>
      <c r="U137" s="2751">
        <v>2</v>
      </c>
      <c r="V137" s="2747">
        <v>1.5</v>
      </c>
      <c r="W137" s="2757">
        <v>10</v>
      </c>
    </row>
    <row r="138" spans="2:23" ht="15.75">
      <c r="B138" s="2803" t="str">
        <f>N138</f>
        <v>Omelette</v>
      </c>
      <c r="C138" s="2791"/>
      <c r="D138" s="2480"/>
      <c r="E138" s="2785">
        <f t="shared" ref="E138:J138" si="121">Q138*E16</f>
        <v>15.18</v>
      </c>
      <c r="F138" s="2785">
        <f t="shared" si="121"/>
        <v>74.61</v>
      </c>
      <c r="G138" s="2697">
        <f t="shared" si="121"/>
        <v>5.28</v>
      </c>
      <c r="H138" s="2698">
        <f t="shared" si="121"/>
        <v>1.573</v>
      </c>
      <c r="I138" s="2698">
        <f t="shared" si="121"/>
        <v>2.61</v>
      </c>
      <c r="J138" s="2785">
        <f t="shared" si="121"/>
        <v>1.02</v>
      </c>
      <c r="K138" s="2790">
        <f>SUM(E138:J138)</f>
        <v>100.27299999999998</v>
      </c>
      <c r="M138" s="2693"/>
      <c r="N138" s="2712" t="s">
        <v>1091</v>
      </c>
      <c r="O138" s="2712"/>
      <c r="P138" s="2725"/>
      <c r="Q138" s="2747">
        <v>0.06</v>
      </c>
      <c r="R138" s="2747">
        <v>0.09</v>
      </c>
      <c r="S138" s="2749">
        <v>0.11</v>
      </c>
      <c r="T138" s="2604">
        <f>(S138*W138%)+S138</f>
        <v>0.121</v>
      </c>
      <c r="U138" s="2751">
        <v>0.09</v>
      </c>
      <c r="V138" s="2747">
        <v>0.06</v>
      </c>
      <c r="W138" s="2757">
        <v>10</v>
      </c>
    </row>
    <row r="139" spans="2:23" ht="15" customHeight="1">
      <c r="B139" s="2804"/>
      <c r="C139" s="2778"/>
      <c r="D139" s="2480"/>
      <c r="E139" s="4325" t="str">
        <f>N139</f>
        <v>POISSONS (Sans sauce)</v>
      </c>
      <c r="F139" s="4326"/>
      <c r="G139" s="4326"/>
      <c r="H139" s="4326"/>
      <c r="I139" s="4326"/>
      <c r="J139" s="4326"/>
      <c r="K139" s="4327"/>
      <c r="M139" s="2699"/>
      <c r="N139" s="4321" t="s">
        <v>1092</v>
      </c>
      <c r="O139" s="4321"/>
      <c r="P139" s="4321"/>
      <c r="Q139" s="4321"/>
      <c r="R139" s="4321"/>
      <c r="S139" s="4321"/>
      <c r="T139" s="4321"/>
      <c r="U139" s="4321"/>
      <c r="V139" s="4321"/>
      <c r="W139" s="4322"/>
    </row>
    <row r="140" spans="2:23" ht="15" customHeight="1">
      <c r="B140" s="2804"/>
      <c r="C140" s="2778"/>
      <c r="D140" s="2480"/>
      <c r="E140" s="4328"/>
      <c r="F140" s="4329"/>
      <c r="G140" s="4329"/>
      <c r="H140" s="4329"/>
      <c r="I140" s="4329"/>
      <c r="J140" s="4329"/>
      <c r="K140" s="4330"/>
      <c r="M140" s="2699"/>
      <c r="N140" s="4323"/>
      <c r="O140" s="4323"/>
      <c r="P140" s="4323"/>
      <c r="Q140" s="4323"/>
      <c r="R140" s="4323"/>
      <c r="S140" s="4323"/>
      <c r="T140" s="4323"/>
      <c r="U140" s="4323"/>
      <c r="V140" s="4323"/>
      <c r="W140" s="4324"/>
    </row>
    <row r="141" spans="2:23" ht="15.75">
      <c r="B141" s="2803" t="str">
        <f>N141</f>
        <v>Poissons non enrobés sans arêtes (filets, rôtis,
steaks, brochettes, cubes)</v>
      </c>
      <c r="C141" s="2791"/>
      <c r="D141" s="2480"/>
      <c r="E141" s="2785">
        <f t="shared" ref="E141:J141" si="122">Q141*E16</f>
        <v>12.65</v>
      </c>
      <c r="F141" s="2785">
        <f t="shared" si="122"/>
        <v>58.030000000000008</v>
      </c>
      <c r="G141" s="2697">
        <f t="shared" si="122"/>
        <v>5.28</v>
      </c>
      <c r="H141" s="2698">
        <f t="shared" si="122"/>
        <v>1.573</v>
      </c>
      <c r="I141" s="2698">
        <f t="shared" si="122"/>
        <v>2.9000000000000004</v>
      </c>
      <c r="J141" s="2785">
        <f t="shared" si="122"/>
        <v>1.1900000000000002</v>
      </c>
      <c r="K141" s="2790">
        <f>SUM(E141:J141)</f>
        <v>81.623000000000005</v>
      </c>
      <c r="M141" s="2693"/>
      <c r="N141" s="2710" t="s">
        <v>1093</v>
      </c>
      <c r="O141" s="2710"/>
      <c r="P141" s="2724"/>
      <c r="Q141" s="2747">
        <v>0.05</v>
      </c>
      <c r="R141" s="2747">
        <v>7.0000000000000007E-2</v>
      </c>
      <c r="S141" s="2749">
        <v>0.11</v>
      </c>
      <c r="T141" s="2604">
        <f>(S141*W141%)+S141</f>
        <v>0.121</v>
      </c>
      <c r="U141" s="2751">
        <v>0.1</v>
      </c>
      <c r="V141" s="2747">
        <v>7.0000000000000007E-2</v>
      </c>
      <c r="W141" s="2757">
        <v>10</v>
      </c>
    </row>
    <row r="142" spans="2:23" ht="15.75">
      <c r="B142" s="2803" t="str">
        <f>N142</f>
        <v>Brochettes de poisson</v>
      </c>
      <c r="C142" s="2791"/>
      <c r="D142" s="2480"/>
      <c r="E142" s="2785">
        <f t="shared" ref="E142:J142" si="123">Q142*E16</f>
        <v>12.65</v>
      </c>
      <c r="F142" s="2785">
        <f t="shared" si="123"/>
        <v>58.030000000000008</v>
      </c>
      <c r="G142" s="2697">
        <f t="shared" si="123"/>
        <v>5.28</v>
      </c>
      <c r="H142" s="2698">
        <f t="shared" si="123"/>
        <v>1.573</v>
      </c>
      <c r="I142" s="2698">
        <f t="shared" si="123"/>
        <v>2.9000000000000004</v>
      </c>
      <c r="J142" s="2785">
        <f t="shared" si="123"/>
        <v>1.1900000000000002</v>
      </c>
      <c r="K142" s="2790">
        <f>SUM(E142:J142)</f>
        <v>81.623000000000005</v>
      </c>
      <c r="M142" s="2693"/>
      <c r="N142" s="2710" t="s">
        <v>1094</v>
      </c>
      <c r="O142" s="2710"/>
      <c r="P142" s="2724"/>
      <c r="Q142" s="2747">
        <v>0.05</v>
      </c>
      <c r="R142" s="2747">
        <v>7.0000000000000007E-2</v>
      </c>
      <c r="S142" s="2749">
        <v>0.11</v>
      </c>
      <c r="T142" s="2604">
        <f>(S142*W142%)+S142</f>
        <v>0.121</v>
      </c>
      <c r="U142" s="2751">
        <v>0.1</v>
      </c>
      <c r="V142" s="2747">
        <v>7.0000000000000007E-2</v>
      </c>
      <c r="W142" s="2757">
        <v>10</v>
      </c>
    </row>
    <row r="143" spans="2:23" ht="15.75">
      <c r="B143" s="2803" t="str">
        <f>N143</f>
        <v>Darne</v>
      </c>
      <c r="C143" s="2791"/>
      <c r="D143" s="2480"/>
      <c r="E143" s="2785">
        <f t="shared" ref="E143:J143" si="124">Q143*E16</f>
        <v>0</v>
      </c>
      <c r="F143" s="2785">
        <f t="shared" si="124"/>
        <v>0</v>
      </c>
      <c r="G143" s="2697">
        <f t="shared" si="124"/>
        <v>54.239999999999995</v>
      </c>
      <c r="H143" s="2698">
        <f t="shared" si="124"/>
        <v>16.158999999999999</v>
      </c>
      <c r="I143" s="2698">
        <f t="shared" si="124"/>
        <v>3.48</v>
      </c>
      <c r="J143" s="2785">
        <f t="shared" si="124"/>
        <v>1.36</v>
      </c>
      <c r="K143" s="2790">
        <f>SUM(E143:J143)</f>
        <v>75.239000000000004</v>
      </c>
      <c r="M143" s="2693"/>
      <c r="N143" s="2710" t="s">
        <v>1095</v>
      </c>
      <c r="O143" s="2710"/>
      <c r="P143" s="2724"/>
      <c r="Q143" s="2747">
        <v>0</v>
      </c>
      <c r="R143" s="2747">
        <v>0</v>
      </c>
      <c r="S143" s="2749">
        <v>1.1299999999999999</v>
      </c>
      <c r="T143" s="2604">
        <f>(S143*W143%)+S143</f>
        <v>1.2429999999999999</v>
      </c>
      <c r="U143" s="2751">
        <v>0.12</v>
      </c>
      <c r="V143" s="2747">
        <v>0.08</v>
      </c>
      <c r="W143" s="2757">
        <v>10</v>
      </c>
    </row>
    <row r="144" spans="2:23" ht="15.75">
      <c r="B144" s="2803" t="str">
        <f>N144</f>
        <v>Beignets, poissons panés ou enrobés (croquettes,
paupiettes,…)</v>
      </c>
      <c r="C144" s="2791"/>
      <c r="D144" s="2480"/>
      <c r="E144" s="2785">
        <f t="shared" ref="E144:J144" si="125">Q144*E16</f>
        <v>12.65</v>
      </c>
      <c r="F144" s="2785">
        <f t="shared" si="125"/>
        <v>58.030000000000008</v>
      </c>
      <c r="G144" s="2697">
        <f t="shared" si="125"/>
        <v>5.28</v>
      </c>
      <c r="H144" s="2698">
        <f t="shared" si="125"/>
        <v>1.573</v>
      </c>
      <c r="I144" s="2698">
        <f t="shared" si="125"/>
        <v>2.9000000000000004</v>
      </c>
      <c r="J144" s="2785">
        <f t="shared" si="125"/>
        <v>1.1900000000000002</v>
      </c>
      <c r="K144" s="2790">
        <f>SUM(E144:J144)</f>
        <v>81.623000000000005</v>
      </c>
      <c r="M144" s="2693"/>
      <c r="N144" s="2710" t="s">
        <v>1096</v>
      </c>
      <c r="O144" s="2710"/>
      <c r="P144" s="2724"/>
      <c r="Q144" s="2747">
        <v>0.05</v>
      </c>
      <c r="R144" s="2747">
        <v>7.0000000000000007E-2</v>
      </c>
      <c r="S144" s="2749">
        <v>0.11</v>
      </c>
      <c r="T144" s="2604">
        <f>(S144*W144%)+S144</f>
        <v>0.121</v>
      </c>
      <c r="U144" s="2751">
        <v>0.1</v>
      </c>
      <c r="V144" s="2747">
        <v>7.0000000000000007E-2</v>
      </c>
      <c r="W144" s="2757">
        <v>10</v>
      </c>
    </row>
    <row r="145" spans="2:23" ht="15.75">
      <c r="B145" s="2803" t="str">
        <f>N145</f>
        <v>Poissons entiers</v>
      </c>
      <c r="C145" s="2791"/>
      <c r="D145" s="2480"/>
      <c r="E145" s="2785">
        <f t="shared" ref="E145:J145" si="126">Q145*E16</f>
        <v>0</v>
      </c>
      <c r="F145" s="2785">
        <f t="shared" si="126"/>
        <v>0</v>
      </c>
      <c r="G145" s="2697">
        <f t="shared" si="126"/>
        <v>7.68</v>
      </c>
      <c r="H145" s="2698">
        <f t="shared" si="126"/>
        <v>2.2879999999999998</v>
      </c>
      <c r="I145" s="2698">
        <f t="shared" si="126"/>
        <v>4.3499999999999996</v>
      </c>
      <c r="J145" s="2785">
        <f t="shared" si="126"/>
        <v>1.87</v>
      </c>
      <c r="K145" s="2790">
        <f>SUM(E145:J145)</f>
        <v>16.187999999999999</v>
      </c>
      <c r="M145" s="2693"/>
      <c r="N145" s="2712" t="s">
        <v>1097</v>
      </c>
      <c r="O145" s="2712"/>
      <c r="P145" s="2725"/>
      <c r="Q145" s="2747">
        <v>0</v>
      </c>
      <c r="R145" s="2747">
        <v>0</v>
      </c>
      <c r="S145" s="2749">
        <v>0.16</v>
      </c>
      <c r="T145" s="2604">
        <f>(S145*W145%)+S145</f>
        <v>0.17599999999999999</v>
      </c>
      <c r="U145" s="2751">
        <v>0.15</v>
      </c>
      <c r="V145" s="2747">
        <v>0.11</v>
      </c>
      <c r="W145" s="2757">
        <v>10</v>
      </c>
    </row>
    <row r="146" spans="2:23" ht="15" customHeight="1">
      <c r="B146" s="2804"/>
      <c r="C146" s="2778"/>
      <c r="D146" s="2480"/>
      <c r="E146" s="4325" t="str">
        <f>N146</f>
        <v>*- PLATS COMPOSES (denrée protidique et garniture)</v>
      </c>
      <c r="F146" s="4326"/>
      <c r="G146" s="4326"/>
      <c r="H146" s="4326"/>
      <c r="I146" s="4326"/>
      <c r="J146" s="4326"/>
      <c r="K146" s="4327"/>
      <c r="M146" s="2699"/>
      <c r="N146" s="4321" t="s">
        <v>1098</v>
      </c>
      <c r="O146" s="4321"/>
      <c r="P146" s="4321"/>
      <c r="Q146" s="4321"/>
      <c r="R146" s="4321"/>
      <c r="S146" s="4321"/>
      <c r="T146" s="4321"/>
      <c r="U146" s="4321"/>
      <c r="V146" s="4321"/>
      <c r="W146" s="4322"/>
    </row>
    <row r="147" spans="2:23" ht="15" customHeight="1">
      <c r="B147" s="2804"/>
      <c r="C147" s="2778"/>
      <c r="D147" s="2480"/>
      <c r="E147" s="4328"/>
      <c r="F147" s="4329"/>
      <c r="G147" s="4329"/>
      <c r="H147" s="4329"/>
      <c r="I147" s="4329"/>
      <c r="J147" s="4329"/>
      <c r="K147" s="4330"/>
      <c r="M147" s="2699"/>
      <c r="N147" s="4323"/>
      <c r="O147" s="4323"/>
      <c r="P147" s="4323"/>
      <c r="Q147" s="4323"/>
      <c r="R147" s="4323"/>
      <c r="S147" s="4323"/>
      <c r="T147" s="4323"/>
      <c r="U147" s="4323"/>
      <c r="V147" s="4323"/>
      <c r="W147" s="4324"/>
    </row>
    <row r="148" spans="2:23" ht="15.75">
      <c r="B148" s="2803" t="str">
        <f t="shared" ref="B148:B155" si="127">N148</f>
        <v>Plat composé, choucroute, paëlla, etc. (poids minimum d’aliment protidique)</v>
      </c>
      <c r="C148" s="2791"/>
      <c r="D148" s="2480"/>
      <c r="E148" s="2785">
        <f t="shared" ref="E148:J148" si="128">Q148*E16</f>
        <v>12.65</v>
      </c>
      <c r="F148" s="2785">
        <f t="shared" si="128"/>
        <v>58.030000000000008</v>
      </c>
      <c r="G148" s="2697">
        <f t="shared" si="128"/>
        <v>5.28</v>
      </c>
      <c r="H148" s="2698">
        <f t="shared" si="128"/>
        <v>1.573</v>
      </c>
      <c r="I148" s="2698">
        <f t="shared" si="128"/>
        <v>2.9000000000000004</v>
      </c>
      <c r="J148" s="2785">
        <f t="shared" si="128"/>
        <v>1.1900000000000002</v>
      </c>
      <c r="K148" s="2790">
        <f t="shared" ref="K148:K155" si="129">SUM(E148:J148)</f>
        <v>81.623000000000005</v>
      </c>
      <c r="M148" s="2693"/>
      <c r="N148" s="2710" t="s">
        <v>6925</v>
      </c>
      <c r="O148" s="2710"/>
      <c r="P148" s="2724"/>
      <c r="Q148" s="2747">
        <v>0.05</v>
      </c>
      <c r="R148" s="2747">
        <v>7.0000000000000007E-2</v>
      </c>
      <c r="S148" s="2749">
        <v>0.11</v>
      </c>
      <c r="T148" s="2604">
        <f t="shared" ref="T148:T155" si="130">(S148*W148%)+S148</f>
        <v>0.121</v>
      </c>
      <c r="U148" s="2751">
        <v>0.1</v>
      </c>
      <c r="V148" s="2747">
        <v>7.0000000000000007E-2</v>
      </c>
      <c r="W148" s="2757">
        <v>10</v>
      </c>
    </row>
    <row r="149" spans="2:23" ht="15.75">
      <c r="B149" s="2803" t="str">
        <f t="shared" si="127"/>
        <v>Hachis Parmentier, Brandade, Légumes farcis (poids minimum d’aliment protidique)</v>
      </c>
      <c r="C149" s="2791"/>
      <c r="D149" s="2480"/>
      <c r="E149" s="2785">
        <f t="shared" ref="E149:J149" si="131">Q149*E16</f>
        <v>12.65</v>
      </c>
      <c r="F149" s="2785">
        <f t="shared" si="131"/>
        <v>58.030000000000008</v>
      </c>
      <c r="G149" s="2697">
        <f t="shared" si="131"/>
        <v>5.28</v>
      </c>
      <c r="H149" s="2698">
        <f t="shared" si="131"/>
        <v>1.573</v>
      </c>
      <c r="I149" s="2698">
        <f t="shared" si="131"/>
        <v>2.9000000000000004</v>
      </c>
      <c r="J149" s="2785">
        <f t="shared" si="131"/>
        <v>1.1900000000000002</v>
      </c>
      <c r="K149" s="2790">
        <f t="shared" si="129"/>
        <v>81.623000000000005</v>
      </c>
      <c r="M149" s="2693"/>
      <c r="N149" s="2710" t="s">
        <v>6926</v>
      </c>
      <c r="O149" s="2710"/>
      <c r="P149" s="2724"/>
      <c r="Q149" s="2747">
        <v>0.05</v>
      </c>
      <c r="R149" s="2747">
        <v>7.0000000000000007E-2</v>
      </c>
      <c r="S149" s="2749">
        <v>0.11</v>
      </c>
      <c r="T149" s="2604">
        <f t="shared" si="130"/>
        <v>0.121</v>
      </c>
      <c r="U149" s="2751">
        <v>0.1</v>
      </c>
      <c r="V149" s="2747">
        <v>7.0000000000000007E-2</v>
      </c>
      <c r="W149" s="2757">
        <v>10</v>
      </c>
    </row>
    <row r="150" spans="2:23" ht="15.75">
      <c r="B150" s="2803" t="str">
        <f t="shared" si="127"/>
        <v>Raviolis, Cannellonis, Lasagnes ... (poids ration
avec sauce)</v>
      </c>
      <c r="C150" s="2791"/>
      <c r="D150" s="2480"/>
      <c r="E150" s="2785">
        <f t="shared" ref="E150:J150" si="132">Q150*E16</f>
        <v>45.54</v>
      </c>
      <c r="F150" s="2785">
        <f t="shared" si="132"/>
        <v>207.25</v>
      </c>
      <c r="G150" s="2697">
        <f t="shared" si="132"/>
        <v>13.440000000000001</v>
      </c>
      <c r="H150" s="2698">
        <f t="shared" si="132"/>
        <v>4.0040000000000004</v>
      </c>
      <c r="I150" s="2698">
        <f t="shared" si="132"/>
        <v>7.25</v>
      </c>
      <c r="J150" s="2785">
        <f t="shared" si="132"/>
        <v>2.89</v>
      </c>
      <c r="K150" s="2790">
        <f t="shared" si="129"/>
        <v>280.37400000000002</v>
      </c>
      <c r="M150" s="2693"/>
      <c r="N150" s="2710" t="s">
        <v>1099</v>
      </c>
      <c r="O150" s="2710"/>
      <c r="P150" s="2724"/>
      <c r="Q150" s="2747">
        <v>0.18</v>
      </c>
      <c r="R150" s="2747">
        <v>0.25</v>
      </c>
      <c r="S150" s="2749">
        <v>0.28000000000000003</v>
      </c>
      <c r="T150" s="2604">
        <f t="shared" si="130"/>
        <v>0.30800000000000005</v>
      </c>
      <c r="U150" s="2751">
        <v>0.25</v>
      </c>
      <c r="V150" s="2747">
        <v>0.17</v>
      </c>
      <c r="W150" s="2757">
        <v>10</v>
      </c>
    </row>
    <row r="151" spans="2:23" ht="15.75">
      <c r="B151" s="2803" t="str">
        <f t="shared" si="127"/>
        <v>Préparations pâtissières (crêpes, pizzas, croque-
monsieur, friands, quiches)</v>
      </c>
      <c r="C151" s="2791"/>
      <c r="D151" s="2480"/>
      <c r="E151" s="2785">
        <f t="shared" ref="E151:J151" si="133">Q151*E16</f>
        <v>25.3</v>
      </c>
      <c r="F151" s="2785">
        <f t="shared" si="133"/>
        <v>124.35</v>
      </c>
      <c r="G151" s="2697">
        <f t="shared" si="133"/>
        <v>9.6000000000000014</v>
      </c>
      <c r="H151" s="2698">
        <f t="shared" si="133"/>
        <v>2.8600000000000003</v>
      </c>
      <c r="I151" s="2698">
        <f t="shared" si="133"/>
        <v>4.3499999999999996</v>
      </c>
      <c r="J151" s="2785">
        <f t="shared" si="133"/>
        <v>2.5499999999999998</v>
      </c>
      <c r="K151" s="2790">
        <f t="shared" si="129"/>
        <v>169.01000000000002</v>
      </c>
      <c r="M151" s="2693"/>
      <c r="N151" s="2710" t="s">
        <v>1100</v>
      </c>
      <c r="O151" s="2710"/>
      <c r="P151" s="2724"/>
      <c r="Q151" s="2747">
        <v>0.1</v>
      </c>
      <c r="R151" s="2747">
        <v>0.15</v>
      </c>
      <c r="S151" s="2749">
        <v>0.2</v>
      </c>
      <c r="T151" s="2604">
        <f t="shared" si="130"/>
        <v>0.22000000000000003</v>
      </c>
      <c r="U151" s="2751">
        <v>0.15</v>
      </c>
      <c r="V151" s="2747">
        <v>0.15</v>
      </c>
      <c r="W151" s="2757">
        <v>10</v>
      </c>
    </row>
    <row r="152" spans="2:23" ht="15.75">
      <c r="B152" s="2803" t="str">
        <f t="shared" si="127"/>
        <v>Quenelle</v>
      </c>
      <c r="C152" s="2791"/>
      <c r="D152" s="2480"/>
      <c r="E152" s="2785">
        <f t="shared" ref="E152:J152" si="134">Q152*E16</f>
        <v>15.18</v>
      </c>
      <c r="F152" s="2785">
        <f t="shared" si="134"/>
        <v>66.320000000000007</v>
      </c>
      <c r="G152" s="2697">
        <f t="shared" si="134"/>
        <v>6.7200000000000006</v>
      </c>
      <c r="H152" s="2698">
        <f t="shared" si="134"/>
        <v>2.0020000000000002</v>
      </c>
      <c r="I152" s="2698">
        <f t="shared" si="134"/>
        <v>3.48</v>
      </c>
      <c r="J152" s="2785">
        <f t="shared" si="134"/>
        <v>1.36</v>
      </c>
      <c r="K152" s="2790">
        <f t="shared" si="129"/>
        <v>95.061999999999998</v>
      </c>
      <c r="M152" s="2693"/>
      <c r="N152" s="2710" t="s">
        <v>1101</v>
      </c>
      <c r="O152" s="2710"/>
      <c r="P152" s="2724"/>
      <c r="Q152" s="2747">
        <v>0.06</v>
      </c>
      <c r="R152" s="2747">
        <v>0.08</v>
      </c>
      <c r="S152" s="2749">
        <v>0.14000000000000001</v>
      </c>
      <c r="T152" s="2604">
        <f t="shared" si="130"/>
        <v>0.15400000000000003</v>
      </c>
      <c r="U152" s="2751">
        <v>0.12</v>
      </c>
      <c r="V152" s="2747">
        <v>0.08</v>
      </c>
      <c r="W152" s="2757">
        <v>10</v>
      </c>
    </row>
    <row r="153" spans="2:23" ht="15.75">
      <c r="B153" s="2803">
        <f t="shared" si="127"/>
        <v>0</v>
      </c>
      <c r="C153" s="2791"/>
      <c r="D153" s="2480"/>
      <c r="E153" s="2785">
        <f t="shared" ref="E153:J153" si="135">Q153*E16</f>
        <v>0</v>
      </c>
      <c r="F153" s="2785">
        <f t="shared" si="135"/>
        <v>0</v>
      </c>
      <c r="G153" s="2697">
        <f t="shared" si="135"/>
        <v>0</v>
      </c>
      <c r="H153" s="2698">
        <f t="shared" si="135"/>
        <v>0</v>
      </c>
      <c r="I153" s="2698">
        <f t="shared" si="135"/>
        <v>0</v>
      </c>
      <c r="J153" s="2785">
        <f t="shared" si="135"/>
        <v>0</v>
      </c>
      <c r="K153" s="2790">
        <f t="shared" si="129"/>
        <v>0</v>
      </c>
      <c r="M153" s="2693"/>
      <c r="N153" s="2710"/>
      <c r="O153" s="2710"/>
      <c r="P153" s="2724"/>
      <c r="Q153" s="2747"/>
      <c r="R153" s="2747"/>
      <c r="S153" s="2749"/>
      <c r="T153" s="2604">
        <f t="shared" si="130"/>
        <v>0</v>
      </c>
      <c r="U153" s="2751"/>
      <c r="V153" s="2747"/>
      <c r="W153" s="2757"/>
    </row>
    <row r="154" spans="2:23" ht="15.75">
      <c r="B154" s="2803">
        <f t="shared" si="127"/>
        <v>0</v>
      </c>
      <c r="C154" s="2791"/>
      <c r="D154" s="2480"/>
      <c r="E154" s="2785">
        <f t="shared" ref="E154:J154" si="136">Q154*E16</f>
        <v>0</v>
      </c>
      <c r="F154" s="2785">
        <f t="shared" si="136"/>
        <v>0</v>
      </c>
      <c r="G154" s="2697">
        <f t="shared" si="136"/>
        <v>0</v>
      </c>
      <c r="H154" s="2698">
        <f t="shared" si="136"/>
        <v>0</v>
      </c>
      <c r="I154" s="2698">
        <f t="shared" si="136"/>
        <v>0</v>
      </c>
      <c r="J154" s="2785">
        <f t="shared" si="136"/>
        <v>0</v>
      </c>
      <c r="K154" s="2790">
        <f t="shared" si="129"/>
        <v>0</v>
      </c>
      <c r="M154" s="2693"/>
      <c r="N154" s="2710"/>
      <c r="O154" s="2710"/>
      <c r="P154" s="2724"/>
      <c r="Q154" s="2747"/>
      <c r="R154" s="2747"/>
      <c r="S154" s="2749"/>
      <c r="T154" s="2604">
        <f t="shared" si="130"/>
        <v>0</v>
      </c>
      <c r="U154" s="2751"/>
      <c r="V154" s="2747"/>
      <c r="W154" s="2757"/>
    </row>
    <row r="155" spans="2:23" ht="15.75">
      <c r="B155" s="2803" t="str">
        <f t="shared" si="127"/>
        <v>LEGUMES CUITS</v>
      </c>
      <c r="C155" s="2791"/>
      <c r="D155" s="2480"/>
      <c r="E155" s="2785">
        <f t="shared" ref="E155:J155" si="137">Q155*E16</f>
        <v>25.3</v>
      </c>
      <c r="F155" s="2785">
        <f t="shared" si="137"/>
        <v>82.9</v>
      </c>
      <c r="G155" s="2697">
        <f t="shared" si="137"/>
        <v>7.1999999999999993</v>
      </c>
      <c r="H155" s="2698">
        <f t="shared" si="137"/>
        <v>2.1449999999999996</v>
      </c>
      <c r="I155" s="2698">
        <f t="shared" si="137"/>
        <v>4.3499999999999996</v>
      </c>
      <c r="J155" s="2785">
        <f t="shared" si="137"/>
        <v>2.5499999999999998</v>
      </c>
      <c r="K155" s="2790">
        <f t="shared" si="129"/>
        <v>124.44499999999999</v>
      </c>
      <c r="M155" s="2693"/>
      <c r="N155" s="2712" t="s">
        <v>1102</v>
      </c>
      <c r="O155" s="2712"/>
      <c r="P155" s="2725"/>
      <c r="Q155" s="2747">
        <v>0.1</v>
      </c>
      <c r="R155" s="2747">
        <v>0.1</v>
      </c>
      <c r="S155" s="2749">
        <v>0.15</v>
      </c>
      <c r="T155" s="2604">
        <f t="shared" si="130"/>
        <v>0.16499999999999998</v>
      </c>
      <c r="U155" s="2751">
        <v>0.15</v>
      </c>
      <c r="V155" s="2747">
        <v>0.15</v>
      </c>
      <c r="W155" s="2757">
        <v>10</v>
      </c>
    </row>
    <row r="156" spans="2:23" ht="15" customHeight="1">
      <c r="B156" s="2804"/>
      <c r="C156" s="2778"/>
      <c r="D156" s="2480"/>
      <c r="E156" s="4325" t="str">
        <f>N156</f>
        <v>*- FÉCULENTS CUITS</v>
      </c>
      <c r="F156" s="4326"/>
      <c r="G156" s="4326"/>
      <c r="H156" s="4326"/>
      <c r="I156" s="4326"/>
      <c r="J156" s="4326"/>
      <c r="K156" s="4327"/>
      <c r="M156" s="2699"/>
      <c r="N156" s="4323" t="s">
        <v>1103</v>
      </c>
      <c r="O156" s="4323"/>
      <c r="P156" s="4323"/>
      <c r="Q156" s="4321"/>
      <c r="R156" s="4321"/>
      <c r="S156" s="4321"/>
      <c r="T156" s="4321"/>
      <c r="U156" s="4321"/>
      <c r="V156" s="4321"/>
      <c r="W156" s="4322"/>
    </row>
    <row r="157" spans="2:23" ht="15" customHeight="1">
      <c r="B157" s="2804"/>
      <c r="C157" s="2778"/>
      <c r="D157" s="2480"/>
      <c r="E157" s="4328"/>
      <c r="F157" s="4329"/>
      <c r="G157" s="4329"/>
      <c r="H157" s="4329"/>
      <c r="I157" s="4329"/>
      <c r="J157" s="4329"/>
      <c r="K157" s="4330"/>
      <c r="M157" s="2699"/>
      <c r="N157" s="4323"/>
      <c r="O157" s="4323"/>
      <c r="P157" s="4323"/>
      <c r="Q157" s="4323"/>
      <c r="R157" s="4323"/>
      <c r="S157" s="4323"/>
      <c r="T157" s="4323"/>
      <c r="U157" s="4323"/>
      <c r="V157" s="4323"/>
      <c r="W157" s="4324"/>
    </row>
    <row r="158" spans="2:23" ht="15.75">
      <c r="B158" s="2803" t="str">
        <f t="shared" ref="B158:B167" si="138">N158</f>
        <v>Riz – Pâtes – Pommes de terre</v>
      </c>
      <c r="C158" s="2791"/>
      <c r="D158" s="2480"/>
      <c r="E158" s="2785">
        <f t="shared" ref="E158:J158" si="139">Q158*E16</f>
        <v>30.36</v>
      </c>
      <c r="F158" s="2785">
        <f t="shared" si="139"/>
        <v>145.07499999999999</v>
      </c>
      <c r="G158" s="2697">
        <f t="shared" si="139"/>
        <v>10.56</v>
      </c>
      <c r="H158" s="2698">
        <f t="shared" si="139"/>
        <v>3.1459999999999999</v>
      </c>
      <c r="I158" s="2698">
        <f t="shared" si="139"/>
        <v>5.8000000000000007</v>
      </c>
      <c r="J158" s="2785">
        <f t="shared" si="139"/>
        <v>3.4000000000000004</v>
      </c>
      <c r="K158" s="2790">
        <f t="shared" ref="K158:K167" si="140">SUM(E158:J158)</f>
        <v>198.34100000000001</v>
      </c>
      <c r="M158" s="2693"/>
      <c r="N158" s="2710" t="s">
        <v>1104</v>
      </c>
      <c r="O158" s="2710"/>
      <c r="P158" s="2724"/>
      <c r="Q158" s="2747">
        <v>0.12</v>
      </c>
      <c r="R158" s="2747">
        <v>0.17499999999999999</v>
      </c>
      <c r="S158" s="2749">
        <v>0.22</v>
      </c>
      <c r="T158" s="2604">
        <f t="shared" ref="T158:T167" si="141">(S158*W158%)+S158</f>
        <v>0.24199999999999999</v>
      </c>
      <c r="U158" s="2751">
        <v>0.2</v>
      </c>
      <c r="V158" s="2747">
        <v>0.2</v>
      </c>
      <c r="W158" s="2757">
        <v>10</v>
      </c>
    </row>
    <row r="159" spans="2:23" ht="15.75">
      <c r="B159" s="2803" t="str">
        <f t="shared" si="138"/>
        <v>Purée de pomme de terre, fraiche ou reconstituée</v>
      </c>
      <c r="C159" s="2791"/>
      <c r="D159" s="2480"/>
      <c r="E159" s="2785">
        <f t="shared" ref="E159:J159" si="142">Q159*E16</f>
        <v>37.949999999999996</v>
      </c>
      <c r="F159" s="2785">
        <f t="shared" si="142"/>
        <v>978.21999999999991</v>
      </c>
      <c r="G159" s="2697">
        <f t="shared" si="142"/>
        <v>12</v>
      </c>
      <c r="H159" s="2698">
        <f t="shared" si="142"/>
        <v>3.5750000000000002</v>
      </c>
      <c r="I159" s="2698">
        <f t="shared" si="142"/>
        <v>6.67</v>
      </c>
      <c r="J159" s="2785">
        <f t="shared" si="142"/>
        <v>3.91</v>
      </c>
      <c r="K159" s="2790">
        <f t="shared" si="140"/>
        <v>1042.3250000000003</v>
      </c>
      <c r="M159" s="2693"/>
      <c r="N159" s="2710" t="s">
        <v>1105</v>
      </c>
      <c r="O159" s="2710"/>
      <c r="P159" s="2724"/>
      <c r="Q159" s="2747">
        <v>0.15</v>
      </c>
      <c r="R159" s="2747">
        <v>1.18</v>
      </c>
      <c r="S159" s="2749">
        <v>0.25</v>
      </c>
      <c r="T159" s="2604">
        <f t="shared" si="141"/>
        <v>0.27500000000000002</v>
      </c>
      <c r="U159" s="2751">
        <v>0.23</v>
      </c>
      <c r="V159" s="2747">
        <v>0.23</v>
      </c>
      <c r="W159" s="2757">
        <v>10</v>
      </c>
    </row>
    <row r="160" spans="2:23" ht="15.75">
      <c r="B160" s="2803" t="str">
        <f t="shared" si="138"/>
        <v>Frites</v>
      </c>
      <c r="C160" s="2791"/>
      <c r="D160" s="2480"/>
      <c r="E160" s="2785">
        <f t="shared" ref="E160:J160" si="143">Q160*E16</f>
        <v>30.36</v>
      </c>
      <c r="F160" s="2785">
        <f t="shared" si="143"/>
        <v>140.93</v>
      </c>
      <c r="G160" s="2697">
        <f t="shared" si="143"/>
        <v>10.56</v>
      </c>
      <c r="H160" s="2698">
        <f t="shared" si="143"/>
        <v>3.1459999999999999</v>
      </c>
      <c r="I160" s="2698">
        <f t="shared" si="143"/>
        <v>5.8000000000000007</v>
      </c>
      <c r="J160" s="2785">
        <f t="shared" si="143"/>
        <v>3.4000000000000004</v>
      </c>
      <c r="K160" s="2790">
        <f t="shared" si="140"/>
        <v>194.19600000000003</v>
      </c>
      <c r="M160" s="2693"/>
      <c r="N160" s="2710" t="s">
        <v>1106</v>
      </c>
      <c r="O160" s="2710"/>
      <c r="P160" s="2724"/>
      <c r="Q160" s="2747">
        <v>0.12</v>
      </c>
      <c r="R160" s="2747">
        <v>0.17</v>
      </c>
      <c r="S160" s="2749">
        <v>0.22</v>
      </c>
      <c r="T160" s="2604">
        <f t="shared" si="141"/>
        <v>0.24199999999999999</v>
      </c>
      <c r="U160" s="2751">
        <v>0.2</v>
      </c>
      <c r="V160" s="2747">
        <v>0.2</v>
      </c>
      <c r="W160" s="2757">
        <v>10</v>
      </c>
    </row>
    <row r="161" spans="2:23" ht="15.75">
      <c r="B161" s="2803" t="str">
        <f t="shared" si="138"/>
        <v>Légumes secs</v>
      </c>
      <c r="C161" s="2791"/>
      <c r="D161" s="2480"/>
      <c r="E161" s="2785">
        <f t="shared" ref="E161:J161" si="144">Q161*E16</f>
        <v>30.36</v>
      </c>
      <c r="F161" s="2785">
        <f t="shared" si="144"/>
        <v>140.93</v>
      </c>
      <c r="G161" s="2697">
        <f t="shared" si="144"/>
        <v>10.56</v>
      </c>
      <c r="H161" s="2698">
        <f t="shared" si="144"/>
        <v>3.1459999999999999</v>
      </c>
      <c r="I161" s="2698">
        <f t="shared" si="144"/>
        <v>5.8000000000000007</v>
      </c>
      <c r="J161" s="2785">
        <f t="shared" si="144"/>
        <v>3.4000000000000004</v>
      </c>
      <c r="K161" s="2790">
        <f t="shared" si="140"/>
        <v>194.19600000000003</v>
      </c>
      <c r="M161" s="2693"/>
      <c r="N161" s="2710" t="s">
        <v>1107</v>
      </c>
      <c r="O161" s="2710"/>
      <c r="P161" s="2724"/>
      <c r="Q161" s="2747">
        <v>0.12</v>
      </c>
      <c r="R161" s="2747">
        <v>0.17</v>
      </c>
      <c r="S161" s="2749">
        <v>0.22</v>
      </c>
      <c r="T161" s="2604">
        <f t="shared" si="141"/>
        <v>0.24199999999999999</v>
      </c>
      <c r="U161" s="2751">
        <v>0.2</v>
      </c>
      <c r="V161" s="2747">
        <v>0.2</v>
      </c>
      <c r="W161" s="2757">
        <v>10</v>
      </c>
    </row>
    <row r="162" spans="2:23" ht="15.75">
      <c r="B162" s="2803" t="str">
        <f t="shared" si="138"/>
        <v xml:space="preserve">SAUCES POUR PLATS </v>
      </c>
      <c r="C162" s="2791"/>
      <c r="D162" s="2480"/>
      <c r="E162" s="2785">
        <f t="shared" ref="E162:J162" si="145">Q162*E16</f>
        <v>12.65</v>
      </c>
      <c r="F162" s="2785">
        <f t="shared" si="145"/>
        <v>58.030000000000008</v>
      </c>
      <c r="G162" s="2697">
        <f t="shared" si="145"/>
        <v>3.84</v>
      </c>
      <c r="H162" s="2698">
        <f t="shared" si="145"/>
        <v>1.1439999999999999</v>
      </c>
      <c r="I162" s="2698">
        <f t="shared" si="145"/>
        <v>0.23200000000000001</v>
      </c>
      <c r="J162" s="2785">
        <f t="shared" si="145"/>
        <v>0.13600000000000001</v>
      </c>
      <c r="K162" s="2790">
        <f t="shared" si="140"/>
        <v>76.032000000000011</v>
      </c>
      <c r="M162" s="2699"/>
      <c r="N162" s="2710" t="s">
        <v>1108</v>
      </c>
      <c r="O162" s="2710"/>
      <c r="P162" s="2724"/>
      <c r="Q162" s="2747">
        <v>0.05</v>
      </c>
      <c r="R162" s="2747">
        <v>7.0000000000000007E-2</v>
      </c>
      <c r="S162" s="2749">
        <v>0.08</v>
      </c>
      <c r="T162" s="2604">
        <f t="shared" si="141"/>
        <v>8.7999999999999995E-2</v>
      </c>
      <c r="U162" s="2751">
        <v>8.0000000000000002E-3</v>
      </c>
      <c r="V162" s="2747">
        <v>8.0000000000000002E-3</v>
      </c>
      <c r="W162" s="2757">
        <v>10</v>
      </c>
    </row>
    <row r="163" spans="2:23" ht="15.75">
      <c r="B163" s="2803" t="str">
        <f t="shared" si="138"/>
        <v>SAUCES POUR PLATS (mayonnaise, ketchup, etc.) Poids de la matière grasse</v>
      </c>
      <c r="C163" s="2791"/>
      <c r="D163" s="2480"/>
      <c r="E163" s="2785">
        <f t="shared" ref="E163:J163" si="146">Q163*E16</f>
        <v>1.2650000000000001</v>
      </c>
      <c r="F163" s="2785">
        <f t="shared" si="146"/>
        <v>5.8029999999999999</v>
      </c>
      <c r="G163" s="2697">
        <f t="shared" si="146"/>
        <v>0.38400000000000001</v>
      </c>
      <c r="H163" s="2698">
        <f t="shared" si="146"/>
        <v>0.1144</v>
      </c>
      <c r="I163" s="2698">
        <f t="shared" si="146"/>
        <v>0.23200000000000001</v>
      </c>
      <c r="J163" s="2785">
        <f t="shared" si="146"/>
        <v>0.13600000000000001</v>
      </c>
      <c r="K163" s="2790">
        <f t="shared" si="140"/>
        <v>7.9344000000000001</v>
      </c>
      <c r="M163" s="2693"/>
      <c r="N163" s="2710" t="s">
        <v>6927</v>
      </c>
      <c r="O163" s="2710"/>
      <c r="P163" s="2724"/>
      <c r="Q163" s="2747">
        <v>5.0000000000000001E-3</v>
      </c>
      <c r="R163" s="2747">
        <v>7.0000000000000001E-3</v>
      </c>
      <c r="S163" s="2749">
        <v>8.0000000000000002E-3</v>
      </c>
      <c r="T163" s="2604">
        <f t="shared" si="141"/>
        <v>8.8000000000000005E-3</v>
      </c>
      <c r="U163" s="2751">
        <v>8.0000000000000002E-3</v>
      </c>
      <c r="V163" s="2747">
        <v>8.0000000000000002E-3</v>
      </c>
      <c r="W163" s="2757">
        <v>10</v>
      </c>
    </row>
    <row r="164" spans="2:23" ht="15.75">
      <c r="B164" s="2803" t="str">
        <f t="shared" si="138"/>
        <v>SAUCES POUR PLATS (sauce tomate, béchamel)</v>
      </c>
      <c r="C164" s="2791"/>
      <c r="D164" s="2480"/>
      <c r="E164" s="2785">
        <f t="shared" ref="E164:J164" si="147">Q164*E16</f>
        <v>12.65</v>
      </c>
      <c r="F164" s="2785">
        <f t="shared" si="147"/>
        <v>58.030000000000008</v>
      </c>
      <c r="G164" s="2697">
        <f t="shared" si="147"/>
        <v>3.84</v>
      </c>
      <c r="H164" s="2698">
        <f t="shared" si="147"/>
        <v>1.1439999999999999</v>
      </c>
      <c r="I164" s="2698">
        <f t="shared" si="147"/>
        <v>0.23200000000000001</v>
      </c>
      <c r="J164" s="2785">
        <f t="shared" si="147"/>
        <v>0.13600000000000001</v>
      </c>
      <c r="K164" s="2790">
        <f t="shared" si="140"/>
        <v>76.032000000000011</v>
      </c>
      <c r="M164" s="2693"/>
      <c r="N164" s="2710" t="s">
        <v>6928</v>
      </c>
      <c r="O164" s="2710"/>
      <c r="P164" s="2724"/>
      <c r="Q164" s="2747">
        <v>0.05</v>
      </c>
      <c r="R164" s="2747">
        <v>7.0000000000000007E-2</v>
      </c>
      <c r="S164" s="2749">
        <v>0.08</v>
      </c>
      <c r="T164" s="2604">
        <f t="shared" si="141"/>
        <v>8.7999999999999995E-2</v>
      </c>
      <c r="U164" s="2751">
        <v>8.0000000000000002E-3</v>
      </c>
      <c r="V164" s="2747">
        <v>8.0000000000000002E-3</v>
      </c>
      <c r="W164" s="2757">
        <v>10</v>
      </c>
    </row>
    <row r="165" spans="2:23" ht="15.75">
      <c r="B165" s="2803" t="str">
        <f t="shared" si="138"/>
        <v>SAUCES POUR PLATS (jus de viande)</v>
      </c>
      <c r="C165" s="2791"/>
      <c r="D165" s="2480"/>
      <c r="E165" s="2785">
        <f t="shared" ref="E165:J165" si="148">Q165*E16</f>
        <v>6.3250000000000002</v>
      </c>
      <c r="F165" s="2785">
        <f t="shared" si="148"/>
        <v>24.869999999999997</v>
      </c>
      <c r="G165" s="2697">
        <f t="shared" si="148"/>
        <v>1.92</v>
      </c>
      <c r="H165" s="2698">
        <f t="shared" si="148"/>
        <v>0.57199999999999995</v>
      </c>
      <c r="I165" s="2698">
        <f t="shared" si="148"/>
        <v>1.1599999999999999</v>
      </c>
      <c r="J165" s="2785">
        <f t="shared" si="148"/>
        <v>0.59500000000000008</v>
      </c>
      <c r="K165" s="2790">
        <f t="shared" si="140"/>
        <v>35.441999999999993</v>
      </c>
      <c r="M165" s="2693"/>
      <c r="N165" s="2710" t="s">
        <v>6929</v>
      </c>
      <c r="O165" s="2710"/>
      <c r="P165" s="2724"/>
      <c r="Q165" s="2747">
        <v>2.5000000000000001E-2</v>
      </c>
      <c r="R165" s="2747">
        <v>0.03</v>
      </c>
      <c r="S165" s="2749">
        <v>0.04</v>
      </c>
      <c r="T165" s="2604">
        <f t="shared" si="141"/>
        <v>4.3999999999999997E-2</v>
      </c>
      <c r="U165" s="2751">
        <v>0.04</v>
      </c>
      <c r="V165" s="2747">
        <v>3.5000000000000003E-2</v>
      </c>
      <c r="W165" s="2757">
        <v>10</v>
      </c>
    </row>
    <row r="166" spans="2:23" ht="15.75">
      <c r="B166" s="2803" t="str">
        <f t="shared" si="138"/>
        <v>SAUCES POUR PLATS (beurre blanc, sauce crème,sauce forestière)</v>
      </c>
      <c r="C166" s="2791"/>
      <c r="D166" s="2480"/>
      <c r="E166" s="2785">
        <f t="shared" ref="E166:J166" si="149">Q166*E16</f>
        <v>7.59</v>
      </c>
      <c r="F166" s="2785">
        <f t="shared" si="149"/>
        <v>33.160000000000004</v>
      </c>
      <c r="G166" s="2697">
        <f t="shared" si="149"/>
        <v>2.88</v>
      </c>
      <c r="H166" s="2698">
        <f t="shared" si="149"/>
        <v>0.8580000000000001</v>
      </c>
      <c r="I166" s="2698">
        <f t="shared" si="149"/>
        <v>1.74</v>
      </c>
      <c r="J166" s="2785">
        <f t="shared" si="149"/>
        <v>0.68</v>
      </c>
      <c r="K166" s="2790">
        <f t="shared" si="140"/>
        <v>46.908000000000001</v>
      </c>
      <c r="M166" s="2693"/>
      <c r="N166" s="2710" t="s">
        <v>6930</v>
      </c>
      <c r="O166" s="2710"/>
      <c r="P166" s="2724"/>
      <c r="Q166" s="2747">
        <v>0.03</v>
      </c>
      <c r="R166" s="2747">
        <v>0.04</v>
      </c>
      <c r="S166" s="2749">
        <v>0.06</v>
      </c>
      <c r="T166" s="2604">
        <f t="shared" si="141"/>
        <v>6.6000000000000003E-2</v>
      </c>
      <c r="U166" s="2751">
        <v>0.06</v>
      </c>
      <c r="V166" s="2747">
        <v>0.04</v>
      </c>
      <c r="W166" s="2757">
        <v>10</v>
      </c>
    </row>
    <row r="167" spans="2:23" ht="15.75">
      <c r="B167" s="2803" t="str">
        <f t="shared" si="138"/>
        <v>FROMAGES</v>
      </c>
      <c r="C167" s="2791"/>
      <c r="D167" s="2480"/>
      <c r="E167" s="2785">
        <f t="shared" ref="E167:J167" si="150">Q167*E16</f>
        <v>5.0600000000000005</v>
      </c>
      <c r="F167" s="2785">
        <f t="shared" si="150"/>
        <v>24.869999999999997</v>
      </c>
      <c r="G167" s="2697">
        <f t="shared" si="150"/>
        <v>1.6800000000000002</v>
      </c>
      <c r="H167" s="2698">
        <f t="shared" si="150"/>
        <v>0.50050000000000006</v>
      </c>
      <c r="I167" s="2698">
        <f t="shared" si="150"/>
        <v>1.1599999999999999</v>
      </c>
      <c r="J167" s="2785">
        <f t="shared" si="150"/>
        <v>0.68</v>
      </c>
      <c r="K167" s="2790">
        <f t="shared" si="140"/>
        <v>33.950499999999998</v>
      </c>
      <c r="M167" s="2693"/>
      <c r="N167" s="2712" t="s">
        <v>1109</v>
      </c>
      <c r="O167" s="2712"/>
      <c r="P167" s="2725"/>
      <c r="Q167" s="2747">
        <v>0.02</v>
      </c>
      <c r="R167" s="2747">
        <v>0.03</v>
      </c>
      <c r="S167" s="2749">
        <v>3.5000000000000003E-2</v>
      </c>
      <c r="T167" s="2604">
        <f t="shared" si="141"/>
        <v>3.8500000000000006E-2</v>
      </c>
      <c r="U167" s="2751">
        <v>0.04</v>
      </c>
      <c r="V167" s="2747">
        <v>0.04</v>
      </c>
      <c r="W167" s="2757">
        <v>10</v>
      </c>
    </row>
    <row r="168" spans="2:23" ht="15" customHeight="1">
      <c r="B168" s="2804"/>
      <c r="C168" s="2778"/>
      <c r="D168" s="2480"/>
      <c r="E168" s="4325" t="str">
        <f>N168</f>
        <v>*- PRODUITS LAITIERS FRAIS</v>
      </c>
      <c r="F168" s="4326"/>
      <c r="G168" s="4326"/>
      <c r="H168" s="4326"/>
      <c r="I168" s="4326"/>
      <c r="J168" s="4326"/>
      <c r="K168" s="4327"/>
      <c r="M168" s="2699"/>
      <c r="N168" s="4321" t="s">
        <v>1110</v>
      </c>
      <c r="O168" s="4321"/>
      <c r="P168" s="4321"/>
      <c r="Q168" s="4321"/>
      <c r="R168" s="4321"/>
      <c r="S168" s="4321"/>
      <c r="T168" s="4321"/>
      <c r="U168" s="4321"/>
      <c r="V168" s="4321"/>
      <c r="W168" s="4322"/>
    </row>
    <row r="169" spans="2:23" ht="15" customHeight="1">
      <c r="B169" s="2804"/>
      <c r="C169" s="2778"/>
      <c r="D169" s="2480"/>
      <c r="E169" s="4328"/>
      <c r="F169" s="4329"/>
      <c r="G169" s="4329"/>
      <c r="H169" s="4329"/>
      <c r="I169" s="4329"/>
      <c r="J169" s="4329"/>
      <c r="K169" s="4330"/>
      <c r="M169" s="2699"/>
      <c r="N169" s="4323"/>
      <c r="O169" s="4323"/>
      <c r="P169" s="4323"/>
      <c r="Q169" s="4323"/>
      <c r="R169" s="4323"/>
      <c r="S169" s="4323"/>
      <c r="T169" s="4323"/>
      <c r="U169" s="4323"/>
      <c r="V169" s="4323"/>
      <c r="W169" s="4324"/>
    </row>
    <row r="170" spans="2:23" ht="15.75">
      <c r="B170" s="2803" t="str">
        <f>N170</f>
        <v>Fromage blanc, fromages frais</v>
      </c>
      <c r="C170" s="2791"/>
      <c r="D170" s="2480"/>
      <c r="E170" s="2785">
        <f t="shared" ref="E170:J170" si="151">Q170*E16</f>
        <v>27.830000000000002</v>
      </c>
      <c r="F170" s="2785">
        <f t="shared" si="151"/>
        <v>91.19</v>
      </c>
      <c r="G170" s="2697">
        <f t="shared" si="151"/>
        <v>5.3280000000000003</v>
      </c>
      <c r="H170" s="2698">
        <f t="shared" si="151"/>
        <v>1.5872999999999999</v>
      </c>
      <c r="I170" s="2698">
        <f t="shared" si="151"/>
        <v>2.9000000000000004</v>
      </c>
      <c r="J170" s="2785">
        <f t="shared" si="151"/>
        <v>1.7000000000000002</v>
      </c>
      <c r="K170" s="2790">
        <f>SUM(E170:J170)</f>
        <v>130.53529999999998</v>
      </c>
      <c r="M170" s="2693"/>
      <c r="N170" s="2710" t="s">
        <v>1111</v>
      </c>
      <c r="O170" s="2710"/>
      <c r="P170" s="2724"/>
      <c r="Q170" s="2747">
        <v>0.11</v>
      </c>
      <c r="R170" s="2747">
        <v>0.11</v>
      </c>
      <c r="S170" s="2749">
        <v>0.111</v>
      </c>
      <c r="T170" s="2604">
        <f>(S170*W170%)+S170</f>
        <v>0.1221</v>
      </c>
      <c r="U170" s="2751">
        <v>0.1</v>
      </c>
      <c r="V170" s="2747">
        <v>0.1</v>
      </c>
      <c r="W170" s="2757">
        <v>10</v>
      </c>
    </row>
    <row r="171" spans="2:23" ht="15.75">
      <c r="B171" s="2803" t="str">
        <f>N171</f>
        <v>Yaourt</v>
      </c>
      <c r="C171" s="2791"/>
      <c r="D171" s="2480"/>
      <c r="E171" s="2785">
        <f t="shared" ref="E171:J171" si="152">Q171*E16</f>
        <v>29.095000000000002</v>
      </c>
      <c r="F171" s="2785">
        <f t="shared" si="152"/>
        <v>95.335000000000008</v>
      </c>
      <c r="G171" s="2697">
        <f t="shared" si="152"/>
        <v>5.5680000000000005</v>
      </c>
      <c r="H171" s="2698">
        <f t="shared" si="152"/>
        <v>1.6588000000000003</v>
      </c>
      <c r="I171" s="2698">
        <f t="shared" si="152"/>
        <v>3.335</v>
      </c>
      <c r="J171" s="2785">
        <f t="shared" si="152"/>
        <v>1.9550000000000001</v>
      </c>
      <c r="K171" s="2790">
        <f>SUM(E171:J171)</f>
        <v>136.94680000000005</v>
      </c>
      <c r="M171" s="2693"/>
      <c r="N171" s="2710" t="s">
        <v>1112</v>
      </c>
      <c r="O171" s="2710"/>
      <c r="P171" s="2724"/>
      <c r="Q171" s="2747">
        <v>0.115</v>
      </c>
      <c r="R171" s="2747">
        <v>0.115</v>
      </c>
      <c r="S171" s="2749">
        <v>0.11600000000000001</v>
      </c>
      <c r="T171" s="2604">
        <f>(S171*W171%)+S171</f>
        <v>0.12760000000000002</v>
      </c>
      <c r="U171" s="2751">
        <v>0.115</v>
      </c>
      <c r="V171" s="2747">
        <v>0.115</v>
      </c>
      <c r="W171" s="2757">
        <v>10</v>
      </c>
    </row>
    <row r="172" spans="2:23" ht="15.75">
      <c r="B172" s="2803" t="str">
        <f>N172</f>
        <v>Petit suisse</v>
      </c>
      <c r="C172" s="2791"/>
      <c r="D172" s="2480"/>
      <c r="E172" s="2785">
        <f t="shared" ref="E172:J172" si="153">Q172*E16</f>
        <v>15.18</v>
      </c>
      <c r="F172" s="2785">
        <f t="shared" si="153"/>
        <v>49.739999999999995</v>
      </c>
      <c r="G172" s="2697">
        <f t="shared" si="153"/>
        <v>5.76</v>
      </c>
      <c r="H172" s="2698">
        <f t="shared" si="153"/>
        <v>1.7160000000000002</v>
      </c>
      <c r="I172" s="2698">
        <f t="shared" si="153"/>
        <v>3.48</v>
      </c>
      <c r="J172" s="2785">
        <f t="shared" si="153"/>
        <v>2.04</v>
      </c>
      <c r="K172" s="2790">
        <f>SUM(E172:J172)</f>
        <v>77.915999999999997</v>
      </c>
      <c r="M172" s="2693"/>
      <c r="N172" s="2710" t="s">
        <v>1113</v>
      </c>
      <c r="O172" s="2710"/>
      <c r="P172" s="2724"/>
      <c r="Q172" s="2747">
        <v>0.06</v>
      </c>
      <c r="R172" s="2747">
        <v>0.06</v>
      </c>
      <c r="S172" s="2749">
        <v>0.12</v>
      </c>
      <c r="T172" s="2604">
        <f>(S172*W172%)+S172</f>
        <v>0.13200000000000001</v>
      </c>
      <c r="U172" s="2751">
        <v>0.12</v>
      </c>
      <c r="V172" s="2747">
        <v>0.12</v>
      </c>
      <c r="W172" s="2757">
        <v>10</v>
      </c>
    </row>
    <row r="173" spans="2:23" ht="15.75">
      <c r="B173" s="2803" t="str">
        <f>N173</f>
        <v>Lait demi-écrémé en ml des menus 4 composantes</v>
      </c>
      <c r="C173" s="2791"/>
      <c r="D173" s="2480"/>
      <c r="E173" s="2785">
        <f t="shared" ref="E173:J173" si="154">Q173*E16</f>
        <v>31.625</v>
      </c>
      <c r="F173" s="2785">
        <f t="shared" si="154"/>
        <v>103.625</v>
      </c>
      <c r="G173" s="2697">
        <f t="shared" si="154"/>
        <v>6</v>
      </c>
      <c r="H173" s="2698">
        <f t="shared" si="154"/>
        <v>1.7875000000000001</v>
      </c>
      <c r="I173" s="2698">
        <f t="shared" si="154"/>
        <v>0</v>
      </c>
      <c r="J173" s="2785">
        <f t="shared" si="154"/>
        <v>0</v>
      </c>
      <c r="K173" s="2790">
        <f>SUM(E173:J173)</f>
        <v>143.03749999999999</v>
      </c>
      <c r="M173" s="2693"/>
      <c r="N173" s="2712" t="s">
        <v>1114</v>
      </c>
      <c r="O173" s="2712"/>
      <c r="P173" s="2725"/>
      <c r="Q173" s="2747">
        <v>0.125</v>
      </c>
      <c r="R173" s="2747">
        <v>0.125</v>
      </c>
      <c r="S173" s="2749">
        <v>0.125</v>
      </c>
      <c r="T173" s="2604">
        <f>(S173*W173%)+S173</f>
        <v>0.13750000000000001</v>
      </c>
      <c r="U173" s="2751">
        <v>0</v>
      </c>
      <c r="V173" s="2747">
        <v>0</v>
      </c>
      <c r="W173" s="2757">
        <v>10</v>
      </c>
    </row>
    <row r="174" spans="2:23" ht="15" customHeight="1">
      <c r="B174" s="2804"/>
      <c r="C174" s="2778"/>
      <c r="D174" s="2480"/>
      <c r="E174" s="4325" t="str">
        <f>N174</f>
        <v>*- DESSERTS</v>
      </c>
      <c r="F174" s="4326"/>
      <c r="G174" s="4326"/>
      <c r="H174" s="4326"/>
      <c r="I174" s="4326"/>
      <c r="J174" s="4326"/>
      <c r="K174" s="4327"/>
      <c r="M174" s="2699"/>
      <c r="N174" s="4321" t="s">
        <v>1115</v>
      </c>
      <c r="O174" s="4321"/>
      <c r="P174" s="4321"/>
      <c r="Q174" s="4321"/>
      <c r="R174" s="4321"/>
      <c r="S174" s="4321"/>
      <c r="T174" s="4321"/>
      <c r="U174" s="4321"/>
      <c r="V174" s="4321"/>
      <c r="W174" s="4322"/>
    </row>
    <row r="175" spans="2:23" ht="15" customHeight="1">
      <c r="B175" s="2804"/>
      <c r="C175" s="2778"/>
      <c r="D175" s="2480"/>
      <c r="E175" s="4328"/>
      <c r="F175" s="4329"/>
      <c r="G175" s="4329"/>
      <c r="H175" s="4329"/>
      <c r="I175" s="4329"/>
      <c r="J175" s="4329"/>
      <c r="K175" s="4330"/>
      <c r="M175" s="2699"/>
      <c r="N175" s="4323"/>
      <c r="O175" s="4323"/>
      <c r="P175" s="4323"/>
      <c r="Q175" s="4323"/>
      <c r="R175" s="4323"/>
      <c r="S175" s="4323"/>
      <c r="T175" s="4323"/>
      <c r="U175" s="4323"/>
      <c r="V175" s="4323"/>
      <c r="W175" s="4324"/>
    </row>
    <row r="176" spans="2:23" ht="15.75">
      <c r="B176" s="2803" t="str">
        <f t="shared" ref="B176:B183" si="155">N176</f>
        <v>Desserts lactés</v>
      </c>
      <c r="C176" s="2791"/>
      <c r="D176" s="2480"/>
      <c r="E176" s="2785">
        <f t="shared" ref="E176:J176" si="156">Q176*E16</f>
        <v>25.3</v>
      </c>
      <c r="F176" s="2785">
        <f t="shared" si="156"/>
        <v>82.9</v>
      </c>
      <c r="G176" s="2697">
        <f t="shared" si="156"/>
        <v>4.8000000000000007</v>
      </c>
      <c r="H176" s="2698">
        <f t="shared" si="156"/>
        <v>1.4300000000000002</v>
      </c>
      <c r="I176" s="2698">
        <f t="shared" si="156"/>
        <v>2.9000000000000004</v>
      </c>
      <c r="J176" s="2785">
        <f t="shared" si="156"/>
        <v>1.7000000000000002</v>
      </c>
      <c r="K176" s="2790">
        <f t="shared" ref="K176:K183" si="157">SUM(E176:J176)</f>
        <v>119.03000000000002</v>
      </c>
      <c r="M176" s="2693"/>
      <c r="N176" s="2710" t="s">
        <v>1116</v>
      </c>
      <c r="O176" s="2710"/>
      <c r="P176" s="2724"/>
      <c r="Q176" s="2747">
        <v>0.1</v>
      </c>
      <c r="R176" s="2747">
        <v>0.1</v>
      </c>
      <c r="S176" s="2749">
        <v>0.1</v>
      </c>
      <c r="T176" s="2604">
        <f t="shared" ref="T176:T183" si="158">(S176*W176%)+S176</f>
        <v>0.11000000000000001</v>
      </c>
      <c r="U176" s="2751">
        <v>0.1</v>
      </c>
      <c r="V176" s="2747">
        <v>0.1</v>
      </c>
      <c r="W176" s="2757">
        <v>10</v>
      </c>
    </row>
    <row r="177" spans="2:23" ht="15.75">
      <c r="B177" s="2803" t="str">
        <f t="shared" si="155"/>
        <v>Mousse (en Litre)</v>
      </c>
      <c r="C177" s="2791"/>
      <c r="D177" s="2480"/>
      <c r="E177" s="2785">
        <f t="shared" ref="E177:J177" si="159">Q177*E16</f>
        <v>30.36</v>
      </c>
      <c r="F177" s="2785">
        <f t="shared" si="159"/>
        <v>99.47999999999999</v>
      </c>
      <c r="G177" s="2697">
        <f t="shared" si="159"/>
        <v>5.76</v>
      </c>
      <c r="H177" s="2698">
        <f t="shared" si="159"/>
        <v>1.7160000000000002</v>
      </c>
      <c r="I177" s="2698">
        <f t="shared" si="159"/>
        <v>3.48</v>
      </c>
      <c r="J177" s="2785">
        <f t="shared" si="159"/>
        <v>2.04</v>
      </c>
      <c r="K177" s="2790">
        <f t="shared" si="157"/>
        <v>142.83599999999996</v>
      </c>
      <c r="M177" s="2693"/>
      <c r="N177" s="2710" t="s">
        <v>1117</v>
      </c>
      <c r="O177" s="2710"/>
      <c r="P177" s="2724"/>
      <c r="Q177" s="2747">
        <v>0.12</v>
      </c>
      <c r="R177" s="2747">
        <v>0.12</v>
      </c>
      <c r="S177" s="2749">
        <v>0.12</v>
      </c>
      <c r="T177" s="2604">
        <f t="shared" si="158"/>
        <v>0.13200000000000001</v>
      </c>
      <c r="U177" s="2751">
        <v>0.12</v>
      </c>
      <c r="V177" s="2747">
        <v>0.12</v>
      </c>
      <c r="W177" s="2757">
        <v>10</v>
      </c>
    </row>
    <row r="178" spans="2:23" ht="15.75">
      <c r="B178" s="2803" t="str">
        <f t="shared" si="155"/>
        <v>Fruits crus</v>
      </c>
      <c r="C178" s="2791"/>
      <c r="D178" s="2480"/>
      <c r="E178" s="2785">
        <f t="shared" ref="E178:J178" si="160">Q178*E16</f>
        <v>27.830000000000002</v>
      </c>
      <c r="F178" s="2785">
        <f t="shared" si="160"/>
        <v>82.9</v>
      </c>
      <c r="G178" s="2697">
        <f t="shared" si="160"/>
        <v>6.24</v>
      </c>
      <c r="H178" s="2698">
        <f t="shared" si="160"/>
        <v>1.8590000000000002</v>
      </c>
      <c r="I178" s="2698">
        <f t="shared" si="160"/>
        <v>3.77</v>
      </c>
      <c r="J178" s="2785">
        <f t="shared" si="160"/>
        <v>2.21</v>
      </c>
      <c r="K178" s="2790">
        <f t="shared" si="157"/>
        <v>124.80899999999998</v>
      </c>
      <c r="M178" s="2693"/>
      <c r="N178" s="2710" t="s">
        <v>1118</v>
      </c>
      <c r="O178" s="2710"/>
      <c r="P178" s="2724"/>
      <c r="Q178" s="2747">
        <v>0.11</v>
      </c>
      <c r="R178" s="2747">
        <v>0.1</v>
      </c>
      <c r="S178" s="2749">
        <v>0.13</v>
      </c>
      <c r="T178" s="2604">
        <f t="shared" si="158"/>
        <v>0.14300000000000002</v>
      </c>
      <c r="U178" s="2751">
        <v>0.13</v>
      </c>
      <c r="V178" s="2747">
        <v>0.13</v>
      </c>
      <c r="W178" s="2757">
        <v>10</v>
      </c>
    </row>
    <row r="179" spans="2:23" ht="15.75">
      <c r="B179" s="2803" t="str">
        <f t="shared" si="155"/>
        <v>Fruits cuits</v>
      </c>
      <c r="C179" s="2791"/>
      <c r="D179" s="2480"/>
      <c r="E179" s="2785">
        <f t="shared" ref="E179:J179" si="161">Q179*E16</f>
        <v>25.3</v>
      </c>
      <c r="F179" s="2785">
        <f t="shared" si="161"/>
        <v>82.9</v>
      </c>
      <c r="G179" s="2697">
        <f t="shared" si="161"/>
        <v>6.24</v>
      </c>
      <c r="H179" s="2698">
        <f t="shared" si="161"/>
        <v>1.8590000000000002</v>
      </c>
      <c r="I179" s="2698">
        <f t="shared" si="161"/>
        <v>3.77</v>
      </c>
      <c r="J179" s="2785">
        <f t="shared" si="161"/>
        <v>2.21</v>
      </c>
      <c r="K179" s="2790">
        <f t="shared" si="157"/>
        <v>122.27899999999998</v>
      </c>
      <c r="M179" s="2693"/>
      <c r="N179" s="2710" t="s">
        <v>1119</v>
      </c>
      <c r="O179" s="2710"/>
      <c r="P179" s="2724"/>
      <c r="Q179" s="2747">
        <v>0.1</v>
      </c>
      <c r="R179" s="2747">
        <v>0.1</v>
      </c>
      <c r="S179" s="2749">
        <v>0.13</v>
      </c>
      <c r="T179" s="2604">
        <f t="shared" si="158"/>
        <v>0.14300000000000002</v>
      </c>
      <c r="U179" s="2751">
        <v>0.13</v>
      </c>
      <c r="V179" s="2747">
        <v>0.13</v>
      </c>
      <c r="W179" s="2757">
        <v>10</v>
      </c>
    </row>
    <row r="180" spans="2:23" ht="15.75">
      <c r="B180" s="2803" t="str">
        <f t="shared" si="155"/>
        <v>Pâtisseries fraiches ou surgelées en portions</v>
      </c>
      <c r="C180" s="2791"/>
      <c r="D180" s="2480"/>
      <c r="E180" s="2785">
        <f t="shared" ref="E180:J180" si="162">Q180*E16</f>
        <v>10.120000000000001</v>
      </c>
      <c r="F180" s="2785">
        <f t="shared" si="162"/>
        <v>33.160000000000004</v>
      </c>
      <c r="G180" s="2697">
        <f t="shared" si="162"/>
        <v>2.88</v>
      </c>
      <c r="H180" s="2698">
        <f t="shared" si="162"/>
        <v>0.8580000000000001</v>
      </c>
      <c r="I180" s="2698">
        <f t="shared" si="162"/>
        <v>1.74</v>
      </c>
      <c r="J180" s="2785">
        <f t="shared" si="162"/>
        <v>1.02</v>
      </c>
      <c r="K180" s="2790">
        <f t="shared" si="157"/>
        <v>49.778000000000006</v>
      </c>
      <c r="M180" s="2693"/>
      <c r="N180" s="2710" t="s">
        <v>1120</v>
      </c>
      <c r="O180" s="2710"/>
      <c r="P180" s="2724"/>
      <c r="Q180" s="2747">
        <v>0.04</v>
      </c>
      <c r="R180" s="2747">
        <v>0.04</v>
      </c>
      <c r="S180" s="2749">
        <v>0.06</v>
      </c>
      <c r="T180" s="2604">
        <f t="shared" si="158"/>
        <v>6.6000000000000003E-2</v>
      </c>
      <c r="U180" s="2751">
        <v>0.06</v>
      </c>
      <c r="V180" s="2747">
        <v>0.06</v>
      </c>
      <c r="W180" s="2757">
        <v>10</v>
      </c>
    </row>
    <row r="181" spans="2:23" ht="15.75">
      <c r="B181" s="2803" t="str">
        <f t="shared" si="155"/>
        <v>Pâtisseries fraiches ou surgelées à portionner</v>
      </c>
      <c r="C181" s="2791"/>
      <c r="D181" s="2480"/>
      <c r="E181" s="2785">
        <f t="shared" ref="E181:J181" si="163">Q181*E16</f>
        <v>15.18</v>
      </c>
      <c r="F181" s="2785">
        <f t="shared" si="163"/>
        <v>49.739999999999995</v>
      </c>
      <c r="G181" s="2697">
        <f t="shared" si="163"/>
        <v>3.84</v>
      </c>
      <c r="H181" s="2698">
        <f t="shared" si="163"/>
        <v>1.1439999999999999</v>
      </c>
      <c r="I181" s="2698">
        <f t="shared" si="163"/>
        <v>2.3199999999999998</v>
      </c>
      <c r="J181" s="2785">
        <f t="shared" si="163"/>
        <v>1.36</v>
      </c>
      <c r="K181" s="2790">
        <f t="shared" si="157"/>
        <v>73.583999999999989</v>
      </c>
      <c r="M181" s="2693"/>
      <c r="N181" s="2710" t="s">
        <v>1121</v>
      </c>
      <c r="O181" s="2710"/>
      <c r="P181" s="2724"/>
      <c r="Q181" s="2747">
        <v>0.06</v>
      </c>
      <c r="R181" s="2747">
        <v>0.06</v>
      </c>
      <c r="S181" s="2749">
        <v>0.08</v>
      </c>
      <c r="T181" s="2604">
        <f t="shared" si="158"/>
        <v>8.7999999999999995E-2</v>
      </c>
      <c r="U181" s="2751">
        <v>0.08</v>
      </c>
      <c r="V181" s="2747">
        <v>0.08</v>
      </c>
      <c r="W181" s="2757">
        <v>10</v>
      </c>
    </row>
    <row r="182" spans="2:23" ht="15.75">
      <c r="B182" s="2803" t="str">
        <f t="shared" si="155"/>
        <v>Pâtisserie sèche emballée</v>
      </c>
      <c r="C182" s="2791"/>
      <c r="D182" s="2480"/>
      <c r="E182" s="2785">
        <f t="shared" ref="E182:J182" si="164">Q182*E16</f>
        <v>7.59</v>
      </c>
      <c r="F182" s="2785">
        <f t="shared" si="164"/>
        <v>24.869999999999997</v>
      </c>
      <c r="G182" s="2697">
        <f t="shared" si="164"/>
        <v>2.4000000000000004</v>
      </c>
      <c r="H182" s="2698">
        <f t="shared" si="164"/>
        <v>0.71500000000000008</v>
      </c>
      <c r="I182" s="2698">
        <f t="shared" si="164"/>
        <v>1.4500000000000002</v>
      </c>
      <c r="J182" s="2785">
        <f t="shared" si="164"/>
        <v>0.85000000000000009</v>
      </c>
      <c r="K182" s="2790">
        <f t="shared" si="157"/>
        <v>37.875</v>
      </c>
      <c r="M182" s="2693"/>
      <c r="N182" s="2710" t="s">
        <v>1122</v>
      </c>
      <c r="O182" s="2710"/>
      <c r="P182" s="2724"/>
      <c r="Q182" s="2747">
        <v>0.03</v>
      </c>
      <c r="R182" s="2747">
        <v>0.03</v>
      </c>
      <c r="S182" s="2749">
        <v>0.05</v>
      </c>
      <c r="T182" s="2604">
        <f t="shared" si="158"/>
        <v>5.5000000000000007E-2</v>
      </c>
      <c r="U182" s="2751">
        <v>0.05</v>
      </c>
      <c r="V182" s="2747">
        <v>0.05</v>
      </c>
      <c r="W182" s="2757">
        <v>10</v>
      </c>
    </row>
    <row r="183" spans="2:23" ht="15.75">
      <c r="B183" s="2803" t="str">
        <f t="shared" si="155"/>
        <v>Biscuits d'accompagnement</v>
      </c>
      <c r="C183" s="2791"/>
      <c r="D183" s="2480"/>
      <c r="E183" s="2785">
        <f t="shared" ref="E183:J183" si="165">Q183*E16</f>
        <v>3.7949999999999999</v>
      </c>
      <c r="F183" s="2785">
        <f t="shared" si="165"/>
        <v>12.434999999999999</v>
      </c>
      <c r="G183" s="2697">
        <f t="shared" si="165"/>
        <v>1.008</v>
      </c>
      <c r="H183" s="2698">
        <f t="shared" si="165"/>
        <v>0.30030000000000001</v>
      </c>
      <c r="I183" s="2698">
        <f t="shared" si="165"/>
        <v>5.8000000000000003E-2</v>
      </c>
      <c r="J183" s="2785">
        <f t="shared" si="165"/>
        <v>3.4000000000000002E-2</v>
      </c>
      <c r="K183" s="2790">
        <f t="shared" si="157"/>
        <v>17.630299999999995</v>
      </c>
      <c r="M183" s="2693"/>
      <c r="N183" s="2712" t="s">
        <v>6931</v>
      </c>
      <c r="O183" s="2712"/>
      <c r="P183" s="2725"/>
      <c r="Q183" s="2747">
        <v>1.4999999999999999E-2</v>
      </c>
      <c r="R183" s="2747">
        <v>1.4999999999999999E-2</v>
      </c>
      <c r="S183" s="2749">
        <v>2.1000000000000001E-2</v>
      </c>
      <c r="T183" s="2604">
        <f t="shared" si="158"/>
        <v>2.3100000000000002E-2</v>
      </c>
      <c r="U183" s="2751">
        <v>2E-3</v>
      </c>
      <c r="V183" s="2747">
        <v>2E-3</v>
      </c>
      <c r="W183" s="2757">
        <v>10</v>
      </c>
    </row>
    <row r="184" spans="2:23" ht="15" customHeight="1">
      <c r="B184" s="2804"/>
      <c r="C184" s="2778"/>
      <c r="D184" s="2480"/>
      <c r="E184" s="4325" t="str">
        <f>N184</f>
        <v>GOUTER, COLLATION (enfants, adolescents et personnes âgées en institution)</v>
      </c>
      <c r="F184" s="4326"/>
      <c r="G184" s="4326"/>
      <c r="H184" s="4326"/>
      <c r="I184" s="4326"/>
      <c r="J184" s="4326"/>
      <c r="K184" s="4327"/>
      <c r="M184" s="2699"/>
      <c r="N184" s="4321" t="s">
        <v>1123</v>
      </c>
      <c r="O184" s="4321"/>
      <c r="P184" s="4321"/>
      <c r="Q184" s="4321"/>
      <c r="R184" s="4321"/>
      <c r="S184" s="4321"/>
      <c r="T184" s="4321"/>
      <c r="U184" s="4321"/>
      <c r="V184" s="4321"/>
      <c r="W184" s="4322"/>
    </row>
    <row r="185" spans="2:23" ht="15" customHeight="1">
      <c r="B185" s="2804"/>
      <c r="C185" s="2778"/>
      <c r="D185" s="2480"/>
      <c r="E185" s="4328"/>
      <c r="F185" s="4329"/>
      <c r="G185" s="4329"/>
      <c r="H185" s="4329"/>
      <c r="I185" s="4329"/>
      <c r="J185" s="4329"/>
      <c r="K185" s="4330"/>
      <c r="M185" s="2699"/>
      <c r="N185" s="4323"/>
      <c r="O185" s="4323"/>
      <c r="P185" s="4323"/>
      <c r="Q185" s="4323"/>
      <c r="R185" s="4323"/>
      <c r="S185" s="4323"/>
      <c r="T185" s="4323"/>
      <c r="U185" s="4323"/>
      <c r="V185" s="4323"/>
      <c r="W185" s="4324"/>
    </row>
    <row r="186" spans="2:23" ht="15.75">
      <c r="B186" s="2803" t="str">
        <f>N186</f>
        <v>Pain</v>
      </c>
      <c r="C186" s="2791"/>
      <c r="D186" s="2480"/>
      <c r="E186" s="2785">
        <f t="shared" ref="E186:J186" si="166">Q186*E16</f>
        <v>10.120000000000001</v>
      </c>
      <c r="F186" s="2785">
        <f t="shared" si="166"/>
        <v>41.45</v>
      </c>
      <c r="G186" s="2697">
        <f t="shared" si="166"/>
        <v>3.84</v>
      </c>
      <c r="H186" s="2698">
        <f t="shared" si="166"/>
        <v>1.1439999999999999</v>
      </c>
      <c r="I186" s="2698">
        <f t="shared" si="166"/>
        <v>1.1599999999999999</v>
      </c>
      <c r="J186" s="2785">
        <f t="shared" si="166"/>
        <v>0</v>
      </c>
      <c r="K186" s="2790">
        <f>SUM(E186:J186)</f>
        <v>57.714000000000006</v>
      </c>
      <c r="M186" s="2693"/>
      <c r="N186" s="2712" t="s">
        <v>1124</v>
      </c>
      <c r="O186" s="2712"/>
      <c r="P186" s="2725"/>
      <c r="Q186" s="2747">
        <v>0.04</v>
      </c>
      <c r="R186" s="2747">
        <v>0.05</v>
      </c>
      <c r="S186" s="2749">
        <v>0.08</v>
      </c>
      <c r="T186" s="2604">
        <f>(S186*W186%)+S186</f>
        <v>8.7999999999999995E-2</v>
      </c>
      <c r="U186" s="2751">
        <v>0.04</v>
      </c>
      <c r="V186" s="2747"/>
      <c r="W186" s="2757">
        <v>10</v>
      </c>
    </row>
    <row r="187" spans="2:23" ht="15" customHeight="1">
      <c r="B187" s="2804"/>
      <c r="C187" s="2778"/>
      <c r="D187" s="2480"/>
      <c r="E187" s="4325" t="str">
        <f>N187</f>
        <v>Biscuits secs</v>
      </c>
      <c r="F187" s="4326"/>
      <c r="G187" s="4326"/>
      <c r="H187" s="4326"/>
      <c r="I187" s="4326"/>
      <c r="J187" s="4326"/>
      <c r="K187" s="4327"/>
      <c r="M187" s="2699"/>
      <c r="N187" s="4321" t="s">
        <v>1125</v>
      </c>
      <c r="O187" s="4321"/>
      <c r="P187" s="4321"/>
      <c r="Q187" s="4321"/>
      <c r="R187" s="4321"/>
      <c r="S187" s="4321"/>
      <c r="T187" s="4321"/>
      <c r="U187" s="4321"/>
      <c r="V187" s="4321"/>
      <c r="W187" s="4322"/>
    </row>
    <row r="188" spans="2:23" ht="15" customHeight="1">
      <c r="B188" s="2804"/>
      <c r="C188" s="2778"/>
      <c r="D188" s="2480"/>
      <c r="E188" s="4328"/>
      <c r="F188" s="4329"/>
      <c r="G188" s="4329"/>
      <c r="H188" s="4329"/>
      <c r="I188" s="4329"/>
      <c r="J188" s="4329"/>
      <c r="K188" s="4330"/>
      <c r="M188" s="2699"/>
      <c r="N188" s="4323"/>
      <c r="O188" s="4323"/>
      <c r="P188" s="4323"/>
      <c r="Q188" s="4323"/>
      <c r="R188" s="4323"/>
      <c r="S188" s="4323"/>
      <c r="T188" s="4323"/>
      <c r="U188" s="4323"/>
      <c r="V188" s="4323"/>
      <c r="W188" s="4324"/>
    </row>
    <row r="189" spans="2:23" ht="15.75">
      <c r="B189" s="2803" t="str">
        <f t="shared" ref="B189:B198" si="167">N189</f>
        <v>Céréales (enfants et adolescents uniquement)</v>
      </c>
      <c r="C189" s="2791"/>
      <c r="D189" s="2480"/>
      <c r="E189" s="2785">
        <f t="shared" ref="E189:J189" si="168">Q189*E16</f>
        <v>8.8550000000000004</v>
      </c>
      <c r="F189" s="2785">
        <f t="shared" si="168"/>
        <v>45.594999999999999</v>
      </c>
      <c r="G189" s="2697">
        <f t="shared" si="168"/>
        <v>3.84</v>
      </c>
      <c r="H189" s="2698">
        <f t="shared" si="168"/>
        <v>1.1439999999999999</v>
      </c>
      <c r="I189" s="2698">
        <f t="shared" si="168"/>
        <v>0</v>
      </c>
      <c r="J189" s="2785">
        <f t="shared" si="168"/>
        <v>0</v>
      </c>
      <c r="K189" s="2790">
        <f t="shared" ref="K189:K198" si="169">SUM(E189:J189)</f>
        <v>59.434000000000005</v>
      </c>
      <c r="M189" s="2693"/>
      <c r="N189" s="2710" t="s">
        <v>1126</v>
      </c>
      <c r="O189" s="2710"/>
      <c r="P189" s="2724"/>
      <c r="Q189" s="2747">
        <v>3.5000000000000003E-2</v>
      </c>
      <c r="R189" s="2747">
        <v>5.5E-2</v>
      </c>
      <c r="S189" s="2749">
        <v>0.08</v>
      </c>
      <c r="T189" s="2604">
        <f t="shared" ref="T189:T198" si="170">(S189*W189%)+S189</f>
        <v>8.7999999999999995E-2</v>
      </c>
      <c r="U189" s="2751"/>
      <c r="V189" s="2747"/>
      <c r="W189" s="2757">
        <v>10</v>
      </c>
    </row>
    <row r="190" spans="2:23" ht="15.75">
      <c r="B190" s="2803" t="str">
        <f t="shared" si="167"/>
        <v>Pâtisseries sèches emballées</v>
      </c>
      <c r="C190" s="2791"/>
      <c r="D190" s="2480"/>
      <c r="E190" s="2785">
        <f t="shared" ref="E190:J190" si="171">Q190*E16</f>
        <v>7.59</v>
      </c>
      <c r="F190" s="2785">
        <f t="shared" si="171"/>
        <v>24.869999999999997</v>
      </c>
      <c r="G190" s="2697">
        <f t="shared" si="171"/>
        <v>2.4000000000000004</v>
      </c>
      <c r="H190" s="2698">
        <f t="shared" si="171"/>
        <v>0.71500000000000008</v>
      </c>
      <c r="I190" s="2698">
        <f t="shared" si="171"/>
        <v>1.4500000000000002</v>
      </c>
      <c r="J190" s="2785">
        <f t="shared" si="171"/>
        <v>0</v>
      </c>
      <c r="K190" s="2790">
        <f t="shared" si="169"/>
        <v>37.024999999999999</v>
      </c>
      <c r="M190" s="2693"/>
      <c r="N190" s="2710" t="s">
        <v>1127</v>
      </c>
      <c r="O190" s="2710"/>
      <c r="P190" s="2724"/>
      <c r="Q190" s="2747">
        <v>0.03</v>
      </c>
      <c r="R190" s="2747">
        <v>0.03</v>
      </c>
      <c r="S190" s="2749">
        <v>0.05</v>
      </c>
      <c r="T190" s="2604">
        <f t="shared" si="170"/>
        <v>5.5000000000000007E-2</v>
      </c>
      <c r="U190" s="2751">
        <v>0.05</v>
      </c>
      <c r="V190" s="2747"/>
      <c r="W190" s="2757">
        <v>10</v>
      </c>
    </row>
    <row r="191" spans="2:23" ht="15.75">
      <c r="B191" s="2803" t="str">
        <f t="shared" si="167"/>
        <v>Confiture, chocolat, miel</v>
      </c>
      <c r="C191" s="2791"/>
      <c r="D191" s="2480"/>
      <c r="E191" s="2785">
        <f t="shared" ref="E191:J191" si="172">Q191*E16</f>
        <v>5.0600000000000005</v>
      </c>
      <c r="F191" s="2785">
        <f t="shared" si="172"/>
        <v>16.580000000000002</v>
      </c>
      <c r="G191" s="2697">
        <f t="shared" si="172"/>
        <v>1.44</v>
      </c>
      <c r="H191" s="2698">
        <f t="shared" si="172"/>
        <v>0.42900000000000005</v>
      </c>
      <c r="I191" s="2698">
        <f t="shared" si="172"/>
        <v>0.87</v>
      </c>
      <c r="J191" s="2785">
        <f t="shared" si="172"/>
        <v>0</v>
      </c>
      <c r="K191" s="2790">
        <f t="shared" si="169"/>
        <v>24.379000000000001</v>
      </c>
      <c r="M191" s="2693"/>
      <c r="N191" s="2710" t="s">
        <v>1128</v>
      </c>
      <c r="O191" s="2710"/>
      <c r="P191" s="2724"/>
      <c r="Q191" s="2747">
        <v>0.02</v>
      </c>
      <c r="R191" s="2747">
        <v>0.02</v>
      </c>
      <c r="S191" s="2749">
        <v>0.03</v>
      </c>
      <c r="T191" s="2604">
        <f t="shared" si="170"/>
        <v>3.3000000000000002E-2</v>
      </c>
      <c r="U191" s="2751">
        <v>0.03</v>
      </c>
      <c r="V191" s="2747"/>
      <c r="W191" s="2757">
        <v>10</v>
      </c>
    </row>
    <row r="192" spans="2:23" ht="15.75">
      <c r="B192" s="2803" t="str">
        <f t="shared" si="167"/>
        <v>Fruit cru</v>
      </c>
      <c r="C192" s="2791"/>
      <c r="D192" s="2480"/>
      <c r="E192" s="2785">
        <f t="shared" ref="E192:J192" si="173">Q192*E16</f>
        <v>25.3</v>
      </c>
      <c r="F192" s="2785">
        <f t="shared" si="173"/>
        <v>165.8</v>
      </c>
      <c r="G192" s="2697">
        <f t="shared" si="173"/>
        <v>6.24</v>
      </c>
      <c r="H192" s="2698">
        <f t="shared" si="173"/>
        <v>1.8590000000000002</v>
      </c>
      <c r="I192" s="2698">
        <f t="shared" si="173"/>
        <v>3.77</v>
      </c>
      <c r="J192" s="2785">
        <f t="shared" si="173"/>
        <v>0</v>
      </c>
      <c r="K192" s="2790">
        <f t="shared" si="169"/>
        <v>202.96900000000005</v>
      </c>
      <c r="M192" s="2693"/>
      <c r="N192" s="2710" t="s">
        <v>1129</v>
      </c>
      <c r="O192" s="2710"/>
      <c r="P192" s="2724"/>
      <c r="Q192" s="2747">
        <v>0.1</v>
      </c>
      <c r="R192" s="2747">
        <v>0.2</v>
      </c>
      <c r="S192" s="2749">
        <v>0.13</v>
      </c>
      <c r="T192" s="2604">
        <f t="shared" si="170"/>
        <v>0.14300000000000002</v>
      </c>
      <c r="U192" s="2751">
        <v>0.13</v>
      </c>
      <c r="V192" s="2747"/>
      <c r="W192" s="2757">
        <v>10</v>
      </c>
    </row>
    <row r="193" spans="2:33" ht="15.75">
      <c r="B193" s="2803" t="str">
        <f t="shared" si="167"/>
        <v>Fruit cuit</v>
      </c>
      <c r="C193" s="2791"/>
      <c r="D193" s="2480"/>
      <c r="E193" s="2785">
        <f t="shared" ref="E193:J193" si="174">Q193*E16</f>
        <v>25.3</v>
      </c>
      <c r="F193" s="2785">
        <f t="shared" si="174"/>
        <v>82.9</v>
      </c>
      <c r="G193" s="2697">
        <f t="shared" si="174"/>
        <v>6.24</v>
      </c>
      <c r="H193" s="2698">
        <f t="shared" si="174"/>
        <v>1.8590000000000002</v>
      </c>
      <c r="I193" s="2698">
        <f t="shared" si="174"/>
        <v>3.77</v>
      </c>
      <c r="J193" s="2785">
        <f t="shared" si="174"/>
        <v>0</v>
      </c>
      <c r="K193" s="2790">
        <f t="shared" si="169"/>
        <v>120.06899999999999</v>
      </c>
      <c r="M193" s="2693"/>
      <c r="N193" s="2710" t="s">
        <v>1130</v>
      </c>
      <c r="O193" s="2710"/>
      <c r="P193" s="2724"/>
      <c r="Q193" s="2747">
        <v>0.1</v>
      </c>
      <c r="R193" s="2747">
        <v>0.1</v>
      </c>
      <c r="S193" s="2749">
        <v>0.13</v>
      </c>
      <c r="T193" s="2604">
        <f t="shared" si="170"/>
        <v>0.14300000000000002</v>
      </c>
      <c r="U193" s="2751">
        <v>0.13</v>
      </c>
      <c r="V193" s="2747"/>
      <c r="W193" s="2757">
        <v>10</v>
      </c>
    </row>
    <row r="194" spans="2:33" ht="15.75">
      <c r="B194" s="2803" t="str">
        <f t="shared" si="167"/>
        <v>Lait 1/2 écrémé (en Litre)</v>
      </c>
      <c r="C194" s="2791"/>
      <c r="D194" s="2480"/>
      <c r="E194" s="2785">
        <f t="shared" ref="E194:J194" si="175">Q194*E16</f>
        <v>31.625</v>
      </c>
      <c r="F194" s="2785">
        <f t="shared" si="175"/>
        <v>103.625</v>
      </c>
      <c r="G194" s="2697">
        <f t="shared" si="175"/>
        <v>12</v>
      </c>
      <c r="H194" s="2698">
        <f t="shared" si="175"/>
        <v>3.5750000000000002</v>
      </c>
      <c r="I194" s="2698">
        <f t="shared" si="175"/>
        <v>4.3499999999999996</v>
      </c>
      <c r="J194" s="2785">
        <f t="shared" si="175"/>
        <v>0</v>
      </c>
      <c r="K194" s="2790">
        <f t="shared" si="169"/>
        <v>155.17499999999998</v>
      </c>
      <c r="M194" s="2693"/>
      <c r="N194" s="2710" t="s">
        <v>1131</v>
      </c>
      <c r="O194" s="2710"/>
      <c r="P194" s="2724"/>
      <c r="Q194" s="2747">
        <v>0.125</v>
      </c>
      <c r="R194" s="2747">
        <v>0.125</v>
      </c>
      <c r="S194" s="2749">
        <v>0.25</v>
      </c>
      <c r="T194" s="2604">
        <f t="shared" si="170"/>
        <v>0.27500000000000002</v>
      </c>
      <c r="U194" s="2751">
        <v>0.15</v>
      </c>
      <c r="V194" s="2747"/>
      <c r="W194" s="2757">
        <v>10</v>
      </c>
    </row>
    <row r="195" spans="2:33" ht="15.75">
      <c r="B195" s="2803" t="str">
        <f t="shared" si="167"/>
        <v>Yaourt</v>
      </c>
      <c r="C195" s="2791"/>
      <c r="D195" s="2480"/>
      <c r="E195" s="2785">
        <f t="shared" ref="E195:J195" si="176">Q195*E16</f>
        <v>29.095000000000002</v>
      </c>
      <c r="F195" s="2785">
        <f t="shared" si="176"/>
        <v>95.335000000000008</v>
      </c>
      <c r="G195" s="2697">
        <f t="shared" si="176"/>
        <v>5.28</v>
      </c>
      <c r="H195" s="2698">
        <f t="shared" si="176"/>
        <v>1.573</v>
      </c>
      <c r="I195" s="2698">
        <f t="shared" si="176"/>
        <v>3.335</v>
      </c>
      <c r="J195" s="2785">
        <f t="shared" si="176"/>
        <v>0</v>
      </c>
      <c r="K195" s="2790">
        <f t="shared" si="169"/>
        <v>134.61800000000002</v>
      </c>
      <c r="M195" s="2693"/>
      <c r="N195" s="2710" t="s">
        <v>1112</v>
      </c>
      <c r="O195" s="2710"/>
      <c r="P195" s="2724"/>
      <c r="Q195" s="2747">
        <v>0.115</v>
      </c>
      <c r="R195" s="2747">
        <v>0.115</v>
      </c>
      <c r="S195" s="2749">
        <v>0.11</v>
      </c>
      <c r="T195" s="2604">
        <f t="shared" si="170"/>
        <v>0.121</v>
      </c>
      <c r="U195" s="2751">
        <v>0.115</v>
      </c>
      <c r="V195" s="2747"/>
      <c r="W195" s="2757">
        <v>10</v>
      </c>
    </row>
    <row r="196" spans="2:33" ht="15.75">
      <c r="B196" s="2803" t="str">
        <f t="shared" si="167"/>
        <v>Fromage blanc</v>
      </c>
      <c r="C196" s="2791"/>
      <c r="D196" s="2480"/>
      <c r="E196" s="2785">
        <f t="shared" ref="E196:J196" si="177">Q196*E16</f>
        <v>27.830000000000002</v>
      </c>
      <c r="F196" s="2785">
        <f t="shared" si="177"/>
        <v>91.19</v>
      </c>
      <c r="G196" s="2697">
        <f t="shared" si="177"/>
        <v>5.28</v>
      </c>
      <c r="H196" s="2698">
        <f t="shared" si="177"/>
        <v>1.573</v>
      </c>
      <c r="I196" s="2698">
        <f t="shared" si="177"/>
        <v>2.9000000000000004</v>
      </c>
      <c r="J196" s="2785">
        <f t="shared" si="177"/>
        <v>0</v>
      </c>
      <c r="K196" s="2790">
        <f t="shared" si="169"/>
        <v>128.773</v>
      </c>
      <c r="M196" s="2693"/>
      <c r="N196" s="2710" t="s">
        <v>1132</v>
      </c>
      <c r="O196" s="2710"/>
      <c r="P196" s="2724"/>
      <c r="Q196" s="2747">
        <v>0.11</v>
      </c>
      <c r="R196" s="2747">
        <v>0.11</v>
      </c>
      <c r="S196" s="2749">
        <v>0.11</v>
      </c>
      <c r="T196" s="2604">
        <f t="shared" si="170"/>
        <v>0.121</v>
      </c>
      <c r="U196" s="2751">
        <v>0.1</v>
      </c>
      <c r="V196" s="2747"/>
      <c r="W196" s="2757">
        <v>10</v>
      </c>
    </row>
    <row r="197" spans="2:33" ht="15.75">
      <c r="B197" s="2803" t="str">
        <f t="shared" si="167"/>
        <v>Fromage</v>
      </c>
      <c r="C197" s="2791"/>
      <c r="D197" s="2480"/>
      <c r="E197" s="2785">
        <f t="shared" ref="E197:J197" si="178">Q197*E16</f>
        <v>5.0600000000000005</v>
      </c>
      <c r="F197" s="2785">
        <f t="shared" si="178"/>
        <v>24.869999999999997</v>
      </c>
      <c r="G197" s="2697">
        <f t="shared" si="178"/>
        <v>1.6800000000000002</v>
      </c>
      <c r="H197" s="2698">
        <f t="shared" si="178"/>
        <v>0.50050000000000006</v>
      </c>
      <c r="I197" s="2698">
        <f t="shared" si="178"/>
        <v>1.1599999999999999</v>
      </c>
      <c r="J197" s="2785">
        <f t="shared" si="178"/>
        <v>0</v>
      </c>
      <c r="K197" s="2790">
        <f t="shared" si="169"/>
        <v>33.270499999999998</v>
      </c>
      <c r="M197" s="2693"/>
      <c r="N197" s="2710" t="s">
        <v>1133</v>
      </c>
      <c r="O197" s="2710"/>
      <c r="P197" s="2724"/>
      <c r="Q197" s="2747">
        <v>0.02</v>
      </c>
      <c r="R197" s="2747">
        <v>0.03</v>
      </c>
      <c r="S197" s="2749">
        <v>3.5000000000000003E-2</v>
      </c>
      <c r="T197" s="2604">
        <f t="shared" si="170"/>
        <v>3.8500000000000006E-2</v>
      </c>
      <c r="U197" s="2751">
        <v>0.04</v>
      </c>
      <c r="V197" s="2747"/>
      <c r="W197" s="2757">
        <v>10</v>
      </c>
    </row>
    <row r="198" spans="2:33" ht="16.5" thickBot="1">
      <c r="B198" s="2805" t="str">
        <f t="shared" si="167"/>
        <v>Petit suisse</v>
      </c>
      <c r="C198" s="2793"/>
      <c r="D198" s="2793"/>
      <c r="E198" s="2794">
        <f t="shared" ref="E198:J198" si="179">Q198*E16</f>
        <v>15.18</v>
      </c>
      <c r="F198" s="2795">
        <f t="shared" si="179"/>
        <v>49.739999999999995</v>
      </c>
      <c r="G198" s="2796">
        <f t="shared" si="179"/>
        <v>5.76</v>
      </c>
      <c r="H198" s="2794">
        <f t="shared" si="179"/>
        <v>1.7160000000000002</v>
      </c>
      <c r="I198" s="2794">
        <f t="shared" si="179"/>
        <v>3.48</v>
      </c>
      <c r="J198" s="2795">
        <f t="shared" si="179"/>
        <v>0</v>
      </c>
      <c r="K198" s="2797">
        <f t="shared" si="169"/>
        <v>75.875999999999991</v>
      </c>
      <c r="M198" s="2726"/>
      <c r="N198" s="2727" t="s">
        <v>1113</v>
      </c>
      <c r="O198" s="2727"/>
      <c r="P198" s="2728"/>
      <c r="Q198" s="2765">
        <v>0.06</v>
      </c>
      <c r="R198" s="2765">
        <v>0.06</v>
      </c>
      <c r="S198" s="2766">
        <v>0.12</v>
      </c>
      <c r="T198" s="2767">
        <f t="shared" si="170"/>
        <v>0.13200000000000001</v>
      </c>
      <c r="U198" s="2768">
        <v>0.12</v>
      </c>
      <c r="V198" s="2765"/>
      <c r="W198" s="2769">
        <v>10</v>
      </c>
    </row>
    <row r="199" spans="2:33">
      <c r="B199" s="2595"/>
      <c r="C199" s="2595"/>
      <c r="D199" s="2480"/>
      <c r="E199" s="2480"/>
      <c r="F199" s="2480"/>
      <c r="G199" s="2480"/>
      <c r="H199" s="2480"/>
      <c r="I199" s="2480"/>
      <c r="J199" s="2480"/>
      <c r="K199" s="2480"/>
      <c r="M199" s="2594"/>
      <c r="N199" s="2594"/>
      <c r="O199" s="2594"/>
      <c r="P199" s="2594"/>
      <c r="Q199" s="2594"/>
      <c r="R199" s="2594"/>
      <c r="S199" s="2594"/>
      <c r="T199" s="2594"/>
      <c r="U199" s="2594"/>
      <c r="V199" s="2594"/>
      <c r="W199" s="2594"/>
      <c r="X199" s="2595"/>
      <c r="Y199" s="2595"/>
      <c r="Z199" s="2480"/>
      <c r="AA199" s="2480"/>
      <c r="AB199" s="2480"/>
      <c r="AC199" s="2480"/>
      <c r="AD199" s="2480"/>
      <c r="AE199" s="2480"/>
      <c r="AF199" s="2480"/>
      <c r="AG199" s="2480"/>
    </row>
  </sheetData>
  <mergeCells count="59">
    <mergeCell ref="W9:W15"/>
    <mergeCell ref="O2:T2"/>
    <mergeCell ref="E8:E14"/>
    <mergeCell ref="F8:F14"/>
    <mergeCell ref="G8:G14"/>
    <mergeCell ref="H8:H14"/>
    <mergeCell ref="R9:R15"/>
    <mergeCell ref="S9:S15"/>
    <mergeCell ref="T9:T15"/>
    <mergeCell ref="U9:U15"/>
    <mergeCell ref="V9:V15"/>
    <mergeCell ref="I8:I14"/>
    <mergeCell ref="J8:J14"/>
    <mergeCell ref="K8:K14"/>
    <mergeCell ref="M9:P15"/>
    <mergeCell ref="Q9:Q15"/>
    <mergeCell ref="N18:W19"/>
    <mergeCell ref="E18:K19"/>
    <mergeCell ref="N33:W34"/>
    <mergeCell ref="E33:K34"/>
    <mergeCell ref="N50:W51"/>
    <mergeCell ref="E50:K51"/>
    <mergeCell ref="N53:W54"/>
    <mergeCell ref="E53:K54"/>
    <mergeCell ref="N67:W68"/>
    <mergeCell ref="E67:K68"/>
    <mergeCell ref="N75:W76"/>
    <mergeCell ref="E75:K76"/>
    <mergeCell ref="E131:K132"/>
    <mergeCell ref="N77:W78"/>
    <mergeCell ref="E77:K78"/>
    <mergeCell ref="N86:W87"/>
    <mergeCell ref="E86:K87"/>
    <mergeCell ref="N93:W94"/>
    <mergeCell ref="E93:K94"/>
    <mergeCell ref="N187:W188"/>
    <mergeCell ref="E187:K188"/>
    <mergeCell ref="N156:W157"/>
    <mergeCell ref="E156:K157"/>
    <mergeCell ref="N168:W169"/>
    <mergeCell ref="E168:K169"/>
    <mergeCell ref="N174:W175"/>
    <mergeCell ref="E174:K175"/>
    <mergeCell ref="D2:H2"/>
    <mergeCell ref="B8:D10"/>
    <mergeCell ref="B11:D14"/>
    <mergeCell ref="N184:W185"/>
    <mergeCell ref="E184:K185"/>
    <mergeCell ref="N135:W136"/>
    <mergeCell ref="E135:K136"/>
    <mergeCell ref="N139:W140"/>
    <mergeCell ref="E139:K140"/>
    <mergeCell ref="N146:W147"/>
    <mergeCell ref="E146:K147"/>
    <mergeCell ref="N102:W103"/>
    <mergeCell ref="E102:K103"/>
    <mergeCell ref="N114:W115"/>
    <mergeCell ref="E114:K115"/>
    <mergeCell ref="N131:W132"/>
  </mergeCells>
  <pageMargins left="0.25" right="0.25" top="0.75" bottom="0.75" header="0.3" footer="0.3"/>
  <pageSetup paperSize="9" scale="7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3E719-40AD-4934-9724-8D787D879D42}">
  <sheetPr>
    <pageSetUpPr fitToPage="1"/>
  </sheetPr>
  <dimension ref="A1:O23"/>
  <sheetViews>
    <sheetView showZeros="0" zoomScale="75" zoomScaleNormal="75" workbookViewId="0">
      <selection activeCell="G12" sqref="G12"/>
    </sheetView>
  </sheetViews>
  <sheetFormatPr baseColWidth="10" defaultRowHeight="15.75"/>
  <cols>
    <col min="1" max="1" width="4.5703125" style="51" customWidth="1"/>
    <col min="2" max="2" width="12.5703125" style="51" customWidth="1"/>
    <col min="3" max="3" width="43.28515625" style="51" customWidth="1"/>
    <col min="4" max="4" width="16.85546875" style="51" customWidth="1"/>
    <col min="5" max="5" width="26.28515625" style="51" customWidth="1"/>
    <col min="6" max="6" width="5" style="51" customWidth="1"/>
    <col min="7" max="7" width="73.5703125" style="51" customWidth="1"/>
    <col min="8" max="8" width="14.7109375" style="51" customWidth="1"/>
    <col min="9" max="9" width="21.28515625" style="51" bestFit="1" customWidth="1"/>
    <col min="10" max="10" width="14.7109375" style="51" customWidth="1"/>
    <col min="11" max="11" width="31" style="51" customWidth="1"/>
    <col min="12" max="12" width="19" style="51" customWidth="1"/>
    <col min="13" max="13" width="14.7109375" style="51" customWidth="1"/>
    <col min="14" max="14" width="7.85546875" style="51" customWidth="1"/>
    <col min="15" max="15" width="14.7109375" style="51" customWidth="1"/>
    <col min="16" max="16384" width="11.42578125" style="51"/>
  </cols>
  <sheetData>
    <row r="1" spans="1:15" ht="36">
      <c r="B1" s="4364" t="s">
        <v>457</v>
      </c>
      <c r="C1" s="4365"/>
      <c r="D1" s="4365"/>
      <c r="E1" s="4365"/>
      <c r="F1" s="4365"/>
      <c r="G1" s="4365"/>
      <c r="H1" s="4365"/>
      <c r="I1" s="4365"/>
      <c r="J1" s="4365"/>
      <c r="K1" s="4365"/>
      <c r="L1" s="4365"/>
      <c r="M1" s="4365"/>
      <c r="N1" s="4365"/>
      <c r="O1" s="4365"/>
    </row>
    <row r="2" spans="1:15" ht="55.5" customHeight="1">
      <c r="A2" s="52"/>
      <c r="B2" s="53"/>
      <c r="C2" s="54" t="s">
        <v>397</v>
      </c>
      <c r="D2" s="54"/>
      <c r="E2" s="54"/>
      <c r="F2" s="55"/>
      <c r="G2" s="55"/>
      <c r="H2" s="55"/>
      <c r="I2" s="55"/>
      <c r="J2" s="55"/>
      <c r="K2" s="55"/>
      <c r="L2" s="55"/>
      <c r="M2" s="55"/>
      <c r="N2" s="55"/>
      <c r="O2" s="55"/>
    </row>
    <row r="3" spans="1:15" ht="55.5" customHeight="1">
      <c r="A3" s="52"/>
      <c r="B3" s="53"/>
      <c r="C3" s="54"/>
      <c r="D3" s="54" t="s">
        <v>455</v>
      </c>
      <c r="E3" s="54"/>
      <c r="F3" s="55"/>
      <c r="G3" s="55"/>
      <c r="H3" s="55"/>
      <c r="I3" s="55"/>
      <c r="J3" s="55"/>
      <c r="K3" s="55"/>
      <c r="L3" s="55"/>
      <c r="M3" s="55"/>
      <c r="N3" s="55"/>
      <c r="O3" s="55"/>
    </row>
    <row r="4" spans="1:15" ht="55.5" customHeight="1">
      <c r="A4" s="52"/>
      <c r="B4" s="53"/>
      <c r="C4" s="54"/>
      <c r="D4" s="54"/>
      <c r="E4" s="54"/>
      <c r="F4" s="55"/>
      <c r="G4" s="55"/>
      <c r="H4" s="55"/>
      <c r="I4" s="55"/>
      <c r="J4" s="55"/>
      <c r="K4" s="55"/>
      <c r="L4" s="55"/>
      <c r="M4" s="55"/>
      <c r="N4" s="55"/>
      <c r="O4" s="55"/>
    </row>
    <row r="5" spans="1:15" ht="55.5" customHeight="1">
      <c r="A5" s="52"/>
      <c r="B5" s="53"/>
      <c r="C5" s="54" t="s">
        <v>399</v>
      </c>
      <c r="D5" s="54"/>
      <c r="E5" s="54"/>
      <c r="F5" s="55"/>
      <c r="G5" s="55"/>
      <c r="H5" s="55"/>
      <c r="I5" s="55"/>
      <c r="J5" s="55"/>
      <c r="K5" s="55"/>
      <c r="L5" s="55"/>
      <c r="M5" s="55"/>
      <c r="N5" s="55"/>
      <c r="O5" s="55"/>
    </row>
    <row r="6" spans="1:15" ht="55.5" customHeight="1">
      <c r="A6" s="52"/>
      <c r="B6" s="53"/>
      <c r="C6" s="54"/>
      <c r="D6" s="54" t="s">
        <v>398</v>
      </c>
      <c r="E6" s="54"/>
      <c r="F6" s="55"/>
      <c r="G6" s="55"/>
      <c r="H6" s="55"/>
      <c r="I6" s="55"/>
      <c r="J6" s="55"/>
      <c r="K6" s="55"/>
      <c r="L6" s="55"/>
      <c r="M6" s="55"/>
      <c r="N6" s="55"/>
      <c r="O6" s="55"/>
    </row>
    <row r="7" spans="1:15" ht="55.5" customHeight="1">
      <c r="A7" s="52"/>
      <c r="B7" s="53"/>
      <c r="C7" s="54"/>
      <c r="D7" s="54" t="s">
        <v>400</v>
      </c>
      <c r="E7" s="54"/>
      <c r="F7" s="55"/>
      <c r="G7" s="55"/>
      <c r="H7" s="55"/>
      <c r="I7" s="55"/>
      <c r="J7" s="55"/>
      <c r="K7" s="55"/>
      <c r="L7" s="55"/>
      <c r="M7" s="55"/>
      <c r="N7" s="55"/>
      <c r="O7" s="55"/>
    </row>
    <row r="8" spans="1:15" ht="55.5" customHeight="1">
      <c r="A8" s="52"/>
      <c r="B8" s="53"/>
      <c r="C8" s="54"/>
      <c r="D8" s="54" t="s">
        <v>401</v>
      </c>
      <c r="E8" s="54"/>
      <c r="F8" s="55"/>
      <c r="G8" s="55"/>
      <c r="H8" s="55"/>
      <c r="I8" s="55"/>
      <c r="J8" s="55"/>
      <c r="K8" s="55"/>
      <c r="L8" s="55"/>
      <c r="M8" s="55"/>
      <c r="N8" s="55"/>
      <c r="O8" s="55"/>
    </row>
    <row r="9" spans="1:15" ht="55.5" customHeight="1">
      <c r="A9" s="52"/>
      <c r="B9" s="53"/>
      <c r="C9" s="54"/>
      <c r="D9" s="54"/>
      <c r="E9" s="54"/>
      <c r="F9" s="55"/>
      <c r="G9" s="55"/>
      <c r="H9" s="55"/>
      <c r="I9" s="55"/>
      <c r="J9" s="55"/>
      <c r="K9" s="55"/>
      <c r="L9" s="55"/>
      <c r="M9" s="55"/>
      <c r="N9" s="55"/>
      <c r="O9" s="55"/>
    </row>
    <row r="10" spans="1:15" ht="55.5" customHeight="1">
      <c r="A10" s="52"/>
      <c r="B10" s="53"/>
      <c r="C10" s="54" t="s">
        <v>402</v>
      </c>
      <c r="D10" s="54"/>
      <c r="E10" s="54"/>
      <c r="F10" s="55"/>
      <c r="G10" s="55"/>
      <c r="H10" s="55"/>
      <c r="I10" s="55"/>
      <c r="J10" s="55"/>
      <c r="K10" s="55"/>
      <c r="L10" s="55"/>
      <c r="M10" s="55"/>
      <c r="N10" s="55"/>
      <c r="O10" s="55"/>
    </row>
    <row r="11" spans="1:15" ht="55.5" customHeight="1">
      <c r="A11" s="52"/>
      <c r="B11" s="53"/>
      <c r="C11" s="54" t="s">
        <v>403</v>
      </c>
      <c r="D11" s="54"/>
      <c r="E11" s="54"/>
      <c r="F11" s="55"/>
      <c r="G11" s="55"/>
      <c r="H11" s="55"/>
      <c r="I11" s="55"/>
      <c r="J11" s="55"/>
      <c r="K11" s="55"/>
      <c r="L11" s="55"/>
      <c r="M11" s="55"/>
      <c r="N11" s="55"/>
      <c r="O11" s="55"/>
    </row>
    <row r="12" spans="1:15" ht="55.5" customHeight="1">
      <c r="A12" s="52"/>
      <c r="B12" s="56"/>
      <c r="C12" s="54"/>
      <c r="D12" s="55"/>
      <c r="E12" s="55"/>
      <c r="F12" s="55"/>
      <c r="G12" s="55"/>
      <c r="H12" s="55"/>
      <c r="I12" s="55"/>
      <c r="J12" s="55"/>
      <c r="K12" s="55"/>
      <c r="L12" s="55"/>
      <c r="M12" s="55"/>
      <c r="N12" s="55"/>
      <c r="O12" s="55"/>
    </row>
    <row r="13" spans="1:15" ht="55.5" customHeight="1">
      <c r="A13" s="52"/>
      <c r="B13" s="56"/>
      <c r="C13" s="54" t="s">
        <v>404</v>
      </c>
      <c r="D13" s="55"/>
      <c r="E13" s="55"/>
      <c r="F13" s="55"/>
      <c r="G13" s="55"/>
      <c r="H13" s="55"/>
      <c r="I13" s="55"/>
      <c r="J13" s="55"/>
      <c r="K13" s="55"/>
      <c r="L13" s="55"/>
      <c r="M13" s="55"/>
      <c r="N13" s="55"/>
      <c r="O13" s="55"/>
    </row>
    <row r="14" spans="1:15" ht="55.5" customHeight="1">
      <c r="A14" s="52"/>
      <c r="B14" s="56"/>
      <c r="C14" s="54" t="s">
        <v>405</v>
      </c>
      <c r="D14" s="55"/>
      <c r="E14" s="55"/>
      <c r="F14" s="55"/>
      <c r="G14" s="55"/>
      <c r="H14" s="55"/>
      <c r="I14" s="55"/>
      <c r="J14" s="55"/>
      <c r="K14" s="55"/>
      <c r="L14" s="55"/>
      <c r="M14" s="55"/>
      <c r="N14" s="55"/>
      <c r="O14" s="55"/>
    </row>
    <row r="15" spans="1:15" ht="55.5" customHeight="1">
      <c r="A15" s="52"/>
      <c r="B15" s="56"/>
      <c r="C15" s="55"/>
      <c r="D15" s="55"/>
      <c r="E15" s="55"/>
      <c r="F15" s="55"/>
      <c r="G15" s="55"/>
      <c r="H15" s="55"/>
      <c r="I15" s="55"/>
      <c r="J15" s="55"/>
      <c r="K15" s="55"/>
      <c r="L15" s="55"/>
      <c r="M15" s="55"/>
      <c r="N15" s="55"/>
      <c r="O15" s="55"/>
    </row>
    <row r="17" spans="1:15">
      <c r="B17" s="8">
        <f t="shared" ref="B17:O17" ca="1" si="0">CELL("largeur",B17)</f>
        <v>12</v>
      </c>
      <c r="C17" s="8">
        <f t="shared" ca="1" si="0"/>
        <v>43</v>
      </c>
      <c r="D17" s="8">
        <f t="shared" ca="1" si="0"/>
        <v>16</v>
      </c>
      <c r="E17" s="8">
        <f t="shared" ca="1" si="0"/>
        <v>26</v>
      </c>
      <c r="F17" s="8">
        <f t="shared" ca="1" si="0"/>
        <v>4</v>
      </c>
      <c r="G17" s="8">
        <f t="shared" ca="1" si="0"/>
        <v>73</v>
      </c>
      <c r="H17" s="8">
        <f t="shared" ca="1" si="0"/>
        <v>14</v>
      </c>
      <c r="I17" s="8">
        <f t="shared" ca="1" si="0"/>
        <v>21</v>
      </c>
      <c r="J17" s="8">
        <f t="shared" ca="1" si="0"/>
        <v>14</v>
      </c>
      <c r="K17" s="8">
        <f t="shared" ca="1" si="0"/>
        <v>30</v>
      </c>
      <c r="L17" s="8">
        <f t="shared" ca="1" si="0"/>
        <v>18</v>
      </c>
      <c r="M17" s="8">
        <f t="shared" ca="1" si="0"/>
        <v>14</v>
      </c>
      <c r="N17" s="8">
        <f t="shared" ca="1" si="0"/>
        <v>7</v>
      </c>
      <c r="O17" s="8">
        <f t="shared" ca="1" si="0"/>
        <v>14</v>
      </c>
    </row>
    <row r="18" spans="1:15" ht="46.5">
      <c r="A18" s="58"/>
      <c r="B18" s="58"/>
      <c r="C18" s="10"/>
      <c r="D18" s="58"/>
      <c r="E18" s="58"/>
      <c r="F18" s="58"/>
      <c r="G18" s="58"/>
      <c r="H18" s="58"/>
      <c r="I18" s="58"/>
      <c r="J18" s="58"/>
      <c r="K18" s="58"/>
      <c r="L18" s="58"/>
      <c r="M18" s="58"/>
    </row>
    <row r="19" spans="1:15" ht="55.5" customHeight="1">
      <c r="A19" s="59"/>
      <c r="B19" s="56"/>
      <c r="C19" s="54" t="s">
        <v>396</v>
      </c>
      <c r="D19" s="55"/>
      <c r="E19" s="55"/>
      <c r="F19" s="55"/>
      <c r="G19" s="55"/>
      <c r="H19" s="60" t="s">
        <v>406</v>
      </c>
      <c r="I19" s="55"/>
      <c r="J19" s="55"/>
      <c r="K19" s="60" t="s">
        <v>408</v>
      </c>
      <c r="L19" s="55"/>
      <c r="M19" s="55"/>
      <c r="N19" s="55"/>
      <c r="O19" s="55"/>
    </row>
    <row r="20" spans="1:15" ht="55.5" customHeight="1">
      <c r="A20" s="59"/>
      <c r="B20" s="56"/>
      <c r="C20" s="54" t="s">
        <v>395</v>
      </c>
      <c r="D20" s="55"/>
      <c r="E20" s="55"/>
      <c r="F20" s="55"/>
      <c r="G20" s="55"/>
      <c r="H20" s="60" t="s">
        <v>407</v>
      </c>
      <c r="I20" s="55"/>
      <c r="J20" s="55"/>
      <c r="K20" s="60" t="s">
        <v>409</v>
      </c>
      <c r="L20" s="55"/>
      <c r="M20" s="55"/>
      <c r="N20" s="55"/>
      <c r="O20" s="55"/>
    </row>
    <row r="21" spans="1:15">
      <c r="A21" s="58"/>
      <c r="B21" s="58"/>
      <c r="C21" s="58"/>
      <c r="D21" s="58"/>
      <c r="E21" s="58"/>
      <c r="F21" s="58"/>
      <c r="G21" s="58"/>
      <c r="H21" s="58"/>
      <c r="I21" s="58"/>
      <c r="J21" s="58"/>
      <c r="K21" s="58"/>
      <c r="L21" s="58"/>
      <c r="M21" s="58"/>
      <c r="N21" s="58"/>
      <c r="O21" s="58"/>
    </row>
    <row r="22" spans="1:15">
      <c r="A22" s="58"/>
      <c r="B22" s="58"/>
      <c r="C22" s="58"/>
      <c r="D22" s="58"/>
      <c r="E22" s="58"/>
      <c r="F22" s="58"/>
      <c r="G22" s="58"/>
      <c r="H22" s="58"/>
      <c r="I22" s="58"/>
      <c r="J22" s="58"/>
      <c r="K22" s="58"/>
      <c r="L22" s="58"/>
      <c r="M22" s="58"/>
      <c r="N22" s="58"/>
      <c r="O22" s="58"/>
    </row>
    <row r="23" spans="1:15" ht="63" customHeight="1">
      <c r="B23" s="79" t="s">
        <v>65</v>
      </c>
      <c r="C23" s="79"/>
      <c r="D23" s="79"/>
      <c r="E23" s="79"/>
      <c r="F23" s="79"/>
      <c r="G23" s="79"/>
      <c r="H23" s="79"/>
      <c r="I23" s="79"/>
      <c r="J23" s="79"/>
      <c r="K23" s="79"/>
      <c r="L23" s="79"/>
      <c r="M23" s="79"/>
      <c r="N23" s="79"/>
      <c r="O23" s="79"/>
    </row>
  </sheetData>
  <mergeCells count="1">
    <mergeCell ref="B1:O1"/>
  </mergeCells>
  <printOptions horizontalCentered="1"/>
  <pageMargins left="0.23622047244094491" right="0.23622047244094491" top="0.39370078740157483" bottom="0.15748031496062992" header="0.11811023622047245" footer="0.11811023622047245"/>
  <pageSetup paperSize="9" scale="2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14478-21AE-4C01-85C4-59C7C0B24B7F}">
  <sheetPr>
    <pageSetUpPr fitToPage="1"/>
  </sheetPr>
  <dimension ref="A1:AM54"/>
  <sheetViews>
    <sheetView showZeros="0" zoomScale="75" zoomScaleNormal="75" workbookViewId="0">
      <selection activeCell="G19" sqref="G19"/>
    </sheetView>
  </sheetViews>
  <sheetFormatPr baseColWidth="10" defaultRowHeight="15"/>
  <cols>
    <col min="1" max="1" width="4.85546875" style="3092" customWidth="1"/>
    <col min="2" max="2" width="55.7109375" style="3092" customWidth="1"/>
    <col min="3" max="3" width="40.7109375" style="3092" customWidth="1"/>
    <col min="4" max="4" width="1.140625" style="3092" customWidth="1"/>
    <col min="5" max="5" width="60.7109375" style="3092" customWidth="1"/>
    <col min="6" max="6" width="11.42578125" style="3092"/>
    <col min="7" max="7" width="25" style="3092" customWidth="1"/>
    <col min="8" max="8" width="11.42578125" style="3092"/>
    <col min="9" max="20" width="15.7109375" style="3092" customWidth="1"/>
    <col min="21" max="16384" width="11.42578125" style="3092"/>
  </cols>
  <sheetData>
    <row r="1" spans="1:39" ht="18" customHeight="1" thickBot="1">
      <c r="A1" s="3089"/>
      <c r="B1" s="3090">
        <v>55</v>
      </c>
      <c r="C1" s="3090">
        <v>40</v>
      </c>
      <c r="D1" s="3090">
        <v>6.5</v>
      </c>
      <c r="E1" s="3090">
        <v>60</v>
      </c>
      <c r="F1" s="3091" t="s">
        <v>7247</v>
      </c>
      <c r="G1" s="3089"/>
      <c r="H1" s="3089"/>
      <c r="U1" s="3089"/>
      <c r="V1" s="3089"/>
      <c r="W1" s="3089"/>
      <c r="X1" s="3089"/>
      <c r="Y1" s="3089">
        <v>12</v>
      </c>
      <c r="Z1" s="3089">
        <v>12</v>
      </c>
      <c r="AA1" s="3089">
        <v>12</v>
      </c>
      <c r="AB1" s="3089">
        <v>12</v>
      </c>
      <c r="AC1" s="3089">
        <v>12</v>
      </c>
      <c r="AD1" s="3089">
        <v>12</v>
      </c>
      <c r="AE1" s="3089">
        <v>12</v>
      </c>
      <c r="AF1" s="3089">
        <v>12</v>
      </c>
      <c r="AG1" s="3089">
        <v>12</v>
      </c>
      <c r="AH1" s="3089">
        <v>12</v>
      </c>
      <c r="AI1" s="3089">
        <v>12</v>
      </c>
      <c r="AJ1" s="3089">
        <v>12</v>
      </c>
      <c r="AK1" s="3092" t="s">
        <v>7248</v>
      </c>
      <c r="AM1" s="3093" t="s">
        <v>7249</v>
      </c>
    </row>
    <row r="2" spans="1:39" ht="20.100000000000001" customHeight="1">
      <c r="A2" s="4366" t="s">
        <v>62</v>
      </c>
      <c r="B2" s="4368" t="s">
        <v>7250</v>
      </c>
      <c r="C2" s="4369"/>
      <c r="D2" s="4369"/>
      <c r="E2" s="4370"/>
      <c r="F2" s="3094">
        <v>20</v>
      </c>
      <c r="G2" s="3091" t="s">
        <v>7251</v>
      </c>
      <c r="H2" s="4374" t="s">
        <v>1822</v>
      </c>
      <c r="I2" s="4374"/>
      <c r="J2" s="4374"/>
      <c r="K2" s="4374"/>
      <c r="L2" s="4374"/>
      <c r="M2" s="4374"/>
      <c r="N2" s="4374"/>
      <c r="O2" s="4374"/>
      <c r="P2" s="4374"/>
      <c r="Q2" s="4374"/>
      <c r="R2" s="4374"/>
      <c r="S2" s="4374"/>
      <c r="U2" s="3089"/>
      <c r="V2" s="3089"/>
      <c r="W2" s="3089"/>
      <c r="X2" s="3089"/>
      <c r="Y2" s="3089"/>
      <c r="Z2" s="3089"/>
      <c r="AA2" s="3089"/>
      <c r="AB2" s="3089"/>
      <c r="AC2" s="3089"/>
      <c r="AD2" s="3089"/>
      <c r="AE2" s="3089"/>
      <c r="AF2" s="3089"/>
      <c r="AG2" s="3089"/>
      <c r="AH2" s="3089"/>
      <c r="AI2" s="3089"/>
      <c r="AJ2" s="3089"/>
      <c r="AM2" s="3093"/>
    </row>
    <row r="3" spans="1:39" ht="20.100000000000001" customHeight="1">
      <c r="A3" s="4367"/>
      <c r="B3" s="4371"/>
      <c r="C3" s="4372"/>
      <c r="D3" s="4372"/>
      <c r="E3" s="4373"/>
      <c r="F3" s="3094">
        <v>20</v>
      </c>
      <c r="H3" s="4374"/>
      <c r="I3" s="4374"/>
      <c r="J3" s="4374"/>
      <c r="K3" s="4374"/>
      <c r="L3" s="4374"/>
      <c r="M3" s="4374"/>
      <c r="N3" s="4374"/>
      <c r="O3" s="4374"/>
      <c r="P3" s="4374"/>
      <c r="Q3" s="4374"/>
      <c r="R3" s="4374"/>
      <c r="S3" s="4374"/>
      <c r="U3" s="3089"/>
      <c r="V3" s="3089"/>
      <c r="W3" s="3089"/>
      <c r="X3" s="3089"/>
      <c r="Y3" s="3089"/>
      <c r="Z3" s="3089"/>
      <c r="AA3" s="3089"/>
      <c r="AB3" s="3089"/>
      <c r="AC3" s="3089"/>
      <c r="AD3" s="3089"/>
      <c r="AE3" s="3089"/>
      <c r="AF3" s="3089"/>
      <c r="AG3" s="3089"/>
      <c r="AH3" s="3089"/>
      <c r="AI3" s="3089"/>
      <c r="AJ3" s="3089"/>
      <c r="AM3" s="3093"/>
    </row>
    <row r="4" spans="1:39" ht="20.100000000000001" customHeight="1">
      <c r="A4" s="3229" t="str">
        <f>+B2</f>
        <v>TABLEAU POUR ÉPURER DU TEXTE</v>
      </c>
      <c r="B4" s="4376" t="s">
        <v>7252</v>
      </c>
      <c r="C4" s="4377"/>
      <c r="D4" s="4377"/>
      <c r="E4" s="4378"/>
      <c r="F4" s="3094">
        <v>20</v>
      </c>
      <c r="H4" s="4374" t="s">
        <v>7253</v>
      </c>
      <c r="I4" s="4374"/>
      <c r="J4" s="4374"/>
      <c r="K4" s="4374"/>
      <c r="L4" s="4374"/>
      <c r="M4" s="4374"/>
      <c r="N4" s="4374"/>
      <c r="O4" s="4374"/>
      <c r="P4" s="4374"/>
      <c r="Q4" s="4374"/>
      <c r="R4" s="4374"/>
      <c r="S4" s="4374"/>
      <c r="U4" s="3089"/>
      <c r="V4" s="3089"/>
      <c r="W4" s="3089"/>
      <c r="X4" s="3089"/>
      <c r="Y4" s="3089"/>
      <c r="Z4" s="3089"/>
      <c r="AA4" s="3089"/>
      <c r="AB4" s="3089"/>
      <c r="AC4" s="3089"/>
      <c r="AD4" s="3089"/>
      <c r="AE4" s="3089"/>
      <c r="AF4" s="3089"/>
      <c r="AG4" s="3089"/>
      <c r="AH4" s="3089"/>
      <c r="AI4" s="3089"/>
      <c r="AJ4" s="3089"/>
      <c r="AM4" s="3093"/>
    </row>
    <row r="5" spans="1:39" ht="20.100000000000001" customHeight="1">
      <c r="A5" s="3229"/>
      <c r="B5" s="4376" t="s">
        <v>7254</v>
      </c>
      <c r="C5" s="4377"/>
      <c r="D5" s="4377"/>
      <c r="E5" s="4378"/>
      <c r="F5" s="3094">
        <v>20</v>
      </c>
      <c r="H5" s="4379" t="s">
        <v>1823</v>
      </c>
      <c r="I5" s="4379"/>
      <c r="J5" s="4379"/>
      <c r="K5" s="4379"/>
      <c r="L5" s="4379"/>
      <c r="M5" s="4379"/>
      <c r="N5" s="4379"/>
      <c r="O5" s="4379"/>
      <c r="P5" s="4379"/>
      <c r="Q5" s="4379"/>
      <c r="R5" s="4379"/>
      <c r="S5" s="4379"/>
      <c r="U5" s="3089"/>
      <c r="V5" s="3089"/>
      <c r="W5" s="3089"/>
      <c r="X5" s="3089"/>
      <c r="Y5" s="3089"/>
      <c r="Z5" s="3089"/>
      <c r="AA5" s="3089"/>
      <c r="AB5" s="3089"/>
      <c r="AC5" s="3089"/>
      <c r="AD5" s="3089"/>
      <c r="AE5" s="3089"/>
      <c r="AF5" s="3089"/>
      <c r="AG5" s="3089"/>
      <c r="AH5" s="3089"/>
      <c r="AI5" s="3089"/>
      <c r="AJ5" s="3089"/>
      <c r="AM5" s="3093"/>
    </row>
    <row r="6" spans="1:39" ht="20.100000000000001" customHeight="1">
      <c r="A6" s="3229"/>
      <c r="B6" s="4380" t="s">
        <v>7255</v>
      </c>
      <c r="C6" s="4381"/>
      <c r="D6" s="4381"/>
      <c r="E6" s="4382"/>
      <c r="F6" s="3094">
        <v>20</v>
      </c>
      <c r="H6" s="4379"/>
      <c r="I6" s="4379"/>
      <c r="J6" s="4379"/>
      <c r="K6" s="4379"/>
      <c r="L6" s="4379"/>
      <c r="M6" s="4379"/>
      <c r="N6" s="4379"/>
      <c r="O6" s="4379"/>
      <c r="P6" s="4379"/>
      <c r="Q6" s="4379"/>
      <c r="R6" s="4379"/>
      <c r="S6" s="4379"/>
    </row>
    <row r="7" spans="1:39" ht="20.100000000000001" customHeight="1">
      <c r="A7" s="3229"/>
      <c r="B7" s="4380"/>
      <c r="C7" s="4381"/>
      <c r="D7" s="4381"/>
      <c r="E7" s="4382"/>
      <c r="F7" s="3094">
        <v>20</v>
      </c>
      <c r="H7" s="4379" t="s">
        <v>7256</v>
      </c>
      <c r="I7" s="4379"/>
      <c r="J7" s="4379"/>
      <c r="K7" s="4379"/>
      <c r="L7" s="4379"/>
      <c r="M7" s="4379"/>
      <c r="N7" s="4379"/>
      <c r="O7" s="4379"/>
      <c r="P7" s="4379"/>
      <c r="Q7" s="4379"/>
      <c r="R7" s="4379"/>
      <c r="S7" s="4379"/>
    </row>
    <row r="8" spans="1:39" ht="20.100000000000001" customHeight="1">
      <c r="A8" s="3229"/>
      <c r="B8" s="4383" t="s">
        <v>1820</v>
      </c>
      <c r="C8" s="4384"/>
      <c r="D8" s="4384"/>
      <c r="E8" s="4385"/>
      <c r="F8" s="3094">
        <v>20</v>
      </c>
      <c r="H8" s="4379"/>
      <c r="I8" s="4379"/>
      <c r="J8" s="4379"/>
      <c r="K8" s="4379"/>
      <c r="L8" s="4379"/>
      <c r="M8" s="4379"/>
      <c r="N8" s="4379"/>
      <c r="O8" s="4379"/>
      <c r="P8" s="4379"/>
      <c r="Q8" s="4379"/>
      <c r="R8" s="4379"/>
      <c r="S8" s="4379"/>
    </row>
    <row r="9" spans="1:39" ht="20.100000000000001" customHeight="1">
      <c r="A9" s="3229"/>
      <c r="B9" s="4383"/>
      <c r="C9" s="4384"/>
      <c r="D9" s="4384"/>
      <c r="E9" s="4385"/>
      <c r="F9" s="3094">
        <v>20</v>
      </c>
      <c r="H9" s="4379"/>
      <c r="I9" s="4379"/>
      <c r="J9" s="4379"/>
      <c r="K9" s="4379"/>
      <c r="L9" s="4379"/>
      <c r="M9" s="4379"/>
      <c r="N9" s="4379"/>
      <c r="O9" s="4379"/>
      <c r="P9" s="4379"/>
      <c r="Q9" s="4379"/>
      <c r="R9" s="4379"/>
      <c r="S9" s="4379"/>
    </row>
    <row r="10" spans="1:39" ht="20.100000000000001" customHeight="1">
      <c r="A10" s="3229"/>
      <c r="B10" s="3095" t="s">
        <v>7257</v>
      </c>
      <c r="C10" s="3096" t="s">
        <v>1821</v>
      </c>
      <c r="D10" s="3097"/>
      <c r="E10" s="3098" t="s">
        <v>7258</v>
      </c>
      <c r="F10" s="3094">
        <v>20</v>
      </c>
      <c r="H10" s="4386" t="s">
        <v>7259</v>
      </c>
      <c r="I10" s="4386"/>
      <c r="J10" s="4386"/>
      <c r="K10" s="4386"/>
      <c r="L10" s="4386"/>
      <c r="M10" s="4386"/>
      <c r="N10" s="4386"/>
      <c r="O10" s="4386"/>
      <c r="P10" s="4386"/>
      <c r="Q10" s="4386"/>
      <c r="R10" s="4386"/>
      <c r="S10" s="4386"/>
    </row>
    <row r="11" spans="1:39" ht="20.100000000000001" customHeight="1">
      <c r="A11" s="3229"/>
      <c r="B11" s="4387" t="s">
        <v>7260</v>
      </c>
      <c r="C11" s="4389" t="s">
        <v>7261</v>
      </c>
      <c r="D11" s="3099" t="s">
        <v>7262</v>
      </c>
      <c r="E11" s="4391" t="s">
        <v>7263</v>
      </c>
      <c r="F11" s="3094">
        <v>20</v>
      </c>
      <c r="H11" s="4386"/>
      <c r="I11" s="4386"/>
      <c r="J11" s="4386"/>
      <c r="K11" s="4386"/>
      <c r="L11" s="4386"/>
      <c r="M11" s="4386"/>
      <c r="N11" s="4386"/>
      <c r="O11" s="4386"/>
      <c r="P11" s="4386"/>
      <c r="Q11" s="4386"/>
      <c r="R11" s="4386"/>
      <c r="S11" s="4386"/>
    </row>
    <row r="12" spans="1:39" ht="20.100000000000001" customHeight="1">
      <c r="A12" s="3229"/>
      <c r="B12" s="4387"/>
      <c r="C12" s="4389"/>
      <c r="D12" s="3099" t="s">
        <v>7264</v>
      </c>
      <c r="E12" s="4391"/>
      <c r="F12" s="3094">
        <v>20</v>
      </c>
      <c r="H12" s="4393" t="s">
        <v>7265</v>
      </c>
      <c r="I12" s="4393"/>
      <c r="J12" s="4393"/>
      <c r="K12" s="4393"/>
      <c r="L12" s="4393"/>
      <c r="M12" s="4393"/>
      <c r="N12" s="4393"/>
      <c r="O12" s="4393"/>
      <c r="P12" s="4393"/>
      <c r="Q12" s="4393"/>
      <c r="R12" s="4393"/>
      <c r="S12" s="4393"/>
    </row>
    <row r="13" spans="1:39" ht="20.100000000000001" customHeight="1">
      <c r="A13" s="3229"/>
      <c r="B13" s="4388"/>
      <c r="C13" s="4390"/>
      <c r="D13" s="3099" t="s">
        <v>7266</v>
      </c>
      <c r="E13" s="4392"/>
      <c r="F13" s="3094">
        <v>20</v>
      </c>
      <c r="H13" s="4393"/>
      <c r="I13" s="4393"/>
      <c r="J13" s="4393"/>
      <c r="K13" s="4393"/>
      <c r="L13" s="4393"/>
      <c r="M13" s="4393"/>
      <c r="N13" s="4393"/>
      <c r="O13" s="4393"/>
      <c r="P13" s="4393"/>
      <c r="Q13" s="4393"/>
      <c r="R13" s="4393"/>
      <c r="S13" s="4393"/>
    </row>
    <row r="14" spans="1:39" ht="20.100000000000001" customHeight="1">
      <c r="A14" s="3229"/>
      <c r="B14" s="3100"/>
      <c r="C14" s="3101"/>
      <c r="D14" s="3102" t="str">
        <f>SUBSTITUTE(B14,B14,C14)</f>
        <v/>
      </c>
      <c r="E14" s="3103">
        <f t="shared" ref="E14:E33" si="0">IF(C14="",B14,UPPER(LEFT(D14,1))&amp;RIGHT(D14,LEN(D14)-1))</f>
        <v>0</v>
      </c>
      <c r="F14" s="3094">
        <v>20</v>
      </c>
      <c r="H14" s="4393" t="s">
        <v>7267</v>
      </c>
      <c r="I14" s="4393"/>
      <c r="J14" s="4393"/>
      <c r="K14" s="4393"/>
      <c r="L14" s="4393"/>
      <c r="M14" s="4393"/>
      <c r="N14" s="4393"/>
      <c r="O14" s="4393"/>
      <c r="P14" s="4393"/>
      <c r="Q14" s="4393"/>
      <c r="R14" s="4393"/>
      <c r="S14" s="4393"/>
    </row>
    <row r="15" spans="1:39" ht="20.100000000000001" customHeight="1">
      <c r="A15" s="3229"/>
      <c r="B15" s="3100" t="s">
        <v>7268</v>
      </c>
      <c r="C15" s="3101" t="s">
        <v>5420</v>
      </c>
      <c r="D15" s="3102" t="str">
        <f>SUBSTITUTE(B15,B15,C15)</f>
        <v>os</v>
      </c>
      <c r="E15" s="3104" t="str">
        <f t="shared" si="0"/>
        <v>Os</v>
      </c>
      <c r="F15" s="3094">
        <v>20</v>
      </c>
      <c r="H15" s="4393"/>
      <c r="I15" s="4393"/>
      <c r="J15" s="4393"/>
      <c r="K15" s="4393"/>
      <c r="L15" s="4393"/>
      <c r="M15" s="4393"/>
      <c r="N15" s="4393"/>
      <c r="O15" s="4393"/>
      <c r="P15" s="4393"/>
      <c r="Q15" s="4393"/>
      <c r="R15" s="4393"/>
      <c r="S15" s="4393"/>
    </row>
    <row r="16" spans="1:39" ht="20.100000000000001" customHeight="1">
      <c r="A16" s="3229"/>
      <c r="B16" s="3100" t="s">
        <v>7269</v>
      </c>
      <c r="C16" s="3101" t="s">
        <v>835</v>
      </c>
      <c r="D16" s="3102" t="str">
        <f t="shared" ref="D16:D33" si="1">SUBSTITUTE(B16,B16,C16)</f>
        <v>pommes</v>
      </c>
      <c r="E16" s="3104" t="str">
        <f t="shared" si="0"/>
        <v>Pommes</v>
      </c>
      <c r="F16" s="3094">
        <v>20</v>
      </c>
      <c r="H16" s="4374" t="s">
        <v>7270</v>
      </c>
      <c r="I16" s="4374"/>
      <c r="J16" s="4374"/>
      <c r="K16" s="4374"/>
      <c r="L16" s="4374"/>
      <c r="M16" s="4374"/>
      <c r="N16" s="4374"/>
      <c r="O16" s="4374"/>
      <c r="P16" s="4374"/>
      <c r="Q16" s="4374"/>
      <c r="R16" s="4374"/>
      <c r="S16" s="4374"/>
    </row>
    <row r="17" spans="1:19" ht="20.100000000000001" customHeight="1">
      <c r="A17" s="3229"/>
      <c r="B17" s="3100" t="s">
        <v>7271</v>
      </c>
      <c r="C17" s="3101" t="s">
        <v>7272</v>
      </c>
      <c r="D17" s="3102" t="str">
        <f t="shared" si="1"/>
        <v>oignons bio</v>
      </c>
      <c r="E17" s="3104" t="str">
        <f t="shared" si="0"/>
        <v>Oignons bio</v>
      </c>
      <c r="F17" s="3094">
        <v>20</v>
      </c>
      <c r="H17" s="4374"/>
      <c r="I17" s="4374"/>
      <c r="J17" s="4374"/>
      <c r="K17" s="4374"/>
      <c r="L17" s="4374"/>
      <c r="M17" s="4374"/>
      <c r="N17" s="4374"/>
      <c r="O17" s="4374"/>
      <c r="P17" s="4374"/>
      <c r="Q17" s="4374"/>
      <c r="R17" s="4374"/>
      <c r="S17" s="4374"/>
    </row>
    <row r="18" spans="1:19" ht="20.100000000000001" customHeight="1">
      <c r="A18" s="3229"/>
      <c r="B18" s="3100" t="s">
        <v>7273</v>
      </c>
      <c r="C18" s="3101"/>
      <c r="D18" s="3102" t="str">
        <f t="shared" si="1"/>
        <v/>
      </c>
      <c r="E18" s="3104" t="str">
        <f t="shared" si="0"/>
        <v>3 kg de carottes bio</v>
      </c>
      <c r="F18" s="3094">
        <v>20</v>
      </c>
      <c r="H18" s="4393" t="s">
        <v>7274</v>
      </c>
      <c r="I18" s="4393"/>
      <c r="J18" s="4393"/>
      <c r="K18" s="4393"/>
      <c r="L18" s="4393"/>
      <c r="M18" s="4393"/>
      <c r="N18" s="4393"/>
      <c r="O18" s="4393"/>
      <c r="P18" s="4393"/>
      <c r="Q18" s="4393"/>
      <c r="R18" s="4393"/>
      <c r="S18" s="4393"/>
    </row>
    <row r="19" spans="1:19" ht="20.100000000000001" customHeight="1">
      <c r="A19" s="3229"/>
      <c r="B19" s="3100" t="s">
        <v>7275</v>
      </c>
      <c r="C19" s="3101" t="s">
        <v>7276</v>
      </c>
      <c r="D19" s="3102" t="str">
        <f t="shared" si="1"/>
        <v>concentré</v>
      </c>
      <c r="E19" s="3104" t="str">
        <f t="shared" si="0"/>
        <v>Concentré</v>
      </c>
      <c r="F19" s="3094">
        <v>20</v>
      </c>
      <c r="H19" s="4393"/>
      <c r="I19" s="4393"/>
      <c r="J19" s="4393"/>
      <c r="K19" s="4393"/>
      <c r="L19" s="4393"/>
      <c r="M19" s="4393"/>
      <c r="N19" s="4393"/>
      <c r="O19" s="4393"/>
      <c r="P19" s="4393"/>
      <c r="Q19" s="4393"/>
      <c r="R19" s="4393"/>
      <c r="S19" s="4393"/>
    </row>
    <row r="20" spans="1:19" ht="20.100000000000001" customHeight="1">
      <c r="A20" s="3229"/>
      <c r="B20" s="3100" t="s">
        <v>7277</v>
      </c>
      <c r="C20" s="3105"/>
      <c r="D20" s="3102" t="str">
        <f t="shared" si="1"/>
        <v/>
      </c>
      <c r="E20" s="3104" t="str">
        <f t="shared" si="0"/>
        <v>ail surgelé</v>
      </c>
      <c r="F20" s="3094">
        <v>20</v>
      </c>
      <c r="H20" s="4379" t="s">
        <v>7278</v>
      </c>
      <c r="I20" s="4379"/>
      <c r="J20" s="4379"/>
      <c r="K20" s="4379"/>
      <c r="L20" s="4379"/>
      <c r="M20" s="4379"/>
      <c r="N20" s="4379"/>
      <c r="O20" s="4379"/>
      <c r="P20" s="4379"/>
      <c r="Q20" s="4379"/>
      <c r="R20" s="4379"/>
      <c r="S20" s="4379"/>
    </row>
    <row r="21" spans="1:19" ht="20.100000000000001" customHeight="1">
      <c r="A21" s="3229"/>
      <c r="B21" s="3100" t="s">
        <v>7279</v>
      </c>
      <c r="C21" s="3105"/>
      <c r="D21" s="3102" t="str">
        <f t="shared" si="1"/>
        <v/>
      </c>
      <c r="E21" s="3104" t="str">
        <f t="shared" si="0"/>
        <v>branches de persil bio</v>
      </c>
      <c r="F21" s="3094">
        <v>20</v>
      </c>
      <c r="H21" s="4379"/>
      <c r="I21" s="4379"/>
      <c r="J21" s="4379"/>
      <c r="K21" s="4379"/>
      <c r="L21" s="4379"/>
      <c r="M21" s="4379"/>
      <c r="N21" s="4379"/>
      <c r="O21" s="4379"/>
      <c r="P21" s="4379"/>
      <c r="Q21" s="4379"/>
      <c r="R21" s="4379"/>
      <c r="S21" s="4379"/>
    </row>
    <row r="22" spans="1:19" ht="20.100000000000001" customHeight="1" thickBot="1">
      <c r="A22" s="3229"/>
      <c r="B22" s="3100"/>
      <c r="C22" s="3105"/>
      <c r="D22" s="3102" t="str">
        <f t="shared" si="1"/>
        <v/>
      </c>
      <c r="E22" s="3104">
        <f t="shared" si="0"/>
        <v>0</v>
      </c>
      <c r="F22" s="3094">
        <v>20</v>
      </c>
    </row>
    <row r="23" spans="1:19" ht="20.100000000000001" customHeight="1">
      <c r="A23" s="3229"/>
      <c r="B23" s="3100"/>
      <c r="C23" s="3105"/>
      <c r="D23" s="3102" t="str">
        <f t="shared" si="1"/>
        <v/>
      </c>
      <c r="E23" s="3104">
        <f t="shared" si="0"/>
        <v>0</v>
      </c>
      <c r="F23" s="3094">
        <v>20</v>
      </c>
      <c r="H23" s="4394" t="s">
        <v>7280</v>
      </c>
      <c r="I23" s="4395"/>
      <c r="J23" s="4395"/>
      <c r="K23" s="4395"/>
      <c r="L23" s="4396"/>
      <c r="N23" s="4397" t="s">
        <v>7281</v>
      </c>
      <c r="O23" s="4398"/>
      <c r="P23" s="4398"/>
      <c r="Q23" s="4398"/>
      <c r="R23" s="4398"/>
      <c r="S23" s="4399"/>
    </row>
    <row r="24" spans="1:19" ht="20.100000000000001" customHeight="1">
      <c r="A24" s="3229"/>
      <c r="B24" s="3100"/>
      <c r="C24" s="3105"/>
      <c r="D24" s="3102" t="str">
        <f t="shared" si="1"/>
        <v/>
      </c>
      <c r="E24" s="3104">
        <f t="shared" si="0"/>
        <v>0</v>
      </c>
      <c r="F24" s="3094">
        <v>20</v>
      </c>
      <c r="H24" s="4400" t="s">
        <v>7282</v>
      </c>
      <c r="I24" s="4401"/>
      <c r="J24" s="4401"/>
      <c r="K24" s="4401"/>
      <c r="L24" s="4402"/>
      <c r="N24" s="4403" t="s">
        <v>7283</v>
      </c>
      <c r="O24" s="4404"/>
      <c r="P24" s="4404"/>
      <c r="Q24" s="4404"/>
      <c r="R24" s="4404"/>
      <c r="S24" s="4405"/>
    </row>
    <row r="25" spans="1:19" ht="20.100000000000001" customHeight="1">
      <c r="A25" s="3229"/>
      <c r="B25" s="3100"/>
      <c r="C25" s="3105"/>
      <c r="D25" s="3102" t="str">
        <f t="shared" si="1"/>
        <v/>
      </c>
      <c r="E25" s="3104">
        <f t="shared" si="0"/>
        <v>0</v>
      </c>
      <c r="F25" s="3094">
        <v>20</v>
      </c>
      <c r="H25" s="4400"/>
      <c r="I25" s="4401"/>
      <c r="J25" s="4401"/>
      <c r="K25" s="4401"/>
      <c r="L25" s="4402"/>
      <c r="N25" s="4403"/>
      <c r="O25" s="4404"/>
      <c r="P25" s="4404"/>
      <c r="Q25" s="4404"/>
      <c r="R25" s="4404"/>
      <c r="S25" s="4405"/>
    </row>
    <row r="26" spans="1:19" ht="20.100000000000001" customHeight="1">
      <c r="A26" s="3229"/>
      <c r="B26" s="3100"/>
      <c r="C26" s="3105"/>
      <c r="D26" s="3102" t="str">
        <f t="shared" si="1"/>
        <v/>
      </c>
      <c r="E26" s="3104">
        <f t="shared" si="0"/>
        <v>0</v>
      </c>
      <c r="F26" s="3094">
        <v>20</v>
      </c>
      <c r="H26" s="4406" t="s">
        <v>7284</v>
      </c>
      <c r="I26" s="4407"/>
      <c r="J26" s="4407"/>
      <c r="K26" s="4407"/>
      <c r="L26" s="4408"/>
      <c r="N26" s="4409" t="s">
        <v>7285</v>
      </c>
      <c r="O26" s="4410"/>
      <c r="P26" s="4410"/>
      <c r="Q26" s="4410"/>
      <c r="R26" s="4410"/>
      <c r="S26" s="4411"/>
    </row>
    <row r="27" spans="1:19" ht="20.100000000000001" customHeight="1">
      <c r="A27" s="3229"/>
      <c r="B27" s="3100"/>
      <c r="C27" s="3105"/>
      <c r="D27" s="3102" t="str">
        <f t="shared" si="1"/>
        <v/>
      </c>
      <c r="E27" s="3104">
        <f t="shared" si="0"/>
        <v>0</v>
      </c>
      <c r="F27" s="3094">
        <v>20</v>
      </c>
      <c r="H27" s="3106"/>
      <c r="I27" s="3107"/>
      <c r="J27" s="3107"/>
      <c r="K27" s="3107"/>
      <c r="L27" s="3108"/>
      <c r="N27" s="3109"/>
      <c r="O27" s="3110"/>
      <c r="P27" s="3110"/>
      <c r="Q27" s="3110"/>
      <c r="R27" s="3110"/>
      <c r="S27" s="3108"/>
    </row>
    <row r="28" spans="1:19" ht="20.100000000000001" customHeight="1">
      <c r="A28" s="3229"/>
      <c r="B28" s="3100"/>
      <c r="C28" s="3105"/>
      <c r="D28" s="3102" t="str">
        <f t="shared" si="1"/>
        <v/>
      </c>
      <c r="E28" s="3104">
        <f t="shared" si="0"/>
        <v>0</v>
      </c>
      <c r="F28" s="3094">
        <v>20</v>
      </c>
      <c r="H28" s="3106"/>
      <c r="I28" s="3107"/>
      <c r="J28" s="3107"/>
      <c r="K28" s="3107"/>
      <c r="L28" s="3108"/>
      <c r="N28" s="3109"/>
      <c r="O28" s="3110"/>
      <c r="P28" s="3110"/>
      <c r="Q28" s="3110"/>
      <c r="R28" s="3110"/>
      <c r="S28" s="3108"/>
    </row>
    <row r="29" spans="1:19" ht="20.100000000000001" customHeight="1">
      <c r="A29" s="3229"/>
      <c r="B29" s="3100"/>
      <c r="C29" s="3105"/>
      <c r="D29" s="3102" t="str">
        <f t="shared" si="1"/>
        <v/>
      </c>
      <c r="E29" s="3104">
        <f t="shared" si="0"/>
        <v>0</v>
      </c>
      <c r="F29" s="3094">
        <v>20</v>
      </c>
      <c r="H29" s="3106"/>
      <c r="I29" s="3107"/>
      <c r="J29" s="3107"/>
      <c r="K29" s="3107"/>
      <c r="L29" s="3108"/>
      <c r="N29" s="3109"/>
      <c r="O29" s="3110"/>
      <c r="P29" s="3110"/>
      <c r="Q29" s="3110"/>
      <c r="R29" s="3110"/>
      <c r="S29" s="3108"/>
    </row>
    <row r="30" spans="1:19" ht="20.100000000000001" customHeight="1">
      <c r="A30" s="3229"/>
      <c r="B30" s="3100"/>
      <c r="C30" s="3105"/>
      <c r="D30" s="3102" t="str">
        <f t="shared" si="1"/>
        <v/>
      </c>
      <c r="E30" s="3104">
        <f t="shared" si="0"/>
        <v>0</v>
      </c>
      <c r="F30" s="3094">
        <v>20</v>
      </c>
      <c r="H30" s="3106"/>
      <c r="I30" s="3107"/>
      <c r="J30" s="3107"/>
      <c r="K30" s="3107"/>
      <c r="L30" s="3108"/>
      <c r="N30" s="3109"/>
      <c r="O30" s="3110"/>
      <c r="P30" s="3110"/>
      <c r="Q30" s="3110"/>
      <c r="R30" s="3110"/>
      <c r="S30" s="3108"/>
    </row>
    <row r="31" spans="1:19" ht="20.100000000000001" customHeight="1">
      <c r="A31" s="3229"/>
      <c r="B31" s="3100"/>
      <c r="C31" s="3105"/>
      <c r="D31" s="3102" t="str">
        <f t="shared" si="1"/>
        <v/>
      </c>
      <c r="E31" s="3104">
        <f t="shared" si="0"/>
        <v>0</v>
      </c>
      <c r="F31" s="3094">
        <v>20</v>
      </c>
      <c r="H31" s="3106"/>
      <c r="I31" s="3107"/>
      <c r="J31" s="3107"/>
      <c r="K31" s="3107"/>
      <c r="L31" s="3108"/>
      <c r="N31" s="3109"/>
      <c r="O31" s="3110"/>
      <c r="P31" s="3110"/>
      <c r="Q31" s="3110"/>
      <c r="R31" s="3110"/>
      <c r="S31" s="3108"/>
    </row>
    <row r="32" spans="1:19" ht="20.100000000000001" customHeight="1">
      <c r="A32" s="3229"/>
      <c r="B32" s="3100"/>
      <c r="C32" s="3105"/>
      <c r="D32" s="3102" t="str">
        <f t="shared" si="1"/>
        <v/>
      </c>
      <c r="E32" s="3104">
        <f t="shared" si="0"/>
        <v>0</v>
      </c>
      <c r="F32" s="3094">
        <v>20</v>
      </c>
      <c r="H32" s="3106"/>
      <c r="I32" s="3107"/>
      <c r="J32" s="3107"/>
      <c r="K32" s="3107"/>
      <c r="L32" s="3108"/>
      <c r="N32" s="3109"/>
      <c r="O32" s="3110"/>
      <c r="P32" s="3110"/>
      <c r="Q32" s="3110"/>
      <c r="R32" s="3110"/>
      <c r="S32" s="3108"/>
    </row>
    <row r="33" spans="1:19" ht="20.100000000000001" customHeight="1">
      <c r="A33" s="3229"/>
      <c r="B33" s="3100"/>
      <c r="C33" s="3105"/>
      <c r="D33" s="3102" t="str">
        <f t="shared" si="1"/>
        <v/>
      </c>
      <c r="E33" s="3111">
        <f t="shared" si="0"/>
        <v>0</v>
      </c>
      <c r="F33" s="3094">
        <v>20</v>
      </c>
      <c r="H33" s="4412" t="s">
        <v>7286</v>
      </c>
      <c r="I33" s="4413"/>
      <c r="J33" s="4413"/>
      <c r="K33" s="4413"/>
      <c r="L33" s="4414"/>
      <c r="N33" s="3109"/>
      <c r="O33" s="3110"/>
      <c r="P33" s="3110"/>
      <c r="Q33" s="3110"/>
      <c r="R33" s="3110"/>
      <c r="S33" s="3108"/>
    </row>
    <row r="34" spans="1:19" ht="18" customHeight="1" thickBot="1">
      <c r="A34" s="4375"/>
      <c r="B34" s="3112">
        <v>55</v>
      </c>
      <c r="C34" s="3112">
        <v>40</v>
      </c>
      <c r="D34" s="3112">
        <v>6.5</v>
      </c>
      <c r="E34" s="3113">
        <v>60</v>
      </c>
      <c r="F34" s="3091" t="s">
        <v>7247</v>
      </c>
      <c r="H34" s="4412"/>
      <c r="I34" s="4413"/>
      <c r="J34" s="4413"/>
      <c r="K34" s="4413"/>
      <c r="L34" s="4414"/>
      <c r="N34" s="3109"/>
      <c r="O34" s="3110"/>
      <c r="P34" s="3110"/>
      <c r="Q34" s="3110"/>
      <c r="R34" s="3110"/>
      <c r="S34" s="3108"/>
    </row>
    <row r="35" spans="1:19" ht="18" customHeight="1" thickBot="1">
      <c r="H35" s="3114"/>
      <c r="I35" s="3115"/>
      <c r="J35" s="3115"/>
      <c r="K35" s="3115"/>
      <c r="L35" s="3116"/>
      <c r="N35" s="3117"/>
      <c r="O35" s="3115"/>
      <c r="P35" s="3115"/>
      <c r="Q35" s="3115"/>
      <c r="R35" s="3115"/>
      <c r="S35" s="3116"/>
    </row>
    <row r="36" spans="1:19" ht="18" customHeight="1"/>
    <row r="37" spans="1:19" ht="18" customHeight="1"/>
    <row r="38" spans="1:19" ht="18" customHeight="1"/>
    <row r="39" spans="1:19" ht="15" customHeight="1"/>
    <row r="40" spans="1:19" ht="15" customHeight="1"/>
    <row r="41" spans="1:19" ht="15" customHeight="1"/>
    <row r="42" spans="1:19" ht="15" customHeight="1"/>
    <row r="43" spans="1:19" ht="15" customHeight="1"/>
    <row r="44" spans="1:19" ht="15" customHeight="1"/>
    <row r="45" spans="1:19" ht="15" customHeight="1"/>
    <row r="46" spans="1:19" ht="15.75" customHeight="1"/>
    <row r="50" ht="15" customHeight="1"/>
    <row r="51" ht="15" customHeight="1"/>
    <row r="52" ht="15" customHeight="1"/>
    <row r="53" ht="15" customHeight="1"/>
    <row r="54" ht="15.75" customHeight="1"/>
  </sheetData>
  <mergeCells count="27">
    <mergeCell ref="H24:L25"/>
    <mergeCell ref="N24:S25"/>
    <mergeCell ref="H26:L26"/>
    <mergeCell ref="N26:S26"/>
    <mergeCell ref="H33:L34"/>
    <mergeCell ref="H14:S15"/>
    <mergeCell ref="H16:S17"/>
    <mergeCell ref="H18:S19"/>
    <mergeCell ref="H20:S21"/>
    <mergeCell ref="H23:L23"/>
    <mergeCell ref="N23:S23"/>
    <mergeCell ref="A2:A3"/>
    <mergeCell ref="B2:E3"/>
    <mergeCell ref="H2:S3"/>
    <mergeCell ref="A4:A34"/>
    <mergeCell ref="B4:E4"/>
    <mergeCell ref="H4:S4"/>
    <mergeCell ref="B5:E5"/>
    <mergeCell ref="H5:S6"/>
    <mergeCell ref="B6:E7"/>
    <mergeCell ref="H7:S9"/>
    <mergeCell ref="B8:E9"/>
    <mergeCell ref="H10:S11"/>
    <mergeCell ref="B11:B13"/>
    <mergeCell ref="C11:C13"/>
    <mergeCell ref="E11:E13"/>
    <mergeCell ref="H12:S13"/>
  </mergeCells>
  <printOptions horizontalCentered="1"/>
  <pageMargins left="0.25" right="0.25" top="0.75" bottom="0.75" header="0.3" footer="0.3"/>
  <pageSetup paperSize="9" scale="1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1FF9-6C45-4599-99EA-34BFF3E1C73A}">
  <dimension ref="A1:AX131"/>
  <sheetViews>
    <sheetView showZeros="0" showWhiteSpace="0" zoomScaleNormal="100" zoomScalePageLayoutView="58" workbookViewId="0">
      <selection activeCell="AN8" sqref="AN8"/>
    </sheetView>
  </sheetViews>
  <sheetFormatPr baseColWidth="10" defaultRowHeight="15"/>
  <cols>
    <col min="1" max="1" width="3.7109375" style="34" customWidth="1"/>
    <col min="2" max="2" width="5.42578125" style="38" customWidth="1"/>
    <col min="3" max="3" width="29.85546875" style="38" customWidth="1"/>
    <col min="4" max="4" width="5.42578125" style="38" customWidth="1"/>
    <col min="5" max="5" width="35.5703125" style="38" customWidth="1"/>
    <col min="6" max="6" width="5.42578125" style="38" customWidth="1"/>
    <col min="7" max="7" width="33.28515625" style="38" customWidth="1"/>
    <col min="8" max="8" width="5.42578125" style="38" customWidth="1"/>
    <col min="9" max="9" width="32.28515625" style="38" customWidth="1"/>
    <col min="10" max="10" width="3.42578125" style="38" customWidth="1"/>
    <col min="11" max="11" width="4.140625" style="38" customWidth="1"/>
    <col min="12" max="12" width="5.42578125" style="38" customWidth="1"/>
    <col min="13" max="13" width="20.28515625" style="38" customWidth="1"/>
    <col min="14" max="14" width="5.42578125" style="38" customWidth="1"/>
    <col min="15" max="15" width="18.7109375" style="38" customWidth="1"/>
    <col min="16" max="16" width="5.42578125" style="38" customWidth="1"/>
    <col min="17" max="17" width="18.85546875" style="38" customWidth="1"/>
    <col min="18" max="18" width="5.42578125" style="38" customWidth="1"/>
    <col min="19" max="19" width="16.28515625" style="38" customWidth="1"/>
    <col min="20" max="20" width="2.85546875" style="38" customWidth="1"/>
    <col min="21" max="21" width="5.42578125" style="34" customWidth="1"/>
    <col min="22" max="22" width="4.7109375" style="34" customWidth="1"/>
    <col min="23" max="23" width="34.140625" style="34" customWidth="1"/>
    <col min="24" max="24" width="5.7109375" style="34" customWidth="1"/>
    <col min="25" max="25" width="25.7109375" style="34" customWidth="1"/>
    <col min="26" max="26" width="5.5703125" style="34" bestFit="1" customWidth="1"/>
    <col min="27" max="27" width="27.42578125" style="34" customWidth="1"/>
    <col min="28" max="28" width="5.5703125" style="34" bestFit="1" customWidth="1"/>
    <col min="29" max="29" width="36.7109375" style="34" customWidth="1"/>
    <col min="30" max="30" width="5.5703125" style="34" bestFit="1" customWidth="1"/>
    <col min="31" max="31" width="34" style="34" customWidth="1"/>
    <col min="32" max="32" width="5.5703125" style="34" bestFit="1" customWidth="1"/>
    <col min="33" max="33" width="25.7109375" style="34" customWidth="1"/>
    <col min="34" max="40" width="11.42578125" style="34"/>
    <col min="41" max="41" width="11.42578125" style="561"/>
    <col min="42" max="42" width="168.42578125" style="561" customWidth="1"/>
    <col min="43" max="43" width="11.42578125" style="34"/>
    <col min="44" max="44" width="4.7109375" style="1281" customWidth="1"/>
    <col min="45" max="45" width="40.7109375" style="1281" customWidth="1"/>
    <col min="46" max="46" width="12.7109375" style="1281" customWidth="1"/>
    <col min="47" max="47" width="4.85546875" style="1281" customWidth="1"/>
    <col min="48" max="48" width="4.7109375" style="1281" customWidth="1"/>
    <col min="49" max="49" width="40.7109375" style="1281" customWidth="1"/>
    <col min="50" max="50" width="12.7109375" style="1281" customWidth="1"/>
    <col min="51" max="254" width="11.42578125" style="34"/>
    <col min="255" max="255" width="5.42578125" style="34" customWidth="1"/>
    <col min="256" max="256" width="43.5703125" style="34" customWidth="1"/>
    <col min="257" max="257" width="5.42578125" style="34" customWidth="1"/>
    <col min="258" max="258" width="43.5703125" style="34" customWidth="1"/>
    <col min="259" max="259" width="5.42578125" style="34" customWidth="1"/>
    <col min="260" max="260" width="43.5703125" style="34" customWidth="1"/>
    <col min="261" max="261" width="5.42578125" style="34" customWidth="1"/>
    <col min="262" max="262" width="43.5703125" style="34" customWidth="1"/>
    <col min="263" max="263" width="3.42578125" style="34" customWidth="1"/>
    <col min="264" max="264" width="13.7109375" style="34" customWidth="1"/>
    <col min="265" max="265" width="5.42578125" style="34" customWidth="1"/>
    <col min="266" max="266" width="43.5703125" style="34" customWidth="1"/>
    <col min="267" max="267" width="5.42578125" style="34" customWidth="1"/>
    <col min="268" max="268" width="43.5703125" style="34" customWidth="1"/>
    <col min="269" max="269" width="5.42578125" style="34" customWidth="1"/>
    <col min="270" max="270" width="43.5703125" style="34" customWidth="1"/>
    <col min="271" max="271" width="5.42578125" style="34" customWidth="1"/>
    <col min="272" max="272" width="43.5703125" style="34" customWidth="1"/>
    <col min="273" max="273" width="2.85546875" style="34" customWidth="1"/>
    <col min="274" max="510" width="11.42578125" style="34"/>
    <col min="511" max="511" width="5.42578125" style="34" customWidth="1"/>
    <col min="512" max="512" width="43.5703125" style="34" customWidth="1"/>
    <col min="513" max="513" width="5.42578125" style="34" customWidth="1"/>
    <col min="514" max="514" width="43.5703125" style="34" customWidth="1"/>
    <col min="515" max="515" width="5.42578125" style="34" customWidth="1"/>
    <col min="516" max="516" width="43.5703125" style="34" customWidth="1"/>
    <col min="517" max="517" width="5.42578125" style="34" customWidth="1"/>
    <col min="518" max="518" width="43.5703125" style="34" customWidth="1"/>
    <col min="519" max="519" width="3.42578125" style="34" customWidth="1"/>
    <col min="520" max="520" width="13.7109375" style="34" customWidth="1"/>
    <col min="521" max="521" width="5.42578125" style="34" customWidth="1"/>
    <col min="522" max="522" width="43.5703125" style="34" customWidth="1"/>
    <col min="523" max="523" width="5.42578125" style="34" customWidth="1"/>
    <col min="524" max="524" width="43.5703125" style="34" customWidth="1"/>
    <col min="525" max="525" width="5.42578125" style="34" customWidth="1"/>
    <col min="526" max="526" width="43.5703125" style="34" customWidth="1"/>
    <col min="527" max="527" width="5.42578125" style="34" customWidth="1"/>
    <col min="528" max="528" width="43.5703125" style="34" customWidth="1"/>
    <col min="529" max="529" width="2.85546875" style="34" customWidth="1"/>
    <col min="530" max="766" width="11.42578125" style="34"/>
    <col min="767" max="767" width="5.42578125" style="34" customWidth="1"/>
    <col min="768" max="768" width="43.5703125" style="34" customWidth="1"/>
    <col min="769" max="769" width="5.42578125" style="34" customWidth="1"/>
    <col min="770" max="770" width="43.5703125" style="34" customWidth="1"/>
    <col min="771" max="771" width="5.42578125" style="34" customWidth="1"/>
    <col min="772" max="772" width="43.5703125" style="34" customWidth="1"/>
    <col min="773" max="773" width="5.42578125" style="34" customWidth="1"/>
    <col min="774" max="774" width="43.5703125" style="34" customWidth="1"/>
    <col min="775" max="775" width="3.42578125" style="34" customWidth="1"/>
    <col min="776" max="776" width="13.7109375" style="34" customWidth="1"/>
    <col min="777" max="777" width="5.42578125" style="34" customWidth="1"/>
    <col min="778" max="778" width="43.5703125" style="34" customWidth="1"/>
    <col min="779" max="779" width="5.42578125" style="34" customWidth="1"/>
    <col min="780" max="780" width="43.5703125" style="34" customWidth="1"/>
    <col min="781" max="781" width="5.42578125" style="34" customWidth="1"/>
    <col min="782" max="782" width="43.5703125" style="34" customWidth="1"/>
    <col min="783" max="783" width="5.42578125" style="34" customWidth="1"/>
    <col min="784" max="784" width="43.5703125" style="34" customWidth="1"/>
    <col min="785" max="785" width="2.85546875" style="34" customWidth="1"/>
    <col min="786" max="1022" width="11.42578125" style="34"/>
    <col min="1023" max="1023" width="5.42578125" style="34" customWidth="1"/>
    <col min="1024" max="1024" width="43.5703125" style="34" customWidth="1"/>
    <col min="1025" max="1025" width="5.42578125" style="34" customWidth="1"/>
    <col min="1026" max="1026" width="43.5703125" style="34" customWidth="1"/>
    <col min="1027" max="1027" width="5.42578125" style="34" customWidth="1"/>
    <col min="1028" max="1028" width="43.5703125" style="34" customWidth="1"/>
    <col min="1029" max="1029" width="5.42578125" style="34" customWidth="1"/>
    <col min="1030" max="1030" width="43.5703125" style="34" customWidth="1"/>
    <col min="1031" max="1031" width="3.42578125" style="34" customWidth="1"/>
    <col min="1032" max="1032" width="13.7109375" style="34" customWidth="1"/>
    <col min="1033" max="1033" width="5.42578125" style="34" customWidth="1"/>
    <col min="1034" max="1034" width="43.5703125" style="34" customWidth="1"/>
    <col min="1035" max="1035" width="5.42578125" style="34" customWidth="1"/>
    <col min="1036" max="1036" width="43.5703125" style="34" customWidth="1"/>
    <col min="1037" max="1037" width="5.42578125" style="34" customWidth="1"/>
    <col min="1038" max="1038" width="43.5703125" style="34" customWidth="1"/>
    <col min="1039" max="1039" width="5.42578125" style="34" customWidth="1"/>
    <col min="1040" max="1040" width="43.5703125" style="34" customWidth="1"/>
    <col min="1041" max="1041" width="2.85546875" style="34" customWidth="1"/>
    <col min="1042" max="1278" width="11.42578125" style="34"/>
    <col min="1279" max="1279" width="5.42578125" style="34" customWidth="1"/>
    <col min="1280" max="1280" width="43.5703125" style="34" customWidth="1"/>
    <col min="1281" max="1281" width="5.42578125" style="34" customWidth="1"/>
    <col min="1282" max="1282" width="43.5703125" style="34" customWidth="1"/>
    <col min="1283" max="1283" width="5.42578125" style="34" customWidth="1"/>
    <col min="1284" max="1284" width="43.5703125" style="34" customWidth="1"/>
    <col min="1285" max="1285" width="5.42578125" style="34" customWidth="1"/>
    <col min="1286" max="1286" width="43.5703125" style="34" customWidth="1"/>
    <col min="1287" max="1287" width="3.42578125" style="34" customWidth="1"/>
    <col min="1288" max="1288" width="13.7109375" style="34" customWidth="1"/>
    <col min="1289" max="1289" width="5.42578125" style="34" customWidth="1"/>
    <col min="1290" max="1290" width="43.5703125" style="34" customWidth="1"/>
    <col min="1291" max="1291" width="5.42578125" style="34" customWidth="1"/>
    <col min="1292" max="1292" width="43.5703125" style="34" customWidth="1"/>
    <col min="1293" max="1293" width="5.42578125" style="34" customWidth="1"/>
    <col min="1294" max="1294" width="43.5703125" style="34" customWidth="1"/>
    <col min="1295" max="1295" width="5.42578125" style="34" customWidth="1"/>
    <col min="1296" max="1296" width="43.5703125" style="34" customWidth="1"/>
    <col min="1297" max="1297" width="2.85546875" style="34" customWidth="1"/>
    <col min="1298" max="1534" width="11.42578125" style="34"/>
    <col min="1535" max="1535" width="5.42578125" style="34" customWidth="1"/>
    <col min="1536" max="1536" width="43.5703125" style="34" customWidth="1"/>
    <col min="1537" max="1537" width="5.42578125" style="34" customWidth="1"/>
    <col min="1538" max="1538" width="43.5703125" style="34" customWidth="1"/>
    <col min="1539" max="1539" width="5.42578125" style="34" customWidth="1"/>
    <col min="1540" max="1540" width="43.5703125" style="34" customWidth="1"/>
    <col min="1541" max="1541" width="5.42578125" style="34" customWidth="1"/>
    <col min="1542" max="1542" width="43.5703125" style="34" customWidth="1"/>
    <col min="1543" max="1543" width="3.42578125" style="34" customWidth="1"/>
    <col min="1544" max="1544" width="13.7109375" style="34" customWidth="1"/>
    <col min="1545" max="1545" width="5.42578125" style="34" customWidth="1"/>
    <col min="1546" max="1546" width="43.5703125" style="34" customWidth="1"/>
    <col min="1547" max="1547" width="5.42578125" style="34" customWidth="1"/>
    <col min="1548" max="1548" width="43.5703125" style="34" customWidth="1"/>
    <col min="1549" max="1549" width="5.42578125" style="34" customWidth="1"/>
    <col min="1550" max="1550" width="43.5703125" style="34" customWidth="1"/>
    <col min="1551" max="1551" width="5.42578125" style="34" customWidth="1"/>
    <col min="1552" max="1552" width="43.5703125" style="34" customWidth="1"/>
    <col min="1553" max="1553" width="2.85546875" style="34" customWidth="1"/>
    <col min="1554" max="1790" width="11.42578125" style="34"/>
    <col min="1791" max="1791" width="5.42578125" style="34" customWidth="1"/>
    <col min="1792" max="1792" width="43.5703125" style="34" customWidth="1"/>
    <col min="1793" max="1793" width="5.42578125" style="34" customWidth="1"/>
    <col min="1794" max="1794" width="43.5703125" style="34" customWidth="1"/>
    <col min="1795" max="1795" width="5.42578125" style="34" customWidth="1"/>
    <col min="1796" max="1796" width="43.5703125" style="34" customWidth="1"/>
    <col min="1797" max="1797" width="5.42578125" style="34" customWidth="1"/>
    <col min="1798" max="1798" width="43.5703125" style="34" customWidth="1"/>
    <col min="1799" max="1799" width="3.42578125" style="34" customWidth="1"/>
    <col min="1800" max="1800" width="13.7109375" style="34" customWidth="1"/>
    <col min="1801" max="1801" width="5.42578125" style="34" customWidth="1"/>
    <col min="1802" max="1802" width="43.5703125" style="34" customWidth="1"/>
    <col min="1803" max="1803" width="5.42578125" style="34" customWidth="1"/>
    <col min="1804" max="1804" width="43.5703125" style="34" customWidth="1"/>
    <col min="1805" max="1805" width="5.42578125" style="34" customWidth="1"/>
    <col min="1806" max="1806" width="43.5703125" style="34" customWidth="1"/>
    <col min="1807" max="1807" width="5.42578125" style="34" customWidth="1"/>
    <col min="1808" max="1808" width="43.5703125" style="34" customWidth="1"/>
    <col min="1809" max="1809" width="2.85546875" style="34" customWidth="1"/>
    <col min="1810" max="2046" width="11.42578125" style="34"/>
    <col min="2047" max="2047" width="5.42578125" style="34" customWidth="1"/>
    <col min="2048" max="2048" width="43.5703125" style="34" customWidth="1"/>
    <col min="2049" max="2049" width="5.42578125" style="34" customWidth="1"/>
    <col min="2050" max="2050" width="43.5703125" style="34" customWidth="1"/>
    <col min="2051" max="2051" width="5.42578125" style="34" customWidth="1"/>
    <col min="2052" max="2052" width="43.5703125" style="34" customWidth="1"/>
    <col min="2053" max="2053" width="5.42578125" style="34" customWidth="1"/>
    <col min="2054" max="2054" width="43.5703125" style="34" customWidth="1"/>
    <col min="2055" max="2055" width="3.42578125" style="34" customWidth="1"/>
    <col min="2056" max="2056" width="13.7109375" style="34" customWidth="1"/>
    <col min="2057" max="2057" width="5.42578125" style="34" customWidth="1"/>
    <col min="2058" max="2058" width="43.5703125" style="34" customWidth="1"/>
    <col min="2059" max="2059" width="5.42578125" style="34" customWidth="1"/>
    <col min="2060" max="2060" width="43.5703125" style="34" customWidth="1"/>
    <col min="2061" max="2061" width="5.42578125" style="34" customWidth="1"/>
    <col min="2062" max="2062" width="43.5703125" style="34" customWidth="1"/>
    <col min="2063" max="2063" width="5.42578125" style="34" customWidth="1"/>
    <col min="2064" max="2064" width="43.5703125" style="34" customWidth="1"/>
    <col min="2065" max="2065" width="2.85546875" style="34" customWidth="1"/>
    <col min="2066" max="2302" width="11.42578125" style="34"/>
    <col min="2303" max="2303" width="5.42578125" style="34" customWidth="1"/>
    <col min="2304" max="2304" width="43.5703125" style="34" customWidth="1"/>
    <col min="2305" max="2305" width="5.42578125" style="34" customWidth="1"/>
    <col min="2306" max="2306" width="43.5703125" style="34" customWidth="1"/>
    <col min="2307" max="2307" width="5.42578125" style="34" customWidth="1"/>
    <col min="2308" max="2308" width="43.5703125" style="34" customWidth="1"/>
    <col min="2309" max="2309" width="5.42578125" style="34" customWidth="1"/>
    <col min="2310" max="2310" width="43.5703125" style="34" customWidth="1"/>
    <col min="2311" max="2311" width="3.42578125" style="34" customWidth="1"/>
    <col min="2312" max="2312" width="13.7109375" style="34" customWidth="1"/>
    <col min="2313" max="2313" width="5.42578125" style="34" customWidth="1"/>
    <col min="2314" max="2314" width="43.5703125" style="34" customWidth="1"/>
    <col min="2315" max="2315" width="5.42578125" style="34" customWidth="1"/>
    <col min="2316" max="2316" width="43.5703125" style="34" customWidth="1"/>
    <col min="2317" max="2317" width="5.42578125" style="34" customWidth="1"/>
    <col min="2318" max="2318" width="43.5703125" style="34" customWidth="1"/>
    <col min="2319" max="2319" width="5.42578125" style="34" customWidth="1"/>
    <col min="2320" max="2320" width="43.5703125" style="34" customWidth="1"/>
    <col min="2321" max="2321" width="2.85546875" style="34" customWidth="1"/>
    <col min="2322" max="2558" width="11.42578125" style="34"/>
    <col min="2559" max="2559" width="5.42578125" style="34" customWidth="1"/>
    <col min="2560" max="2560" width="43.5703125" style="34" customWidth="1"/>
    <col min="2561" max="2561" width="5.42578125" style="34" customWidth="1"/>
    <col min="2562" max="2562" width="43.5703125" style="34" customWidth="1"/>
    <col min="2563" max="2563" width="5.42578125" style="34" customWidth="1"/>
    <col min="2564" max="2564" width="43.5703125" style="34" customWidth="1"/>
    <col min="2565" max="2565" width="5.42578125" style="34" customWidth="1"/>
    <col min="2566" max="2566" width="43.5703125" style="34" customWidth="1"/>
    <col min="2567" max="2567" width="3.42578125" style="34" customWidth="1"/>
    <col min="2568" max="2568" width="13.7109375" style="34" customWidth="1"/>
    <col min="2569" max="2569" width="5.42578125" style="34" customWidth="1"/>
    <col min="2570" max="2570" width="43.5703125" style="34" customWidth="1"/>
    <col min="2571" max="2571" width="5.42578125" style="34" customWidth="1"/>
    <col min="2572" max="2572" width="43.5703125" style="34" customWidth="1"/>
    <col min="2573" max="2573" width="5.42578125" style="34" customWidth="1"/>
    <col min="2574" max="2574" width="43.5703125" style="34" customWidth="1"/>
    <col min="2575" max="2575" width="5.42578125" style="34" customWidth="1"/>
    <col min="2576" max="2576" width="43.5703125" style="34" customWidth="1"/>
    <col min="2577" max="2577" width="2.85546875" style="34" customWidth="1"/>
    <col min="2578" max="2814" width="11.42578125" style="34"/>
    <col min="2815" max="2815" width="5.42578125" style="34" customWidth="1"/>
    <col min="2816" max="2816" width="43.5703125" style="34" customWidth="1"/>
    <col min="2817" max="2817" width="5.42578125" style="34" customWidth="1"/>
    <col min="2818" max="2818" width="43.5703125" style="34" customWidth="1"/>
    <col min="2819" max="2819" width="5.42578125" style="34" customWidth="1"/>
    <col min="2820" max="2820" width="43.5703125" style="34" customWidth="1"/>
    <col min="2821" max="2821" width="5.42578125" style="34" customWidth="1"/>
    <col min="2822" max="2822" width="43.5703125" style="34" customWidth="1"/>
    <col min="2823" max="2823" width="3.42578125" style="34" customWidth="1"/>
    <col min="2824" max="2824" width="13.7109375" style="34" customWidth="1"/>
    <col min="2825" max="2825" width="5.42578125" style="34" customWidth="1"/>
    <col min="2826" max="2826" width="43.5703125" style="34" customWidth="1"/>
    <col min="2827" max="2827" width="5.42578125" style="34" customWidth="1"/>
    <col min="2828" max="2828" width="43.5703125" style="34" customWidth="1"/>
    <col min="2829" max="2829" width="5.42578125" style="34" customWidth="1"/>
    <col min="2830" max="2830" width="43.5703125" style="34" customWidth="1"/>
    <col min="2831" max="2831" width="5.42578125" style="34" customWidth="1"/>
    <col min="2832" max="2832" width="43.5703125" style="34" customWidth="1"/>
    <col min="2833" max="2833" width="2.85546875" style="34" customWidth="1"/>
    <col min="2834" max="3070" width="11.42578125" style="34"/>
    <col min="3071" max="3071" width="5.42578125" style="34" customWidth="1"/>
    <col min="3072" max="3072" width="43.5703125" style="34" customWidth="1"/>
    <col min="3073" max="3073" width="5.42578125" style="34" customWidth="1"/>
    <col min="3074" max="3074" width="43.5703125" style="34" customWidth="1"/>
    <col min="3075" max="3075" width="5.42578125" style="34" customWidth="1"/>
    <col min="3076" max="3076" width="43.5703125" style="34" customWidth="1"/>
    <col min="3077" max="3077" width="5.42578125" style="34" customWidth="1"/>
    <col min="3078" max="3078" width="43.5703125" style="34" customWidth="1"/>
    <col min="3079" max="3079" width="3.42578125" style="34" customWidth="1"/>
    <col min="3080" max="3080" width="13.7109375" style="34" customWidth="1"/>
    <col min="3081" max="3081" width="5.42578125" style="34" customWidth="1"/>
    <col min="3082" max="3082" width="43.5703125" style="34" customWidth="1"/>
    <col min="3083" max="3083" width="5.42578125" style="34" customWidth="1"/>
    <col min="3084" max="3084" width="43.5703125" style="34" customWidth="1"/>
    <col min="3085" max="3085" width="5.42578125" style="34" customWidth="1"/>
    <col min="3086" max="3086" width="43.5703125" style="34" customWidth="1"/>
    <col min="3087" max="3087" width="5.42578125" style="34" customWidth="1"/>
    <col min="3088" max="3088" width="43.5703125" style="34" customWidth="1"/>
    <col min="3089" max="3089" width="2.85546875" style="34" customWidth="1"/>
    <col min="3090" max="3326" width="11.42578125" style="34"/>
    <col min="3327" max="3327" width="5.42578125" style="34" customWidth="1"/>
    <col min="3328" max="3328" width="43.5703125" style="34" customWidth="1"/>
    <col min="3329" max="3329" width="5.42578125" style="34" customWidth="1"/>
    <col min="3330" max="3330" width="43.5703125" style="34" customWidth="1"/>
    <col min="3331" max="3331" width="5.42578125" style="34" customWidth="1"/>
    <col min="3332" max="3332" width="43.5703125" style="34" customWidth="1"/>
    <col min="3333" max="3333" width="5.42578125" style="34" customWidth="1"/>
    <col min="3334" max="3334" width="43.5703125" style="34" customWidth="1"/>
    <col min="3335" max="3335" width="3.42578125" style="34" customWidth="1"/>
    <col min="3336" max="3336" width="13.7109375" style="34" customWidth="1"/>
    <col min="3337" max="3337" width="5.42578125" style="34" customWidth="1"/>
    <col min="3338" max="3338" width="43.5703125" style="34" customWidth="1"/>
    <col min="3339" max="3339" width="5.42578125" style="34" customWidth="1"/>
    <col min="3340" max="3340" width="43.5703125" style="34" customWidth="1"/>
    <col min="3341" max="3341" width="5.42578125" style="34" customWidth="1"/>
    <col min="3342" max="3342" width="43.5703125" style="34" customWidth="1"/>
    <col min="3343" max="3343" width="5.42578125" style="34" customWidth="1"/>
    <col min="3344" max="3344" width="43.5703125" style="34" customWidth="1"/>
    <col min="3345" max="3345" width="2.85546875" style="34" customWidth="1"/>
    <col min="3346" max="3582" width="11.42578125" style="34"/>
    <col min="3583" max="3583" width="5.42578125" style="34" customWidth="1"/>
    <col min="3584" max="3584" width="43.5703125" style="34" customWidth="1"/>
    <col min="3585" max="3585" width="5.42578125" style="34" customWidth="1"/>
    <col min="3586" max="3586" width="43.5703125" style="34" customWidth="1"/>
    <col min="3587" max="3587" width="5.42578125" style="34" customWidth="1"/>
    <col min="3588" max="3588" width="43.5703125" style="34" customWidth="1"/>
    <col min="3589" max="3589" width="5.42578125" style="34" customWidth="1"/>
    <col min="3590" max="3590" width="43.5703125" style="34" customWidth="1"/>
    <col min="3591" max="3591" width="3.42578125" style="34" customWidth="1"/>
    <col min="3592" max="3592" width="13.7109375" style="34" customWidth="1"/>
    <col min="3593" max="3593" width="5.42578125" style="34" customWidth="1"/>
    <col min="3594" max="3594" width="43.5703125" style="34" customWidth="1"/>
    <col min="3595" max="3595" width="5.42578125" style="34" customWidth="1"/>
    <col min="3596" max="3596" width="43.5703125" style="34" customWidth="1"/>
    <col min="3597" max="3597" width="5.42578125" style="34" customWidth="1"/>
    <col min="3598" max="3598" width="43.5703125" style="34" customWidth="1"/>
    <col min="3599" max="3599" width="5.42578125" style="34" customWidth="1"/>
    <col min="3600" max="3600" width="43.5703125" style="34" customWidth="1"/>
    <col min="3601" max="3601" width="2.85546875" style="34" customWidth="1"/>
    <col min="3602" max="3838" width="11.42578125" style="34"/>
    <col min="3839" max="3839" width="5.42578125" style="34" customWidth="1"/>
    <col min="3840" max="3840" width="43.5703125" style="34" customWidth="1"/>
    <col min="3841" max="3841" width="5.42578125" style="34" customWidth="1"/>
    <col min="3842" max="3842" width="43.5703125" style="34" customWidth="1"/>
    <col min="3843" max="3843" width="5.42578125" style="34" customWidth="1"/>
    <col min="3844" max="3844" width="43.5703125" style="34" customWidth="1"/>
    <col min="3845" max="3845" width="5.42578125" style="34" customWidth="1"/>
    <col min="3846" max="3846" width="43.5703125" style="34" customWidth="1"/>
    <col min="3847" max="3847" width="3.42578125" style="34" customWidth="1"/>
    <col min="3848" max="3848" width="13.7109375" style="34" customWidth="1"/>
    <col min="3849" max="3849" width="5.42578125" style="34" customWidth="1"/>
    <col min="3850" max="3850" width="43.5703125" style="34" customWidth="1"/>
    <col min="3851" max="3851" width="5.42578125" style="34" customWidth="1"/>
    <col min="3852" max="3852" width="43.5703125" style="34" customWidth="1"/>
    <col min="3853" max="3853" width="5.42578125" style="34" customWidth="1"/>
    <col min="3854" max="3854" width="43.5703125" style="34" customWidth="1"/>
    <col min="3855" max="3855" width="5.42578125" style="34" customWidth="1"/>
    <col min="3856" max="3856" width="43.5703125" style="34" customWidth="1"/>
    <col min="3857" max="3857" width="2.85546875" style="34" customWidth="1"/>
    <col min="3858" max="4094" width="11.42578125" style="34"/>
    <col min="4095" max="4095" width="5.42578125" style="34" customWidth="1"/>
    <col min="4096" max="4096" width="43.5703125" style="34" customWidth="1"/>
    <col min="4097" max="4097" width="5.42578125" style="34" customWidth="1"/>
    <col min="4098" max="4098" width="43.5703125" style="34" customWidth="1"/>
    <col min="4099" max="4099" width="5.42578125" style="34" customWidth="1"/>
    <col min="4100" max="4100" width="43.5703125" style="34" customWidth="1"/>
    <col min="4101" max="4101" width="5.42578125" style="34" customWidth="1"/>
    <col min="4102" max="4102" width="43.5703125" style="34" customWidth="1"/>
    <col min="4103" max="4103" width="3.42578125" style="34" customWidth="1"/>
    <col min="4104" max="4104" width="13.7109375" style="34" customWidth="1"/>
    <col min="4105" max="4105" width="5.42578125" style="34" customWidth="1"/>
    <col min="4106" max="4106" width="43.5703125" style="34" customWidth="1"/>
    <col min="4107" max="4107" width="5.42578125" style="34" customWidth="1"/>
    <col min="4108" max="4108" width="43.5703125" style="34" customWidth="1"/>
    <col min="4109" max="4109" width="5.42578125" style="34" customWidth="1"/>
    <col min="4110" max="4110" width="43.5703125" style="34" customWidth="1"/>
    <col min="4111" max="4111" width="5.42578125" style="34" customWidth="1"/>
    <col min="4112" max="4112" width="43.5703125" style="34" customWidth="1"/>
    <col min="4113" max="4113" width="2.85546875" style="34" customWidth="1"/>
    <col min="4114" max="4350" width="11.42578125" style="34"/>
    <col min="4351" max="4351" width="5.42578125" style="34" customWidth="1"/>
    <col min="4352" max="4352" width="43.5703125" style="34" customWidth="1"/>
    <col min="4353" max="4353" width="5.42578125" style="34" customWidth="1"/>
    <col min="4354" max="4354" width="43.5703125" style="34" customWidth="1"/>
    <col min="4355" max="4355" width="5.42578125" style="34" customWidth="1"/>
    <col min="4356" max="4356" width="43.5703125" style="34" customWidth="1"/>
    <col min="4357" max="4357" width="5.42578125" style="34" customWidth="1"/>
    <col min="4358" max="4358" width="43.5703125" style="34" customWidth="1"/>
    <col min="4359" max="4359" width="3.42578125" style="34" customWidth="1"/>
    <col min="4360" max="4360" width="13.7109375" style="34" customWidth="1"/>
    <col min="4361" max="4361" width="5.42578125" style="34" customWidth="1"/>
    <col min="4362" max="4362" width="43.5703125" style="34" customWidth="1"/>
    <col min="4363" max="4363" width="5.42578125" style="34" customWidth="1"/>
    <col min="4364" max="4364" width="43.5703125" style="34" customWidth="1"/>
    <col min="4365" max="4365" width="5.42578125" style="34" customWidth="1"/>
    <col min="4366" max="4366" width="43.5703125" style="34" customWidth="1"/>
    <col min="4367" max="4367" width="5.42578125" style="34" customWidth="1"/>
    <col min="4368" max="4368" width="43.5703125" style="34" customWidth="1"/>
    <col min="4369" max="4369" width="2.85546875" style="34" customWidth="1"/>
    <col min="4370" max="4606" width="11.42578125" style="34"/>
    <col min="4607" max="4607" width="5.42578125" style="34" customWidth="1"/>
    <col min="4608" max="4608" width="43.5703125" style="34" customWidth="1"/>
    <col min="4609" max="4609" width="5.42578125" style="34" customWidth="1"/>
    <col min="4610" max="4610" width="43.5703125" style="34" customWidth="1"/>
    <col min="4611" max="4611" width="5.42578125" style="34" customWidth="1"/>
    <col min="4612" max="4612" width="43.5703125" style="34" customWidth="1"/>
    <col min="4613" max="4613" width="5.42578125" style="34" customWidth="1"/>
    <col min="4614" max="4614" width="43.5703125" style="34" customWidth="1"/>
    <col min="4615" max="4615" width="3.42578125" style="34" customWidth="1"/>
    <col min="4616" max="4616" width="13.7109375" style="34" customWidth="1"/>
    <col min="4617" max="4617" width="5.42578125" style="34" customWidth="1"/>
    <col min="4618" max="4618" width="43.5703125" style="34" customWidth="1"/>
    <col min="4619" max="4619" width="5.42578125" style="34" customWidth="1"/>
    <col min="4620" max="4620" width="43.5703125" style="34" customWidth="1"/>
    <col min="4621" max="4621" width="5.42578125" style="34" customWidth="1"/>
    <col min="4622" max="4622" width="43.5703125" style="34" customWidth="1"/>
    <col min="4623" max="4623" width="5.42578125" style="34" customWidth="1"/>
    <col min="4624" max="4624" width="43.5703125" style="34" customWidth="1"/>
    <col min="4625" max="4625" width="2.85546875" style="34" customWidth="1"/>
    <col min="4626" max="4862" width="11.42578125" style="34"/>
    <col min="4863" max="4863" width="5.42578125" style="34" customWidth="1"/>
    <col min="4864" max="4864" width="43.5703125" style="34" customWidth="1"/>
    <col min="4865" max="4865" width="5.42578125" style="34" customWidth="1"/>
    <col min="4866" max="4866" width="43.5703125" style="34" customWidth="1"/>
    <col min="4867" max="4867" width="5.42578125" style="34" customWidth="1"/>
    <col min="4868" max="4868" width="43.5703125" style="34" customWidth="1"/>
    <col min="4869" max="4869" width="5.42578125" style="34" customWidth="1"/>
    <col min="4870" max="4870" width="43.5703125" style="34" customWidth="1"/>
    <col min="4871" max="4871" width="3.42578125" style="34" customWidth="1"/>
    <col min="4872" max="4872" width="13.7109375" style="34" customWidth="1"/>
    <col min="4873" max="4873" width="5.42578125" style="34" customWidth="1"/>
    <col min="4874" max="4874" width="43.5703125" style="34" customWidth="1"/>
    <col min="4875" max="4875" width="5.42578125" style="34" customWidth="1"/>
    <col min="4876" max="4876" width="43.5703125" style="34" customWidth="1"/>
    <col min="4877" max="4877" width="5.42578125" style="34" customWidth="1"/>
    <col min="4878" max="4878" width="43.5703125" style="34" customWidth="1"/>
    <col min="4879" max="4879" width="5.42578125" style="34" customWidth="1"/>
    <col min="4880" max="4880" width="43.5703125" style="34" customWidth="1"/>
    <col min="4881" max="4881" width="2.85546875" style="34" customWidth="1"/>
    <col min="4882" max="5118" width="11.42578125" style="34"/>
    <col min="5119" max="5119" width="5.42578125" style="34" customWidth="1"/>
    <col min="5120" max="5120" width="43.5703125" style="34" customWidth="1"/>
    <col min="5121" max="5121" width="5.42578125" style="34" customWidth="1"/>
    <col min="5122" max="5122" width="43.5703125" style="34" customWidth="1"/>
    <col min="5123" max="5123" width="5.42578125" style="34" customWidth="1"/>
    <col min="5124" max="5124" width="43.5703125" style="34" customWidth="1"/>
    <col min="5125" max="5125" width="5.42578125" style="34" customWidth="1"/>
    <col min="5126" max="5126" width="43.5703125" style="34" customWidth="1"/>
    <col min="5127" max="5127" width="3.42578125" style="34" customWidth="1"/>
    <col min="5128" max="5128" width="13.7109375" style="34" customWidth="1"/>
    <col min="5129" max="5129" width="5.42578125" style="34" customWidth="1"/>
    <col min="5130" max="5130" width="43.5703125" style="34" customWidth="1"/>
    <col min="5131" max="5131" width="5.42578125" style="34" customWidth="1"/>
    <col min="5132" max="5132" width="43.5703125" style="34" customWidth="1"/>
    <col min="5133" max="5133" width="5.42578125" style="34" customWidth="1"/>
    <col min="5134" max="5134" width="43.5703125" style="34" customWidth="1"/>
    <col min="5135" max="5135" width="5.42578125" style="34" customWidth="1"/>
    <col min="5136" max="5136" width="43.5703125" style="34" customWidth="1"/>
    <col min="5137" max="5137" width="2.85546875" style="34" customWidth="1"/>
    <col min="5138" max="5374" width="11.42578125" style="34"/>
    <col min="5375" max="5375" width="5.42578125" style="34" customWidth="1"/>
    <col min="5376" max="5376" width="43.5703125" style="34" customWidth="1"/>
    <col min="5377" max="5377" width="5.42578125" style="34" customWidth="1"/>
    <col min="5378" max="5378" width="43.5703125" style="34" customWidth="1"/>
    <col min="5379" max="5379" width="5.42578125" style="34" customWidth="1"/>
    <col min="5380" max="5380" width="43.5703125" style="34" customWidth="1"/>
    <col min="5381" max="5381" width="5.42578125" style="34" customWidth="1"/>
    <col min="5382" max="5382" width="43.5703125" style="34" customWidth="1"/>
    <col min="5383" max="5383" width="3.42578125" style="34" customWidth="1"/>
    <col min="5384" max="5384" width="13.7109375" style="34" customWidth="1"/>
    <col min="5385" max="5385" width="5.42578125" style="34" customWidth="1"/>
    <col min="5386" max="5386" width="43.5703125" style="34" customWidth="1"/>
    <col min="5387" max="5387" width="5.42578125" style="34" customWidth="1"/>
    <col min="5388" max="5388" width="43.5703125" style="34" customWidth="1"/>
    <col min="5389" max="5389" width="5.42578125" style="34" customWidth="1"/>
    <col min="5390" max="5390" width="43.5703125" style="34" customWidth="1"/>
    <col min="5391" max="5391" width="5.42578125" style="34" customWidth="1"/>
    <col min="5392" max="5392" width="43.5703125" style="34" customWidth="1"/>
    <col min="5393" max="5393" width="2.85546875" style="34" customWidth="1"/>
    <col min="5394" max="5630" width="11.42578125" style="34"/>
    <col min="5631" max="5631" width="5.42578125" style="34" customWidth="1"/>
    <col min="5632" max="5632" width="43.5703125" style="34" customWidth="1"/>
    <col min="5633" max="5633" width="5.42578125" style="34" customWidth="1"/>
    <col min="5634" max="5634" width="43.5703125" style="34" customWidth="1"/>
    <col min="5635" max="5635" width="5.42578125" style="34" customWidth="1"/>
    <col min="5636" max="5636" width="43.5703125" style="34" customWidth="1"/>
    <col min="5637" max="5637" width="5.42578125" style="34" customWidth="1"/>
    <col min="5638" max="5638" width="43.5703125" style="34" customWidth="1"/>
    <col min="5639" max="5639" width="3.42578125" style="34" customWidth="1"/>
    <col min="5640" max="5640" width="13.7109375" style="34" customWidth="1"/>
    <col min="5641" max="5641" width="5.42578125" style="34" customWidth="1"/>
    <col min="5642" max="5642" width="43.5703125" style="34" customWidth="1"/>
    <col min="5643" max="5643" width="5.42578125" style="34" customWidth="1"/>
    <col min="5644" max="5644" width="43.5703125" style="34" customWidth="1"/>
    <col min="5645" max="5645" width="5.42578125" style="34" customWidth="1"/>
    <col min="5646" max="5646" width="43.5703125" style="34" customWidth="1"/>
    <col min="5647" max="5647" width="5.42578125" style="34" customWidth="1"/>
    <col min="5648" max="5648" width="43.5703125" style="34" customWidth="1"/>
    <col min="5649" max="5649" width="2.85546875" style="34" customWidth="1"/>
    <col min="5650" max="5886" width="11.42578125" style="34"/>
    <col min="5887" max="5887" width="5.42578125" style="34" customWidth="1"/>
    <col min="5888" max="5888" width="43.5703125" style="34" customWidth="1"/>
    <col min="5889" max="5889" width="5.42578125" style="34" customWidth="1"/>
    <col min="5890" max="5890" width="43.5703125" style="34" customWidth="1"/>
    <col min="5891" max="5891" width="5.42578125" style="34" customWidth="1"/>
    <col min="5892" max="5892" width="43.5703125" style="34" customWidth="1"/>
    <col min="5893" max="5893" width="5.42578125" style="34" customWidth="1"/>
    <col min="5894" max="5894" width="43.5703125" style="34" customWidth="1"/>
    <col min="5895" max="5895" width="3.42578125" style="34" customWidth="1"/>
    <col min="5896" max="5896" width="13.7109375" style="34" customWidth="1"/>
    <col min="5897" max="5897" width="5.42578125" style="34" customWidth="1"/>
    <col min="5898" max="5898" width="43.5703125" style="34" customWidth="1"/>
    <col min="5899" max="5899" width="5.42578125" style="34" customWidth="1"/>
    <col min="5900" max="5900" width="43.5703125" style="34" customWidth="1"/>
    <col min="5901" max="5901" width="5.42578125" style="34" customWidth="1"/>
    <col min="5902" max="5902" width="43.5703125" style="34" customWidth="1"/>
    <col min="5903" max="5903" width="5.42578125" style="34" customWidth="1"/>
    <col min="5904" max="5904" width="43.5703125" style="34" customWidth="1"/>
    <col min="5905" max="5905" width="2.85546875" style="34" customWidth="1"/>
    <col min="5906" max="6142" width="11.42578125" style="34"/>
    <col min="6143" max="6143" width="5.42578125" style="34" customWidth="1"/>
    <col min="6144" max="6144" width="43.5703125" style="34" customWidth="1"/>
    <col min="6145" max="6145" width="5.42578125" style="34" customWidth="1"/>
    <col min="6146" max="6146" width="43.5703125" style="34" customWidth="1"/>
    <col min="6147" max="6147" width="5.42578125" style="34" customWidth="1"/>
    <col min="6148" max="6148" width="43.5703125" style="34" customWidth="1"/>
    <col min="6149" max="6149" width="5.42578125" style="34" customWidth="1"/>
    <col min="6150" max="6150" width="43.5703125" style="34" customWidth="1"/>
    <col min="6151" max="6151" width="3.42578125" style="34" customWidth="1"/>
    <col min="6152" max="6152" width="13.7109375" style="34" customWidth="1"/>
    <col min="6153" max="6153" width="5.42578125" style="34" customWidth="1"/>
    <col min="6154" max="6154" width="43.5703125" style="34" customWidth="1"/>
    <col min="6155" max="6155" width="5.42578125" style="34" customWidth="1"/>
    <col min="6156" max="6156" width="43.5703125" style="34" customWidth="1"/>
    <col min="6157" max="6157" width="5.42578125" style="34" customWidth="1"/>
    <col min="6158" max="6158" width="43.5703125" style="34" customWidth="1"/>
    <col min="6159" max="6159" width="5.42578125" style="34" customWidth="1"/>
    <col min="6160" max="6160" width="43.5703125" style="34" customWidth="1"/>
    <col min="6161" max="6161" width="2.85546875" style="34" customWidth="1"/>
    <col min="6162" max="6398" width="11.42578125" style="34"/>
    <col min="6399" max="6399" width="5.42578125" style="34" customWidth="1"/>
    <col min="6400" max="6400" width="43.5703125" style="34" customWidth="1"/>
    <col min="6401" max="6401" width="5.42578125" style="34" customWidth="1"/>
    <col min="6402" max="6402" width="43.5703125" style="34" customWidth="1"/>
    <col min="6403" max="6403" width="5.42578125" style="34" customWidth="1"/>
    <col min="6404" max="6404" width="43.5703125" style="34" customWidth="1"/>
    <col min="6405" max="6405" width="5.42578125" style="34" customWidth="1"/>
    <col min="6406" max="6406" width="43.5703125" style="34" customWidth="1"/>
    <col min="6407" max="6407" width="3.42578125" style="34" customWidth="1"/>
    <col min="6408" max="6408" width="13.7109375" style="34" customWidth="1"/>
    <col min="6409" max="6409" width="5.42578125" style="34" customWidth="1"/>
    <col min="6410" max="6410" width="43.5703125" style="34" customWidth="1"/>
    <col min="6411" max="6411" width="5.42578125" style="34" customWidth="1"/>
    <col min="6412" max="6412" width="43.5703125" style="34" customWidth="1"/>
    <col min="6413" max="6413" width="5.42578125" style="34" customWidth="1"/>
    <col min="6414" max="6414" width="43.5703125" style="34" customWidth="1"/>
    <col min="6415" max="6415" width="5.42578125" style="34" customWidth="1"/>
    <col min="6416" max="6416" width="43.5703125" style="34" customWidth="1"/>
    <col min="6417" max="6417" width="2.85546875" style="34" customWidth="1"/>
    <col min="6418" max="6654" width="11.42578125" style="34"/>
    <col min="6655" max="6655" width="5.42578125" style="34" customWidth="1"/>
    <col min="6656" max="6656" width="43.5703125" style="34" customWidth="1"/>
    <col min="6657" max="6657" width="5.42578125" style="34" customWidth="1"/>
    <col min="6658" max="6658" width="43.5703125" style="34" customWidth="1"/>
    <col min="6659" max="6659" width="5.42578125" style="34" customWidth="1"/>
    <col min="6660" max="6660" width="43.5703125" style="34" customWidth="1"/>
    <col min="6661" max="6661" width="5.42578125" style="34" customWidth="1"/>
    <col min="6662" max="6662" width="43.5703125" style="34" customWidth="1"/>
    <col min="6663" max="6663" width="3.42578125" style="34" customWidth="1"/>
    <col min="6664" max="6664" width="13.7109375" style="34" customWidth="1"/>
    <col min="6665" max="6665" width="5.42578125" style="34" customWidth="1"/>
    <col min="6666" max="6666" width="43.5703125" style="34" customWidth="1"/>
    <col min="6667" max="6667" width="5.42578125" style="34" customWidth="1"/>
    <col min="6668" max="6668" width="43.5703125" style="34" customWidth="1"/>
    <col min="6669" max="6669" width="5.42578125" style="34" customWidth="1"/>
    <col min="6670" max="6670" width="43.5703125" style="34" customWidth="1"/>
    <col min="6671" max="6671" width="5.42578125" style="34" customWidth="1"/>
    <col min="6672" max="6672" width="43.5703125" style="34" customWidth="1"/>
    <col min="6673" max="6673" width="2.85546875" style="34" customWidth="1"/>
    <col min="6674" max="6910" width="11.42578125" style="34"/>
    <col min="6911" max="6911" width="5.42578125" style="34" customWidth="1"/>
    <col min="6912" max="6912" width="43.5703125" style="34" customWidth="1"/>
    <col min="6913" max="6913" width="5.42578125" style="34" customWidth="1"/>
    <col min="6914" max="6914" width="43.5703125" style="34" customWidth="1"/>
    <col min="6915" max="6915" width="5.42578125" style="34" customWidth="1"/>
    <col min="6916" max="6916" width="43.5703125" style="34" customWidth="1"/>
    <col min="6917" max="6917" width="5.42578125" style="34" customWidth="1"/>
    <col min="6918" max="6918" width="43.5703125" style="34" customWidth="1"/>
    <col min="6919" max="6919" width="3.42578125" style="34" customWidth="1"/>
    <col min="6920" max="6920" width="13.7109375" style="34" customWidth="1"/>
    <col min="6921" max="6921" width="5.42578125" style="34" customWidth="1"/>
    <col min="6922" max="6922" width="43.5703125" style="34" customWidth="1"/>
    <col min="6923" max="6923" width="5.42578125" style="34" customWidth="1"/>
    <col min="6924" max="6924" width="43.5703125" style="34" customWidth="1"/>
    <col min="6925" max="6925" width="5.42578125" style="34" customWidth="1"/>
    <col min="6926" max="6926" width="43.5703125" style="34" customWidth="1"/>
    <col min="6927" max="6927" width="5.42578125" style="34" customWidth="1"/>
    <col min="6928" max="6928" width="43.5703125" style="34" customWidth="1"/>
    <col min="6929" max="6929" width="2.85546875" style="34" customWidth="1"/>
    <col min="6930" max="7166" width="11.42578125" style="34"/>
    <col min="7167" max="7167" width="5.42578125" style="34" customWidth="1"/>
    <col min="7168" max="7168" width="43.5703125" style="34" customWidth="1"/>
    <col min="7169" max="7169" width="5.42578125" style="34" customWidth="1"/>
    <col min="7170" max="7170" width="43.5703125" style="34" customWidth="1"/>
    <col min="7171" max="7171" width="5.42578125" style="34" customWidth="1"/>
    <col min="7172" max="7172" width="43.5703125" style="34" customWidth="1"/>
    <col min="7173" max="7173" width="5.42578125" style="34" customWidth="1"/>
    <col min="7174" max="7174" width="43.5703125" style="34" customWidth="1"/>
    <col min="7175" max="7175" width="3.42578125" style="34" customWidth="1"/>
    <col min="7176" max="7176" width="13.7109375" style="34" customWidth="1"/>
    <col min="7177" max="7177" width="5.42578125" style="34" customWidth="1"/>
    <col min="7178" max="7178" width="43.5703125" style="34" customWidth="1"/>
    <col min="7179" max="7179" width="5.42578125" style="34" customWidth="1"/>
    <col min="7180" max="7180" width="43.5703125" style="34" customWidth="1"/>
    <col min="7181" max="7181" width="5.42578125" style="34" customWidth="1"/>
    <col min="7182" max="7182" width="43.5703125" style="34" customWidth="1"/>
    <col min="7183" max="7183" width="5.42578125" style="34" customWidth="1"/>
    <col min="7184" max="7184" width="43.5703125" style="34" customWidth="1"/>
    <col min="7185" max="7185" width="2.85546875" style="34" customWidth="1"/>
    <col min="7186" max="7422" width="11.42578125" style="34"/>
    <col min="7423" max="7423" width="5.42578125" style="34" customWidth="1"/>
    <col min="7424" max="7424" width="43.5703125" style="34" customWidth="1"/>
    <col min="7425" max="7425" width="5.42578125" style="34" customWidth="1"/>
    <col min="7426" max="7426" width="43.5703125" style="34" customWidth="1"/>
    <col min="7427" max="7427" width="5.42578125" style="34" customWidth="1"/>
    <col min="7428" max="7428" width="43.5703125" style="34" customWidth="1"/>
    <col min="7429" max="7429" width="5.42578125" style="34" customWidth="1"/>
    <col min="7430" max="7430" width="43.5703125" style="34" customWidth="1"/>
    <col min="7431" max="7431" width="3.42578125" style="34" customWidth="1"/>
    <col min="7432" max="7432" width="13.7109375" style="34" customWidth="1"/>
    <col min="7433" max="7433" width="5.42578125" style="34" customWidth="1"/>
    <col min="7434" max="7434" width="43.5703125" style="34" customWidth="1"/>
    <col min="7435" max="7435" width="5.42578125" style="34" customWidth="1"/>
    <col min="7436" max="7436" width="43.5703125" style="34" customWidth="1"/>
    <col min="7437" max="7437" width="5.42578125" style="34" customWidth="1"/>
    <col min="7438" max="7438" width="43.5703125" style="34" customWidth="1"/>
    <col min="7439" max="7439" width="5.42578125" style="34" customWidth="1"/>
    <col min="7440" max="7440" width="43.5703125" style="34" customWidth="1"/>
    <col min="7441" max="7441" width="2.85546875" style="34" customWidth="1"/>
    <col min="7442" max="7678" width="11.42578125" style="34"/>
    <col min="7679" max="7679" width="5.42578125" style="34" customWidth="1"/>
    <col min="7680" max="7680" width="43.5703125" style="34" customWidth="1"/>
    <col min="7681" max="7681" width="5.42578125" style="34" customWidth="1"/>
    <col min="7682" max="7682" width="43.5703125" style="34" customWidth="1"/>
    <col min="7683" max="7683" width="5.42578125" style="34" customWidth="1"/>
    <col min="7684" max="7684" width="43.5703125" style="34" customWidth="1"/>
    <col min="7685" max="7685" width="5.42578125" style="34" customWidth="1"/>
    <col min="7686" max="7686" width="43.5703125" style="34" customWidth="1"/>
    <col min="7687" max="7687" width="3.42578125" style="34" customWidth="1"/>
    <col min="7688" max="7688" width="13.7109375" style="34" customWidth="1"/>
    <col min="7689" max="7689" width="5.42578125" style="34" customWidth="1"/>
    <col min="7690" max="7690" width="43.5703125" style="34" customWidth="1"/>
    <col min="7691" max="7691" width="5.42578125" style="34" customWidth="1"/>
    <col min="7692" max="7692" width="43.5703125" style="34" customWidth="1"/>
    <col min="7693" max="7693" width="5.42578125" style="34" customWidth="1"/>
    <col min="7694" max="7694" width="43.5703125" style="34" customWidth="1"/>
    <col min="7695" max="7695" width="5.42578125" style="34" customWidth="1"/>
    <col min="7696" max="7696" width="43.5703125" style="34" customWidth="1"/>
    <col min="7697" max="7697" width="2.85546875" style="34" customWidth="1"/>
    <col min="7698" max="7934" width="11.42578125" style="34"/>
    <col min="7935" max="7935" width="5.42578125" style="34" customWidth="1"/>
    <col min="7936" max="7936" width="43.5703125" style="34" customWidth="1"/>
    <col min="7937" max="7937" width="5.42578125" style="34" customWidth="1"/>
    <col min="7938" max="7938" width="43.5703125" style="34" customWidth="1"/>
    <col min="7939" max="7939" width="5.42578125" style="34" customWidth="1"/>
    <col min="7940" max="7940" width="43.5703125" style="34" customWidth="1"/>
    <col min="7941" max="7941" width="5.42578125" style="34" customWidth="1"/>
    <col min="7942" max="7942" width="43.5703125" style="34" customWidth="1"/>
    <col min="7943" max="7943" width="3.42578125" style="34" customWidth="1"/>
    <col min="7944" max="7944" width="13.7109375" style="34" customWidth="1"/>
    <col min="7945" max="7945" width="5.42578125" style="34" customWidth="1"/>
    <col min="7946" max="7946" width="43.5703125" style="34" customWidth="1"/>
    <col min="7947" max="7947" width="5.42578125" style="34" customWidth="1"/>
    <col min="7948" max="7948" width="43.5703125" style="34" customWidth="1"/>
    <col min="7949" max="7949" width="5.42578125" style="34" customWidth="1"/>
    <col min="7950" max="7950" width="43.5703125" style="34" customWidth="1"/>
    <col min="7951" max="7951" width="5.42578125" style="34" customWidth="1"/>
    <col min="7952" max="7952" width="43.5703125" style="34" customWidth="1"/>
    <col min="7953" max="7953" width="2.85546875" style="34" customWidth="1"/>
    <col min="7954" max="8190" width="11.42578125" style="34"/>
    <col min="8191" max="8191" width="5.42578125" style="34" customWidth="1"/>
    <col min="8192" max="8192" width="43.5703125" style="34" customWidth="1"/>
    <col min="8193" max="8193" width="5.42578125" style="34" customWidth="1"/>
    <col min="8194" max="8194" width="43.5703125" style="34" customWidth="1"/>
    <col min="8195" max="8195" width="5.42578125" style="34" customWidth="1"/>
    <col min="8196" max="8196" width="43.5703125" style="34" customWidth="1"/>
    <col min="8197" max="8197" width="5.42578125" style="34" customWidth="1"/>
    <col min="8198" max="8198" width="43.5703125" style="34" customWidth="1"/>
    <col min="8199" max="8199" width="3.42578125" style="34" customWidth="1"/>
    <col min="8200" max="8200" width="13.7109375" style="34" customWidth="1"/>
    <col min="8201" max="8201" width="5.42578125" style="34" customWidth="1"/>
    <col min="8202" max="8202" width="43.5703125" style="34" customWidth="1"/>
    <col min="8203" max="8203" width="5.42578125" style="34" customWidth="1"/>
    <col min="8204" max="8204" width="43.5703125" style="34" customWidth="1"/>
    <col min="8205" max="8205" width="5.42578125" style="34" customWidth="1"/>
    <col min="8206" max="8206" width="43.5703125" style="34" customWidth="1"/>
    <col min="8207" max="8207" width="5.42578125" style="34" customWidth="1"/>
    <col min="8208" max="8208" width="43.5703125" style="34" customWidth="1"/>
    <col min="8209" max="8209" width="2.85546875" style="34" customWidth="1"/>
    <col min="8210" max="8446" width="11.42578125" style="34"/>
    <col min="8447" max="8447" width="5.42578125" style="34" customWidth="1"/>
    <col min="8448" max="8448" width="43.5703125" style="34" customWidth="1"/>
    <col min="8449" max="8449" width="5.42578125" style="34" customWidth="1"/>
    <col min="8450" max="8450" width="43.5703125" style="34" customWidth="1"/>
    <col min="8451" max="8451" width="5.42578125" style="34" customWidth="1"/>
    <col min="8452" max="8452" width="43.5703125" style="34" customWidth="1"/>
    <col min="8453" max="8453" width="5.42578125" style="34" customWidth="1"/>
    <col min="8454" max="8454" width="43.5703125" style="34" customWidth="1"/>
    <col min="8455" max="8455" width="3.42578125" style="34" customWidth="1"/>
    <col min="8456" max="8456" width="13.7109375" style="34" customWidth="1"/>
    <col min="8457" max="8457" width="5.42578125" style="34" customWidth="1"/>
    <col min="8458" max="8458" width="43.5703125" style="34" customWidth="1"/>
    <col min="8459" max="8459" width="5.42578125" style="34" customWidth="1"/>
    <col min="8460" max="8460" width="43.5703125" style="34" customWidth="1"/>
    <col min="8461" max="8461" width="5.42578125" style="34" customWidth="1"/>
    <col min="8462" max="8462" width="43.5703125" style="34" customWidth="1"/>
    <col min="8463" max="8463" width="5.42578125" style="34" customWidth="1"/>
    <col min="8464" max="8464" width="43.5703125" style="34" customWidth="1"/>
    <col min="8465" max="8465" width="2.85546875" style="34" customWidth="1"/>
    <col min="8466" max="8702" width="11.42578125" style="34"/>
    <col min="8703" max="8703" width="5.42578125" style="34" customWidth="1"/>
    <col min="8704" max="8704" width="43.5703125" style="34" customWidth="1"/>
    <col min="8705" max="8705" width="5.42578125" style="34" customWidth="1"/>
    <col min="8706" max="8706" width="43.5703125" style="34" customWidth="1"/>
    <col min="8707" max="8707" width="5.42578125" style="34" customWidth="1"/>
    <col min="8708" max="8708" width="43.5703125" style="34" customWidth="1"/>
    <col min="8709" max="8709" width="5.42578125" style="34" customWidth="1"/>
    <col min="8710" max="8710" width="43.5703125" style="34" customWidth="1"/>
    <col min="8711" max="8711" width="3.42578125" style="34" customWidth="1"/>
    <col min="8712" max="8712" width="13.7109375" style="34" customWidth="1"/>
    <col min="8713" max="8713" width="5.42578125" style="34" customWidth="1"/>
    <col min="8714" max="8714" width="43.5703125" style="34" customWidth="1"/>
    <col min="8715" max="8715" width="5.42578125" style="34" customWidth="1"/>
    <col min="8716" max="8716" width="43.5703125" style="34" customWidth="1"/>
    <col min="8717" max="8717" width="5.42578125" style="34" customWidth="1"/>
    <col min="8718" max="8718" width="43.5703125" style="34" customWidth="1"/>
    <col min="8719" max="8719" width="5.42578125" style="34" customWidth="1"/>
    <col min="8720" max="8720" width="43.5703125" style="34" customWidth="1"/>
    <col min="8721" max="8721" width="2.85546875" style="34" customWidth="1"/>
    <col min="8722" max="8958" width="11.42578125" style="34"/>
    <col min="8959" max="8959" width="5.42578125" style="34" customWidth="1"/>
    <col min="8960" max="8960" width="43.5703125" style="34" customWidth="1"/>
    <col min="8961" max="8961" width="5.42578125" style="34" customWidth="1"/>
    <col min="8962" max="8962" width="43.5703125" style="34" customWidth="1"/>
    <col min="8963" max="8963" width="5.42578125" style="34" customWidth="1"/>
    <col min="8964" max="8964" width="43.5703125" style="34" customWidth="1"/>
    <col min="8965" max="8965" width="5.42578125" style="34" customWidth="1"/>
    <col min="8966" max="8966" width="43.5703125" style="34" customWidth="1"/>
    <col min="8967" max="8967" width="3.42578125" style="34" customWidth="1"/>
    <col min="8968" max="8968" width="13.7109375" style="34" customWidth="1"/>
    <col min="8969" max="8969" width="5.42578125" style="34" customWidth="1"/>
    <col min="8970" max="8970" width="43.5703125" style="34" customWidth="1"/>
    <col min="8971" max="8971" width="5.42578125" style="34" customWidth="1"/>
    <col min="8972" max="8972" width="43.5703125" style="34" customWidth="1"/>
    <col min="8973" max="8973" width="5.42578125" style="34" customWidth="1"/>
    <col min="8974" max="8974" width="43.5703125" style="34" customWidth="1"/>
    <col min="8975" max="8975" width="5.42578125" style="34" customWidth="1"/>
    <col min="8976" max="8976" width="43.5703125" style="34" customWidth="1"/>
    <col min="8977" max="8977" width="2.85546875" style="34" customWidth="1"/>
    <col min="8978" max="9214" width="11.42578125" style="34"/>
    <col min="9215" max="9215" width="5.42578125" style="34" customWidth="1"/>
    <col min="9216" max="9216" width="43.5703125" style="34" customWidth="1"/>
    <col min="9217" max="9217" width="5.42578125" style="34" customWidth="1"/>
    <col min="9218" max="9218" width="43.5703125" style="34" customWidth="1"/>
    <col min="9219" max="9219" width="5.42578125" style="34" customWidth="1"/>
    <col min="9220" max="9220" width="43.5703125" style="34" customWidth="1"/>
    <col min="9221" max="9221" width="5.42578125" style="34" customWidth="1"/>
    <col min="9222" max="9222" width="43.5703125" style="34" customWidth="1"/>
    <col min="9223" max="9223" width="3.42578125" style="34" customWidth="1"/>
    <col min="9224" max="9224" width="13.7109375" style="34" customWidth="1"/>
    <col min="9225" max="9225" width="5.42578125" style="34" customWidth="1"/>
    <col min="9226" max="9226" width="43.5703125" style="34" customWidth="1"/>
    <col min="9227" max="9227" width="5.42578125" style="34" customWidth="1"/>
    <col min="9228" max="9228" width="43.5703125" style="34" customWidth="1"/>
    <col min="9229" max="9229" width="5.42578125" style="34" customWidth="1"/>
    <col min="9230" max="9230" width="43.5703125" style="34" customWidth="1"/>
    <col min="9231" max="9231" width="5.42578125" style="34" customWidth="1"/>
    <col min="9232" max="9232" width="43.5703125" style="34" customWidth="1"/>
    <col min="9233" max="9233" width="2.85546875" style="34" customWidth="1"/>
    <col min="9234" max="9470" width="11.42578125" style="34"/>
    <col min="9471" max="9471" width="5.42578125" style="34" customWidth="1"/>
    <col min="9472" max="9472" width="43.5703125" style="34" customWidth="1"/>
    <col min="9473" max="9473" width="5.42578125" style="34" customWidth="1"/>
    <col min="9474" max="9474" width="43.5703125" style="34" customWidth="1"/>
    <col min="9475" max="9475" width="5.42578125" style="34" customWidth="1"/>
    <col min="9476" max="9476" width="43.5703125" style="34" customWidth="1"/>
    <col min="9477" max="9477" width="5.42578125" style="34" customWidth="1"/>
    <col min="9478" max="9478" width="43.5703125" style="34" customWidth="1"/>
    <col min="9479" max="9479" width="3.42578125" style="34" customWidth="1"/>
    <col min="9480" max="9480" width="13.7109375" style="34" customWidth="1"/>
    <col min="9481" max="9481" width="5.42578125" style="34" customWidth="1"/>
    <col min="9482" max="9482" width="43.5703125" style="34" customWidth="1"/>
    <col min="9483" max="9483" width="5.42578125" style="34" customWidth="1"/>
    <col min="9484" max="9484" width="43.5703125" style="34" customWidth="1"/>
    <col min="9485" max="9485" width="5.42578125" style="34" customWidth="1"/>
    <col min="9486" max="9486" width="43.5703125" style="34" customWidth="1"/>
    <col min="9487" max="9487" width="5.42578125" style="34" customWidth="1"/>
    <col min="9488" max="9488" width="43.5703125" style="34" customWidth="1"/>
    <col min="9489" max="9489" width="2.85546875" style="34" customWidth="1"/>
    <col min="9490" max="9726" width="11.42578125" style="34"/>
    <col min="9727" max="9727" width="5.42578125" style="34" customWidth="1"/>
    <col min="9728" max="9728" width="43.5703125" style="34" customWidth="1"/>
    <col min="9729" max="9729" width="5.42578125" style="34" customWidth="1"/>
    <col min="9730" max="9730" width="43.5703125" style="34" customWidth="1"/>
    <col min="9731" max="9731" width="5.42578125" style="34" customWidth="1"/>
    <col min="9732" max="9732" width="43.5703125" style="34" customWidth="1"/>
    <col min="9733" max="9733" width="5.42578125" style="34" customWidth="1"/>
    <col min="9734" max="9734" width="43.5703125" style="34" customWidth="1"/>
    <col min="9735" max="9735" width="3.42578125" style="34" customWidth="1"/>
    <col min="9736" max="9736" width="13.7109375" style="34" customWidth="1"/>
    <col min="9737" max="9737" width="5.42578125" style="34" customWidth="1"/>
    <col min="9738" max="9738" width="43.5703125" style="34" customWidth="1"/>
    <col min="9739" max="9739" width="5.42578125" style="34" customWidth="1"/>
    <col min="9740" max="9740" width="43.5703125" style="34" customWidth="1"/>
    <col min="9741" max="9741" width="5.42578125" style="34" customWidth="1"/>
    <col min="9742" max="9742" width="43.5703125" style="34" customWidth="1"/>
    <col min="9743" max="9743" width="5.42578125" style="34" customWidth="1"/>
    <col min="9744" max="9744" width="43.5703125" style="34" customWidth="1"/>
    <col min="9745" max="9745" width="2.85546875" style="34" customWidth="1"/>
    <col min="9746" max="9982" width="11.42578125" style="34"/>
    <col min="9983" max="9983" width="5.42578125" style="34" customWidth="1"/>
    <col min="9984" max="9984" width="43.5703125" style="34" customWidth="1"/>
    <col min="9985" max="9985" width="5.42578125" style="34" customWidth="1"/>
    <col min="9986" max="9986" width="43.5703125" style="34" customWidth="1"/>
    <col min="9987" max="9987" width="5.42578125" style="34" customWidth="1"/>
    <col min="9988" max="9988" width="43.5703125" style="34" customWidth="1"/>
    <col min="9989" max="9989" width="5.42578125" style="34" customWidth="1"/>
    <col min="9990" max="9990" width="43.5703125" style="34" customWidth="1"/>
    <col min="9991" max="9991" width="3.42578125" style="34" customWidth="1"/>
    <col min="9992" max="9992" width="13.7109375" style="34" customWidth="1"/>
    <col min="9993" max="9993" width="5.42578125" style="34" customWidth="1"/>
    <col min="9994" max="9994" width="43.5703125" style="34" customWidth="1"/>
    <col min="9995" max="9995" width="5.42578125" style="34" customWidth="1"/>
    <col min="9996" max="9996" width="43.5703125" style="34" customWidth="1"/>
    <col min="9997" max="9997" width="5.42578125" style="34" customWidth="1"/>
    <col min="9998" max="9998" width="43.5703125" style="34" customWidth="1"/>
    <col min="9999" max="9999" width="5.42578125" style="34" customWidth="1"/>
    <col min="10000" max="10000" width="43.5703125" style="34" customWidth="1"/>
    <col min="10001" max="10001" width="2.85546875" style="34" customWidth="1"/>
    <col min="10002" max="10238" width="11.42578125" style="34"/>
    <col min="10239" max="10239" width="5.42578125" style="34" customWidth="1"/>
    <col min="10240" max="10240" width="43.5703125" style="34" customWidth="1"/>
    <col min="10241" max="10241" width="5.42578125" style="34" customWidth="1"/>
    <col min="10242" max="10242" width="43.5703125" style="34" customWidth="1"/>
    <col min="10243" max="10243" width="5.42578125" style="34" customWidth="1"/>
    <col min="10244" max="10244" width="43.5703125" style="34" customWidth="1"/>
    <col min="10245" max="10245" width="5.42578125" style="34" customWidth="1"/>
    <col min="10246" max="10246" width="43.5703125" style="34" customWidth="1"/>
    <col min="10247" max="10247" width="3.42578125" style="34" customWidth="1"/>
    <col min="10248" max="10248" width="13.7109375" style="34" customWidth="1"/>
    <col min="10249" max="10249" width="5.42578125" style="34" customWidth="1"/>
    <col min="10250" max="10250" width="43.5703125" style="34" customWidth="1"/>
    <col min="10251" max="10251" width="5.42578125" style="34" customWidth="1"/>
    <col min="10252" max="10252" width="43.5703125" style="34" customWidth="1"/>
    <col min="10253" max="10253" width="5.42578125" style="34" customWidth="1"/>
    <col min="10254" max="10254" width="43.5703125" style="34" customWidth="1"/>
    <col min="10255" max="10255" width="5.42578125" style="34" customWidth="1"/>
    <col min="10256" max="10256" width="43.5703125" style="34" customWidth="1"/>
    <col min="10257" max="10257" width="2.85546875" style="34" customWidth="1"/>
    <col min="10258" max="10494" width="11.42578125" style="34"/>
    <col min="10495" max="10495" width="5.42578125" style="34" customWidth="1"/>
    <col min="10496" max="10496" width="43.5703125" style="34" customWidth="1"/>
    <col min="10497" max="10497" width="5.42578125" style="34" customWidth="1"/>
    <col min="10498" max="10498" width="43.5703125" style="34" customWidth="1"/>
    <col min="10499" max="10499" width="5.42578125" style="34" customWidth="1"/>
    <col min="10500" max="10500" width="43.5703125" style="34" customWidth="1"/>
    <col min="10501" max="10501" width="5.42578125" style="34" customWidth="1"/>
    <col min="10502" max="10502" width="43.5703125" style="34" customWidth="1"/>
    <col min="10503" max="10503" width="3.42578125" style="34" customWidth="1"/>
    <col min="10504" max="10504" width="13.7109375" style="34" customWidth="1"/>
    <col min="10505" max="10505" width="5.42578125" style="34" customWidth="1"/>
    <col min="10506" max="10506" width="43.5703125" style="34" customWidth="1"/>
    <col min="10507" max="10507" width="5.42578125" style="34" customWidth="1"/>
    <col min="10508" max="10508" width="43.5703125" style="34" customWidth="1"/>
    <col min="10509" max="10509" width="5.42578125" style="34" customWidth="1"/>
    <col min="10510" max="10510" width="43.5703125" style="34" customWidth="1"/>
    <col min="10511" max="10511" width="5.42578125" style="34" customWidth="1"/>
    <col min="10512" max="10512" width="43.5703125" style="34" customWidth="1"/>
    <col min="10513" max="10513" width="2.85546875" style="34" customWidth="1"/>
    <col min="10514" max="10750" width="11.42578125" style="34"/>
    <col min="10751" max="10751" width="5.42578125" style="34" customWidth="1"/>
    <col min="10752" max="10752" width="43.5703125" style="34" customWidth="1"/>
    <col min="10753" max="10753" width="5.42578125" style="34" customWidth="1"/>
    <col min="10754" max="10754" width="43.5703125" style="34" customWidth="1"/>
    <col min="10755" max="10755" width="5.42578125" style="34" customWidth="1"/>
    <col min="10756" max="10756" width="43.5703125" style="34" customWidth="1"/>
    <col min="10757" max="10757" width="5.42578125" style="34" customWidth="1"/>
    <col min="10758" max="10758" width="43.5703125" style="34" customWidth="1"/>
    <col min="10759" max="10759" width="3.42578125" style="34" customWidth="1"/>
    <col min="10760" max="10760" width="13.7109375" style="34" customWidth="1"/>
    <col min="10761" max="10761" width="5.42578125" style="34" customWidth="1"/>
    <col min="10762" max="10762" width="43.5703125" style="34" customWidth="1"/>
    <col min="10763" max="10763" width="5.42578125" style="34" customWidth="1"/>
    <col min="10764" max="10764" width="43.5703125" style="34" customWidth="1"/>
    <col min="10765" max="10765" width="5.42578125" style="34" customWidth="1"/>
    <col min="10766" max="10766" width="43.5703125" style="34" customWidth="1"/>
    <col min="10767" max="10767" width="5.42578125" style="34" customWidth="1"/>
    <col min="10768" max="10768" width="43.5703125" style="34" customWidth="1"/>
    <col min="10769" max="10769" width="2.85546875" style="34" customWidth="1"/>
    <col min="10770" max="11006" width="11.42578125" style="34"/>
    <col min="11007" max="11007" width="5.42578125" style="34" customWidth="1"/>
    <col min="11008" max="11008" width="43.5703125" style="34" customWidth="1"/>
    <col min="11009" max="11009" width="5.42578125" style="34" customWidth="1"/>
    <col min="11010" max="11010" width="43.5703125" style="34" customWidth="1"/>
    <col min="11011" max="11011" width="5.42578125" style="34" customWidth="1"/>
    <col min="11012" max="11012" width="43.5703125" style="34" customWidth="1"/>
    <col min="11013" max="11013" width="5.42578125" style="34" customWidth="1"/>
    <col min="11014" max="11014" width="43.5703125" style="34" customWidth="1"/>
    <col min="11015" max="11015" width="3.42578125" style="34" customWidth="1"/>
    <col min="11016" max="11016" width="13.7109375" style="34" customWidth="1"/>
    <col min="11017" max="11017" width="5.42578125" style="34" customWidth="1"/>
    <col min="11018" max="11018" width="43.5703125" style="34" customWidth="1"/>
    <col min="11019" max="11019" width="5.42578125" style="34" customWidth="1"/>
    <col min="11020" max="11020" width="43.5703125" style="34" customWidth="1"/>
    <col min="11021" max="11021" width="5.42578125" style="34" customWidth="1"/>
    <col min="11022" max="11022" width="43.5703125" style="34" customWidth="1"/>
    <col min="11023" max="11023" width="5.42578125" style="34" customWidth="1"/>
    <col min="11024" max="11024" width="43.5703125" style="34" customWidth="1"/>
    <col min="11025" max="11025" width="2.85546875" style="34" customWidth="1"/>
    <col min="11026" max="11262" width="11.42578125" style="34"/>
    <col min="11263" max="11263" width="5.42578125" style="34" customWidth="1"/>
    <col min="11264" max="11264" width="43.5703125" style="34" customWidth="1"/>
    <col min="11265" max="11265" width="5.42578125" style="34" customWidth="1"/>
    <col min="11266" max="11266" width="43.5703125" style="34" customWidth="1"/>
    <col min="11267" max="11267" width="5.42578125" style="34" customWidth="1"/>
    <col min="11268" max="11268" width="43.5703125" style="34" customWidth="1"/>
    <col min="11269" max="11269" width="5.42578125" style="34" customWidth="1"/>
    <col min="11270" max="11270" width="43.5703125" style="34" customWidth="1"/>
    <col min="11271" max="11271" width="3.42578125" style="34" customWidth="1"/>
    <col min="11272" max="11272" width="13.7109375" style="34" customWidth="1"/>
    <col min="11273" max="11273" width="5.42578125" style="34" customWidth="1"/>
    <col min="11274" max="11274" width="43.5703125" style="34" customWidth="1"/>
    <col min="11275" max="11275" width="5.42578125" style="34" customWidth="1"/>
    <col min="11276" max="11276" width="43.5703125" style="34" customWidth="1"/>
    <col min="11277" max="11277" width="5.42578125" style="34" customWidth="1"/>
    <col min="11278" max="11278" width="43.5703125" style="34" customWidth="1"/>
    <col min="11279" max="11279" width="5.42578125" style="34" customWidth="1"/>
    <col min="11280" max="11280" width="43.5703125" style="34" customWidth="1"/>
    <col min="11281" max="11281" width="2.85546875" style="34" customWidth="1"/>
    <col min="11282" max="11518" width="11.42578125" style="34"/>
    <col min="11519" max="11519" width="5.42578125" style="34" customWidth="1"/>
    <col min="11520" max="11520" width="43.5703125" style="34" customWidth="1"/>
    <col min="11521" max="11521" width="5.42578125" style="34" customWidth="1"/>
    <col min="11522" max="11522" width="43.5703125" style="34" customWidth="1"/>
    <col min="11523" max="11523" width="5.42578125" style="34" customWidth="1"/>
    <col min="11524" max="11524" width="43.5703125" style="34" customWidth="1"/>
    <col min="11525" max="11525" width="5.42578125" style="34" customWidth="1"/>
    <col min="11526" max="11526" width="43.5703125" style="34" customWidth="1"/>
    <col min="11527" max="11527" width="3.42578125" style="34" customWidth="1"/>
    <col min="11528" max="11528" width="13.7109375" style="34" customWidth="1"/>
    <col min="11529" max="11529" width="5.42578125" style="34" customWidth="1"/>
    <col min="11530" max="11530" width="43.5703125" style="34" customWidth="1"/>
    <col min="11531" max="11531" width="5.42578125" style="34" customWidth="1"/>
    <col min="11532" max="11532" width="43.5703125" style="34" customWidth="1"/>
    <col min="11533" max="11533" width="5.42578125" style="34" customWidth="1"/>
    <col min="11534" max="11534" width="43.5703125" style="34" customWidth="1"/>
    <col min="11535" max="11535" width="5.42578125" style="34" customWidth="1"/>
    <col min="11536" max="11536" width="43.5703125" style="34" customWidth="1"/>
    <col min="11537" max="11537" width="2.85546875" style="34" customWidth="1"/>
    <col min="11538" max="11774" width="11.42578125" style="34"/>
    <col min="11775" max="11775" width="5.42578125" style="34" customWidth="1"/>
    <col min="11776" max="11776" width="43.5703125" style="34" customWidth="1"/>
    <col min="11777" max="11777" width="5.42578125" style="34" customWidth="1"/>
    <col min="11778" max="11778" width="43.5703125" style="34" customWidth="1"/>
    <col min="11779" max="11779" width="5.42578125" style="34" customWidth="1"/>
    <col min="11780" max="11780" width="43.5703125" style="34" customWidth="1"/>
    <col min="11781" max="11781" width="5.42578125" style="34" customWidth="1"/>
    <col min="11782" max="11782" width="43.5703125" style="34" customWidth="1"/>
    <col min="11783" max="11783" width="3.42578125" style="34" customWidth="1"/>
    <col min="11784" max="11784" width="13.7109375" style="34" customWidth="1"/>
    <col min="11785" max="11785" width="5.42578125" style="34" customWidth="1"/>
    <col min="11786" max="11786" width="43.5703125" style="34" customWidth="1"/>
    <col min="11787" max="11787" width="5.42578125" style="34" customWidth="1"/>
    <col min="11788" max="11788" width="43.5703125" style="34" customWidth="1"/>
    <col min="11789" max="11789" width="5.42578125" style="34" customWidth="1"/>
    <col min="11790" max="11790" width="43.5703125" style="34" customWidth="1"/>
    <col min="11791" max="11791" width="5.42578125" style="34" customWidth="1"/>
    <col min="11792" max="11792" width="43.5703125" style="34" customWidth="1"/>
    <col min="11793" max="11793" width="2.85546875" style="34" customWidth="1"/>
    <col min="11794" max="12030" width="11.42578125" style="34"/>
    <col min="12031" max="12031" width="5.42578125" style="34" customWidth="1"/>
    <col min="12032" max="12032" width="43.5703125" style="34" customWidth="1"/>
    <col min="12033" max="12033" width="5.42578125" style="34" customWidth="1"/>
    <col min="12034" max="12034" width="43.5703125" style="34" customWidth="1"/>
    <col min="12035" max="12035" width="5.42578125" style="34" customWidth="1"/>
    <col min="12036" max="12036" width="43.5703125" style="34" customWidth="1"/>
    <col min="12037" max="12037" width="5.42578125" style="34" customWidth="1"/>
    <col min="12038" max="12038" width="43.5703125" style="34" customWidth="1"/>
    <col min="12039" max="12039" width="3.42578125" style="34" customWidth="1"/>
    <col min="12040" max="12040" width="13.7109375" style="34" customWidth="1"/>
    <col min="12041" max="12041" width="5.42578125" style="34" customWidth="1"/>
    <col min="12042" max="12042" width="43.5703125" style="34" customWidth="1"/>
    <col min="12043" max="12043" width="5.42578125" style="34" customWidth="1"/>
    <col min="12044" max="12044" width="43.5703125" style="34" customWidth="1"/>
    <col min="12045" max="12045" width="5.42578125" style="34" customWidth="1"/>
    <col min="12046" max="12046" width="43.5703125" style="34" customWidth="1"/>
    <col min="12047" max="12047" width="5.42578125" style="34" customWidth="1"/>
    <col min="12048" max="12048" width="43.5703125" style="34" customWidth="1"/>
    <col min="12049" max="12049" width="2.85546875" style="34" customWidth="1"/>
    <col min="12050" max="12286" width="11.42578125" style="34"/>
    <col min="12287" max="12287" width="5.42578125" style="34" customWidth="1"/>
    <col min="12288" max="12288" width="43.5703125" style="34" customWidth="1"/>
    <col min="12289" max="12289" width="5.42578125" style="34" customWidth="1"/>
    <col min="12290" max="12290" width="43.5703125" style="34" customWidth="1"/>
    <col min="12291" max="12291" width="5.42578125" style="34" customWidth="1"/>
    <col min="12292" max="12292" width="43.5703125" style="34" customWidth="1"/>
    <col min="12293" max="12293" width="5.42578125" style="34" customWidth="1"/>
    <col min="12294" max="12294" width="43.5703125" style="34" customWidth="1"/>
    <col min="12295" max="12295" width="3.42578125" style="34" customWidth="1"/>
    <col min="12296" max="12296" width="13.7109375" style="34" customWidth="1"/>
    <col min="12297" max="12297" width="5.42578125" style="34" customWidth="1"/>
    <col min="12298" max="12298" width="43.5703125" style="34" customWidth="1"/>
    <col min="12299" max="12299" width="5.42578125" style="34" customWidth="1"/>
    <col min="12300" max="12300" width="43.5703125" style="34" customWidth="1"/>
    <col min="12301" max="12301" width="5.42578125" style="34" customWidth="1"/>
    <col min="12302" max="12302" width="43.5703125" style="34" customWidth="1"/>
    <col min="12303" max="12303" width="5.42578125" style="34" customWidth="1"/>
    <col min="12304" max="12304" width="43.5703125" style="34" customWidth="1"/>
    <col min="12305" max="12305" width="2.85546875" style="34" customWidth="1"/>
    <col min="12306" max="12542" width="11.42578125" style="34"/>
    <col min="12543" max="12543" width="5.42578125" style="34" customWidth="1"/>
    <col min="12544" max="12544" width="43.5703125" style="34" customWidth="1"/>
    <col min="12545" max="12545" width="5.42578125" style="34" customWidth="1"/>
    <col min="12546" max="12546" width="43.5703125" style="34" customWidth="1"/>
    <col min="12547" max="12547" width="5.42578125" style="34" customWidth="1"/>
    <col min="12548" max="12548" width="43.5703125" style="34" customWidth="1"/>
    <col min="12549" max="12549" width="5.42578125" style="34" customWidth="1"/>
    <col min="12550" max="12550" width="43.5703125" style="34" customWidth="1"/>
    <col min="12551" max="12551" width="3.42578125" style="34" customWidth="1"/>
    <col min="12552" max="12552" width="13.7109375" style="34" customWidth="1"/>
    <col min="12553" max="12553" width="5.42578125" style="34" customWidth="1"/>
    <col min="12554" max="12554" width="43.5703125" style="34" customWidth="1"/>
    <col min="12555" max="12555" width="5.42578125" style="34" customWidth="1"/>
    <col min="12556" max="12556" width="43.5703125" style="34" customWidth="1"/>
    <col min="12557" max="12557" width="5.42578125" style="34" customWidth="1"/>
    <col min="12558" max="12558" width="43.5703125" style="34" customWidth="1"/>
    <col min="12559" max="12559" width="5.42578125" style="34" customWidth="1"/>
    <col min="12560" max="12560" width="43.5703125" style="34" customWidth="1"/>
    <col min="12561" max="12561" width="2.85546875" style="34" customWidth="1"/>
    <col min="12562" max="12798" width="11.42578125" style="34"/>
    <col min="12799" max="12799" width="5.42578125" style="34" customWidth="1"/>
    <col min="12800" max="12800" width="43.5703125" style="34" customWidth="1"/>
    <col min="12801" max="12801" width="5.42578125" style="34" customWidth="1"/>
    <col min="12802" max="12802" width="43.5703125" style="34" customWidth="1"/>
    <col min="12803" max="12803" width="5.42578125" style="34" customWidth="1"/>
    <col min="12804" max="12804" width="43.5703125" style="34" customWidth="1"/>
    <col min="12805" max="12805" width="5.42578125" style="34" customWidth="1"/>
    <col min="12806" max="12806" width="43.5703125" style="34" customWidth="1"/>
    <col min="12807" max="12807" width="3.42578125" style="34" customWidth="1"/>
    <col min="12808" max="12808" width="13.7109375" style="34" customWidth="1"/>
    <col min="12809" max="12809" width="5.42578125" style="34" customWidth="1"/>
    <col min="12810" max="12810" width="43.5703125" style="34" customWidth="1"/>
    <col min="12811" max="12811" width="5.42578125" style="34" customWidth="1"/>
    <col min="12812" max="12812" width="43.5703125" style="34" customWidth="1"/>
    <col min="12813" max="12813" width="5.42578125" style="34" customWidth="1"/>
    <col min="12814" max="12814" width="43.5703125" style="34" customWidth="1"/>
    <col min="12815" max="12815" width="5.42578125" style="34" customWidth="1"/>
    <col min="12816" max="12816" width="43.5703125" style="34" customWidth="1"/>
    <col min="12817" max="12817" width="2.85546875" style="34" customWidth="1"/>
    <col min="12818" max="13054" width="11.42578125" style="34"/>
    <col min="13055" max="13055" width="5.42578125" style="34" customWidth="1"/>
    <col min="13056" max="13056" width="43.5703125" style="34" customWidth="1"/>
    <col min="13057" max="13057" width="5.42578125" style="34" customWidth="1"/>
    <col min="13058" max="13058" width="43.5703125" style="34" customWidth="1"/>
    <col min="13059" max="13059" width="5.42578125" style="34" customWidth="1"/>
    <col min="13060" max="13060" width="43.5703125" style="34" customWidth="1"/>
    <col min="13061" max="13061" width="5.42578125" style="34" customWidth="1"/>
    <col min="13062" max="13062" width="43.5703125" style="34" customWidth="1"/>
    <col min="13063" max="13063" width="3.42578125" style="34" customWidth="1"/>
    <col min="13064" max="13064" width="13.7109375" style="34" customWidth="1"/>
    <col min="13065" max="13065" width="5.42578125" style="34" customWidth="1"/>
    <col min="13066" max="13066" width="43.5703125" style="34" customWidth="1"/>
    <col min="13067" max="13067" width="5.42578125" style="34" customWidth="1"/>
    <col min="13068" max="13068" width="43.5703125" style="34" customWidth="1"/>
    <col min="13069" max="13069" width="5.42578125" style="34" customWidth="1"/>
    <col min="13070" max="13070" width="43.5703125" style="34" customWidth="1"/>
    <col min="13071" max="13071" width="5.42578125" style="34" customWidth="1"/>
    <col min="13072" max="13072" width="43.5703125" style="34" customWidth="1"/>
    <col min="13073" max="13073" width="2.85546875" style="34" customWidth="1"/>
    <col min="13074" max="13310" width="11.42578125" style="34"/>
    <col min="13311" max="13311" width="5.42578125" style="34" customWidth="1"/>
    <col min="13312" max="13312" width="43.5703125" style="34" customWidth="1"/>
    <col min="13313" max="13313" width="5.42578125" style="34" customWidth="1"/>
    <col min="13314" max="13314" width="43.5703125" style="34" customWidth="1"/>
    <col min="13315" max="13315" width="5.42578125" style="34" customWidth="1"/>
    <col min="13316" max="13316" width="43.5703125" style="34" customWidth="1"/>
    <col min="13317" max="13317" width="5.42578125" style="34" customWidth="1"/>
    <col min="13318" max="13318" width="43.5703125" style="34" customWidth="1"/>
    <col min="13319" max="13319" width="3.42578125" style="34" customWidth="1"/>
    <col min="13320" max="13320" width="13.7109375" style="34" customWidth="1"/>
    <col min="13321" max="13321" width="5.42578125" style="34" customWidth="1"/>
    <col min="13322" max="13322" width="43.5703125" style="34" customWidth="1"/>
    <col min="13323" max="13323" width="5.42578125" style="34" customWidth="1"/>
    <col min="13324" max="13324" width="43.5703125" style="34" customWidth="1"/>
    <col min="13325" max="13325" width="5.42578125" style="34" customWidth="1"/>
    <col min="13326" max="13326" width="43.5703125" style="34" customWidth="1"/>
    <col min="13327" max="13327" width="5.42578125" style="34" customWidth="1"/>
    <col min="13328" max="13328" width="43.5703125" style="34" customWidth="1"/>
    <col min="13329" max="13329" width="2.85546875" style="34" customWidth="1"/>
    <col min="13330" max="13566" width="11.42578125" style="34"/>
    <col min="13567" max="13567" width="5.42578125" style="34" customWidth="1"/>
    <col min="13568" max="13568" width="43.5703125" style="34" customWidth="1"/>
    <col min="13569" max="13569" width="5.42578125" style="34" customWidth="1"/>
    <col min="13570" max="13570" width="43.5703125" style="34" customWidth="1"/>
    <col min="13571" max="13571" width="5.42578125" style="34" customWidth="1"/>
    <col min="13572" max="13572" width="43.5703125" style="34" customWidth="1"/>
    <col min="13573" max="13573" width="5.42578125" style="34" customWidth="1"/>
    <col min="13574" max="13574" width="43.5703125" style="34" customWidth="1"/>
    <col min="13575" max="13575" width="3.42578125" style="34" customWidth="1"/>
    <col min="13576" max="13576" width="13.7109375" style="34" customWidth="1"/>
    <col min="13577" max="13577" width="5.42578125" style="34" customWidth="1"/>
    <col min="13578" max="13578" width="43.5703125" style="34" customWidth="1"/>
    <col min="13579" max="13579" width="5.42578125" style="34" customWidth="1"/>
    <col min="13580" max="13580" width="43.5703125" style="34" customWidth="1"/>
    <col min="13581" max="13581" width="5.42578125" style="34" customWidth="1"/>
    <col min="13582" max="13582" width="43.5703125" style="34" customWidth="1"/>
    <col min="13583" max="13583" width="5.42578125" style="34" customWidth="1"/>
    <col min="13584" max="13584" width="43.5703125" style="34" customWidth="1"/>
    <col min="13585" max="13585" width="2.85546875" style="34" customWidth="1"/>
    <col min="13586" max="13822" width="11.42578125" style="34"/>
    <col min="13823" max="13823" width="5.42578125" style="34" customWidth="1"/>
    <col min="13824" max="13824" width="43.5703125" style="34" customWidth="1"/>
    <col min="13825" max="13825" width="5.42578125" style="34" customWidth="1"/>
    <col min="13826" max="13826" width="43.5703125" style="34" customWidth="1"/>
    <col min="13827" max="13827" width="5.42578125" style="34" customWidth="1"/>
    <col min="13828" max="13828" width="43.5703125" style="34" customWidth="1"/>
    <col min="13829" max="13829" width="5.42578125" style="34" customWidth="1"/>
    <col min="13830" max="13830" width="43.5703125" style="34" customWidth="1"/>
    <col min="13831" max="13831" width="3.42578125" style="34" customWidth="1"/>
    <col min="13832" max="13832" width="13.7109375" style="34" customWidth="1"/>
    <col min="13833" max="13833" width="5.42578125" style="34" customWidth="1"/>
    <col min="13834" max="13834" width="43.5703125" style="34" customWidth="1"/>
    <col min="13835" max="13835" width="5.42578125" style="34" customWidth="1"/>
    <col min="13836" max="13836" width="43.5703125" style="34" customWidth="1"/>
    <col min="13837" max="13837" width="5.42578125" style="34" customWidth="1"/>
    <col min="13838" max="13838" width="43.5703125" style="34" customWidth="1"/>
    <col min="13839" max="13839" width="5.42578125" style="34" customWidth="1"/>
    <col min="13840" max="13840" width="43.5703125" style="34" customWidth="1"/>
    <col min="13841" max="13841" width="2.85546875" style="34" customWidth="1"/>
    <col min="13842" max="14078" width="11.42578125" style="34"/>
    <col min="14079" max="14079" width="5.42578125" style="34" customWidth="1"/>
    <col min="14080" max="14080" width="43.5703125" style="34" customWidth="1"/>
    <col min="14081" max="14081" width="5.42578125" style="34" customWidth="1"/>
    <col min="14082" max="14082" width="43.5703125" style="34" customWidth="1"/>
    <col min="14083" max="14083" width="5.42578125" style="34" customWidth="1"/>
    <col min="14084" max="14084" width="43.5703125" style="34" customWidth="1"/>
    <col min="14085" max="14085" width="5.42578125" style="34" customWidth="1"/>
    <col min="14086" max="14086" width="43.5703125" style="34" customWidth="1"/>
    <col min="14087" max="14087" width="3.42578125" style="34" customWidth="1"/>
    <col min="14088" max="14088" width="13.7109375" style="34" customWidth="1"/>
    <col min="14089" max="14089" width="5.42578125" style="34" customWidth="1"/>
    <col min="14090" max="14090" width="43.5703125" style="34" customWidth="1"/>
    <col min="14091" max="14091" width="5.42578125" style="34" customWidth="1"/>
    <col min="14092" max="14092" width="43.5703125" style="34" customWidth="1"/>
    <col min="14093" max="14093" width="5.42578125" style="34" customWidth="1"/>
    <col min="14094" max="14094" width="43.5703125" style="34" customWidth="1"/>
    <col min="14095" max="14095" width="5.42578125" style="34" customWidth="1"/>
    <col min="14096" max="14096" width="43.5703125" style="34" customWidth="1"/>
    <col min="14097" max="14097" width="2.85546875" style="34" customWidth="1"/>
    <col min="14098" max="14334" width="11.42578125" style="34"/>
    <col min="14335" max="14335" width="5.42578125" style="34" customWidth="1"/>
    <col min="14336" max="14336" width="43.5703125" style="34" customWidth="1"/>
    <col min="14337" max="14337" width="5.42578125" style="34" customWidth="1"/>
    <col min="14338" max="14338" width="43.5703125" style="34" customWidth="1"/>
    <col min="14339" max="14339" width="5.42578125" style="34" customWidth="1"/>
    <col min="14340" max="14340" width="43.5703125" style="34" customWidth="1"/>
    <col min="14341" max="14341" width="5.42578125" style="34" customWidth="1"/>
    <col min="14342" max="14342" width="43.5703125" style="34" customWidth="1"/>
    <col min="14343" max="14343" width="3.42578125" style="34" customWidth="1"/>
    <col min="14344" max="14344" width="13.7109375" style="34" customWidth="1"/>
    <col min="14345" max="14345" width="5.42578125" style="34" customWidth="1"/>
    <col min="14346" max="14346" width="43.5703125" style="34" customWidth="1"/>
    <col min="14347" max="14347" width="5.42578125" style="34" customWidth="1"/>
    <col min="14348" max="14348" width="43.5703125" style="34" customWidth="1"/>
    <col min="14349" max="14349" width="5.42578125" style="34" customWidth="1"/>
    <col min="14350" max="14350" width="43.5703125" style="34" customWidth="1"/>
    <col min="14351" max="14351" width="5.42578125" style="34" customWidth="1"/>
    <col min="14352" max="14352" width="43.5703125" style="34" customWidth="1"/>
    <col min="14353" max="14353" width="2.85546875" style="34" customWidth="1"/>
    <col min="14354" max="14590" width="11.42578125" style="34"/>
    <col min="14591" max="14591" width="5.42578125" style="34" customWidth="1"/>
    <col min="14592" max="14592" width="43.5703125" style="34" customWidth="1"/>
    <col min="14593" max="14593" width="5.42578125" style="34" customWidth="1"/>
    <col min="14594" max="14594" width="43.5703125" style="34" customWidth="1"/>
    <col min="14595" max="14595" width="5.42578125" style="34" customWidth="1"/>
    <col min="14596" max="14596" width="43.5703125" style="34" customWidth="1"/>
    <col min="14597" max="14597" width="5.42578125" style="34" customWidth="1"/>
    <col min="14598" max="14598" width="43.5703125" style="34" customWidth="1"/>
    <col min="14599" max="14599" width="3.42578125" style="34" customWidth="1"/>
    <col min="14600" max="14600" width="13.7109375" style="34" customWidth="1"/>
    <col min="14601" max="14601" width="5.42578125" style="34" customWidth="1"/>
    <col min="14602" max="14602" width="43.5703125" style="34" customWidth="1"/>
    <col min="14603" max="14603" width="5.42578125" style="34" customWidth="1"/>
    <col min="14604" max="14604" width="43.5703125" style="34" customWidth="1"/>
    <col min="14605" max="14605" width="5.42578125" style="34" customWidth="1"/>
    <col min="14606" max="14606" width="43.5703125" style="34" customWidth="1"/>
    <col min="14607" max="14607" width="5.42578125" style="34" customWidth="1"/>
    <col min="14608" max="14608" width="43.5703125" style="34" customWidth="1"/>
    <col min="14609" max="14609" width="2.85546875" style="34" customWidth="1"/>
    <col min="14610" max="14846" width="11.42578125" style="34"/>
    <col min="14847" max="14847" width="5.42578125" style="34" customWidth="1"/>
    <col min="14848" max="14848" width="43.5703125" style="34" customWidth="1"/>
    <col min="14849" max="14849" width="5.42578125" style="34" customWidth="1"/>
    <col min="14850" max="14850" width="43.5703125" style="34" customWidth="1"/>
    <col min="14851" max="14851" width="5.42578125" style="34" customWidth="1"/>
    <col min="14852" max="14852" width="43.5703125" style="34" customWidth="1"/>
    <col min="14853" max="14853" width="5.42578125" style="34" customWidth="1"/>
    <col min="14854" max="14854" width="43.5703125" style="34" customWidth="1"/>
    <col min="14855" max="14855" width="3.42578125" style="34" customWidth="1"/>
    <col min="14856" max="14856" width="13.7109375" style="34" customWidth="1"/>
    <col min="14857" max="14857" width="5.42578125" style="34" customWidth="1"/>
    <col min="14858" max="14858" width="43.5703125" style="34" customWidth="1"/>
    <col min="14859" max="14859" width="5.42578125" style="34" customWidth="1"/>
    <col min="14860" max="14860" width="43.5703125" style="34" customWidth="1"/>
    <col min="14861" max="14861" width="5.42578125" style="34" customWidth="1"/>
    <col min="14862" max="14862" width="43.5703125" style="34" customWidth="1"/>
    <col min="14863" max="14863" width="5.42578125" style="34" customWidth="1"/>
    <col min="14864" max="14864" width="43.5703125" style="34" customWidth="1"/>
    <col min="14865" max="14865" width="2.85546875" style="34" customWidth="1"/>
    <col min="14866" max="15102" width="11.42578125" style="34"/>
    <col min="15103" max="15103" width="5.42578125" style="34" customWidth="1"/>
    <col min="15104" max="15104" width="43.5703125" style="34" customWidth="1"/>
    <col min="15105" max="15105" width="5.42578125" style="34" customWidth="1"/>
    <col min="15106" max="15106" width="43.5703125" style="34" customWidth="1"/>
    <col min="15107" max="15107" width="5.42578125" style="34" customWidth="1"/>
    <col min="15108" max="15108" width="43.5703125" style="34" customWidth="1"/>
    <col min="15109" max="15109" width="5.42578125" style="34" customWidth="1"/>
    <col min="15110" max="15110" width="43.5703125" style="34" customWidth="1"/>
    <col min="15111" max="15111" width="3.42578125" style="34" customWidth="1"/>
    <col min="15112" max="15112" width="13.7109375" style="34" customWidth="1"/>
    <col min="15113" max="15113" width="5.42578125" style="34" customWidth="1"/>
    <col min="15114" max="15114" width="43.5703125" style="34" customWidth="1"/>
    <col min="15115" max="15115" width="5.42578125" style="34" customWidth="1"/>
    <col min="15116" max="15116" width="43.5703125" style="34" customWidth="1"/>
    <col min="15117" max="15117" width="5.42578125" style="34" customWidth="1"/>
    <col min="15118" max="15118" width="43.5703125" style="34" customWidth="1"/>
    <col min="15119" max="15119" width="5.42578125" style="34" customWidth="1"/>
    <col min="15120" max="15120" width="43.5703125" style="34" customWidth="1"/>
    <col min="15121" max="15121" width="2.85546875" style="34" customWidth="1"/>
    <col min="15122" max="15358" width="11.42578125" style="34"/>
    <col min="15359" max="15359" width="5.42578125" style="34" customWidth="1"/>
    <col min="15360" max="15360" width="43.5703125" style="34" customWidth="1"/>
    <col min="15361" max="15361" width="5.42578125" style="34" customWidth="1"/>
    <col min="15362" max="15362" width="43.5703125" style="34" customWidth="1"/>
    <col min="15363" max="15363" width="5.42578125" style="34" customWidth="1"/>
    <col min="15364" max="15364" width="43.5703125" style="34" customWidth="1"/>
    <col min="15365" max="15365" width="5.42578125" style="34" customWidth="1"/>
    <col min="15366" max="15366" width="43.5703125" style="34" customWidth="1"/>
    <col min="15367" max="15367" width="3.42578125" style="34" customWidth="1"/>
    <col min="15368" max="15368" width="13.7109375" style="34" customWidth="1"/>
    <col min="15369" max="15369" width="5.42578125" style="34" customWidth="1"/>
    <col min="15370" max="15370" width="43.5703125" style="34" customWidth="1"/>
    <col min="15371" max="15371" width="5.42578125" style="34" customWidth="1"/>
    <col min="15372" max="15372" width="43.5703125" style="34" customWidth="1"/>
    <col min="15373" max="15373" width="5.42578125" style="34" customWidth="1"/>
    <col min="15374" max="15374" width="43.5703125" style="34" customWidth="1"/>
    <col min="15375" max="15375" width="5.42578125" style="34" customWidth="1"/>
    <col min="15376" max="15376" width="43.5703125" style="34" customWidth="1"/>
    <col min="15377" max="15377" width="2.85546875" style="34" customWidth="1"/>
    <col min="15378" max="15614" width="11.42578125" style="34"/>
    <col min="15615" max="15615" width="5.42578125" style="34" customWidth="1"/>
    <col min="15616" max="15616" width="43.5703125" style="34" customWidth="1"/>
    <col min="15617" max="15617" width="5.42578125" style="34" customWidth="1"/>
    <col min="15618" max="15618" width="43.5703125" style="34" customWidth="1"/>
    <col min="15619" max="15619" width="5.42578125" style="34" customWidth="1"/>
    <col min="15620" max="15620" width="43.5703125" style="34" customWidth="1"/>
    <col min="15621" max="15621" width="5.42578125" style="34" customWidth="1"/>
    <col min="15622" max="15622" width="43.5703125" style="34" customWidth="1"/>
    <col min="15623" max="15623" width="3.42578125" style="34" customWidth="1"/>
    <col min="15624" max="15624" width="13.7109375" style="34" customWidth="1"/>
    <col min="15625" max="15625" width="5.42578125" style="34" customWidth="1"/>
    <col min="15626" max="15626" width="43.5703125" style="34" customWidth="1"/>
    <col min="15627" max="15627" width="5.42578125" style="34" customWidth="1"/>
    <col min="15628" max="15628" width="43.5703125" style="34" customWidth="1"/>
    <col min="15629" max="15629" width="5.42578125" style="34" customWidth="1"/>
    <col min="15630" max="15630" width="43.5703125" style="34" customWidth="1"/>
    <col min="15631" max="15631" width="5.42578125" style="34" customWidth="1"/>
    <col min="15632" max="15632" width="43.5703125" style="34" customWidth="1"/>
    <col min="15633" max="15633" width="2.85546875" style="34" customWidth="1"/>
    <col min="15634" max="15870" width="11.42578125" style="34"/>
    <col min="15871" max="15871" width="5.42578125" style="34" customWidth="1"/>
    <col min="15872" max="15872" width="43.5703125" style="34" customWidth="1"/>
    <col min="15873" max="15873" width="5.42578125" style="34" customWidth="1"/>
    <col min="15874" max="15874" width="43.5703125" style="34" customWidth="1"/>
    <col min="15875" max="15875" width="5.42578125" style="34" customWidth="1"/>
    <col min="15876" max="15876" width="43.5703125" style="34" customWidth="1"/>
    <col min="15877" max="15877" width="5.42578125" style="34" customWidth="1"/>
    <col min="15878" max="15878" width="43.5703125" style="34" customWidth="1"/>
    <col min="15879" max="15879" width="3.42578125" style="34" customWidth="1"/>
    <col min="15880" max="15880" width="13.7109375" style="34" customWidth="1"/>
    <col min="15881" max="15881" width="5.42578125" style="34" customWidth="1"/>
    <col min="15882" max="15882" width="43.5703125" style="34" customWidth="1"/>
    <col min="15883" max="15883" width="5.42578125" style="34" customWidth="1"/>
    <col min="15884" max="15884" width="43.5703125" style="34" customWidth="1"/>
    <col min="15885" max="15885" width="5.42578125" style="34" customWidth="1"/>
    <col min="15886" max="15886" width="43.5703125" style="34" customWidth="1"/>
    <col min="15887" max="15887" width="5.42578125" style="34" customWidth="1"/>
    <col min="15888" max="15888" width="43.5703125" style="34" customWidth="1"/>
    <col min="15889" max="15889" width="2.85546875" style="34" customWidth="1"/>
    <col min="15890" max="16126" width="11.42578125" style="34"/>
    <col min="16127" max="16127" width="5.42578125" style="34" customWidth="1"/>
    <col min="16128" max="16128" width="43.5703125" style="34" customWidth="1"/>
    <col min="16129" max="16129" width="5.42578125" style="34" customWidth="1"/>
    <col min="16130" max="16130" width="43.5703125" style="34" customWidth="1"/>
    <col min="16131" max="16131" width="5.42578125" style="34" customWidth="1"/>
    <col min="16132" max="16132" width="43.5703125" style="34" customWidth="1"/>
    <col min="16133" max="16133" width="5.42578125" style="34" customWidth="1"/>
    <col min="16134" max="16134" width="43.5703125" style="34" customWidth="1"/>
    <col min="16135" max="16135" width="3.42578125" style="34" customWidth="1"/>
    <col min="16136" max="16136" width="13.7109375" style="34" customWidth="1"/>
    <col min="16137" max="16137" width="5.42578125" style="34" customWidth="1"/>
    <col min="16138" max="16138" width="43.5703125" style="34" customWidth="1"/>
    <col min="16139" max="16139" width="5.42578125" style="34" customWidth="1"/>
    <col min="16140" max="16140" width="43.5703125" style="34" customWidth="1"/>
    <col min="16141" max="16141" width="5.42578125" style="34" customWidth="1"/>
    <col min="16142" max="16142" width="43.5703125" style="34" customWidth="1"/>
    <col min="16143" max="16143" width="5.42578125" style="34" customWidth="1"/>
    <col min="16144" max="16144" width="43.5703125" style="34" customWidth="1"/>
    <col min="16145" max="16145" width="2.85546875" style="34" customWidth="1"/>
    <col min="16146" max="16384" width="11.42578125" style="34"/>
  </cols>
  <sheetData>
    <row r="1" spans="1:50" ht="26.25">
      <c r="B1" s="373" t="s">
        <v>1934</v>
      </c>
      <c r="C1" s="373"/>
      <c r="D1" s="373"/>
      <c r="E1" s="373"/>
      <c r="F1" s="373"/>
      <c r="G1" s="373"/>
      <c r="H1" s="373"/>
      <c r="I1" s="1274" t="str">
        <f ca="1">"Page "&amp;_xlfn.SHEET()&amp;" sur "&amp;_xlfn.SHEETS()</f>
        <v>Page 16 sur 23</v>
      </c>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row>
    <row r="2" spans="1:50" ht="19.5" customHeight="1" thickBot="1">
      <c r="B2" s="34"/>
      <c r="C2" s="34"/>
      <c r="D2" s="34"/>
      <c r="E2" s="34"/>
      <c r="F2" s="34"/>
      <c r="G2" s="34"/>
      <c r="H2" s="34"/>
      <c r="I2" s="34"/>
      <c r="J2" s="34"/>
      <c r="K2" s="34"/>
      <c r="L2" s="34"/>
      <c r="M2" s="34"/>
      <c r="N2" s="34"/>
      <c r="O2" s="34"/>
      <c r="P2" s="34"/>
      <c r="Q2" s="34"/>
      <c r="R2" s="34"/>
      <c r="S2" s="34"/>
      <c r="T2" s="34"/>
      <c r="W2" s="4416" t="s">
        <v>646</v>
      </c>
      <c r="X2" s="4416"/>
      <c r="Y2" s="4416"/>
      <c r="Z2" s="4416"/>
      <c r="AA2" s="4416"/>
      <c r="AB2" s="4416"/>
      <c r="AC2" s="4416"/>
      <c r="AD2" s="4416"/>
      <c r="AE2" s="4416"/>
      <c r="AF2" s="4416"/>
      <c r="AG2" s="4416"/>
      <c r="AH2" s="4416"/>
      <c r="AI2" s="4416"/>
      <c r="AJ2" s="4416"/>
      <c r="AK2" s="4416"/>
      <c r="AL2" s="4416"/>
      <c r="AM2" s="4416"/>
      <c r="AN2" s="1275"/>
      <c r="AO2" s="563"/>
      <c r="AP2" s="1276" t="s">
        <v>2390</v>
      </c>
      <c r="AR2" s="1277"/>
      <c r="AS2" s="1277"/>
      <c r="AT2" s="1277"/>
      <c r="AU2" s="1277"/>
      <c r="AV2" s="1277"/>
      <c r="AW2" s="1277"/>
      <c r="AX2" s="1277"/>
    </row>
    <row r="3" spans="1:50" ht="33.75" customHeight="1">
      <c r="B3" s="4417" t="s">
        <v>1134</v>
      </c>
      <c r="C3" s="4417"/>
      <c r="D3" s="4417"/>
      <c r="E3" s="4417"/>
      <c r="F3" s="4417"/>
      <c r="G3" s="4417"/>
      <c r="H3" s="4417"/>
      <c r="I3" s="4417"/>
      <c r="J3" s="4417"/>
      <c r="K3" s="34"/>
      <c r="L3" s="4418" t="s">
        <v>1135</v>
      </c>
      <c r="M3" s="4418"/>
      <c r="N3" s="4418"/>
      <c r="O3" s="4418"/>
      <c r="P3" s="4418"/>
      <c r="Q3" s="4418"/>
      <c r="R3" s="4418"/>
      <c r="S3" s="4418"/>
      <c r="T3" s="4418"/>
      <c r="V3" s="1275"/>
      <c r="W3" s="1278" t="s">
        <v>2391</v>
      </c>
      <c r="Y3" s="1275"/>
      <c r="Z3" s="1275"/>
      <c r="AA3" s="1275"/>
      <c r="AB3" s="1275"/>
      <c r="AC3" s="1275"/>
      <c r="AD3" s="1275"/>
      <c r="AE3" s="1275"/>
      <c r="AF3" s="1275"/>
      <c r="AG3" s="1275"/>
      <c r="AH3" s="1279" t="s">
        <v>2392</v>
      </c>
      <c r="AI3" s="1280"/>
      <c r="AJ3" s="1280"/>
      <c r="AK3" s="1280"/>
      <c r="AL3" s="1280"/>
      <c r="AM3" s="1280"/>
      <c r="AN3" s="1275"/>
      <c r="AO3" s="563"/>
      <c r="AP3" s="563"/>
      <c r="AR3" s="4419" t="s">
        <v>2393</v>
      </c>
      <c r="AS3" s="4420"/>
      <c r="AT3" s="4421"/>
      <c r="AV3" s="4419" t="s">
        <v>2394</v>
      </c>
      <c r="AW3" s="4420"/>
      <c r="AX3" s="4421"/>
    </row>
    <row r="4" spans="1:50" ht="40.5" customHeight="1">
      <c r="B4" s="1282"/>
      <c r="C4" s="1283" t="s">
        <v>233</v>
      </c>
      <c r="D4" s="1282"/>
      <c r="E4" s="1283" t="s">
        <v>44</v>
      </c>
      <c r="F4" s="1282"/>
      <c r="G4" s="1283" t="s">
        <v>953</v>
      </c>
      <c r="H4" s="1282"/>
      <c r="I4" s="1284" t="s">
        <v>1136</v>
      </c>
      <c r="J4" s="213"/>
      <c r="K4" s="34"/>
      <c r="L4" s="1282"/>
      <c r="M4" s="1285" t="s">
        <v>233</v>
      </c>
      <c r="N4" s="1282"/>
      <c r="O4" s="1285" t="s">
        <v>43</v>
      </c>
      <c r="P4" s="1282"/>
      <c r="Q4" s="1285" t="s">
        <v>46</v>
      </c>
      <c r="R4" s="1282"/>
      <c r="S4" s="1286" t="s">
        <v>1136</v>
      </c>
      <c r="T4" s="213"/>
      <c r="V4" s="1287"/>
      <c r="W4" s="1288" t="s">
        <v>233</v>
      </c>
      <c r="X4" s="1287"/>
      <c r="Y4" s="1289" t="s">
        <v>43</v>
      </c>
      <c r="Z4" s="1287"/>
      <c r="AA4" s="1289" t="s">
        <v>232</v>
      </c>
      <c r="AB4" s="1287"/>
      <c r="AC4" s="1289" t="s">
        <v>951</v>
      </c>
      <c r="AD4" s="1287"/>
      <c r="AE4" s="1288" t="s">
        <v>1136</v>
      </c>
      <c r="AF4" s="1287"/>
      <c r="AG4" s="1288" t="s">
        <v>1137</v>
      </c>
      <c r="AH4" s="1290">
        <v>1</v>
      </c>
      <c r="AI4" s="1291" t="s">
        <v>2395</v>
      </c>
      <c r="AJ4" s="1292"/>
      <c r="AK4" s="1290">
        <f>AH59+1</f>
        <v>57</v>
      </c>
      <c r="AL4" s="1291" t="s">
        <v>2396</v>
      </c>
      <c r="AM4" s="1275"/>
      <c r="AN4" s="1275"/>
      <c r="AO4" s="1293" t="s">
        <v>51</v>
      </c>
      <c r="AP4" s="705" t="s">
        <v>2397</v>
      </c>
      <c r="AR4" s="4422" t="s">
        <v>338</v>
      </c>
      <c r="AS4" s="4422"/>
      <c r="AT4" s="4422"/>
      <c r="AV4" s="4422" t="s">
        <v>338</v>
      </c>
      <c r="AW4" s="4422"/>
      <c r="AX4" s="4422"/>
    </row>
    <row r="5" spans="1:50" ht="33.75" customHeight="1">
      <c r="A5" s="1294"/>
      <c r="B5" s="1295">
        <v>1</v>
      </c>
      <c r="C5" s="1296" t="s">
        <v>1144</v>
      </c>
      <c r="D5" s="1295">
        <f>B22+1</f>
        <v>16</v>
      </c>
      <c r="E5" s="1296" t="s">
        <v>1146</v>
      </c>
      <c r="F5" s="1295">
        <f>D26+1</f>
        <v>32</v>
      </c>
      <c r="G5" s="1296" t="s">
        <v>1147</v>
      </c>
      <c r="H5" s="1295">
        <f>F24+1</f>
        <v>51</v>
      </c>
      <c r="I5" s="1296" t="s">
        <v>1148</v>
      </c>
      <c r="J5" s="213"/>
      <c r="K5" s="34"/>
      <c r="L5" s="1295">
        <v>1</v>
      </c>
      <c r="M5" s="1296" t="s">
        <v>1138</v>
      </c>
      <c r="N5" s="1295">
        <f>L52+1</f>
        <v>46</v>
      </c>
      <c r="O5" s="1296" t="s">
        <v>1149</v>
      </c>
      <c r="P5" s="1295">
        <f>N52+1</f>
        <v>91</v>
      </c>
      <c r="Q5" s="1296" t="s">
        <v>1150</v>
      </c>
      <c r="R5" s="1295">
        <f>P52+1</f>
        <v>130</v>
      </c>
      <c r="S5" s="1296" t="s">
        <v>1151</v>
      </c>
      <c r="T5" s="213"/>
      <c r="V5" s="1295">
        <v>1</v>
      </c>
      <c r="W5" s="1296" t="s">
        <v>1138</v>
      </c>
      <c r="X5" s="1295">
        <f>V62+1</f>
        <v>56</v>
      </c>
      <c r="Y5" s="1296" t="s">
        <v>1139</v>
      </c>
      <c r="Z5" s="1295">
        <f>X63+1</f>
        <v>113</v>
      </c>
      <c r="AA5" s="1296" t="s">
        <v>1140</v>
      </c>
      <c r="AB5" s="1295">
        <f>Z62+1</f>
        <v>163</v>
      </c>
      <c r="AC5" s="1296" t="s">
        <v>1141</v>
      </c>
      <c r="AD5" s="1295">
        <f>AB62+1</f>
        <v>217</v>
      </c>
      <c r="AE5" s="1296" t="s">
        <v>1142</v>
      </c>
      <c r="AF5" s="1295">
        <f>AD57+1</f>
        <v>268</v>
      </c>
      <c r="AG5" s="1296" t="s">
        <v>1143</v>
      </c>
      <c r="AH5" s="1290">
        <f>LARGE(AH4:AH4,1)+1</f>
        <v>2</v>
      </c>
      <c r="AI5" s="1291" t="s">
        <v>2398</v>
      </c>
      <c r="AJ5" s="1292"/>
      <c r="AK5" s="1290">
        <f>LARGE(AK4:AK4,1)+1</f>
        <v>58</v>
      </c>
      <c r="AL5" s="1291" t="s">
        <v>2399</v>
      </c>
      <c r="AM5" s="1275"/>
      <c r="AN5" s="1275"/>
      <c r="AO5" s="563"/>
      <c r="AP5" s="1297" t="s">
        <v>233</v>
      </c>
      <c r="AR5" s="1298"/>
      <c r="AS5" s="4423" t="s">
        <v>2400</v>
      </c>
      <c r="AT5" s="4423"/>
      <c r="AV5" s="1298"/>
      <c r="AW5" s="4424" t="s">
        <v>2401</v>
      </c>
      <c r="AX5" s="4424"/>
    </row>
    <row r="6" spans="1:50" ht="30" customHeight="1">
      <c r="A6" s="1299"/>
      <c r="B6" s="1295">
        <f>LARGE(B5:B5,1)+1</f>
        <v>2</v>
      </c>
      <c r="C6" s="1296" t="s">
        <v>1157</v>
      </c>
      <c r="D6" s="1295">
        <f>LARGE(D5:D5,1)+1</f>
        <v>17</v>
      </c>
      <c r="E6" s="1296" t="s">
        <v>1159</v>
      </c>
      <c r="F6" s="1295">
        <f>LARGE(F5:F5,1)+1</f>
        <v>33</v>
      </c>
      <c r="G6" s="1296" t="s">
        <v>1160</v>
      </c>
      <c r="H6" s="1295">
        <f>LARGE(H5:H5,1)+1</f>
        <v>52</v>
      </c>
      <c r="I6" s="1296" t="s">
        <v>1161</v>
      </c>
      <c r="J6" s="213"/>
      <c r="K6" s="34"/>
      <c r="L6" s="1295">
        <f>LARGE(L5:L5,1)+1</f>
        <v>2</v>
      </c>
      <c r="M6" s="1296" t="s">
        <v>1162</v>
      </c>
      <c r="N6" s="1295">
        <f>LARGE(N5:N5,1)+1</f>
        <v>47</v>
      </c>
      <c r="O6" s="1296" t="s">
        <v>1163</v>
      </c>
      <c r="P6" s="1295">
        <f>LARGE(P5:P5,1)+1</f>
        <v>92</v>
      </c>
      <c r="Q6" s="1296" t="s">
        <v>1164</v>
      </c>
      <c r="R6" s="1295">
        <f>LARGE(R5:R5,1)+1</f>
        <v>131</v>
      </c>
      <c r="S6" s="1296" t="s">
        <v>1165</v>
      </c>
      <c r="T6" s="213"/>
      <c r="V6" s="1295">
        <f>LARGE(V5:V5,1)+1</f>
        <v>2</v>
      </c>
      <c r="W6" s="1296" t="s">
        <v>1144</v>
      </c>
      <c r="X6" s="1295">
        <f>LARGE(X5:X5,1)+1</f>
        <v>57</v>
      </c>
      <c r="Y6" s="1296" t="s">
        <v>1152</v>
      </c>
      <c r="Z6" s="1295">
        <f>LARGE(Z5:Z5,1)+1</f>
        <v>114</v>
      </c>
      <c r="AA6" s="1296" t="s">
        <v>1153</v>
      </c>
      <c r="AB6" s="1295">
        <f>LARGE(AB5:AB5,1)+1</f>
        <v>164</v>
      </c>
      <c r="AC6" s="1296" t="s">
        <v>1154</v>
      </c>
      <c r="AD6" s="1295">
        <f>LARGE(AD5:AD5,1)+1</f>
        <v>218</v>
      </c>
      <c r="AE6" s="1296" t="s">
        <v>1155</v>
      </c>
      <c r="AF6" s="1295">
        <f>LARGE(AF5:AF5,1)+1</f>
        <v>269</v>
      </c>
      <c r="AG6" s="1296" t="s">
        <v>1156</v>
      </c>
      <c r="AH6" s="1290">
        <f>LARGE(AH4:AH5,1)+1</f>
        <v>3</v>
      </c>
      <c r="AI6" s="1291" t="s">
        <v>2402</v>
      </c>
      <c r="AJ6" s="1292"/>
      <c r="AK6" s="1290">
        <f>LARGE(AK4:AK5,1)+1</f>
        <v>59</v>
      </c>
      <c r="AL6" s="1291" t="s">
        <v>2403</v>
      </c>
      <c r="AM6" s="1275"/>
      <c r="AN6" s="1275"/>
      <c r="AO6" s="563"/>
      <c r="AP6" s="1300" t="s">
        <v>2404</v>
      </c>
      <c r="AR6" s="1298">
        <v>1</v>
      </c>
      <c r="AS6" s="1301" t="s">
        <v>2405</v>
      </c>
      <c r="AT6" s="1301"/>
      <c r="AV6" s="1298"/>
      <c r="AW6" s="4424"/>
      <c r="AX6" s="4424"/>
    </row>
    <row r="7" spans="1:50" ht="18.75">
      <c r="B7" s="1295">
        <f>LARGE(B5:B6,1)+1</f>
        <v>3</v>
      </c>
      <c r="C7" s="1296" t="s">
        <v>1171</v>
      </c>
      <c r="D7" s="1295">
        <f>LARGE(D5:D6,1)+1</f>
        <v>18</v>
      </c>
      <c r="E7" s="1296" t="s">
        <v>1173</v>
      </c>
      <c r="F7" s="1295">
        <f>LARGE(F5:F6,1)+1</f>
        <v>34</v>
      </c>
      <c r="G7" s="1296" t="s">
        <v>1174</v>
      </c>
      <c r="H7" s="1295">
        <f>LARGE(H5:H6,1)+1</f>
        <v>53</v>
      </c>
      <c r="I7" s="1296" t="s">
        <v>1175</v>
      </c>
      <c r="J7" s="213"/>
      <c r="K7" s="34"/>
      <c r="L7" s="1295">
        <f>LARGE(L5:L6,1)+1</f>
        <v>3</v>
      </c>
      <c r="M7" s="1296" t="s">
        <v>1176</v>
      </c>
      <c r="N7" s="1295">
        <f>LARGE(N5:N6,1)+1</f>
        <v>48</v>
      </c>
      <c r="O7" s="1296" t="s">
        <v>1177</v>
      </c>
      <c r="P7" s="1295">
        <f>LARGE(P5:P6,1)+1</f>
        <v>93</v>
      </c>
      <c r="Q7" s="1296" t="s">
        <v>1178</v>
      </c>
      <c r="R7" s="1295">
        <f>LARGE(R5:R6,1)+1</f>
        <v>132</v>
      </c>
      <c r="S7" s="1296" t="s">
        <v>1179</v>
      </c>
      <c r="T7" s="213"/>
      <c r="V7" s="1295">
        <f>LARGE(V5:V6,1)+1</f>
        <v>3</v>
      </c>
      <c r="W7" s="1296" t="s">
        <v>1162</v>
      </c>
      <c r="X7" s="1295">
        <f>LARGE(X5:X6,1)+1</f>
        <v>58</v>
      </c>
      <c r="Y7" s="1296" t="s">
        <v>1166</v>
      </c>
      <c r="Z7" s="1295">
        <f>LARGE(Z5:Z6,1)+1</f>
        <v>115</v>
      </c>
      <c r="AA7" s="1296" t="s">
        <v>1167</v>
      </c>
      <c r="AB7" s="1295">
        <f>LARGE(AB5:AB6,1)+1</f>
        <v>165</v>
      </c>
      <c r="AC7" s="1296" t="s">
        <v>1168</v>
      </c>
      <c r="AD7" s="1295">
        <f>LARGE(AD5:AD6,1)+1</f>
        <v>219</v>
      </c>
      <c r="AE7" s="1296" t="s">
        <v>1169</v>
      </c>
      <c r="AF7" s="1295">
        <f>LARGE(AF5:AF6,1)+1</f>
        <v>270</v>
      </c>
      <c r="AG7" s="1296" t="s">
        <v>1170</v>
      </c>
      <c r="AH7" s="1290">
        <f>LARGE(AH4:AH6,1)+1</f>
        <v>4</v>
      </c>
      <c r="AI7" s="1291" t="s">
        <v>2406</v>
      </c>
      <c r="AJ7" s="1292"/>
      <c r="AK7" s="1290">
        <f>LARGE(AK4:AK6,1)+1</f>
        <v>60</v>
      </c>
      <c r="AL7" s="1291" t="s">
        <v>2407</v>
      </c>
      <c r="AM7" s="1275"/>
      <c r="AN7" s="1275"/>
      <c r="AO7" s="563"/>
      <c r="AP7" s="1300" t="s">
        <v>2408</v>
      </c>
      <c r="AR7" s="1298">
        <v>2</v>
      </c>
      <c r="AS7" s="1301" t="s">
        <v>2409</v>
      </c>
      <c r="AT7" s="1301"/>
      <c r="AV7" s="1302" t="s">
        <v>17</v>
      </c>
      <c r="AW7" s="1303" t="s">
        <v>305</v>
      </c>
      <c r="AX7" s="1301"/>
    </row>
    <row r="8" spans="1:50" ht="46.5" customHeight="1">
      <c r="B8" s="1295">
        <f>LARGE(B5:B7,1)+1</f>
        <v>4</v>
      </c>
      <c r="C8" s="1296" t="s">
        <v>1185</v>
      </c>
      <c r="D8" s="1295">
        <f>LARGE(D5:D7,1)+1</f>
        <v>19</v>
      </c>
      <c r="E8" s="1296" t="s">
        <v>1173</v>
      </c>
      <c r="F8" s="1295">
        <f>LARGE(F5:F7,1)+1</f>
        <v>35</v>
      </c>
      <c r="G8" s="1296" t="s">
        <v>1187</v>
      </c>
      <c r="H8" s="1295">
        <f>LARGE(H5:H7,1)+1</f>
        <v>54</v>
      </c>
      <c r="I8" s="1296" t="s">
        <v>1188</v>
      </c>
      <c r="J8" s="213"/>
      <c r="K8" s="34"/>
      <c r="L8" s="1295">
        <f>LARGE(L5:L7,1)+1</f>
        <v>4</v>
      </c>
      <c r="M8" s="1296" t="s">
        <v>1189</v>
      </c>
      <c r="N8" s="1295">
        <f>LARGE(N5:N7,1)+1</f>
        <v>49</v>
      </c>
      <c r="O8" s="1296" t="s">
        <v>1190</v>
      </c>
      <c r="P8" s="1295"/>
      <c r="Q8" s="1285" t="s">
        <v>231</v>
      </c>
      <c r="R8" s="1295">
        <f>LARGE(R5:R7,1)+1</f>
        <v>133</v>
      </c>
      <c r="S8" s="1296" t="s">
        <v>1191</v>
      </c>
      <c r="T8" s="213"/>
      <c r="V8" s="1295">
        <f>LARGE(V5:V7,1)+1</f>
        <v>4</v>
      </c>
      <c r="W8" s="1296" t="s">
        <v>2410</v>
      </c>
      <c r="X8" s="1295">
        <f>LARGE(X5:X7,1)+1</f>
        <v>59</v>
      </c>
      <c r="Y8" s="1296" t="s">
        <v>1180</v>
      </c>
      <c r="Z8" s="1295">
        <f>LARGE(Z5:Z7,1)+1</f>
        <v>116</v>
      </c>
      <c r="AA8" s="1296" t="s">
        <v>1181</v>
      </c>
      <c r="AB8" s="1295">
        <f>LARGE(AB5:AB7,1)+1</f>
        <v>166</v>
      </c>
      <c r="AC8" s="1296" t="s">
        <v>1182</v>
      </c>
      <c r="AD8" s="1295">
        <f>LARGE(AD5:AD7,1)+1</f>
        <v>220</v>
      </c>
      <c r="AE8" s="1296" t="s">
        <v>1183</v>
      </c>
      <c r="AF8" s="1295">
        <f>LARGE(AF5:AF7,1)+1</f>
        <v>271</v>
      </c>
      <c r="AG8" s="1296" t="s">
        <v>1184</v>
      </c>
      <c r="AH8" s="1290">
        <f>LARGE(AH4:AH7,1)+1</f>
        <v>5</v>
      </c>
      <c r="AI8" s="1291" t="s">
        <v>2411</v>
      </c>
      <c r="AJ8" s="1292"/>
      <c r="AK8" s="1290">
        <f>LARGE(AK4:AK7,1)+1</f>
        <v>61</v>
      </c>
      <c r="AL8" s="1291" t="s">
        <v>2412</v>
      </c>
      <c r="AM8" s="1275"/>
      <c r="AN8" s="1275"/>
      <c r="AO8" s="563"/>
      <c r="AP8" s="1300" t="s">
        <v>2413</v>
      </c>
      <c r="AR8" s="1298">
        <v>3</v>
      </c>
      <c r="AS8" s="1301" t="s">
        <v>2414</v>
      </c>
      <c r="AT8" s="1301"/>
      <c r="AV8" s="1298">
        <v>1</v>
      </c>
      <c r="AW8" s="1301" t="s">
        <v>2415</v>
      </c>
      <c r="AX8" s="1301"/>
    </row>
    <row r="9" spans="1:50" ht="27" customHeight="1">
      <c r="B9" s="1295">
        <f>LARGE(B5:B8,1)+1</f>
        <v>5</v>
      </c>
      <c r="C9" s="1296" t="s">
        <v>1197</v>
      </c>
      <c r="D9" s="1295">
        <f>LARGE(D5:D8,1)+1</f>
        <v>20</v>
      </c>
      <c r="E9" s="1296" t="s">
        <v>1199</v>
      </c>
      <c r="F9" s="1295">
        <f>LARGE(F5:F8,1)+1</f>
        <v>36</v>
      </c>
      <c r="G9" s="1296" t="s">
        <v>1200</v>
      </c>
      <c r="H9" s="1295"/>
      <c r="I9" s="1284" t="s">
        <v>878</v>
      </c>
      <c r="J9" s="213"/>
      <c r="K9" s="34"/>
      <c r="L9" s="1295"/>
      <c r="M9" s="1285" t="s">
        <v>41</v>
      </c>
      <c r="N9" s="1295">
        <f>LARGE(N5:N8,1)+1</f>
        <v>50</v>
      </c>
      <c r="O9" s="1296" t="s">
        <v>1201</v>
      </c>
      <c r="P9" s="1295">
        <f>LARGE(P5:P8,1)+1</f>
        <v>94</v>
      </c>
      <c r="Q9" s="1296" t="s">
        <v>1202</v>
      </c>
      <c r="R9" s="1295">
        <f>LARGE(R5:R8,1)+1</f>
        <v>134</v>
      </c>
      <c r="S9" s="1296" t="s">
        <v>1203</v>
      </c>
      <c r="T9" s="213"/>
      <c r="V9" s="1295">
        <f>LARGE(V5:V8,1)+1</f>
        <v>5</v>
      </c>
      <c r="W9" s="1296" t="s">
        <v>1157</v>
      </c>
      <c r="X9" s="1295">
        <f>LARGE(X5:X8,1)+1</f>
        <v>60</v>
      </c>
      <c r="Y9" s="1296" t="s">
        <v>1192</v>
      </c>
      <c r="Z9" s="1295">
        <f>LARGE(Z5:Z8,1)+1</f>
        <v>117</v>
      </c>
      <c r="AA9" s="1296" t="s">
        <v>1193</v>
      </c>
      <c r="AB9" s="1295">
        <f>LARGE(AB5:AB8,1)+1</f>
        <v>167</v>
      </c>
      <c r="AC9" s="1296" t="s">
        <v>1194</v>
      </c>
      <c r="AD9" s="1295">
        <f>LARGE(AD5:AD8,1)+1</f>
        <v>221</v>
      </c>
      <c r="AE9" s="1296" t="s">
        <v>1195</v>
      </c>
      <c r="AF9" s="1295">
        <f>LARGE(AF5:AF8,1)+1</f>
        <v>272</v>
      </c>
      <c r="AG9" s="1296" t="s">
        <v>1196</v>
      </c>
      <c r="AH9" s="1290">
        <f>LARGE(AH4:AH8,1)+1</f>
        <v>6</v>
      </c>
      <c r="AI9" s="1291" t="s">
        <v>2416</v>
      </c>
      <c r="AJ9" s="1292"/>
      <c r="AK9" s="1290">
        <f>LARGE(AK4:AK8,1)+1</f>
        <v>62</v>
      </c>
      <c r="AL9" s="1291" t="s">
        <v>2417</v>
      </c>
      <c r="AM9" s="1275"/>
      <c r="AN9" s="1275"/>
      <c r="AO9" s="563"/>
      <c r="AP9" s="1300" t="s">
        <v>2418</v>
      </c>
      <c r="AR9" s="1298">
        <v>4</v>
      </c>
      <c r="AS9" s="1301" t="s">
        <v>2419</v>
      </c>
      <c r="AT9" s="1301"/>
      <c r="AV9" s="1298">
        <v>2</v>
      </c>
      <c r="AW9" s="1301" t="s">
        <v>2420</v>
      </c>
      <c r="AX9" s="1301"/>
    </row>
    <row r="10" spans="1:50" ht="27" customHeight="1">
      <c r="B10" s="1295">
        <f>LARGE(B5:B9,1)+1</f>
        <v>6</v>
      </c>
      <c r="C10" s="1296" t="s">
        <v>1209</v>
      </c>
      <c r="D10" s="1304"/>
      <c r="E10" s="1283" t="s">
        <v>232</v>
      </c>
      <c r="F10" s="1295">
        <f>LARGE(F5:F9,1)+1</f>
        <v>37</v>
      </c>
      <c r="G10" s="1296" t="s">
        <v>1210</v>
      </c>
      <c r="H10" s="1295">
        <f>LARGE(H5:H9,1)+1</f>
        <v>55</v>
      </c>
      <c r="I10" s="1296" t="s">
        <v>1211</v>
      </c>
      <c r="J10" s="213"/>
      <c r="K10" s="34"/>
      <c r="L10" s="1295">
        <f>LARGE(L5:L9,1)+1</f>
        <v>5</v>
      </c>
      <c r="M10" s="1296" t="s">
        <v>1212</v>
      </c>
      <c r="N10" s="1295">
        <f>LARGE(N5:N9,1)+1</f>
        <v>51</v>
      </c>
      <c r="O10" s="1296" t="s">
        <v>1214</v>
      </c>
      <c r="P10" s="1295"/>
      <c r="Q10" s="1285" t="s">
        <v>9</v>
      </c>
      <c r="R10" s="1295">
        <f>LARGE(R5:R9,1)+1</f>
        <v>135</v>
      </c>
      <c r="S10" s="1296" t="s">
        <v>1215</v>
      </c>
      <c r="T10" s="213"/>
      <c r="V10" s="1295">
        <f>LARGE(V5:V9,1)+1</f>
        <v>6</v>
      </c>
      <c r="W10" s="1296" t="s">
        <v>1171</v>
      </c>
      <c r="X10" s="1295">
        <f>LARGE(X5:X9,1)+1</f>
        <v>61</v>
      </c>
      <c r="Y10" s="1296" t="s">
        <v>1204</v>
      </c>
      <c r="Z10" s="1295">
        <f>LARGE(Z5:Z9,1)+1</f>
        <v>118</v>
      </c>
      <c r="AA10" s="1296" t="s">
        <v>1205</v>
      </c>
      <c r="AB10" s="1295">
        <f>LARGE(AB5:AB9,1)+1</f>
        <v>168</v>
      </c>
      <c r="AC10" s="1296" t="s">
        <v>1206</v>
      </c>
      <c r="AD10" s="1295">
        <f>LARGE(AD5:AD9,1)+1</f>
        <v>222</v>
      </c>
      <c r="AE10" s="1296" t="s">
        <v>1207</v>
      </c>
      <c r="AF10" s="1295">
        <f>LARGE(AF5:AF9,1)+1</f>
        <v>273</v>
      </c>
      <c r="AG10" s="1296" t="s">
        <v>1208</v>
      </c>
      <c r="AH10" s="1290">
        <f>LARGE(AH4:AH9,1)+1</f>
        <v>7</v>
      </c>
      <c r="AI10" s="1291" t="s">
        <v>2421</v>
      </c>
      <c r="AJ10" s="1292"/>
      <c r="AK10" s="1290">
        <f>LARGE(AK4:AK9,1)+1</f>
        <v>63</v>
      </c>
      <c r="AL10" s="1291" t="s">
        <v>2422</v>
      </c>
      <c r="AM10" s="1275"/>
      <c r="AN10" s="1275"/>
      <c r="AO10" s="563"/>
      <c r="AP10" s="1300" t="s">
        <v>2423</v>
      </c>
      <c r="AR10" s="1298">
        <v>5</v>
      </c>
      <c r="AS10" s="1301" t="s">
        <v>2424</v>
      </c>
      <c r="AT10" s="1301"/>
      <c r="AV10" s="1298">
        <v>3</v>
      </c>
      <c r="AW10" s="1301" t="s">
        <v>2425</v>
      </c>
      <c r="AX10" s="1301"/>
    </row>
    <row r="11" spans="1:50" ht="23.25" customHeight="1">
      <c r="B11" s="1295">
        <f>LARGE(B5:B10,1)+1</f>
        <v>7</v>
      </c>
      <c r="C11" s="1296" t="s">
        <v>1221</v>
      </c>
      <c r="D11" s="1295">
        <f>LARGE(D5:D10,1)+1</f>
        <v>21</v>
      </c>
      <c r="E11" s="1296" t="s">
        <v>1153</v>
      </c>
      <c r="F11" s="1295">
        <f>LARGE(F5:F10,1)+1</f>
        <v>38</v>
      </c>
      <c r="G11" s="1296" t="s">
        <v>1222</v>
      </c>
      <c r="H11" s="1295">
        <f>LARGE(H5:H10,1)+1</f>
        <v>56</v>
      </c>
      <c r="I11" s="1296" t="s">
        <v>1223</v>
      </c>
      <c r="J11" s="213"/>
      <c r="K11" s="34"/>
      <c r="L11" s="1295">
        <f>LARGE(L5:L10,1)+1</f>
        <v>6</v>
      </c>
      <c r="M11" s="1296" t="s">
        <v>1224</v>
      </c>
      <c r="N11" s="1295">
        <f>LARGE(N5:N10,1)+1</f>
        <v>52</v>
      </c>
      <c r="O11" s="1296" t="s">
        <v>1226</v>
      </c>
      <c r="P11" s="1295">
        <f>LARGE(P5:P10,1)+1</f>
        <v>95</v>
      </c>
      <c r="Q11" s="1296" t="s">
        <v>1227</v>
      </c>
      <c r="R11" s="1295">
        <f>LARGE(R5:R10,1)+1</f>
        <v>136</v>
      </c>
      <c r="S11" s="1296" t="s">
        <v>1228</v>
      </c>
      <c r="T11" s="213"/>
      <c r="V11" s="1295">
        <f>LARGE(V5:V10,1)+1</f>
        <v>7</v>
      </c>
      <c r="W11" s="1296" t="s">
        <v>1185</v>
      </c>
      <c r="X11" s="1295">
        <f>LARGE(X5:X10,1)+1</f>
        <v>62</v>
      </c>
      <c r="Y11" s="1296" t="s">
        <v>1216</v>
      </c>
      <c r="Z11" s="1295">
        <f>LARGE(Z5:Z10,1)+1</f>
        <v>119</v>
      </c>
      <c r="AA11" s="1296" t="s">
        <v>1217</v>
      </c>
      <c r="AB11" s="1295">
        <f>LARGE(AB5:AB10,1)+1</f>
        <v>169</v>
      </c>
      <c r="AC11" s="1296" t="s">
        <v>1218</v>
      </c>
      <c r="AD11" s="1295">
        <f>LARGE(AD5:AD10,1)+1</f>
        <v>223</v>
      </c>
      <c r="AE11" s="1296" t="s">
        <v>1219</v>
      </c>
      <c r="AF11" s="1295">
        <f>LARGE(AF5:AF10,1)+1</f>
        <v>274</v>
      </c>
      <c r="AG11" s="1296" t="s">
        <v>1220</v>
      </c>
      <c r="AH11" s="1290">
        <f>LARGE(AH4:AH10,1)+1</f>
        <v>8</v>
      </c>
      <c r="AI11" s="1291" t="s">
        <v>2426</v>
      </c>
      <c r="AJ11" s="1292"/>
      <c r="AK11" s="1290">
        <f>LARGE(AK4:AK10,1)+1</f>
        <v>64</v>
      </c>
      <c r="AL11" s="1291" t="s">
        <v>2427</v>
      </c>
      <c r="AM11" s="1275"/>
      <c r="AN11" s="1275"/>
      <c r="AO11" s="563"/>
      <c r="AP11" s="1300" t="s">
        <v>2428</v>
      </c>
      <c r="AR11" s="1298">
        <v>6</v>
      </c>
      <c r="AS11" s="1301" t="s">
        <v>2429</v>
      </c>
      <c r="AT11" s="1301"/>
      <c r="AV11" s="1298">
        <v>4</v>
      </c>
      <c r="AW11" s="4415" t="s">
        <v>2430</v>
      </c>
      <c r="AX11" s="4415"/>
    </row>
    <row r="12" spans="1:50" ht="23.25" customHeight="1">
      <c r="B12" s="1304"/>
      <c r="C12" s="1283" t="s">
        <v>41</v>
      </c>
      <c r="D12" s="1295"/>
      <c r="E12" s="1283" t="s">
        <v>45</v>
      </c>
      <c r="F12" s="1295">
        <f>LARGE(F5:F11,1)+1</f>
        <v>39</v>
      </c>
      <c r="G12" s="1296" t="s">
        <v>1234</v>
      </c>
      <c r="H12" s="1295">
        <f>LARGE(H5:H11,1)+1</f>
        <v>57</v>
      </c>
      <c r="I12" s="1296" t="s">
        <v>1235</v>
      </c>
      <c r="J12" s="213"/>
      <c r="K12" s="34"/>
      <c r="L12" s="1295">
        <f>LARGE(L5:L11,1)+1</f>
        <v>7</v>
      </c>
      <c r="M12" s="1296" t="s">
        <v>1236</v>
      </c>
      <c r="N12" s="1295"/>
      <c r="O12" s="1285" t="s">
        <v>44</v>
      </c>
      <c r="P12" s="1295">
        <f>LARGE(P5:P11,1)+1</f>
        <v>96</v>
      </c>
      <c r="Q12" s="1296" t="s">
        <v>1237</v>
      </c>
      <c r="R12" s="1295"/>
      <c r="S12" s="1286" t="s">
        <v>878</v>
      </c>
      <c r="T12" s="213"/>
      <c r="V12" s="1295">
        <f>LARGE(V5:V11,1)+1</f>
        <v>8</v>
      </c>
      <c r="W12" s="1296" t="s">
        <v>1197</v>
      </c>
      <c r="X12" s="1295">
        <f>LARGE(X5:X11,1)+1</f>
        <v>63</v>
      </c>
      <c r="Y12" s="1296" t="s">
        <v>1229</v>
      </c>
      <c r="Z12" s="1295">
        <f>LARGE(Z5:Z11,1)+1</f>
        <v>120</v>
      </c>
      <c r="AA12" s="1296" t="s">
        <v>1230</v>
      </c>
      <c r="AB12" s="1295">
        <f>LARGE(AB5:AB11,1)+1</f>
        <v>170</v>
      </c>
      <c r="AC12" s="1296" t="s">
        <v>1231</v>
      </c>
      <c r="AD12" s="1295">
        <f>LARGE(AD5:AD11,1)+1</f>
        <v>224</v>
      </c>
      <c r="AE12" s="1296" t="s">
        <v>1232</v>
      </c>
      <c r="AF12" s="1295">
        <f>LARGE(AF5:AF11,1)+1</f>
        <v>275</v>
      </c>
      <c r="AG12" s="1296" t="s">
        <v>1233</v>
      </c>
      <c r="AH12" s="1290">
        <f>LARGE(AH4:AH11,1)+1</f>
        <v>9</v>
      </c>
      <c r="AI12" s="1291" t="s">
        <v>2431</v>
      </c>
      <c r="AJ12" s="1292"/>
      <c r="AK12" s="1290">
        <f>LARGE(AK4:AK11,1)+1</f>
        <v>65</v>
      </c>
      <c r="AL12" s="1291" t="s">
        <v>2432</v>
      </c>
      <c r="AM12" s="1275"/>
      <c r="AN12" s="1275"/>
      <c r="AO12" s="563"/>
      <c r="AP12" s="1300" t="s">
        <v>2433</v>
      </c>
      <c r="AR12" s="1298">
        <v>7</v>
      </c>
      <c r="AS12" s="1301" t="s">
        <v>2434</v>
      </c>
      <c r="AT12" s="1301"/>
      <c r="AV12" s="1298"/>
      <c r="AW12" s="4415"/>
      <c r="AX12" s="4415"/>
    </row>
    <row r="13" spans="1:50" ht="26.25" customHeight="1">
      <c r="B13" s="1295">
        <f>LARGE(B5:B12,1)+1</f>
        <v>8</v>
      </c>
      <c r="C13" s="1296" t="s">
        <v>1243</v>
      </c>
      <c r="D13" s="1295">
        <f>LARGE(D5:D12,1)+1</f>
        <v>22</v>
      </c>
      <c r="E13" s="1296" t="s">
        <v>1244</v>
      </c>
      <c r="F13" s="1295"/>
      <c r="G13" s="1283" t="s">
        <v>1136</v>
      </c>
      <c r="H13" s="1295"/>
      <c r="I13" s="1284" t="s">
        <v>1137</v>
      </c>
      <c r="J13" s="213"/>
      <c r="K13" s="34"/>
      <c r="L13" s="1295">
        <f>LARGE(L5:L12,1)+1</f>
        <v>8</v>
      </c>
      <c r="M13" s="1296" t="s">
        <v>1245</v>
      </c>
      <c r="N13" s="1295">
        <f>LARGE(N5:N12,1)+1</f>
        <v>53</v>
      </c>
      <c r="O13" s="1296" t="s">
        <v>1246</v>
      </c>
      <c r="P13" s="1295">
        <f>LARGE(P5:P12,1)+1</f>
        <v>97</v>
      </c>
      <c r="Q13" s="1296" t="s">
        <v>1247</v>
      </c>
      <c r="R13" s="1295">
        <f>LARGE(R5:R12,1)+1</f>
        <v>137</v>
      </c>
      <c r="S13" s="1296" t="s">
        <v>1248</v>
      </c>
      <c r="T13" s="213"/>
      <c r="V13" s="1295">
        <f>LARGE(V5:V12,1)+1</f>
        <v>9</v>
      </c>
      <c r="W13" s="1296" t="s">
        <v>1209</v>
      </c>
      <c r="X13" s="1295">
        <f>LARGE(X5:X12,1)+1</f>
        <v>64</v>
      </c>
      <c r="Y13" s="1296" t="s">
        <v>1238</v>
      </c>
      <c r="Z13" s="1295">
        <f>LARGE(Z5:Z12,1)+1</f>
        <v>121</v>
      </c>
      <c r="AA13" s="1296" t="s">
        <v>1239</v>
      </c>
      <c r="AB13" s="1295">
        <f>LARGE(AB5:AB12,1)+1</f>
        <v>171</v>
      </c>
      <c r="AC13" s="1296" t="s">
        <v>1240</v>
      </c>
      <c r="AD13" s="1295">
        <f>LARGE(AD5:AD12,1)+1</f>
        <v>225</v>
      </c>
      <c r="AE13" s="1296" t="s">
        <v>1241</v>
      </c>
      <c r="AF13" s="1295">
        <f>LARGE(AF5:AF12,1)+1</f>
        <v>276</v>
      </c>
      <c r="AG13" s="1296" t="s">
        <v>1242</v>
      </c>
      <c r="AH13" s="1290">
        <f>LARGE(AH4:AH12,1)+1</f>
        <v>10</v>
      </c>
      <c r="AI13" s="1291" t="s">
        <v>2435</v>
      </c>
      <c r="AJ13" s="1292"/>
      <c r="AK13" s="1290">
        <f>LARGE(AK4:AK12,1)+1</f>
        <v>66</v>
      </c>
      <c r="AL13" s="1291" t="s">
        <v>2436</v>
      </c>
      <c r="AM13" s="1275"/>
      <c r="AN13" s="1275"/>
      <c r="AO13" s="563"/>
      <c r="AP13" s="1297" t="s">
        <v>41</v>
      </c>
      <c r="AR13" s="1298">
        <v>8</v>
      </c>
      <c r="AS13" s="1301" t="s">
        <v>2437</v>
      </c>
      <c r="AT13" s="1301"/>
      <c r="AV13" s="1298"/>
      <c r="AW13" s="1305"/>
      <c r="AX13" s="1305"/>
    </row>
    <row r="14" spans="1:50" ht="22.5" customHeight="1">
      <c r="B14" s="1304"/>
      <c r="C14" s="1283" t="s">
        <v>42</v>
      </c>
      <c r="D14" s="1295"/>
      <c r="E14" s="1283" t="s">
        <v>231</v>
      </c>
      <c r="F14" s="1295">
        <f>LARGE(F5:F13,1)+1</f>
        <v>40</v>
      </c>
      <c r="G14" s="1296" t="s">
        <v>1219</v>
      </c>
      <c r="H14" s="1295">
        <f>LARGE(H5:H13,1)+1</f>
        <v>58</v>
      </c>
      <c r="I14" s="1296" t="s">
        <v>1208</v>
      </c>
      <c r="J14" s="213"/>
      <c r="K14" s="34"/>
      <c r="L14" s="1295">
        <f>LARGE(L5:L13,1)+1</f>
        <v>9</v>
      </c>
      <c r="M14" s="1296" t="s">
        <v>1255</v>
      </c>
      <c r="N14" s="1295">
        <f>LARGE(N5:N13,1)+1</f>
        <v>54</v>
      </c>
      <c r="O14" s="1296" t="s">
        <v>1256</v>
      </c>
      <c r="P14" s="1295">
        <f>LARGE(P5:P13,1)+1</f>
        <v>98</v>
      </c>
      <c r="Q14" s="1296" t="s">
        <v>1257</v>
      </c>
      <c r="R14" s="1295">
        <f>LARGE(R5:R13,1)+1</f>
        <v>138</v>
      </c>
      <c r="S14" s="1296" t="s">
        <v>1258</v>
      </c>
      <c r="T14" s="213"/>
      <c r="V14" s="1295">
        <f>LARGE(V5:V13,1)+1</f>
        <v>10</v>
      </c>
      <c r="W14" s="1296" t="s">
        <v>1221</v>
      </c>
      <c r="X14" s="1295">
        <f>LARGE(X5:X13,1)+1</f>
        <v>65</v>
      </c>
      <c r="Y14" s="1296" t="s">
        <v>1250</v>
      </c>
      <c r="Z14" s="1295">
        <f>LARGE(Z5:Z13,1)+1</f>
        <v>122</v>
      </c>
      <c r="AA14" s="1296" t="s">
        <v>1251</v>
      </c>
      <c r="AB14" s="1295">
        <f>LARGE(AB5:AB13,1)+1</f>
        <v>172</v>
      </c>
      <c r="AC14" s="1296" t="s">
        <v>1252</v>
      </c>
      <c r="AD14" s="1295">
        <f>LARGE(AD5:AD13,1)+1</f>
        <v>226</v>
      </c>
      <c r="AE14" s="1296" t="s">
        <v>1253</v>
      </c>
      <c r="AF14" s="1295">
        <f>LARGE(AF5:AF13,1)+1</f>
        <v>277</v>
      </c>
      <c r="AG14" s="1296" t="s">
        <v>1254</v>
      </c>
      <c r="AH14" s="1290">
        <f>LARGE(AH4:AH13,1)+1</f>
        <v>11</v>
      </c>
      <c r="AI14" s="1291" t="s">
        <v>2438</v>
      </c>
      <c r="AJ14" s="1292"/>
      <c r="AK14" s="1290">
        <f>LARGE(AK4:AK13,1)+1</f>
        <v>67</v>
      </c>
      <c r="AL14" s="1291" t="s">
        <v>2439</v>
      </c>
      <c r="AM14" s="1275"/>
      <c r="AN14" s="1275"/>
      <c r="AO14" s="563"/>
      <c r="AP14" s="1300" t="s">
        <v>2440</v>
      </c>
      <c r="AR14" s="1298"/>
      <c r="AS14" s="1306" t="s">
        <v>2441</v>
      </c>
      <c r="AT14" s="1301"/>
      <c r="AV14" s="1302" t="s">
        <v>18</v>
      </c>
      <c r="AW14" s="1303" t="s">
        <v>299</v>
      </c>
      <c r="AX14" s="1301"/>
    </row>
    <row r="15" spans="1:50" s="38" customFormat="1" ht="26.25" customHeight="1">
      <c r="B15" s="1295">
        <f>LARGE(B5:B14,1)+1</f>
        <v>9</v>
      </c>
      <c r="C15" s="1296" t="s">
        <v>1263</v>
      </c>
      <c r="D15" s="1295">
        <f>LARGE(D5:D14,1)+1</f>
        <v>23</v>
      </c>
      <c r="E15" s="1296" t="s">
        <v>1264</v>
      </c>
      <c r="F15" s="1295">
        <f>LARGE(F5:F14,1)+1</f>
        <v>41</v>
      </c>
      <c r="G15" s="1296" t="s">
        <v>1232</v>
      </c>
      <c r="H15" s="1295"/>
      <c r="I15" s="1284" t="s">
        <v>125</v>
      </c>
      <c r="J15" s="213"/>
      <c r="K15" s="34"/>
      <c r="L15" s="1295">
        <f>LARGE(L5:L14,1)+1</f>
        <v>10</v>
      </c>
      <c r="M15" s="1296" t="s">
        <v>1265</v>
      </c>
      <c r="N15" s="1295">
        <f>LARGE(N5:N14,1)+1</f>
        <v>55</v>
      </c>
      <c r="O15" s="1296" t="s">
        <v>1266</v>
      </c>
      <c r="P15" s="1295"/>
      <c r="Q15" s="1285" t="s">
        <v>951</v>
      </c>
      <c r="R15" s="1295">
        <f>LARGE(R5:R14,1)+1</f>
        <v>139</v>
      </c>
      <c r="S15" s="1296" t="s">
        <v>1267</v>
      </c>
      <c r="T15" s="213"/>
      <c r="V15" s="1295">
        <f>LARGE(V5:V14,1)+1</f>
        <v>11</v>
      </c>
      <c r="W15" s="1296" t="s">
        <v>1249</v>
      </c>
      <c r="X15" s="1295">
        <f>LARGE(X5:X14,1)+1</f>
        <v>66</v>
      </c>
      <c r="Y15" s="1296" t="s">
        <v>1259</v>
      </c>
      <c r="Z15" s="1295">
        <f>LARGE(Z5:Z14,1)+1</f>
        <v>123</v>
      </c>
      <c r="AA15" s="1296" t="s">
        <v>1260</v>
      </c>
      <c r="AB15" s="1295">
        <f>LARGE(AB5:AB14,1)+1</f>
        <v>173</v>
      </c>
      <c r="AC15" s="1296" t="s">
        <v>1261</v>
      </c>
      <c r="AD15" s="1295">
        <f>LARGE(AD5:AD14,1)+1</f>
        <v>227</v>
      </c>
      <c r="AE15" s="1296" t="s">
        <v>1151</v>
      </c>
      <c r="AF15" s="1295">
        <f>LARGE(AF5:AF14,1)+1</f>
        <v>278</v>
      </c>
      <c r="AG15" s="1296" t="s">
        <v>1262</v>
      </c>
      <c r="AH15" s="1290">
        <f>LARGE(AH4:AH14,1)+1</f>
        <v>12</v>
      </c>
      <c r="AI15" s="1291" t="s">
        <v>2442</v>
      </c>
      <c r="AJ15" s="1307"/>
      <c r="AK15" s="1290">
        <f>LARGE(AK4:AK14,1)+1</f>
        <v>68</v>
      </c>
      <c r="AL15" s="1291" t="s">
        <v>2443</v>
      </c>
      <c r="AM15" s="276"/>
      <c r="AN15" s="276"/>
      <c r="AO15" s="563"/>
      <c r="AP15" s="1308" t="s">
        <v>2444</v>
      </c>
      <c r="AR15" s="1298">
        <v>9</v>
      </c>
      <c r="AS15" s="1301" t="s">
        <v>2445</v>
      </c>
      <c r="AT15" s="1301"/>
      <c r="AU15" s="1281"/>
      <c r="AV15" s="1298">
        <v>1</v>
      </c>
      <c r="AW15" s="4415" t="s">
        <v>2446</v>
      </c>
      <c r="AX15" s="4415"/>
    </row>
    <row r="16" spans="1:50" s="38" customFormat="1" ht="23.25" customHeight="1">
      <c r="B16" s="1295">
        <f>LARGE(B5:B15,1)+1</f>
        <v>10</v>
      </c>
      <c r="C16" s="1296" t="s">
        <v>1273</v>
      </c>
      <c r="D16" s="1295">
        <f>LARGE(D5:D15,1)+1</f>
        <v>24</v>
      </c>
      <c r="E16" s="1296" t="s">
        <v>1274</v>
      </c>
      <c r="F16" s="1295">
        <f>LARGE(F5:F15,1)+1</f>
        <v>42</v>
      </c>
      <c r="G16" s="1296" t="s">
        <v>1241</v>
      </c>
      <c r="H16" s="1295">
        <f>LARGE(H5:H15,1)+1</f>
        <v>59</v>
      </c>
      <c r="I16" s="1296" t="s">
        <v>1275</v>
      </c>
      <c r="J16" s="213"/>
      <c r="K16" s="34"/>
      <c r="L16" s="1295">
        <f>LARGE(L5:L15,1)+1</f>
        <v>11</v>
      </c>
      <c r="M16" s="1296" t="s">
        <v>1276</v>
      </c>
      <c r="N16" s="1295">
        <f>LARGE(N5:N15,1)+1</f>
        <v>56</v>
      </c>
      <c r="O16" s="1296" t="s">
        <v>1277</v>
      </c>
      <c r="P16" s="1295">
        <f>LARGE(P5:P15,1)+1</f>
        <v>99</v>
      </c>
      <c r="Q16" s="1296" t="s">
        <v>1141</v>
      </c>
      <c r="R16" s="1295">
        <f>LARGE(R5:R15,1)+1</f>
        <v>140</v>
      </c>
      <c r="S16" s="1296" t="s">
        <v>1278</v>
      </c>
      <c r="T16" s="213"/>
      <c r="V16" s="1295">
        <f>LARGE(V5:V15,1)+1</f>
        <v>12</v>
      </c>
      <c r="W16" s="1296" t="s">
        <v>1176</v>
      </c>
      <c r="X16" s="1295">
        <f>LARGE(X5:X15,1)+1</f>
        <v>67</v>
      </c>
      <c r="Y16" s="1296" t="s">
        <v>1268</v>
      </c>
      <c r="Z16" s="1295">
        <f>LARGE(Z5:Z15,1)+1</f>
        <v>124</v>
      </c>
      <c r="AA16" s="1296" t="s">
        <v>1269</v>
      </c>
      <c r="AB16" s="1295">
        <f>LARGE(AB5:AB15,1)+1</f>
        <v>174</v>
      </c>
      <c r="AC16" s="1296" t="s">
        <v>1270</v>
      </c>
      <c r="AD16" s="1295">
        <f>LARGE(AD5:AD15,1)+1</f>
        <v>228</v>
      </c>
      <c r="AE16" s="1296" t="s">
        <v>1271</v>
      </c>
      <c r="AF16" s="1295">
        <f>LARGE(AF5:AF15,1)+1</f>
        <v>279</v>
      </c>
      <c r="AG16" s="1296" t="s">
        <v>1272</v>
      </c>
      <c r="AH16" s="1290">
        <f>LARGE(AH4:AH15,1)+1</f>
        <v>13</v>
      </c>
      <c r="AI16" s="1291" t="s">
        <v>173</v>
      </c>
      <c r="AJ16" s="1307"/>
      <c r="AK16" s="1290">
        <f>LARGE(AK4:AK15,1)+1</f>
        <v>69</v>
      </c>
      <c r="AL16" s="1291" t="s">
        <v>2447</v>
      </c>
      <c r="AM16" s="276"/>
      <c r="AN16" s="276"/>
      <c r="AO16" s="563"/>
      <c r="AP16" s="1308" t="s">
        <v>2448</v>
      </c>
      <c r="AR16" s="1298">
        <v>10</v>
      </c>
      <c r="AS16" s="1301" t="s">
        <v>2449</v>
      </c>
      <c r="AT16" s="1301"/>
      <c r="AU16" s="1281"/>
      <c r="AV16" s="1298"/>
      <c r="AW16" s="4415"/>
      <c r="AX16" s="4415"/>
    </row>
    <row r="17" spans="2:50" s="38" customFormat="1" ht="23.25">
      <c r="B17" s="1295">
        <f>LARGE(B5:B16,1)+1</f>
        <v>11</v>
      </c>
      <c r="C17" s="1296" t="s">
        <v>1284</v>
      </c>
      <c r="D17" s="1295"/>
      <c r="E17" s="1283" t="s">
        <v>123</v>
      </c>
      <c r="F17" s="1295">
        <f>LARGE(F5:F16,1)+1</f>
        <v>43</v>
      </c>
      <c r="G17" s="1296" t="s">
        <v>1253</v>
      </c>
      <c r="H17" s="1295"/>
      <c r="I17" s="1284" t="s">
        <v>1285</v>
      </c>
      <c r="J17" s="213"/>
      <c r="K17" s="34"/>
      <c r="L17" s="1295"/>
      <c r="M17" s="1285" t="s">
        <v>42</v>
      </c>
      <c r="N17" s="1295">
        <f>LARGE(N5:N16,1)+1</f>
        <v>57</v>
      </c>
      <c r="O17" s="1296" t="s">
        <v>1286</v>
      </c>
      <c r="P17" s="1295">
        <f>LARGE(P5:P16,1)+1</f>
        <v>100</v>
      </c>
      <c r="Q17" s="1296" t="s">
        <v>1168</v>
      </c>
      <c r="R17" s="1295">
        <f>LARGE(R5:R16,1)+1</f>
        <v>141</v>
      </c>
      <c r="S17" s="1296" t="s">
        <v>1287</v>
      </c>
      <c r="T17" s="213"/>
      <c r="V17" s="1295">
        <f>LARGE(V5:V16,1)+1</f>
        <v>13</v>
      </c>
      <c r="W17" s="1296" t="s">
        <v>1189</v>
      </c>
      <c r="X17" s="1295">
        <f>LARGE(X5:X16,1)+1</f>
        <v>68</v>
      </c>
      <c r="Y17" s="1296" t="s">
        <v>1279</v>
      </c>
      <c r="Z17" s="1295">
        <f>LARGE(Z5:Z16,1)+1</f>
        <v>125</v>
      </c>
      <c r="AA17" s="1296" t="s">
        <v>1280</v>
      </c>
      <c r="AB17" s="1295">
        <f>LARGE(AB5:AB16,1)+1</f>
        <v>175</v>
      </c>
      <c r="AC17" s="1296" t="s">
        <v>1281</v>
      </c>
      <c r="AD17" s="1295">
        <f>LARGE(AD5:AD16,1)+1</f>
        <v>229</v>
      </c>
      <c r="AE17" s="1296" t="s">
        <v>1282</v>
      </c>
      <c r="AF17" s="1295">
        <f>LARGE(AF5:AF16,1)+1</f>
        <v>280</v>
      </c>
      <c r="AG17" s="1296" t="s">
        <v>1283</v>
      </c>
      <c r="AH17" s="1290">
        <f>LARGE(AH4:AH16,1)+1</f>
        <v>14</v>
      </c>
      <c r="AI17" s="1291" t="s">
        <v>2450</v>
      </c>
      <c r="AJ17" s="1307"/>
      <c r="AK17" s="1290">
        <f>LARGE(AK4:AK16,1)+1</f>
        <v>70</v>
      </c>
      <c r="AL17" s="1291" t="s">
        <v>2451</v>
      </c>
      <c r="AM17" s="276"/>
      <c r="AN17" s="276"/>
      <c r="AO17" s="563"/>
      <c r="AP17" s="1308" t="s">
        <v>2452</v>
      </c>
      <c r="AR17" s="1298">
        <v>11</v>
      </c>
      <c r="AS17" s="1301" t="s">
        <v>2453</v>
      </c>
      <c r="AT17" s="1301"/>
      <c r="AU17" s="1281"/>
      <c r="AV17" s="1298">
        <v>2</v>
      </c>
      <c r="AW17" s="4415" t="s">
        <v>2454</v>
      </c>
      <c r="AX17" s="4415"/>
    </row>
    <row r="18" spans="2:50" s="38" customFormat="1" ht="23.25" customHeight="1">
      <c r="B18" s="1304"/>
      <c r="C18" s="1283" t="s">
        <v>43</v>
      </c>
      <c r="D18" s="1295">
        <f>LARGE(D5:D17,1)+1</f>
        <v>25</v>
      </c>
      <c r="E18" s="1296" t="s">
        <v>1293</v>
      </c>
      <c r="F18" s="1295">
        <f>LARGE(F5:F17,1)+1</f>
        <v>44</v>
      </c>
      <c r="G18" s="1296" t="s">
        <v>1271</v>
      </c>
      <c r="H18" s="1295">
        <f>LARGE(H5:H17,1)+1</f>
        <v>60</v>
      </c>
      <c r="I18" s="1296" t="s">
        <v>1294</v>
      </c>
      <c r="J18" s="213"/>
      <c r="K18" s="34"/>
      <c r="L18" s="1295">
        <f>LARGE(L5:L17,1)+1</f>
        <v>12</v>
      </c>
      <c r="M18" s="1296" t="s">
        <v>1295</v>
      </c>
      <c r="N18" s="1295">
        <f>LARGE(N5:N17,1)+1</f>
        <v>58</v>
      </c>
      <c r="O18" s="1296" t="s">
        <v>1296</v>
      </c>
      <c r="P18" s="1295">
        <f>LARGE(P5:P17,1)+1</f>
        <v>101</v>
      </c>
      <c r="Q18" s="1296" t="s">
        <v>1206</v>
      </c>
      <c r="R18" s="1295">
        <f>LARGE(R5:R17,1)+1</f>
        <v>142</v>
      </c>
      <c r="S18" s="1296" t="s">
        <v>1297</v>
      </c>
      <c r="T18" s="213"/>
      <c r="V18" s="1295"/>
      <c r="W18" s="1289" t="s">
        <v>41</v>
      </c>
      <c r="X18" s="1295">
        <f>LARGE(X5:X17,1)+1</f>
        <v>69</v>
      </c>
      <c r="Y18" s="1296" t="s">
        <v>1288</v>
      </c>
      <c r="Z18" s="1295">
        <f>LARGE(Z5:Z17,1)+1</f>
        <v>126</v>
      </c>
      <c r="AA18" s="1296" t="s">
        <v>1289</v>
      </c>
      <c r="AB18" s="1295">
        <f>LARGE(AB5:AB17,1)+1</f>
        <v>176</v>
      </c>
      <c r="AC18" s="1296" t="s">
        <v>1290</v>
      </c>
      <c r="AD18" s="1295">
        <f>LARGE(AD5:AD17,1)+1</f>
        <v>230</v>
      </c>
      <c r="AE18" s="1296" t="s">
        <v>1291</v>
      </c>
      <c r="AF18" s="1295">
        <f>LARGE(AF5:AF17,1)+1</f>
        <v>281</v>
      </c>
      <c r="AG18" s="1296" t="s">
        <v>1292</v>
      </c>
      <c r="AH18" s="1290">
        <f>LARGE(AH4:AH17,1)+1</f>
        <v>15</v>
      </c>
      <c r="AI18" s="1291" t="s">
        <v>2455</v>
      </c>
      <c r="AJ18" s="1307"/>
      <c r="AK18" s="1290">
        <f>LARGE(AK4:AK17,1)+1</f>
        <v>71</v>
      </c>
      <c r="AL18" s="1291" t="s">
        <v>2456</v>
      </c>
      <c r="AM18" s="276"/>
      <c r="AN18" s="276"/>
      <c r="AO18" s="563"/>
      <c r="AP18" s="1300" t="s">
        <v>2457</v>
      </c>
      <c r="AR18" s="1298">
        <v>12</v>
      </c>
      <c r="AS18" s="1301" t="s">
        <v>2458</v>
      </c>
      <c r="AT18" s="1301"/>
      <c r="AU18" s="1281"/>
      <c r="AV18" s="1298"/>
      <c r="AW18" s="4415"/>
      <c r="AX18" s="4415"/>
    </row>
    <row r="19" spans="2:50" s="38" customFormat="1" ht="23.25" customHeight="1">
      <c r="B19" s="1295">
        <f>LARGE(B5:B18,1)+1</f>
        <v>12</v>
      </c>
      <c r="C19" s="1296" t="s">
        <v>1180</v>
      </c>
      <c r="D19" s="1295"/>
      <c r="E19" s="1283" t="s">
        <v>9</v>
      </c>
      <c r="F19" s="1295">
        <f>LARGE(F5:F18,1)+1</f>
        <v>45</v>
      </c>
      <c r="G19" s="1296" t="s">
        <v>1291</v>
      </c>
      <c r="H19" s="1295">
        <f>LARGE(H5:H18,1)+1</f>
        <v>61</v>
      </c>
      <c r="I19" s="1296" t="s">
        <v>1303</v>
      </c>
      <c r="J19" s="213"/>
      <c r="K19" s="34"/>
      <c r="L19" s="1295">
        <f>LARGE(L5:L18,1)+1</f>
        <v>13</v>
      </c>
      <c r="M19" s="1296" t="s">
        <v>1304</v>
      </c>
      <c r="N19" s="1295">
        <f>LARGE(N5:N18,1)+1</f>
        <v>59</v>
      </c>
      <c r="O19" s="1296" t="s">
        <v>1305</v>
      </c>
      <c r="P19" s="1295">
        <f>LARGE(P5:P18,1)+1</f>
        <v>102</v>
      </c>
      <c r="Q19" s="1296" t="s">
        <v>1218</v>
      </c>
      <c r="R19" s="1295">
        <f>LARGE(R5:R18,1)+1</f>
        <v>143</v>
      </c>
      <c r="S19" s="1296" t="s">
        <v>1306</v>
      </c>
      <c r="T19" s="213"/>
      <c r="V19" s="1295">
        <f>LARGE(V5:V18,1)+1</f>
        <v>14</v>
      </c>
      <c r="W19" s="1296" t="s">
        <v>1212</v>
      </c>
      <c r="X19" s="1295">
        <f>LARGE(X5:X18,1)+1</f>
        <v>70</v>
      </c>
      <c r="Y19" s="1296" t="s">
        <v>1298</v>
      </c>
      <c r="Z19" s="1295">
        <f>LARGE(Z5:Z18,1)+1</f>
        <v>127</v>
      </c>
      <c r="AA19" s="1296" t="s">
        <v>1299</v>
      </c>
      <c r="AB19" s="1295">
        <f>LARGE(AB5:AB18,1)+1</f>
        <v>177</v>
      </c>
      <c r="AC19" s="1296" t="s">
        <v>1300</v>
      </c>
      <c r="AD19" s="1295">
        <f>LARGE(AD5:AD18,1)+1</f>
        <v>231</v>
      </c>
      <c r="AE19" s="1296" t="s">
        <v>1301</v>
      </c>
      <c r="AF19" s="1295">
        <f>LARGE(AF5:AF18,1)+1</f>
        <v>282</v>
      </c>
      <c r="AG19" s="1296" t="s">
        <v>1302</v>
      </c>
      <c r="AH19" s="1290">
        <f>LARGE(AH4:AH18,1)+1</f>
        <v>16</v>
      </c>
      <c r="AI19" s="1291" t="s">
        <v>2459</v>
      </c>
      <c r="AJ19" s="1307"/>
      <c r="AK19" s="1290">
        <f>LARGE(AK4:AK18,1)+1</f>
        <v>72</v>
      </c>
      <c r="AL19" s="1291" t="s">
        <v>2460</v>
      </c>
      <c r="AM19" s="276"/>
      <c r="AN19" s="276"/>
      <c r="AO19" s="563"/>
      <c r="AP19" s="1300" t="s">
        <v>2461</v>
      </c>
      <c r="AR19" s="1298">
        <v>13</v>
      </c>
      <c r="AS19" s="1301" t="s">
        <v>2462</v>
      </c>
      <c r="AT19" s="1301"/>
      <c r="AU19" s="1281"/>
      <c r="AV19" s="1298">
        <v>3</v>
      </c>
      <c r="AW19" s="4415" t="s">
        <v>2463</v>
      </c>
      <c r="AX19" s="4415"/>
    </row>
    <row r="20" spans="2:50" s="38" customFormat="1" ht="27" customHeight="1">
      <c r="B20" s="1295">
        <f>LARGE(B5:B19,1)+1</f>
        <v>13</v>
      </c>
      <c r="C20" s="1296" t="s">
        <v>1279</v>
      </c>
      <c r="D20" s="1295">
        <f>LARGE(D5:D19,1)+1</f>
        <v>26</v>
      </c>
      <c r="E20" s="1296" t="s">
        <v>1310</v>
      </c>
      <c r="F20" s="1295">
        <f>LARGE(F5:F19,1)+1</f>
        <v>46</v>
      </c>
      <c r="G20" s="1296" t="s">
        <v>1311</v>
      </c>
      <c r="H20" s="1295"/>
      <c r="I20" s="1309"/>
      <c r="J20" s="213"/>
      <c r="K20" s="34"/>
      <c r="L20" s="1295">
        <f>LARGE(L5:L19,1)+1</f>
        <v>14</v>
      </c>
      <c r="M20" s="1296" t="s">
        <v>1312</v>
      </c>
      <c r="N20" s="1295">
        <f>LARGE(N5:N19,1)+1</f>
        <v>60</v>
      </c>
      <c r="O20" s="1296" t="s">
        <v>1314</v>
      </c>
      <c r="P20" s="1295">
        <f>LARGE(P5:P19,1)+1</f>
        <v>103</v>
      </c>
      <c r="Q20" s="1296" t="s">
        <v>1240</v>
      </c>
      <c r="R20" s="1295"/>
      <c r="S20" s="1286" t="s">
        <v>1137</v>
      </c>
      <c r="T20" s="213"/>
      <c r="V20" s="1295">
        <f>LARGE(V5:V19,1)+1</f>
        <v>15</v>
      </c>
      <c r="W20" s="1296" t="s">
        <v>1243</v>
      </c>
      <c r="X20" s="1295">
        <f>LARGE(X5:X19,1)+1</f>
        <v>71</v>
      </c>
      <c r="Y20" s="1296" t="s">
        <v>1307</v>
      </c>
      <c r="Z20" s="1295">
        <f>LARGE(Z5:Z19,1)+1</f>
        <v>128</v>
      </c>
      <c r="AA20" s="1296" t="s">
        <v>1308</v>
      </c>
      <c r="AB20" s="1295">
        <f>LARGE(AB5:AB19,1)+1</f>
        <v>178</v>
      </c>
      <c r="AC20" s="1296" t="s">
        <v>1309</v>
      </c>
      <c r="AD20" s="1295">
        <f>LARGE(AD5:AD19,1)+1</f>
        <v>232</v>
      </c>
      <c r="AE20" s="1296" t="s">
        <v>1165</v>
      </c>
      <c r="AF20" s="1310"/>
      <c r="AG20" s="1311"/>
      <c r="AH20" s="1290">
        <f>LARGE(AH4:AH19,1)+1</f>
        <v>17</v>
      </c>
      <c r="AI20" s="1291" t="s">
        <v>2464</v>
      </c>
      <c r="AJ20" s="1307"/>
      <c r="AK20" s="1290">
        <f>LARGE(AK4:AK19,1)+1</f>
        <v>73</v>
      </c>
      <c r="AL20" s="1291" t="s">
        <v>2465</v>
      </c>
      <c r="AM20" s="276"/>
      <c r="AN20" s="276"/>
      <c r="AO20" s="563"/>
      <c r="AP20" s="1300" t="s">
        <v>2466</v>
      </c>
      <c r="AR20" s="1298">
        <v>14</v>
      </c>
      <c r="AS20" s="1301" t="s">
        <v>2467</v>
      </c>
      <c r="AT20" s="1301"/>
      <c r="AU20" s="1281"/>
      <c r="AV20" s="1298"/>
      <c r="AW20" s="4415"/>
      <c r="AX20" s="4415"/>
    </row>
    <row r="21" spans="2:50" s="38" customFormat="1" ht="20.25" customHeight="1">
      <c r="B21" s="1295">
        <f>LARGE(B5:B20,1)+1</f>
        <v>14</v>
      </c>
      <c r="C21" s="1296" t="s">
        <v>1318</v>
      </c>
      <c r="D21" s="1295"/>
      <c r="E21" s="1283" t="s">
        <v>951</v>
      </c>
      <c r="F21" s="1295">
        <f>LARGE(F5:F20,1)+1</f>
        <v>47</v>
      </c>
      <c r="G21" s="1296" t="s">
        <v>1319</v>
      </c>
      <c r="H21" s="1295"/>
      <c r="I21" s="1309"/>
      <c r="J21" s="213"/>
      <c r="K21" s="34"/>
      <c r="L21" s="1295">
        <f>LARGE(L5:L20,1)+1</f>
        <v>15</v>
      </c>
      <c r="M21" s="1296" t="s">
        <v>1320</v>
      </c>
      <c r="N21" s="1295">
        <f>LARGE(N5:N20,1)+1</f>
        <v>61</v>
      </c>
      <c r="O21" s="1296" t="s">
        <v>1322</v>
      </c>
      <c r="P21" s="1295">
        <f>LARGE(P5:P20,1)+1</f>
        <v>104</v>
      </c>
      <c r="Q21" s="1296" t="s">
        <v>1252</v>
      </c>
      <c r="R21" s="1295">
        <f>LARGE(R5:R20,1)+1</f>
        <v>144</v>
      </c>
      <c r="S21" s="1296" t="s">
        <v>1156</v>
      </c>
      <c r="T21" s="213"/>
      <c r="V21" s="1295">
        <f>LARGE(V5:V20,1)+1</f>
        <v>16</v>
      </c>
      <c r="W21" s="1296" t="s">
        <v>1224</v>
      </c>
      <c r="X21" s="1295">
        <f>LARGE(X5:X20,1)+1</f>
        <v>72</v>
      </c>
      <c r="Y21" s="1296" t="s">
        <v>1315</v>
      </c>
      <c r="Z21" s="1295">
        <f>LARGE(Z5:Z20,1)+1</f>
        <v>129</v>
      </c>
      <c r="AA21" s="1296" t="s">
        <v>1316</v>
      </c>
      <c r="AB21" s="1295">
        <f>LARGE(AB5:AB20,1)+1</f>
        <v>179</v>
      </c>
      <c r="AC21" s="1296" t="s">
        <v>1317</v>
      </c>
      <c r="AD21" s="1295">
        <f>LARGE(AD5:AD20,1)+1</f>
        <v>233</v>
      </c>
      <c r="AE21" s="1296" t="s">
        <v>1311</v>
      </c>
      <c r="AF21" s="1310"/>
      <c r="AG21" s="1289" t="s">
        <v>125</v>
      </c>
      <c r="AH21" s="1290">
        <f>LARGE(AH4:AH20,1)+1</f>
        <v>18</v>
      </c>
      <c r="AI21" s="1291" t="s">
        <v>2468</v>
      </c>
      <c r="AJ21" s="1307"/>
      <c r="AK21" s="1290">
        <f>LARGE(AK4:AK20,1)+1</f>
        <v>74</v>
      </c>
      <c r="AL21" s="1291" t="s">
        <v>2469</v>
      </c>
      <c r="AM21" s="276"/>
      <c r="AN21" s="276"/>
      <c r="AO21" s="563"/>
      <c r="AP21" s="1300" t="s">
        <v>2470</v>
      </c>
      <c r="AR21" s="1298">
        <v>15</v>
      </c>
      <c r="AS21" s="1301" t="s">
        <v>2471</v>
      </c>
      <c r="AT21" s="1301"/>
      <c r="AU21" s="1312"/>
      <c r="AV21" s="1298">
        <v>4</v>
      </c>
      <c r="AW21" s="1301" t="s">
        <v>2472</v>
      </c>
      <c r="AX21" s="1301"/>
    </row>
    <row r="22" spans="2:50" s="38" customFormat="1" ht="23.25" customHeight="1">
      <c r="B22" s="1295">
        <f>LARGE(B5:B21,1)+1</f>
        <v>15</v>
      </c>
      <c r="C22" s="1296" t="s">
        <v>1326</v>
      </c>
      <c r="D22" s="1295">
        <f>LARGE(D5:D21,1)+1</f>
        <v>27</v>
      </c>
      <c r="E22" s="1296" t="s">
        <v>1154</v>
      </c>
      <c r="F22" s="1295">
        <f>LARGE(F5:F21,1)+1</f>
        <v>48</v>
      </c>
      <c r="G22" s="1296" t="s">
        <v>1327</v>
      </c>
      <c r="H22" s="1295"/>
      <c r="I22" s="1313"/>
      <c r="J22" s="213"/>
      <c r="K22" s="34"/>
      <c r="L22" s="1295">
        <f>LARGE(L5:L21,1)+1</f>
        <v>16</v>
      </c>
      <c r="M22" s="1296" t="s">
        <v>1328</v>
      </c>
      <c r="N22" s="1295">
        <f>LARGE(N5:N21,1)+1</f>
        <v>62</v>
      </c>
      <c r="O22" s="1296" t="s">
        <v>1330</v>
      </c>
      <c r="P22" s="1295">
        <f>LARGE(P5:P21,1)+1</f>
        <v>105</v>
      </c>
      <c r="Q22" s="1296" t="s">
        <v>1270</v>
      </c>
      <c r="R22" s="1295">
        <f>LARGE(R5:R21,1)+1</f>
        <v>145</v>
      </c>
      <c r="S22" s="1296" t="s">
        <v>1170</v>
      </c>
      <c r="T22" s="213"/>
      <c r="V22" s="1295">
        <f>LARGE(V5:V21,1)+1</f>
        <v>17</v>
      </c>
      <c r="W22" s="1296" t="s">
        <v>1236</v>
      </c>
      <c r="X22" s="1295">
        <f>LARGE(X5:X21,1)+1</f>
        <v>73</v>
      </c>
      <c r="Y22" s="1296" t="s">
        <v>1149</v>
      </c>
      <c r="Z22" s="1295">
        <f>LARGE(Z5:Z21,1)+1</f>
        <v>130</v>
      </c>
      <c r="AA22" s="1296" t="s">
        <v>1323</v>
      </c>
      <c r="AB22" s="1295">
        <f>LARGE(AB5:AB21,1)+1</f>
        <v>180</v>
      </c>
      <c r="AC22" s="1296" t="s">
        <v>1324</v>
      </c>
      <c r="AD22" s="1295">
        <f>LARGE(AD5:AD21,1)+1</f>
        <v>234</v>
      </c>
      <c r="AE22" s="1296" t="s">
        <v>1319</v>
      </c>
      <c r="AF22" s="1310">
        <f>LARGE(AF5:AF21,1)+1</f>
        <v>283</v>
      </c>
      <c r="AG22" s="1296" t="s">
        <v>1325</v>
      </c>
      <c r="AH22" s="1290">
        <f>LARGE(AH4:AH21,1)+1</f>
        <v>19</v>
      </c>
      <c r="AI22" s="1291" t="s">
        <v>2473</v>
      </c>
      <c r="AJ22" s="1307"/>
      <c r="AK22" s="1290">
        <f>LARGE(AK4:AK21,1)+1</f>
        <v>75</v>
      </c>
      <c r="AL22" s="1291" t="s">
        <v>2474</v>
      </c>
      <c r="AM22" s="276"/>
      <c r="AN22" s="276"/>
      <c r="AO22" s="563"/>
      <c r="AP22" s="1300" t="s">
        <v>2475</v>
      </c>
      <c r="AR22" s="1298"/>
      <c r="AS22" s="1301"/>
      <c r="AT22" s="1301"/>
      <c r="AU22" s="1312"/>
      <c r="AV22" s="1298">
        <v>5</v>
      </c>
      <c r="AW22" s="1301" t="s">
        <v>2476</v>
      </c>
      <c r="AX22" s="1301"/>
    </row>
    <row r="23" spans="2:50" s="38" customFormat="1" ht="23.25" customHeight="1">
      <c r="B23" s="1314"/>
      <c r="C23" s="1309"/>
      <c r="D23" s="1295">
        <f>LARGE(D5:D22,1)+1</f>
        <v>28</v>
      </c>
      <c r="E23" s="1296" t="s">
        <v>1194</v>
      </c>
      <c r="F23" s="1295">
        <f>LARGE(F5:F22,1)+1</f>
        <v>49</v>
      </c>
      <c r="G23" s="1296" t="s">
        <v>1333</v>
      </c>
      <c r="H23" s="1295"/>
      <c r="I23" s="1313"/>
      <c r="J23" s="213"/>
      <c r="K23" s="34"/>
      <c r="L23" s="1295">
        <f>LARGE(L5:L22,1)+1</f>
        <v>17</v>
      </c>
      <c r="M23" s="1296" t="s">
        <v>1334</v>
      </c>
      <c r="N23" s="1295">
        <f>LARGE(N5:N22,1)+1</f>
        <v>63</v>
      </c>
      <c r="O23" s="1296" t="s">
        <v>1336</v>
      </c>
      <c r="P23" s="1295">
        <f>LARGE(P5:P22,1)+1</f>
        <v>106</v>
      </c>
      <c r="Q23" s="1296" t="s">
        <v>1300</v>
      </c>
      <c r="R23" s="1295">
        <f>LARGE(R5:R22,1)+1</f>
        <v>146</v>
      </c>
      <c r="S23" s="1296" t="s">
        <v>1184</v>
      </c>
      <c r="T23" s="213"/>
      <c r="V23" s="1295">
        <f>LARGE(V5:V22,1)+1</f>
        <v>18</v>
      </c>
      <c r="W23" s="1296" t="s">
        <v>1245</v>
      </c>
      <c r="X23" s="1295">
        <f>LARGE(X5:X22,1)+1</f>
        <v>74</v>
      </c>
      <c r="Y23" s="1296" t="s">
        <v>1163</v>
      </c>
      <c r="Z23" s="1295">
        <f>LARGE(Z5:Z22,1)+1</f>
        <v>131</v>
      </c>
      <c r="AA23" s="1296" t="s">
        <v>1331</v>
      </c>
      <c r="AB23" s="1295">
        <f>LARGE(AB5:AB22,1)+1</f>
        <v>181</v>
      </c>
      <c r="AC23" s="1296" t="s">
        <v>1332</v>
      </c>
      <c r="AD23" s="1295">
        <f>LARGE(AD5:AD22,1)+1</f>
        <v>235</v>
      </c>
      <c r="AE23" s="1296" t="s">
        <v>1327</v>
      </c>
      <c r="AF23" s="1310">
        <f>LARGE(AF5:AF22,1)+1</f>
        <v>284</v>
      </c>
      <c r="AG23" s="1296" t="s">
        <v>1275</v>
      </c>
      <c r="AH23" s="1290">
        <f>LARGE(AH4:AH22,1)+1</f>
        <v>20</v>
      </c>
      <c r="AI23" s="1291" t="s">
        <v>2477</v>
      </c>
      <c r="AJ23" s="1307"/>
      <c r="AK23" s="1290">
        <f>LARGE(AK4:AK22,1)+1</f>
        <v>76</v>
      </c>
      <c r="AL23" s="1291" t="s">
        <v>2478</v>
      </c>
      <c r="AM23" s="276"/>
      <c r="AN23" s="276"/>
      <c r="AO23" s="563"/>
      <c r="AP23" s="1300" t="s">
        <v>2479</v>
      </c>
      <c r="AR23" s="1298"/>
      <c r="AS23" s="4425" t="s">
        <v>2480</v>
      </c>
      <c r="AT23" s="4425"/>
      <c r="AU23" s="1312"/>
      <c r="AV23" s="1298">
        <v>6</v>
      </c>
      <c r="AW23" s="1301" t="s">
        <v>2481</v>
      </c>
      <c r="AX23" s="1301"/>
    </row>
    <row r="24" spans="2:50" s="38" customFormat="1" ht="23.25">
      <c r="B24" s="1314"/>
      <c r="C24" s="1309"/>
      <c r="D24" s="1295">
        <f>LARGE(D5:D23,1)+1</f>
        <v>29</v>
      </c>
      <c r="E24" s="1296" t="s">
        <v>1261</v>
      </c>
      <c r="F24" s="1295">
        <f>LARGE(F5:F23,1)+1</f>
        <v>50</v>
      </c>
      <c r="G24" s="1296" t="s">
        <v>1339</v>
      </c>
      <c r="H24" s="1295"/>
      <c r="I24" s="1313"/>
      <c r="J24" s="213"/>
      <c r="K24" s="34"/>
      <c r="L24" s="1295">
        <f>LARGE(L5:L23,1)+1</f>
        <v>18</v>
      </c>
      <c r="M24" s="1296" t="s">
        <v>1340</v>
      </c>
      <c r="N24" s="1295">
        <f>LARGE(N5:N23,1)+1</f>
        <v>64</v>
      </c>
      <c r="O24" s="1296" t="s">
        <v>1146</v>
      </c>
      <c r="P24" s="1295">
        <f>LARGE(P5:P23,1)+1</f>
        <v>107</v>
      </c>
      <c r="Q24" s="1296" t="s">
        <v>1332</v>
      </c>
      <c r="R24" s="1295">
        <f>LARGE(R5:R23,1)+1</f>
        <v>147</v>
      </c>
      <c r="S24" s="1296" t="s">
        <v>1196</v>
      </c>
      <c r="T24" s="213"/>
      <c r="V24" s="1295">
        <f>LARGE(V5:V23,1)+1</f>
        <v>19</v>
      </c>
      <c r="W24" s="1296" t="s">
        <v>1255</v>
      </c>
      <c r="X24" s="1295">
        <f>LARGE(X5:X23,1)+1</f>
        <v>75</v>
      </c>
      <c r="Y24" s="1296" t="s">
        <v>1177</v>
      </c>
      <c r="Z24" s="1295">
        <f>LARGE(Z5:Z23,1)+1</f>
        <v>132</v>
      </c>
      <c r="AA24" s="1296" t="s">
        <v>1337</v>
      </c>
      <c r="AB24" s="1295">
        <f>LARGE(AB5:AB23,1)+1</f>
        <v>182</v>
      </c>
      <c r="AC24" s="1296" t="s">
        <v>1338</v>
      </c>
      <c r="AD24" s="1295">
        <f>LARGE(AD5:AD23,1)+1</f>
        <v>236</v>
      </c>
      <c r="AE24" s="1296" t="s">
        <v>1333</v>
      </c>
      <c r="AF24" s="1310"/>
      <c r="AG24" s="1311"/>
      <c r="AH24" s="1290">
        <f>LARGE(AH4:AH23,1)+1</f>
        <v>21</v>
      </c>
      <c r="AI24" s="1291" t="s">
        <v>2482</v>
      </c>
      <c r="AJ24" s="1307"/>
      <c r="AK24" s="1290">
        <f>LARGE(AK4:AK23,1)+1</f>
        <v>77</v>
      </c>
      <c r="AL24" s="1291" t="s">
        <v>2483</v>
      </c>
      <c r="AM24" s="276"/>
      <c r="AN24" s="276"/>
      <c r="AO24" s="563"/>
      <c r="AP24" s="1300" t="s">
        <v>2484</v>
      </c>
      <c r="AR24" s="1298"/>
      <c r="AS24" s="4425"/>
      <c r="AT24" s="4425"/>
      <c r="AU24" s="1312"/>
      <c r="AV24" s="1298">
        <v>7</v>
      </c>
      <c r="AW24" s="1301" t="s">
        <v>2485</v>
      </c>
      <c r="AX24" s="1301"/>
    </row>
    <row r="25" spans="2:50" s="38" customFormat="1" ht="25.5">
      <c r="B25" s="1314"/>
      <c r="C25" s="1309"/>
      <c r="D25" s="1295">
        <f>LARGE(D5:D24,1)+1</f>
        <v>30</v>
      </c>
      <c r="E25" s="1296" t="s">
        <v>1290</v>
      </c>
      <c r="F25" s="1295"/>
      <c r="G25" s="1315"/>
      <c r="H25" s="1295"/>
      <c r="I25" s="1313"/>
      <c r="J25" s="213"/>
      <c r="K25" s="34"/>
      <c r="L25" s="1295">
        <f>LARGE(L5:L24,1)+1</f>
        <v>19</v>
      </c>
      <c r="M25" s="1296" t="s">
        <v>1344</v>
      </c>
      <c r="N25" s="1295">
        <f>LARGE(N5:N24,1)+1</f>
        <v>65</v>
      </c>
      <c r="O25" s="1296" t="s">
        <v>1346</v>
      </c>
      <c r="P25" s="1295">
        <f>LARGE(P5:P24,1)+1</f>
        <v>108</v>
      </c>
      <c r="Q25" s="1296" t="s">
        <v>1338</v>
      </c>
      <c r="R25" s="1295">
        <f>LARGE(R5:R24,1)+1</f>
        <v>148</v>
      </c>
      <c r="S25" s="1296" t="s">
        <v>1242</v>
      </c>
      <c r="T25" s="213"/>
      <c r="V25" s="1295">
        <f>LARGE(V5:V24,1)+1</f>
        <v>20</v>
      </c>
      <c r="W25" s="1296" t="s">
        <v>1265</v>
      </c>
      <c r="X25" s="1295">
        <f>LARGE(X5:X24,1)+1</f>
        <v>76</v>
      </c>
      <c r="Y25" s="1296" t="s">
        <v>1190</v>
      </c>
      <c r="Z25" s="1295">
        <f>LARGE(Z5:Z24,1)+1</f>
        <v>133</v>
      </c>
      <c r="AA25" s="1296" t="s">
        <v>1342</v>
      </c>
      <c r="AB25" s="1295">
        <f>LARGE(AB5:AB24,1)+1</f>
        <v>183</v>
      </c>
      <c r="AC25" s="1296" t="s">
        <v>1343</v>
      </c>
      <c r="AD25" s="1295">
        <f>LARGE(AD5:AD24,1)+1</f>
        <v>237</v>
      </c>
      <c r="AE25" s="1296" t="s">
        <v>1339</v>
      </c>
      <c r="AF25" s="1310"/>
      <c r="AG25" s="1289" t="s">
        <v>1285</v>
      </c>
      <c r="AH25" s="1290">
        <f>LARGE(AH4:AH24,1)+1</f>
        <v>22</v>
      </c>
      <c r="AI25" s="1291" t="s">
        <v>2486</v>
      </c>
      <c r="AJ25" s="1307"/>
      <c r="AK25" s="1290">
        <f>LARGE(AK4:AK24,1)+1</f>
        <v>78</v>
      </c>
      <c r="AL25" s="1291" t="s">
        <v>2487</v>
      </c>
      <c r="AM25" s="276"/>
      <c r="AN25" s="276"/>
      <c r="AO25" s="563"/>
      <c r="AP25" s="1300" t="s">
        <v>2488</v>
      </c>
      <c r="AR25" s="1298"/>
      <c r="AS25" s="4426" t="s">
        <v>2489</v>
      </c>
      <c r="AT25" s="4426"/>
      <c r="AU25" s="1312"/>
      <c r="AV25" s="1298">
        <v>8</v>
      </c>
      <c r="AW25" s="1301" t="s">
        <v>2490</v>
      </c>
      <c r="AX25" s="1316"/>
    </row>
    <row r="26" spans="2:50" s="38" customFormat="1" ht="30">
      <c r="B26" s="1314"/>
      <c r="C26" s="1309"/>
      <c r="D26" s="1295">
        <f>LARGE(D5:D25,1)+1</f>
        <v>31</v>
      </c>
      <c r="E26" s="1296" t="s">
        <v>1309</v>
      </c>
      <c r="F26" s="1295"/>
      <c r="G26" s="1315"/>
      <c r="H26" s="1295"/>
      <c r="I26" s="1313"/>
      <c r="J26" s="213"/>
      <c r="K26" s="34"/>
      <c r="L26" s="1295">
        <f>LARGE(L5:L25,1)+1</f>
        <v>20</v>
      </c>
      <c r="M26" s="1296" t="s">
        <v>1352</v>
      </c>
      <c r="N26" s="1295">
        <f>LARGE(N5:N25,1)+1</f>
        <v>66</v>
      </c>
      <c r="O26" s="1296" t="s">
        <v>1354</v>
      </c>
      <c r="P26" s="1295">
        <f>LARGE(P5:P25,1)+1</f>
        <v>109</v>
      </c>
      <c r="Q26" s="1296" t="s">
        <v>1343</v>
      </c>
      <c r="R26" s="1295">
        <f>LARGE(R5:R25,1)+1</f>
        <v>149</v>
      </c>
      <c r="S26" s="1296" t="s">
        <v>1254</v>
      </c>
      <c r="T26" s="213"/>
      <c r="V26" s="1295">
        <f>LARGE(V5:V25,1)+1</f>
        <v>21</v>
      </c>
      <c r="W26" s="1296" t="s">
        <v>1276</v>
      </c>
      <c r="X26" s="1295">
        <f>LARGE(X5:X25,1)+1</f>
        <v>77</v>
      </c>
      <c r="Y26" s="1296" t="s">
        <v>1347</v>
      </c>
      <c r="Z26" s="1295">
        <f>LARGE(Z5:Z25,1)+1</f>
        <v>134</v>
      </c>
      <c r="AA26" s="1296" t="s">
        <v>1348</v>
      </c>
      <c r="AB26" s="1295">
        <f>LARGE(AB5:AB25,1)+1</f>
        <v>184</v>
      </c>
      <c r="AC26" s="1296" t="s">
        <v>1349</v>
      </c>
      <c r="AD26" s="1295">
        <f>LARGE(AD5:AD25,1)+1</f>
        <v>238</v>
      </c>
      <c r="AE26" s="1296" t="s">
        <v>1350</v>
      </c>
      <c r="AF26" s="1310">
        <f>LARGE(AF5:AF25,1)+1</f>
        <v>285</v>
      </c>
      <c r="AG26" s="1296" t="s">
        <v>1351</v>
      </c>
      <c r="AH26" s="1290">
        <f>LARGE(AH4:AH25,1)+1</f>
        <v>23</v>
      </c>
      <c r="AI26" s="1291" t="s">
        <v>2491</v>
      </c>
      <c r="AJ26" s="1307"/>
      <c r="AK26" s="1290">
        <f>LARGE(AK4:AK25,1)+1</f>
        <v>79</v>
      </c>
      <c r="AL26" s="1291" t="s">
        <v>2492</v>
      </c>
      <c r="AM26" s="276"/>
      <c r="AN26" s="276"/>
      <c r="AO26" s="563"/>
      <c r="AP26" s="1297" t="s">
        <v>42</v>
      </c>
      <c r="AR26" s="1298"/>
      <c r="AS26" s="4426"/>
      <c r="AT26" s="4426"/>
      <c r="AU26" s="1281"/>
      <c r="AV26" s="1298">
        <v>9</v>
      </c>
      <c r="AW26" s="1301" t="s">
        <v>2493</v>
      </c>
      <c r="AX26" s="1316"/>
    </row>
    <row r="27" spans="2:50" s="38" customFormat="1" ht="19.5" thickBot="1">
      <c r="B27" s="1317"/>
      <c r="C27" s="1318"/>
      <c r="D27" s="1318"/>
      <c r="E27" s="1318"/>
      <c r="F27" s="1318"/>
      <c r="G27" s="1318"/>
      <c r="H27" s="1319"/>
      <c r="I27" s="1318"/>
      <c r="J27" s="1320"/>
      <c r="K27" s="34"/>
      <c r="L27" s="1295">
        <f>LARGE(L5:L26,1)+1</f>
        <v>21</v>
      </c>
      <c r="M27" s="1296" t="s">
        <v>1357</v>
      </c>
      <c r="N27" s="1295">
        <f>LARGE(N5:N26,1)+1</f>
        <v>67</v>
      </c>
      <c r="O27" s="1296" t="s">
        <v>1359</v>
      </c>
      <c r="P27" s="1295">
        <f>LARGE(P5:P26,1)+1</f>
        <v>110</v>
      </c>
      <c r="Q27" s="1296" t="s">
        <v>1349</v>
      </c>
      <c r="R27" s="1295">
        <f>LARGE(R5:R26,1)+1</f>
        <v>150</v>
      </c>
      <c r="S27" s="1296" t="s">
        <v>1262</v>
      </c>
      <c r="T27" s="213"/>
      <c r="V27" s="1295">
        <f>LARGE(V5:V26,1)+1</f>
        <v>22</v>
      </c>
      <c r="W27" s="1296" t="s">
        <v>1355</v>
      </c>
      <c r="X27" s="1295">
        <f>LARGE(X5:X26,1)+1</f>
        <v>78</v>
      </c>
      <c r="Y27" s="1296" t="s">
        <v>1201</v>
      </c>
      <c r="Z27" s="1295"/>
      <c r="AA27" s="1321"/>
      <c r="AB27" s="1295">
        <f>LARGE(AB5:AB26,1)+1</f>
        <v>185</v>
      </c>
      <c r="AC27" s="1296" t="s">
        <v>2494</v>
      </c>
      <c r="AD27" s="1295">
        <f>LARGE(AD5:AD26,1)+1</f>
        <v>239</v>
      </c>
      <c r="AE27" s="1296" t="s">
        <v>1148</v>
      </c>
      <c r="AF27" s="1310">
        <f>LARGE(AF5:AF26,1)+1</f>
        <v>286</v>
      </c>
      <c r="AG27" s="1296" t="s">
        <v>1294</v>
      </c>
      <c r="AH27" s="1290">
        <f>LARGE(AH4:AH26,1)+1</f>
        <v>24</v>
      </c>
      <c r="AI27" s="1291" t="s">
        <v>2495</v>
      </c>
      <c r="AJ27" s="1307"/>
      <c r="AK27" s="1290">
        <f>LARGE(AK4:AK26,1)+1</f>
        <v>80</v>
      </c>
      <c r="AL27" s="1291" t="s">
        <v>2496</v>
      </c>
      <c r="AM27" s="276"/>
      <c r="AN27" s="276"/>
      <c r="AO27" s="563"/>
      <c r="AP27" s="1300" t="s">
        <v>2497</v>
      </c>
      <c r="AR27" s="1298"/>
      <c r="AS27" s="1301"/>
      <c r="AT27" s="1301"/>
      <c r="AU27" s="1281"/>
      <c r="AV27" s="4422">
        <v>10</v>
      </c>
      <c r="AW27" s="4415" t="s">
        <v>2498</v>
      </c>
      <c r="AX27" s="4415"/>
    </row>
    <row r="28" spans="2:50" s="38" customFormat="1" ht="29.25" customHeight="1">
      <c r="B28" s="34"/>
      <c r="C28" s="34"/>
      <c r="D28" s="34"/>
      <c r="E28" s="34"/>
      <c r="F28" s="34"/>
      <c r="G28" s="34"/>
      <c r="H28" s="34"/>
      <c r="I28" s="34"/>
      <c r="J28" s="34"/>
      <c r="K28" s="34"/>
      <c r="L28" s="1295">
        <f>LARGE(L5:L27,1)+1</f>
        <v>22</v>
      </c>
      <c r="M28" s="1296" t="s">
        <v>1362</v>
      </c>
      <c r="N28" s="1295">
        <f>LARGE(N5:N27,1)+1</f>
        <v>68</v>
      </c>
      <c r="O28" s="1296" t="s">
        <v>1364</v>
      </c>
      <c r="P28" s="1295"/>
      <c r="Q28" s="1285" t="s">
        <v>124</v>
      </c>
      <c r="R28" s="1295">
        <f>LARGE(R5:R27,1)+1</f>
        <v>151</v>
      </c>
      <c r="S28" s="1296" t="s">
        <v>1272</v>
      </c>
      <c r="T28" s="213"/>
      <c r="V28" s="1295">
        <f>LARGE(V5:V27,1)+1</f>
        <v>23</v>
      </c>
      <c r="W28" s="1296" t="s">
        <v>1360</v>
      </c>
      <c r="X28" s="1295">
        <f>LARGE(X5:X27,1)+1</f>
        <v>79</v>
      </c>
      <c r="Y28" s="1296" t="s">
        <v>1361</v>
      </c>
      <c r="Z28" s="1295"/>
      <c r="AA28" s="1288" t="s">
        <v>45</v>
      </c>
      <c r="AB28" s="1295">
        <f>LARGE(AB5:AB27,1)+1</f>
        <v>186</v>
      </c>
      <c r="AC28" s="1296" t="s">
        <v>1356</v>
      </c>
      <c r="AD28" s="1295">
        <f>LARGE(AD5:AD27,1)+1</f>
        <v>240</v>
      </c>
      <c r="AE28" s="1296" t="s">
        <v>1161</v>
      </c>
      <c r="AF28" s="1310">
        <f>LARGE(AF5:AF27,1)+1</f>
        <v>287</v>
      </c>
      <c r="AG28" s="1296" t="s">
        <v>1303</v>
      </c>
      <c r="AH28" s="1290">
        <f>LARGE(AH4:AH27,1)+1</f>
        <v>25</v>
      </c>
      <c r="AI28" s="1291" t="s">
        <v>2499</v>
      </c>
      <c r="AJ28" s="1307"/>
      <c r="AK28" s="1290">
        <f>LARGE(AK4:AK27,1)+1</f>
        <v>81</v>
      </c>
      <c r="AL28" s="1291" t="s">
        <v>2500</v>
      </c>
      <c r="AM28" s="276"/>
      <c r="AN28" s="276"/>
      <c r="AO28" s="563"/>
      <c r="AP28" s="1300" t="s">
        <v>2501</v>
      </c>
      <c r="AR28" s="1281"/>
      <c r="AS28" s="1281"/>
      <c r="AT28" s="1281"/>
      <c r="AU28" s="1281"/>
      <c r="AV28" s="4422"/>
      <c r="AW28" s="4415"/>
      <c r="AX28" s="4415"/>
    </row>
    <row r="29" spans="2:50" s="38" customFormat="1" ht="25.5">
      <c r="B29" s="34"/>
      <c r="C29" s="34"/>
      <c r="D29" s="34"/>
      <c r="E29" s="34"/>
      <c r="F29" s="34"/>
      <c r="G29" s="34"/>
      <c r="H29" s="34"/>
      <c r="I29" s="34"/>
      <c r="J29" s="34"/>
      <c r="K29" s="34"/>
      <c r="L29" s="1295">
        <f>LARGE(L5:L28,1)+1</f>
        <v>23</v>
      </c>
      <c r="M29" s="1296" t="s">
        <v>1367</v>
      </c>
      <c r="N29" s="1295">
        <f>LARGE(N5:N28,1)+1</f>
        <v>69</v>
      </c>
      <c r="O29" s="1296" t="s">
        <v>1369</v>
      </c>
      <c r="P29" s="1295">
        <f>LARGE(P5:P28,1)+1</f>
        <v>111</v>
      </c>
      <c r="Q29" s="1296" t="s">
        <v>1370</v>
      </c>
      <c r="R29" s="1295">
        <f>LARGE(R5:R28,1)+1</f>
        <v>152</v>
      </c>
      <c r="S29" s="1296" t="s">
        <v>1283</v>
      </c>
      <c r="T29" s="213"/>
      <c r="V29" s="1295"/>
      <c r="W29" s="1309"/>
      <c r="X29" s="1295">
        <f>LARGE(X5:X28,1)+1</f>
        <v>80</v>
      </c>
      <c r="Y29" s="1296" t="s">
        <v>1318</v>
      </c>
      <c r="Z29" s="1295">
        <f>LARGE(Z5:Z28,1)+1</f>
        <v>135</v>
      </c>
      <c r="AA29" s="1296" t="s">
        <v>1244</v>
      </c>
      <c r="AB29" s="1295"/>
      <c r="AC29" s="1288" t="s">
        <v>124</v>
      </c>
      <c r="AD29" s="1295">
        <f>LARGE(AD5:AD28,1)+1</f>
        <v>241</v>
      </c>
      <c r="AE29" s="1296" t="s">
        <v>1365</v>
      </c>
      <c r="AF29" s="1310">
        <f>LARGE(AF5:AF28,1)+1</f>
        <v>288</v>
      </c>
      <c r="AG29" s="1296" t="s">
        <v>1366</v>
      </c>
      <c r="AH29" s="1290">
        <f>LARGE(AH4:AH28,1)+1</f>
        <v>26</v>
      </c>
      <c r="AI29" s="1291" t="s">
        <v>2502</v>
      </c>
      <c r="AJ29" s="1307"/>
      <c r="AK29" s="1290">
        <f>LARGE(AK4:AK28,1)+1</f>
        <v>82</v>
      </c>
      <c r="AL29" s="1291" t="s">
        <v>2503</v>
      </c>
      <c r="AM29" s="276"/>
      <c r="AN29" s="276"/>
      <c r="AO29" s="563"/>
      <c r="AP29" s="1300" t="s">
        <v>2504</v>
      </c>
      <c r="AR29" s="1281"/>
      <c r="AS29" s="1281"/>
      <c r="AT29" s="1281"/>
      <c r="AU29" s="1281"/>
      <c r="AV29" s="1298"/>
      <c r="AW29" s="1305"/>
      <c r="AX29" s="1305"/>
    </row>
    <row r="30" spans="2:50" s="38" customFormat="1" ht="18.75">
      <c r="B30" s="34"/>
      <c r="C30" s="34"/>
      <c r="D30" s="34"/>
      <c r="E30" s="34"/>
      <c r="F30" s="34"/>
      <c r="G30" s="34"/>
      <c r="H30" s="34"/>
      <c r="I30" s="34"/>
      <c r="J30" s="34"/>
      <c r="K30" s="34"/>
      <c r="L30" s="1295">
        <f>LARGE(L5:L29,1)+1</f>
        <v>24</v>
      </c>
      <c r="M30" s="1296" t="s">
        <v>1373</v>
      </c>
      <c r="N30" s="1295">
        <f>LARGE(N5:N29,1)+1</f>
        <v>70</v>
      </c>
      <c r="O30" s="1296" t="s">
        <v>1375</v>
      </c>
      <c r="P30" s="1295">
        <f>LARGE(P5:P29,1)+1</f>
        <v>112</v>
      </c>
      <c r="Q30" s="1296" t="s">
        <v>1376</v>
      </c>
      <c r="R30" s="1295">
        <f>LARGE(R5:R29,1)+1</f>
        <v>153</v>
      </c>
      <c r="S30" s="1296" t="s">
        <v>1292</v>
      </c>
      <c r="T30" s="213"/>
      <c r="V30" s="1295"/>
      <c r="W30" s="1288" t="s">
        <v>42</v>
      </c>
      <c r="X30" s="1295">
        <f>LARGE(X5:X29,1)+1</f>
        <v>81</v>
      </c>
      <c r="Y30" s="1296" t="s">
        <v>1326</v>
      </c>
      <c r="Z30" s="1295">
        <f>LARGE(Z5:Z29,1)+1</f>
        <v>136</v>
      </c>
      <c r="AA30" s="1296" t="s">
        <v>1371</v>
      </c>
      <c r="AB30" s="1295">
        <f>LARGE(AB5:AB29,1)+1</f>
        <v>187</v>
      </c>
      <c r="AC30" s="1296" t="s">
        <v>1370</v>
      </c>
      <c r="AD30" s="1295">
        <f>LARGE(AD5:AD29,1)+1</f>
        <v>242</v>
      </c>
      <c r="AE30" s="1296" t="s">
        <v>1175</v>
      </c>
      <c r="AF30" s="1310">
        <f>LARGE(AF5:AF29,1)+1</f>
        <v>289</v>
      </c>
      <c r="AG30" s="1296" t="s">
        <v>1372</v>
      </c>
      <c r="AH30" s="1290">
        <f>LARGE(AH4:AH29,1)+1</f>
        <v>27</v>
      </c>
      <c r="AI30" s="1291" t="s">
        <v>2505</v>
      </c>
      <c r="AJ30" s="1307"/>
      <c r="AK30" s="1290">
        <f>LARGE(AK4:AK29,1)+1</f>
        <v>83</v>
      </c>
      <c r="AL30" s="1291" t="s">
        <v>2506</v>
      </c>
      <c r="AM30" s="276"/>
      <c r="AN30" s="276"/>
      <c r="AO30" s="563"/>
      <c r="AP30" s="1300" t="s">
        <v>2507</v>
      </c>
      <c r="AR30" s="1277"/>
      <c r="AS30" s="1277"/>
      <c r="AT30" s="1277"/>
      <c r="AU30" s="1277"/>
      <c r="AV30" s="1302" t="s">
        <v>19</v>
      </c>
      <c r="AW30" s="1303" t="s">
        <v>2508</v>
      </c>
      <c r="AX30" s="1316"/>
    </row>
    <row r="31" spans="2:50" s="38" customFormat="1" ht="18.75">
      <c r="B31" s="34"/>
      <c r="C31" s="34"/>
      <c r="D31" s="34"/>
      <c r="E31" s="34"/>
      <c r="F31" s="34"/>
      <c r="G31" s="34"/>
      <c r="H31" s="34"/>
      <c r="I31" s="34"/>
      <c r="J31" s="34"/>
      <c r="K31" s="34"/>
      <c r="L31" s="1295">
        <f>LARGE(L5:L30,1)+1</f>
        <v>25</v>
      </c>
      <c r="M31" s="1296" t="s">
        <v>1378</v>
      </c>
      <c r="N31" s="1295">
        <f>LARGE(N5:N30,1)+1</f>
        <v>71</v>
      </c>
      <c r="O31" s="1296" t="s">
        <v>1380</v>
      </c>
      <c r="P31" s="1295"/>
      <c r="Q31" s="1309"/>
      <c r="R31" s="1295">
        <f>LARGE(R5:R30,1)+1</f>
        <v>154</v>
      </c>
      <c r="S31" s="1296" t="s">
        <v>1302</v>
      </c>
      <c r="T31" s="213"/>
      <c r="V31" s="1295">
        <f>LARGE(V5:V30,1)+1</f>
        <v>24</v>
      </c>
      <c r="W31" s="1296" t="s">
        <v>2509</v>
      </c>
      <c r="X31" s="1295">
        <f>LARGE(X5:X30,1)+1</f>
        <v>82</v>
      </c>
      <c r="Y31" s="1296" t="s">
        <v>1214</v>
      </c>
      <c r="Z31" s="1295">
        <f>LARGE(Z5:Z30,1)+1</f>
        <v>137</v>
      </c>
      <c r="AA31" s="1296" t="s">
        <v>1377</v>
      </c>
      <c r="AB31" s="1295">
        <f>LARGE(AB5:AB30,1)+1</f>
        <v>188</v>
      </c>
      <c r="AC31" s="1296" t="s">
        <v>1376</v>
      </c>
      <c r="AD31" s="1295">
        <f>LARGE(AD5:AD30,1)+1</f>
        <v>243</v>
      </c>
      <c r="AE31" s="1296" t="s">
        <v>1191</v>
      </c>
      <c r="AF31" s="1310"/>
      <c r="AG31" s="1311"/>
      <c r="AH31" s="1290">
        <f>LARGE(AH4:AH30,1)+1</f>
        <v>28</v>
      </c>
      <c r="AI31" s="1291" t="s">
        <v>2510</v>
      </c>
      <c r="AJ31" s="1307"/>
      <c r="AK31" s="1290">
        <f>LARGE(AK4:AK30,1)+1</f>
        <v>84</v>
      </c>
      <c r="AL31" s="1291" t="s">
        <v>2511</v>
      </c>
      <c r="AM31" s="276"/>
      <c r="AN31" s="276"/>
      <c r="AO31" s="563"/>
      <c r="AP31" s="1300" t="s">
        <v>2512</v>
      </c>
      <c r="AR31" s="1322" t="s">
        <v>51</v>
      </c>
      <c r="AS31" s="1323" t="s">
        <v>2513</v>
      </c>
      <c r="AT31" s="1277"/>
      <c r="AU31" s="1277"/>
      <c r="AV31" s="4422">
        <v>1</v>
      </c>
      <c r="AW31" s="4415" t="s">
        <v>2514</v>
      </c>
      <c r="AX31" s="4415"/>
    </row>
    <row r="32" spans="2:50" s="38" customFormat="1" ht="23.25" customHeight="1">
      <c r="B32" s="34"/>
      <c r="C32" s="34"/>
      <c r="D32" s="34"/>
      <c r="E32" s="34"/>
      <c r="F32" s="34"/>
      <c r="G32" s="34"/>
      <c r="H32" s="34"/>
      <c r="I32" s="34"/>
      <c r="J32" s="34"/>
      <c r="K32" s="34"/>
      <c r="L32" s="1295">
        <f>LARGE(L5:L31,1)+1</f>
        <v>26</v>
      </c>
      <c r="M32" s="1296" t="s">
        <v>1383</v>
      </c>
      <c r="N32" s="1295"/>
      <c r="O32" s="1285" t="s">
        <v>232</v>
      </c>
      <c r="P32" s="1295"/>
      <c r="Q32" s="1285" t="s">
        <v>953</v>
      </c>
      <c r="R32" s="1295"/>
      <c r="S32" s="34"/>
      <c r="T32" s="213"/>
      <c r="V32" s="1295">
        <f>LARGE(V5:V31,1)+1</f>
        <v>25</v>
      </c>
      <c r="W32" s="1296" t="s">
        <v>1295</v>
      </c>
      <c r="X32" s="1295">
        <f>LARGE(X5:X31,1)+1</f>
        <v>83</v>
      </c>
      <c r="Y32" s="1296" t="s">
        <v>1381</v>
      </c>
      <c r="Z32" s="1295">
        <f>LARGE(Z5:Z31,1)+1</f>
        <v>138</v>
      </c>
      <c r="AA32" s="1296" t="s">
        <v>1382</v>
      </c>
      <c r="AB32" s="1295"/>
      <c r="AC32" s="1289" t="s">
        <v>953</v>
      </c>
      <c r="AD32" s="1295">
        <f>LARGE(AD5:AD31,1)+1</f>
        <v>244</v>
      </c>
      <c r="AE32" s="1296" t="s">
        <v>1188</v>
      </c>
      <c r="AF32" s="1310"/>
      <c r="AG32" s="1288" t="s">
        <v>114</v>
      </c>
      <c r="AH32" s="1290">
        <f>LARGE(AH4:AH31,1)+1</f>
        <v>29</v>
      </c>
      <c r="AI32" s="1291" t="s">
        <v>2515</v>
      </c>
      <c r="AJ32" s="1307"/>
      <c r="AK32" s="1290">
        <f>LARGE(AK4:AK31,1)+1</f>
        <v>85</v>
      </c>
      <c r="AL32" s="1291" t="s">
        <v>2516</v>
      </c>
      <c r="AM32" s="276"/>
      <c r="AN32" s="276"/>
      <c r="AO32" s="563"/>
      <c r="AP32" s="1300" t="s">
        <v>2517</v>
      </c>
      <c r="AR32" s="561"/>
      <c r="AS32" s="687"/>
      <c r="AT32" s="1277"/>
      <c r="AU32" s="1277"/>
      <c r="AV32" s="4422"/>
      <c r="AW32" s="4415"/>
      <c r="AX32" s="4415"/>
    </row>
    <row r="33" spans="2:50" s="38" customFormat="1" ht="23.25">
      <c r="B33" s="34"/>
      <c r="C33" s="34"/>
      <c r="D33" s="34"/>
      <c r="E33" s="34"/>
      <c r="F33" s="34"/>
      <c r="G33" s="34"/>
      <c r="H33" s="34"/>
      <c r="I33" s="34"/>
      <c r="J33" s="34"/>
      <c r="K33" s="34"/>
      <c r="L33" s="1295">
        <f>LARGE(L5:L32,1)+1</f>
        <v>27</v>
      </c>
      <c r="M33" s="1296" t="s">
        <v>1389</v>
      </c>
      <c r="N33" s="1295">
        <f>LARGE(N5:N32,1)+1</f>
        <v>72</v>
      </c>
      <c r="O33" s="1296" t="s">
        <v>1167</v>
      </c>
      <c r="P33" s="1295">
        <f>LARGE(P5:P32,1)+1</f>
        <v>113</v>
      </c>
      <c r="Q33" s="1296" t="s">
        <v>1390</v>
      </c>
      <c r="R33" s="1295"/>
      <c r="S33" s="1286" t="s">
        <v>1285</v>
      </c>
      <c r="T33" s="213"/>
      <c r="V33" s="1295">
        <f>LARGE(V5:V32,1)+1</f>
        <v>26</v>
      </c>
      <c r="W33" s="1296" t="s">
        <v>1304</v>
      </c>
      <c r="X33" s="1295">
        <f>LARGE(X5:X32,1)+1</f>
        <v>84</v>
      </c>
      <c r="Y33" s="1296" t="s">
        <v>1226</v>
      </c>
      <c r="Z33" s="1295">
        <f>LARGE(Z5:Z32,1)+1</f>
        <v>139</v>
      </c>
      <c r="AA33" s="1296" t="s">
        <v>2518</v>
      </c>
      <c r="AB33" s="1295">
        <f>LARGE(AB5:AB32,1)+1</f>
        <v>189</v>
      </c>
      <c r="AC33" s="1296" t="s">
        <v>1386</v>
      </c>
      <c r="AD33" s="1295">
        <f>LARGE(AD5:AD32,1)+1</f>
        <v>245</v>
      </c>
      <c r="AE33" s="1296" t="s">
        <v>1387</v>
      </c>
      <c r="AF33" s="1310">
        <f>LARGE(AF5:AF32,1)+1</f>
        <v>290</v>
      </c>
      <c r="AG33" s="1296" t="s">
        <v>1388</v>
      </c>
      <c r="AH33" s="1290">
        <f>LARGE(AH4:AH32,1)+1</f>
        <v>30</v>
      </c>
      <c r="AI33" s="1291" t="s">
        <v>2519</v>
      </c>
      <c r="AJ33" s="1307"/>
      <c r="AK33" s="1290">
        <f>LARGE(AK4:AK32,1)+1</f>
        <v>86</v>
      </c>
      <c r="AL33" s="1291" t="s">
        <v>2520</v>
      </c>
      <c r="AM33" s="276"/>
      <c r="AN33" s="276"/>
      <c r="AO33" s="563"/>
      <c r="AP33" s="1300" t="s">
        <v>2521</v>
      </c>
      <c r="AR33" s="1322" t="s">
        <v>51</v>
      </c>
      <c r="AS33" s="1323" t="s">
        <v>2522</v>
      </c>
      <c r="AT33" s="1277"/>
      <c r="AU33" s="1277"/>
      <c r="AV33" s="1298">
        <v>2</v>
      </c>
      <c r="AW33" s="1301" t="s">
        <v>2523</v>
      </c>
      <c r="AX33" s="1301"/>
    </row>
    <row r="34" spans="2:50" s="38" customFormat="1" ht="18.75">
      <c r="B34" s="34"/>
      <c r="C34" s="34"/>
      <c r="D34" s="34"/>
      <c r="E34" s="34"/>
      <c r="F34" s="34"/>
      <c r="G34" s="34"/>
      <c r="H34" s="34"/>
      <c r="I34" s="34"/>
      <c r="J34" s="34"/>
      <c r="K34" s="34"/>
      <c r="L34" s="1295">
        <f>LARGE(L5:L33,1)+1</f>
        <v>28</v>
      </c>
      <c r="M34" s="1296" t="s">
        <v>1392</v>
      </c>
      <c r="N34" s="1295">
        <f>LARGE(N5:N33,1)+1</f>
        <v>73</v>
      </c>
      <c r="O34" s="1296" t="s">
        <v>1205</v>
      </c>
      <c r="P34" s="1295">
        <f>LARGE(P5:P33,1)+1</f>
        <v>114</v>
      </c>
      <c r="Q34" s="1296" t="s">
        <v>1393</v>
      </c>
      <c r="R34" s="1295">
        <f>LARGE(R5:R33,1)+1</f>
        <v>155</v>
      </c>
      <c r="S34" s="1296" t="s">
        <v>1351</v>
      </c>
      <c r="T34" s="213"/>
      <c r="V34" s="1295">
        <f>LARGE(V5:V33,1)+1</f>
        <v>27</v>
      </c>
      <c r="W34" s="1296" t="s">
        <v>1304</v>
      </c>
      <c r="X34" s="1295"/>
      <c r="Y34" s="1309"/>
      <c r="Z34" s="1295">
        <f>LARGE(Z5:Z33,1)+1</f>
        <v>140</v>
      </c>
      <c r="AA34" s="1296" t="s">
        <v>1385</v>
      </c>
      <c r="AB34" s="1295">
        <f>LARGE(AB5:AB33,1)+1</f>
        <v>190</v>
      </c>
      <c r="AC34" s="1296" t="s">
        <v>1390</v>
      </c>
      <c r="AD34" s="1295">
        <f>LARGE(AD5:AD33,1)+1</f>
        <v>246</v>
      </c>
      <c r="AE34" s="1296" t="s">
        <v>1203</v>
      </c>
      <c r="AF34" s="1324"/>
      <c r="AG34" s="1324"/>
      <c r="AH34" s="1290">
        <f>LARGE(AH4:AH33,1)+1</f>
        <v>31</v>
      </c>
      <c r="AI34" s="1291" t="s">
        <v>2524</v>
      </c>
      <c r="AJ34" s="1307"/>
      <c r="AK34" s="1290">
        <f>LARGE(AK4:AK33,1)+1</f>
        <v>87</v>
      </c>
      <c r="AL34" s="1291" t="s">
        <v>2525</v>
      </c>
      <c r="AM34" s="276"/>
      <c r="AN34" s="276"/>
      <c r="AO34" s="563"/>
      <c r="AP34" s="1300" t="s">
        <v>2526</v>
      </c>
      <c r="AR34" s="561"/>
      <c r="AS34" s="687"/>
      <c r="AT34" s="1277"/>
      <c r="AU34" s="1277"/>
      <c r="AV34" s="1298">
        <v>3</v>
      </c>
      <c r="AW34" s="1301" t="s">
        <v>2527</v>
      </c>
      <c r="AX34" s="1301"/>
    </row>
    <row r="35" spans="2:50" s="38" customFormat="1" ht="18.75">
      <c r="B35" s="34"/>
      <c r="C35" s="34"/>
      <c r="D35" s="34"/>
      <c r="E35" s="34"/>
      <c r="F35" s="34"/>
      <c r="G35" s="34"/>
      <c r="H35" s="34"/>
      <c r="I35" s="34"/>
      <c r="J35" s="34"/>
      <c r="K35" s="34"/>
      <c r="L35" s="1295">
        <f>LARGE(L5:L34,1)+1</f>
        <v>29</v>
      </c>
      <c r="M35" s="1296" t="s">
        <v>1392</v>
      </c>
      <c r="N35" s="1295">
        <f>LARGE(N5:N34,1)+1</f>
        <v>74</v>
      </c>
      <c r="O35" s="1296" t="s">
        <v>1239</v>
      </c>
      <c r="P35" s="1295">
        <f>LARGE(P5:P34,1)+1</f>
        <v>115</v>
      </c>
      <c r="Q35" s="1296" t="s">
        <v>1395</v>
      </c>
      <c r="R35" s="1295">
        <f>LARGE(R5:R34,1)+1</f>
        <v>156</v>
      </c>
      <c r="S35" s="1296" t="s">
        <v>1366</v>
      </c>
      <c r="T35" s="213"/>
      <c r="V35" s="1295">
        <f>LARGE(V5:V34,1)+1</f>
        <v>28</v>
      </c>
      <c r="W35" s="1296" t="s">
        <v>1384</v>
      </c>
      <c r="X35" s="1295"/>
      <c r="Y35" s="1288" t="s">
        <v>44</v>
      </c>
      <c r="Z35" s="1295">
        <f>LARGE(Z5:Z34,1)+1</f>
        <v>141</v>
      </c>
      <c r="AA35" s="1296" t="s">
        <v>1391</v>
      </c>
      <c r="AB35" s="1295">
        <f>LARGE(AB5:AB34,1)+1</f>
        <v>191</v>
      </c>
      <c r="AC35" s="1296" t="s">
        <v>1393</v>
      </c>
      <c r="AD35" s="1295">
        <f>LARGE(AD5:AD34,1)+1</f>
        <v>247</v>
      </c>
      <c r="AE35" s="1296" t="s">
        <v>1215</v>
      </c>
      <c r="AF35" s="1324"/>
      <c r="AG35" s="1324"/>
      <c r="AH35" s="1290">
        <f>LARGE(AH4:AH34,1)+1</f>
        <v>32</v>
      </c>
      <c r="AI35" s="1291" t="s">
        <v>2528</v>
      </c>
      <c r="AJ35" s="1307"/>
      <c r="AK35" s="1290">
        <f>LARGE(AK4:AK34,1)+1</f>
        <v>88</v>
      </c>
      <c r="AL35" s="1291" t="s">
        <v>2529</v>
      </c>
      <c r="AM35" s="276"/>
      <c r="AN35" s="276"/>
      <c r="AO35" s="563"/>
      <c r="AP35" s="1300" t="s">
        <v>2530</v>
      </c>
      <c r="AR35" s="1322" t="s">
        <v>51</v>
      </c>
      <c r="AS35" s="1323" t="s">
        <v>2531</v>
      </c>
      <c r="AT35" s="1277"/>
      <c r="AU35" s="1277"/>
      <c r="AV35" s="1298">
        <v>4</v>
      </c>
      <c r="AW35" s="1325" t="s">
        <v>2532</v>
      </c>
      <c r="AX35" s="1325"/>
    </row>
    <row r="36" spans="2:50" s="38" customFormat="1" ht="23.25" customHeight="1">
      <c r="B36" s="34"/>
      <c r="C36" s="34"/>
      <c r="D36" s="34"/>
      <c r="E36" s="34"/>
      <c r="F36" s="34"/>
      <c r="G36" s="34"/>
      <c r="H36" s="34"/>
      <c r="I36" s="34"/>
      <c r="J36" s="34"/>
      <c r="K36" s="34"/>
      <c r="L36" s="1295">
        <f>LARGE(L5:L35,1)+1</f>
        <v>30</v>
      </c>
      <c r="M36" s="1296" t="s">
        <v>1397</v>
      </c>
      <c r="N36" s="1295">
        <f>LARGE(N5:N35,1)+1</f>
        <v>75</v>
      </c>
      <c r="O36" s="1296" t="s">
        <v>1251</v>
      </c>
      <c r="P36" s="1295">
        <f>LARGE(P5:P35,1)+1</f>
        <v>116</v>
      </c>
      <c r="Q36" s="1296" t="s">
        <v>1398</v>
      </c>
      <c r="R36" s="1295">
        <f>LARGE(R5:R35,1)+1</f>
        <v>157</v>
      </c>
      <c r="S36" s="1296" t="s">
        <v>1372</v>
      </c>
      <c r="T36" s="213"/>
      <c r="V36" s="1295">
        <f>LARGE(V5:V35,1)+1</f>
        <v>29</v>
      </c>
      <c r="W36" s="1296" t="s">
        <v>2533</v>
      </c>
      <c r="X36" s="1295">
        <f>LARGE(X5:X35,1)+1</f>
        <v>85</v>
      </c>
      <c r="Y36" s="1296" t="s">
        <v>1246</v>
      </c>
      <c r="Z36" s="1295">
        <f>LARGE(Z5:Z35,1)+1</f>
        <v>142</v>
      </c>
      <c r="AA36" s="1296" t="s">
        <v>1394</v>
      </c>
      <c r="AB36" s="1295">
        <f>LARGE(AB5:AB35,1)+1</f>
        <v>192</v>
      </c>
      <c r="AC36" s="1296" t="s">
        <v>1396</v>
      </c>
      <c r="AD36" s="1295">
        <f>LARGE(AD5:AD35,1)+1</f>
        <v>248</v>
      </c>
      <c r="AE36" s="1296" t="s">
        <v>1228</v>
      </c>
      <c r="AF36" s="1324"/>
      <c r="AG36" s="1324"/>
      <c r="AH36" s="1290">
        <f>LARGE(AH4:AH35,1)+1</f>
        <v>33</v>
      </c>
      <c r="AI36" s="1291" t="s">
        <v>2534</v>
      </c>
      <c r="AJ36" s="1307"/>
      <c r="AK36" s="1290">
        <f>LARGE(AK4:AK35,1)+1</f>
        <v>89</v>
      </c>
      <c r="AL36" s="1291" t="s">
        <v>2535</v>
      </c>
      <c r="AM36" s="276"/>
      <c r="AN36" s="276"/>
      <c r="AO36" s="563"/>
      <c r="AP36" s="1300" t="s">
        <v>2536</v>
      </c>
      <c r="AR36" s="1277"/>
      <c r="AS36" s="1277"/>
      <c r="AT36" s="1277"/>
      <c r="AU36" s="1277"/>
      <c r="AV36" s="1298"/>
      <c r="AW36" s="4427" t="s">
        <v>2537</v>
      </c>
      <c r="AX36" s="4427"/>
    </row>
    <row r="37" spans="2:50" s="38" customFormat="1" ht="18.75">
      <c r="B37" s="34"/>
      <c r="C37" s="34"/>
      <c r="D37" s="34"/>
      <c r="E37" s="34"/>
      <c r="F37" s="34"/>
      <c r="G37" s="34"/>
      <c r="H37" s="34"/>
      <c r="I37" s="34"/>
      <c r="J37" s="34"/>
      <c r="K37" s="34"/>
      <c r="L37" s="1295">
        <f>LARGE(L5:L36,1)+1</f>
        <v>31</v>
      </c>
      <c r="M37" s="1296" t="s">
        <v>1401</v>
      </c>
      <c r="N37" s="1295">
        <f>LARGE(N5:N36,1)+1</f>
        <v>76</v>
      </c>
      <c r="O37" s="1296" t="s">
        <v>1260</v>
      </c>
      <c r="P37" s="1295">
        <f>LARGE(P5:P36,1)+1</f>
        <v>117</v>
      </c>
      <c r="Q37" s="1296" t="s">
        <v>1402</v>
      </c>
      <c r="R37" s="1295"/>
      <c r="S37" s="1326"/>
      <c r="T37" s="213"/>
      <c r="V37" s="1295">
        <f>LARGE(V5:V36,1)+1</f>
        <v>30</v>
      </c>
      <c r="W37" s="1296" t="s">
        <v>1312</v>
      </c>
      <c r="X37" s="1295">
        <f>LARGE(X5:X36,1)+1</f>
        <v>86</v>
      </c>
      <c r="Y37" s="1296" t="s">
        <v>1399</v>
      </c>
      <c r="Z37" s="1295">
        <f>LARGE(Z5:Z36,1)+1</f>
        <v>143</v>
      </c>
      <c r="AA37" s="1289" t="s">
        <v>46</v>
      </c>
      <c r="AB37" s="1295">
        <f>LARGE(AB5:AB36,1)+1</f>
        <v>193</v>
      </c>
      <c r="AC37" s="1296" t="s">
        <v>1147</v>
      </c>
      <c r="AD37" s="1295">
        <f>LARGE(AD5:AD36,1)+1</f>
        <v>249</v>
      </c>
      <c r="AE37" s="1296" t="s">
        <v>1400</v>
      </c>
      <c r="AF37" s="1324"/>
      <c r="AG37" s="1324"/>
      <c r="AH37" s="1290">
        <f>LARGE(AH4:AH36,1)+1</f>
        <v>34</v>
      </c>
      <c r="AI37" s="1291" t="s">
        <v>2538</v>
      </c>
      <c r="AJ37" s="1307"/>
      <c r="AK37" s="1290">
        <f>LARGE(AK4:AK36,1)+1</f>
        <v>90</v>
      </c>
      <c r="AL37" s="1291" t="s">
        <v>2539</v>
      </c>
      <c r="AM37" s="276"/>
      <c r="AN37" s="276"/>
      <c r="AO37" s="563"/>
      <c r="AP37" s="1300" t="s">
        <v>2540</v>
      </c>
      <c r="AR37" s="1277"/>
      <c r="AS37" s="1277"/>
      <c r="AT37" s="1277"/>
      <c r="AU37" s="1277"/>
      <c r="AV37" s="1298"/>
      <c r="AW37" s="4427"/>
      <c r="AX37" s="4427"/>
    </row>
    <row r="38" spans="2:50" s="38" customFormat="1" ht="23.25">
      <c r="B38" s="34"/>
      <c r="C38" s="34"/>
      <c r="D38" s="34"/>
      <c r="E38" s="34"/>
      <c r="F38" s="34"/>
      <c r="G38" s="34"/>
      <c r="H38" s="34"/>
      <c r="I38" s="34"/>
      <c r="J38" s="34"/>
      <c r="K38" s="34"/>
      <c r="L38" s="1295">
        <f>LARGE(L5:L37,1)+1</f>
        <v>32</v>
      </c>
      <c r="M38" s="1296" t="s">
        <v>1405</v>
      </c>
      <c r="N38" s="1295">
        <f>LARGE(N5:N37,1)+1</f>
        <v>77</v>
      </c>
      <c r="O38" s="1296" t="s">
        <v>1269</v>
      </c>
      <c r="P38" s="1295">
        <f>LARGE(P5:P37,1)+1</f>
        <v>118</v>
      </c>
      <c r="Q38" s="1296" t="s">
        <v>1406</v>
      </c>
      <c r="R38" s="1295"/>
      <c r="S38" s="1286" t="s">
        <v>114</v>
      </c>
      <c r="T38" s="213"/>
      <c r="V38" s="1295">
        <f>LARGE(V5:V37,1)+1</f>
        <v>31</v>
      </c>
      <c r="W38" s="1296" t="s">
        <v>1263</v>
      </c>
      <c r="X38" s="1295">
        <f>LARGE(X5:X37,1)+1</f>
        <v>87</v>
      </c>
      <c r="Y38" s="1296" t="s">
        <v>1256</v>
      </c>
      <c r="Z38" s="1295">
        <f>LARGE(Z5:Z37,1)+1</f>
        <v>144</v>
      </c>
      <c r="AA38" s="1296" t="s">
        <v>1150</v>
      </c>
      <c r="AB38" s="1295">
        <f>LARGE(AB5:AB37,1)+1</f>
        <v>194</v>
      </c>
      <c r="AC38" s="1296" t="s">
        <v>1160</v>
      </c>
      <c r="AD38" s="1295">
        <f>LARGE(AD5:AD37,1)+1</f>
        <v>250</v>
      </c>
      <c r="AE38" s="1296" t="s">
        <v>1404</v>
      </c>
      <c r="AF38" s="1324"/>
      <c r="AG38" s="1324"/>
      <c r="AH38" s="1290">
        <f>LARGE(AH4:AH37,1)+1</f>
        <v>35</v>
      </c>
      <c r="AI38" s="1291" t="s">
        <v>2541</v>
      </c>
      <c r="AJ38" s="1307"/>
      <c r="AK38" s="1290">
        <f>LARGE(AK4:AK37,1)+1</f>
        <v>91</v>
      </c>
      <c r="AL38" s="1291" t="s">
        <v>2542</v>
      </c>
      <c r="AM38" s="276"/>
      <c r="AN38" s="276"/>
      <c r="AO38" s="563"/>
      <c r="AP38" s="1300" t="s">
        <v>2543</v>
      </c>
      <c r="AR38" s="1298"/>
      <c r="AS38" s="1327" t="s">
        <v>2544</v>
      </c>
      <c r="AT38" s="1281"/>
      <c r="AU38" s="1281"/>
      <c r="AV38" s="1298"/>
      <c r="AW38" s="1325"/>
      <c r="AX38" s="1325"/>
    </row>
    <row r="39" spans="2:50" s="38" customFormat="1" ht="23.25" customHeight="1">
      <c r="B39" s="34"/>
      <c r="C39" s="34"/>
      <c r="D39" s="34"/>
      <c r="E39" s="34"/>
      <c r="F39" s="34"/>
      <c r="G39" s="34"/>
      <c r="H39" s="34"/>
      <c r="I39" s="34"/>
      <c r="J39" s="34"/>
      <c r="K39" s="34"/>
      <c r="L39" s="1295"/>
      <c r="M39" s="1285" t="s">
        <v>43</v>
      </c>
      <c r="N39" s="1295">
        <f>LARGE(N5:N38,1)+1</f>
        <v>78</v>
      </c>
      <c r="O39" s="1296" t="s">
        <v>1280</v>
      </c>
      <c r="P39" s="1295">
        <f>LARGE(P5:P38,1)+1</f>
        <v>119</v>
      </c>
      <c r="Q39" s="1296" t="s">
        <v>1407</v>
      </c>
      <c r="R39" s="1295">
        <f>LARGE(R5:R38,1)+1</f>
        <v>158</v>
      </c>
      <c r="S39" s="1296" t="s">
        <v>1388</v>
      </c>
      <c r="T39" s="213"/>
      <c r="V39" s="1295">
        <f>LARGE(V5:V38,1)+1</f>
        <v>32</v>
      </c>
      <c r="W39" s="1296" t="s">
        <v>1320</v>
      </c>
      <c r="X39" s="1295">
        <f>LARGE(X5:X38,1)+1</f>
        <v>88</v>
      </c>
      <c r="Y39" s="1296" t="s">
        <v>1266</v>
      </c>
      <c r="Z39" s="1295">
        <f>LARGE(Z5:Z38,1)+1</f>
        <v>145</v>
      </c>
      <c r="AA39" s="1296" t="s">
        <v>1164</v>
      </c>
      <c r="AB39" s="1295">
        <f>LARGE(AB5:AB38,1)+1</f>
        <v>195</v>
      </c>
      <c r="AC39" s="1296" t="s">
        <v>1395</v>
      </c>
      <c r="AD39" s="1295"/>
      <c r="AE39" s="1311"/>
      <c r="AF39" s="1324"/>
      <c r="AG39" s="1324"/>
      <c r="AH39" s="1290">
        <f>LARGE(AH4:AH38,1)+1</f>
        <v>36</v>
      </c>
      <c r="AI39" s="1291" t="s">
        <v>2545</v>
      </c>
      <c r="AJ39" s="1307"/>
      <c r="AK39" s="1290">
        <f>LARGE(AK4:AK38,1)+1</f>
        <v>92</v>
      </c>
      <c r="AL39" s="1291" t="s">
        <v>2546</v>
      </c>
      <c r="AM39" s="276"/>
      <c r="AN39" s="276"/>
      <c r="AO39" s="563"/>
      <c r="AP39" s="1300" t="s">
        <v>2547</v>
      </c>
      <c r="AR39" s="1298"/>
      <c r="AS39" s="1281"/>
      <c r="AT39" s="1281"/>
      <c r="AU39" s="1281"/>
      <c r="AV39" s="1302" t="s">
        <v>20</v>
      </c>
      <c r="AW39" s="1303" t="s">
        <v>2548</v>
      </c>
      <c r="AX39" s="1301"/>
    </row>
    <row r="40" spans="2:50" s="38" customFormat="1" ht="18.75">
      <c r="B40" s="34"/>
      <c r="C40" s="34"/>
      <c r="D40" s="34"/>
      <c r="E40" s="34"/>
      <c r="F40" s="34"/>
      <c r="G40" s="34"/>
      <c r="H40" s="34"/>
      <c r="I40" s="34"/>
      <c r="J40" s="34"/>
      <c r="K40" s="34"/>
      <c r="L40" s="1295">
        <f>LARGE(L5:L39,1)+1</f>
        <v>33</v>
      </c>
      <c r="M40" s="1296" t="s">
        <v>1152</v>
      </c>
      <c r="N40" s="1295">
        <f>LARGE(N5:N39,1)+1</f>
        <v>79</v>
      </c>
      <c r="O40" s="1296" t="s">
        <v>1289</v>
      </c>
      <c r="P40" s="1295">
        <f>LARGE(P5:P39,1)+1</f>
        <v>120</v>
      </c>
      <c r="Q40" s="1296" t="s">
        <v>1410</v>
      </c>
      <c r="R40" s="1295"/>
      <c r="S40" s="1309"/>
      <c r="T40" s="213"/>
      <c r="V40" s="1295">
        <f>LARGE(V5:V39,1)+1</f>
        <v>33</v>
      </c>
      <c r="W40" s="1296" t="s">
        <v>1328</v>
      </c>
      <c r="X40" s="1295">
        <f>LARGE(X5:X39,1)+1</f>
        <v>89</v>
      </c>
      <c r="Y40" s="1296" t="s">
        <v>1408</v>
      </c>
      <c r="Z40" s="1295">
        <f>LARGE(Z5:Z39,1)+1</f>
        <v>146</v>
      </c>
      <c r="AA40" s="1296" t="s">
        <v>1178</v>
      </c>
      <c r="AB40" s="1295">
        <f>LARGE(AB5:AB39,1)+1</f>
        <v>196</v>
      </c>
      <c r="AC40" s="1296" t="s">
        <v>1409</v>
      </c>
      <c r="AD40" s="1295"/>
      <c r="AE40" s="1289" t="s">
        <v>878</v>
      </c>
      <c r="AF40" s="1324"/>
      <c r="AG40" s="1324"/>
      <c r="AH40" s="1290">
        <f>LARGE(AH4:AH39,1)+1</f>
        <v>37</v>
      </c>
      <c r="AI40" s="1291" t="s">
        <v>2549</v>
      </c>
      <c r="AJ40" s="1307"/>
      <c r="AK40" s="1290">
        <f>LARGE(AK4:AK39,1)+1</f>
        <v>93</v>
      </c>
      <c r="AL40" s="1291" t="s">
        <v>2550</v>
      </c>
      <c r="AM40" s="276"/>
      <c r="AN40" s="276"/>
      <c r="AO40" s="563"/>
      <c r="AP40" s="1300" t="s">
        <v>2551</v>
      </c>
      <c r="AR40" s="1298">
        <v>1</v>
      </c>
      <c r="AS40" s="1301" t="s">
        <v>2552</v>
      </c>
      <c r="AT40" s="1281"/>
      <c r="AU40" s="1281"/>
      <c r="AV40" s="1298">
        <v>1</v>
      </c>
      <c r="AW40" s="1301" t="s">
        <v>2553</v>
      </c>
      <c r="AX40" s="1301"/>
    </row>
    <row r="41" spans="2:50" s="38" customFormat="1" ht="30">
      <c r="B41" s="34"/>
      <c r="C41" s="34"/>
      <c r="D41" s="34"/>
      <c r="E41" s="34"/>
      <c r="F41" s="34"/>
      <c r="G41" s="34"/>
      <c r="H41" s="34"/>
      <c r="I41" s="34"/>
      <c r="J41" s="34"/>
      <c r="K41" s="34"/>
      <c r="L41" s="1295">
        <f>LARGE(L5:L40,1)+1</f>
        <v>34</v>
      </c>
      <c r="M41" s="1296" t="s">
        <v>1166</v>
      </c>
      <c r="N41" s="1295">
        <f>LARGE(N5:N40,1)+1</f>
        <v>80</v>
      </c>
      <c r="O41" s="1296" t="s">
        <v>1308</v>
      </c>
      <c r="P41" s="1295">
        <f>LARGE(P5:P40,1)+1</f>
        <v>121</v>
      </c>
      <c r="Q41" s="1296" t="s">
        <v>1413</v>
      </c>
      <c r="R41" s="1295"/>
      <c r="S41" s="1309"/>
      <c r="T41" s="213"/>
      <c r="V41" s="1295">
        <f>LARGE(V5:V40,1)+1</f>
        <v>34</v>
      </c>
      <c r="W41" s="1296" t="s">
        <v>1403</v>
      </c>
      <c r="X41" s="1295">
        <f>LARGE(X5:X40,1)+1</f>
        <v>90</v>
      </c>
      <c r="Y41" s="1296" t="s">
        <v>1277</v>
      </c>
      <c r="Z41" s="1295">
        <f>LARGE(Z5:Z40,1)+1</f>
        <v>147</v>
      </c>
      <c r="AA41" s="1296" t="s">
        <v>1411</v>
      </c>
      <c r="AB41" s="1295">
        <f>LARGE(AB5:AB40,1)+1</f>
        <v>197</v>
      </c>
      <c r="AC41" s="1296" t="s">
        <v>1174</v>
      </c>
      <c r="AD41" s="1295">
        <f>LARGE(AD5:AD40,1)+1</f>
        <v>251</v>
      </c>
      <c r="AE41" s="1296" t="s">
        <v>1412</v>
      </c>
      <c r="AF41" s="1324"/>
      <c r="AG41" s="1324"/>
      <c r="AH41" s="1290">
        <f>LARGE(AH4:AH40,1)+1</f>
        <v>38</v>
      </c>
      <c r="AI41" s="1291" t="s">
        <v>2554</v>
      </c>
      <c r="AJ41" s="1307"/>
      <c r="AK41" s="1290">
        <f>LARGE(AK4:AK40,1)+1</f>
        <v>94</v>
      </c>
      <c r="AL41" s="1291" t="s">
        <v>2555</v>
      </c>
      <c r="AM41" s="276"/>
      <c r="AN41" s="276"/>
      <c r="AO41" s="563"/>
      <c r="AP41" s="1297" t="s">
        <v>43</v>
      </c>
      <c r="AR41" s="1298">
        <v>2</v>
      </c>
      <c r="AS41" s="1301" t="s">
        <v>2556</v>
      </c>
      <c r="AT41" s="1281"/>
      <c r="AU41" s="1281"/>
      <c r="AV41" s="1298">
        <v>2</v>
      </c>
      <c r="AW41" s="1301" t="s">
        <v>2557</v>
      </c>
      <c r="AX41" s="1301"/>
    </row>
    <row r="42" spans="2:50" s="38" customFormat="1" ht="46.5" customHeight="1">
      <c r="B42" s="34"/>
      <c r="C42" s="34"/>
      <c r="D42" s="34"/>
      <c r="E42" s="34"/>
      <c r="F42" s="34"/>
      <c r="G42" s="34"/>
      <c r="H42" s="34"/>
      <c r="I42" s="34"/>
      <c r="J42" s="34"/>
      <c r="K42" s="34"/>
      <c r="L42" s="1295">
        <f>LARGE(L5:L41,1)+1</f>
        <v>35</v>
      </c>
      <c r="M42" s="1296" t="s">
        <v>1192</v>
      </c>
      <c r="N42" s="1295">
        <f>LARGE(N5:N41,1)+1</f>
        <v>81</v>
      </c>
      <c r="O42" s="1296" t="s">
        <v>1323</v>
      </c>
      <c r="P42" s="1295">
        <f>LARGE(P5:P41,1)+1</f>
        <v>122</v>
      </c>
      <c r="Q42" s="1296" t="s">
        <v>1414</v>
      </c>
      <c r="R42" s="1295"/>
      <c r="S42" s="1309"/>
      <c r="T42" s="213"/>
      <c r="V42" s="1295">
        <f>LARGE(V5:V41,1)+1</f>
        <v>35</v>
      </c>
      <c r="W42" s="1296" t="s">
        <v>1334</v>
      </c>
      <c r="X42" s="1295">
        <f>LARGE(X5:X41,1)+1</f>
        <v>91</v>
      </c>
      <c r="Y42" s="1296" t="s">
        <v>1286</v>
      </c>
      <c r="Z42" s="1295"/>
      <c r="AA42" s="1321"/>
      <c r="AB42" s="1295">
        <f>LARGE(AB5:AB41,1)+1</f>
        <v>198</v>
      </c>
      <c r="AC42" s="1296" t="s">
        <v>1398</v>
      </c>
      <c r="AD42" s="1295">
        <f>LARGE(AD5:AD41,1)+1</f>
        <v>252</v>
      </c>
      <c r="AE42" s="1296" t="s">
        <v>1248</v>
      </c>
      <c r="AF42" s="1324"/>
      <c r="AG42" s="1324"/>
      <c r="AH42" s="1290">
        <f>LARGE(AH4:AH41,1)+1</f>
        <v>39</v>
      </c>
      <c r="AI42" s="1291" t="s">
        <v>2558</v>
      </c>
      <c r="AJ42" s="1307"/>
      <c r="AK42" s="1290">
        <f>LARGE(AK4:AK41,1)+1</f>
        <v>95</v>
      </c>
      <c r="AL42" s="1291" t="s">
        <v>2559</v>
      </c>
      <c r="AM42" s="276"/>
      <c r="AN42" s="276"/>
      <c r="AO42" s="563"/>
      <c r="AP42" s="1300" t="s">
        <v>2560</v>
      </c>
      <c r="AR42" s="1298">
        <v>3</v>
      </c>
      <c r="AS42" s="1301" t="s">
        <v>2561</v>
      </c>
      <c r="AT42" s="1281"/>
      <c r="AU42" s="1281"/>
      <c r="AV42" s="1298"/>
      <c r="AW42" s="4426" t="s">
        <v>2562</v>
      </c>
      <c r="AX42" s="4426"/>
    </row>
    <row r="43" spans="2:50" s="38" customFormat="1" ht="18.75">
      <c r="B43" s="34"/>
      <c r="C43" s="34"/>
      <c r="D43" s="34"/>
      <c r="E43" s="34"/>
      <c r="F43" s="34"/>
      <c r="G43" s="34"/>
      <c r="H43" s="34"/>
      <c r="I43" s="34"/>
      <c r="J43" s="34"/>
      <c r="K43" s="34"/>
      <c r="L43" s="1295">
        <f>LARGE(L5:L42,1)+1</f>
        <v>36</v>
      </c>
      <c r="M43" s="1296" t="s">
        <v>1204</v>
      </c>
      <c r="N43" s="1295">
        <f>LARGE(N5:N42,1)+1</f>
        <v>82</v>
      </c>
      <c r="O43" s="1296" t="s">
        <v>1217</v>
      </c>
      <c r="P43" s="1295">
        <f>LARGE(P5:P42,1)+1</f>
        <v>123</v>
      </c>
      <c r="Q43" s="1296" t="s">
        <v>1417</v>
      </c>
      <c r="R43" s="1295"/>
      <c r="S43" s="1309"/>
      <c r="T43" s="213"/>
      <c r="V43" s="1295">
        <f>LARGE(V5:V42,1)+1</f>
        <v>36</v>
      </c>
      <c r="W43" s="1296" t="s">
        <v>1340</v>
      </c>
      <c r="X43" s="1295">
        <f>LARGE(X5:X42,1)+1</f>
        <v>92</v>
      </c>
      <c r="Y43" s="1296" t="s">
        <v>1296</v>
      </c>
      <c r="Z43" s="1295"/>
      <c r="AA43" s="1288" t="s">
        <v>231</v>
      </c>
      <c r="AB43" s="1295">
        <f>LARGE(AB5:AB42,1)+1</f>
        <v>199</v>
      </c>
      <c r="AC43" s="1296" t="s">
        <v>1416</v>
      </c>
      <c r="AD43" s="1295">
        <f>LARGE(AD5:AD42,1)+1</f>
        <v>253</v>
      </c>
      <c r="AE43" s="1296" t="s">
        <v>1258</v>
      </c>
      <c r="AF43" s="1324"/>
      <c r="AG43" s="1324"/>
      <c r="AH43" s="1290">
        <f>LARGE(AH4:AH42,1)+1</f>
        <v>40</v>
      </c>
      <c r="AI43" s="1291" t="s">
        <v>2563</v>
      </c>
      <c r="AJ43" s="1307"/>
      <c r="AK43" s="1290">
        <f>LARGE(AK4:AK42,1)+1</f>
        <v>96</v>
      </c>
      <c r="AL43" s="1291" t="s">
        <v>2564</v>
      </c>
      <c r="AM43" s="276"/>
      <c r="AN43" s="276"/>
      <c r="AO43" s="563"/>
      <c r="AP43" s="1300" t="s">
        <v>2565</v>
      </c>
      <c r="AR43" s="1298">
        <v>4</v>
      </c>
      <c r="AS43" s="1301" t="s">
        <v>2566</v>
      </c>
      <c r="AT43" s="1281"/>
      <c r="AU43" s="1281"/>
      <c r="AV43" s="1298"/>
      <c r="AW43" s="4426"/>
      <c r="AX43" s="4426"/>
    </row>
    <row r="44" spans="2:50" s="38" customFormat="1" ht="23.25" customHeight="1">
      <c r="B44" s="34"/>
      <c r="C44" s="34"/>
      <c r="D44" s="34"/>
      <c r="E44" s="34"/>
      <c r="F44" s="34"/>
      <c r="G44" s="34"/>
      <c r="H44" s="34"/>
      <c r="I44" s="34"/>
      <c r="J44" s="34"/>
      <c r="K44" s="34"/>
      <c r="L44" s="1295">
        <f>LARGE(L5:L43,1)+1</f>
        <v>37</v>
      </c>
      <c r="M44" s="1296" t="s">
        <v>1216</v>
      </c>
      <c r="N44" s="1295">
        <f>LARGE(N5:N43,1)+1</f>
        <v>83</v>
      </c>
      <c r="O44" s="1296" t="s">
        <v>1331</v>
      </c>
      <c r="P44" s="1295"/>
      <c r="Q44" s="1285" t="s">
        <v>1420</v>
      </c>
      <c r="R44" s="1295"/>
      <c r="S44" s="1309"/>
      <c r="T44" s="213"/>
      <c r="V44" s="1295">
        <f>LARGE(V5:V43,1)+1</f>
        <v>37</v>
      </c>
      <c r="W44" s="1296" t="s">
        <v>1344</v>
      </c>
      <c r="X44" s="1295">
        <f>LARGE(X5:X43,1)+1</f>
        <v>93</v>
      </c>
      <c r="Y44" s="1296" t="s">
        <v>1305</v>
      </c>
      <c r="Z44" s="1295">
        <f>LARGE(Z5:Z43,1)+1</f>
        <v>148</v>
      </c>
      <c r="AA44" s="1296" t="s">
        <v>1418</v>
      </c>
      <c r="AB44" s="1295">
        <f>LARGE(AB5:AB43,1)+1</f>
        <v>200</v>
      </c>
      <c r="AC44" s="1296" t="s">
        <v>1419</v>
      </c>
      <c r="AD44" s="1295">
        <f>LARGE(AD5:AD43,1)+1</f>
        <v>254</v>
      </c>
      <c r="AE44" s="1296" t="s">
        <v>1267</v>
      </c>
      <c r="AF44" s="1324"/>
      <c r="AG44" s="1324"/>
      <c r="AH44" s="1290">
        <f>LARGE(AH4:AH43,1)+1</f>
        <v>41</v>
      </c>
      <c r="AI44" s="1291" t="s">
        <v>2567</v>
      </c>
      <c r="AJ44" s="1307"/>
      <c r="AK44" s="1290">
        <f>LARGE(AK4:AK43,1)+1</f>
        <v>97</v>
      </c>
      <c r="AL44" s="1291" t="s">
        <v>2568</v>
      </c>
      <c r="AM44" s="276"/>
      <c r="AN44" s="276"/>
      <c r="AO44" s="563"/>
      <c r="AP44" s="1300" t="s">
        <v>2569</v>
      </c>
      <c r="AR44" s="1298">
        <v>5</v>
      </c>
      <c r="AS44" s="1301" t="s">
        <v>2570</v>
      </c>
      <c r="AT44" s="1281"/>
      <c r="AU44" s="1281"/>
      <c r="AV44" s="1298">
        <v>3</v>
      </c>
      <c r="AW44" s="1301" t="s">
        <v>2571</v>
      </c>
      <c r="AX44" s="1301"/>
    </row>
    <row r="45" spans="2:50" s="38" customFormat="1" ht="18.75">
      <c r="B45" s="34"/>
      <c r="C45" s="34"/>
      <c r="D45" s="34"/>
      <c r="E45" s="34"/>
      <c r="F45" s="34"/>
      <c r="G45" s="34"/>
      <c r="H45" s="34"/>
      <c r="I45" s="34"/>
      <c r="J45" s="34"/>
      <c r="K45" s="34"/>
      <c r="L45" s="1295">
        <f>LARGE(L5:L44,1)+1</f>
        <v>38</v>
      </c>
      <c r="M45" s="1296" t="s">
        <v>1229</v>
      </c>
      <c r="N45" s="1295">
        <f>LARGE(N5:N44,1)+1</f>
        <v>84</v>
      </c>
      <c r="O45" s="1296" t="s">
        <v>1342</v>
      </c>
      <c r="P45" s="1295">
        <f>LARGE(P5:P44,1)+1</f>
        <v>124</v>
      </c>
      <c r="Q45" s="1296" t="s">
        <v>1422</v>
      </c>
      <c r="R45" s="1295"/>
      <c r="S45" s="1309"/>
      <c r="T45" s="213"/>
      <c r="V45" s="1295">
        <f>LARGE(V5:V44,1)+1</f>
        <v>38</v>
      </c>
      <c r="W45" s="1296" t="s">
        <v>1352</v>
      </c>
      <c r="X45" s="1295">
        <f>LARGE(X5:X44,1)+1</f>
        <v>94</v>
      </c>
      <c r="Y45" s="1296" t="s">
        <v>1314</v>
      </c>
      <c r="Z45" s="1295">
        <f>LARGE(Z5:Z44,1)+1</f>
        <v>149</v>
      </c>
      <c r="AA45" s="1296" t="s">
        <v>1202</v>
      </c>
      <c r="AB45" s="1295">
        <f>LARGE(AB5:AB44,1)+1</f>
        <v>201</v>
      </c>
      <c r="AC45" s="1296" t="s">
        <v>1402</v>
      </c>
      <c r="AD45" s="1295">
        <f>LARGE(AD5:AD44,1)+1</f>
        <v>255</v>
      </c>
      <c r="AE45" s="1296" t="s">
        <v>1421</v>
      </c>
      <c r="AF45" s="1324"/>
      <c r="AG45" s="1324"/>
      <c r="AH45" s="1290">
        <f>LARGE(AH4:AH44,1)+1</f>
        <v>42</v>
      </c>
      <c r="AI45" s="1291" t="s">
        <v>2572</v>
      </c>
      <c r="AJ45" s="1307"/>
      <c r="AK45" s="1290">
        <f>LARGE(AK4:AK44,1)+1</f>
        <v>98</v>
      </c>
      <c r="AL45" s="1291" t="s">
        <v>2573</v>
      </c>
      <c r="AM45" s="276"/>
      <c r="AN45" s="276"/>
      <c r="AO45" s="563"/>
      <c r="AP45" s="1300" t="s">
        <v>2574</v>
      </c>
      <c r="AR45" s="1298"/>
      <c r="AS45" s="561"/>
      <c r="AT45" s="1281"/>
      <c r="AU45" s="1281"/>
      <c r="AV45" s="1298">
        <v>4</v>
      </c>
      <c r="AW45" s="1301" t="s">
        <v>2575</v>
      </c>
      <c r="AX45" s="1301"/>
    </row>
    <row r="46" spans="2:50" s="38" customFormat="1" ht="27" customHeight="1">
      <c r="B46" s="34"/>
      <c r="C46" s="34"/>
      <c r="D46" s="34"/>
      <c r="E46" s="34"/>
      <c r="F46" s="34"/>
      <c r="G46" s="34"/>
      <c r="H46" s="34"/>
      <c r="I46" s="34"/>
      <c r="J46" s="34"/>
      <c r="K46" s="34"/>
      <c r="L46" s="1295">
        <f>LARGE(L5:L45,1)+1</f>
        <v>39</v>
      </c>
      <c r="M46" s="1296" t="s">
        <v>1238</v>
      </c>
      <c r="N46" s="1295">
        <f>LARGE(N5:N45,1)+1</f>
        <v>85</v>
      </c>
      <c r="O46" s="1296" t="s">
        <v>1348</v>
      </c>
      <c r="P46" s="1295"/>
      <c r="Q46" s="1309"/>
      <c r="R46" s="1295"/>
      <c r="S46" s="1309"/>
      <c r="T46" s="213"/>
      <c r="V46" s="1295">
        <f>LARGE(V5:V45,1)+1</f>
        <v>39</v>
      </c>
      <c r="W46" s="1296" t="s">
        <v>1415</v>
      </c>
      <c r="X46" s="1295">
        <f>LARGE(X5:X45,1)+1</f>
        <v>95</v>
      </c>
      <c r="Y46" s="1296" t="s">
        <v>1322</v>
      </c>
      <c r="Z46" s="1295">
        <f>LARGE(Z5:Z45,1)+1</f>
        <v>150</v>
      </c>
      <c r="AA46" s="1296" t="s">
        <v>1264</v>
      </c>
      <c r="AB46" s="1295">
        <f>LARGE(AB5:AB45,1)+1</f>
        <v>202</v>
      </c>
      <c r="AC46" s="1296" t="s">
        <v>1406</v>
      </c>
      <c r="AD46" s="1295">
        <f>LARGE(AD5:AD45,1)+1</f>
        <v>256</v>
      </c>
      <c r="AE46" s="1296" t="s">
        <v>1211</v>
      </c>
      <c r="AF46" s="1324"/>
      <c r="AG46" s="1324"/>
      <c r="AH46" s="1290">
        <f>LARGE(AH4:AH45,1)+1</f>
        <v>43</v>
      </c>
      <c r="AI46" s="1291" t="s">
        <v>2576</v>
      </c>
      <c r="AJ46" s="1307"/>
      <c r="AK46" s="1290">
        <f>LARGE(AK4:AK45,1)+1</f>
        <v>99</v>
      </c>
      <c r="AL46" s="1291" t="s">
        <v>2577</v>
      </c>
      <c r="AM46" s="276"/>
      <c r="AN46" s="276"/>
      <c r="AO46" s="563"/>
      <c r="AP46" s="1300" t="s">
        <v>2578</v>
      </c>
      <c r="AR46" s="1298"/>
      <c r="AS46" s="561"/>
      <c r="AT46" s="1281"/>
      <c r="AU46" s="1281"/>
      <c r="AV46" s="1298">
        <v>5</v>
      </c>
      <c r="AW46" s="1301" t="s">
        <v>2579</v>
      </c>
      <c r="AX46" s="1301"/>
    </row>
    <row r="47" spans="2:50" ht="30">
      <c r="B47" s="34"/>
      <c r="C47" s="34"/>
      <c r="D47" s="34"/>
      <c r="E47" s="34"/>
      <c r="F47" s="34"/>
      <c r="G47" s="34"/>
      <c r="H47" s="34"/>
      <c r="I47" s="34"/>
      <c r="J47" s="34"/>
      <c r="K47" s="34"/>
      <c r="L47" s="1295">
        <f>LARGE(L5:L46,1)+1</f>
        <v>40</v>
      </c>
      <c r="M47" s="1296" t="s">
        <v>1250</v>
      </c>
      <c r="N47" s="1295"/>
      <c r="O47" s="1285" t="s">
        <v>45</v>
      </c>
      <c r="P47" s="1295"/>
      <c r="Q47" s="1285" t="s">
        <v>1136</v>
      </c>
      <c r="R47" s="1295"/>
      <c r="S47" s="1309"/>
      <c r="T47" s="213"/>
      <c r="V47" s="1295">
        <f>LARGE(V5:V46,1)+1</f>
        <v>40</v>
      </c>
      <c r="W47" s="1296" t="s">
        <v>1357</v>
      </c>
      <c r="X47" s="1295">
        <f>LARGE(X5:X46,1)+1</f>
        <v>96</v>
      </c>
      <c r="Y47" s="1296" t="s">
        <v>1330</v>
      </c>
      <c r="Z47" s="1295">
        <f>LARGE(Z5:Z46,1)+1</f>
        <v>151</v>
      </c>
      <c r="AA47" s="1296" t="s">
        <v>1274</v>
      </c>
      <c r="AB47" s="1295">
        <f>LARGE(AB5:AB46,1)+1</f>
        <v>203</v>
      </c>
      <c r="AC47" s="1296" t="s">
        <v>1407</v>
      </c>
      <c r="AD47" s="1295">
        <f>LARGE(AD5:AD46,1)+1</f>
        <v>257</v>
      </c>
      <c r="AE47" s="1296" t="s">
        <v>1278</v>
      </c>
      <c r="AF47" s="1324"/>
      <c r="AG47" s="1324"/>
      <c r="AH47" s="1290">
        <f>LARGE(AH4:AH46,1)+1</f>
        <v>44</v>
      </c>
      <c r="AI47" s="1291" t="s">
        <v>2580</v>
      </c>
      <c r="AJ47" s="1292"/>
      <c r="AK47" s="1290">
        <f>LARGE(AK4:AK46,1)+1</f>
        <v>100</v>
      </c>
      <c r="AL47" s="1291" t="s">
        <v>2581</v>
      </c>
      <c r="AM47" s="1275"/>
      <c r="AN47" s="1275"/>
      <c r="AO47" s="563"/>
      <c r="AP47" s="1297" t="s">
        <v>44</v>
      </c>
      <c r="AR47" s="1298">
        <v>1</v>
      </c>
      <c r="AS47" s="1301" t="s">
        <v>2582</v>
      </c>
      <c r="AV47" s="1298">
        <v>6</v>
      </c>
      <c r="AW47" s="1301" t="s">
        <v>2583</v>
      </c>
      <c r="AX47" s="1301"/>
    </row>
    <row r="48" spans="2:50" ht="27" customHeight="1">
      <c r="B48" s="34"/>
      <c r="C48" s="34"/>
      <c r="D48" s="34"/>
      <c r="E48" s="34"/>
      <c r="F48" s="34"/>
      <c r="G48" s="34"/>
      <c r="H48" s="34"/>
      <c r="I48" s="34"/>
      <c r="J48" s="34"/>
      <c r="K48" s="34"/>
      <c r="L48" s="1295">
        <f>LARGE(L5:L47,1)+1</f>
        <v>41</v>
      </c>
      <c r="M48" s="1296" t="s">
        <v>1259</v>
      </c>
      <c r="N48" s="1295">
        <f>LARGE(N5:N47,1)+1</f>
        <v>86</v>
      </c>
      <c r="O48" s="1296" t="s">
        <v>1377</v>
      </c>
      <c r="P48" s="1295">
        <f>LARGE(P5:P47,1)+1</f>
        <v>125</v>
      </c>
      <c r="Q48" s="1296" t="s">
        <v>1142</v>
      </c>
      <c r="R48" s="1295"/>
      <c r="S48" s="1309"/>
      <c r="T48" s="213"/>
      <c r="V48" s="1295">
        <f>LARGE(V5:V47,1)+1</f>
        <v>41</v>
      </c>
      <c r="W48" s="1296" t="s">
        <v>1362</v>
      </c>
      <c r="X48" s="1295">
        <f>LARGE(X5:X47,1)+1</f>
        <v>97</v>
      </c>
      <c r="Y48" s="1296" t="s">
        <v>1336</v>
      </c>
      <c r="Z48" s="1295">
        <f>LARGE(Z5:Z47,1)+1</f>
        <v>152</v>
      </c>
      <c r="AA48" s="1296" t="s">
        <v>1423</v>
      </c>
      <c r="AB48" s="1295">
        <f>LARGE(AB5:AB47,1)+1</f>
        <v>204</v>
      </c>
      <c r="AC48" s="1296" t="s">
        <v>1424</v>
      </c>
      <c r="AD48" s="1295">
        <f>LARGE(AD5:AD47,1)+1</f>
        <v>258</v>
      </c>
      <c r="AE48" s="1296" t="s">
        <v>1287</v>
      </c>
      <c r="AF48" s="1324"/>
      <c r="AG48" s="1324"/>
      <c r="AH48" s="1290">
        <f>LARGE(AH4:AH47,1)+1</f>
        <v>45</v>
      </c>
      <c r="AI48" s="1291" t="s">
        <v>2584</v>
      </c>
      <c r="AJ48" s="1292"/>
      <c r="AK48" s="1290">
        <f>LARGE(AK4:AK47,1)+1</f>
        <v>101</v>
      </c>
      <c r="AL48" s="1291" t="s">
        <v>2585</v>
      </c>
      <c r="AM48" s="1275"/>
      <c r="AN48" s="1275"/>
      <c r="AO48" s="563"/>
      <c r="AP48" s="1300" t="s">
        <v>2586</v>
      </c>
      <c r="AR48" s="1298">
        <v>2</v>
      </c>
      <c r="AS48" s="1301" t="s">
        <v>2587</v>
      </c>
      <c r="AV48" s="1298"/>
      <c r="AW48" s="4426" t="s">
        <v>2588</v>
      </c>
      <c r="AX48" s="4426"/>
    </row>
    <row r="49" spans="2:50" ht="18.75">
      <c r="B49" s="34"/>
      <c r="C49" s="34"/>
      <c r="D49" s="34"/>
      <c r="E49" s="34"/>
      <c r="F49" s="34"/>
      <c r="G49" s="34"/>
      <c r="H49" s="34"/>
      <c r="I49" s="34"/>
      <c r="J49" s="34"/>
      <c r="K49" s="34"/>
      <c r="L49" s="1295">
        <f>LARGE(L5:L48,1)+1</f>
        <v>42</v>
      </c>
      <c r="M49" s="1296" t="s">
        <v>1268</v>
      </c>
      <c r="N49" s="1295">
        <f>LARGE(N5:N48,1)+1</f>
        <v>87</v>
      </c>
      <c r="O49" s="1296" t="s">
        <v>1382</v>
      </c>
      <c r="P49" s="1295">
        <f>LARGE(P5:P48,1)+1</f>
        <v>126</v>
      </c>
      <c r="Q49" s="1296" t="s">
        <v>1169</v>
      </c>
      <c r="R49" s="1295"/>
      <c r="S49" s="1309"/>
      <c r="T49" s="213"/>
      <c r="V49" s="1295">
        <f>LARGE(V5:V48,1)+1</f>
        <v>42</v>
      </c>
      <c r="W49" s="1296" t="s">
        <v>1367</v>
      </c>
      <c r="X49" s="1295">
        <f>LARGE(X5:X48,1)+1</f>
        <v>98</v>
      </c>
      <c r="Y49" s="1296" t="s">
        <v>1146</v>
      </c>
      <c r="Z49" s="1295"/>
      <c r="AA49" s="1321"/>
      <c r="AB49" s="1295">
        <f>LARGE(AB5:AB48,1)+1</f>
        <v>205</v>
      </c>
      <c r="AC49" s="1296" t="s">
        <v>1410</v>
      </c>
      <c r="AD49" s="1295">
        <f>LARGE(AD5:AD48,1)+1</f>
        <v>259</v>
      </c>
      <c r="AE49" s="1296" t="s">
        <v>1223</v>
      </c>
      <c r="AF49" s="1324"/>
      <c r="AG49" s="1324"/>
      <c r="AH49" s="1290">
        <f>LARGE(AH4:AH48,1)+1</f>
        <v>46</v>
      </c>
      <c r="AI49" s="1291" t="s">
        <v>2589</v>
      </c>
      <c r="AJ49" s="1292"/>
      <c r="AK49" s="1290">
        <f>LARGE(AK4:AK48,1)+1</f>
        <v>102</v>
      </c>
      <c r="AL49" s="1291" t="s">
        <v>2590</v>
      </c>
      <c r="AM49" s="1275"/>
      <c r="AN49" s="1275"/>
      <c r="AO49" s="563"/>
      <c r="AP49" s="1300" t="s">
        <v>2591</v>
      </c>
      <c r="AR49" s="1298">
        <v>3</v>
      </c>
      <c r="AS49" s="1301" t="s">
        <v>2405</v>
      </c>
      <c r="AV49" s="1298"/>
      <c r="AW49" s="4426"/>
      <c r="AX49" s="4426"/>
    </row>
    <row r="50" spans="2:50" ht="18.75">
      <c r="B50" s="34"/>
      <c r="C50" s="34"/>
      <c r="D50" s="34"/>
      <c r="E50" s="34"/>
      <c r="F50" s="34"/>
      <c r="G50" s="34"/>
      <c r="H50" s="34"/>
      <c r="I50" s="34"/>
      <c r="J50" s="34"/>
      <c r="K50" s="34"/>
      <c r="L50" s="1295">
        <f>LARGE(L5:L49,1)+1</f>
        <v>43</v>
      </c>
      <c r="M50" s="1296" t="s">
        <v>1298</v>
      </c>
      <c r="N50" s="1295">
        <f>LARGE(N5:N49,1)+1</f>
        <v>88</v>
      </c>
      <c r="O50" s="1296" t="s">
        <v>1385</v>
      </c>
      <c r="P50" s="1295">
        <f>LARGE(P5:P49,1)+1</f>
        <v>127</v>
      </c>
      <c r="Q50" s="1296" t="s">
        <v>1183</v>
      </c>
      <c r="R50" s="1295"/>
      <c r="S50" s="1309"/>
      <c r="T50" s="213"/>
      <c r="V50" s="1295">
        <f>LARGE(V5:V49,1)+1</f>
        <v>43</v>
      </c>
      <c r="W50" s="1296" t="s">
        <v>1373</v>
      </c>
      <c r="X50" s="1295">
        <f>LARGE(X5:X49,1)+1</f>
        <v>99</v>
      </c>
      <c r="Y50" s="1296" t="s">
        <v>1159</v>
      </c>
      <c r="Z50" s="1295"/>
      <c r="AA50" s="1289" t="s">
        <v>123</v>
      </c>
      <c r="AB50" s="1295">
        <f>LARGE(AB5:AB49,1)+1</f>
        <v>206</v>
      </c>
      <c r="AC50" s="1296" t="s">
        <v>1413</v>
      </c>
      <c r="AD50" s="1295">
        <f>LARGE(AD5:AD49,1)+1</f>
        <v>260</v>
      </c>
      <c r="AE50" s="1296" t="s">
        <v>1297</v>
      </c>
      <c r="AF50" s="1324"/>
      <c r="AG50" s="1324"/>
      <c r="AH50" s="1290">
        <f>LARGE(AH4:AH49,1)+1</f>
        <v>47</v>
      </c>
      <c r="AI50" s="1291" t="s">
        <v>2592</v>
      </c>
      <c r="AJ50" s="1292"/>
      <c r="AK50" s="1290">
        <f>LARGE(AK4:AK49,1)+1</f>
        <v>103</v>
      </c>
      <c r="AL50" s="1291" t="s">
        <v>2593</v>
      </c>
      <c r="AM50" s="1275"/>
      <c r="AN50" s="1275"/>
      <c r="AO50" s="563"/>
      <c r="AP50" s="1300" t="s">
        <v>2594</v>
      </c>
      <c r="AR50" s="1298">
        <v>4</v>
      </c>
      <c r="AS50" s="1301" t="s">
        <v>2595</v>
      </c>
      <c r="AV50" s="4422">
        <v>7</v>
      </c>
      <c r="AW50" s="4415" t="s">
        <v>2596</v>
      </c>
      <c r="AX50" s="4415"/>
    </row>
    <row r="51" spans="2:50" ht="24.75" customHeight="1">
      <c r="B51" s="34"/>
      <c r="C51" s="34"/>
      <c r="D51" s="34"/>
      <c r="E51" s="34"/>
      <c r="F51" s="34"/>
      <c r="G51" s="34"/>
      <c r="H51" s="34"/>
      <c r="I51" s="34"/>
      <c r="J51" s="34"/>
      <c r="K51" s="34"/>
      <c r="L51" s="1295">
        <f>LARGE(L5:L50,1)+1</f>
        <v>44</v>
      </c>
      <c r="M51" s="1296" t="s">
        <v>1307</v>
      </c>
      <c r="N51" s="1295">
        <f>LARGE(N5:N50,1)+1</f>
        <v>89</v>
      </c>
      <c r="O51" s="1296" t="s">
        <v>1391</v>
      </c>
      <c r="P51" s="1295">
        <f>LARGE(P5:P50,1)+1</f>
        <v>128</v>
      </c>
      <c r="Q51" s="1296" t="s">
        <v>1195</v>
      </c>
      <c r="R51" s="1295"/>
      <c r="S51" s="1309"/>
      <c r="T51" s="213"/>
      <c r="V51" s="1295">
        <f>LARGE(V5:V50,1)+1</f>
        <v>44</v>
      </c>
      <c r="W51" s="1296" t="s">
        <v>1273</v>
      </c>
      <c r="X51" s="1295">
        <f>LARGE(X5:X50,1)+1</f>
        <v>100</v>
      </c>
      <c r="Y51" s="1296" t="s">
        <v>1425</v>
      </c>
      <c r="Z51" s="1295">
        <f>LARGE(Z5:Z50,1)+1</f>
        <v>153</v>
      </c>
      <c r="AA51" s="1296" t="s">
        <v>1293</v>
      </c>
      <c r="AB51" s="1295">
        <f>LARGE(AB5:AB50,1)+1</f>
        <v>207</v>
      </c>
      <c r="AC51" s="1296" t="s">
        <v>1187</v>
      </c>
      <c r="AD51" s="1295">
        <f>LARGE(AD5:AD50,1)+1</f>
        <v>261</v>
      </c>
      <c r="AE51" s="1296" t="s">
        <v>1426</v>
      </c>
      <c r="AF51" s="1324"/>
      <c r="AG51" s="1324"/>
      <c r="AH51" s="1290">
        <f>LARGE(AH4:AH50,1)+1</f>
        <v>48</v>
      </c>
      <c r="AI51" s="1291" t="s">
        <v>2597</v>
      </c>
      <c r="AJ51" s="1292"/>
      <c r="AK51" s="1290">
        <f>LARGE(AK4:AK50,1)+1</f>
        <v>104</v>
      </c>
      <c r="AL51" s="1291" t="s">
        <v>2598</v>
      </c>
      <c r="AM51" s="1275"/>
      <c r="AN51" s="1275"/>
      <c r="AO51" s="563"/>
      <c r="AP51" s="1300" t="s">
        <v>2599</v>
      </c>
      <c r="AR51" s="1298">
        <v>5</v>
      </c>
      <c r="AS51" s="1301" t="s">
        <v>2600</v>
      </c>
      <c r="AV51" s="4422"/>
      <c r="AW51" s="4415"/>
      <c r="AX51" s="4415"/>
    </row>
    <row r="52" spans="2:50" ht="30">
      <c r="B52" s="34"/>
      <c r="C52" s="34"/>
      <c r="D52" s="34"/>
      <c r="E52" s="34"/>
      <c r="F52" s="34"/>
      <c r="G52" s="34"/>
      <c r="H52" s="34"/>
      <c r="I52" s="34"/>
      <c r="J52" s="34"/>
      <c r="K52" s="34"/>
      <c r="L52" s="1295">
        <f>LARGE(L5:L51,1)+1</f>
        <v>45</v>
      </c>
      <c r="M52" s="1296" t="s">
        <v>1315</v>
      </c>
      <c r="N52" s="1295">
        <f>LARGE(N5:N51,1)+1</f>
        <v>90</v>
      </c>
      <c r="O52" s="1296" t="s">
        <v>1394</v>
      </c>
      <c r="P52" s="1295">
        <f>LARGE(P5:P51,1)+1</f>
        <v>129</v>
      </c>
      <c r="Q52" s="1296" t="s">
        <v>1207</v>
      </c>
      <c r="R52" s="1295"/>
      <c r="S52" s="1309"/>
      <c r="T52" s="213"/>
      <c r="V52" s="1295">
        <f>LARGE(V5:V51,1)+1</f>
        <v>45</v>
      </c>
      <c r="W52" s="1296" t="s">
        <v>1378</v>
      </c>
      <c r="X52" s="1295">
        <f>LARGE(X5:X51,1)+1</f>
        <v>101</v>
      </c>
      <c r="Y52" s="1296" t="s">
        <v>2601</v>
      </c>
      <c r="Z52" s="1295"/>
      <c r="AA52" s="1324"/>
      <c r="AB52" s="1295">
        <f>LARGE(AB5:AB51,1)+1</f>
        <v>208</v>
      </c>
      <c r="AC52" s="1296" t="s">
        <v>1427</v>
      </c>
      <c r="AD52" s="1295">
        <f>LARGE(AD5:AD51,1)+1</f>
        <v>262</v>
      </c>
      <c r="AE52" s="1296" t="s">
        <v>1428</v>
      </c>
      <c r="AF52" s="1324"/>
      <c r="AG52" s="1324"/>
      <c r="AH52" s="1290">
        <f>LARGE(AH4:AH51,1)+1</f>
        <v>49</v>
      </c>
      <c r="AI52" s="1291" t="s">
        <v>2602</v>
      </c>
      <c r="AJ52" s="1292"/>
      <c r="AK52" s="1290">
        <f>LARGE(AK4:AK51,1)+1</f>
        <v>105</v>
      </c>
      <c r="AL52" s="1291" t="s">
        <v>2603</v>
      </c>
      <c r="AM52" s="1275"/>
      <c r="AN52" s="1275"/>
      <c r="AO52" s="563"/>
      <c r="AP52" s="1297" t="s">
        <v>232</v>
      </c>
      <c r="AR52" s="1298">
        <v>6</v>
      </c>
      <c r="AS52" s="1301" t="s">
        <v>2420</v>
      </c>
      <c r="AV52" s="4422">
        <v>8</v>
      </c>
      <c r="AW52" s="4415" t="s">
        <v>2604</v>
      </c>
      <c r="AX52" s="4415"/>
    </row>
    <row r="53" spans="2:50" ht="19.5" thickBot="1">
      <c r="B53" s="34"/>
      <c r="C53" s="34"/>
      <c r="D53" s="34"/>
      <c r="E53" s="34"/>
      <c r="F53" s="34"/>
      <c r="G53" s="34"/>
      <c r="H53" s="34"/>
      <c r="I53" s="34"/>
      <c r="J53" s="34"/>
      <c r="K53" s="34"/>
      <c r="L53" s="1328"/>
      <c r="M53" s="1329"/>
      <c r="N53" s="1329"/>
      <c r="O53" s="1329"/>
      <c r="P53" s="1329"/>
      <c r="Q53" s="1329"/>
      <c r="R53" s="1330"/>
      <c r="S53" s="1330"/>
      <c r="T53" s="216"/>
      <c r="V53" s="1295">
        <f>LARGE(V5:V52,1)+1</f>
        <v>46</v>
      </c>
      <c r="W53" s="1296" t="s">
        <v>1284</v>
      </c>
      <c r="X53" s="1295">
        <f>LARGE(X5:X52,1)+1</f>
        <v>102</v>
      </c>
      <c r="Y53" s="1296" t="s">
        <v>1173</v>
      </c>
      <c r="Z53" s="1295"/>
      <c r="AA53" s="1288" t="s">
        <v>9</v>
      </c>
      <c r="AB53" s="1295">
        <f>LARGE(AB5:AB52,1)+1</f>
        <v>209</v>
      </c>
      <c r="AC53" s="1296" t="s">
        <v>1414</v>
      </c>
      <c r="AD53" s="1295">
        <f>LARGE(AD5:AD52,1)+1</f>
        <v>263</v>
      </c>
      <c r="AE53" s="1296" t="s">
        <v>1235</v>
      </c>
      <c r="AF53" s="1287"/>
      <c r="AG53" s="1287"/>
      <c r="AH53" s="1290">
        <f>LARGE(AH4:AH52,1)+1</f>
        <v>50</v>
      </c>
      <c r="AI53" s="1291" t="s">
        <v>2605</v>
      </c>
      <c r="AJ53" s="1292"/>
      <c r="AK53" s="1290">
        <f>LARGE(AK4:AK52,1)+1</f>
        <v>106</v>
      </c>
      <c r="AL53" s="1291" t="s">
        <v>2606</v>
      </c>
      <c r="AM53" s="1275"/>
      <c r="AN53" s="1275"/>
      <c r="AO53" s="563"/>
      <c r="AP53" s="1300" t="s">
        <v>2607</v>
      </c>
      <c r="AR53" s="1298">
        <v>7</v>
      </c>
      <c r="AS53" s="1301" t="s">
        <v>2608</v>
      </c>
      <c r="AV53" s="4422"/>
      <c r="AW53" s="4415"/>
      <c r="AX53" s="4415"/>
    </row>
    <row r="54" spans="2:50" ht="18.75">
      <c r="B54" s="34"/>
      <c r="C54" s="34"/>
      <c r="D54" s="34"/>
      <c r="E54" s="34"/>
      <c r="F54" s="34"/>
      <c r="G54" s="34"/>
      <c r="H54" s="34"/>
      <c r="I54" s="34"/>
      <c r="J54" s="34"/>
      <c r="K54" s="34"/>
      <c r="L54" s="34"/>
      <c r="M54" s="34"/>
      <c r="N54" s="34"/>
      <c r="O54" s="34"/>
      <c r="P54" s="34"/>
      <c r="Q54" s="34"/>
      <c r="R54" s="34"/>
      <c r="S54" s="34"/>
      <c r="T54" s="34"/>
      <c r="V54" s="1295">
        <f>LARGE(V5:V53,1)+1</f>
        <v>47</v>
      </c>
      <c r="W54" s="1296" t="s">
        <v>1383</v>
      </c>
      <c r="X54" s="1295">
        <f>LARGE(X5:X53,1)+1</f>
        <v>103</v>
      </c>
      <c r="Y54" s="1296" t="s">
        <v>1354</v>
      </c>
      <c r="Z54" s="1295">
        <f>LARGE(Z5:Z53,1)+1</f>
        <v>154</v>
      </c>
      <c r="AA54" s="1296" t="s">
        <v>1430</v>
      </c>
      <c r="AB54" s="1295">
        <f>LARGE(AB5:AB53,1)+1</f>
        <v>210</v>
      </c>
      <c r="AC54" s="1296" t="s">
        <v>1431</v>
      </c>
      <c r="AD54" s="1295">
        <f>LARGE(AD5:AD53,1)+1</f>
        <v>264</v>
      </c>
      <c r="AE54" s="1296" t="s">
        <v>1432</v>
      </c>
      <c r="AF54" s="1287"/>
      <c r="AG54" s="1287"/>
      <c r="AH54" s="1290">
        <f>LARGE(AH4:AH53,1)+1</f>
        <v>51</v>
      </c>
      <c r="AI54" s="1291" t="s">
        <v>2609</v>
      </c>
      <c r="AJ54" s="1292"/>
      <c r="AK54" s="1290">
        <f>LARGE(AK4:AK53,1)+1</f>
        <v>107</v>
      </c>
      <c r="AL54" s="1291" t="s">
        <v>2610</v>
      </c>
      <c r="AM54" s="1275"/>
      <c r="AN54" s="1275"/>
      <c r="AO54" s="563"/>
      <c r="AP54" s="1300" t="s">
        <v>2611</v>
      </c>
      <c r="AR54" s="1298">
        <v>8</v>
      </c>
      <c r="AS54" s="1301" t="s">
        <v>2612</v>
      </c>
      <c r="AV54" s="1298"/>
      <c r="AW54" s="4426" t="s">
        <v>2613</v>
      </c>
      <c r="AX54" s="4426"/>
    </row>
    <row r="55" spans="2:50" ht="18.75">
      <c r="B55" s="34"/>
      <c r="C55" s="34"/>
      <c r="D55" s="34"/>
      <c r="E55" s="34"/>
      <c r="F55" s="34"/>
      <c r="G55" s="34"/>
      <c r="H55" s="34"/>
      <c r="I55" s="34"/>
      <c r="J55" s="34"/>
      <c r="K55" s="34"/>
      <c r="L55" s="34"/>
      <c r="M55" s="34"/>
      <c r="N55" s="34"/>
      <c r="O55" s="34"/>
      <c r="P55" s="34"/>
      <c r="Q55" s="34"/>
      <c r="R55" s="34"/>
      <c r="S55" s="34"/>
      <c r="T55" s="34"/>
      <c r="V55" s="1295">
        <f>LARGE(V5:V54,1)+1</f>
        <v>48</v>
      </c>
      <c r="W55" s="1296" t="s">
        <v>1389</v>
      </c>
      <c r="X55" s="1295">
        <f>LARGE(X5:X54,1)+1</f>
        <v>104</v>
      </c>
      <c r="Y55" s="1296" t="s">
        <v>1359</v>
      </c>
      <c r="Z55" s="1295">
        <f>LARGE(Z5:Z54,1)+1</f>
        <v>155</v>
      </c>
      <c r="AA55" s="1296" t="s">
        <v>1310</v>
      </c>
      <c r="AB55" s="1295">
        <f>LARGE(AB5:AB54,1)+1</f>
        <v>211</v>
      </c>
      <c r="AC55" s="1296" t="s">
        <v>1200</v>
      </c>
      <c r="AD55" s="1295">
        <f>LARGE(AD5:AD54,1)+1</f>
        <v>265</v>
      </c>
      <c r="AE55" s="1296" t="s">
        <v>1434</v>
      </c>
      <c r="AF55" s="1287"/>
      <c r="AG55" s="1287"/>
      <c r="AH55" s="1290">
        <f>LARGE(AH4:AH54,1)+1</f>
        <v>52</v>
      </c>
      <c r="AI55" s="1291" t="s">
        <v>2614</v>
      </c>
      <c r="AJ55" s="1292"/>
      <c r="AK55" s="1290">
        <f>LARGE(AK4:AK54,1)+1</f>
        <v>108</v>
      </c>
      <c r="AL55" s="1291" t="s">
        <v>2615</v>
      </c>
      <c r="AM55" s="1275"/>
      <c r="AN55" s="1275"/>
      <c r="AO55" s="563"/>
      <c r="AP55" s="1300" t="s">
        <v>2616</v>
      </c>
      <c r="AR55" s="1298"/>
      <c r="AS55" s="561"/>
      <c r="AV55" s="1298"/>
      <c r="AW55" s="4426"/>
      <c r="AX55" s="4426"/>
    </row>
    <row r="56" spans="2:50" ht="20.25" customHeight="1">
      <c r="B56" s="34"/>
      <c r="C56" s="34"/>
      <c r="D56" s="34"/>
      <c r="E56" s="34"/>
      <c r="F56" s="34"/>
      <c r="G56" s="34"/>
      <c r="H56" s="34"/>
      <c r="I56" s="34"/>
      <c r="J56" s="34"/>
      <c r="K56" s="34"/>
      <c r="L56" s="34"/>
      <c r="M56" s="34"/>
      <c r="N56" s="34"/>
      <c r="O56" s="34"/>
      <c r="P56" s="34"/>
      <c r="Q56" s="34"/>
      <c r="R56" s="34"/>
      <c r="S56" s="34"/>
      <c r="T56" s="34"/>
      <c r="V56" s="1295">
        <f>LARGE(V5:V55,1)+1</f>
        <v>49</v>
      </c>
      <c r="W56" s="1296" t="s">
        <v>1392</v>
      </c>
      <c r="X56" s="1295">
        <f>LARGE(X5:X55,1)+1</f>
        <v>105</v>
      </c>
      <c r="Y56" s="1296" t="s">
        <v>1433</v>
      </c>
      <c r="Z56" s="1295">
        <f>LARGE(Z5:Z55,1)+1</f>
        <v>156</v>
      </c>
      <c r="AA56" s="1296" t="s">
        <v>1435</v>
      </c>
      <c r="AB56" s="1295">
        <f>LARGE(AB5:AB55,1)+1</f>
        <v>212</v>
      </c>
      <c r="AC56" s="1296" t="s">
        <v>1210</v>
      </c>
      <c r="AD56" s="1295">
        <f>LARGE(AD5:AD55,1)+1</f>
        <v>266</v>
      </c>
      <c r="AE56" s="1296" t="s">
        <v>1306</v>
      </c>
      <c r="AF56" s="1287"/>
      <c r="AG56" s="1287"/>
      <c r="AH56" s="1290">
        <f>LARGE(AH4:AH55,1)+1</f>
        <v>53</v>
      </c>
      <c r="AI56" s="1291" t="s">
        <v>2617</v>
      </c>
      <c r="AJ56" s="1292"/>
      <c r="AK56" s="1290">
        <f>LARGE(AK4:AK55,1)+1</f>
        <v>109</v>
      </c>
      <c r="AL56" s="1291" t="s">
        <v>2618</v>
      </c>
      <c r="AM56" s="1275"/>
      <c r="AN56" s="1275"/>
      <c r="AO56" s="563"/>
      <c r="AP56" s="1300" t="s">
        <v>2619</v>
      </c>
      <c r="AR56" s="1298">
        <v>1</v>
      </c>
      <c r="AS56" s="1301" t="s">
        <v>2620</v>
      </c>
      <c r="AV56" s="1298"/>
      <c r="AW56" s="1301" t="s">
        <v>2621</v>
      </c>
      <c r="AX56" s="1301"/>
    </row>
    <row r="57" spans="2:50" ht="20.25" customHeight="1">
      <c r="B57" s="34"/>
      <c r="C57" s="34"/>
      <c r="D57" s="34"/>
      <c r="E57" s="34"/>
      <c r="F57" s="34"/>
      <c r="G57" s="34"/>
      <c r="H57" s="34"/>
      <c r="I57" s="34"/>
      <c r="J57" s="34"/>
      <c r="K57" s="34"/>
      <c r="L57" s="34"/>
      <c r="M57" s="34"/>
      <c r="N57" s="34"/>
      <c r="O57" s="34"/>
      <c r="P57" s="34"/>
      <c r="Q57" s="34"/>
      <c r="R57" s="34"/>
      <c r="S57" s="34"/>
      <c r="T57" s="34"/>
      <c r="V57" s="1295">
        <f>LARGE(V5:V56,1)+1</f>
        <v>50</v>
      </c>
      <c r="W57" s="1296" t="s">
        <v>1429</v>
      </c>
      <c r="X57" s="1295">
        <f>LARGE(X5:X56,1)+1</f>
        <v>106</v>
      </c>
      <c r="Y57" s="1296" t="s">
        <v>1364</v>
      </c>
      <c r="Z57" s="1295">
        <f>LARGE(Z5:Z56,1)+1</f>
        <v>157</v>
      </c>
      <c r="AA57" s="1296" t="s">
        <v>1227</v>
      </c>
      <c r="AB57" s="1295">
        <f>LARGE(AB5:AB56,1)+1</f>
        <v>213</v>
      </c>
      <c r="AC57" s="1296" t="s">
        <v>1222</v>
      </c>
      <c r="AD57" s="1295">
        <f>LARGE(AD5:AD56,1)+1</f>
        <v>267</v>
      </c>
      <c r="AE57" s="1296" t="s">
        <v>1436</v>
      </c>
      <c r="AF57" s="1287"/>
      <c r="AG57" s="1287"/>
      <c r="AH57" s="1290">
        <f>LARGE(AH4:AH56,1)+1</f>
        <v>54</v>
      </c>
      <c r="AI57" s="1291" t="s">
        <v>2622</v>
      </c>
      <c r="AJ57" s="1292"/>
      <c r="AK57" s="1290">
        <f>LARGE(AK4:AK56,1)+1</f>
        <v>110</v>
      </c>
      <c r="AL57" s="1291" t="s">
        <v>2623</v>
      </c>
      <c r="AM57" s="1275"/>
      <c r="AN57" s="1275"/>
      <c r="AO57" s="563"/>
      <c r="AP57" s="1300" t="s">
        <v>2624</v>
      </c>
      <c r="AR57" s="1298">
        <v>2</v>
      </c>
      <c r="AS57" s="1301" t="s">
        <v>2625</v>
      </c>
      <c r="AV57" s="1298">
        <v>9</v>
      </c>
      <c r="AW57" s="1301" t="s">
        <v>2626</v>
      </c>
      <c r="AX57" s="1301"/>
    </row>
    <row r="58" spans="2:50" ht="21" customHeight="1">
      <c r="B58" s="34"/>
      <c r="C58" s="34"/>
      <c r="D58" s="34"/>
      <c r="E58" s="34"/>
      <c r="F58" s="34"/>
      <c r="G58" s="34"/>
      <c r="H58" s="34"/>
      <c r="I58" s="34"/>
      <c r="J58" s="34"/>
      <c r="K58" s="34"/>
      <c r="L58" s="34"/>
      <c r="M58" s="34"/>
      <c r="N58" s="34"/>
      <c r="O58" s="34"/>
      <c r="P58" s="34"/>
      <c r="Q58" s="34"/>
      <c r="R58" s="34"/>
      <c r="S58" s="34"/>
      <c r="T58" s="34"/>
      <c r="V58" s="1295">
        <f>LARGE(V5:V57,1)+1</f>
        <v>51</v>
      </c>
      <c r="W58" s="1296" t="s">
        <v>1397</v>
      </c>
      <c r="X58" s="1295">
        <f>LARGE(X5:X57,1)+1</f>
        <v>107</v>
      </c>
      <c r="Y58" s="1296" t="s">
        <v>1199</v>
      </c>
      <c r="Z58" s="1295">
        <f>LARGE(Z5:Z57,1)+1</f>
        <v>158</v>
      </c>
      <c r="AA58" s="1296" t="s">
        <v>1237</v>
      </c>
      <c r="AB58" s="1295">
        <f>LARGE(AB5:AB57,1)+1</f>
        <v>214</v>
      </c>
      <c r="AC58" s="1296" t="s">
        <v>1234</v>
      </c>
      <c r="AD58" s="1295"/>
      <c r="AE58" s="1287"/>
      <c r="AF58" s="1287"/>
      <c r="AG58" s="1287"/>
      <c r="AH58" s="1290">
        <f>LARGE(AH4:AH57,1)+1</f>
        <v>55</v>
      </c>
      <c r="AI58" s="1291" t="s">
        <v>2627</v>
      </c>
      <c r="AJ58" s="1292"/>
      <c r="AK58" s="1290">
        <f>LARGE(AK4:AK57,1)+1</f>
        <v>111</v>
      </c>
      <c r="AL58" s="1291" t="s">
        <v>2628</v>
      </c>
      <c r="AM58" s="1275"/>
      <c r="AN58" s="1275"/>
      <c r="AO58" s="563"/>
      <c r="AP58" s="1300" t="s">
        <v>2629</v>
      </c>
      <c r="AR58" s="1298"/>
      <c r="AS58" s="561"/>
      <c r="AV58" s="1298">
        <v>10</v>
      </c>
      <c r="AW58" s="1301" t="s">
        <v>2630</v>
      </c>
      <c r="AX58" s="1301"/>
    </row>
    <row r="59" spans="2:50" ht="24" customHeight="1">
      <c r="V59" s="1295">
        <f>LARGE(V5:V58,1)+1</f>
        <v>52</v>
      </c>
      <c r="W59" s="1296" t="s">
        <v>1401</v>
      </c>
      <c r="X59" s="1295">
        <f>LARGE(X5:X58,1)+1</f>
        <v>108</v>
      </c>
      <c r="Y59" s="1296" t="s">
        <v>1438</v>
      </c>
      <c r="Z59" s="1295">
        <f>LARGE(Z5:Z58,1)+1</f>
        <v>159</v>
      </c>
      <c r="AA59" s="1296" t="s">
        <v>1247</v>
      </c>
      <c r="AB59" s="1295">
        <f>LARGE(AB5:AB58,1)+1</f>
        <v>215</v>
      </c>
      <c r="AC59" s="1296" t="s">
        <v>1417</v>
      </c>
      <c r="AD59" s="1295"/>
      <c r="AE59" s="1287"/>
      <c r="AF59" s="1287"/>
      <c r="AG59" s="1287"/>
      <c r="AH59" s="1290">
        <f>LARGE(AH4:AH58,1)+1</f>
        <v>56</v>
      </c>
      <c r="AI59" s="1291" t="s">
        <v>2631</v>
      </c>
      <c r="AJ59" s="1292"/>
      <c r="AK59" s="1290"/>
      <c r="AL59" s="1331"/>
      <c r="AM59" s="1275"/>
      <c r="AN59" s="1275"/>
      <c r="AO59" s="563"/>
      <c r="AP59" s="1300" t="s">
        <v>2632</v>
      </c>
      <c r="AR59" s="1298"/>
      <c r="AS59" s="561"/>
      <c r="AV59" s="1298">
        <v>11</v>
      </c>
      <c r="AW59" s="1301" t="s">
        <v>2633</v>
      </c>
      <c r="AX59" s="1301"/>
    </row>
    <row r="60" spans="2:50" ht="24" customHeight="1">
      <c r="V60" s="1295">
        <f>LARGE(V5:V59,1)+1</f>
        <v>53</v>
      </c>
      <c r="W60" s="1296" t="s">
        <v>2634</v>
      </c>
      <c r="X60" s="1295">
        <f>LARGE(X5:X59,1)+1</f>
        <v>109</v>
      </c>
      <c r="Y60" s="1296" t="s">
        <v>1439</v>
      </c>
      <c r="Z60" s="1295">
        <f>LARGE(Z5:Z59,1)+1</f>
        <v>160</v>
      </c>
      <c r="AA60" s="1296" t="s">
        <v>1257</v>
      </c>
      <c r="AB60" s="1295"/>
      <c r="AC60" s="1287"/>
      <c r="AD60" s="1295"/>
      <c r="AE60" s="1287"/>
      <c r="AF60" s="1287"/>
      <c r="AG60" s="1287"/>
      <c r="AH60" s="1275"/>
      <c r="AI60" s="1275"/>
      <c r="AJ60" s="1275"/>
      <c r="AK60" s="1275"/>
      <c r="AL60" s="1275"/>
      <c r="AM60" s="1275"/>
      <c r="AN60" s="1275"/>
      <c r="AO60" s="563"/>
      <c r="AP60" s="1297" t="s">
        <v>45</v>
      </c>
      <c r="AR60" s="1298">
        <v>1</v>
      </c>
      <c r="AS60" s="1301" t="s">
        <v>2635</v>
      </c>
      <c r="AV60" s="1298">
        <v>12</v>
      </c>
      <c r="AW60" s="1301" t="s">
        <v>2636</v>
      </c>
      <c r="AX60" s="1301"/>
    </row>
    <row r="61" spans="2:50" ht="20.25" customHeight="1">
      <c r="V61" s="1295">
        <f>LARGE(V5:V60,1)+1</f>
        <v>54</v>
      </c>
      <c r="W61" s="1296" t="s">
        <v>1405</v>
      </c>
      <c r="X61" s="1295">
        <f>LARGE(X5:X60,1)+1</f>
        <v>110</v>
      </c>
      <c r="Y61" s="1296" t="s">
        <v>1369</v>
      </c>
      <c r="Z61" s="1295">
        <f>LARGE(Z5:Z60,1)+1</f>
        <v>161</v>
      </c>
      <c r="AA61" s="1296" t="s">
        <v>1440</v>
      </c>
      <c r="AB61" s="1295"/>
      <c r="AC61" s="1288" t="s">
        <v>1420</v>
      </c>
      <c r="AD61" s="1295"/>
      <c r="AE61" s="1287"/>
      <c r="AF61" s="1287"/>
      <c r="AG61" s="1287"/>
      <c r="AH61" s="1275"/>
      <c r="AI61" s="1275"/>
      <c r="AJ61" s="1275"/>
      <c r="AK61" s="1275"/>
      <c r="AL61" s="1275"/>
      <c r="AM61" s="1275"/>
      <c r="AN61" s="1275"/>
      <c r="AO61" s="563"/>
      <c r="AP61" s="1300" t="s">
        <v>2637</v>
      </c>
      <c r="AR61" s="1298">
        <v>2</v>
      </c>
      <c r="AS61" s="1301" t="s">
        <v>2638</v>
      </c>
      <c r="AV61" s="1298"/>
      <c r="AW61" s="1301"/>
      <c r="AX61" s="1301"/>
    </row>
    <row r="62" spans="2:50" ht="20.25" customHeight="1">
      <c r="V62" s="1295">
        <f>LARGE(V5:V61,1)+1</f>
        <v>55</v>
      </c>
      <c r="W62" s="1296" t="s">
        <v>1437</v>
      </c>
      <c r="X62" s="1295">
        <f>LARGE(X5:X61,1)+1</f>
        <v>111</v>
      </c>
      <c r="Y62" s="1296" t="s">
        <v>1375</v>
      </c>
      <c r="Z62" s="1295">
        <f>LARGE(Z5:Z61,1)+1</f>
        <v>162</v>
      </c>
      <c r="AA62" s="1296" t="s">
        <v>1441</v>
      </c>
      <c r="AB62" s="1295">
        <f>LARGE(AB5:AB61,1)+1</f>
        <v>216</v>
      </c>
      <c r="AC62" s="1296" t="s">
        <v>1422</v>
      </c>
      <c r="AD62" s="1295"/>
      <c r="AE62" s="1287"/>
      <c r="AF62" s="1287"/>
      <c r="AG62" s="1287"/>
      <c r="AH62" s="1275"/>
      <c r="AI62" s="1275"/>
      <c r="AJ62" s="1275"/>
      <c r="AK62" s="1275"/>
      <c r="AL62" s="1275"/>
      <c r="AM62" s="1275"/>
      <c r="AN62" s="1275"/>
      <c r="AO62" s="563"/>
      <c r="AP62" s="1300" t="s">
        <v>2639</v>
      </c>
      <c r="AR62" s="1298">
        <v>3</v>
      </c>
      <c r="AS62" s="1301" t="s">
        <v>2640</v>
      </c>
      <c r="AV62" s="1302" t="s">
        <v>21</v>
      </c>
      <c r="AW62" s="1303" t="s">
        <v>2641</v>
      </c>
      <c r="AX62" s="1301"/>
    </row>
    <row r="63" spans="2:50" ht="20.25" customHeight="1">
      <c r="V63" s="1275"/>
      <c r="W63" s="1275"/>
      <c r="X63" s="1295">
        <f>LARGE(X5:X62,1)+1</f>
        <v>112</v>
      </c>
      <c r="Y63" s="1296" t="s">
        <v>1380</v>
      </c>
      <c r="Z63" s="1295"/>
      <c r="AA63" s="1275"/>
      <c r="AB63" s="1295"/>
      <c r="AC63" s="1275"/>
      <c r="AD63" s="1295"/>
      <c r="AE63" s="1275"/>
      <c r="AF63" s="1275"/>
      <c r="AG63" s="1275"/>
      <c r="AH63" s="1275"/>
      <c r="AI63" s="1275"/>
      <c r="AJ63" s="1275"/>
      <c r="AK63" s="1275"/>
      <c r="AL63" s="1275"/>
      <c r="AM63" s="1275"/>
      <c r="AN63" s="1275"/>
      <c r="AO63" s="563"/>
      <c r="AP63" s="1308" t="s">
        <v>2642</v>
      </c>
      <c r="AR63" s="1298">
        <v>4</v>
      </c>
      <c r="AS63" s="1301" t="s">
        <v>2643</v>
      </c>
      <c r="AV63" s="4422">
        <v>1</v>
      </c>
      <c r="AW63" s="4415" t="s">
        <v>2644</v>
      </c>
      <c r="AX63" s="4415"/>
    </row>
    <row r="64" spans="2:50" ht="20.25" customHeight="1">
      <c r="V64" s="1275"/>
      <c r="W64" s="1275"/>
      <c r="X64" s="1310"/>
      <c r="Y64" s="1275"/>
      <c r="Z64" s="1275"/>
      <c r="AA64" s="1275"/>
      <c r="AB64" s="1275"/>
      <c r="AC64" s="1275"/>
      <c r="AD64" s="1275"/>
      <c r="AE64" s="1275"/>
      <c r="AF64" s="1275"/>
      <c r="AG64" s="1275"/>
      <c r="AH64" s="1275"/>
      <c r="AI64" s="1275"/>
      <c r="AJ64" s="1275"/>
      <c r="AK64" s="1275"/>
      <c r="AL64" s="1275"/>
      <c r="AM64" s="1275"/>
      <c r="AN64" s="1275"/>
      <c r="AO64" s="563"/>
      <c r="AP64" s="1308" t="s">
        <v>2645</v>
      </c>
      <c r="AR64" s="1298">
        <v>5</v>
      </c>
      <c r="AS64" s="1301" t="s">
        <v>2646</v>
      </c>
      <c r="AV64" s="4422"/>
      <c r="AW64" s="4415"/>
      <c r="AX64" s="4415"/>
    </row>
    <row r="65" spans="22:50" ht="20.25" customHeight="1">
      <c r="V65" s="1275"/>
      <c r="W65" s="1275"/>
      <c r="X65" s="1310"/>
      <c r="Y65" s="1275"/>
      <c r="Z65" s="1275"/>
      <c r="AA65" s="1275"/>
      <c r="AB65" s="1275"/>
      <c r="AC65" s="1275"/>
      <c r="AD65" s="1275"/>
      <c r="AE65" s="1275"/>
      <c r="AF65" s="1275"/>
      <c r="AG65" s="1275"/>
      <c r="AH65" s="1275"/>
      <c r="AI65" s="1275"/>
      <c r="AJ65" s="1275"/>
      <c r="AK65" s="1275"/>
      <c r="AL65" s="1275"/>
      <c r="AM65" s="1275"/>
      <c r="AN65" s="1275"/>
      <c r="AO65" s="563"/>
      <c r="AP65" s="1300" t="s">
        <v>2647</v>
      </c>
      <c r="AR65" s="1298">
        <v>6</v>
      </c>
      <c r="AS65" s="1301" t="s">
        <v>2648</v>
      </c>
      <c r="AV65" s="1298">
        <v>2</v>
      </c>
      <c r="AW65" s="1301" t="s">
        <v>2649</v>
      </c>
      <c r="AX65" s="1301"/>
    </row>
    <row r="66" spans="22:50" ht="20.25" customHeight="1">
      <c r="V66" s="1275"/>
      <c r="W66" s="1293" t="s">
        <v>51</v>
      </c>
      <c r="X66" s="705" t="s">
        <v>2650</v>
      </c>
      <c r="Y66" s="1332"/>
      <c r="Z66" s="1275"/>
      <c r="AA66" s="1275"/>
      <c r="AB66" s="1275"/>
      <c r="AC66" s="1275"/>
      <c r="AD66" s="1275"/>
      <c r="AE66" s="1275"/>
      <c r="AF66" s="1275"/>
      <c r="AG66" s="1275"/>
      <c r="AH66" s="1275"/>
      <c r="AI66" s="1275"/>
      <c r="AJ66" s="1275"/>
      <c r="AK66" s="1275"/>
      <c r="AL66" s="1275"/>
      <c r="AM66" s="1275"/>
      <c r="AN66" s="1275"/>
      <c r="AO66" s="563"/>
      <c r="AP66" s="1300" t="s">
        <v>2651</v>
      </c>
      <c r="AR66" s="1298">
        <v>7</v>
      </c>
      <c r="AS66" s="1301" t="s">
        <v>2652</v>
      </c>
      <c r="AV66" s="1298">
        <v>3</v>
      </c>
      <c r="AW66" s="1301" t="s">
        <v>2653</v>
      </c>
      <c r="AX66" s="1301"/>
    </row>
    <row r="67" spans="22:50" ht="20.25" customHeight="1">
      <c r="V67" s="1275"/>
      <c r="W67" s="1293" t="s">
        <v>51</v>
      </c>
      <c r="X67" s="705" t="s">
        <v>2654</v>
      </c>
      <c r="Y67" s="1332"/>
      <c r="Z67" s="1275"/>
      <c r="AA67" s="1275"/>
      <c r="AB67" s="1275"/>
      <c r="AC67" s="1275"/>
      <c r="AD67" s="1275"/>
      <c r="AE67" s="1275"/>
      <c r="AF67" s="1275"/>
      <c r="AG67" s="1275"/>
      <c r="AH67" s="1275"/>
      <c r="AI67" s="1275"/>
      <c r="AJ67" s="1275"/>
      <c r="AK67" s="1275"/>
      <c r="AL67" s="1275"/>
      <c r="AM67" s="1275"/>
      <c r="AN67" s="1275"/>
      <c r="AO67" s="563"/>
      <c r="AP67" s="1297" t="s">
        <v>231</v>
      </c>
      <c r="AR67" s="1298">
        <v>8</v>
      </c>
      <c r="AS67" s="1301" t="s">
        <v>2655</v>
      </c>
      <c r="AV67" s="1298">
        <v>4</v>
      </c>
      <c r="AW67" s="1301" t="s">
        <v>2656</v>
      </c>
      <c r="AX67" s="1301"/>
    </row>
    <row r="68" spans="22:50" ht="27" customHeight="1">
      <c r="V68" s="1275"/>
      <c r="W68" s="1293" t="s">
        <v>2657</v>
      </c>
      <c r="X68" s="705" t="s">
        <v>2658</v>
      </c>
      <c r="Y68" s="1333"/>
      <c r="Z68" s="1275"/>
      <c r="AA68" s="1275"/>
      <c r="AB68" s="1275"/>
      <c r="AC68" s="1275"/>
      <c r="AD68" s="1275"/>
      <c r="AE68" s="1275"/>
      <c r="AF68" s="1275"/>
      <c r="AG68" s="1275"/>
      <c r="AH68" s="1275"/>
      <c r="AI68" s="1275"/>
      <c r="AJ68" s="1275"/>
      <c r="AK68" s="1275"/>
      <c r="AL68" s="1275"/>
      <c r="AM68" s="1275"/>
      <c r="AN68" s="1275"/>
      <c r="AO68" s="563"/>
      <c r="AP68" s="1300" t="s">
        <v>2659</v>
      </c>
      <c r="AR68" s="1298">
        <v>9</v>
      </c>
      <c r="AS68" s="1301" t="s">
        <v>2660</v>
      </c>
      <c r="AV68" s="1298">
        <v>5</v>
      </c>
      <c r="AW68" s="1301" t="s">
        <v>2661</v>
      </c>
      <c r="AX68" s="1301"/>
    </row>
    <row r="69" spans="22:50" ht="18.75">
      <c r="V69" s="1275"/>
      <c r="W69" s="1275"/>
      <c r="X69" s="1275"/>
      <c r="Y69" s="1275"/>
      <c r="Z69" s="1275"/>
      <c r="AA69" s="1275"/>
      <c r="AB69" s="1275"/>
      <c r="AC69" s="1275"/>
      <c r="AD69" s="1275"/>
      <c r="AE69" s="1275"/>
      <c r="AF69" s="1275"/>
      <c r="AG69" s="1275"/>
      <c r="AH69" s="1275"/>
      <c r="AI69" s="1275"/>
      <c r="AJ69" s="1275"/>
      <c r="AK69" s="1275"/>
      <c r="AL69" s="1275"/>
      <c r="AM69" s="1275"/>
      <c r="AN69" s="1275"/>
      <c r="AO69" s="563"/>
      <c r="AP69" s="1300" t="s">
        <v>2662</v>
      </c>
      <c r="AR69" s="1298">
        <v>10</v>
      </c>
      <c r="AS69" s="1301" t="s">
        <v>2663</v>
      </c>
      <c r="AV69" s="1298"/>
      <c r="AW69" s="1301"/>
      <c r="AX69" s="1301"/>
    </row>
    <row r="70" spans="22:50" ht="30">
      <c r="V70" s="1275"/>
      <c r="W70" s="1275"/>
      <c r="X70" s="1275"/>
      <c r="Y70" s="1275"/>
      <c r="Z70" s="1275"/>
      <c r="AA70" s="1275"/>
      <c r="AB70" s="1275"/>
      <c r="AC70" s="1275"/>
      <c r="AD70" s="1275"/>
      <c r="AE70" s="1275"/>
      <c r="AF70" s="1275"/>
      <c r="AG70" s="1275"/>
      <c r="AH70" s="1275"/>
      <c r="AI70" s="1275"/>
      <c r="AJ70" s="1275"/>
      <c r="AK70" s="1275"/>
      <c r="AL70" s="1275"/>
      <c r="AM70" s="1275"/>
      <c r="AN70" s="1275"/>
      <c r="AO70" s="563"/>
      <c r="AP70" s="1297" t="s">
        <v>9</v>
      </c>
      <c r="AR70" s="1298">
        <v>11</v>
      </c>
      <c r="AS70" s="1301" t="s">
        <v>2664</v>
      </c>
      <c r="AV70" s="1302" t="s">
        <v>22</v>
      </c>
      <c r="AW70" s="1303" t="s">
        <v>1391</v>
      </c>
      <c r="AX70" s="1301"/>
    </row>
    <row r="71" spans="22:50" ht="18.75">
      <c r="V71" s="1275"/>
      <c r="W71" s="1275"/>
      <c r="X71" s="1275"/>
      <c r="Y71" s="1275"/>
      <c r="Z71" s="1275"/>
      <c r="AA71" s="1275"/>
      <c r="AB71" s="1275"/>
      <c r="AC71" s="1275"/>
      <c r="AD71" s="1275"/>
      <c r="AE71" s="1275"/>
      <c r="AF71" s="1275"/>
      <c r="AG71" s="1275"/>
      <c r="AH71" s="1275"/>
      <c r="AI71" s="1275"/>
      <c r="AJ71" s="1275"/>
      <c r="AK71" s="1275"/>
      <c r="AL71" s="1275"/>
      <c r="AM71" s="1275"/>
      <c r="AN71" s="1275"/>
      <c r="AO71" s="563"/>
      <c r="AP71" s="1300" t="s">
        <v>2665</v>
      </c>
      <c r="AR71" s="1298">
        <v>12</v>
      </c>
      <c r="AS71" s="1301" t="s">
        <v>2666</v>
      </c>
      <c r="AV71" s="1298">
        <v>1</v>
      </c>
      <c r="AW71" s="1301" t="s">
        <v>2667</v>
      </c>
      <c r="AX71" s="1301"/>
    </row>
    <row r="72" spans="22:50" ht="18.75">
      <c r="V72" s="1275"/>
      <c r="W72" s="1275"/>
      <c r="X72" s="1275"/>
      <c r="Y72" s="1275"/>
      <c r="Z72" s="1275"/>
      <c r="AA72" s="1275"/>
      <c r="AB72" s="1275"/>
      <c r="AC72" s="1275"/>
      <c r="AD72" s="1275"/>
      <c r="AE72" s="1275"/>
      <c r="AF72" s="1275"/>
      <c r="AG72" s="1275"/>
      <c r="AH72" s="1275"/>
      <c r="AI72" s="1275"/>
      <c r="AJ72" s="1275"/>
      <c r="AK72" s="1275"/>
      <c r="AL72" s="1275"/>
      <c r="AM72" s="1275"/>
      <c r="AN72" s="1275"/>
      <c r="AO72" s="563"/>
      <c r="AP72" s="1300" t="s">
        <v>2668</v>
      </c>
      <c r="AR72" s="1298"/>
      <c r="AS72" s="561"/>
      <c r="AV72" s="1298">
        <v>2</v>
      </c>
      <c r="AW72" s="1301" t="s">
        <v>2669</v>
      </c>
      <c r="AX72" s="1301"/>
    </row>
    <row r="73" spans="22:50" ht="30">
      <c r="V73" s="1275"/>
      <c r="W73" s="1275"/>
      <c r="X73" s="1275"/>
      <c r="Y73" s="1275"/>
      <c r="Z73" s="1275"/>
      <c r="AA73" s="1275"/>
      <c r="AB73" s="1275"/>
      <c r="AC73" s="1275"/>
      <c r="AD73" s="1275"/>
      <c r="AE73" s="1275"/>
      <c r="AF73" s="1275"/>
      <c r="AG73" s="1275"/>
      <c r="AH73" s="1275"/>
      <c r="AI73" s="1275"/>
      <c r="AJ73" s="1275"/>
      <c r="AK73" s="1275"/>
      <c r="AL73" s="1275"/>
      <c r="AM73" s="1275"/>
      <c r="AN73" s="1275"/>
      <c r="AO73" s="563"/>
      <c r="AP73" s="1297" t="s">
        <v>951</v>
      </c>
      <c r="AR73" s="1298"/>
      <c r="AS73" s="561"/>
      <c r="AV73" s="1298">
        <v>3</v>
      </c>
      <c r="AW73" s="1301" t="s">
        <v>2670</v>
      </c>
      <c r="AX73" s="1301"/>
    </row>
    <row r="74" spans="22:50" ht="18.75">
      <c r="V74" s="1275"/>
      <c r="Z74" s="1275"/>
      <c r="AA74" s="1275"/>
      <c r="AB74" s="1275"/>
      <c r="AC74" s="1275"/>
      <c r="AD74" s="1275"/>
      <c r="AE74" s="1275"/>
      <c r="AF74" s="1275"/>
      <c r="AG74" s="1275"/>
      <c r="AH74" s="1275"/>
      <c r="AI74" s="1275"/>
      <c r="AJ74" s="1275"/>
      <c r="AK74" s="1275"/>
      <c r="AL74" s="1275"/>
      <c r="AN74" s="1275"/>
      <c r="AO74" s="563"/>
      <c r="AP74" s="1300" t="s">
        <v>2671</v>
      </c>
      <c r="AR74" s="1298">
        <v>1</v>
      </c>
      <c r="AS74" s="1301" t="s">
        <v>2672</v>
      </c>
      <c r="AV74" s="4422">
        <v>4</v>
      </c>
      <c r="AW74" s="4428" t="s">
        <v>2673</v>
      </c>
      <c r="AX74" s="4428"/>
    </row>
    <row r="75" spans="22:50" ht="18.75">
      <c r="V75" s="1275"/>
      <c r="Z75" s="1275"/>
      <c r="AA75" s="1275"/>
      <c r="AB75" s="1275"/>
      <c r="AC75" s="1275"/>
      <c r="AD75" s="1275"/>
      <c r="AE75" s="1275"/>
      <c r="AF75" s="1275"/>
      <c r="AG75" s="1275"/>
      <c r="AH75" s="1275"/>
      <c r="AI75" s="1275"/>
      <c r="AJ75" s="1275"/>
      <c r="AK75" s="1275"/>
      <c r="AL75" s="1275"/>
      <c r="AN75" s="1275"/>
      <c r="AO75" s="563"/>
      <c r="AP75" s="1300" t="s">
        <v>2674</v>
      </c>
      <c r="AR75" s="1298">
        <v>2</v>
      </c>
      <c r="AS75" s="1301" t="s">
        <v>2675</v>
      </c>
      <c r="AV75" s="4422"/>
      <c r="AW75" s="4428"/>
      <c r="AX75" s="4428"/>
    </row>
    <row r="76" spans="22:50" ht="18.75">
      <c r="V76" s="1275"/>
      <c r="Z76" s="1275"/>
      <c r="AA76" s="1275"/>
      <c r="AB76" s="1275"/>
      <c r="AC76" s="1275"/>
      <c r="AD76" s="1275"/>
      <c r="AE76" s="1275"/>
      <c r="AF76" s="1275"/>
      <c r="AG76" s="1275"/>
      <c r="AH76" s="1275"/>
      <c r="AI76" s="1275"/>
      <c r="AJ76" s="1275"/>
      <c r="AK76" s="1275"/>
      <c r="AL76" s="1275"/>
      <c r="AN76" s="1275"/>
      <c r="AO76" s="563"/>
      <c r="AP76" s="1300" t="s">
        <v>2676</v>
      </c>
      <c r="AR76" s="1298">
        <v>3</v>
      </c>
      <c r="AS76" s="1301" t="s">
        <v>2677</v>
      </c>
      <c r="AV76" s="1298"/>
      <c r="AW76" s="1301"/>
      <c r="AX76" s="1301"/>
    </row>
    <row r="77" spans="22:50" ht="18.75">
      <c r="AN77" s="1275"/>
      <c r="AO77" s="563"/>
      <c r="AP77" s="1300" t="s">
        <v>2678</v>
      </c>
      <c r="AR77" s="1298">
        <v>4</v>
      </c>
      <c r="AS77" s="1301" t="s">
        <v>2679</v>
      </c>
      <c r="AV77" s="1302" t="s">
        <v>27</v>
      </c>
      <c r="AW77" s="1303" t="s">
        <v>238</v>
      </c>
      <c r="AX77" s="1301"/>
    </row>
    <row r="78" spans="22:50" ht="18.75">
      <c r="AN78" s="1275"/>
      <c r="AO78" s="563"/>
      <c r="AP78" s="1308" t="s">
        <v>2680</v>
      </c>
      <c r="AR78" s="1298">
        <v>5</v>
      </c>
      <c r="AS78" s="1301" t="s">
        <v>2681</v>
      </c>
      <c r="AV78" s="1298">
        <v>1</v>
      </c>
      <c r="AW78" s="1301" t="s">
        <v>2682</v>
      </c>
      <c r="AX78" s="1301"/>
    </row>
    <row r="79" spans="22:50" ht="18.75">
      <c r="AN79" s="1275"/>
      <c r="AO79" s="563"/>
      <c r="AP79" s="1308" t="s">
        <v>2683</v>
      </c>
      <c r="AR79" s="1298">
        <v>6</v>
      </c>
      <c r="AS79" s="1301" t="s">
        <v>2684</v>
      </c>
      <c r="AV79" s="1298">
        <v>2</v>
      </c>
      <c r="AW79" s="4415" t="s">
        <v>2685</v>
      </c>
      <c r="AX79" s="4415"/>
    </row>
    <row r="80" spans="22:50" ht="18.75">
      <c r="AN80" s="1275"/>
      <c r="AO80" s="563"/>
      <c r="AP80" s="1300" t="s">
        <v>2686</v>
      </c>
      <c r="AR80" s="1298">
        <v>7</v>
      </c>
      <c r="AS80" s="1301" t="s">
        <v>2687</v>
      </c>
      <c r="AV80" s="1298">
        <v>3</v>
      </c>
      <c r="AW80" s="4415"/>
      <c r="AX80" s="4415"/>
    </row>
    <row r="81" spans="40:50" ht="30">
      <c r="AN81" s="1275"/>
      <c r="AO81" s="563"/>
      <c r="AP81" s="1297" t="s">
        <v>124</v>
      </c>
      <c r="AR81" s="1298">
        <v>8</v>
      </c>
      <c r="AS81" s="1301" t="s">
        <v>2688</v>
      </c>
      <c r="AV81" s="1298"/>
      <c r="AW81" s="1301"/>
      <c r="AX81" s="1301"/>
    </row>
    <row r="82" spans="40:50" ht="18.75">
      <c r="AN82" s="1275"/>
      <c r="AO82" s="563"/>
      <c r="AP82" s="1300" t="s">
        <v>2689</v>
      </c>
      <c r="AR82" s="1298">
        <v>9</v>
      </c>
      <c r="AS82" s="1301" t="s">
        <v>2690</v>
      </c>
      <c r="AV82" s="1334" t="s">
        <v>2691</v>
      </c>
      <c r="AW82" s="1335" t="s">
        <v>2692</v>
      </c>
      <c r="AX82" s="1301"/>
    </row>
    <row r="83" spans="40:50" ht="30">
      <c r="AN83" s="1275"/>
      <c r="AO83" s="563"/>
      <c r="AP83" s="1297" t="s">
        <v>953</v>
      </c>
      <c r="AR83" s="1298">
        <v>10</v>
      </c>
      <c r="AS83" s="1301" t="s">
        <v>2462</v>
      </c>
      <c r="AV83" s="1334" t="s">
        <v>2693</v>
      </c>
      <c r="AW83" s="4415" t="s">
        <v>2694</v>
      </c>
      <c r="AX83" s="4415"/>
    </row>
    <row r="84" spans="40:50" ht="25.5">
      <c r="AN84" s="1275"/>
      <c r="AO84" s="563"/>
      <c r="AP84" s="1300" t="s">
        <v>2695</v>
      </c>
      <c r="AR84" s="1298">
        <v>11</v>
      </c>
      <c r="AS84" s="1301" t="s">
        <v>2696</v>
      </c>
      <c r="AV84" s="1298"/>
      <c r="AW84" s="4415"/>
      <c r="AX84" s="4415"/>
    </row>
    <row r="85" spans="40:50" ht="18.75">
      <c r="AN85" s="1275"/>
      <c r="AO85" s="563"/>
      <c r="AP85" s="1300" t="s">
        <v>2697</v>
      </c>
      <c r="AR85" s="1298">
        <v>12</v>
      </c>
      <c r="AS85" s="1301" t="s">
        <v>2698</v>
      </c>
      <c r="AV85" s="1334" t="s">
        <v>2699</v>
      </c>
      <c r="AW85" s="4415" t="s">
        <v>2700</v>
      </c>
      <c r="AX85" s="4415"/>
    </row>
    <row r="86" spans="40:50" ht="18.75">
      <c r="AN86" s="1275"/>
      <c r="AO86" s="563"/>
      <c r="AP86" s="1300" t="s">
        <v>2701</v>
      </c>
      <c r="AR86" s="1298">
        <v>13</v>
      </c>
      <c r="AS86" s="1301" t="s">
        <v>2702</v>
      </c>
      <c r="AV86" s="1298"/>
      <c r="AW86" s="4415"/>
      <c r="AX86" s="4415"/>
    </row>
    <row r="87" spans="40:50" ht="18.75">
      <c r="AN87" s="1275"/>
      <c r="AO87" s="563"/>
      <c r="AP87" s="1300" t="s">
        <v>2703</v>
      </c>
      <c r="AR87" s="1298">
        <v>14</v>
      </c>
      <c r="AS87" s="1301" t="s">
        <v>2704</v>
      </c>
      <c r="AV87" s="1334" t="s">
        <v>2705</v>
      </c>
      <c r="AW87" s="1301" t="s">
        <v>2706</v>
      </c>
      <c r="AX87" s="1301"/>
    </row>
    <row r="88" spans="40:50" ht="18.75">
      <c r="AN88" s="1275"/>
      <c r="AO88" s="563"/>
      <c r="AP88" s="1300" t="s">
        <v>2707</v>
      </c>
      <c r="AR88" s="1298">
        <v>15</v>
      </c>
      <c r="AS88" s="1301" t="s">
        <v>2708</v>
      </c>
      <c r="AV88" s="1334">
        <v>1</v>
      </c>
      <c r="AW88" s="1301" t="s">
        <v>2709</v>
      </c>
      <c r="AX88" s="1301"/>
    </row>
    <row r="89" spans="40:50" ht="18.75">
      <c r="AN89" s="1275"/>
      <c r="AO89" s="563"/>
      <c r="AP89" s="1300" t="s">
        <v>2710</v>
      </c>
      <c r="AR89" s="1298">
        <v>16</v>
      </c>
      <c r="AS89" s="1301" t="s">
        <v>2711</v>
      </c>
      <c r="AV89" s="1334">
        <v>2</v>
      </c>
      <c r="AW89" s="1301" t="s">
        <v>2712</v>
      </c>
      <c r="AX89" s="1301"/>
    </row>
    <row r="90" spans="40:50" ht="25.5">
      <c r="AN90" s="1275"/>
      <c r="AO90" s="563"/>
      <c r="AP90" s="1300" t="s">
        <v>2713</v>
      </c>
      <c r="AR90" s="1298"/>
      <c r="AS90" s="561"/>
      <c r="AV90" s="1334">
        <v>3</v>
      </c>
      <c r="AW90" s="1301" t="s">
        <v>2714</v>
      </c>
      <c r="AX90" s="1301"/>
    </row>
    <row r="91" spans="40:50" ht="18.75">
      <c r="AN91" s="1275"/>
      <c r="AO91" s="563"/>
      <c r="AP91" s="1300" t="s">
        <v>2715</v>
      </c>
      <c r="AR91" s="1298"/>
      <c r="AS91" s="561"/>
      <c r="AV91" s="1334">
        <v>4</v>
      </c>
      <c r="AW91" s="1301" t="s">
        <v>2716</v>
      </c>
      <c r="AX91" s="1301"/>
    </row>
    <row r="92" spans="40:50" ht="25.5">
      <c r="AN92" s="1275"/>
      <c r="AO92" s="563"/>
      <c r="AP92" s="1300" t="s">
        <v>2717</v>
      </c>
      <c r="AR92" s="1298">
        <v>1</v>
      </c>
      <c r="AS92" s="1301" t="s">
        <v>2718</v>
      </c>
      <c r="AV92" s="1298"/>
      <c r="AW92" s="1301"/>
      <c r="AX92" s="1301"/>
    </row>
    <row r="93" spans="40:50" ht="30">
      <c r="AN93" s="1275"/>
      <c r="AO93" s="563"/>
      <c r="AP93" s="1297" t="s">
        <v>1136</v>
      </c>
      <c r="AR93" s="1298">
        <v>2</v>
      </c>
      <c r="AS93" s="1301" t="s">
        <v>2719</v>
      </c>
      <c r="AV93" s="1298"/>
      <c r="AW93" s="1301"/>
      <c r="AX93" s="1301"/>
    </row>
    <row r="94" spans="40:50" ht="18.75">
      <c r="AN94" s="1275"/>
      <c r="AO94" s="563"/>
      <c r="AP94" s="1300" t="s">
        <v>2720</v>
      </c>
      <c r="AR94" s="1298">
        <v>3</v>
      </c>
      <c r="AS94" s="1301" t="s">
        <v>2721</v>
      </c>
      <c r="AV94" s="1298"/>
      <c r="AW94" s="4428" t="s">
        <v>2722</v>
      </c>
      <c r="AX94" s="4428"/>
    </row>
    <row r="95" spans="40:50" ht="18.75">
      <c r="AN95" s="1275"/>
      <c r="AO95" s="563"/>
      <c r="AP95" s="1300" t="s">
        <v>2723</v>
      </c>
      <c r="AR95" s="1298">
        <v>4</v>
      </c>
      <c r="AS95" s="1301" t="s">
        <v>2724</v>
      </c>
      <c r="AV95" s="1298"/>
      <c r="AW95" s="4428"/>
      <c r="AX95" s="4428"/>
    </row>
    <row r="96" spans="40:50" ht="18.75">
      <c r="AN96" s="1275"/>
      <c r="AO96" s="563"/>
      <c r="AP96" s="1300" t="s">
        <v>2725</v>
      </c>
      <c r="AR96" s="1298">
        <v>5</v>
      </c>
      <c r="AS96" s="1301" t="s">
        <v>2726</v>
      </c>
      <c r="AV96" s="1298"/>
      <c r="AW96" s="4428" t="s">
        <v>2727</v>
      </c>
      <c r="AX96" s="4428"/>
    </row>
    <row r="97" spans="40:50" ht="18.75">
      <c r="AN97" s="1275"/>
      <c r="AO97" s="563"/>
      <c r="AP97" s="1300" t="s">
        <v>2728</v>
      </c>
      <c r="AR97" s="1298">
        <v>6</v>
      </c>
      <c r="AS97" s="1301" t="s">
        <v>2729</v>
      </c>
      <c r="AV97" s="1298"/>
      <c r="AW97" s="4428"/>
      <c r="AX97" s="4428"/>
    </row>
    <row r="98" spans="40:50" ht="30">
      <c r="AN98" s="1275"/>
      <c r="AO98" s="563"/>
      <c r="AP98" s="1297" t="s">
        <v>878</v>
      </c>
      <c r="AR98" s="1298">
        <v>7</v>
      </c>
      <c r="AS98" s="1301" t="s">
        <v>2730</v>
      </c>
      <c r="AV98" s="1298"/>
      <c r="AW98" s="4428"/>
      <c r="AX98" s="4428"/>
    </row>
    <row r="99" spans="40:50" ht="18.75">
      <c r="AN99" s="1275"/>
      <c r="AO99" s="563"/>
      <c r="AP99" s="1300" t="s">
        <v>2731</v>
      </c>
      <c r="AR99" s="1298">
        <v>8</v>
      </c>
      <c r="AS99" s="1301" t="s">
        <v>2732</v>
      </c>
      <c r="AV99" s="1298"/>
      <c r="AW99" s="1336" t="s">
        <v>2733</v>
      </c>
      <c r="AX99" s="1301"/>
    </row>
    <row r="100" spans="40:50" ht="30">
      <c r="AN100" s="1275"/>
      <c r="AO100" s="563"/>
      <c r="AP100" s="1297" t="s">
        <v>1137</v>
      </c>
      <c r="AR100" s="1298">
        <v>9</v>
      </c>
      <c r="AS100" s="1301" t="s">
        <v>2734</v>
      </c>
      <c r="AV100" s="1298"/>
      <c r="AW100" s="4429" t="s">
        <v>2735</v>
      </c>
      <c r="AX100" s="4429"/>
    </row>
    <row r="101" spans="40:50" ht="18.75">
      <c r="AN101" s="1275"/>
      <c r="AO101" s="563"/>
      <c r="AP101" s="1300" t="s">
        <v>2736</v>
      </c>
      <c r="AR101" s="1298">
        <v>10</v>
      </c>
      <c r="AS101" s="1301" t="s">
        <v>2737</v>
      </c>
      <c r="AV101" s="1298"/>
      <c r="AW101" s="4429" t="s">
        <v>2738</v>
      </c>
      <c r="AX101" s="4429"/>
    </row>
    <row r="102" spans="40:50" ht="18.75">
      <c r="AN102" s="1275"/>
      <c r="AO102" s="563"/>
      <c r="AP102" s="563"/>
      <c r="AR102" s="1298">
        <v>11</v>
      </c>
      <c r="AS102" s="1301" t="s">
        <v>2739</v>
      </c>
      <c r="AV102" s="1298"/>
      <c r="AW102" s="4429" t="s">
        <v>2740</v>
      </c>
      <c r="AX102" s="4429"/>
    </row>
    <row r="103" spans="40:50" ht="18.75">
      <c r="AN103" s="1275"/>
      <c r="AO103" s="563"/>
      <c r="AP103" s="1300" t="s">
        <v>2741</v>
      </c>
      <c r="AR103" s="1298">
        <v>12</v>
      </c>
      <c r="AS103" s="1301" t="s">
        <v>2742</v>
      </c>
      <c r="AV103" s="1298"/>
      <c r="AW103" s="1301"/>
      <c r="AX103" s="1301"/>
    </row>
    <row r="104" spans="40:50" ht="18.75">
      <c r="AN104" s="1275"/>
      <c r="AO104" s="563"/>
      <c r="AP104" s="1300" t="s">
        <v>2743</v>
      </c>
      <c r="AR104" s="1298">
        <v>13</v>
      </c>
      <c r="AS104" s="1301" t="s">
        <v>2744</v>
      </c>
    </row>
    <row r="105" spans="40:50" ht="18.75">
      <c r="AN105" s="1275"/>
      <c r="AO105" s="563"/>
      <c r="AP105" s="1308" t="s">
        <v>2745</v>
      </c>
      <c r="AR105" s="1298">
        <v>14</v>
      </c>
      <c r="AS105" s="1301" t="s">
        <v>2746</v>
      </c>
    </row>
    <row r="106" spans="40:50" ht="18.75">
      <c r="AN106" s="1275"/>
      <c r="AO106" s="563"/>
      <c r="AP106" s="1308" t="s">
        <v>2747</v>
      </c>
      <c r="AR106" s="1298">
        <v>15</v>
      </c>
      <c r="AS106" s="1301" t="s">
        <v>2748</v>
      </c>
    </row>
    <row r="107" spans="40:50" ht="30">
      <c r="AN107" s="1275"/>
      <c r="AO107" s="563"/>
      <c r="AP107" s="1297" t="s">
        <v>1285</v>
      </c>
      <c r="AR107" s="1298"/>
      <c r="AS107" s="1301"/>
    </row>
    <row r="108" spans="40:50" ht="18.75">
      <c r="AN108" s="1275"/>
      <c r="AO108" s="563"/>
      <c r="AP108" s="1300" t="s">
        <v>2749</v>
      </c>
      <c r="AR108" s="1298"/>
      <c r="AS108" s="561"/>
    </row>
    <row r="109" spans="40:50" ht="30">
      <c r="AN109" s="1275"/>
      <c r="AO109" s="563"/>
      <c r="AP109" s="1297" t="s">
        <v>114</v>
      </c>
      <c r="AR109" s="1298">
        <v>1</v>
      </c>
      <c r="AS109" s="1301" t="s">
        <v>2750</v>
      </c>
    </row>
    <row r="110" spans="40:50" ht="18.75">
      <c r="AN110" s="1275"/>
      <c r="AO110" s="563"/>
      <c r="AP110" s="1300" t="s">
        <v>2751</v>
      </c>
      <c r="AR110" s="1298">
        <v>2</v>
      </c>
      <c r="AS110" s="1301" t="s">
        <v>2752</v>
      </c>
    </row>
    <row r="111" spans="40:50" ht="18.75">
      <c r="AN111" s="1275"/>
      <c r="AO111" s="563"/>
      <c r="AP111" s="1300" t="s">
        <v>2753</v>
      </c>
      <c r="AR111" s="1298">
        <v>3</v>
      </c>
      <c r="AS111" s="1301" t="s">
        <v>2754</v>
      </c>
    </row>
    <row r="112" spans="40:50" ht="18.75">
      <c r="AN112" s="1275"/>
      <c r="AO112" s="563"/>
      <c r="AP112" s="563"/>
      <c r="AR112" s="1298">
        <v>4</v>
      </c>
      <c r="AS112" s="1301" t="s">
        <v>2755</v>
      </c>
    </row>
    <row r="113" spans="40:45" ht="18.75">
      <c r="AN113" s="1275"/>
      <c r="AO113" s="563"/>
      <c r="AP113" s="563"/>
      <c r="AR113" s="1298">
        <v>5</v>
      </c>
      <c r="AS113" s="1301" t="s">
        <v>2756</v>
      </c>
    </row>
    <row r="114" spans="40:45" ht="18.75">
      <c r="AN114" s="1275"/>
      <c r="AO114" s="1293" t="s">
        <v>51</v>
      </c>
      <c r="AP114" s="1337" t="s">
        <v>2757</v>
      </c>
      <c r="AR114" s="1298">
        <v>6</v>
      </c>
      <c r="AS114" s="1301" t="s">
        <v>442</v>
      </c>
    </row>
    <row r="115" spans="40:45" ht="18.75">
      <c r="AN115" s="1275"/>
      <c r="AO115" s="1338"/>
      <c r="AP115" s="1337"/>
      <c r="AR115" s="1298">
        <v>7</v>
      </c>
      <c r="AS115" s="1301" t="s">
        <v>2758</v>
      </c>
    </row>
    <row r="116" spans="40:45" ht="18.75">
      <c r="AN116" s="1275"/>
      <c r="AO116" s="1293" t="s">
        <v>51</v>
      </c>
      <c r="AP116" s="1337" t="s">
        <v>2759</v>
      </c>
      <c r="AR116" s="1298">
        <v>8</v>
      </c>
      <c r="AS116" s="1301" t="s">
        <v>2760</v>
      </c>
    </row>
    <row r="117" spans="40:45" ht="18.75">
      <c r="AN117" s="1275"/>
      <c r="AP117" s="563"/>
      <c r="AR117" s="1298"/>
      <c r="AS117" s="561"/>
    </row>
    <row r="118" spans="40:45" ht="18.75">
      <c r="AN118" s="1275"/>
      <c r="AO118" s="1293" t="s">
        <v>51</v>
      </c>
      <c r="AP118" s="1337" t="s">
        <v>2761</v>
      </c>
      <c r="AR118" s="1298"/>
      <c r="AS118" s="561"/>
    </row>
    <row r="119" spans="40:45" ht="18.75">
      <c r="AN119" s="1275"/>
      <c r="AR119" s="1298">
        <v>1</v>
      </c>
      <c r="AS119" s="1301" t="s">
        <v>2762</v>
      </c>
    </row>
    <row r="120" spans="40:45" ht="18.75">
      <c r="AN120" s="1275"/>
      <c r="AO120" s="1293" t="s">
        <v>51</v>
      </c>
      <c r="AP120" s="1337" t="s">
        <v>2763</v>
      </c>
      <c r="AR120" s="1298">
        <v>2</v>
      </c>
      <c r="AS120" s="1301" t="s">
        <v>2764</v>
      </c>
    </row>
    <row r="121" spans="40:45" ht="18.75">
      <c r="AN121" s="1275"/>
      <c r="AR121" s="1298">
        <v>3</v>
      </c>
      <c r="AS121" s="1301" t="s">
        <v>2765</v>
      </c>
    </row>
    <row r="122" spans="40:45" ht="18.75">
      <c r="AN122" s="1275"/>
      <c r="AO122" s="1293" t="s">
        <v>51</v>
      </c>
      <c r="AP122" s="1337" t="s">
        <v>2766</v>
      </c>
      <c r="AR122" s="1298">
        <v>4</v>
      </c>
      <c r="AS122" s="1301" t="s">
        <v>2767</v>
      </c>
    </row>
    <row r="123" spans="40:45" ht="18.75">
      <c r="AN123" s="1275"/>
      <c r="AR123" s="1298">
        <v>5</v>
      </c>
      <c r="AS123" s="1301" t="s">
        <v>2768</v>
      </c>
    </row>
    <row r="124" spans="40:45" ht="18.75">
      <c r="AN124" s="1275"/>
      <c r="AR124" s="1298">
        <v>6</v>
      </c>
      <c r="AS124" s="1301" t="s">
        <v>2769</v>
      </c>
    </row>
    <row r="125" spans="40:45" ht="18.75">
      <c r="AR125" s="1298">
        <v>7</v>
      </c>
      <c r="AS125" s="1301" t="s">
        <v>178</v>
      </c>
    </row>
    <row r="126" spans="40:45" ht="18.75">
      <c r="AR126" s="1298"/>
      <c r="AS126" s="561"/>
    </row>
    <row r="127" spans="40:45" ht="18.75">
      <c r="AR127" s="1298"/>
      <c r="AS127" s="561"/>
    </row>
    <row r="128" spans="40:45" ht="18.75">
      <c r="AR128" s="1298">
        <v>1</v>
      </c>
      <c r="AS128" s="1301" t="s">
        <v>2770</v>
      </c>
    </row>
    <row r="129" spans="44:45" ht="18.75">
      <c r="AR129" s="1298">
        <v>2</v>
      </c>
      <c r="AS129" s="1301" t="s">
        <v>2771</v>
      </c>
    </row>
    <row r="130" spans="44:45" ht="18.75">
      <c r="AR130" s="1298">
        <v>3</v>
      </c>
      <c r="AS130" s="1301" t="s">
        <v>2772</v>
      </c>
    </row>
    <row r="131" spans="44:45" ht="18.75">
      <c r="AR131" s="1298">
        <v>4</v>
      </c>
      <c r="AS131" s="1301" t="s">
        <v>2773</v>
      </c>
    </row>
  </sheetData>
  <mergeCells count="39">
    <mergeCell ref="AW102:AX102"/>
    <mergeCell ref="AW83:AX84"/>
    <mergeCell ref="AW85:AX86"/>
    <mergeCell ref="AW94:AX95"/>
    <mergeCell ref="AW96:AX98"/>
    <mergeCell ref="AW100:AX100"/>
    <mergeCell ref="AW101:AX101"/>
    <mergeCell ref="AW79:AX80"/>
    <mergeCell ref="AW36:AX37"/>
    <mergeCell ref="AW42:AX43"/>
    <mergeCell ref="AW48:AX49"/>
    <mergeCell ref="AV50:AV51"/>
    <mergeCell ref="AW50:AX51"/>
    <mergeCell ref="AV52:AV53"/>
    <mergeCell ref="AW52:AX53"/>
    <mergeCell ref="AW54:AX55"/>
    <mergeCell ref="AV63:AV64"/>
    <mergeCell ref="AW63:AX64"/>
    <mergeCell ref="AV74:AV75"/>
    <mergeCell ref="AW74:AX75"/>
    <mergeCell ref="AS23:AT24"/>
    <mergeCell ref="AS25:AT26"/>
    <mergeCell ref="AV27:AV28"/>
    <mergeCell ref="AW27:AX28"/>
    <mergeCell ref="AV31:AV32"/>
    <mergeCell ref="AW31:AX32"/>
    <mergeCell ref="AW19:AX20"/>
    <mergeCell ref="W2:AM2"/>
    <mergeCell ref="B3:J3"/>
    <mergeCell ref="L3:T3"/>
    <mergeCell ref="AR3:AT3"/>
    <mergeCell ref="AV3:AX3"/>
    <mergeCell ref="AR4:AT4"/>
    <mergeCell ref="AV4:AX4"/>
    <mergeCell ref="AS5:AT5"/>
    <mergeCell ref="AW5:AX6"/>
    <mergeCell ref="AW11:AX12"/>
    <mergeCell ref="AW15:AX16"/>
    <mergeCell ref="AW17:AX18"/>
  </mergeCells>
  <hyperlinks>
    <hyperlink ref="AP4" r:id="rId1" xr:uid="{1A7A8DA0-1555-4867-AAD8-55748C157D93}"/>
    <hyperlink ref="AP114" r:id="rId2" xr:uid="{2EF2CC11-D4B7-476D-B853-665061B31E53}"/>
    <hyperlink ref="AP116" r:id="rId3" xr:uid="{6DB5122E-1122-4CB8-B034-4026ED48A36F}"/>
    <hyperlink ref="AP118" r:id="rId4" xr:uid="{7036BC51-CA43-435D-B523-2744F151F8CD}"/>
    <hyperlink ref="AP120" r:id="rId5" xr:uid="{6286BD42-CD10-4DF4-9011-BA08CB4972FF}"/>
    <hyperlink ref="AP122" r:id="rId6" xr:uid="{5155F5E6-2A9B-46A2-BD28-65EDC3CFC0A0}"/>
    <hyperlink ref="X68" r:id="rId7" xr:uid="{4D82D159-FAA2-442E-9053-E6D43E4F0443}"/>
    <hyperlink ref="X66" r:id="rId8" xr:uid="{9438B7AF-DC45-49F1-A538-985602C771C6}"/>
    <hyperlink ref="X67" r:id="rId9" xr:uid="{4A5BDBD4-DDAA-491F-AE1B-F1FDAD8DFD26}"/>
    <hyperlink ref="AS23:AT24" r:id="rId10" display="source : Fiches techniques de cuisine Annette et Jean Pierre DOMERGUES" xr:uid="{8FA18537-DF6D-4716-83CF-11E667ED112E}"/>
    <hyperlink ref="AW99" r:id="rId11" xr:uid="{C675CCCA-D052-479F-BB96-778D9FACF8E6}"/>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D8E4D-8DFD-448F-8C48-1A8F56A3D191}">
  <dimension ref="A2:S71"/>
  <sheetViews>
    <sheetView workbookViewId="0">
      <selection activeCell="B2" sqref="B2:S2"/>
    </sheetView>
  </sheetViews>
  <sheetFormatPr baseColWidth="10" defaultRowHeight="12.75"/>
  <cols>
    <col min="1" max="1" width="3.7109375" style="217" customWidth="1"/>
    <col min="2" max="2" width="11.42578125" style="217"/>
    <col min="3" max="3" width="29.42578125" style="217" bestFit="1" customWidth="1"/>
    <col min="4" max="6" width="11.42578125" style="217"/>
    <col min="7" max="7" width="3.7109375" style="217" customWidth="1"/>
    <col min="8" max="8" width="11.42578125" style="217"/>
    <col min="9" max="9" width="33.140625" style="217" bestFit="1" customWidth="1"/>
    <col min="10" max="12" width="11.42578125" style="217"/>
    <col min="13" max="13" width="3.7109375" style="217" customWidth="1"/>
    <col min="14" max="14" width="11.42578125" style="217"/>
    <col min="15" max="15" width="32.85546875" style="217" bestFit="1" customWidth="1"/>
    <col min="16" max="18" width="11.42578125" style="217"/>
    <col min="19" max="19" width="3.7109375" style="217" customWidth="1"/>
    <col min="20" max="16384" width="11.42578125" style="217"/>
  </cols>
  <sheetData>
    <row r="2" spans="1:19" ht="37.5" customHeight="1">
      <c r="B2" s="4430" t="s">
        <v>1442</v>
      </c>
      <c r="C2" s="4430"/>
      <c r="D2" s="4430"/>
      <c r="E2" s="4430"/>
      <c r="F2" s="4430"/>
      <c r="G2" s="4430"/>
      <c r="H2" s="4430"/>
      <c r="I2" s="4430"/>
      <c r="J2" s="4430"/>
      <c r="K2" s="4430"/>
      <c r="L2" s="4430"/>
      <c r="M2" s="4430"/>
      <c r="N2" s="4430"/>
      <c r="O2" s="4430"/>
      <c r="P2" s="4430"/>
      <c r="Q2" s="4430"/>
      <c r="R2" s="4430"/>
      <c r="S2" s="4430"/>
    </row>
    <row r="4" spans="1:19" ht="13.5" thickBot="1"/>
    <row r="5" spans="1:19" ht="12.75" customHeight="1">
      <c r="B5" s="4431" t="s">
        <v>1443</v>
      </c>
      <c r="C5" s="4432"/>
      <c r="D5" s="4432"/>
      <c r="E5" s="4432"/>
      <c r="F5" s="4433"/>
      <c r="H5" s="4431" t="s">
        <v>1443</v>
      </c>
      <c r="I5" s="4432"/>
      <c r="J5" s="4432"/>
      <c r="K5" s="4432"/>
      <c r="L5" s="4433"/>
      <c r="N5" s="4431" t="s">
        <v>1443</v>
      </c>
      <c r="O5" s="4432"/>
      <c r="P5" s="4432"/>
      <c r="Q5" s="4432"/>
      <c r="R5" s="4433"/>
    </row>
    <row r="6" spans="1:19" ht="17.25" customHeight="1" thickBot="1">
      <c r="B6" s="4434"/>
      <c r="C6" s="4435"/>
      <c r="D6" s="4435"/>
      <c r="E6" s="4435"/>
      <c r="F6" s="4436"/>
      <c r="H6" s="4434"/>
      <c r="I6" s="4435"/>
      <c r="J6" s="4435"/>
      <c r="K6" s="4435"/>
      <c r="L6" s="4436"/>
      <c r="N6" s="4434"/>
      <c r="O6" s="4435"/>
      <c r="P6" s="4435"/>
      <c r="Q6" s="4435"/>
      <c r="R6" s="4436"/>
    </row>
    <row r="7" spans="1:19" ht="17.25" customHeight="1">
      <c r="B7" s="218"/>
      <c r="C7" s="218"/>
      <c r="D7" s="218"/>
      <c r="E7" s="218"/>
      <c r="F7" s="218"/>
    </row>
    <row r="8" spans="1:19" ht="25.5" customHeight="1">
      <c r="A8" s="4437"/>
      <c r="B8" s="219" t="s">
        <v>130</v>
      </c>
      <c r="C8" s="219" t="s">
        <v>1444</v>
      </c>
      <c r="D8" s="220" t="s">
        <v>1445</v>
      </c>
      <c r="E8" s="221" t="s">
        <v>1446</v>
      </c>
      <c r="F8" s="222" t="s">
        <v>1447</v>
      </c>
      <c r="G8" s="4437"/>
      <c r="H8" s="219" t="s">
        <v>130</v>
      </c>
      <c r="I8" s="219" t="s">
        <v>1444</v>
      </c>
      <c r="J8" s="220" t="s">
        <v>1445</v>
      </c>
      <c r="K8" s="221" t="s">
        <v>1446</v>
      </c>
      <c r="L8" s="222" t="s">
        <v>1447</v>
      </c>
      <c r="M8" s="4437"/>
      <c r="N8" s="219" t="s">
        <v>130</v>
      </c>
      <c r="O8" s="219" t="s">
        <v>1444</v>
      </c>
      <c r="P8" s="220" t="s">
        <v>1445</v>
      </c>
      <c r="Q8" s="221" t="s">
        <v>1446</v>
      </c>
      <c r="R8" s="222" t="s">
        <v>1447</v>
      </c>
      <c r="S8" s="4437"/>
    </row>
    <row r="9" spans="1:19" ht="25.5" customHeight="1">
      <c r="A9" s="4437"/>
      <c r="C9" s="211" t="s">
        <v>233</v>
      </c>
      <c r="D9" s="223"/>
      <c r="E9" s="224"/>
      <c r="F9" s="225"/>
      <c r="G9" s="4437"/>
      <c r="H9" s="226"/>
      <c r="I9" s="211" t="s">
        <v>45</v>
      </c>
      <c r="J9" s="227"/>
      <c r="K9" s="228"/>
      <c r="L9" s="229"/>
      <c r="M9" s="4437"/>
      <c r="N9" s="226"/>
      <c r="O9" s="211" t="s">
        <v>1136</v>
      </c>
      <c r="P9" s="227"/>
      <c r="Q9" s="228"/>
      <c r="R9" s="229"/>
      <c r="S9" s="4437"/>
    </row>
    <row r="10" spans="1:19" ht="15.75">
      <c r="A10" s="4437"/>
      <c r="B10" s="214">
        <v>1</v>
      </c>
      <c r="C10" s="230" t="s">
        <v>1448</v>
      </c>
      <c r="D10" s="227">
        <v>10</v>
      </c>
      <c r="E10" s="228">
        <v>5.5E-2</v>
      </c>
      <c r="F10" s="229">
        <f t="shared" ref="F10:F17" si="0">E10*D10</f>
        <v>0.55000000000000004</v>
      </c>
      <c r="G10" s="4437"/>
      <c r="H10" s="214">
        <v>56</v>
      </c>
      <c r="I10" s="230" t="s">
        <v>1449</v>
      </c>
      <c r="J10" s="227">
        <v>10</v>
      </c>
      <c r="K10" s="228">
        <v>0.17</v>
      </c>
      <c r="L10" s="229">
        <f>K10*J10</f>
        <v>1.7000000000000002</v>
      </c>
      <c r="M10" s="4437"/>
      <c r="N10" s="214">
        <v>113</v>
      </c>
      <c r="O10" s="230" t="s">
        <v>1450</v>
      </c>
      <c r="P10" s="227">
        <v>10</v>
      </c>
      <c r="Q10" s="228">
        <v>0.02</v>
      </c>
      <c r="R10" s="229">
        <f>Q10*P10</f>
        <v>0.2</v>
      </c>
      <c r="S10" s="4437"/>
    </row>
    <row r="11" spans="1:19" ht="15.75">
      <c r="A11" s="4437"/>
      <c r="B11" s="214">
        <v>2</v>
      </c>
      <c r="C11" s="230" t="s">
        <v>1451</v>
      </c>
      <c r="D11" s="227">
        <v>10</v>
      </c>
      <c r="E11" s="228">
        <v>5.0000000000000001E-3</v>
      </c>
      <c r="F11" s="229">
        <f t="shared" si="0"/>
        <v>0.05</v>
      </c>
      <c r="G11" s="4437"/>
      <c r="H11" s="214">
        <v>57</v>
      </c>
      <c r="I11" s="230" t="s">
        <v>1452</v>
      </c>
      <c r="J11" s="227">
        <v>10</v>
      </c>
      <c r="K11" s="228">
        <v>0.16</v>
      </c>
      <c r="L11" s="229">
        <f>K11*J11</f>
        <v>1.6</v>
      </c>
      <c r="M11" s="4437"/>
      <c r="N11" s="214">
        <v>114</v>
      </c>
      <c r="O11" s="230" t="s">
        <v>1453</v>
      </c>
      <c r="P11" s="227">
        <v>10</v>
      </c>
      <c r="Q11" s="228">
        <v>0.125</v>
      </c>
      <c r="R11" s="229">
        <f>Q11*P11</f>
        <v>1.25</v>
      </c>
      <c r="S11" s="4437"/>
    </row>
    <row r="12" spans="1:19" ht="20.25">
      <c r="A12" s="4437"/>
      <c r="B12" s="214">
        <v>3</v>
      </c>
      <c r="C12" s="230" t="s">
        <v>1454</v>
      </c>
      <c r="D12" s="227">
        <v>10</v>
      </c>
      <c r="E12" s="228">
        <v>8.0000000000000002E-3</v>
      </c>
      <c r="F12" s="229">
        <f t="shared" si="0"/>
        <v>0.08</v>
      </c>
      <c r="G12" s="4437"/>
      <c r="H12" s="214">
        <v>58</v>
      </c>
      <c r="I12" s="230" t="s">
        <v>1455</v>
      </c>
      <c r="J12" s="227">
        <v>10</v>
      </c>
      <c r="K12" s="228">
        <v>0.88500000000000001</v>
      </c>
      <c r="L12" s="229">
        <f>K12*J12</f>
        <v>8.85</v>
      </c>
      <c r="M12" s="4437"/>
      <c r="N12" s="226"/>
      <c r="O12" s="212" t="s">
        <v>878</v>
      </c>
      <c r="P12" s="227"/>
      <c r="Q12" s="228"/>
      <c r="R12" s="229"/>
      <c r="S12" s="4437"/>
    </row>
    <row r="13" spans="1:19" ht="15.75">
      <c r="A13" s="4437"/>
      <c r="B13" s="214">
        <v>4</v>
      </c>
      <c r="C13" s="230" t="s">
        <v>1456</v>
      </c>
      <c r="D13" s="227">
        <v>10</v>
      </c>
      <c r="E13" s="228">
        <v>0.05</v>
      </c>
      <c r="F13" s="229">
        <f t="shared" si="0"/>
        <v>0.5</v>
      </c>
      <c r="G13" s="4437"/>
      <c r="H13" s="214">
        <v>59</v>
      </c>
      <c r="I13" s="230" t="s">
        <v>1457</v>
      </c>
      <c r="J13" s="227">
        <v>10</v>
      </c>
      <c r="K13" s="228">
        <v>0.5</v>
      </c>
      <c r="L13" s="229">
        <f>K13*J13</f>
        <v>5</v>
      </c>
      <c r="M13" s="4437"/>
      <c r="N13" s="215">
        <v>115</v>
      </c>
      <c r="O13" s="230" t="s">
        <v>1458</v>
      </c>
      <c r="P13" s="227">
        <v>10</v>
      </c>
      <c r="Q13" s="228">
        <v>4.4999999999999998E-2</v>
      </c>
      <c r="R13" s="229">
        <f t="shared" ref="R13:R36" si="1">Q13*P13</f>
        <v>0.44999999999999996</v>
      </c>
      <c r="S13" s="4437"/>
    </row>
    <row r="14" spans="1:19" ht="20.25">
      <c r="A14" s="4437"/>
      <c r="B14" s="214">
        <v>5</v>
      </c>
      <c r="C14" s="230" t="s">
        <v>1459</v>
      </c>
      <c r="D14" s="227">
        <v>10</v>
      </c>
      <c r="E14" s="228">
        <v>2</v>
      </c>
      <c r="F14" s="229">
        <f t="shared" si="0"/>
        <v>20</v>
      </c>
      <c r="G14" s="4437"/>
      <c r="H14" s="226"/>
      <c r="I14" s="212" t="s">
        <v>9</v>
      </c>
      <c r="J14" s="227"/>
      <c r="K14" s="228"/>
      <c r="L14" s="229"/>
      <c r="M14" s="4437"/>
      <c r="N14" s="215">
        <v>116</v>
      </c>
      <c r="O14" s="230" t="s">
        <v>1460</v>
      </c>
      <c r="P14" s="227">
        <v>10</v>
      </c>
      <c r="Q14" s="228">
        <v>1E-3</v>
      </c>
      <c r="R14" s="229">
        <f t="shared" si="1"/>
        <v>0.01</v>
      </c>
      <c r="S14" s="4437"/>
    </row>
    <row r="15" spans="1:19" ht="15.75">
      <c r="A15" s="4437"/>
      <c r="B15" s="214">
        <v>6</v>
      </c>
      <c r="C15" s="230" t="s">
        <v>1461</v>
      </c>
      <c r="D15" s="227">
        <v>10</v>
      </c>
      <c r="E15" s="228">
        <v>0.35</v>
      </c>
      <c r="F15" s="229">
        <f t="shared" si="0"/>
        <v>3.5</v>
      </c>
      <c r="G15" s="4437"/>
      <c r="H15" s="215">
        <v>60</v>
      </c>
      <c r="I15" s="230" t="s">
        <v>1462</v>
      </c>
      <c r="J15" s="227">
        <v>10</v>
      </c>
      <c r="K15" s="228">
        <v>1.5</v>
      </c>
      <c r="L15" s="229">
        <f>K15*J15</f>
        <v>15</v>
      </c>
      <c r="M15" s="4437"/>
      <c r="N15" s="215">
        <v>117</v>
      </c>
      <c r="O15" s="230" t="s">
        <v>1463</v>
      </c>
      <c r="P15" s="227">
        <v>10</v>
      </c>
      <c r="Q15" s="228">
        <v>0.05</v>
      </c>
      <c r="R15" s="229">
        <f t="shared" si="1"/>
        <v>0.5</v>
      </c>
      <c r="S15" s="4437"/>
    </row>
    <row r="16" spans="1:19" ht="15.75">
      <c r="A16" s="4437"/>
      <c r="B16" s="214">
        <v>7</v>
      </c>
      <c r="C16" s="230" t="s">
        <v>1464</v>
      </c>
      <c r="D16" s="227">
        <v>10</v>
      </c>
      <c r="E16" s="228">
        <v>0.11</v>
      </c>
      <c r="F16" s="229">
        <f t="shared" si="0"/>
        <v>1.1000000000000001</v>
      </c>
      <c r="G16" s="4437"/>
      <c r="H16" s="215">
        <v>61</v>
      </c>
      <c r="I16" s="230" t="s">
        <v>1465</v>
      </c>
      <c r="J16" s="227">
        <v>10</v>
      </c>
      <c r="K16" s="228">
        <v>0.15</v>
      </c>
      <c r="L16" s="229">
        <f>K16*J16</f>
        <v>1.5</v>
      </c>
      <c r="M16" s="4437"/>
      <c r="N16" s="215">
        <v>118</v>
      </c>
      <c r="O16" s="230" t="s">
        <v>1466</v>
      </c>
      <c r="P16" s="227">
        <v>10</v>
      </c>
      <c r="Q16" s="228">
        <v>1.4999999999999999E-2</v>
      </c>
      <c r="R16" s="229">
        <f t="shared" si="1"/>
        <v>0.15</v>
      </c>
      <c r="S16" s="4437"/>
    </row>
    <row r="17" spans="1:19" ht="20.25">
      <c r="A17" s="4437"/>
      <c r="B17" s="214">
        <v>8</v>
      </c>
      <c r="C17" s="230" t="s">
        <v>1467</v>
      </c>
      <c r="D17" s="227">
        <v>10</v>
      </c>
      <c r="E17" s="228">
        <v>0.22</v>
      </c>
      <c r="F17" s="229">
        <f t="shared" si="0"/>
        <v>2.2000000000000002</v>
      </c>
      <c r="G17" s="4437"/>
      <c r="H17" s="226"/>
      <c r="I17" s="211" t="s">
        <v>951</v>
      </c>
      <c r="J17" s="227"/>
      <c r="K17" s="228"/>
      <c r="L17" s="229"/>
      <c r="M17" s="4437"/>
      <c r="N17" s="215">
        <v>119</v>
      </c>
      <c r="O17" s="230" t="s">
        <v>1468</v>
      </c>
      <c r="P17" s="227">
        <v>10</v>
      </c>
      <c r="Q17" s="228">
        <v>0.2</v>
      </c>
      <c r="R17" s="229">
        <f t="shared" si="1"/>
        <v>2</v>
      </c>
      <c r="S17" s="4437"/>
    </row>
    <row r="18" spans="1:19" ht="20.25">
      <c r="A18" s="4437"/>
      <c r="B18" s="226"/>
      <c r="C18" s="212" t="s">
        <v>41</v>
      </c>
      <c r="D18" s="227"/>
      <c r="E18" s="228"/>
      <c r="F18" s="229"/>
      <c r="G18" s="4437"/>
      <c r="H18" s="214">
        <v>62</v>
      </c>
      <c r="I18" s="230" t="s">
        <v>1469</v>
      </c>
      <c r="J18" s="227">
        <v>10</v>
      </c>
      <c r="K18" s="228">
        <v>0.01</v>
      </c>
      <c r="L18" s="229">
        <f t="shared" ref="L18:L29" si="2">K18*J18</f>
        <v>0.1</v>
      </c>
      <c r="M18" s="4437"/>
      <c r="N18" s="215">
        <v>120</v>
      </c>
      <c r="O18" s="230" t="s">
        <v>1470</v>
      </c>
      <c r="P18" s="227">
        <v>10</v>
      </c>
      <c r="Q18" s="228">
        <v>1.2E-2</v>
      </c>
      <c r="R18" s="229">
        <f t="shared" si="1"/>
        <v>0.12</v>
      </c>
      <c r="S18" s="4437"/>
    </row>
    <row r="19" spans="1:19" ht="15.75">
      <c r="A19" s="4437"/>
      <c r="B19" s="215">
        <v>9</v>
      </c>
      <c r="C19" s="230" t="s">
        <v>1471</v>
      </c>
      <c r="D19" s="227">
        <v>10</v>
      </c>
      <c r="E19" s="228">
        <v>0.12</v>
      </c>
      <c r="F19" s="229">
        <f t="shared" ref="F19:F35" si="3">E19*D19</f>
        <v>1.2</v>
      </c>
      <c r="G19" s="4437"/>
      <c r="H19" s="214">
        <v>63</v>
      </c>
      <c r="I19" s="230" t="s">
        <v>1472</v>
      </c>
      <c r="J19" s="227">
        <v>10</v>
      </c>
      <c r="K19" s="228">
        <v>0.8</v>
      </c>
      <c r="L19" s="229">
        <f t="shared" si="2"/>
        <v>8</v>
      </c>
      <c r="M19" s="4437"/>
      <c r="N19" s="215">
        <v>121</v>
      </c>
      <c r="O19" s="230" t="s">
        <v>1473</v>
      </c>
      <c r="P19" s="227">
        <v>10</v>
      </c>
      <c r="Q19" s="228">
        <v>1.2E-2</v>
      </c>
      <c r="R19" s="229">
        <f t="shared" si="1"/>
        <v>0.12</v>
      </c>
      <c r="S19" s="4437"/>
    </row>
    <row r="20" spans="1:19" ht="15.75">
      <c r="A20" s="4437"/>
      <c r="B20" s="215">
        <v>10</v>
      </c>
      <c r="C20" s="230" t="s">
        <v>1474</v>
      </c>
      <c r="D20" s="227">
        <v>10</v>
      </c>
      <c r="E20" s="228">
        <v>8.0000000000000002E-3</v>
      </c>
      <c r="F20" s="229">
        <f t="shared" si="3"/>
        <v>0.08</v>
      </c>
      <c r="G20" s="4437"/>
      <c r="H20" s="214">
        <v>64</v>
      </c>
      <c r="I20" s="230" t="s">
        <v>1475</v>
      </c>
      <c r="J20" s="227">
        <v>10</v>
      </c>
      <c r="K20" s="228">
        <v>0.5</v>
      </c>
      <c r="L20" s="229">
        <f t="shared" si="2"/>
        <v>5</v>
      </c>
      <c r="M20" s="4437"/>
      <c r="N20" s="215">
        <v>122</v>
      </c>
      <c r="O20" s="230" t="s">
        <v>1476</v>
      </c>
      <c r="P20" s="227">
        <v>10</v>
      </c>
      <c r="Q20" s="228">
        <v>1.9E-2</v>
      </c>
      <c r="R20" s="229">
        <f t="shared" si="1"/>
        <v>0.19</v>
      </c>
      <c r="S20" s="4437"/>
    </row>
    <row r="21" spans="1:19" ht="15.75">
      <c r="A21" s="4437"/>
      <c r="B21" s="215">
        <v>11</v>
      </c>
      <c r="C21" s="230" t="s">
        <v>1477</v>
      </c>
      <c r="D21" s="227">
        <v>10</v>
      </c>
      <c r="E21" s="228">
        <v>4.0000000000000001E-3</v>
      </c>
      <c r="F21" s="229">
        <f t="shared" si="3"/>
        <v>0.04</v>
      </c>
      <c r="G21" s="4437"/>
      <c r="H21" s="214">
        <v>65</v>
      </c>
      <c r="I21" s="230" t="s">
        <v>1478</v>
      </c>
      <c r="J21" s="227">
        <v>10</v>
      </c>
      <c r="K21" s="228">
        <v>0.23</v>
      </c>
      <c r="L21" s="229">
        <f t="shared" si="2"/>
        <v>2.3000000000000003</v>
      </c>
      <c r="M21" s="4437"/>
      <c r="N21" s="215">
        <v>123</v>
      </c>
      <c r="O21" s="230" t="s">
        <v>1479</v>
      </c>
      <c r="P21" s="227">
        <v>10</v>
      </c>
      <c r="Q21" s="228">
        <v>1.2E-2</v>
      </c>
      <c r="R21" s="229">
        <f t="shared" si="1"/>
        <v>0.12</v>
      </c>
      <c r="S21" s="4437"/>
    </row>
    <row r="22" spans="1:19" ht="15.75">
      <c r="A22" s="4437"/>
      <c r="B22" s="215">
        <v>12</v>
      </c>
      <c r="C22" s="230" t="s">
        <v>1480</v>
      </c>
      <c r="D22" s="227">
        <v>10</v>
      </c>
      <c r="E22" s="228">
        <v>1.4999999999999999E-2</v>
      </c>
      <c r="F22" s="229">
        <f t="shared" si="3"/>
        <v>0.15</v>
      </c>
      <c r="G22" s="4437"/>
      <c r="H22" s="214">
        <v>66</v>
      </c>
      <c r="I22" s="230" t="s">
        <v>1481</v>
      </c>
      <c r="J22" s="227">
        <v>10</v>
      </c>
      <c r="K22" s="228">
        <v>9.5</v>
      </c>
      <c r="L22" s="229">
        <f t="shared" si="2"/>
        <v>95</v>
      </c>
      <c r="M22" s="4437"/>
      <c r="N22" s="215">
        <v>124</v>
      </c>
      <c r="O22" s="230" t="s">
        <v>1482</v>
      </c>
      <c r="P22" s="227">
        <v>10</v>
      </c>
      <c r="Q22" s="228">
        <v>1.2999999999999999E-2</v>
      </c>
      <c r="R22" s="229">
        <f t="shared" si="1"/>
        <v>0.13</v>
      </c>
      <c r="S22" s="4437"/>
    </row>
    <row r="23" spans="1:19" ht="15.75">
      <c r="A23" s="4437"/>
      <c r="B23" s="215">
        <v>13</v>
      </c>
      <c r="C23" s="230" t="s">
        <v>1483</v>
      </c>
      <c r="D23" s="227">
        <v>10</v>
      </c>
      <c r="E23" s="228">
        <v>4.0000000000000001E-3</v>
      </c>
      <c r="F23" s="229">
        <f t="shared" si="3"/>
        <v>0.04</v>
      </c>
      <c r="G23" s="4437"/>
      <c r="H23" s="214">
        <v>67</v>
      </c>
      <c r="I23" s="230" t="s">
        <v>1484</v>
      </c>
      <c r="J23" s="227">
        <v>10</v>
      </c>
      <c r="K23" s="228">
        <v>0.9</v>
      </c>
      <c r="L23" s="229">
        <f t="shared" si="2"/>
        <v>9</v>
      </c>
      <c r="M23" s="4437"/>
      <c r="N23" s="215">
        <v>125</v>
      </c>
      <c r="O23" s="230" t="s">
        <v>1485</v>
      </c>
      <c r="P23" s="227">
        <v>10</v>
      </c>
      <c r="Q23" s="228">
        <v>1.2E-2</v>
      </c>
      <c r="R23" s="229">
        <f t="shared" si="1"/>
        <v>0.12</v>
      </c>
      <c r="S23" s="4437"/>
    </row>
    <row r="24" spans="1:19" ht="15.75">
      <c r="A24" s="4437"/>
      <c r="B24" s="215">
        <v>14</v>
      </c>
      <c r="C24" s="230" t="s">
        <v>1486</v>
      </c>
      <c r="D24" s="227">
        <v>10</v>
      </c>
      <c r="E24" s="228">
        <v>1.4999999999999999E-2</v>
      </c>
      <c r="F24" s="229">
        <f t="shared" si="3"/>
        <v>0.15</v>
      </c>
      <c r="G24" s="4437"/>
      <c r="H24" s="214">
        <v>68</v>
      </c>
      <c r="I24" s="230" t="s">
        <v>1487</v>
      </c>
      <c r="J24" s="227">
        <v>10</v>
      </c>
      <c r="K24" s="228">
        <v>0.9</v>
      </c>
      <c r="L24" s="229">
        <f t="shared" si="2"/>
        <v>9</v>
      </c>
      <c r="M24" s="4437"/>
      <c r="N24" s="215">
        <v>126</v>
      </c>
      <c r="O24" s="230" t="s">
        <v>1488</v>
      </c>
      <c r="P24" s="227">
        <v>10</v>
      </c>
      <c r="Q24" s="228">
        <v>1.2999999999999999E-2</v>
      </c>
      <c r="R24" s="229">
        <f t="shared" si="1"/>
        <v>0.13</v>
      </c>
      <c r="S24" s="4437"/>
    </row>
    <row r="25" spans="1:19" ht="15.75">
      <c r="A25" s="4437"/>
      <c r="B25" s="215">
        <v>15</v>
      </c>
      <c r="C25" s="230" t="s">
        <v>1489</v>
      </c>
      <c r="D25" s="227">
        <v>10</v>
      </c>
      <c r="E25" s="228">
        <v>0.2</v>
      </c>
      <c r="F25" s="229">
        <f t="shared" si="3"/>
        <v>2</v>
      </c>
      <c r="G25" s="4437"/>
      <c r="H25" s="214">
        <v>69</v>
      </c>
      <c r="I25" s="230" t="s">
        <v>1490</v>
      </c>
      <c r="J25" s="227">
        <v>10</v>
      </c>
      <c r="K25" s="228">
        <v>0.23</v>
      </c>
      <c r="L25" s="229">
        <f t="shared" si="2"/>
        <v>2.3000000000000003</v>
      </c>
      <c r="M25" s="4437"/>
      <c r="N25" s="215">
        <v>127</v>
      </c>
      <c r="O25" s="230" t="s">
        <v>1491</v>
      </c>
      <c r="P25" s="227">
        <v>10</v>
      </c>
      <c r="Q25" s="228">
        <v>0.11</v>
      </c>
      <c r="R25" s="229">
        <f t="shared" si="1"/>
        <v>1.1000000000000001</v>
      </c>
      <c r="S25" s="4437"/>
    </row>
    <row r="26" spans="1:19" ht="15.75">
      <c r="A26" s="4437"/>
      <c r="B26" s="215">
        <v>16</v>
      </c>
      <c r="C26" s="230" t="s">
        <v>1492</v>
      </c>
      <c r="D26" s="227">
        <v>10</v>
      </c>
      <c r="E26" s="228">
        <v>0.5</v>
      </c>
      <c r="F26" s="229">
        <f t="shared" si="3"/>
        <v>5</v>
      </c>
      <c r="G26" s="4437"/>
      <c r="H26" s="214">
        <v>70</v>
      </c>
      <c r="I26" s="230" t="s">
        <v>1493</v>
      </c>
      <c r="J26" s="227">
        <v>10</v>
      </c>
      <c r="K26" s="228">
        <v>0.23</v>
      </c>
      <c r="L26" s="229">
        <f t="shared" si="2"/>
        <v>2.3000000000000003</v>
      </c>
      <c r="M26" s="4437"/>
      <c r="N26" s="215">
        <v>128</v>
      </c>
      <c r="O26" s="230" t="s">
        <v>1494</v>
      </c>
      <c r="P26" s="227">
        <v>10</v>
      </c>
      <c r="Q26" s="228">
        <v>0.13</v>
      </c>
      <c r="R26" s="229">
        <f t="shared" si="1"/>
        <v>1.3</v>
      </c>
      <c r="S26" s="4437"/>
    </row>
    <row r="27" spans="1:19" ht="15.75">
      <c r="A27" s="4437"/>
      <c r="B27" s="215">
        <v>17</v>
      </c>
      <c r="C27" s="230" t="s">
        <v>1495</v>
      </c>
      <c r="D27" s="227">
        <v>10</v>
      </c>
      <c r="E27" s="228">
        <v>2.75</v>
      </c>
      <c r="F27" s="229">
        <f t="shared" si="3"/>
        <v>27.5</v>
      </c>
      <c r="G27" s="4437"/>
      <c r="H27" s="214">
        <v>71</v>
      </c>
      <c r="I27" s="230" t="s">
        <v>1496</v>
      </c>
      <c r="J27" s="227">
        <v>10</v>
      </c>
      <c r="K27" s="228">
        <v>1.7</v>
      </c>
      <c r="L27" s="229">
        <f t="shared" si="2"/>
        <v>17</v>
      </c>
      <c r="M27" s="4437"/>
      <c r="N27" s="215">
        <v>129</v>
      </c>
      <c r="O27" s="230" t="s">
        <v>1497</v>
      </c>
      <c r="P27" s="227">
        <v>10</v>
      </c>
      <c r="Q27" s="228">
        <v>0.28000000000000003</v>
      </c>
      <c r="R27" s="229">
        <f t="shared" si="1"/>
        <v>2.8000000000000003</v>
      </c>
      <c r="S27" s="4437"/>
    </row>
    <row r="28" spans="1:19" ht="15.75">
      <c r="A28" s="4437"/>
      <c r="B28" s="215">
        <v>18</v>
      </c>
      <c r="C28" s="230" t="s">
        <v>1498</v>
      </c>
      <c r="D28" s="227">
        <v>10</v>
      </c>
      <c r="E28" s="228">
        <v>6</v>
      </c>
      <c r="F28" s="229">
        <f t="shared" si="3"/>
        <v>60</v>
      </c>
      <c r="G28" s="4437"/>
      <c r="H28" s="214">
        <v>72</v>
      </c>
      <c r="I28" s="230" t="s">
        <v>1499</v>
      </c>
      <c r="J28" s="227">
        <v>10</v>
      </c>
      <c r="K28" s="228">
        <v>2.2000000000000002</v>
      </c>
      <c r="L28" s="229">
        <f t="shared" si="2"/>
        <v>22</v>
      </c>
      <c r="M28" s="4437"/>
      <c r="N28" s="215">
        <v>130</v>
      </c>
      <c r="O28" s="230" t="s">
        <v>1500</v>
      </c>
      <c r="P28" s="227">
        <v>10</v>
      </c>
      <c r="Q28" s="228">
        <v>0.35</v>
      </c>
      <c r="R28" s="229">
        <f t="shared" si="1"/>
        <v>3.5</v>
      </c>
      <c r="S28" s="4437"/>
    </row>
    <row r="29" spans="1:19" ht="15.75">
      <c r="A29" s="4437"/>
      <c r="B29" s="215">
        <v>19</v>
      </c>
      <c r="C29" s="230" t="s">
        <v>1501</v>
      </c>
      <c r="D29" s="227">
        <v>10</v>
      </c>
      <c r="E29" s="228">
        <v>8</v>
      </c>
      <c r="F29" s="229">
        <f t="shared" si="3"/>
        <v>80</v>
      </c>
      <c r="G29" s="4437"/>
      <c r="H29" s="214">
        <v>73</v>
      </c>
      <c r="I29" s="230" t="s">
        <v>1502</v>
      </c>
      <c r="J29" s="227">
        <v>10</v>
      </c>
      <c r="K29" s="228">
        <v>2</v>
      </c>
      <c r="L29" s="229">
        <f t="shared" si="2"/>
        <v>20</v>
      </c>
      <c r="M29" s="4437"/>
      <c r="N29" s="215">
        <v>131</v>
      </c>
      <c r="O29" s="230" t="s">
        <v>1503</v>
      </c>
      <c r="P29" s="227">
        <v>10</v>
      </c>
      <c r="Q29" s="228">
        <v>0.5</v>
      </c>
      <c r="R29" s="229">
        <f t="shared" si="1"/>
        <v>5</v>
      </c>
      <c r="S29" s="4437"/>
    </row>
    <row r="30" spans="1:19" ht="20.25">
      <c r="A30" s="4437"/>
      <c r="B30" s="215">
        <v>20</v>
      </c>
      <c r="C30" s="230" t="s">
        <v>1504</v>
      </c>
      <c r="D30" s="227">
        <v>10</v>
      </c>
      <c r="E30" s="228">
        <v>4.2</v>
      </c>
      <c r="F30" s="229">
        <f t="shared" si="3"/>
        <v>42</v>
      </c>
      <c r="G30" s="4437"/>
      <c r="H30" s="214"/>
      <c r="I30" s="212" t="s">
        <v>124</v>
      </c>
      <c r="J30" s="227"/>
      <c r="K30" s="228"/>
      <c r="L30" s="229"/>
      <c r="M30" s="4437"/>
      <c r="N30" s="215">
        <v>132</v>
      </c>
      <c r="O30" s="230" t="s">
        <v>1505</v>
      </c>
      <c r="P30" s="227">
        <v>10</v>
      </c>
      <c r="Q30" s="228">
        <v>0.6</v>
      </c>
      <c r="R30" s="229">
        <f t="shared" si="1"/>
        <v>6</v>
      </c>
      <c r="S30" s="4437"/>
    </row>
    <row r="31" spans="1:19" ht="15.75">
      <c r="A31" s="4437"/>
      <c r="B31" s="215">
        <v>21</v>
      </c>
      <c r="C31" s="230" t="s">
        <v>1506</v>
      </c>
      <c r="D31" s="227">
        <v>10</v>
      </c>
      <c r="E31" s="228">
        <v>8.5</v>
      </c>
      <c r="F31" s="229">
        <f t="shared" si="3"/>
        <v>85</v>
      </c>
      <c r="G31" s="4437"/>
      <c r="H31" s="215">
        <v>74</v>
      </c>
      <c r="I31" s="230" t="s">
        <v>1507</v>
      </c>
      <c r="J31" s="227">
        <v>10</v>
      </c>
      <c r="K31" s="228">
        <v>8.0000000000000002E-3</v>
      </c>
      <c r="L31" s="229">
        <f>K31*J31</f>
        <v>0.08</v>
      </c>
      <c r="M31" s="4437"/>
      <c r="N31" s="215">
        <v>133</v>
      </c>
      <c r="O31" s="230" t="s">
        <v>1505</v>
      </c>
      <c r="P31" s="227">
        <v>10</v>
      </c>
      <c r="Q31" s="228">
        <v>0.8</v>
      </c>
      <c r="R31" s="229">
        <f t="shared" si="1"/>
        <v>8</v>
      </c>
      <c r="S31" s="4437"/>
    </row>
    <row r="32" spans="1:19" ht="15.75">
      <c r="A32" s="4437"/>
      <c r="B32" s="215">
        <v>22</v>
      </c>
      <c r="C32" s="230" t="s">
        <v>1508</v>
      </c>
      <c r="D32" s="227">
        <v>10</v>
      </c>
      <c r="E32" s="228">
        <v>4</v>
      </c>
      <c r="F32" s="229">
        <f t="shared" si="3"/>
        <v>40</v>
      </c>
      <c r="G32" s="4437"/>
      <c r="H32" s="215">
        <v>75</v>
      </c>
      <c r="I32" s="230" t="s">
        <v>1509</v>
      </c>
      <c r="J32" s="227">
        <v>10</v>
      </c>
      <c r="K32" s="228">
        <v>0.05</v>
      </c>
      <c r="L32" s="229">
        <f>K32*J32</f>
        <v>0.5</v>
      </c>
      <c r="M32" s="4437"/>
      <c r="N32" s="215">
        <v>134</v>
      </c>
      <c r="O32" s="230" t="s">
        <v>1510</v>
      </c>
      <c r="P32" s="227">
        <v>10</v>
      </c>
      <c r="Q32" s="228">
        <v>5.0000000000000001E-3</v>
      </c>
      <c r="R32" s="229">
        <f t="shared" si="1"/>
        <v>0.05</v>
      </c>
      <c r="S32" s="4437"/>
    </row>
    <row r="33" spans="1:19" ht="20.25">
      <c r="A33" s="4437"/>
      <c r="B33" s="215">
        <v>23</v>
      </c>
      <c r="C33" s="230" t="s">
        <v>1511</v>
      </c>
      <c r="D33" s="227">
        <v>10</v>
      </c>
      <c r="E33" s="228">
        <v>1</v>
      </c>
      <c r="F33" s="229">
        <f t="shared" si="3"/>
        <v>10</v>
      </c>
      <c r="G33" s="4437"/>
      <c r="H33" s="226"/>
      <c r="I33" s="211" t="s">
        <v>312</v>
      </c>
      <c r="J33" s="227"/>
      <c r="K33" s="228"/>
      <c r="L33" s="229"/>
      <c r="M33" s="4437"/>
      <c r="N33" s="215">
        <v>135</v>
      </c>
      <c r="O33" s="230" t="s">
        <v>1512</v>
      </c>
      <c r="P33" s="227">
        <v>10</v>
      </c>
      <c r="Q33" s="228">
        <v>5.0000000000000001E-3</v>
      </c>
      <c r="R33" s="229">
        <f t="shared" si="1"/>
        <v>0.05</v>
      </c>
      <c r="S33" s="4437"/>
    </row>
    <row r="34" spans="1:19" ht="15.75">
      <c r="A34" s="4437"/>
      <c r="B34" s="215">
        <v>24</v>
      </c>
      <c r="C34" s="230" t="s">
        <v>1513</v>
      </c>
      <c r="D34" s="227">
        <v>10</v>
      </c>
      <c r="E34" s="228">
        <v>8.5</v>
      </c>
      <c r="F34" s="229">
        <f t="shared" si="3"/>
        <v>85</v>
      </c>
      <c r="G34" s="4437"/>
      <c r="H34" s="214">
        <v>76</v>
      </c>
      <c r="I34" s="230" t="s">
        <v>1514</v>
      </c>
      <c r="J34" s="227">
        <v>10</v>
      </c>
      <c r="K34" s="228">
        <v>0.03</v>
      </c>
      <c r="L34" s="229">
        <f t="shared" ref="L34:L45" si="4">K34*J34</f>
        <v>0.3</v>
      </c>
      <c r="M34" s="4437"/>
      <c r="N34" s="215">
        <v>136</v>
      </c>
      <c r="O34" s="230" t="s">
        <v>1515</v>
      </c>
      <c r="P34" s="227">
        <v>10</v>
      </c>
      <c r="Q34" s="228">
        <v>1.4999999999999999E-2</v>
      </c>
      <c r="R34" s="229">
        <f t="shared" si="1"/>
        <v>0.15</v>
      </c>
      <c r="S34" s="4437"/>
    </row>
    <row r="35" spans="1:19" ht="15.75">
      <c r="A35" s="4437"/>
      <c r="B35" s="215">
        <v>25</v>
      </c>
      <c r="C35" s="230" t="s">
        <v>1516</v>
      </c>
      <c r="D35" s="227">
        <v>10</v>
      </c>
      <c r="E35" s="228">
        <v>1.25</v>
      </c>
      <c r="F35" s="229">
        <f t="shared" si="3"/>
        <v>12.5</v>
      </c>
      <c r="G35" s="4437"/>
      <c r="H35" s="214">
        <v>77</v>
      </c>
      <c r="I35" s="230" t="s">
        <v>1517</v>
      </c>
      <c r="J35" s="227">
        <v>10</v>
      </c>
      <c r="K35" s="228">
        <v>0.06</v>
      </c>
      <c r="L35" s="229">
        <f t="shared" si="4"/>
        <v>0.6</v>
      </c>
      <c r="M35" s="4437"/>
      <c r="N35" s="215">
        <v>137</v>
      </c>
      <c r="O35" s="230" t="s">
        <v>1518</v>
      </c>
      <c r="P35" s="227">
        <v>10</v>
      </c>
      <c r="Q35" s="228">
        <v>0.2</v>
      </c>
      <c r="R35" s="229">
        <f t="shared" si="1"/>
        <v>2</v>
      </c>
      <c r="S35" s="4437"/>
    </row>
    <row r="36" spans="1:19" ht="20.25">
      <c r="A36" s="4437"/>
      <c r="B36" s="226"/>
      <c r="C36" s="211" t="s">
        <v>42</v>
      </c>
      <c r="D36" s="227"/>
      <c r="E36" s="228"/>
      <c r="F36" s="229"/>
      <c r="G36" s="4437"/>
      <c r="H36" s="214">
        <v>78</v>
      </c>
      <c r="I36" s="230" t="s">
        <v>1519</v>
      </c>
      <c r="J36" s="227">
        <v>10</v>
      </c>
      <c r="K36" s="228">
        <v>0.05</v>
      </c>
      <c r="L36" s="229">
        <f t="shared" si="4"/>
        <v>0.5</v>
      </c>
      <c r="M36" s="4437"/>
      <c r="N36" s="215">
        <v>138</v>
      </c>
      <c r="O36" s="230" t="s">
        <v>1520</v>
      </c>
      <c r="P36" s="227">
        <v>10</v>
      </c>
      <c r="Q36" s="228">
        <v>0.15</v>
      </c>
      <c r="R36" s="229">
        <f t="shared" si="1"/>
        <v>1.5</v>
      </c>
      <c r="S36" s="4437"/>
    </row>
    <row r="37" spans="1:19" ht="20.25">
      <c r="A37" s="4437"/>
      <c r="B37" s="214">
        <v>26</v>
      </c>
      <c r="C37" s="230" t="s">
        <v>1521</v>
      </c>
      <c r="D37" s="227">
        <v>10</v>
      </c>
      <c r="E37" s="228">
        <v>8.0000000000000002E-3</v>
      </c>
      <c r="F37" s="229">
        <f t="shared" ref="F37:F54" si="5">E37*D37</f>
        <v>0.08</v>
      </c>
      <c r="G37" s="4437"/>
      <c r="H37" s="214">
        <v>79</v>
      </c>
      <c r="I37" s="230" t="s">
        <v>1522</v>
      </c>
      <c r="J37" s="227">
        <v>10</v>
      </c>
      <c r="K37" s="228">
        <v>0.04</v>
      </c>
      <c r="L37" s="229">
        <f t="shared" si="4"/>
        <v>0.4</v>
      </c>
      <c r="M37" s="4437"/>
      <c r="N37" s="226"/>
      <c r="O37" s="211" t="s">
        <v>1137</v>
      </c>
      <c r="P37" s="227"/>
      <c r="Q37" s="228"/>
      <c r="R37" s="229"/>
      <c r="S37" s="4437"/>
    </row>
    <row r="38" spans="1:19" ht="15.75">
      <c r="A38" s="4437"/>
      <c r="B38" s="214">
        <v>27</v>
      </c>
      <c r="C38" s="230" t="s">
        <v>1523</v>
      </c>
      <c r="D38" s="227">
        <v>10</v>
      </c>
      <c r="E38" s="228">
        <v>0.12</v>
      </c>
      <c r="F38" s="229">
        <f t="shared" si="5"/>
        <v>1.2</v>
      </c>
      <c r="G38" s="4437"/>
      <c r="H38" s="214">
        <v>80</v>
      </c>
      <c r="I38" s="230" t="s">
        <v>1524</v>
      </c>
      <c r="J38" s="227">
        <v>12</v>
      </c>
      <c r="K38" s="228">
        <v>0.05</v>
      </c>
      <c r="L38" s="229">
        <f t="shared" si="4"/>
        <v>0.60000000000000009</v>
      </c>
      <c r="M38" s="4437"/>
      <c r="N38" s="214">
        <v>139</v>
      </c>
      <c r="O38" s="230" t="s">
        <v>1525</v>
      </c>
      <c r="P38" s="227">
        <v>10</v>
      </c>
      <c r="Q38" s="228">
        <v>0.1</v>
      </c>
      <c r="R38" s="229">
        <f t="shared" ref="R38:R49" si="6">Q38*P38</f>
        <v>1</v>
      </c>
      <c r="S38" s="4437"/>
    </row>
    <row r="39" spans="1:19" ht="15.75">
      <c r="A39" s="4437"/>
      <c r="B39" s="214">
        <v>28</v>
      </c>
      <c r="C39" s="230" t="s">
        <v>1526</v>
      </c>
      <c r="D39" s="227">
        <v>10</v>
      </c>
      <c r="E39" s="228">
        <v>1.5</v>
      </c>
      <c r="F39" s="229">
        <f t="shared" si="5"/>
        <v>15</v>
      </c>
      <c r="G39" s="4437"/>
      <c r="H39" s="214">
        <v>81</v>
      </c>
      <c r="I39" s="230" t="s">
        <v>1527</v>
      </c>
      <c r="J39" s="227">
        <v>10</v>
      </c>
      <c r="K39" s="228">
        <v>0.03</v>
      </c>
      <c r="L39" s="229">
        <f t="shared" si="4"/>
        <v>0.3</v>
      </c>
      <c r="M39" s="4437"/>
      <c r="N39" s="214">
        <v>140</v>
      </c>
      <c r="O39" s="230" t="s">
        <v>1528</v>
      </c>
      <c r="P39" s="227">
        <v>10</v>
      </c>
      <c r="Q39" s="228">
        <v>0.08</v>
      </c>
      <c r="R39" s="229">
        <f t="shared" si="6"/>
        <v>0.8</v>
      </c>
      <c r="S39" s="4437"/>
    </row>
    <row r="40" spans="1:19" ht="15.75">
      <c r="A40" s="4437"/>
      <c r="B40" s="214">
        <v>29</v>
      </c>
      <c r="C40" s="230" t="s">
        <v>1529</v>
      </c>
      <c r="D40" s="227">
        <v>10</v>
      </c>
      <c r="E40" s="228">
        <v>0.12</v>
      </c>
      <c r="F40" s="229">
        <f t="shared" si="5"/>
        <v>1.2</v>
      </c>
      <c r="G40" s="4437"/>
      <c r="H40" s="214">
        <v>82</v>
      </c>
      <c r="I40" s="230" t="s">
        <v>1530</v>
      </c>
      <c r="J40" s="227">
        <v>10</v>
      </c>
      <c r="K40" s="228">
        <v>0.05</v>
      </c>
      <c r="L40" s="229">
        <f t="shared" si="4"/>
        <v>0.5</v>
      </c>
      <c r="M40" s="4437"/>
      <c r="N40" s="214">
        <v>141</v>
      </c>
      <c r="O40" s="230" t="s">
        <v>1531</v>
      </c>
      <c r="P40" s="227">
        <v>10</v>
      </c>
      <c r="Q40" s="228">
        <v>0.26</v>
      </c>
      <c r="R40" s="229">
        <f t="shared" si="6"/>
        <v>2.6</v>
      </c>
      <c r="S40" s="4437"/>
    </row>
    <row r="41" spans="1:19" ht="15.75">
      <c r="A41" s="4437"/>
      <c r="B41" s="214">
        <v>30</v>
      </c>
      <c r="C41" s="230" t="s">
        <v>1532</v>
      </c>
      <c r="D41" s="227">
        <v>10</v>
      </c>
      <c r="E41" s="228">
        <v>3.5000000000000003E-2</v>
      </c>
      <c r="F41" s="229">
        <f t="shared" si="5"/>
        <v>0.35000000000000003</v>
      </c>
      <c r="G41" s="4437"/>
      <c r="H41" s="214">
        <v>83</v>
      </c>
      <c r="I41" s="230" t="s">
        <v>1533</v>
      </c>
      <c r="J41" s="227">
        <v>10</v>
      </c>
      <c r="K41" s="228">
        <v>0.02</v>
      </c>
      <c r="L41" s="229">
        <f t="shared" si="4"/>
        <v>0.2</v>
      </c>
      <c r="M41" s="4437"/>
      <c r="N41" s="214">
        <v>142</v>
      </c>
      <c r="O41" s="230" t="s">
        <v>1534</v>
      </c>
      <c r="P41" s="227">
        <v>10</v>
      </c>
      <c r="Q41" s="228">
        <v>0.16</v>
      </c>
      <c r="R41" s="229">
        <f t="shared" si="6"/>
        <v>1.6</v>
      </c>
      <c r="S41" s="4437"/>
    </row>
    <row r="42" spans="1:19" ht="15.75">
      <c r="A42" s="4437"/>
      <c r="B42" s="214">
        <v>31</v>
      </c>
      <c r="C42" s="230" t="s">
        <v>1535</v>
      </c>
      <c r="D42" s="227">
        <v>10</v>
      </c>
      <c r="E42" s="228">
        <v>1</v>
      </c>
      <c r="F42" s="229">
        <f t="shared" si="5"/>
        <v>10</v>
      </c>
      <c r="G42" s="4437"/>
      <c r="H42" s="214">
        <v>84</v>
      </c>
      <c r="I42" s="230" t="s">
        <v>1536</v>
      </c>
      <c r="J42" s="227">
        <v>10</v>
      </c>
      <c r="K42" s="228">
        <v>7.0000000000000007E-2</v>
      </c>
      <c r="L42" s="229">
        <f t="shared" si="4"/>
        <v>0.70000000000000007</v>
      </c>
      <c r="M42" s="4437"/>
      <c r="N42" s="214">
        <v>143</v>
      </c>
      <c r="O42" s="230" t="s">
        <v>1537</v>
      </c>
      <c r="P42" s="227">
        <v>10</v>
      </c>
      <c r="Q42" s="228">
        <v>0.43</v>
      </c>
      <c r="R42" s="229">
        <f t="shared" si="6"/>
        <v>4.3</v>
      </c>
      <c r="S42" s="4437"/>
    </row>
    <row r="43" spans="1:19" ht="15.75">
      <c r="A43" s="4437"/>
      <c r="B43" s="214">
        <v>32</v>
      </c>
      <c r="C43" s="230" t="s">
        <v>1538</v>
      </c>
      <c r="D43" s="227">
        <v>10</v>
      </c>
      <c r="E43" s="228">
        <v>6.5000000000000002E-2</v>
      </c>
      <c r="F43" s="229">
        <f t="shared" si="5"/>
        <v>0.65</v>
      </c>
      <c r="G43" s="4437"/>
      <c r="H43" s="214">
        <v>85</v>
      </c>
      <c r="I43" s="230" t="s">
        <v>1539</v>
      </c>
      <c r="J43" s="227">
        <v>10</v>
      </c>
      <c r="K43" s="228">
        <v>4.0000000000000001E-3</v>
      </c>
      <c r="L43" s="229">
        <f t="shared" si="4"/>
        <v>0.04</v>
      </c>
      <c r="M43" s="4437"/>
      <c r="N43" s="214">
        <v>144</v>
      </c>
      <c r="O43" s="230" t="s">
        <v>1540</v>
      </c>
      <c r="P43" s="227">
        <v>10</v>
      </c>
      <c r="Q43" s="228">
        <v>5.1999999999999998E-2</v>
      </c>
      <c r="R43" s="229">
        <f t="shared" si="6"/>
        <v>0.52</v>
      </c>
      <c r="S43" s="4437"/>
    </row>
    <row r="44" spans="1:19" ht="15.75">
      <c r="A44" s="4437"/>
      <c r="B44" s="214">
        <v>33</v>
      </c>
      <c r="C44" s="230" t="s">
        <v>1541</v>
      </c>
      <c r="D44" s="227">
        <v>10</v>
      </c>
      <c r="E44" s="228">
        <v>1.5</v>
      </c>
      <c r="F44" s="229">
        <f t="shared" si="5"/>
        <v>15</v>
      </c>
      <c r="G44" s="4437"/>
      <c r="H44" s="214">
        <v>86</v>
      </c>
      <c r="I44" s="230" t="s">
        <v>1542</v>
      </c>
      <c r="J44" s="227">
        <v>10</v>
      </c>
      <c r="K44" s="228">
        <v>0.24</v>
      </c>
      <c r="L44" s="229">
        <f t="shared" si="4"/>
        <v>2.4</v>
      </c>
      <c r="M44" s="4437"/>
      <c r="N44" s="214">
        <v>145</v>
      </c>
      <c r="O44" s="230" t="s">
        <v>1543</v>
      </c>
      <c r="P44" s="227">
        <v>10</v>
      </c>
      <c r="Q44" s="228">
        <v>0.11799999999999999</v>
      </c>
      <c r="R44" s="229">
        <f t="shared" si="6"/>
        <v>1.18</v>
      </c>
      <c r="S44" s="4437"/>
    </row>
    <row r="45" spans="1:19" ht="15.75">
      <c r="A45" s="4437"/>
      <c r="B45" s="214">
        <v>34</v>
      </c>
      <c r="C45" s="230" t="s">
        <v>1544</v>
      </c>
      <c r="D45" s="227">
        <v>10</v>
      </c>
      <c r="E45" s="228">
        <v>2</v>
      </c>
      <c r="F45" s="229">
        <f t="shared" si="5"/>
        <v>20</v>
      </c>
      <c r="G45" s="4437"/>
      <c r="H45" s="214">
        <v>87</v>
      </c>
      <c r="I45" s="230" t="s">
        <v>1545</v>
      </c>
      <c r="J45" s="227">
        <v>10</v>
      </c>
      <c r="K45" s="228">
        <v>0.14000000000000001</v>
      </c>
      <c r="L45" s="229">
        <f t="shared" si="4"/>
        <v>1.4000000000000001</v>
      </c>
      <c r="M45" s="4437"/>
      <c r="N45" s="214">
        <v>146</v>
      </c>
      <c r="O45" s="230" t="s">
        <v>1546</v>
      </c>
      <c r="P45" s="227">
        <v>10</v>
      </c>
      <c r="Q45" s="228">
        <v>0.11</v>
      </c>
      <c r="R45" s="229">
        <f t="shared" si="6"/>
        <v>1.1000000000000001</v>
      </c>
      <c r="S45" s="4437"/>
    </row>
    <row r="46" spans="1:19" ht="20.25">
      <c r="A46" s="4437"/>
      <c r="B46" s="214">
        <v>35</v>
      </c>
      <c r="C46" s="230" t="s">
        <v>1547</v>
      </c>
      <c r="D46" s="227">
        <v>10</v>
      </c>
      <c r="E46" s="228">
        <v>0.08</v>
      </c>
      <c r="F46" s="229">
        <f t="shared" si="5"/>
        <v>0.8</v>
      </c>
      <c r="G46" s="4437"/>
      <c r="H46" s="226"/>
      <c r="I46" s="212" t="s">
        <v>953</v>
      </c>
      <c r="J46" s="227"/>
      <c r="K46" s="228"/>
      <c r="L46" s="229"/>
      <c r="M46" s="4437"/>
      <c r="N46" s="214">
        <v>147</v>
      </c>
      <c r="O46" s="230" t="s">
        <v>1548</v>
      </c>
      <c r="P46" s="227">
        <v>10</v>
      </c>
      <c r="Q46" s="228">
        <v>0.05</v>
      </c>
      <c r="R46" s="229">
        <f t="shared" si="6"/>
        <v>0.5</v>
      </c>
      <c r="S46" s="4437"/>
    </row>
    <row r="47" spans="1:19" ht="15.75">
      <c r="A47" s="4437"/>
      <c r="B47" s="214">
        <v>36</v>
      </c>
      <c r="C47" s="230" t="s">
        <v>1549</v>
      </c>
      <c r="D47" s="227">
        <v>10</v>
      </c>
      <c r="E47" s="228">
        <v>7.0000000000000007E-2</v>
      </c>
      <c r="F47" s="229">
        <f t="shared" si="5"/>
        <v>0.70000000000000007</v>
      </c>
      <c r="G47" s="4437"/>
      <c r="H47" s="215">
        <v>88</v>
      </c>
      <c r="I47" s="230" t="s">
        <v>1550</v>
      </c>
      <c r="J47" s="227">
        <v>10</v>
      </c>
      <c r="K47" s="228">
        <v>0.4</v>
      </c>
      <c r="L47" s="229">
        <f t="shared" ref="L47:L71" si="7">K47*J47</f>
        <v>4</v>
      </c>
      <c r="M47" s="4437"/>
      <c r="N47" s="214">
        <v>148</v>
      </c>
      <c r="O47" s="230" t="s">
        <v>1551</v>
      </c>
      <c r="P47" s="227">
        <v>10</v>
      </c>
      <c r="Q47" s="228">
        <v>0.05</v>
      </c>
      <c r="R47" s="229">
        <f t="shared" si="6"/>
        <v>0.5</v>
      </c>
      <c r="S47" s="4437"/>
    </row>
    <row r="48" spans="1:19" ht="15.75">
      <c r="A48" s="4437"/>
      <c r="B48" s="214">
        <v>37</v>
      </c>
      <c r="C48" s="230" t="s">
        <v>1552</v>
      </c>
      <c r="D48" s="227">
        <v>10</v>
      </c>
      <c r="E48" s="228">
        <v>2</v>
      </c>
      <c r="F48" s="229">
        <f t="shared" si="5"/>
        <v>20</v>
      </c>
      <c r="G48" s="4437"/>
      <c r="H48" s="215">
        <v>89</v>
      </c>
      <c r="I48" s="230" t="s">
        <v>1553</v>
      </c>
      <c r="J48" s="227">
        <v>10</v>
      </c>
      <c r="K48" s="228">
        <v>0.12</v>
      </c>
      <c r="L48" s="229">
        <f t="shared" si="7"/>
        <v>1.2</v>
      </c>
      <c r="M48" s="4437"/>
      <c r="N48" s="214">
        <v>149</v>
      </c>
      <c r="O48" s="230" t="s">
        <v>1554</v>
      </c>
      <c r="P48" s="227">
        <v>10</v>
      </c>
      <c r="Q48" s="228">
        <v>0.25</v>
      </c>
      <c r="R48" s="229">
        <f t="shared" si="6"/>
        <v>2.5</v>
      </c>
      <c r="S48" s="4437"/>
    </row>
    <row r="49" spans="1:19" ht="15.75">
      <c r="A49" s="4437"/>
      <c r="B49" s="214">
        <v>38</v>
      </c>
      <c r="C49" s="230" t="s">
        <v>1010</v>
      </c>
      <c r="D49" s="227">
        <v>10</v>
      </c>
      <c r="E49" s="228">
        <v>0.2</v>
      </c>
      <c r="F49" s="229">
        <f t="shared" si="5"/>
        <v>2</v>
      </c>
      <c r="G49" s="4437"/>
      <c r="H49" s="215">
        <v>90</v>
      </c>
      <c r="I49" s="230" t="s">
        <v>1555</v>
      </c>
      <c r="J49" s="227">
        <v>10</v>
      </c>
      <c r="K49" s="228">
        <v>1</v>
      </c>
      <c r="L49" s="229">
        <f t="shared" si="7"/>
        <v>10</v>
      </c>
      <c r="M49" s="4437"/>
      <c r="N49" s="214">
        <v>150</v>
      </c>
      <c r="O49" s="230" t="s">
        <v>1556</v>
      </c>
      <c r="P49" s="227">
        <v>10</v>
      </c>
      <c r="Q49" s="228">
        <v>3.5</v>
      </c>
      <c r="R49" s="229">
        <f t="shared" si="6"/>
        <v>35</v>
      </c>
      <c r="S49" s="4437"/>
    </row>
    <row r="50" spans="1:19" ht="20.25">
      <c r="A50" s="4437"/>
      <c r="B50" s="214">
        <v>39</v>
      </c>
      <c r="C50" s="230" t="s">
        <v>1557</v>
      </c>
      <c r="D50" s="227">
        <v>10</v>
      </c>
      <c r="E50" s="228">
        <v>0.12</v>
      </c>
      <c r="F50" s="229">
        <f t="shared" si="5"/>
        <v>1.2</v>
      </c>
      <c r="G50" s="4437"/>
      <c r="H50" s="215">
        <v>91</v>
      </c>
      <c r="I50" s="230" t="s">
        <v>1558</v>
      </c>
      <c r="J50" s="227">
        <v>10</v>
      </c>
      <c r="K50" s="228">
        <v>0.2</v>
      </c>
      <c r="L50" s="229">
        <f t="shared" si="7"/>
        <v>2</v>
      </c>
      <c r="M50" s="4437"/>
      <c r="N50" s="226"/>
      <c r="O50" s="212" t="s">
        <v>1285</v>
      </c>
      <c r="P50" s="227"/>
      <c r="Q50" s="228"/>
      <c r="R50" s="229"/>
      <c r="S50" s="4437"/>
    </row>
    <row r="51" spans="1:19" ht="15.75">
      <c r="A51" s="4437"/>
      <c r="B51" s="214">
        <v>40</v>
      </c>
      <c r="C51" s="230" t="s">
        <v>1559</v>
      </c>
      <c r="D51" s="227">
        <v>10</v>
      </c>
      <c r="E51" s="228">
        <v>0.35</v>
      </c>
      <c r="F51" s="229">
        <f t="shared" si="5"/>
        <v>3.5</v>
      </c>
      <c r="G51" s="4437"/>
      <c r="H51" s="215">
        <v>92</v>
      </c>
      <c r="I51" s="230" t="s">
        <v>1560</v>
      </c>
      <c r="J51" s="227">
        <v>10</v>
      </c>
      <c r="K51" s="228">
        <v>0.04</v>
      </c>
      <c r="L51" s="229">
        <f t="shared" si="7"/>
        <v>0.4</v>
      </c>
      <c r="M51" s="4437"/>
      <c r="N51" s="215">
        <v>151</v>
      </c>
      <c r="O51" s="230" t="s">
        <v>1561</v>
      </c>
      <c r="P51" s="227">
        <v>10</v>
      </c>
      <c r="Q51" s="228">
        <v>2.2000000000000002</v>
      </c>
      <c r="R51" s="229">
        <f t="shared" ref="R51:R61" si="8">Q51*P51</f>
        <v>22</v>
      </c>
      <c r="S51" s="4437"/>
    </row>
    <row r="52" spans="1:19" ht="15.75">
      <c r="A52" s="4437"/>
      <c r="B52" s="214">
        <v>41</v>
      </c>
      <c r="C52" s="230" t="s">
        <v>1562</v>
      </c>
      <c r="D52" s="227">
        <v>10</v>
      </c>
      <c r="E52" s="228">
        <v>0.2</v>
      </c>
      <c r="F52" s="229">
        <f t="shared" si="5"/>
        <v>2</v>
      </c>
      <c r="G52" s="4437"/>
      <c r="H52" s="215">
        <v>93</v>
      </c>
      <c r="I52" s="230" t="s">
        <v>1563</v>
      </c>
      <c r="J52" s="227">
        <v>10</v>
      </c>
      <c r="K52" s="228">
        <v>0.15</v>
      </c>
      <c r="L52" s="229">
        <f t="shared" si="7"/>
        <v>1.5</v>
      </c>
      <c r="M52" s="4437"/>
      <c r="N52" s="215">
        <v>152</v>
      </c>
      <c r="O52" s="230" t="s">
        <v>1564</v>
      </c>
      <c r="P52" s="227">
        <v>10</v>
      </c>
      <c r="Q52" s="228">
        <v>2</v>
      </c>
      <c r="R52" s="229">
        <f t="shared" si="8"/>
        <v>20</v>
      </c>
      <c r="S52" s="4437"/>
    </row>
    <row r="53" spans="1:19" ht="15.75">
      <c r="A53" s="4437"/>
      <c r="B53" s="214">
        <v>42</v>
      </c>
      <c r="C53" s="230" t="s">
        <v>1565</v>
      </c>
      <c r="D53" s="227">
        <v>10</v>
      </c>
      <c r="E53" s="228">
        <v>5.0000000000000001E-3</v>
      </c>
      <c r="F53" s="229">
        <f t="shared" si="5"/>
        <v>0.05</v>
      </c>
      <c r="G53" s="4437"/>
      <c r="H53" s="215">
        <v>94</v>
      </c>
      <c r="I53" s="230" t="s">
        <v>1566</v>
      </c>
      <c r="J53" s="227">
        <v>10</v>
      </c>
      <c r="K53" s="228">
        <v>0.15</v>
      </c>
      <c r="L53" s="229">
        <f t="shared" si="7"/>
        <v>1.5</v>
      </c>
      <c r="M53" s="4437"/>
      <c r="N53" s="215">
        <v>153</v>
      </c>
      <c r="O53" s="230" t="s">
        <v>1567</v>
      </c>
      <c r="P53" s="227">
        <v>10</v>
      </c>
      <c r="Q53" s="228">
        <v>0.3</v>
      </c>
      <c r="R53" s="229">
        <f t="shared" si="8"/>
        <v>3</v>
      </c>
      <c r="S53" s="4437"/>
    </row>
    <row r="54" spans="1:19" ht="15.75">
      <c r="A54" s="4437"/>
      <c r="B54" s="214">
        <v>43</v>
      </c>
      <c r="C54" s="230" t="s">
        <v>1568</v>
      </c>
      <c r="D54" s="227">
        <v>10</v>
      </c>
      <c r="E54" s="228">
        <v>0.01</v>
      </c>
      <c r="F54" s="229">
        <f t="shared" si="5"/>
        <v>0.1</v>
      </c>
      <c r="G54" s="4437"/>
      <c r="H54" s="215">
        <v>95</v>
      </c>
      <c r="I54" s="230" t="s">
        <v>1569</v>
      </c>
      <c r="J54" s="227">
        <v>10</v>
      </c>
      <c r="K54" s="228">
        <v>0.2</v>
      </c>
      <c r="L54" s="229">
        <f t="shared" si="7"/>
        <v>2</v>
      </c>
      <c r="M54" s="4437"/>
      <c r="N54" s="215">
        <v>154</v>
      </c>
      <c r="O54" s="230" t="s">
        <v>1570</v>
      </c>
      <c r="P54" s="227">
        <v>10</v>
      </c>
      <c r="Q54" s="228">
        <v>0.9</v>
      </c>
      <c r="R54" s="229">
        <f t="shared" si="8"/>
        <v>9</v>
      </c>
      <c r="S54" s="4437"/>
    </row>
    <row r="55" spans="1:19" ht="20.25">
      <c r="A55" s="4437"/>
      <c r="B55" s="214"/>
      <c r="C55" s="212" t="s">
        <v>43</v>
      </c>
      <c r="D55" s="227"/>
      <c r="E55" s="228"/>
      <c r="F55" s="229"/>
      <c r="G55" s="4437"/>
      <c r="H55" s="215">
        <v>96</v>
      </c>
      <c r="I55" s="230" t="s">
        <v>1571</v>
      </c>
      <c r="J55" s="227">
        <v>10</v>
      </c>
      <c r="K55" s="228">
        <v>0.14000000000000001</v>
      </c>
      <c r="L55" s="229">
        <f t="shared" si="7"/>
        <v>1.4000000000000001</v>
      </c>
      <c r="M55" s="4437"/>
      <c r="N55" s="215">
        <v>155</v>
      </c>
      <c r="O55" s="230" t="s">
        <v>1572</v>
      </c>
      <c r="P55" s="227">
        <v>10</v>
      </c>
      <c r="Q55" s="228">
        <v>3.5</v>
      </c>
      <c r="R55" s="229">
        <f t="shared" si="8"/>
        <v>35</v>
      </c>
      <c r="S55" s="4437"/>
    </row>
    <row r="56" spans="1:19" ht="15.75">
      <c r="A56" s="4437"/>
      <c r="B56" s="215">
        <v>44</v>
      </c>
      <c r="C56" s="230" t="s">
        <v>1573</v>
      </c>
      <c r="D56" s="227">
        <v>10</v>
      </c>
      <c r="E56" s="228">
        <v>0.6</v>
      </c>
      <c r="F56" s="229">
        <f>E56*D56</f>
        <v>6</v>
      </c>
      <c r="G56" s="4437"/>
      <c r="H56" s="215">
        <v>97</v>
      </c>
      <c r="I56" s="230" t="s">
        <v>1574</v>
      </c>
      <c r="J56" s="227">
        <v>10</v>
      </c>
      <c r="K56" s="228">
        <v>0.1</v>
      </c>
      <c r="L56" s="229">
        <f t="shared" si="7"/>
        <v>1</v>
      </c>
      <c r="M56" s="4437"/>
      <c r="N56" s="215">
        <v>156</v>
      </c>
      <c r="O56" s="230" t="s">
        <v>1575</v>
      </c>
      <c r="P56" s="227">
        <v>10</v>
      </c>
      <c r="Q56" s="228">
        <v>1.2</v>
      </c>
      <c r="R56" s="229">
        <f t="shared" si="8"/>
        <v>12</v>
      </c>
      <c r="S56" s="4437"/>
    </row>
    <row r="57" spans="1:19" ht="20.25">
      <c r="A57" s="4437"/>
      <c r="B57" s="215"/>
      <c r="C57" s="211" t="s">
        <v>44</v>
      </c>
      <c r="D57" s="227"/>
      <c r="E57" s="228"/>
      <c r="F57" s="229"/>
      <c r="G57" s="4437"/>
      <c r="H57" s="215">
        <v>98</v>
      </c>
      <c r="I57" s="230" t="s">
        <v>1576</v>
      </c>
      <c r="J57" s="227">
        <v>10</v>
      </c>
      <c r="K57" s="228">
        <v>0.15</v>
      </c>
      <c r="L57" s="229">
        <f t="shared" si="7"/>
        <v>1.5</v>
      </c>
      <c r="M57" s="4437"/>
      <c r="N57" s="215">
        <v>157</v>
      </c>
      <c r="O57" s="230" t="s">
        <v>1577</v>
      </c>
      <c r="P57" s="227">
        <v>10</v>
      </c>
      <c r="Q57" s="228">
        <v>3.1</v>
      </c>
      <c r="R57" s="229">
        <f t="shared" si="8"/>
        <v>31</v>
      </c>
      <c r="S57" s="4437"/>
    </row>
    <row r="58" spans="1:19" ht="15.75">
      <c r="A58" s="4437"/>
      <c r="B58" s="214">
        <v>45</v>
      </c>
      <c r="C58" s="230" t="s">
        <v>1578</v>
      </c>
      <c r="D58" s="227">
        <v>10</v>
      </c>
      <c r="E58" s="228">
        <v>0.2</v>
      </c>
      <c r="F58" s="229">
        <f>E58*D58</f>
        <v>2</v>
      </c>
      <c r="G58" s="4437"/>
      <c r="H58" s="215">
        <v>99</v>
      </c>
      <c r="I58" s="230" t="s">
        <v>1579</v>
      </c>
      <c r="J58" s="227">
        <v>10</v>
      </c>
      <c r="K58" s="228">
        <v>0.1</v>
      </c>
      <c r="L58" s="229">
        <f t="shared" si="7"/>
        <v>1</v>
      </c>
      <c r="M58" s="4437"/>
      <c r="N58" s="215">
        <v>158</v>
      </c>
      <c r="O58" s="230" t="s">
        <v>1580</v>
      </c>
      <c r="P58" s="227">
        <v>10</v>
      </c>
      <c r="Q58" s="228">
        <v>2.65</v>
      </c>
      <c r="R58" s="229">
        <f t="shared" si="8"/>
        <v>26.5</v>
      </c>
      <c r="S58" s="4437"/>
    </row>
    <row r="59" spans="1:19" ht="15.75">
      <c r="A59" s="4437"/>
      <c r="B59" s="214">
        <v>46</v>
      </c>
      <c r="C59" s="230" t="s">
        <v>1581</v>
      </c>
      <c r="D59" s="227">
        <v>10</v>
      </c>
      <c r="E59" s="228">
        <v>2.5000000000000001E-2</v>
      </c>
      <c r="F59" s="229">
        <f>E59*D59</f>
        <v>0.25</v>
      </c>
      <c r="G59" s="4437"/>
      <c r="H59" s="215">
        <v>100</v>
      </c>
      <c r="I59" s="230" t="s">
        <v>1582</v>
      </c>
      <c r="J59" s="227">
        <v>10</v>
      </c>
      <c r="K59" s="228">
        <v>0.2</v>
      </c>
      <c r="L59" s="229">
        <f t="shared" si="7"/>
        <v>2</v>
      </c>
      <c r="M59" s="4437"/>
      <c r="N59" s="215">
        <v>159</v>
      </c>
      <c r="O59" s="230" t="s">
        <v>1583</v>
      </c>
      <c r="P59" s="227">
        <v>10</v>
      </c>
      <c r="Q59" s="228">
        <v>0.75</v>
      </c>
      <c r="R59" s="229">
        <f t="shared" si="8"/>
        <v>7.5</v>
      </c>
      <c r="S59" s="4437"/>
    </row>
    <row r="60" spans="1:19" ht="15.75">
      <c r="A60" s="4437"/>
      <c r="B60" s="214">
        <v>47</v>
      </c>
      <c r="C60" s="230" t="s">
        <v>1584</v>
      </c>
      <c r="D60" s="227">
        <v>10</v>
      </c>
      <c r="E60" s="228">
        <v>1.7999999999999999E-2</v>
      </c>
      <c r="F60" s="229">
        <f>E60*D60</f>
        <v>0.18</v>
      </c>
      <c r="G60" s="4437"/>
      <c r="H60" s="215">
        <v>101</v>
      </c>
      <c r="I60" s="230" t="s">
        <v>1585</v>
      </c>
      <c r="J60" s="227">
        <v>10</v>
      </c>
      <c r="K60" s="228">
        <v>0.12</v>
      </c>
      <c r="L60" s="229">
        <f t="shared" si="7"/>
        <v>1.2</v>
      </c>
      <c r="M60" s="4437"/>
      <c r="N60" s="215">
        <v>160</v>
      </c>
      <c r="O60" s="230" t="s">
        <v>1586</v>
      </c>
      <c r="P60" s="227">
        <v>10</v>
      </c>
      <c r="Q60" s="228">
        <v>0.35</v>
      </c>
      <c r="R60" s="229">
        <f t="shared" si="8"/>
        <v>3.5</v>
      </c>
      <c r="S60" s="4437"/>
    </row>
    <row r="61" spans="1:19" ht="15.75">
      <c r="A61" s="4437"/>
      <c r="B61" s="214">
        <v>48</v>
      </c>
      <c r="C61" s="230" t="s">
        <v>1587</v>
      </c>
      <c r="D61" s="227">
        <v>10</v>
      </c>
      <c r="E61" s="228">
        <v>0.01</v>
      </c>
      <c r="F61" s="229">
        <f>E61*D61</f>
        <v>0.1</v>
      </c>
      <c r="G61" s="4437"/>
      <c r="H61" s="215">
        <v>102</v>
      </c>
      <c r="I61" s="230" t="s">
        <v>1588</v>
      </c>
      <c r="J61" s="227">
        <v>10</v>
      </c>
      <c r="K61" s="228">
        <v>0.08</v>
      </c>
      <c r="L61" s="229">
        <f t="shared" si="7"/>
        <v>0.8</v>
      </c>
      <c r="M61" s="4437"/>
      <c r="N61" s="215">
        <v>161</v>
      </c>
      <c r="O61" s="230" t="s">
        <v>1589</v>
      </c>
      <c r="P61" s="227">
        <v>10</v>
      </c>
      <c r="Q61" s="228">
        <v>6.2</v>
      </c>
      <c r="R61" s="229">
        <f t="shared" si="8"/>
        <v>62</v>
      </c>
      <c r="S61" s="4437"/>
    </row>
    <row r="62" spans="1:19" ht="15.75">
      <c r="A62" s="4437"/>
      <c r="B62" s="214">
        <v>49</v>
      </c>
      <c r="C62" s="230" t="s">
        <v>1590</v>
      </c>
      <c r="D62" s="227">
        <v>10</v>
      </c>
      <c r="E62" s="228">
        <v>3.5000000000000003E-2</v>
      </c>
      <c r="F62" s="229">
        <f>E62*D62</f>
        <v>0.35000000000000003</v>
      </c>
      <c r="G62" s="4437"/>
      <c r="H62" s="215">
        <v>103</v>
      </c>
      <c r="I62" s="230" t="s">
        <v>1591</v>
      </c>
      <c r="J62" s="227">
        <v>10</v>
      </c>
      <c r="K62" s="228">
        <v>0.22500000000000001</v>
      </c>
      <c r="L62" s="229">
        <f t="shared" si="7"/>
        <v>2.25</v>
      </c>
      <c r="M62" s="4437"/>
      <c r="P62" s="231"/>
      <c r="Q62" s="231"/>
      <c r="R62" s="231"/>
      <c r="S62" s="4437"/>
    </row>
    <row r="63" spans="1:19" ht="20.25">
      <c r="A63" s="4437"/>
      <c r="B63" s="226"/>
      <c r="C63" s="212" t="s">
        <v>232</v>
      </c>
      <c r="D63" s="227"/>
      <c r="E63" s="228"/>
      <c r="F63" s="229"/>
      <c r="G63" s="4437"/>
      <c r="H63" s="215">
        <v>104</v>
      </c>
      <c r="I63" s="230" t="s">
        <v>1592</v>
      </c>
      <c r="J63" s="227">
        <v>10</v>
      </c>
      <c r="K63" s="228">
        <v>0.22500000000000001</v>
      </c>
      <c r="L63" s="229">
        <f t="shared" si="7"/>
        <v>2.25</v>
      </c>
      <c r="M63" s="4437"/>
      <c r="P63" s="231"/>
      <c r="Q63" s="231"/>
      <c r="R63" s="231"/>
      <c r="S63" s="4437"/>
    </row>
    <row r="64" spans="1:19" ht="15.75">
      <c r="A64" s="4437"/>
      <c r="B64" s="215">
        <v>50</v>
      </c>
      <c r="C64" s="230" t="s">
        <v>1593</v>
      </c>
      <c r="D64" s="227">
        <v>10</v>
      </c>
      <c r="E64" s="228">
        <v>3.0000000000000001E-3</v>
      </c>
      <c r="F64" s="229">
        <f t="shared" ref="F64:F69" si="9">E64*D64</f>
        <v>0.03</v>
      </c>
      <c r="G64" s="4437"/>
      <c r="H64" s="215">
        <v>105</v>
      </c>
      <c r="I64" s="230" t="s">
        <v>1594</v>
      </c>
      <c r="J64" s="227">
        <v>10</v>
      </c>
      <c r="K64" s="228">
        <v>0.75</v>
      </c>
      <c r="L64" s="229">
        <f t="shared" si="7"/>
        <v>7.5</v>
      </c>
      <c r="M64" s="4437"/>
      <c r="P64" s="231"/>
      <c r="Q64" s="231"/>
      <c r="R64" s="231"/>
      <c r="S64" s="4437"/>
    </row>
    <row r="65" spans="1:19" ht="15.75">
      <c r="A65" s="4437"/>
      <c r="B65" s="215">
        <v>51</v>
      </c>
      <c r="C65" s="230" t="s">
        <v>1595</v>
      </c>
      <c r="D65" s="227">
        <v>10</v>
      </c>
      <c r="E65" s="228">
        <v>8.0000000000000002E-3</v>
      </c>
      <c r="F65" s="229">
        <f t="shared" si="9"/>
        <v>0.08</v>
      </c>
      <c r="G65" s="4437"/>
      <c r="H65" s="215">
        <v>106</v>
      </c>
      <c r="I65" s="230" t="s">
        <v>1596</v>
      </c>
      <c r="J65" s="227">
        <v>10</v>
      </c>
      <c r="K65" s="228">
        <v>8.6</v>
      </c>
      <c r="L65" s="229">
        <f t="shared" si="7"/>
        <v>86</v>
      </c>
      <c r="M65" s="4437"/>
      <c r="P65" s="231"/>
      <c r="Q65" s="231"/>
      <c r="R65" s="231"/>
      <c r="S65" s="4437"/>
    </row>
    <row r="66" spans="1:19" ht="15.75">
      <c r="A66" s="4437"/>
      <c r="B66" s="215">
        <v>52</v>
      </c>
      <c r="C66" s="230" t="s">
        <v>1597</v>
      </c>
      <c r="D66" s="227">
        <v>10</v>
      </c>
      <c r="E66" s="228">
        <v>0.1</v>
      </c>
      <c r="F66" s="229">
        <f t="shared" si="9"/>
        <v>1</v>
      </c>
      <c r="G66" s="4437"/>
      <c r="H66" s="215">
        <v>107</v>
      </c>
      <c r="I66" s="230" t="s">
        <v>1598</v>
      </c>
      <c r="J66" s="227">
        <v>10</v>
      </c>
      <c r="K66" s="228">
        <v>11.5</v>
      </c>
      <c r="L66" s="229">
        <f t="shared" si="7"/>
        <v>115</v>
      </c>
      <c r="M66" s="4437"/>
      <c r="P66" s="231"/>
      <c r="Q66" s="231"/>
      <c r="R66" s="231"/>
      <c r="S66" s="4437"/>
    </row>
    <row r="67" spans="1:19" ht="15.75">
      <c r="A67" s="4437"/>
      <c r="B67" s="215">
        <v>53</v>
      </c>
      <c r="C67" s="230" t="s">
        <v>1599</v>
      </c>
      <c r="D67" s="227">
        <v>10</v>
      </c>
      <c r="E67" s="228">
        <v>0.1</v>
      </c>
      <c r="F67" s="229">
        <f t="shared" si="9"/>
        <v>1</v>
      </c>
      <c r="G67" s="4437"/>
      <c r="H67" s="215">
        <v>108</v>
      </c>
      <c r="I67" s="230" t="s">
        <v>1600</v>
      </c>
      <c r="J67" s="227">
        <v>10</v>
      </c>
      <c r="K67" s="228">
        <v>3.7</v>
      </c>
      <c r="L67" s="229">
        <f t="shared" si="7"/>
        <v>37</v>
      </c>
      <c r="M67" s="4437"/>
      <c r="P67" s="231"/>
      <c r="Q67" s="231"/>
      <c r="R67" s="231"/>
      <c r="S67" s="4437"/>
    </row>
    <row r="68" spans="1:19" ht="15.75">
      <c r="A68" s="4437"/>
      <c r="B68" s="215">
        <v>54</v>
      </c>
      <c r="C68" s="230" t="s">
        <v>1601</v>
      </c>
      <c r="D68" s="227">
        <v>10</v>
      </c>
      <c r="E68" s="228">
        <v>0.13500000000000001</v>
      </c>
      <c r="F68" s="229">
        <f t="shared" si="9"/>
        <v>1.35</v>
      </c>
      <c r="G68" s="4437"/>
      <c r="H68" s="215">
        <v>109</v>
      </c>
      <c r="I68" s="230" t="s">
        <v>1602</v>
      </c>
      <c r="J68" s="227">
        <v>10</v>
      </c>
      <c r="K68" s="228">
        <v>0.17</v>
      </c>
      <c r="L68" s="229">
        <f t="shared" si="7"/>
        <v>1.7000000000000002</v>
      </c>
      <c r="M68" s="4437"/>
      <c r="S68" s="4437"/>
    </row>
    <row r="69" spans="1:19" ht="15.75">
      <c r="A69" s="4437"/>
      <c r="B69" s="215">
        <v>55</v>
      </c>
      <c r="C69" s="230" t="s">
        <v>1603</v>
      </c>
      <c r="D69" s="227">
        <v>10</v>
      </c>
      <c r="E69" s="228">
        <v>1.2E-2</v>
      </c>
      <c r="F69" s="229">
        <f t="shared" si="9"/>
        <v>0.12</v>
      </c>
      <c r="G69" s="4437"/>
      <c r="H69" s="215">
        <v>110</v>
      </c>
      <c r="I69" s="230" t="s">
        <v>1604</v>
      </c>
      <c r="J69" s="227">
        <v>10</v>
      </c>
      <c r="K69" s="228">
        <v>1</v>
      </c>
      <c r="L69" s="229">
        <f t="shared" si="7"/>
        <v>10</v>
      </c>
      <c r="M69" s="4437"/>
      <c r="S69" s="4437"/>
    </row>
    <row r="70" spans="1:19" ht="15.75">
      <c r="A70" s="4437"/>
      <c r="D70" s="231"/>
      <c r="E70" s="231"/>
      <c r="F70" s="231"/>
      <c r="G70" s="4437"/>
      <c r="H70" s="215">
        <v>111</v>
      </c>
      <c r="I70" s="230" t="s">
        <v>1605</v>
      </c>
      <c r="J70" s="227">
        <v>10</v>
      </c>
      <c r="K70" s="228">
        <v>1.5</v>
      </c>
      <c r="L70" s="229">
        <f t="shared" si="7"/>
        <v>15</v>
      </c>
      <c r="M70" s="4437"/>
      <c r="S70" s="4437"/>
    </row>
    <row r="71" spans="1:19" ht="15.75">
      <c r="A71" s="4437"/>
      <c r="D71" s="231"/>
      <c r="E71" s="231"/>
      <c r="F71" s="231"/>
      <c r="G71" s="4437"/>
      <c r="H71" s="215">
        <v>112</v>
      </c>
      <c r="I71" s="230" t="s">
        <v>1606</v>
      </c>
      <c r="J71" s="227">
        <v>10</v>
      </c>
      <c r="K71" s="228">
        <v>1.4999999999999999E-2</v>
      </c>
      <c r="L71" s="229">
        <f t="shared" si="7"/>
        <v>0.15</v>
      </c>
      <c r="M71" s="4437"/>
      <c r="S71" s="4437"/>
    </row>
  </sheetData>
  <mergeCells count="8">
    <mergeCell ref="B2:S2"/>
    <mergeCell ref="B5:F6"/>
    <mergeCell ref="H5:L6"/>
    <mergeCell ref="N5:R6"/>
    <mergeCell ref="A8:A71"/>
    <mergeCell ref="G8:G71"/>
    <mergeCell ref="M8:M71"/>
    <mergeCell ref="S8:S7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72799-4B89-4DF2-B704-13313D85C28E}">
  <dimension ref="A1:AA149"/>
  <sheetViews>
    <sheetView zoomScaleNormal="100" workbookViewId="0">
      <selection activeCell="B44" sqref="B44:J44"/>
    </sheetView>
  </sheetViews>
  <sheetFormatPr baseColWidth="10" defaultRowHeight="15"/>
  <cols>
    <col min="1" max="1" width="4.5703125" style="2482" customWidth="1"/>
    <col min="2" max="2" width="10.42578125" style="2483" customWidth="1"/>
    <col min="3" max="8" width="11.42578125" style="2483"/>
    <col min="9" max="9" width="12.85546875" style="2483" customWidth="1"/>
    <col min="10" max="10" width="11.42578125" style="2483"/>
    <col min="11" max="12" width="11.5703125" style="2483" bestFit="1" customWidth="1"/>
    <col min="13" max="13" width="11.42578125" style="2483"/>
    <col min="14" max="14" width="11.42578125" style="2482"/>
    <col min="15" max="15" width="12.28515625" style="2482" bestFit="1" customWidth="1"/>
    <col min="16" max="16" width="11.5703125" style="2482" bestFit="1" customWidth="1"/>
    <col min="17" max="17" width="11.42578125" style="2482"/>
    <col min="18" max="18" width="12.28515625" style="2482" bestFit="1" customWidth="1"/>
    <col min="19" max="19" width="11.5703125" style="2482" bestFit="1" customWidth="1"/>
    <col min="20" max="256" width="11.42578125" style="2482"/>
    <col min="257" max="257" width="4.5703125" style="2482" customWidth="1"/>
    <col min="258" max="258" width="10.42578125" style="2482" customWidth="1"/>
    <col min="259" max="264" width="11.42578125" style="2482"/>
    <col min="265" max="265" width="12.85546875" style="2482" customWidth="1"/>
    <col min="266" max="266" width="11.42578125" style="2482"/>
    <col min="267" max="268" width="11.5703125" style="2482" bestFit="1" customWidth="1"/>
    <col min="269" max="270" width="11.42578125" style="2482"/>
    <col min="271" max="271" width="12.28515625" style="2482" bestFit="1" customWidth="1"/>
    <col min="272" max="272" width="11.5703125" style="2482" bestFit="1" customWidth="1"/>
    <col min="273" max="273" width="11.42578125" style="2482"/>
    <col min="274" max="274" width="12.28515625" style="2482" bestFit="1" customWidth="1"/>
    <col min="275" max="275" width="11.5703125" style="2482" bestFit="1" customWidth="1"/>
    <col min="276" max="512" width="11.42578125" style="2482"/>
    <col min="513" max="513" width="4.5703125" style="2482" customWidth="1"/>
    <col min="514" max="514" width="10.42578125" style="2482" customWidth="1"/>
    <col min="515" max="520" width="11.42578125" style="2482"/>
    <col min="521" max="521" width="12.85546875" style="2482" customWidth="1"/>
    <col min="522" max="522" width="11.42578125" style="2482"/>
    <col min="523" max="524" width="11.5703125" style="2482" bestFit="1" customWidth="1"/>
    <col min="525" max="526" width="11.42578125" style="2482"/>
    <col min="527" max="527" width="12.28515625" style="2482" bestFit="1" customWidth="1"/>
    <col min="528" max="528" width="11.5703125" style="2482" bestFit="1" customWidth="1"/>
    <col min="529" max="529" width="11.42578125" style="2482"/>
    <col min="530" max="530" width="12.28515625" style="2482" bestFit="1" customWidth="1"/>
    <col min="531" max="531" width="11.5703125" style="2482" bestFit="1" customWidth="1"/>
    <col min="532" max="768" width="11.42578125" style="2482"/>
    <col min="769" max="769" width="4.5703125" style="2482" customWidth="1"/>
    <col min="770" max="770" width="10.42578125" style="2482" customWidth="1"/>
    <col min="771" max="776" width="11.42578125" style="2482"/>
    <col min="777" max="777" width="12.85546875" style="2482" customWidth="1"/>
    <col min="778" max="778" width="11.42578125" style="2482"/>
    <col min="779" max="780" width="11.5703125" style="2482" bestFit="1" customWidth="1"/>
    <col min="781" max="782" width="11.42578125" style="2482"/>
    <col min="783" max="783" width="12.28515625" style="2482" bestFit="1" customWidth="1"/>
    <col min="784" max="784" width="11.5703125" style="2482" bestFit="1" customWidth="1"/>
    <col min="785" max="785" width="11.42578125" style="2482"/>
    <col min="786" max="786" width="12.28515625" style="2482" bestFit="1" customWidth="1"/>
    <col min="787" max="787" width="11.5703125" style="2482" bestFit="1" customWidth="1"/>
    <col min="788" max="1024" width="11.42578125" style="2482"/>
    <col min="1025" max="1025" width="4.5703125" style="2482" customWidth="1"/>
    <col min="1026" max="1026" width="10.42578125" style="2482" customWidth="1"/>
    <col min="1027" max="1032" width="11.42578125" style="2482"/>
    <col min="1033" max="1033" width="12.85546875" style="2482" customWidth="1"/>
    <col min="1034" max="1034" width="11.42578125" style="2482"/>
    <col min="1035" max="1036" width="11.5703125" style="2482" bestFit="1" customWidth="1"/>
    <col min="1037" max="1038" width="11.42578125" style="2482"/>
    <col min="1039" max="1039" width="12.28515625" style="2482" bestFit="1" customWidth="1"/>
    <col min="1040" max="1040" width="11.5703125" style="2482" bestFit="1" customWidth="1"/>
    <col min="1041" max="1041" width="11.42578125" style="2482"/>
    <col min="1042" max="1042" width="12.28515625" style="2482" bestFit="1" customWidth="1"/>
    <col min="1043" max="1043" width="11.5703125" style="2482" bestFit="1" customWidth="1"/>
    <col min="1044" max="1280" width="11.42578125" style="2482"/>
    <col min="1281" max="1281" width="4.5703125" style="2482" customWidth="1"/>
    <col min="1282" max="1282" width="10.42578125" style="2482" customWidth="1"/>
    <col min="1283" max="1288" width="11.42578125" style="2482"/>
    <col min="1289" max="1289" width="12.85546875" style="2482" customWidth="1"/>
    <col min="1290" max="1290" width="11.42578125" style="2482"/>
    <col min="1291" max="1292" width="11.5703125" style="2482" bestFit="1" customWidth="1"/>
    <col min="1293" max="1294" width="11.42578125" style="2482"/>
    <col min="1295" max="1295" width="12.28515625" style="2482" bestFit="1" customWidth="1"/>
    <col min="1296" max="1296" width="11.5703125" style="2482" bestFit="1" customWidth="1"/>
    <col min="1297" max="1297" width="11.42578125" style="2482"/>
    <col min="1298" max="1298" width="12.28515625" style="2482" bestFit="1" customWidth="1"/>
    <col min="1299" max="1299" width="11.5703125" style="2482" bestFit="1" customWidth="1"/>
    <col min="1300" max="1536" width="11.42578125" style="2482"/>
    <col min="1537" max="1537" width="4.5703125" style="2482" customWidth="1"/>
    <col min="1538" max="1538" width="10.42578125" style="2482" customWidth="1"/>
    <col min="1539" max="1544" width="11.42578125" style="2482"/>
    <col min="1545" max="1545" width="12.85546875" style="2482" customWidth="1"/>
    <col min="1546" max="1546" width="11.42578125" style="2482"/>
    <col min="1547" max="1548" width="11.5703125" style="2482" bestFit="1" customWidth="1"/>
    <col min="1549" max="1550" width="11.42578125" style="2482"/>
    <col min="1551" max="1551" width="12.28515625" style="2482" bestFit="1" customWidth="1"/>
    <col min="1552" max="1552" width="11.5703125" style="2482" bestFit="1" customWidth="1"/>
    <col min="1553" max="1553" width="11.42578125" style="2482"/>
    <col min="1554" max="1554" width="12.28515625" style="2482" bestFit="1" customWidth="1"/>
    <col min="1555" max="1555" width="11.5703125" style="2482" bestFit="1" customWidth="1"/>
    <col min="1556" max="1792" width="11.42578125" style="2482"/>
    <col min="1793" max="1793" width="4.5703125" style="2482" customWidth="1"/>
    <col min="1794" max="1794" width="10.42578125" style="2482" customWidth="1"/>
    <col min="1795" max="1800" width="11.42578125" style="2482"/>
    <col min="1801" max="1801" width="12.85546875" style="2482" customWidth="1"/>
    <col min="1802" max="1802" width="11.42578125" style="2482"/>
    <col min="1803" max="1804" width="11.5703125" style="2482" bestFit="1" customWidth="1"/>
    <col min="1805" max="1806" width="11.42578125" style="2482"/>
    <col min="1807" max="1807" width="12.28515625" style="2482" bestFit="1" customWidth="1"/>
    <col min="1808" max="1808" width="11.5703125" style="2482" bestFit="1" customWidth="1"/>
    <col min="1809" max="1809" width="11.42578125" style="2482"/>
    <col min="1810" max="1810" width="12.28515625" style="2482" bestFit="1" customWidth="1"/>
    <col min="1811" max="1811" width="11.5703125" style="2482" bestFit="1" customWidth="1"/>
    <col min="1812" max="2048" width="11.42578125" style="2482"/>
    <col min="2049" max="2049" width="4.5703125" style="2482" customWidth="1"/>
    <col min="2050" max="2050" width="10.42578125" style="2482" customWidth="1"/>
    <col min="2051" max="2056" width="11.42578125" style="2482"/>
    <col min="2057" max="2057" width="12.85546875" style="2482" customWidth="1"/>
    <col min="2058" max="2058" width="11.42578125" style="2482"/>
    <col min="2059" max="2060" width="11.5703125" style="2482" bestFit="1" customWidth="1"/>
    <col min="2061" max="2062" width="11.42578125" style="2482"/>
    <col min="2063" max="2063" width="12.28515625" style="2482" bestFit="1" customWidth="1"/>
    <col min="2064" max="2064" width="11.5703125" style="2482" bestFit="1" customWidth="1"/>
    <col min="2065" max="2065" width="11.42578125" style="2482"/>
    <col min="2066" max="2066" width="12.28515625" style="2482" bestFit="1" customWidth="1"/>
    <col min="2067" max="2067" width="11.5703125" style="2482" bestFit="1" customWidth="1"/>
    <col min="2068" max="2304" width="11.42578125" style="2482"/>
    <col min="2305" max="2305" width="4.5703125" style="2482" customWidth="1"/>
    <col min="2306" max="2306" width="10.42578125" style="2482" customWidth="1"/>
    <col min="2307" max="2312" width="11.42578125" style="2482"/>
    <col min="2313" max="2313" width="12.85546875" style="2482" customWidth="1"/>
    <col min="2314" max="2314" width="11.42578125" style="2482"/>
    <col min="2315" max="2316" width="11.5703125" style="2482" bestFit="1" customWidth="1"/>
    <col min="2317" max="2318" width="11.42578125" style="2482"/>
    <col min="2319" max="2319" width="12.28515625" style="2482" bestFit="1" customWidth="1"/>
    <col min="2320" max="2320" width="11.5703125" style="2482" bestFit="1" customWidth="1"/>
    <col min="2321" max="2321" width="11.42578125" style="2482"/>
    <col min="2322" max="2322" width="12.28515625" style="2482" bestFit="1" customWidth="1"/>
    <col min="2323" max="2323" width="11.5703125" style="2482" bestFit="1" customWidth="1"/>
    <col min="2324" max="2560" width="11.42578125" style="2482"/>
    <col min="2561" max="2561" width="4.5703125" style="2482" customWidth="1"/>
    <col min="2562" max="2562" width="10.42578125" style="2482" customWidth="1"/>
    <col min="2563" max="2568" width="11.42578125" style="2482"/>
    <col min="2569" max="2569" width="12.85546875" style="2482" customWidth="1"/>
    <col min="2570" max="2570" width="11.42578125" style="2482"/>
    <col min="2571" max="2572" width="11.5703125" style="2482" bestFit="1" customWidth="1"/>
    <col min="2573" max="2574" width="11.42578125" style="2482"/>
    <col min="2575" max="2575" width="12.28515625" style="2482" bestFit="1" customWidth="1"/>
    <col min="2576" max="2576" width="11.5703125" style="2482" bestFit="1" customWidth="1"/>
    <col min="2577" max="2577" width="11.42578125" style="2482"/>
    <col min="2578" max="2578" width="12.28515625" style="2482" bestFit="1" customWidth="1"/>
    <col min="2579" max="2579" width="11.5703125" style="2482" bestFit="1" customWidth="1"/>
    <col min="2580" max="2816" width="11.42578125" style="2482"/>
    <col min="2817" max="2817" width="4.5703125" style="2482" customWidth="1"/>
    <col min="2818" max="2818" width="10.42578125" style="2482" customWidth="1"/>
    <col min="2819" max="2824" width="11.42578125" style="2482"/>
    <col min="2825" max="2825" width="12.85546875" style="2482" customWidth="1"/>
    <col min="2826" max="2826" width="11.42578125" style="2482"/>
    <col min="2827" max="2828" width="11.5703125" style="2482" bestFit="1" customWidth="1"/>
    <col min="2829" max="2830" width="11.42578125" style="2482"/>
    <col min="2831" max="2831" width="12.28515625" style="2482" bestFit="1" customWidth="1"/>
    <col min="2832" max="2832" width="11.5703125" style="2482" bestFit="1" customWidth="1"/>
    <col min="2833" max="2833" width="11.42578125" style="2482"/>
    <col min="2834" max="2834" width="12.28515625" style="2482" bestFit="1" customWidth="1"/>
    <col min="2835" max="2835" width="11.5703125" style="2482" bestFit="1" customWidth="1"/>
    <col min="2836" max="3072" width="11.42578125" style="2482"/>
    <col min="3073" max="3073" width="4.5703125" style="2482" customWidth="1"/>
    <col min="3074" max="3074" width="10.42578125" style="2482" customWidth="1"/>
    <col min="3075" max="3080" width="11.42578125" style="2482"/>
    <col min="3081" max="3081" width="12.85546875" style="2482" customWidth="1"/>
    <col min="3082" max="3082" width="11.42578125" style="2482"/>
    <col min="3083" max="3084" width="11.5703125" style="2482" bestFit="1" customWidth="1"/>
    <col min="3085" max="3086" width="11.42578125" style="2482"/>
    <col min="3087" max="3087" width="12.28515625" style="2482" bestFit="1" customWidth="1"/>
    <col min="3088" max="3088" width="11.5703125" style="2482" bestFit="1" customWidth="1"/>
    <col min="3089" max="3089" width="11.42578125" style="2482"/>
    <col min="3090" max="3090" width="12.28515625" style="2482" bestFit="1" customWidth="1"/>
    <col min="3091" max="3091" width="11.5703125" style="2482" bestFit="1" customWidth="1"/>
    <col min="3092" max="3328" width="11.42578125" style="2482"/>
    <col min="3329" max="3329" width="4.5703125" style="2482" customWidth="1"/>
    <col min="3330" max="3330" width="10.42578125" style="2482" customWidth="1"/>
    <col min="3331" max="3336" width="11.42578125" style="2482"/>
    <col min="3337" max="3337" width="12.85546875" style="2482" customWidth="1"/>
    <col min="3338" max="3338" width="11.42578125" style="2482"/>
    <col min="3339" max="3340" width="11.5703125" style="2482" bestFit="1" customWidth="1"/>
    <col min="3341" max="3342" width="11.42578125" style="2482"/>
    <col min="3343" max="3343" width="12.28515625" style="2482" bestFit="1" customWidth="1"/>
    <col min="3344" max="3344" width="11.5703125" style="2482" bestFit="1" customWidth="1"/>
    <col min="3345" max="3345" width="11.42578125" style="2482"/>
    <col min="3346" max="3346" width="12.28515625" style="2482" bestFit="1" customWidth="1"/>
    <col min="3347" max="3347" width="11.5703125" style="2482" bestFit="1" customWidth="1"/>
    <col min="3348" max="3584" width="11.42578125" style="2482"/>
    <col min="3585" max="3585" width="4.5703125" style="2482" customWidth="1"/>
    <col min="3586" max="3586" width="10.42578125" style="2482" customWidth="1"/>
    <col min="3587" max="3592" width="11.42578125" style="2482"/>
    <col min="3593" max="3593" width="12.85546875" style="2482" customWidth="1"/>
    <col min="3594" max="3594" width="11.42578125" style="2482"/>
    <col min="3595" max="3596" width="11.5703125" style="2482" bestFit="1" customWidth="1"/>
    <col min="3597" max="3598" width="11.42578125" style="2482"/>
    <col min="3599" max="3599" width="12.28515625" style="2482" bestFit="1" customWidth="1"/>
    <col min="3600" max="3600" width="11.5703125" style="2482" bestFit="1" customWidth="1"/>
    <col min="3601" max="3601" width="11.42578125" style="2482"/>
    <col min="3602" max="3602" width="12.28515625" style="2482" bestFit="1" customWidth="1"/>
    <col min="3603" max="3603" width="11.5703125" style="2482" bestFit="1" customWidth="1"/>
    <col min="3604" max="3840" width="11.42578125" style="2482"/>
    <col min="3841" max="3841" width="4.5703125" style="2482" customWidth="1"/>
    <col min="3842" max="3842" width="10.42578125" style="2482" customWidth="1"/>
    <col min="3843" max="3848" width="11.42578125" style="2482"/>
    <col min="3849" max="3849" width="12.85546875" style="2482" customWidth="1"/>
    <col min="3850" max="3850" width="11.42578125" style="2482"/>
    <col min="3851" max="3852" width="11.5703125" style="2482" bestFit="1" customWidth="1"/>
    <col min="3853" max="3854" width="11.42578125" style="2482"/>
    <col min="3855" max="3855" width="12.28515625" style="2482" bestFit="1" customWidth="1"/>
    <col min="3856" max="3856" width="11.5703125" style="2482" bestFit="1" customWidth="1"/>
    <col min="3857" max="3857" width="11.42578125" style="2482"/>
    <col min="3858" max="3858" width="12.28515625" style="2482" bestFit="1" customWidth="1"/>
    <col min="3859" max="3859" width="11.5703125" style="2482" bestFit="1" customWidth="1"/>
    <col min="3860" max="4096" width="11.42578125" style="2482"/>
    <col min="4097" max="4097" width="4.5703125" style="2482" customWidth="1"/>
    <col min="4098" max="4098" width="10.42578125" style="2482" customWidth="1"/>
    <col min="4099" max="4104" width="11.42578125" style="2482"/>
    <col min="4105" max="4105" width="12.85546875" style="2482" customWidth="1"/>
    <col min="4106" max="4106" width="11.42578125" style="2482"/>
    <col min="4107" max="4108" width="11.5703125" style="2482" bestFit="1" customWidth="1"/>
    <col min="4109" max="4110" width="11.42578125" style="2482"/>
    <col min="4111" max="4111" width="12.28515625" style="2482" bestFit="1" customWidth="1"/>
    <col min="4112" max="4112" width="11.5703125" style="2482" bestFit="1" customWidth="1"/>
    <col min="4113" max="4113" width="11.42578125" style="2482"/>
    <col min="4114" max="4114" width="12.28515625" style="2482" bestFit="1" customWidth="1"/>
    <col min="4115" max="4115" width="11.5703125" style="2482" bestFit="1" customWidth="1"/>
    <col min="4116" max="4352" width="11.42578125" style="2482"/>
    <col min="4353" max="4353" width="4.5703125" style="2482" customWidth="1"/>
    <col min="4354" max="4354" width="10.42578125" style="2482" customWidth="1"/>
    <col min="4355" max="4360" width="11.42578125" style="2482"/>
    <col min="4361" max="4361" width="12.85546875" style="2482" customWidth="1"/>
    <col min="4362" max="4362" width="11.42578125" style="2482"/>
    <col min="4363" max="4364" width="11.5703125" style="2482" bestFit="1" customWidth="1"/>
    <col min="4365" max="4366" width="11.42578125" style="2482"/>
    <col min="4367" max="4367" width="12.28515625" style="2482" bestFit="1" customWidth="1"/>
    <col min="4368" max="4368" width="11.5703125" style="2482" bestFit="1" customWidth="1"/>
    <col min="4369" max="4369" width="11.42578125" style="2482"/>
    <col min="4370" max="4370" width="12.28515625" style="2482" bestFit="1" customWidth="1"/>
    <col min="4371" max="4371" width="11.5703125" style="2482" bestFit="1" customWidth="1"/>
    <col min="4372" max="4608" width="11.42578125" style="2482"/>
    <col min="4609" max="4609" width="4.5703125" style="2482" customWidth="1"/>
    <col min="4610" max="4610" width="10.42578125" style="2482" customWidth="1"/>
    <col min="4611" max="4616" width="11.42578125" style="2482"/>
    <col min="4617" max="4617" width="12.85546875" style="2482" customWidth="1"/>
    <col min="4618" max="4618" width="11.42578125" style="2482"/>
    <col min="4619" max="4620" width="11.5703125" style="2482" bestFit="1" customWidth="1"/>
    <col min="4621" max="4622" width="11.42578125" style="2482"/>
    <col min="4623" max="4623" width="12.28515625" style="2482" bestFit="1" customWidth="1"/>
    <col min="4624" max="4624" width="11.5703125" style="2482" bestFit="1" customWidth="1"/>
    <col min="4625" max="4625" width="11.42578125" style="2482"/>
    <col min="4626" max="4626" width="12.28515625" style="2482" bestFit="1" customWidth="1"/>
    <col min="4627" max="4627" width="11.5703125" style="2482" bestFit="1" customWidth="1"/>
    <col min="4628" max="4864" width="11.42578125" style="2482"/>
    <col min="4865" max="4865" width="4.5703125" style="2482" customWidth="1"/>
    <col min="4866" max="4866" width="10.42578125" style="2482" customWidth="1"/>
    <col min="4867" max="4872" width="11.42578125" style="2482"/>
    <col min="4873" max="4873" width="12.85546875" style="2482" customWidth="1"/>
    <col min="4874" max="4874" width="11.42578125" style="2482"/>
    <col min="4875" max="4876" width="11.5703125" style="2482" bestFit="1" customWidth="1"/>
    <col min="4877" max="4878" width="11.42578125" style="2482"/>
    <col min="4879" max="4879" width="12.28515625" style="2482" bestFit="1" customWidth="1"/>
    <col min="4880" max="4880" width="11.5703125" style="2482" bestFit="1" customWidth="1"/>
    <col min="4881" max="4881" width="11.42578125" style="2482"/>
    <col min="4882" max="4882" width="12.28515625" style="2482" bestFit="1" customWidth="1"/>
    <col min="4883" max="4883" width="11.5703125" style="2482" bestFit="1" customWidth="1"/>
    <col min="4884" max="5120" width="11.42578125" style="2482"/>
    <col min="5121" max="5121" width="4.5703125" style="2482" customWidth="1"/>
    <col min="5122" max="5122" width="10.42578125" style="2482" customWidth="1"/>
    <col min="5123" max="5128" width="11.42578125" style="2482"/>
    <col min="5129" max="5129" width="12.85546875" style="2482" customWidth="1"/>
    <col min="5130" max="5130" width="11.42578125" style="2482"/>
    <col min="5131" max="5132" width="11.5703125" style="2482" bestFit="1" customWidth="1"/>
    <col min="5133" max="5134" width="11.42578125" style="2482"/>
    <col min="5135" max="5135" width="12.28515625" style="2482" bestFit="1" customWidth="1"/>
    <col min="5136" max="5136" width="11.5703125" style="2482" bestFit="1" customWidth="1"/>
    <col min="5137" max="5137" width="11.42578125" style="2482"/>
    <col min="5138" max="5138" width="12.28515625" style="2482" bestFit="1" customWidth="1"/>
    <col min="5139" max="5139" width="11.5703125" style="2482" bestFit="1" customWidth="1"/>
    <col min="5140" max="5376" width="11.42578125" style="2482"/>
    <col min="5377" max="5377" width="4.5703125" style="2482" customWidth="1"/>
    <col min="5378" max="5378" width="10.42578125" style="2482" customWidth="1"/>
    <col min="5379" max="5384" width="11.42578125" style="2482"/>
    <col min="5385" max="5385" width="12.85546875" style="2482" customWidth="1"/>
    <col min="5386" max="5386" width="11.42578125" style="2482"/>
    <col min="5387" max="5388" width="11.5703125" style="2482" bestFit="1" customWidth="1"/>
    <col min="5389" max="5390" width="11.42578125" style="2482"/>
    <col min="5391" max="5391" width="12.28515625" style="2482" bestFit="1" customWidth="1"/>
    <col min="5392" max="5392" width="11.5703125" style="2482" bestFit="1" customWidth="1"/>
    <col min="5393" max="5393" width="11.42578125" style="2482"/>
    <col min="5394" max="5394" width="12.28515625" style="2482" bestFit="1" customWidth="1"/>
    <col min="5395" max="5395" width="11.5703125" style="2482" bestFit="1" customWidth="1"/>
    <col min="5396" max="5632" width="11.42578125" style="2482"/>
    <col min="5633" max="5633" width="4.5703125" style="2482" customWidth="1"/>
    <col min="5634" max="5634" width="10.42578125" style="2482" customWidth="1"/>
    <col min="5635" max="5640" width="11.42578125" style="2482"/>
    <col min="5641" max="5641" width="12.85546875" style="2482" customWidth="1"/>
    <col min="5642" max="5642" width="11.42578125" style="2482"/>
    <col min="5643" max="5644" width="11.5703125" style="2482" bestFit="1" customWidth="1"/>
    <col min="5645" max="5646" width="11.42578125" style="2482"/>
    <col min="5647" max="5647" width="12.28515625" style="2482" bestFit="1" customWidth="1"/>
    <col min="5648" max="5648" width="11.5703125" style="2482" bestFit="1" customWidth="1"/>
    <col min="5649" max="5649" width="11.42578125" style="2482"/>
    <col min="5650" max="5650" width="12.28515625" style="2482" bestFit="1" customWidth="1"/>
    <col min="5651" max="5651" width="11.5703125" style="2482" bestFit="1" customWidth="1"/>
    <col min="5652" max="5888" width="11.42578125" style="2482"/>
    <col min="5889" max="5889" width="4.5703125" style="2482" customWidth="1"/>
    <col min="5890" max="5890" width="10.42578125" style="2482" customWidth="1"/>
    <col min="5891" max="5896" width="11.42578125" style="2482"/>
    <col min="5897" max="5897" width="12.85546875" style="2482" customWidth="1"/>
    <col min="5898" max="5898" width="11.42578125" style="2482"/>
    <col min="5899" max="5900" width="11.5703125" style="2482" bestFit="1" customWidth="1"/>
    <col min="5901" max="5902" width="11.42578125" style="2482"/>
    <col min="5903" max="5903" width="12.28515625" style="2482" bestFit="1" customWidth="1"/>
    <col min="5904" max="5904" width="11.5703125" style="2482" bestFit="1" customWidth="1"/>
    <col min="5905" max="5905" width="11.42578125" style="2482"/>
    <col min="5906" max="5906" width="12.28515625" style="2482" bestFit="1" customWidth="1"/>
    <col min="5907" max="5907" width="11.5703125" style="2482" bestFit="1" customWidth="1"/>
    <col min="5908" max="6144" width="11.42578125" style="2482"/>
    <col min="6145" max="6145" width="4.5703125" style="2482" customWidth="1"/>
    <col min="6146" max="6146" width="10.42578125" style="2482" customWidth="1"/>
    <col min="6147" max="6152" width="11.42578125" style="2482"/>
    <col min="6153" max="6153" width="12.85546875" style="2482" customWidth="1"/>
    <col min="6154" max="6154" width="11.42578125" style="2482"/>
    <col min="6155" max="6156" width="11.5703125" style="2482" bestFit="1" customWidth="1"/>
    <col min="6157" max="6158" width="11.42578125" style="2482"/>
    <col min="6159" max="6159" width="12.28515625" style="2482" bestFit="1" customWidth="1"/>
    <col min="6160" max="6160" width="11.5703125" style="2482" bestFit="1" customWidth="1"/>
    <col min="6161" max="6161" width="11.42578125" style="2482"/>
    <col min="6162" max="6162" width="12.28515625" style="2482" bestFit="1" customWidth="1"/>
    <col min="6163" max="6163" width="11.5703125" style="2482" bestFit="1" customWidth="1"/>
    <col min="6164" max="6400" width="11.42578125" style="2482"/>
    <col min="6401" max="6401" width="4.5703125" style="2482" customWidth="1"/>
    <col min="6402" max="6402" width="10.42578125" style="2482" customWidth="1"/>
    <col min="6403" max="6408" width="11.42578125" style="2482"/>
    <col min="6409" max="6409" width="12.85546875" style="2482" customWidth="1"/>
    <col min="6410" max="6410" width="11.42578125" style="2482"/>
    <col min="6411" max="6412" width="11.5703125" style="2482" bestFit="1" customWidth="1"/>
    <col min="6413" max="6414" width="11.42578125" style="2482"/>
    <col min="6415" max="6415" width="12.28515625" style="2482" bestFit="1" customWidth="1"/>
    <col min="6416" max="6416" width="11.5703125" style="2482" bestFit="1" customWidth="1"/>
    <col min="6417" max="6417" width="11.42578125" style="2482"/>
    <col min="6418" max="6418" width="12.28515625" style="2482" bestFit="1" customWidth="1"/>
    <col min="6419" max="6419" width="11.5703125" style="2482" bestFit="1" customWidth="1"/>
    <col min="6420" max="6656" width="11.42578125" style="2482"/>
    <col min="6657" max="6657" width="4.5703125" style="2482" customWidth="1"/>
    <col min="6658" max="6658" width="10.42578125" style="2482" customWidth="1"/>
    <col min="6659" max="6664" width="11.42578125" style="2482"/>
    <col min="6665" max="6665" width="12.85546875" style="2482" customWidth="1"/>
    <col min="6666" max="6666" width="11.42578125" style="2482"/>
    <col min="6667" max="6668" width="11.5703125" style="2482" bestFit="1" customWidth="1"/>
    <col min="6669" max="6670" width="11.42578125" style="2482"/>
    <col min="6671" max="6671" width="12.28515625" style="2482" bestFit="1" customWidth="1"/>
    <col min="6672" max="6672" width="11.5703125" style="2482" bestFit="1" customWidth="1"/>
    <col min="6673" max="6673" width="11.42578125" style="2482"/>
    <col min="6674" max="6674" width="12.28515625" style="2482" bestFit="1" customWidth="1"/>
    <col min="6675" max="6675" width="11.5703125" style="2482" bestFit="1" customWidth="1"/>
    <col min="6676" max="6912" width="11.42578125" style="2482"/>
    <col min="6913" max="6913" width="4.5703125" style="2482" customWidth="1"/>
    <col min="6914" max="6914" width="10.42578125" style="2482" customWidth="1"/>
    <col min="6915" max="6920" width="11.42578125" style="2482"/>
    <col min="6921" max="6921" width="12.85546875" style="2482" customWidth="1"/>
    <col min="6922" max="6922" width="11.42578125" style="2482"/>
    <col min="6923" max="6924" width="11.5703125" style="2482" bestFit="1" customWidth="1"/>
    <col min="6925" max="6926" width="11.42578125" style="2482"/>
    <col min="6927" max="6927" width="12.28515625" style="2482" bestFit="1" customWidth="1"/>
    <col min="6928" max="6928" width="11.5703125" style="2482" bestFit="1" customWidth="1"/>
    <col min="6929" max="6929" width="11.42578125" style="2482"/>
    <col min="6930" max="6930" width="12.28515625" style="2482" bestFit="1" customWidth="1"/>
    <col min="6931" max="6931" width="11.5703125" style="2482" bestFit="1" customWidth="1"/>
    <col min="6932" max="7168" width="11.42578125" style="2482"/>
    <col min="7169" max="7169" width="4.5703125" style="2482" customWidth="1"/>
    <col min="7170" max="7170" width="10.42578125" style="2482" customWidth="1"/>
    <col min="7171" max="7176" width="11.42578125" style="2482"/>
    <col min="7177" max="7177" width="12.85546875" style="2482" customWidth="1"/>
    <col min="7178" max="7178" width="11.42578125" style="2482"/>
    <col min="7179" max="7180" width="11.5703125" style="2482" bestFit="1" customWidth="1"/>
    <col min="7181" max="7182" width="11.42578125" style="2482"/>
    <col min="7183" max="7183" width="12.28515625" style="2482" bestFit="1" customWidth="1"/>
    <col min="7184" max="7184" width="11.5703125" style="2482" bestFit="1" customWidth="1"/>
    <col min="7185" max="7185" width="11.42578125" style="2482"/>
    <col min="7186" max="7186" width="12.28515625" style="2482" bestFit="1" customWidth="1"/>
    <col min="7187" max="7187" width="11.5703125" style="2482" bestFit="1" customWidth="1"/>
    <col min="7188" max="7424" width="11.42578125" style="2482"/>
    <col min="7425" max="7425" width="4.5703125" style="2482" customWidth="1"/>
    <col min="7426" max="7426" width="10.42578125" style="2482" customWidth="1"/>
    <col min="7427" max="7432" width="11.42578125" style="2482"/>
    <col min="7433" max="7433" width="12.85546875" style="2482" customWidth="1"/>
    <col min="7434" max="7434" width="11.42578125" style="2482"/>
    <col min="7435" max="7436" width="11.5703125" style="2482" bestFit="1" customWidth="1"/>
    <col min="7437" max="7438" width="11.42578125" style="2482"/>
    <col min="7439" max="7439" width="12.28515625" style="2482" bestFit="1" customWidth="1"/>
    <col min="7440" max="7440" width="11.5703125" style="2482" bestFit="1" customWidth="1"/>
    <col min="7441" max="7441" width="11.42578125" style="2482"/>
    <col min="7442" max="7442" width="12.28515625" style="2482" bestFit="1" customWidth="1"/>
    <col min="7443" max="7443" width="11.5703125" style="2482" bestFit="1" customWidth="1"/>
    <col min="7444" max="7680" width="11.42578125" style="2482"/>
    <col min="7681" max="7681" width="4.5703125" style="2482" customWidth="1"/>
    <col min="7682" max="7682" width="10.42578125" style="2482" customWidth="1"/>
    <col min="7683" max="7688" width="11.42578125" style="2482"/>
    <col min="7689" max="7689" width="12.85546875" style="2482" customWidth="1"/>
    <col min="7690" max="7690" width="11.42578125" style="2482"/>
    <col min="7691" max="7692" width="11.5703125" style="2482" bestFit="1" customWidth="1"/>
    <col min="7693" max="7694" width="11.42578125" style="2482"/>
    <col min="7695" max="7695" width="12.28515625" style="2482" bestFit="1" customWidth="1"/>
    <col min="7696" max="7696" width="11.5703125" style="2482" bestFit="1" customWidth="1"/>
    <col min="7697" max="7697" width="11.42578125" style="2482"/>
    <col min="7698" max="7698" width="12.28515625" style="2482" bestFit="1" customWidth="1"/>
    <col min="7699" max="7699" width="11.5703125" style="2482" bestFit="1" customWidth="1"/>
    <col min="7700" max="7936" width="11.42578125" style="2482"/>
    <col min="7937" max="7937" width="4.5703125" style="2482" customWidth="1"/>
    <col min="7938" max="7938" width="10.42578125" style="2482" customWidth="1"/>
    <col min="7939" max="7944" width="11.42578125" style="2482"/>
    <col min="7945" max="7945" width="12.85546875" style="2482" customWidth="1"/>
    <col min="7946" max="7946" width="11.42578125" style="2482"/>
    <col min="7947" max="7948" width="11.5703125" style="2482" bestFit="1" customWidth="1"/>
    <col min="7949" max="7950" width="11.42578125" style="2482"/>
    <col min="7951" max="7951" width="12.28515625" style="2482" bestFit="1" customWidth="1"/>
    <col min="7952" max="7952" width="11.5703125" style="2482" bestFit="1" customWidth="1"/>
    <col min="7953" max="7953" width="11.42578125" style="2482"/>
    <col min="7954" max="7954" width="12.28515625" style="2482" bestFit="1" customWidth="1"/>
    <col min="7955" max="7955" width="11.5703125" style="2482" bestFit="1" customWidth="1"/>
    <col min="7956" max="8192" width="11.42578125" style="2482"/>
    <col min="8193" max="8193" width="4.5703125" style="2482" customWidth="1"/>
    <col min="8194" max="8194" width="10.42578125" style="2482" customWidth="1"/>
    <col min="8195" max="8200" width="11.42578125" style="2482"/>
    <col min="8201" max="8201" width="12.85546875" style="2482" customWidth="1"/>
    <col min="8202" max="8202" width="11.42578125" style="2482"/>
    <col min="8203" max="8204" width="11.5703125" style="2482" bestFit="1" customWidth="1"/>
    <col min="8205" max="8206" width="11.42578125" style="2482"/>
    <col min="8207" max="8207" width="12.28515625" style="2482" bestFit="1" customWidth="1"/>
    <col min="8208" max="8208" width="11.5703125" style="2482" bestFit="1" customWidth="1"/>
    <col min="8209" max="8209" width="11.42578125" style="2482"/>
    <col min="8210" max="8210" width="12.28515625" style="2482" bestFit="1" customWidth="1"/>
    <col min="8211" max="8211" width="11.5703125" style="2482" bestFit="1" customWidth="1"/>
    <col min="8212" max="8448" width="11.42578125" style="2482"/>
    <col min="8449" max="8449" width="4.5703125" style="2482" customWidth="1"/>
    <col min="8450" max="8450" width="10.42578125" style="2482" customWidth="1"/>
    <col min="8451" max="8456" width="11.42578125" style="2482"/>
    <col min="8457" max="8457" width="12.85546875" style="2482" customWidth="1"/>
    <col min="8458" max="8458" width="11.42578125" style="2482"/>
    <col min="8459" max="8460" width="11.5703125" style="2482" bestFit="1" customWidth="1"/>
    <col min="8461" max="8462" width="11.42578125" style="2482"/>
    <col min="8463" max="8463" width="12.28515625" style="2482" bestFit="1" customWidth="1"/>
    <col min="8464" max="8464" width="11.5703125" style="2482" bestFit="1" customWidth="1"/>
    <col min="8465" max="8465" width="11.42578125" style="2482"/>
    <col min="8466" max="8466" width="12.28515625" style="2482" bestFit="1" customWidth="1"/>
    <col min="8467" max="8467" width="11.5703125" style="2482" bestFit="1" customWidth="1"/>
    <col min="8468" max="8704" width="11.42578125" style="2482"/>
    <col min="8705" max="8705" width="4.5703125" style="2482" customWidth="1"/>
    <col min="8706" max="8706" width="10.42578125" style="2482" customWidth="1"/>
    <col min="8707" max="8712" width="11.42578125" style="2482"/>
    <col min="8713" max="8713" width="12.85546875" style="2482" customWidth="1"/>
    <col min="8714" max="8714" width="11.42578125" style="2482"/>
    <col min="8715" max="8716" width="11.5703125" style="2482" bestFit="1" customWidth="1"/>
    <col min="8717" max="8718" width="11.42578125" style="2482"/>
    <col min="8719" max="8719" width="12.28515625" style="2482" bestFit="1" customWidth="1"/>
    <col min="8720" max="8720" width="11.5703125" style="2482" bestFit="1" customWidth="1"/>
    <col min="8721" max="8721" width="11.42578125" style="2482"/>
    <col min="8722" max="8722" width="12.28515625" style="2482" bestFit="1" customWidth="1"/>
    <col min="8723" max="8723" width="11.5703125" style="2482" bestFit="1" customWidth="1"/>
    <col min="8724" max="8960" width="11.42578125" style="2482"/>
    <col min="8961" max="8961" width="4.5703125" style="2482" customWidth="1"/>
    <col min="8962" max="8962" width="10.42578125" style="2482" customWidth="1"/>
    <col min="8963" max="8968" width="11.42578125" style="2482"/>
    <col min="8969" max="8969" width="12.85546875" style="2482" customWidth="1"/>
    <col min="8970" max="8970" width="11.42578125" style="2482"/>
    <col min="8971" max="8972" width="11.5703125" style="2482" bestFit="1" customWidth="1"/>
    <col min="8973" max="8974" width="11.42578125" style="2482"/>
    <col min="8975" max="8975" width="12.28515625" style="2482" bestFit="1" customWidth="1"/>
    <col min="8976" max="8976" width="11.5703125" style="2482" bestFit="1" customWidth="1"/>
    <col min="8977" max="8977" width="11.42578125" style="2482"/>
    <col min="8978" max="8978" width="12.28515625" style="2482" bestFit="1" customWidth="1"/>
    <col min="8979" max="8979" width="11.5703125" style="2482" bestFit="1" customWidth="1"/>
    <col min="8980" max="9216" width="11.42578125" style="2482"/>
    <col min="9217" max="9217" width="4.5703125" style="2482" customWidth="1"/>
    <col min="9218" max="9218" width="10.42578125" style="2482" customWidth="1"/>
    <col min="9219" max="9224" width="11.42578125" style="2482"/>
    <col min="9225" max="9225" width="12.85546875" style="2482" customWidth="1"/>
    <col min="9226" max="9226" width="11.42578125" style="2482"/>
    <col min="9227" max="9228" width="11.5703125" style="2482" bestFit="1" customWidth="1"/>
    <col min="9229" max="9230" width="11.42578125" style="2482"/>
    <col min="9231" max="9231" width="12.28515625" style="2482" bestFit="1" customWidth="1"/>
    <col min="9232" max="9232" width="11.5703125" style="2482" bestFit="1" customWidth="1"/>
    <col min="9233" max="9233" width="11.42578125" style="2482"/>
    <col min="9234" max="9234" width="12.28515625" style="2482" bestFit="1" customWidth="1"/>
    <col min="9235" max="9235" width="11.5703125" style="2482" bestFit="1" customWidth="1"/>
    <col min="9236" max="9472" width="11.42578125" style="2482"/>
    <col min="9473" max="9473" width="4.5703125" style="2482" customWidth="1"/>
    <col min="9474" max="9474" width="10.42578125" style="2482" customWidth="1"/>
    <col min="9475" max="9480" width="11.42578125" style="2482"/>
    <col min="9481" max="9481" width="12.85546875" style="2482" customWidth="1"/>
    <col min="9482" max="9482" width="11.42578125" style="2482"/>
    <col min="9483" max="9484" width="11.5703125" style="2482" bestFit="1" customWidth="1"/>
    <col min="9485" max="9486" width="11.42578125" style="2482"/>
    <col min="9487" max="9487" width="12.28515625" style="2482" bestFit="1" customWidth="1"/>
    <col min="9488" max="9488" width="11.5703125" style="2482" bestFit="1" customWidth="1"/>
    <col min="9489" max="9489" width="11.42578125" style="2482"/>
    <col min="9490" max="9490" width="12.28515625" style="2482" bestFit="1" customWidth="1"/>
    <col min="9491" max="9491" width="11.5703125" style="2482" bestFit="1" customWidth="1"/>
    <col min="9492" max="9728" width="11.42578125" style="2482"/>
    <col min="9729" max="9729" width="4.5703125" style="2482" customWidth="1"/>
    <col min="9730" max="9730" width="10.42578125" style="2482" customWidth="1"/>
    <col min="9731" max="9736" width="11.42578125" style="2482"/>
    <col min="9737" max="9737" width="12.85546875" style="2482" customWidth="1"/>
    <col min="9738" max="9738" width="11.42578125" style="2482"/>
    <col min="9739" max="9740" width="11.5703125" style="2482" bestFit="1" customWidth="1"/>
    <col min="9741" max="9742" width="11.42578125" style="2482"/>
    <col min="9743" max="9743" width="12.28515625" style="2482" bestFit="1" customWidth="1"/>
    <col min="9744" max="9744" width="11.5703125" style="2482" bestFit="1" customWidth="1"/>
    <col min="9745" max="9745" width="11.42578125" style="2482"/>
    <col min="9746" max="9746" width="12.28515625" style="2482" bestFit="1" customWidth="1"/>
    <col min="9747" max="9747" width="11.5703125" style="2482" bestFit="1" customWidth="1"/>
    <col min="9748" max="9984" width="11.42578125" style="2482"/>
    <col min="9985" max="9985" width="4.5703125" style="2482" customWidth="1"/>
    <col min="9986" max="9986" width="10.42578125" style="2482" customWidth="1"/>
    <col min="9987" max="9992" width="11.42578125" style="2482"/>
    <col min="9993" max="9993" width="12.85546875" style="2482" customWidth="1"/>
    <col min="9994" max="9994" width="11.42578125" style="2482"/>
    <col min="9995" max="9996" width="11.5703125" style="2482" bestFit="1" customWidth="1"/>
    <col min="9997" max="9998" width="11.42578125" style="2482"/>
    <col min="9999" max="9999" width="12.28515625" style="2482" bestFit="1" customWidth="1"/>
    <col min="10000" max="10000" width="11.5703125" style="2482" bestFit="1" customWidth="1"/>
    <col min="10001" max="10001" width="11.42578125" style="2482"/>
    <col min="10002" max="10002" width="12.28515625" style="2482" bestFit="1" customWidth="1"/>
    <col min="10003" max="10003" width="11.5703125" style="2482" bestFit="1" customWidth="1"/>
    <col min="10004" max="10240" width="11.42578125" style="2482"/>
    <col min="10241" max="10241" width="4.5703125" style="2482" customWidth="1"/>
    <col min="10242" max="10242" width="10.42578125" style="2482" customWidth="1"/>
    <col min="10243" max="10248" width="11.42578125" style="2482"/>
    <col min="10249" max="10249" width="12.85546875" style="2482" customWidth="1"/>
    <col min="10250" max="10250" width="11.42578125" style="2482"/>
    <col min="10251" max="10252" width="11.5703125" style="2482" bestFit="1" customWidth="1"/>
    <col min="10253" max="10254" width="11.42578125" style="2482"/>
    <col min="10255" max="10255" width="12.28515625" style="2482" bestFit="1" customWidth="1"/>
    <col min="10256" max="10256" width="11.5703125" style="2482" bestFit="1" customWidth="1"/>
    <col min="10257" max="10257" width="11.42578125" style="2482"/>
    <col min="10258" max="10258" width="12.28515625" style="2482" bestFit="1" customWidth="1"/>
    <col min="10259" max="10259" width="11.5703125" style="2482" bestFit="1" customWidth="1"/>
    <col min="10260" max="10496" width="11.42578125" style="2482"/>
    <col min="10497" max="10497" width="4.5703125" style="2482" customWidth="1"/>
    <col min="10498" max="10498" width="10.42578125" style="2482" customWidth="1"/>
    <col min="10499" max="10504" width="11.42578125" style="2482"/>
    <col min="10505" max="10505" width="12.85546875" style="2482" customWidth="1"/>
    <col min="10506" max="10506" width="11.42578125" style="2482"/>
    <col min="10507" max="10508" width="11.5703125" style="2482" bestFit="1" customWidth="1"/>
    <col min="10509" max="10510" width="11.42578125" style="2482"/>
    <col min="10511" max="10511" width="12.28515625" style="2482" bestFit="1" customWidth="1"/>
    <col min="10512" max="10512" width="11.5703125" style="2482" bestFit="1" customWidth="1"/>
    <col min="10513" max="10513" width="11.42578125" style="2482"/>
    <col min="10514" max="10514" width="12.28515625" style="2482" bestFit="1" customWidth="1"/>
    <col min="10515" max="10515" width="11.5703125" style="2482" bestFit="1" customWidth="1"/>
    <col min="10516" max="10752" width="11.42578125" style="2482"/>
    <col min="10753" max="10753" width="4.5703125" style="2482" customWidth="1"/>
    <col min="10754" max="10754" width="10.42578125" style="2482" customWidth="1"/>
    <col min="10755" max="10760" width="11.42578125" style="2482"/>
    <col min="10761" max="10761" width="12.85546875" style="2482" customWidth="1"/>
    <col min="10762" max="10762" width="11.42578125" style="2482"/>
    <col min="10763" max="10764" width="11.5703125" style="2482" bestFit="1" customWidth="1"/>
    <col min="10765" max="10766" width="11.42578125" style="2482"/>
    <col min="10767" max="10767" width="12.28515625" style="2482" bestFit="1" customWidth="1"/>
    <col min="10768" max="10768" width="11.5703125" style="2482" bestFit="1" customWidth="1"/>
    <col min="10769" max="10769" width="11.42578125" style="2482"/>
    <col min="10770" max="10770" width="12.28515625" style="2482" bestFit="1" customWidth="1"/>
    <col min="10771" max="10771" width="11.5703125" style="2482" bestFit="1" customWidth="1"/>
    <col min="10772" max="11008" width="11.42578125" style="2482"/>
    <col min="11009" max="11009" width="4.5703125" style="2482" customWidth="1"/>
    <col min="11010" max="11010" width="10.42578125" style="2482" customWidth="1"/>
    <col min="11011" max="11016" width="11.42578125" style="2482"/>
    <col min="11017" max="11017" width="12.85546875" style="2482" customWidth="1"/>
    <col min="11018" max="11018" width="11.42578125" style="2482"/>
    <col min="11019" max="11020" width="11.5703125" style="2482" bestFit="1" customWidth="1"/>
    <col min="11021" max="11022" width="11.42578125" style="2482"/>
    <col min="11023" max="11023" width="12.28515625" style="2482" bestFit="1" customWidth="1"/>
    <col min="11024" max="11024" width="11.5703125" style="2482" bestFit="1" customWidth="1"/>
    <col min="11025" max="11025" width="11.42578125" style="2482"/>
    <col min="11026" max="11026" width="12.28515625" style="2482" bestFit="1" customWidth="1"/>
    <col min="11027" max="11027" width="11.5703125" style="2482" bestFit="1" customWidth="1"/>
    <col min="11028" max="11264" width="11.42578125" style="2482"/>
    <col min="11265" max="11265" width="4.5703125" style="2482" customWidth="1"/>
    <col min="11266" max="11266" width="10.42578125" style="2482" customWidth="1"/>
    <col min="11267" max="11272" width="11.42578125" style="2482"/>
    <col min="11273" max="11273" width="12.85546875" style="2482" customWidth="1"/>
    <col min="11274" max="11274" width="11.42578125" style="2482"/>
    <col min="11275" max="11276" width="11.5703125" style="2482" bestFit="1" customWidth="1"/>
    <col min="11277" max="11278" width="11.42578125" style="2482"/>
    <col min="11279" max="11279" width="12.28515625" style="2482" bestFit="1" customWidth="1"/>
    <col min="11280" max="11280" width="11.5703125" style="2482" bestFit="1" customWidth="1"/>
    <col min="11281" max="11281" width="11.42578125" style="2482"/>
    <col min="11282" max="11282" width="12.28515625" style="2482" bestFit="1" customWidth="1"/>
    <col min="11283" max="11283" width="11.5703125" style="2482" bestFit="1" customWidth="1"/>
    <col min="11284" max="11520" width="11.42578125" style="2482"/>
    <col min="11521" max="11521" width="4.5703125" style="2482" customWidth="1"/>
    <col min="11522" max="11522" width="10.42578125" style="2482" customWidth="1"/>
    <col min="11523" max="11528" width="11.42578125" style="2482"/>
    <col min="11529" max="11529" width="12.85546875" style="2482" customWidth="1"/>
    <col min="11530" max="11530" width="11.42578125" style="2482"/>
    <col min="11531" max="11532" width="11.5703125" style="2482" bestFit="1" customWidth="1"/>
    <col min="11533" max="11534" width="11.42578125" style="2482"/>
    <col min="11535" max="11535" width="12.28515625" style="2482" bestFit="1" customWidth="1"/>
    <col min="11536" max="11536" width="11.5703125" style="2482" bestFit="1" customWidth="1"/>
    <col min="11537" max="11537" width="11.42578125" style="2482"/>
    <col min="11538" max="11538" width="12.28515625" style="2482" bestFit="1" customWidth="1"/>
    <col min="11539" max="11539" width="11.5703125" style="2482" bestFit="1" customWidth="1"/>
    <col min="11540" max="11776" width="11.42578125" style="2482"/>
    <col min="11777" max="11777" width="4.5703125" style="2482" customWidth="1"/>
    <col min="11778" max="11778" width="10.42578125" style="2482" customWidth="1"/>
    <col min="11779" max="11784" width="11.42578125" style="2482"/>
    <col min="11785" max="11785" width="12.85546875" style="2482" customWidth="1"/>
    <col min="11786" max="11786" width="11.42578125" style="2482"/>
    <col min="11787" max="11788" width="11.5703125" style="2482" bestFit="1" customWidth="1"/>
    <col min="11789" max="11790" width="11.42578125" style="2482"/>
    <col min="11791" max="11791" width="12.28515625" style="2482" bestFit="1" customWidth="1"/>
    <col min="11792" max="11792" width="11.5703125" style="2482" bestFit="1" customWidth="1"/>
    <col min="11793" max="11793" width="11.42578125" style="2482"/>
    <col min="11794" max="11794" width="12.28515625" style="2482" bestFit="1" customWidth="1"/>
    <col min="11795" max="11795" width="11.5703125" style="2482" bestFit="1" customWidth="1"/>
    <col min="11796" max="12032" width="11.42578125" style="2482"/>
    <col min="12033" max="12033" width="4.5703125" style="2482" customWidth="1"/>
    <col min="12034" max="12034" width="10.42578125" style="2482" customWidth="1"/>
    <col min="12035" max="12040" width="11.42578125" style="2482"/>
    <col min="12041" max="12041" width="12.85546875" style="2482" customWidth="1"/>
    <col min="12042" max="12042" width="11.42578125" style="2482"/>
    <col min="12043" max="12044" width="11.5703125" style="2482" bestFit="1" customWidth="1"/>
    <col min="12045" max="12046" width="11.42578125" style="2482"/>
    <col min="12047" max="12047" width="12.28515625" style="2482" bestFit="1" customWidth="1"/>
    <col min="12048" max="12048" width="11.5703125" style="2482" bestFit="1" customWidth="1"/>
    <col min="12049" max="12049" width="11.42578125" style="2482"/>
    <col min="12050" max="12050" width="12.28515625" style="2482" bestFit="1" customWidth="1"/>
    <col min="12051" max="12051" width="11.5703125" style="2482" bestFit="1" customWidth="1"/>
    <col min="12052" max="12288" width="11.42578125" style="2482"/>
    <col min="12289" max="12289" width="4.5703125" style="2482" customWidth="1"/>
    <col min="12290" max="12290" width="10.42578125" style="2482" customWidth="1"/>
    <col min="12291" max="12296" width="11.42578125" style="2482"/>
    <col min="12297" max="12297" width="12.85546875" style="2482" customWidth="1"/>
    <col min="12298" max="12298" width="11.42578125" style="2482"/>
    <col min="12299" max="12300" width="11.5703125" style="2482" bestFit="1" customWidth="1"/>
    <col min="12301" max="12302" width="11.42578125" style="2482"/>
    <col min="12303" max="12303" width="12.28515625" style="2482" bestFit="1" customWidth="1"/>
    <col min="12304" max="12304" width="11.5703125" style="2482" bestFit="1" customWidth="1"/>
    <col min="12305" max="12305" width="11.42578125" style="2482"/>
    <col min="12306" max="12306" width="12.28515625" style="2482" bestFit="1" customWidth="1"/>
    <col min="12307" max="12307" width="11.5703125" style="2482" bestFit="1" customWidth="1"/>
    <col min="12308" max="12544" width="11.42578125" style="2482"/>
    <col min="12545" max="12545" width="4.5703125" style="2482" customWidth="1"/>
    <col min="12546" max="12546" width="10.42578125" style="2482" customWidth="1"/>
    <col min="12547" max="12552" width="11.42578125" style="2482"/>
    <col min="12553" max="12553" width="12.85546875" style="2482" customWidth="1"/>
    <col min="12554" max="12554" width="11.42578125" style="2482"/>
    <col min="12555" max="12556" width="11.5703125" style="2482" bestFit="1" customWidth="1"/>
    <col min="12557" max="12558" width="11.42578125" style="2482"/>
    <col min="12559" max="12559" width="12.28515625" style="2482" bestFit="1" customWidth="1"/>
    <col min="12560" max="12560" width="11.5703125" style="2482" bestFit="1" customWidth="1"/>
    <col min="12561" max="12561" width="11.42578125" style="2482"/>
    <col min="12562" max="12562" width="12.28515625" style="2482" bestFit="1" customWidth="1"/>
    <col min="12563" max="12563" width="11.5703125" style="2482" bestFit="1" customWidth="1"/>
    <col min="12564" max="12800" width="11.42578125" style="2482"/>
    <col min="12801" max="12801" width="4.5703125" style="2482" customWidth="1"/>
    <col min="12802" max="12802" width="10.42578125" style="2482" customWidth="1"/>
    <col min="12803" max="12808" width="11.42578125" style="2482"/>
    <col min="12809" max="12809" width="12.85546875" style="2482" customWidth="1"/>
    <col min="12810" max="12810" width="11.42578125" style="2482"/>
    <col min="12811" max="12812" width="11.5703125" style="2482" bestFit="1" customWidth="1"/>
    <col min="12813" max="12814" width="11.42578125" style="2482"/>
    <col min="12815" max="12815" width="12.28515625" style="2482" bestFit="1" customWidth="1"/>
    <col min="12816" max="12816" width="11.5703125" style="2482" bestFit="1" customWidth="1"/>
    <col min="12817" max="12817" width="11.42578125" style="2482"/>
    <col min="12818" max="12818" width="12.28515625" style="2482" bestFit="1" customWidth="1"/>
    <col min="12819" max="12819" width="11.5703125" style="2482" bestFit="1" customWidth="1"/>
    <col min="12820" max="13056" width="11.42578125" style="2482"/>
    <col min="13057" max="13057" width="4.5703125" style="2482" customWidth="1"/>
    <col min="13058" max="13058" width="10.42578125" style="2482" customWidth="1"/>
    <col min="13059" max="13064" width="11.42578125" style="2482"/>
    <col min="13065" max="13065" width="12.85546875" style="2482" customWidth="1"/>
    <col min="13066" max="13066" width="11.42578125" style="2482"/>
    <col min="13067" max="13068" width="11.5703125" style="2482" bestFit="1" customWidth="1"/>
    <col min="13069" max="13070" width="11.42578125" style="2482"/>
    <col min="13071" max="13071" width="12.28515625" style="2482" bestFit="1" customWidth="1"/>
    <col min="13072" max="13072" width="11.5703125" style="2482" bestFit="1" customWidth="1"/>
    <col min="13073" max="13073" width="11.42578125" style="2482"/>
    <col min="13074" max="13074" width="12.28515625" style="2482" bestFit="1" customWidth="1"/>
    <col min="13075" max="13075" width="11.5703125" style="2482" bestFit="1" customWidth="1"/>
    <col min="13076" max="13312" width="11.42578125" style="2482"/>
    <col min="13313" max="13313" width="4.5703125" style="2482" customWidth="1"/>
    <col min="13314" max="13314" width="10.42578125" style="2482" customWidth="1"/>
    <col min="13315" max="13320" width="11.42578125" style="2482"/>
    <col min="13321" max="13321" width="12.85546875" style="2482" customWidth="1"/>
    <col min="13322" max="13322" width="11.42578125" style="2482"/>
    <col min="13323" max="13324" width="11.5703125" style="2482" bestFit="1" customWidth="1"/>
    <col min="13325" max="13326" width="11.42578125" style="2482"/>
    <col min="13327" max="13327" width="12.28515625" style="2482" bestFit="1" customWidth="1"/>
    <col min="13328" max="13328" width="11.5703125" style="2482" bestFit="1" customWidth="1"/>
    <col min="13329" max="13329" width="11.42578125" style="2482"/>
    <col min="13330" max="13330" width="12.28515625" style="2482" bestFit="1" customWidth="1"/>
    <col min="13331" max="13331" width="11.5703125" style="2482" bestFit="1" customWidth="1"/>
    <col min="13332" max="13568" width="11.42578125" style="2482"/>
    <col min="13569" max="13569" width="4.5703125" style="2482" customWidth="1"/>
    <col min="13570" max="13570" width="10.42578125" style="2482" customWidth="1"/>
    <col min="13571" max="13576" width="11.42578125" style="2482"/>
    <col min="13577" max="13577" width="12.85546875" style="2482" customWidth="1"/>
    <col min="13578" max="13578" width="11.42578125" style="2482"/>
    <col min="13579" max="13580" width="11.5703125" style="2482" bestFit="1" customWidth="1"/>
    <col min="13581" max="13582" width="11.42578125" style="2482"/>
    <col min="13583" max="13583" width="12.28515625" style="2482" bestFit="1" customWidth="1"/>
    <col min="13584" max="13584" width="11.5703125" style="2482" bestFit="1" customWidth="1"/>
    <col min="13585" max="13585" width="11.42578125" style="2482"/>
    <col min="13586" max="13586" width="12.28515625" style="2482" bestFit="1" customWidth="1"/>
    <col min="13587" max="13587" width="11.5703125" style="2482" bestFit="1" customWidth="1"/>
    <col min="13588" max="13824" width="11.42578125" style="2482"/>
    <col min="13825" max="13825" width="4.5703125" style="2482" customWidth="1"/>
    <col min="13826" max="13826" width="10.42578125" style="2482" customWidth="1"/>
    <col min="13827" max="13832" width="11.42578125" style="2482"/>
    <col min="13833" max="13833" width="12.85546875" style="2482" customWidth="1"/>
    <col min="13834" max="13834" width="11.42578125" style="2482"/>
    <col min="13835" max="13836" width="11.5703125" style="2482" bestFit="1" customWidth="1"/>
    <col min="13837" max="13838" width="11.42578125" style="2482"/>
    <col min="13839" max="13839" width="12.28515625" style="2482" bestFit="1" customWidth="1"/>
    <col min="13840" max="13840" width="11.5703125" style="2482" bestFit="1" customWidth="1"/>
    <col min="13841" max="13841" width="11.42578125" style="2482"/>
    <col min="13842" max="13842" width="12.28515625" style="2482" bestFit="1" customWidth="1"/>
    <col min="13843" max="13843" width="11.5703125" style="2482" bestFit="1" customWidth="1"/>
    <col min="13844" max="14080" width="11.42578125" style="2482"/>
    <col min="14081" max="14081" width="4.5703125" style="2482" customWidth="1"/>
    <col min="14082" max="14082" width="10.42578125" style="2482" customWidth="1"/>
    <col min="14083" max="14088" width="11.42578125" style="2482"/>
    <col min="14089" max="14089" width="12.85546875" style="2482" customWidth="1"/>
    <col min="14090" max="14090" width="11.42578125" style="2482"/>
    <col min="14091" max="14092" width="11.5703125" style="2482" bestFit="1" customWidth="1"/>
    <col min="14093" max="14094" width="11.42578125" style="2482"/>
    <col min="14095" max="14095" width="12.28515625" style="2482" bestFit="1" customWidth="1"/>
    <col min="14096" max="14096" width="11.5703125" style="2482" bestFit="1" customWidth="1"/>
    <col min="14097" max="14097" width="11.42578125" style="2482"/>
    <col min="14098" max="14098" width="12.28515625" style="2482" bestFit="1" customWidth="1"/>
    <col min="14099" max="14099" width="11.5703125" style="2482" bestFit="1" customWidth="1"/>
    <col min="14100" max="14336" width="11.42578125" style="2482"/>
    <col min="14337" max="14337" width="4.5703125" style="2482" customWidth="1"/>
    <col min="14338" max="14338" width="10.42578125" style="2482" customWidth="1"/>
    <col min="14339" max="14344" width="11.42578125" style="2482"/>
    <col min="14345" max="14345" width="12.85546875" style="2482" customWidth="1"/>
    <col min="14346" max="14346" width="11.42578125" style="2482"/>
    <col min="14347" max="14348" width="11.5703125" style="2482" bestFit="1" customWidth="1"/>
    <col min="14349" max="14350" width="11.42578125" style="2482"/>
    <col min="14351" max="14351" width="12.28515625" style="2482" bestFit="1" customWidth="1"/>
    <col min="14352" max="14352" width="11.5703125" style="2482" bestFit="1" customWidth="1"/>
    <col min="14353" max="14353" width="11.42578125" style="2482"/>
    <col min="14354" max="14354" width="12.28515625" style="2482" bestFit="1" customWidth="1"/>
    <col min="14355" max="14355" width="11.5703125" style="2482" bestFit="1" customWidth="1"/>
    <col min="14356" max="14592" width="11.42578125" style="2482"/>
    <col min="14593" max="14593" width="4.5703125" style="2482" customWidth="1"/>
    <col min="14594" max="14594" width="10.42578125" style="2482" customWidth="1"/>
    <col min="14595" max="14600" width="11.42578125" style="2482"/>
    <col min="14601" max="14601" width="12.85546875" style="2482" customWidth="1"/>
    <col min="14602" max="14602" width="11.42578125" style="2482"/>
    <col min="14603" max="14604" width="11.5703125" style="2482" bestFit="1" customWidth="1"/>
    <col min="14605" max="14606" width="11.42578125" style="2482"/>
    <col min="14607" max="14607" width="12.28515625" style="2482" bestFit="1" customWidth="1"/>
    <col min="14608" max="14608" width="11.5703125" style="2482" bestFit="1" customWidth="1"/>
    <col min="14609" max="14609" width="11.42578125" style="2482"/>
    <col min="14610" max="14610" width="12.28515625" style="2482" bestFit="1" customWidth="1"/>
    <col min="14611" max="14611" width="11.5703125" style="2482" bestFit="1" customWidth="1"/>
    <col min="14612" max="14848" width="11.42578125" style="2482"/>
    <col min="14849" max="14849" width="4.5703125" style="2482" customWidth="1"/>
    <col min="14850" max="14850" width="10.42578125" style="2482" customWidth="1"/>
    <col min="14851" max="14856" width="11.42578125" style="2482"/>
    <col min="14857" max="14857" width="12.85546875" style="2482" customWidth="1"/>
    <col min="14858" max="14858" width="11.42578125" style="2482"/>
    <col min="14859" max="14860" width="11.5703125" style="2482" bestFit="1" customWidth="1"/>
    <col min="14861" max="14862" width="11.42578125" style="2482"/>
    <col min="14863" max="14863" width="12.28515625" style="2482" bestFit="1" customWidth="1"/>
    <col min="14864" max="14864" width="11.5703125" style="2482" bestFit="1" customWidth="1"/>
    <col min="14865" max="14865" width="11.42578125" style="2482"/>
    <col min="14866" max="14866" width="12.28515625" style="2482" bestFit="1" customWidth="1"/>
    <col min="14867" max="14867" width="11.5703125" style="2482" bestFit="1" customWidth="1"/>
    <col min="14868" max="15104" width="11.42578125" style="2482"/>
    <col min="15105" max="15105" width="4.5703125" style="2482" customWidth="1"/>
    <col min="15106" max="15106" width="10.42578125" style="2482" customWidth="1"/>
    <col min="15107" max="15112" width="11.42578125" style="2482"/>
    <col min="15113" max="15113" width="12.85546875" style="2482" customWidth="1"/>
    <col min="15114" max="15114" width="11.42578125" style="2482"/>
    <col min="15115" max="15116" width="11.5703125" style="2482" bestFit="1" customWidth="1"/>
    <col min="15117" max="15118" width="11.42578125" style="2482"/>
    <col min="15119" max="15119" width="12.28515625" style="2482" bestFit="1" customWidth="1"/>
    <col min="15120" max="15120" width="11.5703125" style="2482" bestFit="1" customWidth="1"/>
    <col min="15121" max="15121" width="11.42578125" style="2482"/>
    <col min="15122" max="15122" width="12.28515625" style="2482" bestFit="1" customWidth="1"/>
    <col min="15123" max="15123" width="11.5703125" style="2482" bestFit="1" customWidth="1"/>
    <col min="15124" max="15360" width="11.42578125" style="2482"/>
    <col min="15361" max="15361" width="4.5703125" style="2482" customWidth="1"/>
    <col min="15362" max="15362" width="10.42578125" style="2482" customWidth="1"/>
    <col min="15363" max="15368" width="11.42578125" style="2482"/>
    <col min="15369" max="15369" width="12.85546875" style="2482" customWidth="1"/>
    <col min="15370" max="15370" width="11.42578125" style="2482"/>
    <col min="15371" max="15372" width="11.5703125" style="2482" bestFit="1" customWidth="1"/>
    <col min="15373" max="15374" width="11.42578125" style="2482"/>
    <col min="15375" max="15375" width="12.28515625" style="2482" bestFit="1" customWidth="1"/>
    <col min="15376" max="15376" width="11.5703125" style="2482" bestFit="1" customWidth="1"/>
    <col min="15377" max="15377" width="11.42578125" style="2482"/>
    <col min="15378" max="15378" width="12.28515625" style="2482" bestFit="1" customWidth="1"/>
    <col min="15379" max="15379" width="11.5703125" style="2482" bestFit="1" customWidth="1"/>
    <col min="15380" max="15616" width="11.42578125" style="2482"/>
    <col min="15617" max="15617" width="4.5703125" style="2482" customWidth="1"/>
    <col min="15618" max="15618" width="10.42578125" style="2482" customWidth="1"/>
    <col min="15619" max="15624" width="11.42578125" style="2482"/>
    <col min="15625" max="15625" width="12.85546875" style="2482" customWidth="1"/>
    <col min="15626" max="15626" width="11.42578125" style="2482"/>
    <col min="15627" max="15628" width="11.5703125" style="2482" bestFit="1" customWidth="1"/>
    <col min="15629" max="15630" width="11.42578125" style="2482"/>
    <col min="15631" max="15631" width="12.28515625" style="2482" bestFit="1" customWidth="1"/>
    <col min="15632" max="15632" width="11.5703125" style="2482" bestFit="1" customWidth="1"/>
    <col min="15633" max="15633" width="11.42578125" style="2482"/>
    <col min="15634" max="15634" width="12.28515625" style="2482" bestFit="1" customWidth="1"/>
    <col min="15635" max="15635" width="11.5703125" style="2482" bestFit="1" customWidth="1"/>
    <col min="15636" max="15872" width="11.42578125" style="2482"/>
    <col min="15873" max="15873" width="4.5703125" style="2482" customWidth="1"/>
    <col min="15874" max="15874" width="10.42578125" style="2482" customWidth="1"/>
    <col min="15875" max="15880" width="11.42578125" style="2482"/>
    <col min="15881" max="15881" width="12.85546875" style="2482" customWidth="1"/>
    <col min="15882" max="15882" width="11.42578125" style="2482"/>
    <col min="15883" max="15884" width="11.5703125" style="2482" bestFit="1" customWidth="1"/>
    <col min="15885" max="15886" width="11.42578125" style="2482"/>
    <col min="15887" max="15887" width="12.28515625" style="2482" bestFit="1" customWidth="1"/>
    <col min="15888" max="15888" width="11.5703125" style="2482" bestFit="1" customWidth="1"/>
    <col min="15889" max="15889" width="11.42578125" style="2482"/>
    <col min="15890" max="15890" width="12.28515625" style="2482" bestFit="1" customWidth="1"/>
    <col min="15891" max="15891" width="11.5703125" style="2482" bestFit="1" customWidth="1"/>
    <col min="15892" max="16128" width="11.42578125" style="2482"/>
    <col min="16129" max="16129" width="4.5703125" style="2482" customWidth="1"/>
    <col min="16130" max="16130" width="10.42578125" style="2482" customWidth="1"/>
    <col min="16131" max="16136" width="11.42578125" style="2482"/>
    <col min="16137" max="16137" width="12.85546875" style="2482" customWidth="1"/>
    <col min="16138" max="16138" width="11.42578125" style="2482"/>
    <col min="16139" max="16140" width="11.5703125" style="2482" bestFit="1" customWidth="1"/>
    <col min="16141" max="16142" width="11.42578125" style="2482"/>
    <col min="16143" max="16143" width="12.28515625" style="2482" bestFit="1" customWidth="1"/>
    <col min="16144" max="16144" width="11.5703125" style="2482" bestFit="1" customWidth="1"/>
    <col min="16145" max="16145" width="11.42578125" style="2482"/>
    <col min="16146" max="16146" width="12.28515625" style="2482" bestFit="1" customWidth="1"/>
    <col min="16147" max="16147" width="11.5703125" style="2482" bestFit="1" customWidth="1"/>
    <col min="16148" max="16384" width="11.42578125" style="2482"/>
  </cols>
  <sheetData>
    <row r="1" spans="1:27" s="2483" customFormat="1">
      <c r="A1" s="2480"/>
      <c r="B1" s="2481"/>
      <c r="C1" s="2481"/>
      <c r="D1" s="2481"/>
      <c r="E1" s="2481"/>
      <c r="F1" s="2481"/>
      <c r="G1" s="2481"/>
      <c r="H1" s="2481"/>
      <c r="I1" s="2481"/>
      <c r="J1" s="2481"/>
      <c r="K1" s="2481"/>
      <c r="L1" s="2481"/>
      <c r="M1" s="2481"/>
      <c r="N1" s="2480"/>
      <c r="O1" s="2480"/>
      <c r="P1" s="2480"/>
      <c r="Q1" s="2480"/>
      <c r="R1" s="2480"/>
      <c r="S1" s="2480"/>
      <c r="T1" s="2480"/>
      <c r="U1" s="2480"/>
      <c r="V1" s="2480"/>
      <c r="W1" s="2482"/>
      <c r="X1" s="2482"/>
      <c r="Y1" s="2482"/>
      <c r="Z1" s="2482"/>
      <c r="AA1" s="2482"/>
    </row>
    <row r="2" spans="1:27" s="2483" customFormat="1" ht="37.5" customHeight="1">
      <c r="A2" s="2480"/>
      <c r="B2" s="2481"/>
      <c r="C2" s="2484" t="s">
        <v>888</v>
      </c>
      <c r="D2" s="2481"/>
      <c r="E2" s="2481"/>
      <c r="F2" s="2481"/>
      <c r="G2" s="2481"/>
      <c r="H2" s="2481"/>
      <c r="I2" s="2481"/>
      <c r="J2" s="2481"/>
      <c r="K2" s="2481"/>
      <c r="L2" s="2481"/>
      <c r="M2" s="2481"/>
      <c r="N2" s="2480"/>
      <c r="O2" s="2480"/>
      <c r="P2" s="2480"/>
      <c r="Q2" s="2480"/>
      <c r="R2" s="2480"/>
      <c r="S2" s="2480"/>
      <c r="T2" s="2480"/>
      <c r="U2" s="2480"/>
      <c r="V2" s="2480"/>
      <c r="W2" s="2482"/>
      <c r="X2" s="2482"/>
      <c r="Y2" s="2482"/>
      <c r="Z2" s="2482"/>
      <c r="AA2" s="2482"/>
    </row>
    <row r="3" spans="1:27" s="2483" customFormat="1" ht="37.5" customHeight="1">
      <c r="A3" s="2480"/>
      <c r="B3" s="2481"/>
      <c r="C3" s="2484" t="s">
        <v>889</v>
      </c>
      <c r="D3" s="2481"/>
      <c r="E3" s="2481"/>
      <c r="F3" s="2481"/>
      <c r="G3" s="2481"/>
      <c r="H3" s="2481"/>
      <c r="I3" s="2481"/>
      <c r="J3" s="2481"/>
      <c r="K3" s="2481"/>
      <c r="L3" s="2481"/>
      <c r="M3" s="2481"/>
      <c r="N3" s="2480"/>
      <c r="O3" s="2480"/>
      <c r="P3" s="2480"/>
      <c r="Q3" s="2480"/>
      <c r="R3" s="2480"/>
      <c r="S3" s="2480"/>
      <c r="T3" s="2480"/>
      <c r="U3" s="2480"/>
      <c r="V3" s="2480"/>
      <c r="W3" s="2482"/>
      <c r="X3" s="2482"/>
      <c r="Y3" s="2482"/>
      <c r="Z3" s="2482"/>
      <c r="AA3" s="2482"/>
    </row>
    <row r="4" spans="1:27" s="2483" customFormat="1" ht="21">
      <c r="A4" s="2480"/>
      <c r="B4" s="2485"/>
      <c r="C4" s="2481"/>
      <c r="D4" s="2481"/>
      <c r="E4" s="2481"/>
      <c r="F4" s="2481"/>
      <c r="G4" s="2481"/>
      <c r="H4" s="2485"/>
      <c r="I4" s="2485"/>
      <c r="J4" s="2485"/>
      <c r="K4" s="2481"/>
      <c r="L4" s="2481"/>
      <c r="M4" s="2481"/>
      <c r="N4" s="2480"/>
      <c r="O4" s="2480"/>
      <c r="P4" s="2480"/>
      <c r="Q4" s="2480"/>
      <c r="R4" s="2480"/>
      <c r="S4" s="2480"/>
      <c r="T4" s="2480"/>
      <c r="U4" s="2480"/>
      <c r="V4" s="2480"/>
      <c r="W4" s="2482"/>
      <c r="X4" s="2482"/>
      <c r="Y4" s="2482"/>
      <c r="Z4" s="2482"/>
      <c r="AA4" s="2482"/>
    </row>
    <row r="5" spans="1:27" s="2494" customFormat="1" ht="36.75" customHeight="1">
      <c r="A5" s="2486"/>
      <c r="B5" s="2487" t="s">
        <v>890</v>
      </c>
      <c r="C5" s="2488"/>
      <c r="D5" s="2488"/>
      <c r="E5" s="2489"/>
      <c r="F5" s="2489"/>
      <c r="G5" s="2489"/>
      <c r="H5" s="2489"/>
      <c r="I5" s="2489"/>
      <c r="J5" s="2489"/>
      <c r="K5" s="2489"/>
      <c r="L5" s="2490"/>
      <c r="M5" s="2491"/>
      <c r="N5" s="2491"/>
      <c r="O5" s="2491"/>
      <c r="P5" s="2491"/>
      <c r="Q5" s="2491"/>
      <c r="R5" s="2491"/>
      <c r="S5" s="2491"/>
      <c r="T5" s="2492" t="s">
        <v>645</v>
      </c>
      <c r="U5" s="2493"/>
      <c r="V5" s="2493"/>
    </row>
    <row r="6" spans="1:27" s="2495" customFormat="1" ht="6.75" customHeight="1">
      <c r="A6" s="2486"/>
      <c r="O6" s="2494"/>
      <c r="Q6" s="2494"/>
      <c r="R6" s="2494"/>
      <c r="S6" s="2494"/>
      <c r="T6" s="2494"/>
      <c r="U6" s="2496"/>
      <c r="V6" s="2496"/>
    </row>
    <row r="7" spans="1:27" s="2495" customFormat="1" ht="6.75" customHeight="1">
      <c r="A7" s="2486"/>
      <c r="O7" s="2494"/>
      <c r="Q7" s="2494"/>
      <c r="R7" s="2494"/>
      <c r="S7" s="2494"/>
      <c r="T7" s="2494"/>
      <c r="U7" s="2496"/>
      <c r="V7" s="2496"/>
    </row>
    <row r="8" spans="1:27" s="2495" customFormat="1" ht="21.75" customHeight="1">
      <c r="A8" s="2497"/>
      <c r="B8" s="4625" t="s">
        <v>891</v>
      </c>
      <c r="C8" s="4626"/>
      <c r="D8" s="4626"/>
      <c r="E8" s="4626"/>
      <c r="F8" s="4626"/>
      <c r="G8" s="4626"/>
      <c r="H8" s="4626"/>
      <c r="I8" s="4626"/>
      <c r="J8" s="4626"/>
      <c r="K8" s="4626"/>
      <c r="L8" s="4627" t="s">
        <v>892</v>
      </c>
      <c r="M8" s="4628"/>
      <c r="N8" s="4628"/>
      <c r="O8" s="4628"/>
      <c r="P8" s="4628"/>
      <c r="Q8" s="4628"/>
      <c r="R8" s="4628"/>
      <c r="S8" s="4628"/>
      <c r="T8" s="4629"/>
      <c r="U8" s="2496"/>
      <c r="V8" s="2496"/>
    </row>
    <row r="9" spans="1:27" s="2497" customFormat="1" ht="15" customHeight="1">
      <c r="B9" s="4630" t="s">
        <v>893</v>
      </c>
      <c r="C9" s="4631"/>
      <c r="D9" s="4631"/>
      <c r="E9" s="4636" t="s">
        <v>894</v>
      </c>
      <c r="F9" s="4639" t="s">
        <v>895</v>
      </c>
      <c r="G9" s="4642" t="s">
        <v>896</v>
      </c>
      <c r="H9" s="4643"/>
      <c r="I9" s="4643"/>
      <c r="J9" s="4643"/>
      <c r="K9" s="4644"/>
      <c r="L9" s="4645" t="s">
        <v>897</v>
      </c>
      <c r="M9" s="4646"/>
      <c r="N9" s="4649" t="s">
        <v>898</v>
      </c>
      <c r="O9" s="4650"/>
      <c r="P9" s="4650"/>
      <c r="Q9" s="4650"/>
      <c r="R9" s="4650"/>
      <c r="S9" s="4650"/>
      <c r="T9" s="4651"/>
      <c r="U9" s="2498"/>
      <c r="V9" s="2498"/>
    </row>
    <row r="10" spans="1:27" s="2497" customFormat="1" ht="15" customHeight="1">
      <c r="B10" s="4632"/>
      <c r="C10" s="4633"/>
      <c r="D10" s="4633"/>
      <c r="E10" s="4637"/>
      <c r="F10" s="4640"/>
      <c r="G10" s="2499" t="s">
        <v>185</v>
      </c>
      <c r="H10" s="2500" t="s">
        <v>184</v>
      </c>
      <c r="I10" s="2501" t="s">
        <v>14</v>
      </c>
      <c r="J10" s="2501" t="s">
        <v>183</v>
      </c>
      <c r="K10" s="2501" t="s">
        <v>778</v>
      </c>
      <c r="L10" s="4647"/>
      <c r="M10" s="4648"/>
      <c r="N10" s="4652"/>
      <c r="O10" s="4653"/>
      <c r="P10" s="4653"/>
      <c r="Q10" s="4653"/>
      <c r="R10" s="4653"/>
      <c r="S10" s="4653"/>
      <c r="T10" s="4654"/>
      <c r="U10" s="2498"/>
      <c r="V10" s="2498"/>
    </row>
    <row r="11" spans="1:27" s="2497" customFormat="1" ht="15" customHeight="1">
      <c r="B11" s="4632"/>
      <c r="C11" s="4633"/>
      <c r="D11" s="4633"/>
      <c r="E11" s="4637"/>
      <c r="F11" s="4640"/>
      <c r="G11" s="2770">
        <v>1</v>
      </c>
      <c r="H11" s="2770">
        <v>1</v>
      </c>
      <c r="I11" s="2770">
        <v>1</v>
      </c>
      <c r="J11" s="2770">
        <v>1</v>
      </c>
      <c r="K11" s="2770">
        <v>1</v>
      </c>
      <c r="L11" s="4658" t="s">
        <v>779</v>
      </c>
      <c r="M11" s="4659"/>
      <c r="N11" s="4652"/>
      <c r="O11" s="4653"/>
      <c r="P11" s="4653"/>
      <c r="Q11" s="4653"/>
      <c r="R11" s="4653"/>
      <c r="S11" s="4653"/>
      <c r="T11" s="4654"/>
      <c r="U11" s="2498"/>
      <c r="V11" s="2498"/>
    </row>
    <row r="12" spans="1:27" s="2497" customFormat="1" ht="31.5" customHeight="1" thickBot="1">
      <c r="B12" s="4634"/>
      <c r="C12" s="4635"/>
      <c r="D12" s="4635"/>
      <c r="E12" s="4638"/>
      <c r="F12" s="4641"/>
      <c r="G12" s="4660" t="s">
        <v>899</v>
      </c>
      <c r="H12" s="4660"/>
      <c r="I12" s="4660"/>
      <c r="J12" s="4660"/>
      <c r="K12" s="4660"/>
      <c r="L12" s="4621">
        <f>SUM(G11:K11)</f>
        <v>5</v>
      </c>
      <c r="M12" s="4622"/>
      <c r="N12" s="4655"/>
      <c r="O12" s="4656"/>
      <c r="P12" s="4656"/>
      <c r="Q12" s="4656"/>
      <c r="R12" s="4656"/>
      <c r="S12" s="4656"/>
      <c r="T12" s="4657"/>
      <c r="U12" s="2498"/>
      <c r="V12" s="2498"/>
    </row>
    <row r="13" spans="1:27" s="2497" customFormat="1" ht="30" customHeight="1">
      <c r="B13" s="2502"/>
      <c r="C13" s="2503"/>
      <c r="D13" s="2503"/>
      <c r="E13" s="2503"/>
      <c r="F13" s="2503"/>
      <c r="G13" s="2503"/>
      <c r="H13" s="2503"/>
      <c r="I13" s="2503"/>
      <c r="J13" s="2503"/>
      <c r="K13" s="2503"/>
      <c r="L13" s="2503"/>
      <c r="M13" s="2503"/>
      <c r="N13" s="2503"/>
      <c r="O13" s="2503"/>
      <c r="P13" s="2503"/>
      <c r="Q13" s="2503"/>
      <c r="R13" s="2503"/>
      <c r="S13" s="2503"/>
      <c r="T13" s="2504" t="s">
        <v>900</v>
      </c>
      <c r="U13" s="2498"/>
      <c r="V13" s="2498"/>
    </row>
    <row r="14" spans="1:27" s="2497" customFormat="1" ht="38.25" customHeight="1">
      <c r="B14" s="4623" t="s">
        <v>901</v>
      </c>
      <c r="C14" s="4609"/>
      <c r="D14" s="4609"/>
      <c r="E14" s="2505">
        <v>16</v>
      </c>
      <c r="F14" s="2506" t="s">
        <v>902</v>
      </c>
      <c r="G14" s="2807">
        <v>0.5</v>
      </c>
      <c r="H14" s="2807">
        <v>1</v>
      </c>
      <c r="I14" s="2807">
        <v>1</v>
      </c>
      <c r="J14" s="2807">
        <v>1</v>
      </c>
      <c r="K14" s="2807">
        <v>1</v>
      </c>
      <c r="L14" s="176">
        <f>(G14*G11)+(H14*H11)+(I14*I11)+(J14*J11)+(K14*K11)</f>
        <v>4.5</v>
      </c>
      <c r="M14" s="4624" t="str">
        <f t="shared" ref="M14:M25" si="0">F14</f>
        <v>Cuisses</v>
      </c>
      <c r="N14" s="4624"/>
      <c r="O14" s="2507">
        <f t="shared" ref="O14:O21" si="1">IF(L14=0,0,INT(L14/E14))</f>
        <v>0</v>
      </c>
      <c r="P14" s="2508">
        <f t="shared" ref="P14:P21" si="2">L14-(O14*E14)</f>
        <v>4.5</v>
      </c>
      <c r="Q14" s="2509" t="str">
        <f t="shared" ref="Q14:Q21" si="3">IF(P14=0,0,F14)</f>
        <v>Cuisses</v>
      </c>
      <c r="R14" s="2510">
        <f t="shared" ref="R14:R21" si="4">IF(P14=0,0,O14+1)</f>
        <v>1</v>
      </c>
      <c r="S14" s="2508">
        <f t="shared" ref="S14:S21" si="5">IF(P14=0,0,L14-(R14*E14))</f>
        <v>-11.5</v>
      </c>
      <c r="T14" s="2511" t="str">
        <f t="shared" ref="T14:T21" si="6">IF(S14=0,0,F14)</f>
        <v>Cuisses</v>
      </c>
      <c r="U14" s="2498"/>
      <c r="V14" s="2498"/>
    </row>
    <row r="15" spans="1:27" s="2497" customFormat="1" ht="38.25" customHeight="1">
      <c r="B15" s="4620" t="s">
        <v>903</v>
      </c>
      <c r="C15" s="4609"/>
      <c r="D15" s="4609"/>
      <c r="E15" s="2512">
        <v>24</v>
      </c>
      <c r="F15" s="2513" t="s">
        <v>902</v>
      </c>
      <c r="G15" s="2808">
        <v>0.5</v>
      </c>
      <c r="H15" s="2808">
        <v>1</v>
      </c>
      <c r="I15" s="2808">
        <v>1</v>
      </c>
      <c r="J15" s="2808">
        <v>1</v>
      </c>
      <c r="K15" s="2808">
        <v>1</v>
      </c>
      <c r="L15" s="177">
        <f>(G15*G11)+(H15*H11)+(I15*I11)+(J15*J11)+(K15*K11)</f>
        <v>4.5</v>
      </c>
      <c r="M15" s="4610" t="str">
        <f t="shared" si="0"/>
        <v>Cuisses</v>
      </c>
      <c r="N15" s="4610"/>
      <c r="O15" s="2514">
        <f t="shared" si="1"/>
        <v>0</v>
      </c>
      <c r="P15" s="2515">
        <f t="shared" si="2"/>
        <v>4.5</v>
      </c>
      <c r="Q15" s="2516" t="str">
        <f t="shared" si="3"/>
        <v>Cuisses</v>
      </c>
      <c r="R15" s="2517">
        <f t="shared" si="4"/>
        <v>1</v>
      </c>
      <c r="S15" s="2515">
        <f t="shared" si="5"/>
        <v>-19.5</v>
      </c>
      <c r="T15" s="2518" t="str">
        <f t="shared" si="6"/>
        <v>Cuisses</v>
      </c>
      <c r="U15" s="2498"/>
      <c r="V15" s="2498"/>
    </row>
    <row r="16" spans="1:27" s="2497" customFormat="1" ht="38.25" customHeight="1">
      <c r="B16" s="4620" t="s">
        <v>904</v>
      </c>
      <c r="C16" s="4609"/>
      <c r="D16" s="4609"/>
      <c r="E16" s="2512">
        <v>20</v>
      </c>
      <c r="F16" s="2513" t="s">
        <v>902</v>
      </c>
      <c r="G16" s="2808">
        <v>1</v>
      </c>
      <c r="H16" s="2808">
        <v>1</v>
      </c>
      <c r="I16" s="2808">
        <v>1</v>
      </c>
      <c r="J16" s="2808">
        <v>1</v>
      </c>
      <c r="K16" s="2808">
        <v>1</v>
      </c>
      <c r="L16" s="177">
        <f>(G16*G11)+(H16*H11)+(I16*I11)+(J16*J11)+(K16*K11)</f>
        <v>5</v>
      </c>
      <c r="M16" s="4610" t="str">
        <f t="shared" si="0"/>
        <v>Cuisses</v>
      </c>
      <c r="N16" s="4610"/>
      <c r="O16" s="2514">
        <f t="shared" si="1"/>
        <v>0</v>
      </c>
      <c r="P16" s="2515">
        <f t="shared" si="2"/>
        <v>5</v>
      </c>
      <c r="Q16" s="2516" t="str">
        <f t="shared" si="3"/>
        <v>Cuisses</v>
      </c>
      <c r="R16" s="2517">
        <f t="shared" si="4"/>
        <v>1</v>
      </c>
      <c r="S16" s="2515">
        <f t="shared" si="5"/>
        <v>-15</v>
      </c>
      <c r="T16" s="2518" t="str">
        <f t="shared" si="6"/>
        <v>Cuisses</v>
      </c>
      <c r="U16" s="2498"/>
      <c r="V16" s="2498"/>
    </row>
    <row r="17" spans="2:22" s="2497" customFormat="1" ht="38.25" customHeight="1">
      <c r="B17" s="4620" t="s">
        <v>905</v>
      </c>
      <c r="C17" s="4609"/>
      <c r="D17" s="4609"/>
      <c r="E17" s="2512">
        <v>25</v>
      </c>
      <c r="F17" s="2513" t="s">
        <v>906</v>
      </c>
      <c r="G17" s="2808">
        <v>0.5</v>
      </c>
      <c r="H17" s="2808">
        <v>1</v>
      </c>
      <c r="I17" s="2808">
        <v>1</v>
      </c>
      <c r="J17" s="2808">
        <v>1</v>
      </c>
      <c r="K17" s="2808">
        <v>1</v>
      </c>
      <c r="L17" s="177">
        <f>(G17*G11)+(H17*H11)+(I17*I11)+(J17*J11)+(K17*K11)</f>
        <v>4.5</v>
      </c>
      <c r="M17" s="4610" t="str">
        <f t="shared" si="0"/>
        <v>escalopes</v>
      </c>
      <c r="N17" s="4610"/>
      <c r="O17" s="2514">
        <f t="shared" si="1"/>
        <v>0</v>
      </c>
      <c r="P17" s="2515">
        <f t="shared" si="2"/>
        <v>4.5</v>
      </c>
      <c r="Q17" s="2516" t="str">
        <f t="shared" si="3"/>
        <v>escalopes</v>
      </c>
      <c r="R17" s="2517">
        <f t="shared" si="4"/>
        <v>1</v>
      </c>
      <c r="S17" s="2515">
        <f t="shared" si="5"/>
        <v>-20.5</v>
      </c>
      <c r="T17" s="2518" t="str">
        <f t="shared" si="6"/>
        <v>escalopes</v>
      </c>
      <c r="U17" s="2498"/>
      <c r="V17" s="2498"/>
    </row>
    <row r="18" spans="2:22" s="2497" customFormat="1" ht="38.25" customHeight="1">
      <c r="B18" s="4620" t="s">
        <v>907</v>
      </c>
      <c r="C18" s="4609"/>
      <c r="D18" s="4609"/>
      <c r="E18" s="2512">
        <v>25</v>
      </c>
      <c r="F18" s="2513" t="s">
        <v>908</v>
      </c>
      <c r="G18" s="2808">
        <v>0.5</v>
      </c>
      <c r="H18" s="2808">
        <v>1</v>
      </c>
      <c r="I18" s="2808">
        <v>1</v>
      </c>
      <c r="J18" s="2808">
        <v>1</v>
      </c>
      <c r="K18" s="2808">
        <v>1</v>
      </c>
      <c r="L18" s="177">
        <f>(G18*G11)+(H18*H11)+(I18*I11)+(J18*J11)+(K18*K11)</f>
        <v>4.5</v>
      </c>
      <c r="M18" s="4610" t="str">
        <f t="shared" si="0"/>
        <v>paupiettes</v>
      </c>
      <c r="N18" s="4610"/>
      <c r="O18" s="2514">
        <f t="shared" si="1"/>
        <v>0</v>
      </c>
      <c r="P18" s="2515">
        <f t="shared" si="2"/>
        <v>4.5</v>
      </c>
      <c r="Q18" s="2516" t="str">
        <f t="shared" si="3"/>
        <v>paupiettes</v>
      </c>
      <c r="R18" s="2517">
        <f t="shared" si="4"/>
        <v>1</v>
      </c>
      <c r="S18" s="2515">
        <f t="shared" si="5"/>
        <v>-20.5</v>
      </c>
      <c r="T18" s="2518" t="str">
        <f t="shared" si="6"/>
        <v>paupiettes</v>
      </c>
      <c r="U18" s="2498"/>
      <c r="V18" s="2498"/>
    </row>
    <row r="19" spans="2:22" s="2497" customFormat="1" ht="38.25" customHeight="1">
      <c r="B19" s="4620" t="s">
        <v>909</v>
      </c>
      <c r="C19" s="4609"/>
      <c r="D19" s="4609"/>
      <c r="E19" s="2512">
        <v>12</v>
      </c>
      <c r="F19" s="2513" t="s">
        <v>902</v>
      </c>
      <c r="G19" s="2808">
        <v>1</v>
      </c>
      <c r="H19" s="2808">
        <v>1</v>
      </c>
      <c r="I19" s="2808">
        <v>1</v>
      </c>
      <c r="J19" s="2808">
        <v>1</v>
      </c>
      <c r="K19" s="2808">
        <v>1</v>
      </c>
      <c r="L19" s="177">
        <f>(G19*G11)+(H19*H11)+(I19*I11)+(J19*J11)+(K19*K11)</f>
        <v>5</v>
      </c>
      <c r="M19" s="4610" t="str">
        <f t="shared" si="0"/>
        <v>Cuisses</v>
      </c>
      <c r="N19" s="4610"/>
      <c r="O19" s="2514">
        <f t="shared" si="1"/>
        <v>0</v>
      </c>
      <c r="P19" s="2515">
        <f t="shared" si="2"/>
        <v>5</v>
      </c>
      <c r="Q19" s="2516" t="str">
        <f t="shared" si="3"/>
        <v>Cuisses</v>
      </c>
      <c r="R19" s="2517">
        <f t="shared" si="4"/>
        <v>1</v>
      </c>
      <c r="S19" s="2515">
        <f t="shared" si="5"/>
        <v>-7</v>
      </c>
      <c r="T19" s="2518" t="str">
        <f t="shared" si="6"/>
        <v>Cuisses</v>
      </c>
      <c r="U19" s="2498"/>
      <c r="V19" s="2498"/>
    </row>
    <row r="20" spans="2:22" s="2497" customFormat="1" ht="30" customHeight="1">
      <c r="B20" s="4620" t="s">
        <v>910</v>
      </c>
      <c r="C20" s="4609"/>
      <c r="D20" s="4609"/>
      <c r="E20" s="2512">
        <v>60</v>
      </c>
      <c r="F20" s="2513" t="s">
        <v>911</v>
      </c>
      <c r="G20" s="2808">
        <v>1</v>
      </c>
      <c r="H20" s="2808">
        <v>1.5</v>
      </c>
      <c r="I20" s="2808">
        <v>2</v>
      </c>
      <c r="J20" s="2808">
        <v>3</v>
      </c>
      <c r="K20" s="2808">
        <v>2</v>
      </c>
      <c r="L20" s="177">
        <f>(G20*G11)+(H20*H11)+(I20*I11)+(J20*J11)+(K20*K11)</f>
        <v>9.5</v>
      </c>
      <c r="M20" s="4610" t="str">
        <f t="shared" si="0"/>
        <v>tranches</v>
      </c>
      <c r="N20" s="4610"/>
      <c r="O20" s="2514">
        <f t="shared" si="1"/>
        <v>0</v>
      </c>
      <c r="P20" s="2515">
        <f t="shared" si="2"/>
        <v>9.5</v>
      </c>
      <c r="Q20" s="2516" t="str">
        <f t="shared" si="3"/>
        <v>tranches</v>
      </c>
      <c r="R20" s="2517">
        <f t="shared" si="4"/>
        <v>1</v>
      </c>
      <c r="S20" s="2515">
        <f t="shared" si="5"/>
        <v>-50.5</v>
      </c>
      <c r="T20" s="2518" t="str">
        <f t="shared" si="6"/>
        <v>tranches</v>
      </c>
      <c r="U20" s="2498"/>
      <c r="V20" s="2498"/>
    </row>
    <row r="21" spans="2:22" s="2497" customFormat="1" ht="30" customHeight="1" thickBot="1">
      <c r="B21" s="4620" t="s">
        <v>912</v>
      </c>
      <c r="C21" s="4609"/>
      <c r="D21" s="4609"/>
      <c r="E21" s="2512">
        <v>20</v>
      </c>
      <c r="F21" s="2513" t="s">
        <v>913</v>
      </c>
      <c r="G21" s="2808">
        <v>1</v>
      </c>
      <c r="H21" s="2808">
        <v>1.5</v>
      </c>
      <c r="I21" s="2808">
        <v>2</v>
      </c>
      <c r="J21" s="2808">
        <v>3</v>
      </c>
      <c r="K21" s="2808">
        <v>2</v>
      </c>
      <c r="L21" s="178">
        <f>(G21*G11)+(H21*H11)+(I21*I11)+(J21*J11)+(K21*K11)</f>
        <v>9.5</v>
      </c>
      <c r="M21" s="4613" t="str">
        <f t="shared" si="0"/>
        <v>tomates</v>
      </c>
      <c r="N21" s="4613"/>
      <c r="O21" s="2519">
        <f t="shared" si="1"/>
        <v>0</v>
      </c>
      <c r="P21" s="2520">
        <f t="shared" si="2"/>
        <v>9.5</v>
      </c>
      <c r="Q21" s="2521" t="str">
        <f t="shared" si="3"/>
        <v>tomates</v>
      </c>
      <c r="R21" s="2522">
        <f t="shared" si="4"/>
        <v>1</v>
      </c>
      <c r="S21" s="2520">
        <f t="shared" si="5"/>
        <v>-10.5</v>
      </c>
      <c r="T21" s="2523" t="str">
        <f t="shared" si="6"/>
        <v>tomates</v>
      </c>
      <c r="U21" s="2498"/>
      <c r="V21" s="2498"/>
    </row>
    <row r="22" spans="2:22" s="2497" customFormat="1" ht="30" customHeight="1">
      <c r="B22" s="2502"/>
      <c r="C22" s="2503"/>
      <c r="D22" s="2503"/>
      <c r="E22" s="2503"/>
      <c r="F22" s="2503"/>
      <c r="G22" s="2503"/>
      <c r="H22" s="2503"/>
      <c r="I22" s="2503"/>
      <c r="J22" s="2503"/>
      <c r="K22" s="2503"/>
      <c r="L22" s="2503"/>
      <c r="M22" s="2503"/>
      <c r="N22" s="2503"/>
      <c r="O22" s="2503"/>
      <c r="P22" s="2503"/>
      <c r="Q22" s="2503"/>
      <c r="R22" s="2503"/>
      <c r="S22" s="2503"/>
      <c r="T22" s="2504" t="s">
        <v>914</v>
      </c>
      <c r="U22" s="2498"/>
      <c r="V22" s="2498"/>
    </row>
    <row r="23" spans="2:22" s="2497" customFormat="1" ht="30" customHeight="1">
      <c r="B23" s="4608" t="s">
        <v>915</v>
      </c>
      <c r="C23" s="4609"/>
      <c r="D23" s="4609"/>
      <c r="E23" s="2512">
        <v>3</v>
      </c>
      <c r="F23" s="2513" t="s">
        <v>102</v>
      </c>
      <c r="G23" s="2808">
        <v>7.4999999999999997E-2</v>
      </c>
      <c r="H23" s="2809">
        <v>0.09</v>
      </c>
      <c r="I23" s="2809">
        <v>0.15</v>
      </c>
      <c r="J23" s="2809">
        <v>0.18</v>
      </c>
      <c r="K23" s="2809">
        <v>0.13</v>
      </c>
      <c r="L23" s="179">
        <f>(G23*G11)+(H23*H11)+(I23*I11)+(J23*J11)+(K23*K11)</f>
        <v>0.625</v>
      </c>
      <c r="M23" s="4610" t="str">
        <f>F23</f>
        <v>Kg</v>
      </c>
      <c r="N23" s="4610"/>
      <c r="O23" s="2514">
        <f>IF(L23=0,0,INT(L23/E23))</f>
        <v>0</v>
      </c>
      <c r="P23" s="2524">
        <f>L23-(O23*E23)</f>
        <v>0.625</v>
      </c>
      <c r="Q23" s="2516" t="str">
        <f>IF(P23=0,0,F23)</f>
        <v>Kg</v>
      </c>
      <c r="R23" s="2517">
        <f>IF(P23=0,0,O23+1)</f>
        <v>1</v>
      </c>
      <c r="S23" s="2515">
        <f>IF(P23=0,0,L23-(R23*E23))</f>
        <v>-2.375</v>
      </c>
      <c r="T23" s="2525" t="str">
        <f>IF(S23=0,0,F23)</f>
        <v>Kg</v>
      </c>
      <c r="U23" s="2498"/>
      <c r="V23" s="2498"/>
    </row>
    <row r="24" spans="2:22" s="2497" customFormat="1" ht="25.5" customHeight="1">
      <c r="B24" s="4608" t="s">
        <v>916</v>
      </c>
      <c r="C24" s="4609"/>
      <c r="D24" s="4609"/>
      <c r="E24" s="2512">
        <v>7.2</v>
      </c>
      <c r="F24" s="2526" t="s">
        <v>102</v>
      </c>
      <c r="G24" s="2809">
        <v>0.2</v>
      </c>
      <c r="H24" s="2809">
        <v>0.25</v>
      </c>
      <c r="I24" s="2809">
        <v>0.35</v>
      </c>
      <c r="J24" s="2809">
        <v>0.45</v>
      </c>
      <c r="K24" s="2809">
        <v>0.35</v>
      </c>
      <c r="L24" s="179">
        <f>(G24*G11)+(H24*H11)+(I24*I11)+(J24*J11)+(K24*K11)</f>
        <v>1.6</v>
      </c>
      <c r="M24" s="4610" t="str">
        <f t="shared" si="0"/>
        <v>Kg</v>
      </c>
      <c r="N24" s="4610"/>
      <c r="O24" s="2514">
        <f>IF(L24=0,0,INT(L24/E24))</f>
        <v>0</v>
      </c>
      <c r="P24" s="2524">
        <f>L24-(O24*E24)</f>
        <v>1.6</v>
      </c>
      <c r="Q24" s="2516" t="str">
        <f>IF(P24=0,0,F24)</f>
        <v>Kg</v>
      </c>
      <c r="R24" s="2517">
        <f>IF(P24=0,0,O24+1)</f>
        <v>1</v>
      </c>
      <c r="S24" s="2515">
        <f>IF(P24=0,0,L24-(R24*E24))</f>
        <v>-5.6</v>
      </c>
      <c r="T24" s="2525" t="str">
        <f>IF(S24=0,0,F24)</f>
        <v>Kg</v>
      </c>
      <c r="U24" s="2498"/>
      <c r="V24" s="2498"/>
    </row>
    <row r="25" spans="2:22" s="2497" customFormat="1" ht="25.5" customHeight="1" thickBot="1">
      <c r="B25" s="4611" t="s">
        <v>917</v>
      </c>
      <c r="C25" s="4612"/>
      <c r="D25" s="4612"/>
      <c r="E25" s="2527">
        <v>4</v>
      </c>
      <c r="F25" s="2528" t="s">
        <v>102</v>
      </c>
      <c r="G25" s="2810">
        <v>0.2</v>
      </c>
      <c r="H25" s="2810">
        <v>0.25</v>
      </c>
      <c r="I25" s="2810">
        <v>0.35</v>
      </c>
      <c r="J25" s="2810">
        <v>0.45</v>
      </c>
      <c r="K25" s="2810">
        <v>0.35</v>
      </c>
      <c r="L25" s="180">
        <f>(G25*G11)+(H25*H11)+(I25*I11)+(J25*J11)+(K25*K11)</f>
        <v>1.6</v>
      </c>
      <c r="M25" s="4613" t="str">
        <f t="shared" si="0"/>
        <v>Kg</v>
      </c>
      <c r="N25" s="4613"/>
      <c r="O25" s="2519">
        <f>IF(L25=0,0,INT(L25/E25))</f>
        <v>0</v>
      </c>
      <c r="P25" s="2529">
        <f>L25-(O25*E25)</f>
        <v>1.6</v>
      </c>
      <c r="Q25" s="2521" t="str">
        <f>IF(P25=0,0,F25)</f>
        <v>Kg</v>
      </c>
      <c r="R25" s="2522">
        <f>IF(P25=0,0,O25+1)</f>
        <v>1</v>
      </c>
      <c r="S25" s="2520">
        <f>IF(P25=0,0,L25-(R25*E25))</f>
        <v>-2.4</v>
      </c>
      <c r="T25" s="2530" t="str">
        <f>IF(S25=0,0,F25)</f>
        <v>Kg</v>
      </c>
      <c r="U25" s="2498"/>
      <c r="V25" s="2498"/>
    </row>
    <row r="26" spans="2:22" s="2497" customFormat="1" ht="25.5" customHeight="1" thickBot="1">
      <c r="B26" s="2531"/>
      <c r="C26" s="2531"/>
      <c r="D26" s="2531"/>
      <c r="E26" s="2531"/>
      <c r="F26" s="2531"/>
      <c r="G26" s="2531"/>
      <c r="H26" s="2531"/>
      <c r="I26" s="2531"/>
      <c r="J26" s="2531"/>
      <c r="K26" s="2531"/>
      <c r="L26" s="2531"/>
      <c r="M26" s="2531"/>
      <c r="N26" s="2531"/>
      <c r="O26" s="2531"/>
      <c r="P26" s="2531"/>
      <c r="Q26" s="2531"/>
      <c r="R26" s="2531"/>
      <c r="S26" s="2532"/>
      <c r="T26" s="2533"/>
      <c r="U26" s="2498"/>
      <c r="V26" s="2498"/>
    </row>
    <row r="27" spans="2:22" s="2497" customFormat="1" ht="30" customHeight="1">
      <c r="B27" s="4614" t="s">
        <v>918</v>
      </c>
      <c r="C27" s="4615"/>
      <c r="D27" s="4615"/>
      <c r="E27" s="4615"/>
      <c r="F27" s="4615"/>
      <c r="G27" s="4615"/>
      <c r="H27" s="4615"/>
      <c r="I27" s="4615"/>
      <c r="J27" s="4615"/>
      <c r="K27" s="4615"/>
      <c r="L27" s="4615"/>
      <c r="M27" s="2503"/>
      <c r="N27" s="2503"/>
      <c r="O27" s="2503"/>
      <c r="P27" s="2503"/>
      <c r="Q27" s="2503"/>
      <c r="R27" s="2503"/>
      <c r="S27" s="2503"/>
      <c r="T27" s="2534" t="s">
        <v>919</v>
      </c>
      <c r="U27" s="2498"/>
      <c r="V27" s="2498"/>
    </row>
    <row r="28" spans="2:22" s="2497" customFormat="1" ht="30" customHeight="1">
      <c r="B28" s="2535"/>
      <c r="C28" s="2536"/>
      <c r="D28" s="2536"/>
      <c r="E28" s="2537"/>
      <c r="F28" s="2538" t="s">
        <v>920</v>
      </c>
      <c r="G28" s="2539">
        <v>0.45</v>
      </c>
      <c r="H28" s="2540" t="s">
        <v>102</v>
      </c>
      <c r="I28" s="2537"/>
      <c r="J28" s="2537"/>
      <c r="K28" s="2537"/>
      <c r="L28" s="2541"/>
      <c r="P28" s="181" t="s">
        <v>921</v>
      </c>
      <c r="Q28" s="2540">
        <v>10</v>
      </c>
      <c r="R28" s="2540" t="s">
        <v>922</v>
      </c>
      <c r="S28" s="2542"/>
      <c r="T28" s="2543"/>
      <c r="U28" s="2498"/>
      <c r="V28" s="2498"/>
    </row>
    <row r="29" spans="2:22" s="2497" customFormat="1" ht="16.5" customHeight="1">
      <c r="B29" s="2535"/>
      <c r="C29" s="2536"/>
      <c r="D29" s="2536"/>
      <c r="E29" s="2537"/>
      <c r="F29" s="2538"/>
      <c r="G29" s="2544" t="s">
        <v>185</v>
      </c>
      <c r="H29" s="2545" t="s">
        <v>184</v>
      </c>
      <c r="I29" s="2546" t="s">
        <v>14</v>
      </c>
      <c r="J29" s="2546" t="s">
        <v>183</v>
      </c>
      <c r="K29" s="2546" t="s">
        <v>778</v>
      </c>
      <c r="L29" s="2541"/>
      <c r="P29" s="181"/>
      <c r="Q29" s="181"/>
      <c r="R29" s="181"/>
      <c r="S29" s="2542"/>
      <c r="T29" s="2543"/>
      <c r="U29" s="2498"/>
      <c r="V29" s="2498"/>
    </row>
    <row r="30" spans="2:22" s="2497" customFormat="1" ht="30" customHeight="1">
      <c r="B30" s="182"/>
      <c r="C30" s="183"/>
      <c r="D30" s="183"/>
      <c r="E30" s="2498"/>
      <c r="F30" s="184" t="s">
        <v>923</v>
      </c>
      <c r="G30" s="2811">
        <v>0.2</v>
      </c>
      <c r="H30" s="2811">
        <v>0.25</v>
      </c>
      <c r="I30" s="2811">
        <v>0.35</v>
      </c>
      <c r="J30" s="2811">
        <v>0.45</v>
      </c>
      <c r="K30" s="2811">
        <v>0.35</v>
      </c>
      <c r="L30" s="2547">
        <f>(G30*G11)+(H30*H11)+(I30*I11)+(J30*J11)+(K30*K11)</f>
        <v>1.6</v>
      </c>
      <c r="M30" s="2548" t="str">
        <f>H28</f>
        <v>Kg</v>
      </c>
      <c r="N30" s="2549">
        <f>G28*Q28</f>
        <v>4.5</v>
      </c>
      <c r="O30" s="2550">
        <f>IF(L30=0,0,INT(L30/(G28*Q28)))</f>
        <v>0</v>
      </c>
      <c r="P30" s="2551">
        <f>L30-(O30*(G28*Q28))</f>
        <v>1.6</v>
      </c>
      <c r="Q30" s="2552" t="str">
        <f>IF(P30=0,0,H28)</f>
        <v>Kg</v>
      </c>
      <c r="R30" s="2550">
        <f>IF(P30=0,0,O30+1)</f>
        <v>1</v>
      </c>
      <c r="S30" s="2551">
        <f>IF(P30=0,0,L30-(R30*N30))</f>
        <v>-2.9</v>
      </c>
      <c r="T30" s="2553" t="str">
        <f>IF(S30=0,0,H28)</f>
        <v>Kg</v>
      </c>
      <c r="U30" s="2498"/>
      <c r="V30" s="2498"/>
    </row>
    <row r="31" spans="2:22" s="2497" customFormat="1" ht="37.5" customHeight="1" thickBot="1">
      <c r="B31" s="185"/>
      <c r="C31" s="186"/>
      <c r="D31" s="186"/>
      <c r="E31" s="2554"/>
      <c r="F31" s="187" t="s">
        <v>924</v>
      </c>
      <c r="G31" s="188">
        <f>G30/G28</f>
        <v>0.44444444444444448</v>
      </c>
      <c r="H31" s="188">
        <f>H30/G28</f>
        <v>0.55555555555555558</v>
      </c>
      <c r="I31" s="188">
        <f>I30/G28</f>
        <v>0.77777777777777768</v>
      </c>
      <c r="J31" s="188">
        <f>J30/G28</f>
        <v>1</v>
      </c>
      <c r="K31" s="188">
        <f>K30/G28</f>
        <v>0.77777777777777768</v>
      </c>
      <c r="L31" s="2555">
        <f>(G31*G11)+(H31*H11)+(I31*I11)+(J31*J11)+(K31*K11)</f>
        <v>3.5555555555555554</v>
      </c>
      <c r="M31" s="2556" t="str">
        <f>R28</f>
        <v>portions</v>
      </c>
      <c r="N31" s="2557"/>
      <c r="O31" s="2558">
        <f>IF(L31=0,0,INT(L31/Q28))</f>
        <v>0</v>
      </c>
      <c r="P31" s="2559">
        <f>L31-(O31*Q28)</f>
        <v>3.5555555555555554</v>
      </c>
      <c r="Q31" s="2560" t="str">
        <f>IF(P31=0,0,R28)</f>
        <v>portions</v>
      </c>
      <c r="R31" s="2558">
        <f>IF(P31=0,0,O31+1)</f>
        <v>1</v>
      </c>
      <c r="S31" s="2559">
        <f>IF(P31=0,0,L31-(R31*Q28))</f>
        <v>-6.4444444444444446</v>
      </c>
      <c r="T31" s="2561" t="str">
        <f>IF(S31=0,0,R28)</f>
        <v>portions</v>
      </c>
      <c r="U31" s="2498"/>
      <c r="V31" s="2498"/>
    </row>
    <row r="32" spans="2:22" ht="33" customHeight="1">
      <c r="U32" s="2480"/>
      <c r="V32" s="2480"/>
    </row>
    <row r="33" spans="1:22" s="2494" customFormat="1" ht="36.75" customHeight="1">
      <c r="A33" s="2486"/>
      <c r="B33" s="2562" t="s">
        <v>925</v>
      </c>
      <c r="C33" s="2563"/>
      <c r="D33" s="2563"/>
      <c r="E33" s="2564"/>
      <c r="F33" s="2564"/>
      <c r="G33" s="2564"/>
      <c r="H33" s="2564"/>
      <c r="I33" s="2564"/>
      <c r="J33" s="2564"/>
      <c r="K33" s="2564"/>
      <c r="L33" s="2565"/>
      <c r="M33" s="2566"/>
      <c r="N33" s="2566"/>
      <c r="O33" s="2566"/>
      <c r="P33" s="2566"/>
      <c r="Q33" s="2566"/>
      <c r="R33" s="2566"/>
      <c r="S33" s="2566"/>
      <c r="T33" s="2567" t="s">
        <v>645</v>
      </c>
      <c r="U33" s="2493"/>
      <c r="V33" s="2493"/>
    </row>
    <row r="34" spans="1:22" ht="32.25">
      <c r="B34" s="2568" t="s">
        <v>926</v>
      </c>
      <c r="C34" s="2569"/>
      <c r="D34" s="2569"/>
      <c r="E34" s="2570"/>
      <c r="F34" s="2570"/>
      <c r="G34" s="2570"/>
      <c r="H34" s="2570"/>
      <c r="I34" s="2570"/>
      <c r="J34" s="2571"/>
      <c r="K34" s="2572"/>
      <c r="L34" s="2572"/>
      <c r="M34" s="2572"/>
      <c r="N34" s="2572"/>
      <c r="O34" s="2572"/>
      <c r="P34" s="2572"/>
      <c r="Q34" s="2572"/>
      <c r="R34" s="2572"/>
      <c r="S34" s="2572"/>
      <c r="T34" s="2573" t="s">
        <v>927</v>
      </c>
      <c r="U34" s="2493"/>
      <c r="V34" s="2480"/>
    </row>
    <row r="35" spans="1:22" ht="21">
      <c r="B35" s="4587" t="s">
        <v>891</v>
      </c>
      <c r="C35" s="4588"/>
      <c r="D35" s="4588"/>
      <c r="E35" s="4588"/>
      <c r="F35" s="4588"/>
      <c r="G35" s="4588"/>
      <c r="H35" s="4588"/>
      <c r="I35" s="4588"/>
      <c r="J35" s="4616"/>
      <c r="K35" s="4617" t="s">
        <v>892</v>
      </c>
      <c r="L35" s="4618"/>
      <c r="M35" s="4618"/>
      <c r="N35" s="4618"/>
      <c r="O35" s="4618"/>
      <c r="P35" s="4618"/>
      <c r="Q35" s="4618"/>
      <c r="R35" s="4618"/>
      <c r="S35" s="4618"/>
      <c r="T35" s="4619"/>
      <c r="U35" s="2496"/>
      <c r="V35" s="2480"/>
    </row>
    <row r="36" spans="1:22" ht="25.5">
      <c r="B36" s="4600" t="s">
        <v>893</v>
      </c>
      <c r="C36" s="4601"/>
      <c r="D36" s="4601"/>
      <c r="E36" s="4601"/>
      <c r="F36" s="2574" t="s">
        <v>894</v>
      </c>
      <c r="G36" s="4602" t="s">
        <v>895</v>
      </c>
      <c r="H36" s="4602"/>
      <c r="I36" s="2575" t="s">
        <v>928</v>
      </c>
      <c r="J36" s="2576" t="s">
        <v>929</v>
      </c>
      <c r="K36" s="2577" t="s">
        <v>930</v>
      </c>
      <c r="L36" s="4603" t="s">
        <v>897</v>
      </c>
      <c r="M36" s="4604"/>
      <c r="N36" s="4604"/>
      <c r="O36" s="2578" t="s">
        <v>898</v>
      </c>
      <c r="P36" s="2579"/>
      <c r="Q36" s="2579"/>
      <c r="R36" s="2580"/>
      <c r="S36" s="2580"/>
      <c r="T36" s="2581"/>
      <c r="U36" s="2498"/>
      <c r="V36" s="2480"/>
    </row>
    <row r="37" spans="1:22" ht="28.5" customHeight="1">
      <c r="B37" s="4605" t="s">
        <v>931</v>
      </c>
      <c r="C37" s="4570"/>
      <c r="D37" s="4570"/>
      <c r="E37" s="4570"/>
      <c r="F37" s="2812">
        <v>16</v>
      </c>
      <c r="G37" s="4606" t="s">
        <v>902</v>
      </c>
      <c r="H37" s="4606"/>
      <c r="I37" s="2813">
        <v>1</v>
      </c>
      <c r="J37" s="2814">
        <v>1250</v>
      </c>
      <c r="K37" s="189">
        <f>F37/I37</f>
        <v>16</v>
      </c>
      <c r="L37" s="190">
        <f>I37*J37</f>
        <v>1250</v>
      </c>
      <c r="M37" s="4607" t="str">
        <f>G37</f>
        <v>Cuisses</v>
      </c>
      <c r="N37" s="4607"/>
      <c r="O37" s="191">
        <f>IF(L37=0,0,INT(L37/F37))</f>
        <v>78</v>
      </c>
      <c r="P37" s="192">
        <f>L37-(O37*F37)</f>
        <v>2</v>
      </c>
      <c r="Q37" s="193" t="str">
        <f>IF(P37=0,0,G37)</f>
        <v>Cuisses</v>
      </c>
      <c r="R37" s="191">
        <f>IF(P37=0,0,O37+1)</f>
        <v>79</v>
      </c>
      <c r="S37" s="192">
        <f>IF(P37=0,0,L37-(R37*F37))</f>
        <v>-14</v>
      </c>
      <c r="T37" s="194" t="str">
        <f>IF(S37=0,0,G37)</f>
        <v>Cuisses</v>
      </c>
      <c r="U37" s="2498"/>
      <c r="V37" s="2480"/>
    </row>
    <row r="38" spans="1:22">
      <c r="U38" s="2480"/>
      <c r="V38" s="2480"/>
    </row>
    <row r="39" spans="1:22">
      <c r="U39" s="2480"/>
      <c r="V39" s="2480"/>
    </row>
    <row r="40" spans="1:22" s="2494" customFormat="1" ht="36.75" customHeight="1">
      <c r="A40" s="2486"/>
      <c r="B40" s="2582" t="s">
        <v>932</v>
      </c>
      <c r="C40" s="2583"/>
      <c r="D40" s="2583"/>
      <c r="E40" s="2584"/>
      <c r="F40" s="2584"/>
      <c r="G40" s="2584"/>
      <c r="H40" s="2584"/>
      <c r="I40" s="2584"/>
      <c r="J40" s="2584"/>
      <c r="K40" s="2584"/>
      <c r="L40" s="2585"/>
      <c r="M40" s="2586"/>
      <c r="N40" s="2586"/>
      <c r="O40" s="2586"/>
      <c r="P40" s="2586"/>
      <c r="Q40" s="2586"/>
      <c r="R40" s="2586"/>
      <c r="S40" s="2586"/>
      <c r="T40" s="2729" t="s">
        <v>645</v>
      </c>
      <c r="U40" s="2493"/>
      <c r="V40" s="2493"/>
    </row>
    <row r="41" spans="1:22" ht="25.5" customHeight="1">
      <c r="B41" s="2587" t="s">
        <v>933</v>
      </c>
      <c r="C41" s="2588"/>
      <c r="D41" s="2588"/>
      <c r="E41" s="2589"/>
      <c r="F41" s="2589"/>
      <c r="G41" s="2589"/>
      <c r="H41" s="2589"/>
      <c r="I41" s="2589"/>
      <c r="J41" s="2590"/>
      <c r="K41" s="2591"/>
      <c r="L41" s="2591"/>
      <c r="M41" s="2591"/>
      <c r="N41" s="2591"/>
      <c r="O41" s="2591"/>
      <c r="P41" s="2591"/>
      <c r="Q41" s="2591"/>
      <c r="R41" s="2591"/>
      <c r="S41" s="2591"/>
      <c r="T41" s="2592" t="s">
        <v>934</v>
      </c>
      <c r="U41" s="2493"/>
      <c r="V41" s="2480"/>
    </row>
    <row r="42" spans="1:22" ht="21">
      <c r="B42" s="4587" t="s">
        <v>891</v>
      </c>
      <c r="C42" s="4588"/>
      <c r="D42" s="4588"/>
      <c r="E42" s="4588"/>
      <c r="F42" s="4588"/>
      <c r="G42" s="4588"/>
      <c r="H42" s="4588"/>
      <c r="I42" s="4588"/>
      <c r="J42" s="4588"/>
      <c r="K42" s="4589" t="s">
        <v>892</v>
      </c>
      <c r="L42" s="4590"/>
      <c r="M42" s="4590"/>
      <c r="N42" s="4590"/>
      <c r="O42" s="4590"/>
      <c r="P42" s="4590"/>
      <c r="Q42" s="4590"/>
      <c r="R42" s="4590"/>
      <c r="S42" s="4590"/>
      <c r="T42" s="4591"/>
      <c r="U42" s="2480"/>
      <c r="V42" s="2480"/>
    </row>
    <row r="43" spans="1:22" ht="38.25" customHeight="1">
      <c r="B43" s="4592" t="s">
        <v>893</v>
      </c>
      <c r="C43" s="4593"/>
      <c r="D43" s="4593"/>
      <c r="E43" s="4594"/>
      <c r="F43" s="2574" t="s">
        <v>894</v>
      </c>
      <c r="G43" s="2593" t="s">
        <v>895</v>
      </c>
      <c r="H43" s="4595" t="s">
        <v>935</v>
      </c>
      <c r="I43" s="4595"/>
      <c r="J43" s="2576" t="s">
        <v>929</v>
      </c>
      <c r="K43" s="4596" t="s">
        <v>928</v>
      </c>
      <c r="L43" s="4597"/>
      <c r="M43" s="4598" t="s">
        <v>897</v>
      </c>
      <c r="N43" s="4599"/>
      <c r="O43" s="2578" t="s">
        <v>898</v>
      </c>
      <c r="P43" s="2579"/>
      <c r="Q43" s="2579"/>
      <c r="R43" s="2580"/>
      <c r="S43" s="2580"/>
      <c r="T43" s="2581"/>
      <c r="U43" s="2480"/>
      <c r="V43" s="2480"/>
    </row>
    <row r="44" spans="1:22" ht="18.75">
      <c r="B44" s="4569" t="s">
        <v>915</v>
      </c>
      <c r="C44" s="4570"/>
      <c r="D44" s="4570"/>
      <c r="E44" s="4570"/>
      <c r="F44" s="2812">
        <v>3</v>
      </c>
      <c r="G44" s="2812" t="s">
        <v>102</v>
      </c>
      <c r="H44" s="4571">
        <v>23</v>
      </c>
      <c r="I44" s="4572"/>
      <c r="J44" s="2815">
        <v>100</v>
      </c>
      <c r="K44" s="4573">
        <f>F44/H44</f>
        <v>0.13043478260869565</v>
      </c>
      <c r="L44" s="4574"/>
      <c r="M44" s="190">
        <f>K44*J44</f>
        <v>13.043478260869565</v>
      </c>
      <c r="N44" s="2078" t="str">
        <f>G44</f>
        <v>Kg</v>
      </c>
      <c r="O44" s="195">
        <f>IF(M44=0,0,INT(M44/F44))</f>
        <v>4</v>
      </c>
      <c r="P44" s="196">
        <f>M44-(O44*F44)</f>
        <v>1.0434782608695645</v>
      </c>
      <c r="Q44" s="197" t="str">
        <f>IF(P44=0,0,G44)</f>
        <v>Kg</v>
      </c>
      <c r="R44" s="195">
        <f>IF(P44=0,0,O44+1)</f>
        <v>5</v>
      </c>
      <c r="S44" s="196">
        <f>IF(P44=0,0,M44-(R44*F44))</f>
        <v>-1.9565217391304355</v>
      </c>
      <c r="T44" s="198" t="str">
        <f>IF(S44=0,0,G44)</f>
        <v>Kg</v>
      </c>
      <c r="U44" s="2480"/>
      <c r="V44" s="2480"/>
    </row>
    <row r="45" spans="1:22">
      <c r="P45" s="2480"/>
      <c r="Q45" s="2480"/>
      <c r="R45" s="2480"/>
      <c r="S45" s="2480"/>
      <c r="T45" s="2480"/>
      <c r="U45" s="2480"/>
      <c r="V45" s="2480"/>
    </row>
    <row r="46" spans="1:22">
      <c r="P46" s="2480"/>
      <c r="Q46" s="2480"/>
      <c r="R46" s="2480"/>
      <c r="S46" s="2480"/>
      <c r="T46" s="2480"/>
      <c r="U46" s="2480"/>
      <c r="V46" s="2480"/>
    </row>
    <row r="47" spans="1:22">
      <c r="B47" s="2594"/>
      <c r="C47" s="2594"/>
      <c r="D47" s="2594"/>
      <c r="E47" s="2594"/>
      <c r="F47" s="2594"/>
      <c r="G47" s="2594"/>
      <c r="H47" s="2594"/>
      <c r="I47" s="2594"/>
      <c r="J47" s="2594"/>
      <c r="K47" s="2594"/>
      <c r="L47" s="2594"/>
      <c r="M47" s="2594"/>
      <c r="N47" s="2594"/>
      <c r="O47" s="2594"/>
      <c r="P47" s="2595"/>
      <c r="Q47" s="2480"/>
      <c r="R47" s="2480"/>
      <c r="S47" s="2480"/>
      <c r="T47" s="2480"/>
      <c r="U47" s="2480"/>
      <c r="V47" s="2480"/>
    </row>
    <row r="48" spans="1:22">
      <c r="A48" s="2594"/>
      <c r="B48" s="4575" t="s">
        <v>936</v>
      </c>
      <c r="C48" s="4575"/>
      <c r="D48" s="4575"/>
      <c r="E48" s="4575"/>
      <c r="F48" s="4575"/>
      <c r="G48" s="4575"/>
      <c r="H48" s="4575"/>
      <c r="I48" s="4575"/>
      <c r="J48" s="4575"/>
      <c r="K48" s="4575"/>
      <c r="L48" s="4575"/>
      <c r="M48" s="4575"/>
      <c r="N48" s="4575"/>
      <c r="O48" s="4575"/>
      <c r="P48" s="2595"/>
      <c r="Q48" s="2595"/>
      <c r="R48" s="2595"/>
      <c r="S48" s="2595"/>
      <c r="T48" s="2595"/>
      <c r="U48" s="2595"/>
      <c r="V48" s="2595"/>
    </row>
    <row r="49" spans="1:22">
      <c r="A49" s="2594"/>
      <c r="B49" s="4575"/>
      <c r="C49" s="4575"/>
      <c r="D49" s="4575"/>
      <c r="E49" s="4575"/>
      <c r="F49" s="4575"/>
      <c r="G49" s="4575"/>
      <c r="H49" s="4575"/>
      <c r="I49" s="4575"/>
      <c r="J49" s="4575"/>
      <c r="K49" s="4575"/>
      <c r="L49" s="4575"/>
      <c r="M49" s="4575"/>
      <c r="N49" s="4575"/>
      <c r="O49" s="4575"/>
      <c r="P49" s="2595"/>
      <c r="Q49" s="2595"/>
      <c r="R49" s="2595"/>
      <c r="S49" s="2595"/>
      <c r="T49" s="2595"/>
      <c r="U49" s="2595"/>
      <c r="V49" s="2595"/>
    </row>
    <row r="50" spans="1:22">
      <c r="A50" s="2594"/>
      <c r="B50" s="4575"/>
      <c r="C50" s="4575"/>
      <c r="D50" s="4575"/>
      <c r="E50" s="4575"/>
      <c r="F50" s="4575"/>
      <c r="G50" s="4575"/>
      <c r="H50" s="4575"/>
      <c r="I50" s="4575"/>
      <c r="J50" s="4575"/>
      <c r="K50" s="4575"/>
      <c r="L50" s="4575"/>
      <c r="M50" s="4575"/>
      <c r="N50" s="4575"/>
      <c r="O50" s="4575"/>
      <c r="P50" s="2595"/>
      <c r="Q50" s="2595"/>
      <c r="R50" s="2595"/>
      <c r="S50" s="2595"/>
      <c r="T50" s="2595"/>
      <c r="U50" s="2595"/>
      <c r="V50" s="2595"/>
    </row>
    <row r="51" spans="1:22" ht="15.75" thickBot="1">
      <c r="B51" s="2596"/>
      <c r="C51" s="2596"/>
      <c r="D51" s="2594"/>
      <c r="E51" s="2594"/>
      <c r="F51" s="2594"/>
      <c r="G51" s="2594"/>
      <c r="H51" s="2594"/>
      <c r="I51" s="2594"/>
      <c r="J51" s="2594"/>
      <c r="K51" s="2594"/>
      <c r="L51" s="2594"/>
      <c r="M51" s="2594"/>
      <c r="N51" s="2594"/>
      <c r="O51" s="2594"/>
      <c r="P51" s="2595"/>
      <c r="Q51" s="2480"/>
      <c r="R51" s="2480"/>
      <c r="S51" s="2480"/>
      <c r="T51" s="2480"/>
      <c r="U51" s="2480"/>
      <c r="V51" s="2480"/>
    </row>
    <row r="52" spans="1:22">
      <c r="B52" s="4576" t="s">
        <v>937</v>
      </c>
      <c r="C52" s="4578">
        <f ca="1">NOW()</f>
        <v>44676.419863541669</v>
      </c>
      <c r="D52" s="4578"/>
      <c r="E52" s="4580" t="s">
        <v>938</v>
      </c>
      <c r="F52" s="4580"/>
      <c r="G52" s="4580"/>
      <c r="H52" s="4580"/>
      <c r="I52" s="4580"/>
      <c r="J52" s="4580"/>
      <c r="K52" s="4580"/>
      <c r="L52" s="4580"/>
      <c r="M52" s="4581" t="s">
        <v>939</v>
      </c>
      <c r="N52" s="4583" t="s">
        <v>940</v>
      </c>
      <c r="O52" s="4585">
        <v>1</v>
      </c>
      <c r="P52" s="2595"/>
      <c r="Q52" s="2480"/>
      <c r="R52" s="2597"/>
      <c r="S52" s="2480"/>
      <c r="T52" s="2480"/>
      <c r="U52" s="2480"/>
      <c r="V52" s="2480"/>
    </row>
    <row r="53" spans="1:22">
      <c r="B53" s="4577"/>
      <c r="C53" s="4579"/>
      <c r="D53" s="4579"/>
      <c r="E53" s="4445"/>
      <c r="F53" s="4445"/>
      <c r="G53" s="4445"/>
      <c r="H53" s="4445"/>
      <c r="I53" s="4445"/>
      <c r="J53" s="4445"/>
      <c r="K53" s="4445"/>
      <c r="L53" s="4445"/>
      <c r="M53" s="4582"/>
      <c r="N53" s="4584"/>
      <c r="O53" s="4586"/>
      <c r="P53" s="2595"/>
      <c r="Q53" s="2480"/>
      <c r="R53" s="2480"/>
      <c r="S53" s="2480"/>
      <c r="T53" s="2480"/>
      <c r="U53" s="2480"/>
      <c r="V53" s="2480"/>
    </row>
    <row r="54" spans="1:22">
      <c r="B54" s="4559" t="s">
        <v>941</v>
      </c>
      <c r="C54" s="4560"/>
      <c r="D54" s="4560"/>
      <c r="E54" s="4560"/>
      <c r="F54" s="4560"/>
      <c r="G54" s="4560"/>
      <c r="H54" s="4560"/>
      <c r="I54" s="4560"/>
      <c r="J54" s="4560"/>
      <c r="K54" s="4560"/>
      <c r="L54" s="4560"/>
      <c r="M54" s="4560"/>
      <c r="N54" s="4560"/>
      <c r="O54" s="4561"/>
      <c r="P54" s="2595"/>
      <c r="Q54" s="2480"/>
      <c r="R54" s="2480"/>
      <c r="S54" s="2480"/>
      <c r="T54" s="2480"/>
      <c r="U54" s="2480"/>
      <c r="V54" s="2480"/>
    </row>
    <row r="55" spans="1:22" ht="15.75">
      <c r="B55" s="4562"/>
      <c r="C55" s="4563"/>
      <c r="D55" s="4563"/>
      <c r="E55" s="4563"/>
      <c r="F55" s="4563"/>
      <c r="G55" s="4563"/>
      <c r="H55" s="4563"/>
      <c r="I55" s="4563"/>
      <c r="J55" s="4563"/>
      <c r="K55" s="4563"/>
      <c r="L55" s="4563"/>
      <c r="M55" s="4563"/>
      <c r="N55" s="4563"/>
      <c r="O55" s="4564"/>
      <c r="P55" s="2595"/>
      <c r="Q55" s="2480"/>
      <c r="R55" s="2733"/>
      <c r="S55" s="2733"/>
      <c r="T55" s="2733"/>
      <c r="U55" s="2733"/>
      <c r="V55" s="2733"/>
    </row>
    <row r="56" spans="1:22" ht="15.75">
      <c r="B56" s="4441" t="s">
        <v>943</v>
      </c>
      <c r="C56" s="4442"/>
      <c r="D56" s="4442"/>
      <c r="E56" s="4442"/>
      <c r="F56" s="4442"/>
      <c r="G56" s="4442"/>
      <c r="H56" s="4442"/>
      <c r="I56" s="4442"/>
      <c r="J56" s="4442"/>
      <c r="K56" s="4442"/>
      <c r="L56" s="4442"/>
      <c r="M56" s="4442"/>
      <c r="N56" s="4442"/>
      <c r="O56" s="4443"/>
      <c r="P56" s="2733" t="s">
        <v>942</v>
      </c>
      <c r="Q56" s="2480"/>
      <c r="R56" s="2480"/>
      <c r="S56" s="2480"/>
      <c r="T56" s="2480"/>
      <c r="U56" s="2480"/>
      <c r="V56" s="2480"/>
    </row>
    <row r="57" spans="1:22">
      <c r="B57" s="4444"/>
      <c r="C57" s="4445"/>
      <c r="D57" s="4445"/>
      <c r="E57" s="4445"/>
      <c r="F57" s="4445"/>
      <c r="G57" s="4445"/>
      <c r="H57" s="4445"/>
      <c r="I57" s="4445"/>
      <c r="J57" s="4445"/>
      <c r="K57" s="4445"/>
      <c r="L57" s="4445"/>
      <c r="M57" s="4445"/>
      <c r="N57" s="4445"/>
      <c r="O57" s="4446"/>
      <c r="P57" s="2595"/>
      <c r="Q57" s="2480"/>
      <c r="R57" s="2480"/>
      <c r="S57" s="2480"/>
      <c r="T57" s="2480"/>
      <c r="U57" s="2480"/>
      <c r="V57" s="2480"/>
    </row>
    <row r="58" spans="1:22">
      <c r="B58" s="4505" t="s">
        <v>777</v>
      </c>
      <c r="C58" s="4507" t="s">
        <v>929</v>
      </c>
      <c r="D58" s="4566" t="s">
        <v>944</v>
      </c>
      <c r="E58" s="4511" t="s">
        <v>945</v>
      </c>
      <c r="F58" s="4513" t="s">
        <v>946</v>
      </c>
      <c r="G58" s="4493" t="s">
        <v>947</v>
      </c>
      <c r="H58" s="4493"/>
      <c r="I58" s="4493" t="s">
        <v>948</v>
      </c>
      <c r="J58" s="4493"/>
      <c r="K58" s="4493" t="s">
        <v>949</v>
      </c>
      <c r="L58" s="4568"/>
      <c r="M58" s="2753" t="s">
        <v>950</v>
      </c>
      <c r="N58" s="2754"/>
      <c r="O58" s="2599"/>
      <c r="P58" s="2595"/>
      <c r="Q58" s="2480"/>
      <c r="R58" s="2480"/>
      <c r="S58" s="2480"/>
      <c r="T58" s="2480"/>
      <c r="U58" s="2480"/>
      <c r="V58" s="2480"/>
    </row>
    <row r="59" spans="1:22">
      <c r="B59" s="4565"/>
      <c r="C59" s="4508"/>
      <c r="D59" s="4567"/>
      <c r="E59" s="4512"/>
      <c r="F59" s="4514"/>
      <c r="G59" s="4494"/>
      <c r="H59" s="4494"/>
      <c r="I59" s="4494"/>
      <c r="J59" s="4494"/>
      <c r="K59" s="4494"/>
      <c r="L59" s="4494"/>
      <c r="M59" s="4553" t="s">
        <v>6934</v>
      </c>
      <c r="N59" s="4554"/>
      <c r="O59" s="4555"/>
      <c r="P59" s="2595"/>
      <c r="Q59" s="2480"/>
      <c r="R59" s="2480"/>
      <c r="S59" s="2480"/>
      <c r="T59" s="2480"/>
      <c r="U59" s="2480"/>
      <c r="V59" s="2480"/>
    </row>
    <row r="60" spans="1:22">
      <c r="B60" s="4506"/>
      <c r="C60" s="4508"/>
      <c r="D60" s="4567"/>
      <c r="E60" s="4512"/>
      <c r="F60" s="4514"/>
      <c r="G60" s="4494"/>
      <c r="H60" s="4494"/>
      <c r="I60" s="4494"/>
      <c r="J60" s="4494"/>
      <c r="K60" s="4494"/>
      <c r="L60" s="4494"/>
      <c r="M60" s="4553"/>
      <c r="N60" s="4554"/>
      <c r="O60" s="4555"/>
      <c r="P60" s="202" t="s">
        <v>952</v>
      </c>
      <c r="Q60" s="2480"/>
      <c r="R60" s="2480"/>
      <c r="S60" s="2480"/>
      <c r="T60" s="2480"/>
      <c r="U60" s="2480"/>
      <c r="V60" s="2480"/>
    </row>
    <row r="61" spans="1:22">
      <c r="B61" s="2269" t="s">
        <v>951</v>
      </c>
      <c r="C61" s="2746">
        <v>100</v>
      </c>
      <c r="D61" s="2747">
        <v>0.05</v>
      </c>
      <c r="E61" s="2755">
        <v>1.2</v>
      </c>
      <c r="F61" s="2743">
        <v>30</v>
      </c>
      <c r="G61" s="2600">
        <f t="shared" ref="G61:G66" si="7">(D61*E61)/(100-F61)*100</f>
        <v>8.5714285714285715E-2</v>
      </c>
      <c r="H61" s="2601" t="s">
        <v>102</v>
      </c>
      <c r="I61" s="2602">
        <f t="shared" ref="I61:I66" si="8">(D61*E61)*C61</f>
        <v>6</v>
      </c>
      <c r="J61" s="2601" t="s">
        <v>102</v>
      </c>
      <c r="K61" s="2603">
        <f t="shared" ref="K61:K66" si="9">G61*C61</f>
        <v>8.5714285714285712</v>
      </c>
      <c r="L61" s="2752" t="s">
        <v>102</v>
      </c>
      <c r="M61" s="4553"/>
      <c r="N61" s="4554"/>
      <c r="O61" s="4555"/>
      <c r="P61" s="2595"/>
      <c r="Q61" s="2480"/>
      <c r="R61" s="202"/>
      <c r="S61" s="2480"/>
      <c r="T61" s="2480"/>
      <c r="U61" s="2480"/>
      <c r="V61" s="2480"/>
    </row>
    <row r="62" spans="1:22">
      <c r="B62" s="2269" t="s">
        <v>953</v>
      </c>
      <c r="C62" s="2746">
        <v>100</v>
      </c>
      <c r="D62" s="2747">
        <v>7.0000000000000007E-2</v>
      </c>
      <c r="E62" s="2755">
        <v>2</v>
      </c>
      <c r="F62" s="2743">
        <v>30</v>
      </c>
      <c r="G62" s="2600">
        <f t="shared" si="7"/>
        <v>0.2</v>
      </c>
      <c r="H62" s="2601" t="s">
        <v>102</v>
      </c>
      <c r="I62" s="2602">
        <f t="shared" si="8"/>
        <v>14.000000000000002</v>
      </c>
      <c r="J62" s="2601" t="s">
        <v>102</v>
      </c>
      <c r="K62" s="2603">
        <f t="shared" si="9"/>
        <v>20</v>
      </c>
      <c r="L62" s="2752" t="s">
        <v>102</v>
      </c>
      <c r="M62" s="4553"/>
      <c r="N62" s="4554"/>
      <c r="O62" s="4555"/>
      <c r="P62" s="2595"/>
      <c r="Q62" s="2480"/>
      <c r="R62" s="2480"/>
      <c r="S62" s="2480"/>
      <c r="T62" s="2480"/>
      <c r="U62" s="2480"/>
      <c r="V62" s="2480"/>
    </row>
    <row r="63" spans="1:22">
      <c r="B63" s="2277" t="s">
        <v>233</v>
      </c>
      <c r="C63" s="2748">
        <v>100</v>
      </c>
      <c r="D63" s="2749">
        <v>0.11</v>
      </c>
      <c r="E63" s="2755">
        <v>2.5</v>
      </c>
      <c r="F63" s="2743">
        <v>30</v>
      </c>
      <c r="G63" s="2602">
        <f t="shared" si="7"/>
        <v>0.3928571428571429</v>
      </c>
      <c r="H63" s="2601" t="s">
        <v>102</v>
      </c>
      <c r="I63" s="2602">
        <f t="shared" si="8"/>
        <v>27.500000000000004</v>
      </c>
      <c r="J63" s="2601" t="s">
        <v>102</v>
      </c>
      <c r="K63" s="2603">
        <f t="shared" si="9"/>
        <v>39.285714285714292</v>
      </c>
      <c r="L63" s="2752" t="s">
        <v>102</v>
      </c>
      <c r="M63" s="4553"/>
      <c r="N63" s="4554"/>
      <c r="O63" s="4555"/>
      <c r="P63" s="2595"/>
      <c r="Q63" s="2480"/>
      <c r="R63" s="2480"/>
      <c r="S63" s="2480"/>
      <c r="T63" s="2480"/>
      <c r="U63" s="2480"/>
      <c r="V63" s="2480"/>
    </row>
    <row r="64" spans="1:22">
      <c r="B64" s="2269" t="s">
        <v>954</v>
      </c>
      <c r="C64" s="2750">
        <v>100</v>
      </c>
      <c r="D64" s="2749">
        <v>0.12</v>
      </c>
      <c r="E64" s="2755">
        <v>3</v>
      </c>
      <c r="F64" s="2743">
        <v>30</v>
      </c>
      <c r="G64" s="2602">
        <f t="shared" si="7"/>
        <v>0.51428571428571423</v>
      </c>
      <c r="H64" s="2601" t="s">
        <v>102</v>
      </c>
      <c r="I64" s="2602">
        <f t="shared" si="8"/>
        <v>36</v>
      </c>
      <c r="J64" s="2601" t="s">
        <v>102</v>
      </c>
      <c r="K64" s="2603">
        <f t="shared" si="9"/>
        <v>51.428571428571423</v>
      </c>
      <c r="L64" s="2752" t="s">
        <v>102</v>
      </c>
      <c r="M64" s="4553"/>
      <c r="N64" s="4554"/>
      <c r="O64" s="4555"/>
      <c r="P64" s="2595"/>
      <c r="Q64" s="2480"/>
      <c r="R64" s="2480"/>
      <c r="S64" s="2480"/>
      <c r="T64" s="2480"/>
      <c r="U64" s="2480"/>
      <c r="V64" s="2480"/>
    </row>
    <row r="65" spans="2:22" ht="15" customHeight="1">
      <c r="B65" s="2269" t="s">
        <v>955</v>
      </c>
      <c r="C65" s="2746">
        <v>8</v>
      </c>
      <c r="D65" s="2751">
        <v>0.1</v>
      </c>
      <c r="E65" s="2755">
        <v>2.5</v>
      </c>
      <c r="F65" s="2743">
        <v>30</v>
      </c>
      <c r="G65" s="2600">
        <f t="shared" si="7"/>
        <v>0.35714285714285715</v>
      </c>
      <c r="H65" s="2601" t="s">
        <v>102</v>
      </c>
      <c r="I65" s="2602">
        <f t="shared" si="8"/>
        <v>2</v>
      </c>
      <c r="J65" s="2601" t="s">
        <v>102</v>
      </c>
      <c r="K65" s="2603">
        <f t="shared" si="9"/>
        <v>2.8571428571428572</v>
      </c>
      <c r="L65" s="2752" t="s">
        <v>102</v>
      </c>
      <c r="M65" s="4553"/>
      <c r="N65" s="4554"/>
      <c r="O65" s="4555"/>
      <c r="P65" s="2595"/>
      <c r="Q65" s="2480"/>
      <c r="R65" s="2480"/>
      <c r="S65" s="2480"/>
      <c r="T65" s="2480"/>
      <c r="U65" s="2480"/>
      <c r="V65" s="2480"/>
    </row>
    <row r="66" spans="2:22">
      <c r="B66" s="2269" t="s">
        <v>956</v>
      </c>
      <c r="C66" s="2746">
        <v>4</v>
      </c>
      <c r="D66" s="2747">
        <v>7.0000000000000007E-2</v>
      </c>
      <c r="E66" s="2755">
        <v>2</v>
      </c>
      <c r="F66" s="2743">
        <v>30</v>
      </c>
      <c r="G66" s="2600">
        <f t="shared" si="7"/>
        <v>0.2</v>
      </c>
      <c r="H66" s="2601" t="s">
        <v>102</v>
      </c>
      <c r="I66" s="2602">
        <f t="shared" si="8"/>
        <v>0.56000000000000005</v>
      </c>
      <c r="J66" s="2601" t="s">
        <v>102</v>
      </c>
      <c r="K66" s="2603">
        <f t="shared" si="9"/>
        <v>0.8</v>
      </c>
      <c r="L66" s="2752" t="s">
        <v>102</v>
      </c>
      <c r="M66" s="4556"/>
      <c r="N66" s="4557"/>
      <c r="O66" s="4558"/>
      <c r="P66" s="2595"/>
      <c r="Q66" s="2480"/>
      <c r="R66" s="2480"/>
      <c r="S66" s="2480"/>
      <c r="T66" s="2480"/>
      <c r="U66" s="2480"/>
      <c r="V66" s="2480"/>
    </row>
    <row r="67" spans="2:22">
      <c r="B67" s="4541" t="s">
        <v>957</v>
      </c>
      <c r="C67" s="4542"/>
      <c r="D67" s="4542"/>
      <c r="E67" s="4542"/>
      <c r="F67" s="4542"/>
      <c r="G67" s="4542"/>
      <c r="H67" s="4542"/>
      <c r="I67" s="4542"/>
      <c r="J67" s="4542"/>
      <c r="K67" s="4542"/>
      <c r="L67" s="4542"/>
      <c r="M67" s="4542"/>
      <c r="N67" s="4542"/>
      <c r="O67" s="4543"/>
      <c r="P67" s="2595"/>
      <c r="Q67" s="2480"/>
      <c r="R67" s="2480"/>
      <c r="S67" s="2480"/>
      <c r="T67" s="2480"/>
      <c r="U67" s="2480"/>
      <c r="V67" s="2480"/>
    </row>
    <row r="68" spans="2:22">
      <c r="B68" s="4483" t="s">
        <v>958</v>
      </c>
      <c r="C68" s="4485">
        <f>SUM(C61:C66)</f>
        <v>412</v>
      </c>
      <c r="D68" s="2605"/>
      <c r="E68" s="2605"/>
      <c r="F68" s="2605"/>
      <c r="G68" s="2606"/>
      <c r="H68" s="2281"/>
      <c r="I68" s="4549">
        <f>SUM(I61:I66)</f>
        <v>86.06</v>
      </c>
      <c r="J68" s="4551" t="s">
        <v>102</v>
      </c>
      <c r="K68" s="4549">
        <f>SUM(K61:K66)</f>
        <v>122.94285714285714</v>
      </c>
      <c r="L68" s="4551" t="s">
        <v>102</v>
      </c>
      <c r="M68" s="2607"/>
      <c r="N68" s="2607"/>
      <c r="O68" s="2608"/>
      <c r="P68" s="2595"/>
      <c r="Q68" s="2480"/>
      <c r="R68" s="2480"/>
      <c r="S68" s="2480"/>
      <c r="T68" s="2480"/>
      <c r="U68" s="2480"/>
      <c r="V68" s="2480"/>
    </row>
    <row r="69" spans="2:22">
      <c r="B69" s="4547"/>
      <c r="C69" s="4548"/>
      <c r="D69" s="2609"/>
      <c r="E69" s="2609"/>
      <c r="F69" s="2609"/>
      <c r="G69" s="2610"/>
      <c r="H69" s="2611"/>
      <c r="I69" s="4550"/>
      <c r="J69" s="4552"/>
      <c r="K69" s="4550"/>
      <c r="L69" s="4552"/>
      <c r="M69" s="2612"/>
      <c r="N69" s="2612"/>
      <c r="O69" s="2613"/>
      <c r="P69" s="2595"/>
      <c r="Q69" s="2480"/>
      <c r="R69" s="2480"/>
      <c r="S69" s="2480"/>
      <c r="T69" s="2480"/>
      <c r="U69" s="2480"/>
      <c r="V69" s="2480"/>
    </row>
    <row r="70" spans="2:22">
      <c r="B70" s="4441" t="s">
        <v>959</v>
      </c>
      <c r="C70" s="4442"/>
      <c r="D70" s="4442"/>
      <c r="E70" s="4442"/>
      <c r="F70" s="4442"/>
      <c r="G70" s="4442"/>
      <c r="H70" s="4442"/>
      <c r="I70" s="4442"/>
      <c r="J70" s="4442"/>
      <c r="K70" s="4442"/>
      <c r="L70" s="4442"/>
      <c r="M70" s="4442"/>
      <c r="N70" s="4442"/>
      <c r="O70" s="4443"/>
      <c r="P70" s="2595"/>
      <c r="Q70" s="2480"/>
      <c r="R70" s="2480"/>
      <c r="S70" s="2480"/>
      <c r="T70" s="2480"/>
      <c r="U70" s="2480"/>
      <c r="V70" s="2480"/>
    </row>
    <row r="71" spans="2:22">
      <c r="B71" s="4444"/>
      <c r="C71" s="4445"/>
      <c r="D71" s="4445"/>
      <c r="E71" s="4445"/>
      <c r="F71" s="4445"/>
      <c r="G71" s="4445"/>
      <c r="H71" s="4445"/>
      <c r="I71" s="4445"/>
      <c r="J71" s="4445"/>
      <c r="K71" s="4445"/>
      <c r="L71" s="4445"/>
      <c r="M71" s="4445"/>
      <c r="N71" s="4445"/>
      <c r="O71" s="4446"/>
      <c r="P71" s="2595"/>
      <c r="Q71" s="2480"/>
      <c r="R71" s="2480"/>
      <c r="S71" s="2480"/>
      <c r="T71" s="2480"/>
      <c r="U71" s="2480"/>
      <c r="V71" s="2480"/>
    </row>
    <row r="72" spans="2:22">
      <c r="B72" s="4546" t="s">
        <v>960</v>
      </c>
      <c r="C72" s="4449" t="s">
        <v>929</v>
      </c>
      <c r="D72" s="4451" t="s">
        <v>961</v>
      </c>
      <c r="E72" s="4453" t="s">
        <v>962</v>
      </c>
      <c r="F72" s="4455" t="s">
        <v>963</v>
      </c>
      <c r="G72" s="4457" t="s">
        <v>964</v>
      </c>
      <c r="H72" s="4459" t="s">
        <v>965</v>
      </c>
      <c r="I72" s="4460"/>
      <c r="J72" s="4460"/>
      <c r="K72" s="4463" t="s">
        <v>966</v>
      </c>
      <c r="L72" s="4466" t="s">
        <v>967</v>
      </c>
      <c r="M72" s="4459" t="s">
        <v>968</v>
      </c>
      <c r="N72" s="4460"/>
      <c r="O72" s="3466"/>
      <c r="P72" s="2595"/>
      <c r="Q72" s="2480"/>
      <c r="R72" s="2480"/>
      <c r="S72" s="2480"/>
      <c r="T72" s="2480"/>
      <c r="U72" s="2480"/>
      <c r="V72" s="2480"/>
    </row>
    <row r="73" spans="2:22" ht="15.75">
      <c r="B73" s="4546"/>
      <c r="C73" s="4449"/>
      <c r="D73" s="4451"/>
      <c r="E73" s="4453"/>
      <c r="F73" s="4455"/>
      <c r="G73" s="4457"/>
      <c r="H73" s="4459"/>
      <c r="I73" s="4460"/>
      <c r="J73" s="4460"/>
      <c r="K73" s="4463"/>
      <c r="L73" s="4466"/>
      <c r="M73" s="4459"/>
      <c r="N73" s="4460"/>
      <c r="O73" s="3466"/>
      <c r="P73" s="2595"/>
      <c r="Q73" s="2480"/>
      <c r="R73" s="199"/>
      <c r="S73" s="2480"/>
      <c r="T73" s="2480"/>
      <c r="U73" s="2480"/>
      <c r="V73" s="2480"/>
    </row>
    <row r="74" spans="2:22">
      <c r="B74" s="4546"/>
      <c r="C74" s="4449"/>
      <c r="D74" s="4451"/>
      <c r="E74" s="4453"/>
      <c r="F74" s="4455"/>
      <c r="G74" s="4457"/>
      <c r="H74" s="4459"/>
      <c r="I74" s="4460"/>
      <c r="J74" s="4460"/>
      <c r="K74" s="4463"/>
      <c r="L74" s="4466"/>
      <c r="M74" s="4459"/>
      <c r="N74" s="4460"/>
      <c r="O74" s="3466"/>
      <c r="P74" s="2595"/>
      <c r="Q74" s="2480"/>
      <c r="R74" s="2480"/>
      <c r="S74" s="2480"/>
      <c r="T74" s="2480"/>
      <c r="U74" s="2480"/>
      <c r="V74" s="2480"/>
    </row>
    <row r="75" spans="2:22">
      <c r="B75" s="4546"/>
      <c r="C75" s="4449"/>
      <c r="D75" s="4451"/>
      <c r="E75" s="4453"/>
      <c r="F75" s="4455"/>
      <c r="G75" s="4457"/>
      <c r="H75" s="4459"/>
      <c r="I75" s="4460"/>
      <c r="J75" s="4460"/>
      <c r="K75" s="4463"/>
      <c r="L75" s="4466"/>
      <c r="M75" s="4459"/>
      <c r="N75" s="4460"/>
      <c r="O75" s="3466"/>
      <c r="P75" s="2595"/>
      <c r="Q75" s="2480"/>
      <c r="R75" s="2480"/>
      <c r="S75" s="2480"/>
      <c r="T75" s="2480"/>
      <c r="U75" s="2480"/>
      <c r="V75" s="2480"/>
    </row>
    <row r="76" spans="2:22">
      <c r="B76" s="4546"/>
      <c r="C76" s="4449"/>
      <c r="D76" s="4451"/>
      <c r="E76" s="4453"/>
      <c r="F76" s="4455"/>
      <c r="G76" s="4457"/>
      <c r="H76" s="4459"/>
      <c r="I76" s="4460"/>
      <c r="J76" s="4460"/>
      <c r="K76" s="4463"/>
      <c r="L76" s="4466"/>
      <c r="M76" s="4459"/>
      <c r="N76" s="4460"/>
      <c r="O76" s="3466"/>
      <c r="P76" s="2595"/>
      <c r="Q76" s="2480"/>
      <c r="R76" s="2480"/>
      <c r="S76" s="2480"/>
      <c r="T76" s="2480"/>
      <c r="U76" s="2480"/>
      <c r="V76" s="2480"/>
    </row>
    <row r="77" spans="2:22">
      <c r="B77" s="4546"/>
      <c r="C77" s="4449"/>
      <c r="D77" s="4451"/>
      <c r="E77" s="4453"/>
      <c r="F77" s="4455"/>
      <c r="G77" s="4457"/>
      <c r="H77" s="4459"/>
      <c r="I77" s="4460"/>
      <c r="J77" s="4460"/>
      <c r="K77" s="4463"/>
      <c r="L77" s="4466"/>
      <c r="M77" s="4459"/>
      <c r="N77" s="4460"/>
      <c r="O77" s="3466"/>
      <c r="P77" s="2595"/>
      <c r="Q77" s="2480"/>
      <c r="R77" s="2480"/>
      <c r="S77" s="2480"/>
      <c r="T77" s="2480"/>
      <c r="U77" s="2480"/>
      <c r="V77" s="2480"/>
    </row>
    <row r="78" spans="2:22">
      <c r="B78" s="4546"/>
      <c r="C78" s="4450"/>
      <c r="D78" s="4452"/>
      <c r="E78" s="4454"/>
      <c r="F78" s="4456"/>
      <c r="G78" s="4458"/>
      <c r="H78" s="3467"/>
      <c r="I78" s="4461"/>
      <c r="J78" s="4461"/>
      <c r="K78" s="4464"/>
      <c r="L78" s="4467"/>
      <c r="M78" s="3467"/>
      <c r="N78" s="4461"/>
      <c r="O78" s="4471"/>
      <c r="P78" s="2595"/>
      <c r="Q78" s="2480"/>
      <c r="R78" s="2480"/>
      <c r="S78" s="2480"/>
      <c r="T78" s="2480"/>
      <c r="U78" s="2480"/>
      <c r="V78" s="2480"/>
    </row>
    <row r="79" spans="2:22" ht="15.75">
      <c r="B79" s="2269" t="s">
        <v>951</v>
      </c>
      <c r="C79" s="2614">
        <f t="shared" ref="C79:C84" si="10">C61</f>
        <v>100</v>
      </c>
      <c r="D79" s="2738" t="s">
        <v>969</v>
      </c>
      <c r="E79" s="2739">
        <v>5</v>
      </c>
      <c r="F79" s="2270">
        <f t="shared" ref="F79:F84" si="11">IF(C79=0,0,E79-(E79*F61%))</f>
        <v>3.5</v>
      </c>
      <c r="G79" s="2615">
        <f t="shared" ref="G79:G84" si="12">I61</f>
        <v>6</v>
      </c>
      <c r="H79" s="2272">
        <f t="shared" ref="H79:H84" si="13">IF(I61=0,0,INT(I61/F79))</f>
        <v>1</v>
      </c>
      <c r="I79" s="2273">
        <f t="shared" ref="I79:I84" si="14">I61-(F79*H79)</f>
        <v>2.5</v>
      </c>
      <c r="J79" s="2274" t="str">
        <f t="shared" ref="J79:J84" si="15">IF(I79=0,0,"Kg")</f>
        <v>Kg</v>
      </c>
      <c r="K79" s="2736">
        <v>12</v>
      </c>
      <c r="L79" s="2616">
        <f t="shared" ref="L79:L84" si="16">C61*E61</f>
        <v>120</v>
      </c>
      <c r="M79" s="2272">
        <f t="shared" ref="M79:M84" si="17">IF(K79=0,0,INT(E61*C61/K79))</f>
        <v>10</v>
      </c>
      <c r="N79" s="2273">
        <f t="shared" ref="N79:N84" si="18">(C61*E61)-(M79*K79)</f>
        <v>0</v>
      </c>
      <c r="O79" s="2276">
        <f t="shared" ref="O79:O84" si="19">IF(N79=0,0,"Pièce /Mx")</f>
        <v>0</v>
      </c>
      <c r="P79" s="2734" t="s">
        <v>6932</v>
      </c>
      <c r="Q79" s="2480"/>
      <c r="R79" s="2733"/>
      <c r="S79" s="2733"/>
      <c r="T79" s="2733"/>
      <c r="U79" s="2733"/>
      <c r="V79" s="2733"/>
    </row>
    <row r="80" spans="2:22">
      <c r="B80" s="2269" t="s">
        <v>953</v>
      </c>
      <c r="C80" s="2614">
        <f t="shared" si="10"/>
        <v>100</v>
      </c>
      <c r="D80" s="2738" t="s">
        <v>969</v>
      </c>
      <c r="E80" s="2739">
        <v>1.5</v>
      </c>
      <c r="F80" s="2270">
        <f t="shared" si="11"/>
        <v>1.05</v>
      </c>
      <c r="G80" s="2615">
        <f t="shared" si="12"/>
        <v>14.000000000000002</v>
      </c>
      <c r="H80" s="2272">
        <f t="shared" si="13"/>
        <v>13</v>
      </c>
      <c r="I80" s="2273">
        <f t="shared" si="14"/>
        <v>0.35000000000000142</v>
      </c>
      <c r="J80" s="2274" t="str">
        <f t="shared" si="15"/>
        <v>Kg</v>
      </c>
      <c r="K80" s="2736">
        <v>20</v>
      </c>
      <c r="L80" s="2616">
        <f t="shared" si="16"/>
        <v>200</v>
      </c>
      <c r="M80" s="2272">
        <f t="shared" si="17"/>
        <v>10</v>
      </c>
      <c r="N80" s="2273">
        <f t="shared" si="18"/>
        <v>0</v>
      </c>
      <c r="O80" s="2276">
        <f t="shared" si="19"/>
        <v>0</v>
      </c>
      <c r="P80" s="2595" t="s">
        <v>6933</v>
      </c>
      <c r="Q80" s="2480"/>
      <c r="R80" s="2480"/>
      <c r="S80" s="2480"/>
      <c r="T80" s="2480"/>
      <c r="U80" s="2480"/>
      <c r="V80" s="2480"/>
    </row>
    <row r="81" spans="2:22" ht="15.75">
      <c r="B81" s="2277" t="s">
        <v>233</v>
      </c>
      <c r="C81" s="2614">
        <f t="shared" si="10"/>
        <v>100</v>
      </c>
      <c r="D81" s="2738" t="s">
        <v>969</v>
      </c>
      <c r="E81" s="2739">
        <v>1.5</v>
      </c>
      <c r="F81" s="2270">
        <f t="shared" si="11"/>
        <v>1.05</v>
      </c>
      <c r="G81" s="2615">
        <f t="shared" si="12"/>
        <v>27.500000000000004</v>
      </c>
      <c r="H81" s="2272">
        <f t="shared" si="13"/>
        <v>26</v>
      </c>
      <c r="I81" s="2273">
        <f t="shared" si="14"/>
        <v>0.20000000000000284</v>
      </c>
      <c r="J81" s="2274" t="str">
        <f t="shared" si="15"/>
        <v>Kg</v>
      </c>
      <c r="K81" s="2736">
        <v>20</v>
      </c>
      <c r="L81" s="2616">
        <f t="shared" si="16"/>
        <v>250</v>
      </c>
      <c r="M81" s="2272">
        <f t="shared" si="17"/>
        <v>12</v>
      </c>
      <c r="N81" s="2273">
        <f t="shared" si="18"/>
        <v>10</v>
      </c>
      <c r="O81" s="2276" t="str">
        <f t="shared" si="19"/>
        <v>Pièce /Mx</v>
      </c>
      <c r="P81" s="2733" t="s">
        <v>942</v>
      </c>
      <c r="Q81" s="2480"/>
      <c r="R81" s="202"/>
      <c r="S81" s="2480"/>
      <c r="T81" s="2480"/>
      <c r="U81" s="2480"/>
      <c r="V81" s="2480"/>
    </row>
    <row r="82" spans="2:22">
      <c r="B82" s="2269" t="s">
        <v>954</v>
      </c>
      <c r="C82" s="2614">
        <f t="shared" si="10"/>
        <v>100</v>
      </c>
      <c r="D82" s="2738" t="s">
        <v>969</v>
      </c>
      <c r="E82" s="2739">
        <v>1.5</v>
      </c>
      <c r="F82" s="2270">
        <f t="shared" si="11"/>
        <v>1.05</v>
      </c>
      <c r="G82" s="2615">
        <f t="shared" si="12"/>
        <v>36</v>
      </c>
      <c r="H82" s="2272">
        <f t="shared" si="13"/>
        <v>34</v>
      </c>
      <c r="I82" s="2273">
        <f t="shared" si="14"/>
        <v>0.29999999999999716</v>
      </c>
      <c r="J82" s="2274" t="str">
        <f t="shared" si="15"/>
        <v>Kg</v>
      </c>
      <c r="K82" s="2736">
        <v>20</v>
      </c>
      <c r="L82" s="2616">
        <f t="shared" si="16"/>
        <v>300</v>
      </c>
      <c r="M82" s="2272">
        <f t="shared" si="17"/>
        <v>15</v>
      </c>
      <c r="N82" s="2273">
        <f t="shared" si="18"/>
        <v>0</v>
      </c>
      <c r="O82" s="2276">
        <f t="shared" si="19"/>
        <v>0</v>
      </c>
      <c r="P82" s="2480"/>
      <c r="Q82" s="2480"/>
      <c r="R82" s="2480"/>
      <c r="S82" s="2480"/>
      <c r="T82" s="2480"/>
      <c r="U82" s="2480"/>
      <c r="V82" s="2480"/>
    </row>
    <row r="83" spans="2:22">
      <c r="B83" s="2269" t="s">
        <v>955</v>
      </c>
      <c r="C83" s="2617">
        <f t="shared" si="10"/>
        <v>8</v>
      </c>
      <c r="D83" s="2738" t="s">
        <v>969</v>
      </c>
      <c r="E83" s="2739">
        <v>1.5</v>
      </c>
      <c r="F83" s="2270">
        <f t="shared" si="11"/>
        <v>1.05</v>
      </c>
      <c r="G83" s="2615">
        <f t="shared" si="12"/>
        <v>2</v>
      </c>
      <c r="H83" s="2272">
        <f t="shared" si="13"/>
        <v>1</v>
      </c>
      <c r="I83" s="2273">
        <f t="shared" si="14"/>
        <v>0.95</v>
      </c>
      <c r="J83" s="2274" t="str">
        <f t="shared" si="15"/>
        <v>Kg</v>
      </c>
      <c r="K83" s="2736">
        <v>20</v>
      </c>
      <c r="L83" s="2616">
        <f t="shared" si="16"/>
        <v>20</v>
      </c>
      <c r="M83" s="2272">
        <f t="shared" si="17"/>
        <v>1</v>
      </c>
      <c r="N83" s="2273">
        <f t="shared" si="18"/>
        <v>0</v>
      </c>
      <c r="O83" s="2276">
        <f t="shared" si="19"/>
        <v>0</v>
      </c>
      <c r="P83" s="202" t="s">
        <v>952</v>
      </c>
      <c r="Q83" s="2480"/>
      <c r="R83" s="2480"/>
      <c r="S83" s="2480"/>
      <c r="T83" s="2480"/>
      <c r="U83" s="2480"/>
      <c r="V83" s="2480"/>
    </row>
    <row r="84" spans="2:22">
      <c r="B84" s="2618" t="s">
        <v>956</v>
      </c>
      <c r="C84" s="2619">
        <f t="shared" si="10"/>
        <v>4</v>
      </c>
      <c r="D84" s="2740" t="s">
        <v>969</v>
      </c>
      <c r="E84" s="2741">
        <v>1.5</v>
      </c>
      <c r="F84" s="2620">
        <f t="shared" si="11"/>
        <v>1.05</v>
      </c>
      <c r="G84" s="2621">
        <f t="shared" si="12"/>
        <v>0.56000000000000005</v>
      </c>
      <c r="H84" s="2622">
        <f t="shared" si="13"/>
        <v>0</v>
      </c>
      <c r="I84" s="2623">
        <f t="shared" si="14"/>
        <v>0.56000000000000005</v>
      </c>
      <c r="J84" s="2624" t="str">
        <f t="shared" si="15"/>
        <v>Kg</v>
      </c>
      <c r="K84" s="2737">
        <v>20</v>
      </c>
      <c r="L84" s="2625">
        <f t="shared" si="16"/>
        <v>8</v>
      </c>
      <c r="M84" s="2622">
        <f t="shared" si="17"/>
        <v>0</v>
      </c>
      <c r="N84" s="2623">
        <f t="shared" si="18"/>
        <v>8</v>
      </c>
      <c r="O84" s="2460" t="str">
        <f t="shared" si="19"/>
        <v>Pièce /Mx</v>
      </c>
      <c r="P84" s="2595"/>
      <c r="Q84" s="2480"/>
      <c r="R84" s="2480"/>
      <c r="S84" s="2480"/>
      <c r="T84" s="2480"/>
      <c r="U84" s="2480"/>
      <c r="V84" s="2480"/>
    </row>
    <row r="85" spans="2:22">
      <c r="B85" s="4541" t="s">
        <v>970</v>
      </c>
      <c r="C85" s="4542"/>
      <c r="D85" s="4542"/>
      <c r="E85" s="4542"/>
      <c r="F85" s="4542"/>
      <c r="G85" s="4542"/>
      <c r="H85" s="4542"/>
      <c r="I85" s="4542"/>
      <c r="J85" s="4542"/>
      <c r="K85" s="4542"/>
      <c r="L85" s="4542"/>
      <c r="M85" s="4542"/>
      <c r="N85" s="4542"/>
      <c r="O85" s="4543"/>
      <c r="P85" s="2595"/>
      <c r="Q85" s="2480"/>
      <c r="R85" s="2480"/>
      <c r="S85" s="2480"/>
      <c r="T85" s="2480"/>
      <c r="U85" s="2480"/>
      <c r="V85" s="2480"/>
    </row>
    <row r="86" spans="2:22">
      <c r="B86" s="4483" t="s">
        <v>958</v>
      </c>
      <c r="C86" s="4485">
        <f>SUM(C79:C84)</f>
        <v>412</v>
      </c>
      <c r="D86" s="2281"/>
      <c r="E86" s="2281"/>
      <c r="F86" s="4544">
        <f>SUM(G79:G84)</f>
        <v>86.06</v>
      </c>
      <c r="G86" s="4545" t="str">
        <f>+J79</f>
        <v>Kg</v>
      </c>
      <c r="H86" s="4473">
        <f>SUM(H79:H84)</f>
        <v>75</v>
      </c>
      <c r="I86" s="4474">
        <f>SUM(I79:I84)</f>
        <v>4.8600000000000012</v>
      </c>
      <c r="J86" s="4516" t="str">
        <f>IF(I86=0,0,"Kg")</f>
        <v>Kg</v>
      </c>
      <c r="K86" s="2281"/>
      <c r="L86" s="4485">
        <f>SUM(L79:L84)</f>
        <v>898</v>
      </c>
      <c r="M86" s="4473">
        <f>SUM(M79:M84)</f>
        <v>48</v>
      </c>
      <c r="N86" s="4474">
        <f>SUM(N79:N84)</f>
        <v>18</v>
      </c>
      <c r="O86" s="4532" t="str">
        <f>IF(N86=0,0,"Pièce /Mx")</f>
        <v>Pièce /Mx</v>
      </c>
      <c r="P86" s="2595"/>
      <c r="Q86" s="2480"/>
      <c r="R86" s="2480"/>
      <c r="S86" s="2480"/>
      <c r="T86" s="2480"/>
      <c r="U86" s="2480"/>
      <c r="V86" s="2480"/>
    </row>
    <row r="87" spans="2:22">
      <c r="B87" s="4483"/>
      <c r="C87" s="4485"/>
      <c r="D87" s="2281"/>
      <c r="E87" s="2281"/>
      <c r="F87" s="4544"/>
      <c r="G87" s="4545"/>
      <c r="H87" s="4473"/>
      <c r="I87" s="4474"/>
      <c r="J87" s="4516"/>
      <c r="K87" s="2281"/>
      <c r="L87" s="4485"/>
      <c r="M87" s="4473"/>
      <c r="N87" s="4474"/>
      <c r="O87" s="4532"/>
      <c r="P87" s="2595"/>
      <c r="Q87" s="2480"/>
      <c r="R87" s="2480"/>
      <c r="S87" s="2480"/>
      <c r="T87" s="2480"/>
      <c r="U87" s="2480"/>
      <c r="V87" s="2480"/>
    </row>
    <row r="88" spans="2:22">
      <c r="B88" s="2626"/>
      <c r="C88" s="2627"/>
      <c r="D88" s="2627"/>
      <c r="E88" s="2627"/>
      <c r="F88" s="2627"/>
      <c r="G88" s="2627"/>
      <c r="H88" s="2627"/>
      <c r="I88" s="2627"/>
      <c r="J88" s="2627"/>
      <c r="K88" s="2627"/>
      <c r="L88" s="2627"/>
      <c r="M88" s="2627"/>
      <c r="N88" s="2627"/>
      <c r="O88" s="2628"/>
      <c r="P88" s="2595"/>
      <c r="Q88" s="2480"/>
      <c r="R88" s="2480"/>
      <c r="S88" s="2480"/>
      <c r="T88" s="2480"/>
      <c r="U88" s="2480"/>
      <c r="V88" s="2480"/>
    </row>
    <row r="89" spans="2:22">
      <c r="B89" s="4533" t="s">
        <v>971</v>
      </c>
      <c r="C89" s="4534"/>
      <c r="D89" s="4534"/>
      <c r="E89" s="4534"/>
      <c r="F89" s="2629"/>
      <c r="G89" s="4537" t="s">
        <v>972</v>
      </c>
      <c r="H89" s="4537"/>
      <c r="I89" s="4539">
        <v>0.15</v>
      </c>
      <c r="J89" s="4539"/>
      <c r="K89" s="2630"/>
      <c r="L89" s="2630"/>
      <c r="M89" s="2630"/>
      <c r="N89" s="2630"/>
      <c r="O89" s="2631"/>
      <c r="P89" s="2595"/>
      <c r="Q89" s="2480"/>
      <c r="R89" s="2480"/>
      <c r="S89" s="2480"/>
      <c r="T89" s="2480"/>
      <c r="U89" s="2480"/>
      <c r="V89" s="2480"/>
    </row>
    <row r="90" spans="2:22">
      <c r="B90" s="4535"/>
      <c r="C90" s="4536"/>
      <c r="D90" s="4536"/>
      <c r="E90" s="4536"/>
      <c r="F90" s="2632"/>
      <c r="G90" s="4538"/>
      <c r="H90" s="4538"/>
      <c r="I90" s="4540"/>
      <c r="J90" s="4540"/>
      <c r="K90" s="2633"/>
      <c r="L90" s="2633"/>
      <c r="M90" s="2633"/>
      <c r="N90" s="2633"/>
      <c r="O90" s="2634"/>
      <c r="P90" s="2595"/>
      <c r="Q90" s="2480"/>
      <c r="R90" s="2480"/>
      <c r="S90" s="2480"/>
      <c r="T90" s="2480"/>
      <c r="U90" s="2480"/>
      <c r="V90" s="2480"/>
    </row>
    <row r="91" spans="2:22">
      <c r="B91" s="4505" t="s">
        <v>777</v>
      </c>
      <c r="C91" s="4507" t="s">
        <v>929</v>
      </c>
      <c r="D91" s="4509" t="s">
        <v>944</v>
      </c>
      <c r="E91" s="4513" t="s">
        <v>946</v>
      </c>
      <c r="F91" s="4493" t="s">
        <v>947</v>
      </c>
      <c r="G91" s="4493"/>
      <c r="H91" s="4493" t="s">
        <v>973</v>
      </c>
      <c r="I91" s="4493" t="s">
        <v>974</v>
      </c>
      <c r="J91" s="4493"/>
      <c r="K91" s="4493" t="s">
        <v>949</v>
      </c>
      <c r="L91" s="4495"/>
      <c r="M91" s="2635" t="s">
        <v>950</v>
      </c>
      <c r="N91" s="2598"/>
      <c r="O91" s="2599"/>
      <c r="P91" s="2595"/>
      <c r="Q91" s="2480"/>
      <c r="R91" s="2480"/>
      <c r="S91" s="2480"/>
      <c r="T91" s="2480"/>
      <c r="U91" s="2480"/>
      <c r="V91" s="2480"/>
    </row>
    <row r="92" spans="2:22" ht="15.75">
      <c r="B92" s="4506"/>
      <c r="C92" s="4508"/>
      <c r="D92" s="4531"/>
      <c r="E92" s="4514"/>
      <c r="F92" s="4494"/>
      <c r="G92" s="4494"/>
      <c r="H92" s="4494"/>
      <c r="I92" s="4494"/>
      <c r="J92" s="4494"/>
      <c r="K92" s="4496"/>
      <c r="L92" s="4497"/>
      <c r="M92" s="4517"/>
      <c r="N92" s="4518"/>
      <c r="O92" s="4519"/>
      <c r="P92" s="2733" t="s">
        <v>942</v>
      </c>
      <c r="Q92" s="2480"/>
      <c r="R92" s="2480"/>
      <c r="S92" s="2733"/>
      <c r="T92" s="2733"/>
      <c r="U92" s="2733"/>
      <c r="V92" s="2733"/>
    </row>
    <row r="93" spans="2:22">
      <c r="B93" s="2269" t="s">
        <v>951</v>
      </c>
      <c r="C93" s="2636">
        <f t="shared" ref="C93:C98" si="20">C61</f>
        <v>100</v>
      </c>
      <c r="D93" s="2742">
        <v>0.03</v>
      </c>
      <c r="E93" s="2743">
        <v>2</v>
      </c>
      <c r="F93" s="2600">
        <f t="shared" ref="F93:F98" si="21">IF(C93=0,0,(D93/(100-E93)*100))</f>
        <v>3.0612244897959183E-2</v>
      </c>
      <c r="G93" s="2601" t="s">
        <v>102</v>
      </c>
      <c r="H93" s="2283">
        <f>I89/D93</f>
        <v>5</v>
      </c>
      <c r="I93" s="2637">
        <f t="shared" ref="I93:I98" si="22">D93*C93</f>
        <v>3</v>
      </c>
      <c r="J93" s="2601" t="s">
        <v>102</v>
      </c>
      <c r="K93" s="2638">
        <f t="shared" ref="K93:K98" si="23">F93*C93</f>
        <v>3.0612244897959182</v>
      </c>
      <c r="L93" s="2601" t="s">
        <v>102</v>
      </c>
      <c r="M93" s="4517"/>
      <c r="N93" s="4518"/>
      <c r="O93" s="4519"/>
      <c r="P93" s="2480"/>
      <c r="Q93" s="2480"/>
      <c r="R93" s="2480"/>
      <c r="S93" s="2480"/>
      <c r="T93" s="2480"/>
      <c r="U93" s="2480"/>
      <c r="V93" s="2480"/>
    </row>
    <row r="94" spans="2:22">
      <c r="B94" s="2269" t="s">
        <v>953</v>
      </c>
      <c r="C94" s="2636">
        <f t="shared" si="20"/>
        <v>100</v>
      </c>
      <c r="D94" s="2742">
        <v>0.04</v>
      </c>
      <c r="E94" s="2743">
        <v>2</v>
      </c>
      <c r="F94" s="2600">
        <f t="shared" si="21"/>
        <v>4.0816326530612249E-2</v>
      </c>
      <c r="G94" s="2601" t="s">
        <v>102</v>
      </c>
      <c r="H94" s="2283">
        <f>I89/D94</f>
        <v>3.75</v>
      </c>
      <c r="I94" s="2637">
        <f t="shared" si="22"/>
        <v>4</v>
      </c>
      <c r="J94" s="2601" t="s">
        <v>102</v>
      </c>
      <c r="K94" s="2638">
        <f t="shared" si="23"/>
        <v>4.0816326530612246</v>
      </c>
      <c r="L94" s="2601" t="s">
        <v>102</v>
      </c>
      <c r="M94" s="4517"/>
      <c r="N94" s="4518"/>
      <c r="O94" s="4519"/>
      <c r="P94" s="2480"/>
      <c r="Q94" s="2480"/>
      <c r="R94" s="2480"/>
      <c r="S94" s="2480"/>
      <c r="T94" s="2480"/>
      <c r="U94" s="2480"/>
      <c r="V94" s="2480"/>
    </row>
    <row r="95" spans="2:22">
      <c r="B95" s="2277" t="s">
        <v>233</v>
      </c>
      <c r="C95" s="2636">
        <f t="shared" si="20"/>
        <v>100</v>
      </c>
      <c r="D95" s="2742">
        <v>0.06</v>
      </c>
      <c r="E95" s="2743">
        <v>2</v>
      </c>
      <c r="F95" s="2600">
        <f t="shared" si="21"/>
        <v>6.1224489795918366E-2</v>
      </c>
      <c r="G95" s="2601" t="s">
        <v>102</v>
      </c>
      <c r="H95" s="2283">
        <f>I89/D95</f>
        <v>2.5</v>
      </c>
      <c r="I95" s="2637">
        <f t="shared" si="22"/>
        <v>6</v>
      </c>
      <c r="J95" s="2601" t="s">
        <v>102</v>
      </c>
      <c r="K95" s="2638">
        <f t="shared" si="23"/>
        <v>6.1224489795918364</v>
      </c>
      <c r="L95" s="2601" t="s">
        <v>102</v>
      </c>
      <c r="M95" s="4517"/>
      <c r="N95" s="4518"/>
      <c r="O95" s="4519"/>
      <c r="P95" s="2480"/>
      <c r="Q95" s="2480"/>
      <c r="R95" s="2480"/>
      <c r="S95" s="2480"/>
      <c r="T95" s="2480"/>
      <c r="U95" s="2480"/>
      <c r="V95" s="2480"/>
    </row>
    <row r="96" spans="2:22">
      <c r="B96" s="2269" t="s">
        <v>954</v>
      </c>
      <c r="C96" s="2636">
        <f t="shared" si="20"/>
        <v>100</v>
      </c>
      <c r="D96" s="2742">
        <v>7.0000000000000007E-2</v>
      </c>
      <c r="E96" s="2743">
        <v>2</v>
      </c>
      <c r="F96" s="2600">
        <f t="shared" si="21"/>
        <v>7.1428571428571438E-2</v>
      </c>
      <c r="G96" s="2601" t="s">
        <v>102</v>
      </c>
      <c r="H96" s="2283">
        <f>I89/D96</f>
        <v>2.1428571428571428</v>
      </c>
      <c r="I96" s="2637">
        <f t="shared" si="22"/>
        <v>7.0000000000000009</v>
      </c>
      <c r="J96" s="2601" t="s">
        <v>102</v>
      </c>
      <c r="K96" s="2638">
        <f t="shared" si="23"/>
        <v>7.1428571428571441</v>
      </c>
      <c r="L96" s="2601" t="s">
        <v>102</v>
      </c>
      <c r="M96" s="4517"/>
      <c r="N96" s="4518"/>
      <c r="O96" s="4519"/>
      <c r="P96" s="202" t="s">
        <v>952</v>
      </c>
      <c r="Q96" s="2480"/>
      <c r="R96" s="2480"/>
      <c r="S96" s="2480"/>
      <c r="T96" s="2480"/>
      <c r="U96" s="2480"/>
      <c r="V96" s="2480"/>
    </row>
    <row r="97" spans="2:22">
      <c r="B97" s="2269" t="s">
        <v>955</v>
      </c>
      <c r="C97" s="2636">
        <f t="shared" si="20"/>
        <v>8</v>
      </c>
      <c r="D97" s="2742">
        <v>0.06</v>
      </c>
      <c r="E97" s="2743">
        <v>2</v>
      </c>
      <c r="F97" s="2600">
        <f t="shared" si="21"/>
        <v>6.1224489795918366E-2</v>
      </c>
      <c r="G97" s="2601" t="s">
        <v>102</v>
      </c>
      <c r="H97" s="2283">
        <f>I89/D97</f>
        <v>2.5</v>
      </c>
      <c r="I97" s="2637">
        <f t="shared" si="22"/>
        <v>0.48</v>
      </c>
      <c r="J97" s="2601" t="s">
        <v>102</v>
      </c>
      <c r="K97" s="2638">
        <f t="shared" si="23"/>
        <v>0.48979591836734693</v>
      </c>
      <c r="L97" s="2601" t="s">
        <v>102</v>
      </c>
      <c r="M97" s="4517"/>
      <c r="N97" s="4518"/>
      <c r="O97" s="4519"/>
      <c r="P97" s="2480"/>
      <c r="Q97" s="2480"/>
      <c r="R97" s="2480"/>
      <c r="S97" s="2480"/>
      <c r="T97" s="2480"/>
      <c r="U97" s="2480"/>
      <c r="V97" s="2480"/>
    </row>
    <row r="98" spans="2:22">
      <c r="B98" s="2618" t="s">
        <v>956</v>
      </c>
      <c r="C98" s="2639">
        <f t="shared" si="20"/>
        <v>4</v>
      </c>
      <c r="D98" s="2744">
        <v>0.05</v>
      </c>
      <c r="E98" s="2745">
        <v>2</v>
      </c>
      <c r="F98" s="2640">
        <f t="shared" si="21"/>
        <v>5.1020408163265307E-2</v>
      </c>
      <c r="G98" s="2641" t="s">
        <v>102</v>
      </c>
      <c r="H98" s="2642">
        <f>I89/D98</f>
        <v>2.9999999999999996</v>
      </c>
      <c r="I98" s="2643">
        <f t="shared" si="22"/>
        <v>0.2</v>
      </c>
      <c r="J98" s="2641" t="s">
        <v>102</v>
      </c>
      <c r="K98" s="2644">
        <f t="shared" si="23"/>
        <v>0.20408163265306123</v>
      </c>
      <c r="L98" s="2641" t="s">
        <v>102</v>
      </c>
      <c r="M98" s="4522"/>
      <c r="N98" s="4523"/>
      <c r="O98" s="4524"/>
      <c r="P98" s="2480"/>
      <c r="Q98" s="2480"/>
      <c r="R98" s="2480"/>
      <c r="S98" s="2480"/>
      <c r="T98" s="2480"/>
      <c r="U98" s="2480"/>
      <c r="V98" s="2480"/>
    </row>
    <row r="99" spans="2:22" ht="21">
      <c r="B99" s="2645" t="s">
        <v>958</v>
      </c>
      <c r="C99" s="2646">
        <f>SUM(C93:C98)</f>
        <v>412</v>
      </c>
      <c r="D99" s="2647"/>
      <c r="E99" s="2647"/>
      <c r="F99" s="2648"/>
      <c r="G99" s="2648"/>
      <c r="H99" s="2648"/>
      <c r="I99" s="2649">
        <f>SUM(I93:I98)</f>
        <v>20.68</v>
      </c>
      <c r="J99" s="2649" t="s">
        <v>102</v>
      </c>
      <c r="K99" s="2650">
        <f>SUM(K93:K98)</f>
        <v>21.102040816326529</v>
      </c>
      <c r="L99" s="2650" t="s">
        <v>102</v>
      </c>
      <c r="M99" s="2651"/>
      <c r="N99" s="2651"/>
      <c r="O99" s="2652"/>
      <c r="P99" s="2480"/>
      <c r="Q99" s="2480"/>
      <c r="R99" s="2480"/>
      <c r="S99" s="2480"/>
      <c r="T99" s="2480"/>
      <c r="U99" s="2480"/>
      <c r="V99" s="2480"/>
    </row>
    <row r="100" spans="2:22">
      <c r="B100" s="4441" t="s">
        <v>975</v>
      </c>
      <c r="C100" s="4442"/>
      <c r="D100" s="4442"/>
      <c r="E100" s="4442"/>
      <c r="F100" s="4442"/>
      <c r="G100" s="4442"/>
      <c r="H100" s="4442"/>
      <c r="I100" s="4442"/>
      <c r="J100" s="4442"/>
      <c r="K100" s="4442"/>
      <c r="L100" s="4442"/>
      <c r="M100" s="4442"/>
      <c r="N100" s="4442"/>
      <c r="O100" s="4443"/>
      <c r="P100" s="2480"/>
      <c r="Q100" s="2480"/>
      <c r="R100" s="2480"/>
      <c r="S100" s="2480"/>
      <c r="T100" s="2480"/>
      <c r="U100" s="2480"/>
      <c r="V100" s="2480"/>
    </row>
    <row r="101" spans="2:22">
      <c r="B101" s="4444"/>
      <c r="C101" s="4445"/>
      <c r="D101" s="4445"/>
      <c r="E101" s="4445"/>
      <c r="F101" s="4445"/>
      <c r="G101" s="4445"/>
      <c r="H101" s="4445"/>
      <c r="I101" s="4445"/>
      <c r="J101" s="4445"/>
      <c r="K101" s="4445"/>
      <c r="L101" s="4445"/>
      <c r="M101" s="4445"/>
      <c r="N101" s="4445"/>
      <c r="O101" s="4446"/>
      <c r="P101" s="2480"/>
      <c r="Q101" s="2480"/>
      <c r="R101" s="2480"/>
      <c r="S101" s="2480"/>
      <c r="T101" s="2480"/>
      <c r="U101" s="2480"/>
      <c r="V101" s="2480"/>
    </row>
    <row r="102" spans="2:22" ht="15.75">
      <c r="B102" s="4525" t="s">
        <v>960</v>
      </c>
      <c r="C102" s="4527" t="s">
        <v>929</v>
      </c>
      <c r="D102" s="4528" t="s">
        <v>961</v>
      </c>
      <c r="E102" s="4529" t="s">
        <v>976</v>
      </c>
      <c r="F102" s="4530" t="s">
        <v>963</v>
      </c>
      <c r="G102" s="4521" t="s">
        <v>964</v>
      </c>
      <c r="H102" s="4468" t="s">
        <v>965</v>
      </c>
      <c r="I102" s="4469"/>
      <c r="J102" s="4469"/>
      <c r="K102" s="4462" t="s">
        <v>977</v>
      </c>
      <c r="L102" s="4465" t="s">
        <v>978</v>
      </c>
      <c r="M102" s="4468" t="s">
        <v>979</v>
      </c>
      <c r="N102" s="4469"/>
      <c r="O102" s="4470"/>
      <c r="P102" s="199" t="s">
        <v>960</v>
      </c>
      <c r="Q102" s="2480"/>
      <c r="R102" s="2480"/>
      <c r="S102" s="2480"/>
      <c r="T102" s="2480"/>
      <c r="U102" s="2480"/>
      <c r="V102" s="2480"/>
    </row>
    <row r="103" spans="2:22">
      <c r="B103" s="4447"/>
      <c r="C103" s="4449"/>
      <c r="D103" s="4451"/>
      <c r="E103" s="4453"/>
      <c r="F103" s="4455"/>
      <c r="G103" s="4457"/>
      <c r="H103" s="4459"/>
      <c r="I103" s="4460"/>
      <c r="J103" s="4460"/>
      <c r="K103" s="4463"/>
      <c r="L103" s="4466"/>
      <c r="M103" s="4459"/>
      <c r="N103" s="4460"/>
      <c r="O103" s="3466"/>
      <c r="P103" s="2480"/>
      <c r="Q103" s="2480"/>
      <c r="R103" s="2480"/>
      <c r="S103" s="2480"/>
      <c r="T103" s="2480"/>
      <c r="U103" s="2480"/>
      <c r="V103" s="2480"/>
    </row>
    <row r="104" spans="2:22">
      <c r="B104" s="4447"/>
      <c r="C104" s="4449"/>
      <c r="D104" s="4451"/>
      <c r="E104" s="4453"/>
      <c r="F104" s="4455"/>
      <c r="G104" s="4457"/>
      <c r="H104" s="4459"/>
      <c r="I104" s="4460"/>
      <c r="J104" s="4460"/>
      <c r="K104" s="4463"/>
      <c r="L104" s="4466"/>
      <c r="M104" s="4459"/>
      <c r="N104" s="4460"/>
      <c r="O104" s="3466"/>
      <c r="P104" s="2480"/>
      <c r="Q104" s="2480"/>
      <c r="R104" s="2480"/>
      <c r="S104" s="2480"/>
      <c r="T104" s="2480"/>
      <c r="U104" s="2480"/>
      <c r="V104" s="2480"/>
    </row>
    <row r="105" spans="2:22">
      <c r="B105" s="4526"/>
      <c r="C105" s="4450"/>
      <c r="D105" s="4452"/>
      <c r="E105" s="4454"/>
      <c r="F105" s="4456"/>
      <c r="G105" s="4458"/>
      <c r="H105" s="3467"/>
      <c r="I105" s="4461"/>
      <c r="J105" s="4461"/>
      <c r="K105" s="4464"/>
      <c r="L105" s="4467"/>
      <c r="M105" s="3467"/>
      <c r="N105" s="4461"/>
      <c r="O105" s="4471"/>
      <c r="P105" s="2480"/>
      <c r="Q105" s="2480"/>
      <c r="R105" s="2480"/>
      <c r="S105" s="2480"/>
      <c r="T105" s="2480"/>
      <c r="U105" s="2480"/>
      <c r="V105" s="2480"/>
    </row>
    <row r="106" spans="2:22" ht="15.75">
      <c r="B106" s="2269" t="s">
        <v>951</v>
      </c>
      <c r="C106" s="2636">
        <f t="shared" ref="C106:C111" si="24">C93</f>
        <v>100</v>
      </c>
      <c r="D106" s="2738" t="s">
        <v>969</v>
      </c>
      <c r="E106" s="2739">
        <v>2.5</v>
      </c>
      <c r="F106" s="2270">
        <f t="shared" ref="F106:F111" si="25">IF(C106=0,0,E106-(E106*E93%))</f>
        <v>2.4500000000000002</v>
      </c>
      <c r="G106" s="2271">
        <f t="shared" ref="G106:G111" si="26">I93</f>
        <v>3</v>
      </c>
      <c r="H106" s="2272">
        <f t="shared" ref="H106:H111" si="27">IF(I93=0,0,INT(I93/F106))</f>
        <v>1</v>
      </c>
      <c r="I106" s="2273">
        <f t="shared" ref="I106:I111" si="28">I93-(F106*H106)</f>
        <v>0.54999999999999982</v>
      </c>
      <c r="J106" s="2274" t="str">
        <f t="shared" ref="J106:J112" si="29">IF(I106=0,0,"Kg")</f>
        <v>Kg</v>
      </c>
      <c r="K106" s="2736">
        <v>12</v>
      </c>
      <c r="L106" s="2275">
        <f t="shared" ref="L106:L111" si="30">C93/H93</f>
        <v>20</v>
      </c>
      <c r="M106" s="2272">
        <f t="shared" ref="M106:M111" si="31">IF(C93=0,0,INT(L106/K106))</f>
        <v>1</v>
      </c>
      <c r="N106" s="2273">
        <f t="shared" ref="N106:N111" si="32">(C93/H93)-(M106*K106)</f>
        <v>8</v>
      </c>
      <c r="O106" s="2276" t="str">
        <f t="shared" ref="O106:O112" si="33">IF(N106=0,0,"Louches")</f>
        <v>Louches</v>
      </c>
      <c r="P106" s="2733" t="s">
        <v>942</v>
      </c>
      <c r="Q106" s="2480"/>
      <c r="R106" s="2480"/>
      <c r="S106" s="2733"/>
      <c r="T106" s="2733"/>
      <c r="U106" s="2733"/>
      <c r="V106" s="2733"/>
    </row>
    <row r="107" spans="2:22">
      <c r="B107" s="2269" t="s">
        <v>953</v>
      </c>
      <c r="C107" s="2636">
        <f t="shared" si="24"/>
        <v>100</v>
      </c>
      <c r="D107" s="2738" t="s">
        <v>969</v>
      </c>
      <c r="E107" s="2739">
        <v>2.5</v>
      </c>
      <c r="F107" s="2270">
        <f t="shared" si="25"/>
        <v>2.4500000000000002</v>
      </c>
      <c r="G107" s="2271">
        <f t="shared" si="26"/>
        <v>4</v>
      </c>
      <c r="H107" s="2272">
        <f t="shared" si="27"/>
        <v>1</v>
      </c>
      <c r="I107" s="2273">
        <f t="shared" si="28"/>
        <v>1.5499999999999998</v>
      </c>
      <c r="J107" s="2274" t="str">
        <f t="shared" si="29"/>
        <v>Kg</v>
      </c>
      <c r="K107" s="2736">
        <v>20</v>
      </c>
      <c r="L107" s="2275">
        <f t="shared" si="30"/>
        <v>26.666666666666668</v>
      </c>
      <c r="M107" s="2272">
        <f t="shared" si="31"/>
        <v>1</v>
      </c>
      <c r="N107" s="2273">
        <f t="shared" si="32"/>
        <v>6.6666666666666679</v>
      </c>
      <c r="O107" s="2276" t="str">
        <f t="shared" si="33"/>
        <v>Louches</v>
      </c>
      <c r="P107" s="2480"/>
      <c r="Q107" s="2480"/>
      <c r="R107" s="2480"/>
      <c r="S107" s="2480"/>
      <c r="T107" s="2480"/>
      <c r="U107" s="2480"/>
      <c r="V107" s="2480"/>
    </row>
    <row r="108" spans="2:22">
      <c r="B108" s="2277" t="s">
        <v>233</v>
      </c>
      <c r="C108" s="2636">
        <f t="shared" si="24"/>
        <v>100</v>
      </c>
      <c r="D108" s="2738" t="s">
        <v>969</v>
      </c>
      <c r="E108" s="2739">
        <v>2.5</v>
      </c>
      <c r="F108" s="2270">
        <f t="shared" si="25"/>
        <v>2.4500000000000002</v>
      </c>
      <c r="G108" s="2271">
        <f t="shared" si="26"/>
        <v>6</v>
      </c>
      <c r="H108" s="2272">
        <f t="shared" si="27"/>
        <v>2</v>
      </c>
      <c r="I108" s="2273">
        <f t="shared" si="28"/>
        <v>1.0999999999999996</v>
      </c>
      <c r="J108" s="2274" t="str">
        <f t="shared" si="29"/>
        <v>Kg</v>
      </c>
      <c r="K108" s="2736">
        <v>13</v>
      </c>
      <c r="L108" s="2275">
        <f t="shared" si="30"/>
        <v>40</v>
      </c>
      <c r="M108" s="2272">
        <f t="shared" si="31"/>
        <v>3</v>
      </c>
      <c r="N108" s="2273">
        <f t="shared" si="32"/>
        <v>1</v>
      </c>
      <c r="O108" s="2276" t="str">
        <f t="shared" si="33"/>
        <v>Louches</v>
      </c>
      <c r="P108" s="2480"/>
      <c r="Q108" s="2480"/>
      <c r="R108" s="2480"/>
      <c r="S108" s="2480"/>
      <c r="T108" s="2480"/>
      <c r="U108" s="2480"/>
      <c r="V108" s="2480"/>
    </row>
    <row r="109" spans="2:22">
      <c r="B109" s="2269" t="s">
        <v>954</v>
      </c>
      <c r="C109" s="2636">
        <f t="shared" si="24"/>
        <v>100</v>
      </c>
      <c r="D109" s="2738" t="s">
        <v>969</v>
      </c>
      <c r="E109" s="2739">
        <v>2.5</v>
      </c>
      <c r="F109" s="2270">
        <f t="shared" si="25"/>
        <v>2.4500000000000002</v>
      </c>
      <c r="G109" s="2271">
        <f t="shared" si="26"/>
        <v>7.0000000000000009</v>
      </c>
      <c r="H109" s="2272">
        <f t="shared" si="27"/>
        <v>2</v>
      </c>
      <c r="I109" s="2273">
        <f t="shared" si="28"/>
        <v>2.1000000000000005</v>
      </c>
      <c r="J109" s="2274" t="str">
        <f t="shared" si="29"/>
        <v>Kg</v>
      </c>
      <c r="K109" s="2736">
        <v>20</v>
      </c>
      <c r="L109" s="2275">
        <f t="shared" si="30"/>
        <v>46.666666666666671</v>
      </c>
      <c r="M109" s="2272">
        <f t="shared" si="31"/>
        <v>2</v>
      </c>
      <c r="N109" s="2273">
        <f t="shared" si="32"/>
        <v>6.6666666666666714</v>
      </c>
      <c r="O109" s="2276" t="str">
        <f t="shared" si="33"/>
        <v>Louches</v>
      </c>
      <c r="P109" s="202" t="s">
        <v>952</v>
      </c>
      <c r="Q109" s="2480"/>
      <c r="R109" s="2480"/>
      <c r="S109" s="2480"/>
      <c r="T109" s="2480"/>
      <c r="U109" s="2480"/>
      <c r="V109" s="2480"/>
    </row>
    <row r="110" spans="2:22">
      <c r="B110" s="2269" t="s">
        <v>955</v>
      </c>
      <c r="C110" s="2636">
        <f t="shared" si="24"/>
        <v>8</v>
      </c>
      <c r="D110" s="2738" t="s">
        <v>969</v>
      </c>
      <c r="E110" s="2739">
        <v>2.5</v>
      </c>
      <c r="F110" s="2270">
        <f t="shared" si="25"/>
        <v>2.4500000000000002</v>
      </c>
      <c r="G110" s="2271">
        <f t="shared" si="26"/>
        <v>0.48</v>
      </c>
      <c r="H110" s="2272">
        <f t="shared" si="27"/>
        <v>0</v>
      </c>
      <c r="I110" s="2273">
        <f t="shared" si="28"/>
        <v>0.48</v>
      </c>
      <c r="J110" s="2274" t="str">
        <f t="shared" si="29"/>
        <v>Kg</v>
      </c>
      <c r="K110" s="2736">
        <v>7.5</v>
      </c>
      <c r="L110" s="2275">
        <f t="shared" si="30"/>
        <v>3.2</v>
      </c>
      <c r="M110" s="2272">
        <f t="shared" si="31"/>
        <v>0</v>
      </c>
      <c r="N110" s="2273">
        <f t="shared" si="32"/>
        <v>3.2</v>
      </c>
      <c r="O110" s="2276" t="str">
        <f t="shared" si="33"/>
        <v>Louches</v>
      </c>
      <c r="P110" s="2480"/>
      <c r="Q110" s="2480"/>
      <c r="R110" s="2480"/>
      <c r="S110" s="2480"/>
      <c r="T110" s="2480"/>
      <c r="U110" s="2480"/>
      <c r="V110" s="2480"/>
    </row>
    <row r="111" spans="2:22">
      <c r="B111" s="2269" t="s">
        <v>956</v>
      </c>
      <c r="C111" s="2636">
        <f t="shared" si="24"/>
        <v>4</v>
      </c>
      <c r="D111" s="2738" t="s">
        <v>969</v>
      </c>
      <c r="E111" s="2739">
        <v>2.5</v>
      </c>
      <c r="F111" s="2270">
        <f t="shared" si="25"/>
        <v>2.4500000000000002</v>
      </c>
      <c r="G111" s="2271">
        <f t="shared" si="26"/>
        <v>0.2</v>
      </c>
      <c r="H111" s="2272">
        <f t="shared" si="27"/>
        <v>0</v>
      </c>
      <c r="I111" s="2273">
        <f t="shared" si="28"/>
        <v>0.2</v>
      </c>
      <c r="J111" s="2274" t="str">
        <f t="shared" si="29"/>
        <v>Kg</v>
      </c>
      <c r="K111" s="2736">
        <v>10</v>
      </c>
      <c r="L111" s="2275">
        <f t="shared" si="30"/>
        <v>1.3333333333333335</v>
      </c>
      <c r="M111" s="2272">
        <f t="shared" si="31"/>
        <v>0</v>
      </c>
      <c r="N111" s="2273">
        <f t="shared" si="32"/>
        <v>1.3333333333333335</v>
      </c>
      <c r="O111" s="2276" t="str">
        <f t="shared" si="33"/>
        <v>Louches</v>
      </c>
      <c r="P111" s="2480"/>
      <c r="Q111" s="2480"/>
      <c r="R111" s="2480"/>
      <c r="S111" s="2480"/>
      <c r="T111" s="2480"/>
      <c r="U111" s="2480"/>
      <c r="V111" s="2480"/>
    </row>
    <row r="112" spans="2:22">
      <c r="B112" s="4482" t="s">
        <v>958</v>
      </c>
      <c r="C112" s="4484">
        <f>SUM(C106:C111)</f>
        <v>412</v>
      </c>
      <c r="D112" s="2280"/>
      <c r="E112" s="2280"/>
      <c r="F112" s="2280"/>
      <c r="G112" s="3474">
        <f>SUM(G106:G111)</f>
        <v>20.68</v>
      </c>
      <c r="H112" s="3427">
        <f>SUM(H106:H111)</f>
        <v>6</v>
      </c>
      <c r="I112" s="3489">
        <f>SUM(I106:I111)</f>
        <v>5.9799999999999995</v>
      </c>
      <c r="J112" s="4515" t="str">
        <f t="shared" si="29"/>
        <v>Kg</v>
      </c>
      <c r="K112" s="2280"/>
      <c r="L112" s="3474">
        <f>SUM(L106:L111)</f>
        <v>137.86666666666667</v>
      </c>
      <c r="M112" s="3427">
        <f>SUM(M106:M111)</f>
        <v>7</v>
      </c>
      <c r="N112" s="3489">
        <f>SUM(N106:N111)</f>
        <v>26.866666666666671</v>
      </c>
      <c r="O112" s="3491" t="str">
        <f t="shared" si="33"/>
        <v>Louches</v>
      </c>
      <c r="P112" s="2480"/>
      <c r="Q112" s="2480"/>
      <c r="R112" s="2480"/>
      <c r="S112" s="2480"/>
      <c r="T112" s="2480"/>
      <c r="U112" s="2480"/>
      <c r="V112" s="2480"/>
    </row>
    <row r="113" spans="2:22">
      <c r="B113" s="4483"/>
      <c r="C113" s="4485"/>
      <c r="D113" s="2281"/>
      <c r="E113" s="2281"/>
      <c r="F113" s="2281"/>
      <c r="G113" s="4472"/>
      <c r="H113" s="4473"/>
      <c r="I113" s="4474"/>
      <c r="J113" s="4516"/>
      <c r="K113" s="2281"/>
      <c r="L113" s="4472"/>
      <c r="M113" s="4473"/>
      <c r="N113" s="4474"/>
      <c r="O113" s="4498"/>
      <c r="P113" s="2480"/>
      <c r="Q113" s="2480"/>
      <c r="R113" s="2480"/>
      <c r="S113" s="2480"/>
      <c r="T113" s="2480"/>
      <c r="U113" s="2480"/>
      <c r="V113" s="2480"/>
    </row>
    <row r="114" spans="2:22">
      <c r="B114" s="4499" t="s">
        <v>980</v>
      </c>
      <c r="C114" s="4500"/>
      <c r="D114" s="4500"/>
      <c r="E114" s="4500"/>
      <c r="F114" s="4500"/>
      <c r="G114" s="4500"/>
      <c r="H114" s="4500"/>
      <c r="I114" s="4500"/>
      <c r="J114" s="4500"/>
      <c r="K114" s="4500"/>
      <c r="L114" s="4500"/>
      <c r="M114" s="4500"/>
      <c r="N114" s="4500"/>
      <c r="O114" s="4501"/>
      <c r="P114" s="2480"/>
      <c r="Q114" s="2480"/>
      <c r="R114" s="2480"/>
      <c r="S114" s="2480"/>
      <c r="T114" s="2480"/>
      <c r="U114" s="2480"/>
      <c r="V114" s="2480"/>
    </row>
    <row r="115" spans="2:22">
      <c r="B115" s="4502"/>
      <c r="C115" s="4503"/>
      <c r="D115" s="4503"/>
      <c r="E115" s="4503"/>
      <c r="F115" s="4503"/>
      <c r="G115" s="4503"/>
      <c r="H115" s="4503"/>
      <c r="I115" s="4503"/>
      <c r="J115" s="4503"/>
      <c r="K115" s="4503"/>
      <c r="L115" s="4503"/>
      <c r="M115" s="4503"/>
      <c r="N115" s="4503"/>
      <c r="O115" s="4504"/>
      <c r="P115" s="2480"/>
      <c r="Q115" s="2480"/>
      <c r="R115" s="2480"/>
      <c r="S115" s="2480"/>
      <c r="T115" s="2480"/>
      <c r="U115" s="2480"/>
      <c r="V115" s="2480"/>
    </row>
    <row r="116" spans="2:22">
      <c r="B116" s="4505" t="s">
        <v>777</v>
      </c>
      <c r="C116" s="4507" t="s">
        <v>929</v>
      </c>
      <c r="D116" s="4509" t="s">
        <v>944</v>
      </c>
      <c r="E116" s="4511" t="s">
        <v>981</v>
      </c>
      <c r="F116" s="4513" t="s">
        <v>946</v>
      </c>
      <c r="G116" s="4493" t="s">
        <v>947</v>
      </c>
      <c r="H116" s="4493"/>
      <c r="I116" s="4493" t="s">
        <v>974</v>
      </c>
      <c r="J116" s="4493"/>
      <c r="K116" s="4493" t="s">
        <v>949</v>
      </c>
      <c r="L116" s="4495"/>
      <c r="M116" s="2635" t="s">
        <v>950</v>
      </c>
      <c r="N116" s="2598"/>
      <c r="O116" s="2599"/>
      <c r="P116" s="2480"/>
      <c r="Q116" s="2480"/>
      <c r="R116" s="2480"/>
      <c r="S116" s="2480"/>
      <c r="T116" s="2480"/>
      <c r="U116" s="2480"/>
      <c r="V116" s="2480"/>
    </row>
    <row r="117" spans="2:22">
      <c r="B117" s="4506"/>
      <c r="C117" s="4508"/>
      <c r="D117" s="4510"/>
      <c r="E117" s="4512"/>
      <c r="F117" s="4514"/>
      <c r="G117" s="4494"/>
      <c r="H117" s="4494"/>
      <c r="I117" s="4494"/>
      <c r="J117" s="4494"/>
      <c r="K117" s="4496"/>
      <c r="L117" s="4497"/>
      <c r="M117" s="4517"/>
      <c r="N117" s="4518"/>
      <c r="O117" s="4519"/>
      <c r="P117" s="2480"/>
      <c r="Q117" s="2480"/>
      <c r="R117" s="2480"/>
      <c r="S117" s="2480"/>
      <c r="T117" s="2480"/>
      <c r="U117" s="2480"/>
      <c r="V117" s="2480"/>
    </row>
    <row r="118" spans="2:22" ht="15.75">
      <c r="B118" s="2269" t="s">
        <v>951</v>
      </c>
      <c r="C118" s="2636">
        <f t="shared" ref="C118:C123" si="34">C61</f>
        <v>100</v>
      </c>
      <c r="D118" s="2742">
        <v>0.04</v>
      </c>
      <c r="E118" s="2739">
        <v>1</v>
      </c>
      <c r="F118" s="2743">
        <v>5</v>
      </c>
      <c r="G118" s="4490">
        <f t="shared" ref="G118:G123" si="35">IF(C118=0,0,(D118*E118)/(100-F118)*100)</f>
        <v>4.2105263157894736E-2</v>
      </c>
      <c r="H118" s="4491"/>
      <c r="I118" s="4492">
        <f t="shared" ref="I118:I123" si="36">(D118*E118)*C118</f>
        <v>4</v>
      </c>
      <c r="J118" s="4492"/>
      <c r="K118" s="2653">
        <f t="shared" ref="K118:K123" si="37">G118*C118</f>
        <v>4.2105263157894735</v>
      </c>
      <c r="L118" s="2654"/>
      <c r="M118" s="4517"/>
      <c r="N118" s="4518"/>
      <c r="O118" s="4519"/>
      <c r="P118" s="2733" t="s">
        <v>942</v>
      </c>
      <c r="Q118" s="2480"/>
      <c r="R118" s="2480"/>
      <c r="S118" s="2733"/>
      <c r="T118" s="2733"/>
      <c r="U118" s="2733"/>
      <c r="V118" s="2733"/>
    </row>
    <row r="119" spans="2:22">
      <c r="B119" s="2269" t="s">
        <v>953</v>
      </c>
      <c r="C119" s="2636">
        <f t="shared" si="34"/>
        <v>100</v>
      </c>
      <c r="D119" s="2742">
        <v>0.04</v>
      </c>
      <c r="E119" s="2739">
        <v>1</v>
      </c>
      <c r="F119" s="2743">
        <v>5</v>
      </c>
      <c r="G119" s="4490">
        <f t="shared" si="35"/>
        <v>4.2105263157894736E-2</v>
      </c>
      <c r="H119" s="4491"/>
      <c r="I119" s="4492">
        <f t="shared" si="36"/>
        <v>4</v>
      </c>
      <c r="J119" s="4492"/>
      <c r="K119" s="2653">
        <f t="shared" si="37"/>
        <v>4.2105263157894735</v>
      </c>
      <c r="L119" s="2654"/>
      <c r="M119" s="4517"/>
      <c r="N119" s="4518"/>
      <c r="O119" s="4519"/>
      <c r="P119" s="2480"/>
      <c r="Q119" s="2480"/>
      <c r="R119" s="2480"/>
      <c r="S119" s="2480"/>
      <c r="T119" s="2480"/>
      <c r="U119" s="2480"/>
      <c r="V119" s="2480"/>
    </row>
    <row r="120" spans="2:22">
      <c r="B120" s="2277" t="s">
        <v>233</v>
      </c>
      <c r="C120" s="2636">
        <f t="shared" si="34"/>
        <v>100</v>
      </c>
      <c r="D120" s="2742">
        <v>0.1</v>
      </c>
      <c r="E120" s="2739">
        <v>1</v>
      </c>
      <c r="F120" s="2743">
        <v>5</v>
      </c>
      <c r="G120" s="4490">
        <f t="shared" si="35"/>
        <v>0.10526315789473684</v>
      </c>
      <c r="H120" s="4491"/>
      <c r="I120" s="4492">
        <f t="shared" si="36"/>
        <v>10</v>
      </c>
      <c r="J120" s="4492"/>
      <c r="K120" s="2653">
        <f t="shared" si="37"/>
        <v>10.526315789473683</v>
      </c>
      <c r="L120" s="2654"/>
      <c r="M120" s="4517"/>
      <c r="N120" s="4518"/>
      <c r="O120" s="4519"/>
      <c r="P120" s="2480"/>
      <c r="Q120" s="2480"/>
      <c r="R120" s="2480"/>
      <c r="S120" s="2480"/>
      <c r="T120" s="2480"/>
      <c r="U120" s="2480"/>
      <c r="V120" s="2480"/>
    </row>
    <row r="121" spans="2:22">
      <c r="B121" s="2269" t="s">
        <v>954</v>
      </c>
      <c r="C121" s="2636">
        <f t="shared" si="34"/>
        <v>100</v>
      </c>
      <c r="D121" s="2742">
        <v>0.09</v>
      </c>
      <c r="E121" s="2739">
        <v>1</v>
      </c>
      <c r="F121" s="2743">
        <v>5</v>
      </c>
      <c r="G121" s="4490">
        <f t="shared" si="35"/>
        <v>9.4736842105263147E-2</v>
      </c>
      <c r="H121" s="4491"/>
      <c r="I121" s="4492">
        <f t="shared" si="36"/>
        <v>9</v>
      </c>
      <c r="J121" s="4492"/>
      <c r="K121" s="2653">
        <f t="shared" si="37"/>
        <v>9.473684210526315</v>
      </c>
      <c r="L121" s="2654"/>
      <c r="M121" s="4517"/>
      <c r="N121" s="4518"/>
      <c r="O121" s="4519"/>
      <c r="P121" s="202" t="s">
        <v>952</v>
      </c>
      <c r="Q121" s="2480"/>
      <c r="R121" s="2480"/>
      <c r="S121" s="2480"/>
      <c r="T121" s="2480"/>
      <c r="U121" s="2480"/>
      <c r="V121" s="2480"/>
    </row>
    <row r="122" spans="2:22">
      <c r="B122" s="2269" t="s">
        <v>955</v>
      </c>
      <c r="C122" s="2636">
        <f t="shared" si="34"/>
        <v>8</v>
      </c>
      <c r="D122" s="2742">
        <v>0.1</v>
      </c>
      <c r="E122" s="2739">
        <v>1</v>
      </c>
      <c r="F122" s="2743">
        <v>5</v>
      </c>
      <c r="G122" s="4490">
        <f t="shared" si="35"/>
        <v>0.10526315789473684</v>
      </c>
      <c r="H122" s="4491"/>
      <c r="I122" s="4492">
        <f t="shared" si="36"/>
        <v>0.8</v>
      </c>
      <c r="J122" s="4492"/>
      <c r="K122" s="2653">
        <f t="shared" si="37"/>
        <v>0.84210526315789469</v>
      </c>
      <c r="L122" s="2654"/>
      <c r="M122" s="4517"/>
      <c r="N122" s="4518"/>
      <c r="O122" s="4519"/>
      <c r="P122" s="2480"/>
      <c r="Q122" s="2480"/>
      <c r="R122" s="2480"/>
      <c r="S122" s="2480"/>
      <c r="T122" s="2480"/>
      <c r="U122" s="2480"/>
      <c r="V122" s="2480"/>
    </row>
    <row r="123" spans="2:22">
      <c r="B123" s="2269" t="s">
        <v>956</v>
      </c>
      <c r="C123" s="2636">
        <f t="shared" si="34"/>
        <v>4</v>
      </c>
      <c r="D123" s="2742">
        <v>7.0000000000000007E-2</v>
      </c>
      <c r="E123" s="2739">
        <v>1</v>
      </c>
      <c r="F123" s="2743">
        <v>5</v>
      </c>
      <c r="G123" s="4490">
        <f t="shared" si="35"/>
        <v>7.3684210526315796E-2</v>
      </c>
      <c r="H123" s="4491"/>
      <c r="I123" s="4492">
        <f t="shared" si="36"/>
        <v>0.28000000000000003</v>
      </c>
      <c r="J123" s="4492"/>
      <c r="K123" s="2653">
        <f t="shared" si="37"/>
        <v>0.29473684210526319</v>
      </c>
      <c r="L123" s="2654"/>
      <c r="M123" s="4517"/>
      <c r="N123" s="4518"/>
      <c r="O123" s="4519"/>
      <c r="P123" s="2480"/>
      <c r="Q123" s="2480"/>
      <c r="R123" s="2480"/>
      <c r="S123" s="2480"/>
      <c r="T123" s="2480"/>
      <c r="U123" s="2480"/>
      <c r="V123" s="2480"/>
    </row>
    <row r="124" spans="2:22" ht="21">
      <c r="B124" s="2278" t="s">
        <v>958</v>
      </c>
      <c r="C124" s="2279">
        <f>SUM(C118:C123)</f>
        <v>412</v>
      </c>
      <c r="D124" s="2655"/>
      <c r="E124" s="2655"/>
      <c r="F124" s="2280"/>
      <c r="G124" s="2280"/>
      <c r="H124" s="2280"/>
      <c r="I124" s="4520">
        <f>SUM(I118:I123)</f>
        <v>28.080000000000002</v>
      </c>
      <c r="J124" s="4520"/>
      <c r="K124" s="4488">
        <f>SUM(K118:K123)</f>
        <v>29.557894736842101</v>
      </c>
      <c r="L124" s="4489"/>
      <c r="M124" s="4517"/>
      <c r="N124" s="4518"/>
      <c r="O124" s="4519"/>
      <c r="P124" s="2480"/>
      <c r="Q124" s="2480"/>
      <c r="R124" s="2480"/>
      <c r="S124" s="2480"/>
      <c r="T124" s="2480"/>
      <c r="U124" s="2480"/>
      <c r="V124" s="2480"/>
    </row>
    <row r="125" spans="2:22">
      <c r="B125" s="4441" t="s">
        <v>982</v>
      </c>
      <c r="C125" s="4442"/>
      <c r="D125" s="4442"/>
      <c r="E125" s="4442"/>
      <c r="F125" s="4442"/>
      <c r="G125" s="4442"/>
      <c r="H125" s="4442"/>
      <c r="I125" s="4442"/>
      <c r="J125" s="4442"/>
      <c r="K125" s="4442"/>
      <c r="L125" s="4442"/>
      <c r="M125" s="4442"/>
      <c r="N125" s="4442"/>
      <c r="O125" s="4443"/>
      <c r="P125" s="2480"/>
      <c r="Q125" s="2480"/>
      <c r="R125" s="2480"/>
      <c r="S125" s="2480"/>
      <c r="T125" s="2480"/>
      <c r="U125" s="2480"/>
      <c r="V125" s="2480"/>
    </row>
    <row r="126" spans="2:22">
      <c r="B126" s="4444"/>
      <c r="C126" s="4445"/>
      <c r="D126" s="4445"/>
      <c r="E126" s="4445"/>
      <c r="F126" s="4445"/>
      <c r="G126" s="4445"/>
      <c r="H126" s="4445"/>
      <c r="I126" s="4445"/>
      <c r="J126" s="4445"/>
      <c r="K126" s="4445"/>
      <c r="L126" s="4445"/>
      <c r="M126" s="4445"/>
      <c r="N126" s="4445"/>
      <c r="O126" s="4446"/>
      <c r="P126" s="2480"/>
      <c r="Q126" s="2480"/>
      <c r="R126" s="2480"/>
      <c r="S126" s="2480"/>
      <c r="T126" s="2480"/>
      <c r="U126" s="2480"/>
      <c r="V126" s="2480"/>
    </row>
    <row r="127" spans="2:22" ht="15.75">
      <c r="B127" s="4447" t="s">
        <v>960</v>
      </c>
      <c r="C127" s="4448" t="s">
        <v>929</v>
      </c>
      <c r="D127" s="4451" t="s">
        <v>961</v>
      </c>
      <c r="E127" s="4453" t="s">
        <v>976</v>
      </c>
      <c r="F127" s="4455" t="s">
        <v>963</v>
      </c>
      <c r="G127" s="4457" t="s">
        <v>964</v>
      </c>
      <c r="H127" s="4459" t="s">
        <v>965</v>
      </c>
      <c r="I127" s="4460"/>
      <c r="J127" s="4460"/>
      <c r="K127" s="4462" t="s">
        <v>983</v>
      </c>
      <c r="L127" s="4465" t="s">
        <v>978</v>
      </c>
      <c r="M127" s="4468" t="s">
        <v>984</v>
      </c>
      <c r="N127" s="4469"/>
      <c r="O127" s="4470"/>
      <c r="P127" s="2734" t="s">
        <v>6932</v>
      </c>
      <c r="Q127" s="2480"/>
      <c r="R127" s="2480"/>
      <c r="S127" s="2480"/>
      <c r="T127" s="2480"/>
      <c r="U127" s="2480"/>
      <c r="V127" s="2480"/>
    </row>
    <row r="128" spans="2:22">
      <c r="B128" s="4447"/>
      <c r="C128" s="4449"/>
      <c r="D128" s="4451"/>
      <c r="E128" s="4453"/>
      <c r="F128" s="4455"/>
      <c r="G128" s="4457"/>
      <c r="H128" s="4459"/>
      <c r="I128" s="4460"/>
      <c r="J128" s="4460"/>
      <c r="K128" s="4463"/>
      <c r="L128" s="4466"/>
      <c r="M128" s="4459"/>
      <c r="N128" s="4460"/>
      <c r="O128" s="3466"/>
      <c r="P128" s="2735" t="s">
        <v>6933</v>
      </c>
      <c r="Q128" s="2480"/>
      <c r="R128" s="2480"/>
      <c r="S128" s="2480"/>
      <c r="T128" s="2480"/>
      <c r="U128" s="2480"/>
      <c r="V128" s="2480"/>
    </row>
    <row r="129" spans="2:22">
      <c r="B129" s="4447"/>
      <c r="C129" s="4449"/>
      <c r="D129" s="4451"/>
      <c r="E129" s="4453"/>
      <c r="F129" s="4455"/>
      <c r="G129" s="4457"/>
      <c r="H129" s="4459"/>
      <c r="I129" s="4460"/>
      <c r="J129" s="4460"/>
      <c r="K129" s="4463"/>
      <c r="L129" s="4466"/>
      <c r="M129" s="4459"/>
      <c r="N129" s="4460"/>
      <c r="O129" s="3466"/>
      <c r="P129" s="2480"/>
      <c r="Q129" s="2480"/>
      <c r="R129" s="2480"/>
      <c r="S129" s="2480"/>
      <c r="T129" s="2480"/>
      <c r="U129" s="2480"/>
      <c r="V129" s="2480"/>
    </row>
    <row r="130" spans="2:22">
      <c r="B130" s="4447"/>
      <c r="C130" s="4450"/>
      <c r="D130" s="4452"/>
      <c r="E130" s="4454"/>
      <c r="F130" s="4456"/>
      <c r="G130" s="4458"/>
      <c r="H130" s="3467"/>
      <c r="I130" s="4461"/>
      <c r="J130" s="4461"/>
      <c r="K130" s="4464"/>
      <c r="L130" s="4467"/>
      <c r="M130" s="3467"/>
      <c r="N130" s="4461"/>
      <c r="O130" s="4471"/>
      <c r="P130" s="2480"/>
      <c r="Q130" s="2480"/>
      <c r="R130" s="2480"/>
      <c r="S130" s="2480"/>
      <c r="T130" s="2480"/>
      <c r="U130" s="2480"/>
      <c r="V130" s="2480"/>
    </row>
    <row r="131" spans="2:22">
      <c r="B131" s="2269" t="s">
        <v>951</v>
      </c>
      <c r="C131" s="2636">
        <f t="shared" ref="C131:C136" si="38">C118</f>
        <v>100</v>
      </c>
      <c r="D131" s="2738" t="s">
        <v>969</v>
      </c>
      <c r="E131" s="2739">
        <v>5</v>
      </c>
      <c r="F131" s="2270">
        <f t="shared" ref="F131:F136" si="39">IF(C131=0,0,E131-(E131*F118%))</f>
        <v>4.75</v>
      </c>
      <c r="G131" s="2656">
        <f t="shared" ref="G131:G136" si="40">I118</f>
        <v>4</v>
      </c>
      <c r="H131" s="2272">
        <f t="shared" ref="H131:H136" si="41">IF(I118=0,0,INT(I118/F131))</f>
        <v>0</v>
      </c>
      <c r="I131" s="2273">
        <f t="shared" ref="I131:I136" si="42">I118-(F131*H131)</f>
        <v>4</v>
      </c>
      <c r="J131" s="2274" t="s">
        <v>985</v>
      </c>
      <c r="K131" s="2736">
        <v>12</v>
      </c>
      <c r="L131" s="2616">
        <f t="shared" ref="L131:L136" si="43">C118*E118</f>
        <v>100</v>
      </c>
      <c r="M131" s="2657">
        <f t="shared" ref="M131:M136" si="44">IF(K131=0,0,INT(E118*C118/K131))</f>
        <v>8</v>
      </c>
      <c r="N131" s="2273">
        <f t="shared" ref="N131:N136" si="45">(C118*E118)-(M131*K131)</f>
        <v>4</v>
      </c>
      <c r="O131" s="2658" t="str">
        <f t="shared" ref="O131:O137" si="46">IF(N131=0,0,"Louches/Mx")</f>
        <v>Louches/Mx</v>
      </c>
      <c r="P131" s="2480"/>
      <c r="Q131" s="2480"/>
      <c r="R131" s="2480"/>
      <c r="S131" s="2480"/>
      <c r="T131" s="2480"/>
      <c r="U131" s="2480"/>
      <c r="V131" s="2480"/>
    </row>
    <row r="132" spans="2:22" ht="15.75">
      <c r="B132" s="2269" t="s">
        <v>953</v>
      </c>
      <c r="C132" s="2636">
        <f t="shared" si="38"/>
        <v>100</v>
      </c>
      <c r="D132" s="2738" t="s">
        <v>969</v>
      </c>
      <c r="E132" s="2739">
        <v>1.5</v>
      </c>
      <c r="F132" s="2270">
        <f t="shared" si="39"/>
        <v>1.425</v>
      </c>
      <c r="G132" s="2656">
        <f t="shared" si="40"/>
        <v>4</v>
      </c>
      <c r="H132" s="2272">
        <f t="shared" si="41"/>
        <v>2</v>
      </c>
      <c r="I132" s="2273">
        <f t="shared" si="42"/>
        <v>1.1499999999999999</v>
      </c>
      <c r="J132" s="2274" t="s">
        <v>985</v>
      </c>
      <c r="K132" s="2736">
        <v>20</v>
      </c>
      <c r="L132" s="2616">
        <f t="shared" si="43"/>
        <v>100</v>
      </c>
      <c r="M132" s="2657">
        <f t="shared" si="44"/>
        <v>5</v>
      </c>
      <c r="N132" s="2273">
        <f t="shared" si="45"/>
        <v>0</v>
      </c>
      <c r="O132" s="2658">
        <f t="shared" si="46"/>
        <v>0</v>
      </c>
      <c r="P132" s="2733" t="s">
        <v>942</v>
      </c>
      <c r="Q132" s="2480"/>
      <c r="R132" s="2480"/>
      <c r="S132" s="2733"/>
      <c r="T132" s="2733"/>
      <c r="U132" s="2733"/>
      <c r="V132" s="2733"/>
    </row>
    <row r="133" spans="2:22">
      <c r="B133" s="2277" t="s">
        <v>233</v>
      </c>
      <c r="C133" s="2636">
        <f t="shared" si="38"/>
        <v>100</v>
      </c>
      <c r="D133" s="2738" t="s">
        <v>969</v>
      </c>
      <c r="E133" s="2739">
        <v>1.5</v>
      </c>
      <c r="F133" s="2270">
        <f t="shared" si="39"/>
        <v>1.425</v>
      </c>
      <c r="G133" s="2656">
        <f t="shared" si="40"/>
        <v>10</v>
      </c>
      <c r="H133" s="2272">
        <f t="shared" si="41"/>
        <v>7</v>
      </c>
      <c r="I133" s="2273">
        <f t="shared" si="42"/>
        <v>2.5000000000000355E-2</v>
      </c>
      <c r="J133" s="2274" t="s">
        <v>985</v>
      </c>
      <c r="K133" s="2736">
        <v>20</v>
      </c>
      <c r="L133" s="2616">
        <f t="shared" si="43"/>
        <v>100</v>
      </c>
      <c r="M133" s="2657">
        <f t="shared" si="44"/>
        <v>5</v>
      </c>
      <c r="N133" s="2273">
        <f t="shared" si="45"/>
        <v>0</v>
      </c>
      <c r="O133" s="2658">
        <f t="shared" si="46"/>
        <v>0</v>
      </c>
      <c r="P133" s="2480"/>
      <c r="Q133" s="2480"/>
      <c r="R133" s="2480"/>
      <c r="S133" s="2480"/>
      <c r="T133" s="2480"/>
      <c r="U133" s="2480"/>
      <c r="V133" s="2480"/>
    </row>
    <row r="134" spans="2:22">
      <c r="B134" s="2269" t="s">
        <v>954</v>
      </c>
      <c r="C134" s="2636">
        <f t="shared" si="38"/>
        <v>100</v>
      </c>
      <c r="D134" s="2738" t="s">
        <v>969</v>
      </c>
      <c r="E134" s="2739">
        <v>1.5</v>
      </c>
      <c r="F134" s="2270">
        <f t="shared" si="39"/>
        <v>1.425</v>
      </c>
      <c r="G134" s="2656">
        <f t="shared" si="40"/>
        <v>9</v>
      </c>
      <c r="H134" s="2272">
        <f t="shared" si="41"/>
        <v>6</v>
      </c>
      <c r="I134" s="2273">
        <f t="shared" si="42"/>
        <v>0.44999999999999929</v>
      </c>
      <c r="J134" s="2274" t="s">
        <v>985</v>
      </c>
      <c r="K134" s="2736">
        <v>20</v>
      </c>
      <c r="L134" s="2616">
        <f t="shared" si="43"/>
        <v>100</v>
      </c>
      <c r="M134" s="2657">
        <f t="shared" si="44"/>
        <v>5</v>
      </c>
      <c r="N134" s="2273">
        <f t="shared" si="45"/>
        <v>0</v>
      </c>
      <c r="O134" s="2658">
        <f t="shared" si="46"/>
        <v>0</v>
      </c>
      <c r="P134" s="202" t="s">
        <v>952</v>
      </c>
      <c r="Q134" s="2480"/>
      <c r="R134" s="2480"/>
      <c r="S134" s="2480"/>
      <c r="T134" s="2480"/>
      <c r="U134" s="2480"/>
      <c r="V134" s="2480"/>
    </row>
    <row r="135" spans="2:22">
      <c r="B135" s="2269" t="s">
        <v>955</v>
      </c>
      <c r="C135" s="2636">
        <f t="shared" si="38"/>
        <v>8</v>
      </c>
      <c r="D135" s="2738" t="s">
        <v>969</v>
      </c>
      <c r="E135" s="2739">
        <v>1.5</v>
      </c>
      <c r="F135" s="2270">
        <f t="shared" si="39"/>
        <v>1.425</v>
      </c>
      <c r="G135" s="2656">
        <f t="shared" si="40"/>
        <v>0.8</v>
      </c>
      <c r="H135" s="2272">
        <f t="shared" si="41"/>
        <v>0</v>
      </c>
      <c r="I135" s="2273">
        <f t="shared" si="42"/>
        <v>0.8</v>
      </c>
      <c r="J135" s="2274" t="s">
        <v>985</v>
      </c>
      <c r="K135" s="2736">
        <v>20</v>
      </c>
      <c r="L135" s="2616">
        <f t="shared" si="43"/>
        <v>8</v>
      </c>
      <c r="M135" s="2657">
        <f t="shared" si="44"/>
        <v>0</v>
      </c>
      <c r="N135" s="2273">
        <f t="shared" si="45"/>
        <v>8</v>
      </c>
      <c r="O135" s="2658" t="str">
        <f t="shared" si="46"/>
        <v>Louches/Mx</v>
      </c>
      <c r="P135" s="2480"/>
      <c r="Q135" s="2480"/>
      <c r="R135" s="2480"/>
      <c r="S135" s="2480"/>
      <c r="T135" s="2480"/>
      <c r="U135" s="2480"/>
      <c r="V135" s="2480"/>
    </row>
    <row r="136" spans="2:22">
      <c r="B136" s="2269" t="s">
        <v>956</v>
      </c>
      <c r="C136" s="2636">
        <f t="shared" si="38"/>
        <v>4</v>
      </c>
      <c r="D136" s="2740" t="s">
        <v>969</v>
      </c>
      <c r="E136" s="2741">
        <v>1.5</v>
      </c>
      <c r="F136" s="2620">
        <f t="shared" si="39"/>
        <v>1.425</v>
      </c>
      <c r="G136" s="2659">
        <f t="shared" si="40"/>
        <v>0.28000000000000003</v>
      </c>
      <c r="H136" s="2622">
        <f t="shared" si="41"/>
        <v>0</v>
      </c>
      <c r="I136" s="2623">
        <f t="shared" si="42"/>
        <v>0.28000000000000003</v>
      </c>
      <c r="J136" s="2624" t="s">
        <v>985</v>
      </c>
      <c r="K136" s="2737">
        <v>20</v>
      </c>
      <c r="L136" s="2625">
        <f t="shared" si="43"/>
        <v>4</v>
      </c>
      <c r="M136" s="2660">
        <f t="shared" si="44"/>
        <v>0</v>
      </c>
      <c r="N136" s="2623">
        <f t="shared" si="45"/>
        <v>4</v>
      </c>
      <c r="O136" s="2661" t="str">
        <f t="shared" si="46"/>
        <v>Louches/Mx</v>
      </c>
      <c r="P136" s="2480"/>
      <c r="Q136" s="2480"/>
      <c r="R136" s="2480"/>
      <c r="S136" s="2480"/>
      <c r="T136" s="2480"/>
      <c r="U136" s="2480"/>
      <c r="V136" s="2480"/>
    </row>
    <row r="137" spans="2:22">
      <c r="B137" s="4482" t="s">
        <v>958</v>
      </c>
      <c r="C137" s="4484">
        <f>SUM(C131:C136)</f>
        <v>412</v>
      </c>
      <c r="D137" s="2280"/>
      <c r="E137" s="2280"/>
      <c r="F137" s="2280"/>
      <c r="G137" s="3474">
        <f>SUM(G131:G136)</f>
        <v>28.080000000000002</v>
      </c>
      <c r="H137" s="3427">
        <f>SUM(H131:H136)</f>
        <v>15</v>
      </c>
      <c r="I137" s="3489">
        <f>SUM(I131:I136)</f>
        <v>6.7050000000000001</v>
      </c>
      <c r="J137" s="4486" t="s">
        <v>985</v>
      </c>
      <c r="K137" s="2280"/>
      <c r="L137" s="3474">
        <f>SUM(L131:L136)</f>
        <v>412</v>
      </c>
      <c r="M137" s="3427">
        <f>SUM(M131:M136)</f>
        <v>23</v>
      </c>
      <c r="N137" s="3489">
        <f>SUM(N131:N136)</f>
        <v>16</v>
      </c>
      <c r="O137" s="4475" t="str">
        <f t="shared" si="46"/>
        <v>Louches/Mx</v>
      </c>
      <c r="P137" s="2480"/>
      <c r="Q137" s="2480"/>
      <c r="R137" s="2480"/>
      <c r="S137" s="2480"/>
      <c r="T137" s="2480"/>
      <c r="U137" s="2480"/>
      <c r="V137" s="2480"/>
    </row>
    <row r="138" spans="2:22">
      <c r="B138" s="4483"/>
      <c r="C138" s="4485"/>
      <c r="D138" s="2281"/>
      <c r="E138" s="2281"/>
      <c r="F138" s="2281"/>
      <c r="G138" s="4472"/>
      <c r="H138" s="4473"/>
      <c r="I138" s="4474"/>
      <c r="J138" s="4487"/>
      <c r="K138" s="2281"/>
      <c r="L138" s="4472"/>
      <c r="M138" s="4473"/>
      <c r="N138" s="4474"/>
      <c r="O138" s="4476"/>
      <c r="P138" s="2480"/>
      <c r="Q138" s="2480"/>
      <c r="R138" s="2480"/>
      <c r="S138" s="2480"/>
      <c r="T138" s="2480"/>
      <c r="U138" s="2480"/>
      <c r="V138" s="2480"/>
    </row>
    <row r="139" spans="2:22">
      <c r="B139" s="2662"/>
      <c r="C139" s="2663"/>
      <c r="D139" s="2597"/>
      <c r="E139" s="2597"/>
      <c r="F139" s="2597"/>
      <c r="G139" s="2664"/>
      <c r="H139" s="2665"/>
      <c r="I139" s="2666"/>
      <c r="J139" s="2667"/>
      <c r="K139" s="2597"/>
      <c r="L139" s="2664"/>
      <c r="M139" s="2665"/>
      <c r="N139" s="2666"/>
      <c r="O139" s="2668"/>
      <c r="P139" s="2480"/>
      <c r="Q139" s="2480"/>
      <c r="R139" s="2480"/>
      <c r="S139" s="2480"/>
      <c r="T139" s="2480"/>
      <c r="U139" s="2480"/>
      <c r="V139" s="2480"/>
    </row>
    <row r="140" spans="2:22">
      <c r="B140" s="200" t="s">
        <v>986</v>
      </c>
      <c r="C140" s="201"/>
      <c r="D140" s="202"/>
      <c r="E140" s="201"/>
      <c r="F140" s="203" t="s">
        <v>987</v>
      </c>
      <c r="G140" s="202"/>
      <c r="H140" s="204"/>
      <c r="I140" s="202"/>
      <c r="J140" s="202"/>
      <c r="K140" s="202"/>
      <c r="L140" s="202"/>
      <c r="M140" s="201" t="s">
        <v>183</v>
      </c>
      <c r="N140" s="202"/>
      <c r="O140" s="205"/>
      <c r="P140" s="2480"/>
      <c r="Q140" s="2480"/>
      <c r="R140" s="2480"/>
      <c r="S140" s="2480"/>
      <c r="T140" s="2480"/>
      <c r="U140" s="2480"/>
      <c r="V140" s="2480"/>
    </row>
    <row r="141" spans="2:22">
      <c r="B141" s="200" t="s">
        <v>988</v>
      </c>
      <c r="C141" s="201"/>
      <c r="D141" s="202"/>
      <c r="E141" s="202"/>
      <c r="F141" s="201" t="s">
        <v>989</v>
      </c>
      <c r="G141" s="202"/>
      <c r="H141" s="204"/>
      <c r="I141" s="202"/>
      <c r="J141" s="202"/>
      <c r="K141" s="202"/>
      <c r="L141" s="201" t="s">
        <v>990</v>
      </c>
      <c r="M141" s="202"/>
      <c r="N141" s="202"/>
      <c r="O141" s="205"/>
      <c r="P141" s="2480"/>
      <c r="Q141" s="2480"/>
      <c r="R141" s="2480"/>
      <c r="S141" s="2480"/>
      <c r="T141" s="2480"/>
      <c r="U141" s="2480"/>
      <c r="V141" s="2480"/>
    </row>
    <row r="142" spans="2:22" ht="15.75">
      <c r="B142" s="4477" t="s">
        <v>942</v>
      </c>
      <c r="C142" s="4478"/>
      <c r="D142" s="4478"/>
      <c r="E142" s="4478"/>
      <c r="F142" s="4478"/>
      <c r="G142" s="4478"/>
      <c r="H142" s="4478"/>
      <c r="I142" s="4478"/>
      <c r="J142" s="4478"/>
      <c r="K142" s="4478"/>
      <c r="L142" s="4478"/>
      <c r="M142" s="4478"/>
      <c r="N142" s="4478"/>
      <c r="O142" s="4479"/>
      <c r="P142" s="2480"/>
      <c r="Q142" s="2480"/>
      <c r="R142" s="2480"/>
      <c r="S142" s="2480"/>
      <c r="T142" s="2480"/>
      <c r="U142" s="2480"/>
      <c r="V142" s="2480"/>
    </row>
    <row r="143" spans="2:22" ht="15.75" thickBot="1">
      <c r="B143" s="2669" t="str">
        <f>SUBSTITUTE(ADDRESS(1,COLUMN(),4),"1","")</f>
        <v>B</v>
      </c>
      <c r="C143" s="2670" t="str">
        <f t="shared" ref="C143:O143" si="47">SUBSTITUTE(ADDRESS(1,COLUMN(),4),"1","")</f>
        <v>C</v>
      </c>
      <c r="D143" s="2670" t="str">
        <f t="shared" si="47"/>
        <v>D</v>
      </c>
      <c r="E143" s="2670" t="str">
        <f t="shared" si="47"/>
        <v>E</v>
      </c>
      <c r="F143" s="2670" t="str">
        <f t="shared" si="47"/>
        <v>F</v>
      </c>
      <c r="G143" s="2670" t="str">
        <f t="shared" si="47"/>
        <v>G</v>
      </c>
      <c r="H143" s="2670" t="str">
        <f t="shared" si="47"/>
        <v>H</v>
      </c>
      <c r="I143" s="2670" t="str">
        <f t="shared" si="47"/>
        <v>I</v>
      </c>
      <c r="J143" s="2670" t="str">
        <f t="shared" si="47"/>
        <v>J</v>
      </c>
      <c r="K143" s="2671" t="str">
        <f t="shared" si="47"/>
        <v>K</v>
      </c>
      <c r="L143" s="2671" t="str">
        <f t="shared" si="47"/>
        <v>L</v>
      </c>
      <c r="M143" s="2670" t="str">
        <f t="shared" si="47"/>
        <v>M</v>
      </c>
      <c r="N143" s="2670" t="str">
        <f t="shared" si="47"/>
        <v>N</v>
      </c>
      <c r="O143" s="2672" t="str">
        <f t="shared" si="47"/>
        <v>O</v>
      </c>
      <c r="P143" s="2673" t="s">
        <v>991</v>
      </c>
      <c r="Q143" s="2480"/>
      <c r="R143" s="2480"/>
      <c r="S143" s="2480"/>
      <c r="T143" s="2480"/>
      <c r="U143" s="2480"/>
      <c r="V143" s="2480"/>
    </row>
    <row r="144" spans="2:22" ht="15.75">
      <c r="B144" s="4480" t="s">
        <v>936</v>
      </c>
      <c r="C144" s="4481"/>
      <c r="D144" s="4481"/>
      <c r="E144" s="4481"/>
      <c r="F144" s="4481"/>
      <c r="G144" s="4481"/>
      <c r="H144" s="4481"/>
      <c r="I144" s="4481"/>
      <c r="J144" s="4481"/>
      <c r="K144" s="4481"/>
      <c r="L144" s="4481"/>
      <c r="M144" s="4481"/>
      <c r="N144" s="4481"/>
      <c r="O144" s="2674"/>
      <c r="P144" s="2595"/>
      <c r="Q144" s="2480"/>
      <c r="R144" s="2480"/>
      <c r="S144" s="2480"/>
      <c r="T144" s="2480"/>
      <c r="U144" s="2480"/>
      <c r="V144" s="2480"/>
    </row>
    <row r="145" spans="1:22">
      <c r="B145" s="206" t="s">
        <v>127</v>
      </c>
      <c r="C145" s="207" t="str">
        <f ca="1">CELL("nomfichier")</f>
        <v>E:\0-UPRT\1-UPRT.FR-SITE-WEB\ff-fiches-fabrications\ff-fiches-fabrication-maj-08-2020\12.colonnes\[FP.12.colonnes.B.xlsx]Nota</v>
      </c>
      <c r="D145" s="207"/>
      <c r="E145" s="207"/>
      <c r="F145" s="207"/>
      <c r="G145" s="207"/>
      <c r="H145" s="207"/>
      <c r="I145" s="207"/>
      <c r="J145" s="207"/>
      <c r="K145" s="207"/>
      <c r="L145" s="207"/>
      <c r="M145" s="207"/>
      <c r="N145" s="207"/>
      <c r="O145" s="208"/>
      <c r="P145" s="2595"/>
      <c r="Q145" s="2480"/>
      <c r="R145" s="2480"/>
      <c r="S145" s="2480"/>
      <c r="T145" s="2480"/>
      <c r="U145" s="2480"/>
      <c r="V145" s="2480"/>
    </row>
    <row r="146" spans="1:22">
      <c r="B146" s="209" t="s">
        <v>845</v>
      </c>
      <c r="C146" s="207" t="s">
        <v>992</v>
      </c>
      <c r="D146" s="207"/>
      <c r="E146" s="207"/>
      <c r="F146" s="207"/>
      <c r="G146" s="207"/>
      <c r="H146" s="207"/>
      <c r="I146" s="207"/>
      <c r="J146" s="207"/>
      <c r="K146" s="207"/>
      <c r="L146" s="207"/>
      <c r="M146" s="207"/>
      <c r="N146" s="207"/>
      <c r="O146" s="208"/>
      <c r="P146" s="2595"/>
      <c r="Q146" s="2480"/>
      <c r="R146" s="2480"/>
      <c r="S146" s="2480"/>
      <c r="T146" s="2480"/>
      <c r="U146" s="2480"/>
      <c r="V146" s="2480"/>
    </row>
    <row r="147" spans="1:22" ht="15.75" thickBot="1">
      <c r="B147" s="4438" t="s">
        <v>47</v>
      </c>
      <c r="C147" s="4439"/>
      <c r="D147" s="4439"/>
      <c r="E147" s="4439"/>
      <c r="F147" s="4439"/>
      <c r="G147" s="4439"/>
      <c r="H147" s="4439"/>
      <c r="I147" s="4439"/>
      <c r="J147" s="4439"/>
      <c r="K147" s="4439"/>
      <c r="L147" s="4439"/>
      <c r="M147" s="4439"/>
      <c r="N147" s="4439"/>
      <c r="O147" s="4440"/>
      <c r="P147" s="2595"/>
      <c r="Q147" s="2480"/>
      <c r="R147" s="2480"/>
      <c r="S147" s="2480"/>
      <c r="T147" s="2480"/>
      <c r="U147" s="2480"/>
      <c r="V147" s="2480"/>
    </row>
    <row r="148" spans="1:22">
      <c r="B148" s="2594"/>
      <c r="C148" s="2594"/>
      <c r="D148" s="2594"/>
      <c r="E148" s="2594"/>
      <c r="F148" s="2594"/>
      <c r="G148" s="2594"/>
      <c r="H148" s="2594"/>
      <c r="I148" s="2594"/>
      <c r="J148" s="2594"/>
      <c r="K148" s="2594"/>
      <c r="L148" s="2594"/>
      <c r="M148" s="2595"/>
      <c r="N148" s="2595"/>
      <c r="O148" s="2595"/>
      <c r="P148" s="2595"/>
      <c r="Q148" s="2480"/>
      <c r="R148" s="2480"/>
      <c r="S148" s="2480"/>
      <c r="T148" s="2480"/>
      <c r="U148" s="2480"/>
      <c r="V148" s="2480"/>
    </row>
    <row r="149" spans="1:22">
      <c r="A149" s="2594"/>
      <c r="B149" s="2596"/>
      <c r="C149" s="2594"/>
      <c r="D149" s="2594"/>
      <c r="E149" s="2594"/>
      <c r="F149" s="2594"/>
      <c r="G149" s="2594"/>
      <c r="H149" s="2594"/>
      <c r="I149" s="2594"/>
      <c r="J149" s="2594"/>
      <c r="K149" s="2594"/>
      <c r="L149" s="2594"/>
      <c r="M149" s="2595"/>
      <c r="N149" s="2595"/>
      <c r="O149" s="2595"/>
      <c r="P149" s="2595"/>
      <c r="Q149" s="2480"/>
      <c r="R149" s="2480"/>
      <c r="S149" s="2480"/>
      <c r="T149" s="2480"/>
      <c r="U149" s="2480"/>
      <c r="V149" s="2480"/>
    </row>
  </sheetData>
  <mergeCells count="180">
    <mergeCell ref="B8:K8"/>
    <mergeCell ref="L8:T8"/>
    <mergeCell ref="B9:D12"/>
    <mergeCell ref="E9:E12"/>
    <mergeCell ref="F9:F12"/>
    <mergeCell ref="G9:K9"/>
    <mergeCell ref="L9:M10"/>
    <mergeCell ref="N9:T12"/>
    <mergeCell ref="L11:M11"/>
    <mergeCell ref="G12:K12"/>
    <mergeCell ref="B17:D17"/>
    <mergeCell ref="M17:N17"/>
    <mergeCell ref="B18:D18"/>
    <mergeCell ref="M18:N18"/>
    <mergeCell ref="B19:D19"/>
    <mergeCell ref="M19:N19"/>
    <mergeCell ref="L12:M12"/>
    <mergeCell ref="B14:D14"/>
    <mergeCell ref="M14:N14"/>
    <mergeCell ref="B15:D15"/>
    <mergeCell ref="M15:N15"/>
    <mergeCell ref="B16:D16"/>
    <mergeCell ref="M16:N16"/>
    <mergeCell ref="B24:D24"/>
    <mergeCell ref="M24:N24"/>
    <mergeCell ref="B25:D25"/>
    <mergeCell ref="M25:N25"/>
    <mergeCell ref="B27:L27"/>
    <mergeCell ref="B35:J35"/>
    <mergeCell ref="K35:T35"/>
    <mergeCell ref="B20:D20"/>
    <mergeCell ref="M20:N20"/>
    <mergeCell ref="B21:D21"/>
    <mergeCell ref="M21:N21"/>
    <mergeCell ref="B23:D23"/>
    <mergeCell ref="M23:N23"/>
    <mergeCell ref="B42:J42"/>
    <mergeCell ref="K42:T42"/>
    <mergeCell ref="B43:E43"/>
    <mergeCell ref="H43:I43"/>
    <mergeCell ref="K43:L43"/>
    <mergeCell ref="M43:N43"/>
    <mergeCell ref="B36:E36"/>
    <mergeCell ref="G36:H36"/>
    <mergeCell ref="L36:N36"/>
    <mergeCell ref="B37:E37"/>
    <mergeCell ref="G37:H37"/>
    <mergeCell ref="M37:N37"/>
    <mergeCell ref="B44:E44"/>
    <mergeCell ref="H44:I44"/>
    <mergeCell ref="K44:L44"/>
    <mergeCell ref="B48:O50"/>
    <mergeCell ref="B52:B53"/>
    <mergeCell ref="C52:D53"/>
    <mergeCell ref="E52:L53"/>
    <mergeCell ref="M52:M53"/>
    <mergeCell ref="N52:N53"/>
    <mergeCell ref="O52:O53"/>
    <mergeCell ref="M59:O66"/>
    <mergeCell ref="B54:O55"/>
    <mergeCell ref="B56:O57"/>
    <mergeCell ref="B58:B60"/>
    <mergeCell ref="C58:C60"/>
    <mergeCell ref="D58:D60"/>
    <mergeCell ref="E58:E60"/>
    <mergeCell ref="F58:F60"/>
    <mergeCell ref="G58:H60"/>
    <mergeCell ref="I58:J60"/>
    <mergeCell ref="K58:L60"/>
    <mergeCell ref="L72:L78"/>
    <mergeCell ref="B67:O67"/>
    <mergeCell ref="B68:B69"/>
    <mergeCell ref="C68:C69"/>
    <mergeCell ref="I68:I69"/>
    <mergeCell ref="J68:J69"/>
    <mergeCell ref="K68:K69"/>
    <mergeCell ref="L68:L69"/>
    <mergeCell ref="B70:O71"/>
    <mergeCell ref="L86:L87"/>
    <mergeCell ref="M86:M87"/>
    <mergeCell ref="N86:N87"/>
    <mergeCell ref="O86:O87"/>
    <mergeCell ref="B89:E90"/>
    <mergeCell ref="G89:H90"/>
    <mergeCell ref="I89:J90"/>
    <mergeCell ref="M72:O78"/>
    <mergeCell ref="B85:O85"/>
    <mergeCell ref="B86:B87"/>
    <mergeCell ref="C86:C87"/>
    <mergeCell ref="F86:F87"/>
    <mergeCell ref="G86:G87"/>
    <mergeCell ref="H86:H87"/>
    <mergeCell ref="I86:I87"/>
    <mergeCell ref="J86:J87"/>
    <mergeCell ref="B72:B78"/>
    <mergeCell ref="C72:C78"/>
    <mergeCell ref="D72:D78"/>
    <mergeCell ref="E72:E78"/>
    <mergeCell ref="F72:F78"/>
    <mergeCell ref="G72:G78"/>
    <mergeCell ref="H72:J78"/>
    <mergeCell ref="K72:K78"/>
    <mergeCell ref="G102:G105"/>
    <mergeCell ref="H102:J105"/>
    <mergeCell ref="K102:K105"/>
    <mergeCell ref="L102:L105"/>
    <mergeCell ref="M102:O105"/>
    <mergeCell ref="I91:J92"/>
    <mergeCell ref="K91:L92"/>
    <mergeCell ref="M92:O98"/>
    <mergeCell ref="B100:O101"/>
    <mergeCell ref="B102:B105"/>
    <mergeCell ref="C102:C105"/>
    <mergeCell ref="D102:D105"/>
    <mergeCell ref="E102:E105"/>
    <mergeCell ref="F102:F105"/>
    <mergeCell ref="B91:B92"/>
    <mergeCell ref="C91:C92"/>
    <mergeCell ref="D91:D92"/>
    <mergeCell ref="E91:E92"/>
    <mergeCell ref="F91:G92"/>
    <mergeCell ref="H91:H92"/>
    <mergeCell ref="L112:L113"/>
    <mergeCell ref="M112:M113"/>
    <mergeCell ref="N112:N113"/>
    <mergeCell ref="O112:O113"/>
    <mergeCell ref="B114:O115"/>
    <mergeCell ref="B116:B117"/>
    <mergeCell ref="C116:C117"/>
    <mergeCell ref="D116:D117"/>
    <mergeCell ref="E116:E117"/>
    <mergeCell ref="F116:F117"/>
    <mergeCell ref="B112:B113"/>
    <mergeCell ref="C112:C113"/>
    <mergeCell ref="G112:G113"/>
    <mergeCell ref="H112:H113"/>
    <mergeCell ref="I112:I113"/>
    <mergeCell ref="J112:J113"/>
    <mergeCell ref="M117:O124"/>
    <mergeCell ref="G118:H118"/>
    <mergeCell ref="I118:J118"/>
    <mergeCell ref="G122:H122"/>
    <mergeCell ref="I122:J122"/>
    <mergeCell ref="G123:H123"/>
    <mergeCell ref="I123:J123"/>
    <mergeCell ref="I124:J124"/>
    <mergeCell ref="K124:L124"/>
    <mergeCell ref="G119:H119"/>
    <mergeCell ref="I119:J119"/>
    <mergeCell ref="G120:H120"/>
    <mergeCell ref="I120:J120"/>
    <mergeCell ref="G121:H121"/>
    <mergeCell ref="I121:J121"/>
    <mergeCell ref="G116:H117"/>
    <mergeCell ref="I116:J117"/>
    <mergeCell ref="K116:L117"/>
    <mergeCell ref="B147:O147"/>
    <mergeCell ref="B125:O126"/>
    <mergeCell ref="B127:B130"/>
    <mergeCell ref="C127:C130"/>
    <mergeCell ref="D127:D130"/>
    <mergeCell ref="E127:E130"/>
    <mergeCell ref="F127:F130"/>
    <mergeCell ref="G127:G130"/>
    <mergeCell ref="H127:J130"/>
    <mergeCell ref="K127:K130"/>
    <mergeCell ref="L127:L130"/>
    <mergeCell ref="M127:O130"/>
    <mergeCell ref="L137:L138"/>
    <mergeCell ref="M137:M138"/>
    <mergeCell ref="N137:N138"/>
    <mergeCell ref="O137:O138"/>
    <mergeCell ref="B142:O142"/>
    <mergeCell ref="B144:N144"/>
    <mergeCell ref="B137:B138"/>
    <mergeCell ref="C137:C138"/>
    <mergeCell ref="G137:G138"/>
    <mergeCell ref="H137:H138"/>
    <mergeCell ref="I137:I138"/>
    <mergeCell ref="J137:J138"/>
  </mergeCells>
  <pageMargins left="0.25" right="0.25" top="0.75" bottom="0.75" header="0.3" footer="0.3"/>
  <pageSetup paperSize="9" scale="7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987B5-8C2B-4E23-9F00-FA62CF01A1B2}">
  <dimension ref="A1:CM174"/>
  <sheetViews>
    <sheetView topLeftCell="A10" zoomScale="75" zoomScaleNormal="75" workbookViewId="0">
      <selection activeCell="AC9" sqref="AC9"/>
    </sheetView>
  </sheetViews>
  <sheetFormatPr baseColWidth="10" defaultRowHeight="12.75"/>
  <cols>
    <col min="1" max="1" width="1.85546875" style="78" customWidth="1"/>
    <col min="2" max="2" width="12.7109375" style="78" customWidth="1"/>
    <col min="3" max="3" width="3.28515625" style="78" customWidth="1"/>
    <col min="4" max="5" width="12.7109375" style="78" customWidth="1"/>
    <col min="6" max="6" width="3.28515625" style="78" customWidth="1"/>
    <col min="7" max="8" width="12.7109375" style="78" customWidth="1"/>
    <col min="9" max="9" width="3.28515625" style="78" customWidth="1"/>
    <col min="10" max="10" width="19.28515625" style="78" customWidth="1"/>
    <col min="11" max="11" width="12.7109375" style="78" customWidth="1"/>
    <col min="12" max="12" width="3.28515625" style="78" customWidth="1"/>
    <col min="13" max="13" width="21" style="78" customWidth="1"/>
    <col min="14" max="14" width="3" style="78" customWidth="1"/>
    <col min="15" max="15" width="12.7109375" style="78" customWidth="1"/>
    <col min="16" max="16" width="3.28515625" style="78" customWidth="1"/>
    <col min="17" max="17" width="13.5703125" style="78" customWidth="1"/>
    <col min="18" max="18" width="12.7109375" style="78" customWidth="1"/>
    <col min="19" max="19" width="3.28515625" style="78" customWidth="1"/>
    <col min="20" max="20" width="13.42578125" style="78" customWidth="1"/>
    <col min="21" max="21" width="12.7109375" style="78" customWidth="1"/>
    <col min="22" max="22" width="3.28515625" style="78" customWidth="1"/>
    <col min="23" max="23" width="19.7109375" style="78" customWidth="1"/>
    <col min="24" max="24" width="11.42578125" style="78" customWidth="1"/>
    <col min="25" max="25" width="3.28515625" style="78" customWidth="1"/>
    <col min="26" max="26" width="21.7109375" style="78" customWidth="1"/>
    <col min="27" max="27" width="3" style="78" customWidth="1"/>
    <col min="28" max="29" width="11.42578125" style="78"/>
    <col min="30" max="30" width="27.28515625" style="217" customWidth="1"/>
    <col min="31" max="31" width="9.7109375" style="217" customWidth="1"/>
    <col min="32" max="32" width="1.42578125" style="217" customWidth="1"/>
    <col min="33" max="33" width="9.7109375" style="217" customWidth="1"/>
    <col min="34" max="34" width="1.42578125" style="217" customWidth="1"/>
    <col min="35" max="35" width="9.7109375" style="217" customWidth="1"/>
    <col min="36" max="36" width="1.42578125" style="217" customWidth="1"/>
    <col min="37" max="37" width="9.7109375" style="217" customWidth="1"/>
    <col min="38" max="38" width="1.42578125" style="217" customWidth="1"/>
    <col min="39" max="39" width="9.7109375" style="217" customWidth="1"/>
    <col min="40" max="40" width="1.42578125" style="217" customWidth="1"/>
    <col min="41" max="41" width="9.7109375" style="217" customWidth="1"/>
    <col min="42" max="42" width="1.42578125" style="217" customWidth="1"/>
    <col min="43" max="43" width="9.7109375" style="217" customWidth="1"/>
    <col min="44" max="44" width="1.42578125" style="217" customWidth="1"/>
    <col min="45" max="45" width="9.7109375" style="217" customWidth="1"/>
    <col min="46" max="46" width="1.42578125" style="217" customWidth="1"/>
    <col min="47" max="47" width="9.7109375" style="217" customWidth="1"/>
    <col min="48" max="48" width="1.42578125" style="217" customWidth="1"/>
    <col min="49" max="49" width="9.7109375" style="217" customWidth="1"/>
    <col min="50" max="50" width="1.42578125" style="217" customWidth="1"/>
    <col min="51" max="51" width="9.7109375" style="217" customWidth="1"/>
    <col min="52" max="52" width="1.42578125" style="217" customWidth="1"/>
    <col min="53" max="53" width="9.7109375" style="217" customWidth="1"/>
    <col min="54" max="54" width="1.42578125" style="217" customWidth="1"/>
    <col min="55" max="55" width="11.42578125" style="217"/>
    <col min="56" max="56" width="32.7109375" style="217" customWidth="1"/>
    <col min="57" max="58" width="11.42578125" style="217"/>
    <col min="59" max="59" width="4" style="217" customWidth="1"/>
    <col min="60" max="61" width="11.42578125" style="217"/>
    <col min="62" max="62" width="4" style="217" customWidth="1"/>
    <col min="63" max="64" width="11.42578125" style="217"/>
    <col min="65" max="65" width="4" style="217" customWidth="1"/>
    <col min="66" max="67" width="11.42578125" style="217"/>
    <col min="68" max="68" width="4" style="217" customWidth="1"/>
    <col min="69" max="70" width="11.42578125" style="217"/>
    <col min="71" max="71" width="4" style="217" customWidth="1"/>
    <col min="72" max="73" width="11.42578125" style="217"/>
    <col min="74" max="74" width="4" style="217" customWidth="1"/>
    <col min="75" max="76" width="11.42578125" style="217"/>
    <col min="77" max="77" width="4" style="217" customWidth="1"/>
    <col min="78" max="79" width="11.42578125" style="217"/>
    <col min="80" max="80" width="4" style="217" customWidth="1"/>
    <col min="81" max="82" width="11.42578125" style="217"/>
    <col min="83" max="83" width="4" style="217" customWidth="1"/>
    <col min="84" max="85" width="11.42578125" style="217"/>
    <col min="86" max="86" width="4" style="217" customWidth="1"/>
    <col min="87" max="88" width="11.42578125" style="217"/>
    <col min="89" max="89" width="4" style="217" customWidth="1"/>
    <col min="90" max="91" width="11.42578125" style="217"/>
    <col min="92" max="16384" width="11.42578125" style="75"/>
  </cols>
  <sheetData>
    <row r="1" spans="1:91" s="561" customFormat="1" ht="15">
      <c r="A1" s="74"/>
      <c r="B1" s="74"/>
      <c r="C1" s="74"/>
      <c r="D1" s="74"/>
      <c r="E1" s="74"/>
      <c r="F1" s="74"/>
      <c r="G1" s="74"/>
      <c r="H1" s="74"/>
      <c r="I1" s="74"/>
      <c r="J1" s="74"/>
      <c r="K1" s="74"/>
      <c r="L1" s="74"/>
      <c r="M1" s="74"/>
      <c r="N1" s="74"/>
      <c r="O1" s="74"/>
      <c r="P1" s="74"/>
      <c r="Q1" s="74"/>
      <c r="R1" s="74"/>
      <c r="S1" s="74"/>
      <c r="T1" s="74"/>
      <c r="U1" s="74"/>
      <c r="V1" s="74"/>
      <c r="W1" s="74"/>
      <c r="X1" s="74"/>
      <c r="Y1" s="74"/>
      <c r="Z1" s="74"/>
    </row>
    <row r="2" spans="1:91" s="561" customFormat="1" ht="26.25">
      <c r="A2" s="556"/>
      <c r="B2" s="556"/>
      <c r="C2" s="556"/>
      <c r="D2" s="556"/>
      <c r="E2" s="556"/>
      <c r="F2" s="556"/>
      <c r="G2" s="556"/>
      <c r="H2" s="556"/>
      <c r="I2" s="556"/>
      <c r="J2" s="556"/>
      <c r="K2" s="556"/>
      <c r="L2" s="556"/>
      <c r="M2" s="556"/>
      <c r="N2" s="556"/>
      <c r="O2" s="556"/>
      <c r="P2" s="556"/>
      <c r="Q2" s="556"/>
      <c r="R2" s="556"/>
      <c r="S2" s="556"/>
      <c r="T2" s="556"/>
      <c r="U2" s="1339" t="s">
        <v>1934</v>
      </c>
      <c r="V2" s="74"/>
      <c r="W2" s="74"/>
      <c r="X2" s="74"/>
      <c r="Y2" s="74"/>
      <c r="Z2" s="373"/>
    </row>
    <row r="3" spans="1:91" s="561" customFormat="1" ht="26.25">
      <c r="A3" s="74"/>
      <c r="B3" s="74"/>
      <c r="C3" s="74"/>
      <c r="D3" s="74"/>
      <c r="E3" s="74"/>
      <c r="F3" s="74"/>
      <c r="G3" s="74"/>
      <c r="H3" s="74"/>
      <c r="I3" s="74"/>
      <c r="J3" s="74"/>
      <c r="K3" s="74"/>
      <c r="L3" s="74"/>
      <c r="M3" s="74"/>
      <c r="N3" s="74"/>
      <c r="O3" s="74"/>
      <c r="P3" s="74"/>
      <c r="Q3" s="74"/>
      <c r="R3" s="74"/>
      <c r="S3" s="74"/>
      <c r="T3" s="74"/>
      <c r="U3" s="1339" t="s">
        <v>61</v>
      </c>
      <c r="V3" s="74"/>
      <c r="W3" s="74"/>
      <c r="X3" s="74"/>
      <c r="Y3" s="74"/>
      <c r="Z3" s="373"/>
    </row>
    <row r="4" spans="1:91" s="561" customFormat="1" ht="15">
      <c r="A4" s="74"/>
      <c r="B4" s="74"/>
      <c r="C4" s="74"/>
      <c r="D4" s="74"/>
      <c r="E4" s="74"/>
      <c r="F4" s="74"/>
      <c r="G4" s="74"/>
      <c r="H4" s="74"/>
      <c r="I4" s="74"/>
      <c r="J4" s="74"/>
      <c r="K4" s="74"/>
      <c r="L4" s="74"/>
      <c r="M4" s="74"/>
      <c r="N4" s="74"/>
      <c r="O4" s="74"/>
      <c r="P4" s="74"/>
      <c r="Q4" s="74"/>
      <c r="R4" s="74"/>
      <c r="S4" s="74"/>
      <c r="T4" s="74"/>
      <c r="U4" s="74"/>
      <c r="V4" s="74"/>
      <c r="W4" s="74"/>
      <c r="X4" s="74"/>
      <c r="Y4" s="74"/>
      <c r="Z4" s="74"/>
    </row>
    <row r="6" spans="1:91" ht="42">
      <c r="A6" s="1340">
        <v>0</v>
      </c>
      <c r="B6" s="1341" t="s">
        <v>2774</v>
      </c>
      <c r="C6" s="1342"/>
      <c r="D6" s="1343"/>
      <c r="E6" s="1344"/>
      <c r="F6" s="1344"/>
      <c r="G6" s="1344"/>
      <c r="H6" s="1344"/>
      <c r="I6" s="1344"/>
      <c r="J6" s="1344"/>
      <c r="K6" s="1344"/>
      <c r="L6" s="1344"/>
      <c r="M6" s="1344"/>
      <c r="N6" s="1344"/>
      <c r="O6" s="1344"/>
      <c r="P6" s="1344"/>
      <c r="Q6" s="1344"/>
      <c r="R6" s="1344"/>
      <c r="S6" s="1344"/>
      <c r="T6" s="1344"/>
      <c r="U6" s="1344"/>
      <c r="V6" s="1344"/>
      <c r="W6" s="1344"/>
      <c r="X6" s="1344"/>
      <c r="Y6" s="1344"/>
      <c r="Z6" s="1345"/>
      <c r="AB6" s="1340"/>
      <c r="AC6" s="1340"/>
    </row>
    <row r="7" spans="1:91">
      <c r="B7" s="1346" t="str">
        <f ca="1">CELL("nomfichier")</f>
        <v>E:\0-UPRT\1-UPRT.FR-SITE-WEB\ff-fiches-fabrications\ff-fiches-fabrication-maj-08-2020\12.colonnes\[FP.12.colonnes.B.xlsx]Nota</v>
      </c>
      <c r="C7" s="1346"/>
      <c r="D7" s="1346"/>
      <c r="E7" s="1346"/>
      <c r="F7" s="1346"/>
      <c r="G7" s="1346"/>
      <c r="H7" s="1346"/>
      <c r="I7" s="1346"/>
      <c r="J7" s="1346"/>
      <c r="K7" s="1346"/>
      <c r="L7" s="1346"/>
      <c r="M7" s="1346"/>
      <c r="N7" s="1346"/>
      <c r="O7" s="1346"/>
      <c r="P7" s="1346"/>
      <c r="Q7" s="1346"/>
      <c r="R7" s="1346"/>
      <c r="S7" s="1346"/>
      <c r="T7" s="1346"/>
      <c r="U7" s="1346"/>
      <c r="V7" s="1346"/>
      <c r="W7" s="1346"/>
      <c r="X7" s="1346"/>
      <c r="Y7" s="1346"/>
      <c r="Z7" s="1346"/>
    </row>
    <row r="8" spans="1:91" ht="30">
      <c r="B8" s="1347" t="s">
        <v>2775</v>
      </c>
      <c r="C8" s="1348"/>
      <c r="D8" s="1349" t="s">
        <v>2776</v>
      </c>
      <c r="E8" s="1350" t="s">
        <v>2777</v>
      </c>
      <c r="F8" s="1351"/>
      <c r="G8" s="1351"/>
      <c r="H8" s="1351"/>
      <c r="I8" s="1351"/>
      <c r="J8" s="1351"/>
      <c r="K8" s="1351"/>
      <c r="L8" s="1351"/>
      <c r="M8" s="1352"/>
      <c r="O8" s="1347" t="s">
        <v>2775</v>
      </c>
      <c r="P8" s="1348"/>
      <c r="Q8" s="1349" t="s">
        <v>2776</v>
      </c>
      <c r="R8" s="1353" t="s">
        <v>2778</v>
      </c>
      <c r="S8" s="1354"/>
      <c r="T8" s="1354"/>
      <c r="U8" s="1354"/>
      <c r="V8" s="1354"/>
      <c r="W8" s="1354"/>
      <c r="X8" s="1354"/>
      <c r="Y8" s="1354"/>
      <c r="Z8" s="1355"/>
      <c r="AD8" s="78"/>
      <c r="AE8" s="78"/>
      <c r="AF8" s="78"/>
      <c r="AG8" s="78"/>
      <c r="AH8" s="78"/>
      <c r="AI8" s="78"/>
      <c r="AJ8" s="78"/>
      <c r="AK8" s="78"/>
      <c r="AL8" s="78"/>
      <c r="AM8" s="78"/>
      <c r="AN8" s="78"/>
      <c r="AO8" s="78"/>
      <c r="AP8" s="78"/>
      <c r="AQ8" s="78"/>
      <c r="AR8" s="78"/>
      <c r="AS8" s="78"/>
      <c r="AT8" s="78"/>
      <c r="AU8" s="78"/>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row>
    <row r="9" spans="1:91" ht="30">
      <c r="B9" s="1356">
        <v>45</v>
      </c>
      <c r="C9" s="1357" t="s">
        <v>1643</v>
      </c>
      <c r="D9" s="1358">
        <f>B9</f>
        <v>45</v>
      </c>
      <c r="E9" s="1359" t="s">
        <v>2779</v>
      </c>
      <c r="F9" s="1359"/>
      <c r="G9" s="1360"/>
      <c r="H9" s="1360"/>
      <c r="I9" s="1360"/>
      <c r="J9" s="1360"/>
      <c r="K9" s="1360"/>
      <c r="L9" s="1360"/>
      <c r="M9" s="1361"/>
      <c r="O9" s="1356" t="s">
        <v>2780</v>
      </c>
      <c r="P9" s="1357" t="s">
        <v>1643</v>
      </c>
      <c r="Q9" s="1362" t="str">
        <f>O9</f>
        <v>Aa</v>
      </c>
      <c r="R9" s="1363" t="s">
        <v>2779</v>
      </c>
      <c r="S9" s="1363"/>
      <c r="T9" s="1363"/>
      <c r="U9" s="1363"/>
      <c r="V9" s="1363"/>
      <c r="W9" s="1363"/>
      <c r="X9" s="1363"/>
      <c r="Y9" s="1363"/>
      <c r="Z9" s="1364"/>
      <c r="AC9" s="603"/>
    </row>
    <row r="10" spans="1:91" ht="30">
      <c r="B10" s="1365"/>
      <c r="M10" s="1366"/>
      <c r="O10" s="1365"/>
      <c r="Z10" s="1366"/>
      <c r="AC10" s="603"/>
      <c r="AD10" s="232" t="s">
        <v>1607</v>
      </c>
      <c r="BE10" s="1367" t="s">
        <v>1607</v>
      </c>
    </row>
    <row r="11" spans="1:91" ht="20.25">
      <c r="B11" s="1368" t="s">
        <v>2781</v>
      </c>
      <c r="C11" s="4663" t="s">
        <v>2782</v>
      </c>
      <c r="D11" s="4664"/>
      <c r="E11" s="1369" t="s">
        <v>2783</v>
      </c>
      <c r="F11" s="4663" t="s">
        <v>2782</v>
      </c>
      <c r="G11" s="4664"/>
      <c r="H11" s="1369" t="s">
        <v>2784</v>
      </c>
      <c r="I11" s="4663" t="s">
        <v>2782</v>
      </c>
      <c r="J11" s="4664"/>
      <c r="K11" s="1369" t="s">
        <v>2785</v>
      </c>
      <c r="L11" s="4663" t="s">
        <v>2782</v>
      </c>
      <c r="M11" s="4665"/>
      <c r="O11" s="1368" t="s">
        <v>2781</v>
      </c>
      <c r="P11" s="4661" t="s">
        <v>2782</v>
      </c>
      <c r="Q11" s="4662"/>
      <c r="R11" s="1369" t="s">
        <v>2783</v>
      </c>
      <c r="S11" s="4661" t="s">
        <v>2782</v>
      </c>
      <c r="T11" s="4662"/>
      <c r="U11" s="1369" t="s">
        <v>2784</v>
      </c>
      <c r="V11" s="4661" t="s">
        <v>2782</v>
      </c>
      <c r="W11" s="4662"/>
      <c r="X11" s="1369" t="s">
        <v>2785</v>
      </c>
      <c r="Y11" s="4661" t="s">
        <v>2782</v>
      </c>
      <c r="Z11" s="4667"/>
      <c r="AC11" s="603"/>
    </row>
    <row r="12" spans="1:91" ht="44.25">
      <c r="A12" s="603"/>
      <c r="B12" s="1370" t="s">
        <v>233</v>
      </c>
      <c r="C12" s="1371" t="s">
        <v>1643</v>
      </c>
      <c r="D12" s="1372" t="s">
        <v>233</v>
      </c>
      <c r="E12" s="1373" t="s">
        <v>1608</v>
      </c>
      <c r="F12" s="1371" t="s">
        <v>1643</v>
      </c>
      <c r="G12" s="1374" t="s">
        <v>1608</v>
      </c>
      <c r="H12" s="1375">
        <v>1</v>
      </c>
      <c r="I12" s="1371" t="s">
        <v>1643</v>
      </c>
      <c r="J12" s="1372">
        <v>1</v>
      </c>
      <c r="K12" s="1375">
        <v>27</v>
      </c>
      <c r="L12" s="1371" t="s">
        <v>1643</v>
      </c>
      <c r="M12" s="1376">
        <v>27</v>
      </c>
      <c r="N12" s="603"/>
      <c r="O12" s="1370" t="s">
        <v>233</v>
      </c>
      <c r="P12" s="1371" t="s">
        <v>1643</v>
      </c>
      <c r="Q12" s="1377" t="s">
        <v>233</v>
      </c>
      <c r="R12" s="1373" t="s">
        <v>1608</v>
      </c>
      <c r="S12" s="1371" t="s">
        <v>1643</v>
      </c>
      <c r="T12" s="1378" t="s">
        <v>1608</v>
      </c>
      <c r="U12" s="1375">
        <v>1</v>
      </c>
      <c r="V12" s="1371" t="s">
        <v>1643</v>
      </c>
      <c r="W12" s="1377">
        <v>1</v>
      </c>
      <c r="X12" s="1375">
        <v>27</v>
      </c>
      <c r="Y12" s="1371" t="s">
        <v>1643</v>
      </c>
      <c r="Z12" s="1379">
        <v>27</v>
      </c>
      <c r="AA12" s="603"/>
      <c r="AB12" s="603"/>
      <c r="AC12" s="603"/>
      <c r="AD12" s="1380" t="s">
        <v>1609</v>
      </c>
      <c r="AE12" s="233" t="s">
        <v>1610</v>
      </c>
      <c r="AF12" s="234"/>
      <c r="AG12" s="233" t="s">
        <v>1611</v>
      </c>
      <c r="AH12" s="234"/>
      <c r="AI12" s="233" t="s">
        <v>1612</v>
      </c>
      <c r="AJ12" s="234"/>
      <c r="AK12" s="233" t="s">
        <v>1613</v>
      </c>
      <c r="AL12" s="234"/>
      <c r="AM12" s="233" t="s">
        <v>1614</v>
      </c>
      <c r="AN12" s="234"/>
      <c r="AO12" s="233" t="s">
        <v>1615</v>
      </c>
      <c r="AP12" s="234"/>
      <c r="AQ12" s="233" t="s">
        <v>1616</v>
      </c>
      <c r="AR12" s="234"/>
      <c r="AS12" s="233" t="s">
        <v>1617</v>
      </c>
      <c r="AT12" s="234"/>
      <c r="AU12" s="233" t="s">
        <v>1618</v>
      </c>
      <c r="AV12" s="234"/>
      <c r="AW12" s="233" t="s">
        <v>1619</v>
      </c>
      <c r="AX12" s="234"/>
      <c r="AY12" s="233" t="s">
        <v>1620</v>
      </c>
      <c r="AZ12" s="234"/>
      <c r="BA12" s="233" t="s">
        <v>1621</v>
      </c>
      <c r="BD12" s="4668" t="s">
        <v>1622</v>
      </c>
      <c r="BE12" s="1381">
        <v>1</v>
      </c>
      <c r="BF12" s="1382"/>
      <c r="BG12" s="1383"/>
      <c r="BH12" s="1381">
        <v>2</v>
      </c>
      <c r="BI12" s="1382"/>
      <c r="BJ12" s="1383"/>
      <c r="BK12" s="1381">
        <v>3</v>
      </c>
      <c r="BL12" s="1382"/>
      <c r="BM12" s="1383"/>
      <c r="BN12" s="1381">
        <v>4</v>
      </c>
      <c r="BO12" s="1382"/>
      <c r="BP12" s="1383"/>
      <c r="BQ12" s="1381">
        <v>5</v>
      </c>
      <c r="BR12" s="1382"/>
      <c r="BS12" s="1383"/>
      <c r="BT12" s="1381">
        <v>6</v>
      </c>
      <c r="BU12" s="1382"/>
      <c r="BV12" s="1383"/>
      <c r="BW12" s="1381">
        <v>7</v>
      </c>
      <c r="BX12" s="1382"/>
      <c r="BY12" s="1383"/>
      <c r="BZ12" s="1381">
        <v>8</v>
      </c>
      <c r="CA12" s="1382"/>
      <c r="CB12" s="1383"/>
      <c r="CC12" s="1381">
        <v>9</v>
      </c>
      <c r="CD12" s="1382"/>
      <c r="CE12" s="1383"/>
      <c r="CF12" s="1381">
        <v>0</v>
      </c>
      <c r="CG12" s="1382"/>
      <c r="CH12" s="1383"/>
      <c r="CI12" s="1381" t="s">
        <v>1623</v>
      </c>
      <c r="CJ12" s="1382"/>
      <c r="CK12" s="1383"/>
      <c r="CL12" s="1384" t="s">
        <v>1624</v>
      </c>
      <c r="CM12" s="1382"/>
    </row>
    <row r="13" spans="1:91" ht="44.25" customHeight="1">
      <c r="A13" s="603"/>
      <c r="B13" s="1370" t="s">
        <v>41</v>
      </c>
      <c r="C13" s="1371" t="s">
        <v>1643</v>
      </c>
      <c r="D13" s="1372" t="s">
        <v>41</v>
      </c>
      <c r="E13" s="1373" t="s">
        <v>1626</v>
      </c>
      <c r="F13" s="1371" t="s">
        <v>1643</v>
      </c>
      <c r="G13" s="1374" t="s">
        <v>1626</v>
      </c>
      <c r="H13" s="1375">
        <v>2</v>
      </c>
      <c r="I13" s="1371" t="s">
        <v>1643</v>
      </c>
      <c r="J13" s="1372">
        <v>2</v>
      </c>
      <c r="K13" s="1375">
        <v>28</v>
      </c>
      <c r="L13" s="1371" t="s">
        <v>1643</v>
      </c>
      <c r="M13" s="1376">
        <v>28</v>
      </c>
      <c r="N13" s="603"/>
      <c r="O13" s="1370" t="s">
        <v>41</v>
      </c>
      <c r="P13" s="1371" t="s">
        <v>1643</v>
      </c>
      <c r="Q13" s="1377" t="s">
        <v>41</v>
      </c>
      <c r="R13" s="1373" t="s">
        <v>1626</v>
      </c>
      <c r="S13" s="1371" t="s">
        <v>1643</v>
      </c>
      <c r="T13" s="1378" t="s">
        <v>1626</v>
      </c>
      <c r="U13" s="1375">
        <v>2</v>
      </c>
      <c r="V13" s="1371" t="s">
        <v>1643</v>
      </c>
      <c r="W13" s="1377">
        <v>2</v>
      </c>
      <c r="X13" s="1375">
        <v>28</v>
      </c>
      <c r="Y13" s="1371" t="s">
        <v>1643</v>
      </c>
      <c r="Z13" s="1379">
        <v>28</v>
      </c>
      <c r="AA13" s="603"/>
      <c r="AB13" s="603"/>
      <c r="AC13" s="603"/>
      <c r="AD13" s="138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D13" s="4668"/>
      <c r="BE13" s="1386" t="s">
        <v>461</v>
      </c>
      <c r="BF13" s="1387"/>
      <c r="BG13" s="1383"/>
      <c r="BH13" s="1386" t="s">
        <v>1625</v>
      </c>
      <c r="BI13" s="1387" t="s">
        <v>1627</v>
      </c>
      <c r="BJ13" s="1383"/>
      <c r="BK13" s="1386" t="s">
        <v>459</v>
      </c>
      <c r="BL13" s="1387" t="s">
        <v>460</v>
      </c>
      <c r="BM13" s="1383"/>
      <c r="BN13" s="1388" t="s">
        <v>1628</v>
      </c>
      <c r="BO13" s="1387" t="s">
        <v>1629</v>
      </c>
      <c r="BP13" s="1383"/>
      <c r="BQ13" s="1386" t="s">
        <v>1630</v>
      </c>
      <c r="BR13" s="1387" t="s">
        <v>1631</v>
      </c>
      <c r="BS13" s="1383"/>
      <c r="BT13" s="1388" t="s">
        <v>1632</v>
      </c>
      <c r="BU13" s="1387" t="s">
        <v>1633</v>
      </c>
      <c r="BV13" s="1383"/>
      <c r="BW13" s="1386" t="s">
        <v>1634</v>
      </c>
      <c r="BX13" s="1387" t="s">
        <v>1635</v>
      </c>
      <c r="BY13" s="1383"/>
      <c r="BZ13" s="1386" t="s">
        <v>1636</v>
      </c>
      <c r="CA13" s="1387" t="s">
        <v>1637</v>
      </c>
      <c r="CB13" s="1383"/>
      <c r="CC13" s="1386" t="s">
        <v>1638</v>
      </c>
      <c r="CD13" s="1387" t="s">
        <v>1639</v>
      </c>
      <c r="CE13" s="1383"/>
      <c r="CF13" s="1386" t="s">
        <v>1640</v>
      </c>
      <c r="CG13" s="1387" t="s">
        <v>462</v>
      </c>
      <c r="CH13" s="1383"/>
      <c r="CI13" s="1386" t="s">
        <v>1641</v>
      </c>
      <c r="CJ13" s="1387" t="s">
        <v>1642</v>
      </c>
      <c r="CK13" s="1383"/>
      <c r="CL13" s="1388" t="s">
        <v>1643</v>
      </c>
      <c r="CM13" s="1387" t="s">
        <v>1644</v>
      </c>
    </row>
    <row r="14" spans="1:91" ht="44.25">
      <c r="A14" s="603"/>
      <c r="B14" s="1370" t="s">
        <v>42</v>
      </c>
      <c r="C14" s="1371" t="s">
        <v>1643</v>
      </c>
      <c r="D14" s="1372" t="s">
        <v>42</v>
      </c>
      <c r="E14" s="1373" t="s">
        <v>1645</v>
      </c>
      <c r="F14" s="1371" t="s">
        <v>1643</v>
      </c>
      <c r="G14" s="1374" t="s">
        <v>1645</v>
      </c>
      <c r="H14" s="1375">
        <v>3</v>
      </c>
      <c r="I14" s="1371" t="s">
        <v>1643</v>
      </c>
      <c r="J14" s="1372">
        <v>3</v>
      </c>
      <c r="K14" s="1375">
        <v>29</v>
      </c>
      <c r="L14" s="1371" t="s">
        <v>1643</v>
      </c>
      <c r="M14" s="1376">
        <v>29</v>
      </c>
      <c r="N14" s="603"/>
      <c r="O14" s="1370" t="s">
        <v>42</v>
      </c>
      <c r="P14" s="1371" t="s">
        <v>1643</v>
      </c>
      <c r="Q14" s="1377" t="s">
        <v>42</v>
      </c>
      <c r="R14" s="1373" t="s">
        <v>1645</v>
      </c>
      <c r="S14" s="1371" t="s">
        <v>1643</v>
      </c>
      <c r="T14" s="1378" t="s">
        <v>1645</v>
      </c>
      <c r="U14" s="1375">
        <v>3</v>
      </c>
      <c r="V14" s="1371" t="s">
        <v>1643</v>
      </c>
      <c r="W14" s="1377">
        <v>3</v>
      </c>
      <c r="X14" s="1375">
        <v>29</v>
      </c>
      <c r="Y14" s="1371" t="s">
        <v>1643</v>
      </c>
      <c r="Z14" s="1379">
        <v>29</v>
      </c>
      <c r="AA14" s="603"/>
      <c r="AB14" s="603"/>
      <c r="AC14" s="603"/>
      <c r="AD14" s="1380" t="s">
        <v>67</v>
      </c>
      <c r="AE14" s="1389" t="s">
        <v>1646</v>
      </c>
      <c r="AF14" s="1390"/>
      <c r="AG14" s="1389" t="s">
        <v>1647</v>
      </c>
      <c r="AH14" s="1390"/>
      <c r="AI14" s="1389" t="s">
        <v>1648</v>
      </c>
      <c r="AJ14" s="1390"/>
      <c r="AK14" s="1389" t="s">
        <v>1649</v>
      </c>
      <c r="AL14" s="1390"/>
      <c r="AM14" s="1389" t="s">
        <v>463</v>
      </c>
      <c r="AN14" s="1390"/>
      <c r="AO14" s="1389" t="s">
        <v>464</v>
      </c>
      <c r="AP14" s="1390"/>
      <c r="AQ14" s="1389" t="s">
        <v>1650</v>
      </c>
      <c r="AR14" s="1390"/>
      <c r="AS14" s="1389" t="s">
        <v>1651</v>
      </c>
      <c r="AT14" s="1390"/>
      <c r="AU14" s="1389" t="s">
        <v>1652</v>
      </c>
      <c r="AV14" s="1390"/>
      <c r="AW14" s="1389" t="s">
        <v>465</v>
      </c>
      <c r="AX14" s="1390"/>
      <c r="AY14" s="1389" t="s">
        <v>466</v>
      </c>
      <c r="AZ14" s="1390"/>
      <c r="BA14" s="1389" t="s">
        <v>467</v>
      </c>
      <c r="BD14" s="1391"/>
      <c r="BE14" s="1383"/>
      <c r="BF14" s="1383"/>
      <c r="BG14" s="1383"/>
      <c r="BH14" s="1383"/>
      <c r="BI14" s="1383"/>
      <c r="BJ14" s="1383"/>
      <c r="BK14" s="1383"/>
      <c r="BL14" s="1383"/>
      <c r="BM14" s="1383"/>
      <c r="BN14" s="1383"/>
      <c r="BO14" s="1383"/>
      <c r="BP14" s="1383"/>
      <c r="BQ14" s="1383"/>
      <c r="BR14" s="1383"/>
      <c r="BS14" s="1383"/>
      <c r="BT14" s="1383"/>
      <c r="BU14" s="1383"/>
      <c r="BV14" s="1383"/>
      <c r="BW14" s="1383"/>
      <c r="BX14" s="1383"/>
      <c r="BY14" s="1383"/>
      <c r="BZ14" s="1383"/>
      <c r="CA14" s="1383"/>
      <c r="CB14" s="1383"/>
      <c r="CC14" s="1383"/>
      <c r="CD14" s="1383"/>
      <c r="CE14" s="1383"/>
      <c r="CF14" s="1383"/>
      <c r="CG14" s="1383"/>
      <c r="CH14" s="1383"/>
      <c r="CI14" s="1383"/>
      <c r="CJ14" s="1383"/>
      <c r="CK14" s="1383"/>
      <c r="CL14" s="1383"/>
      <c r="CM14" s="1383"/>
    </row>
    <row r="15" spans="1:91" ht="44.25">
      <c r="A15" s="603"/>
      <c r="B15" s="1370" t="s">
        <v>43</v>
      </c>
      <c r="C15" s="1371" t="s">
        <v>1643</v>
      </c>
      <c r="D15" s="1372" t="s">
        <v>43</v>
      </c>
      <c r="E15" s="1373" t="s">
        <v>1653</v>
      </c>
      <c r="F15" s="1371" t="s">
        <v>1643</v>
      </c>
      <c r="G15" s="1374" t="s">
        <v>1653</v>
      </c>
      <c r="H15" s="1375">
        <v>4</v>
      </c>
      <c r="I15" s="1371" t="s">
        <v>1643</v>
      </c>
      <c r="J15" s="1372">
        <v>4</v>
      </c>
      <c r="K15" s="1375">
        <v>30</v>
      </c>
      <c r="L15" s="1371" t="s">
        <v>1643</v>
      </c>
      <c r="M15" s="1376">
        <v>30</v>
      </c>
      <c r="N15" s="603"/>
      <c r="O15" s="1370" t="s">
        <v>43</v>
      </c>
      <c r="P15" s="1371" t="s">
        <v>1643</v>
      </c>
      <c r="Q15" s="1377" t="s">
        <v>43</v>
      </c>
      <c r="R15" s="1373" t="s">
        <v>1653</v>
      </c>
      <c r="S15" s="1371" t="s">
        <v>1643</v>
      </c>
      <c r="T15" s="1378" t="s">
        <v>1653</v>
      </c>
      <c r="U15" s="1375">
        <v>4</v>
      </c>
      <c r="V15" s="1371" t="s">
        <v>1643</v>
      </c>
      <c r="W15" s="1377">
        <v>4</v>
      </c>
      <c r="X15" s="1375">
        <v>30</v>
      </c>
      <c r="Y15" s="1371" t="s">
        <v>1643</v>
      </c>
      <c r="Z15" s="1379">
        <v>30</v>
      </c>
      <c r="AA15" s="603"/>
      <c r="AB15" s="603"/>
      <c r="AC15" s="603"/>
      <c r="AD15" s="1385"/>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D15" s="4666" t="s">
        <v>1654</v>
      </c>
      <c r="BE15" s="1393">
        <v>1</v>
      </c>
      <c r="BF15" s="1394"/>
      <c r="BG15" s="1395"/>
      <c r="BH15" s="1393">
        <v>2</v>
      </c>
      <c r="BI15" s="1394"/>
      <c r="BJ15" s="1395"/>
      <c r="BK15" s="1393">
        <v>3</v>
      </c>
      <c r="BL15" s="1394"/>
      <c r="BM15" s="1395"/>
      <c r="BN15" s="1393">
        <v>4</v>
      </c>
      <c r="BO15" s="1394"/>
      <c r="BP15" s="1395"/>
      <c r="BQ15" s="1393">
        <v>5</v>
      </c>
      <c r="BR15" s="1394"/>
      <c r="BS15" s="1395"/>
      <c r="BT15" s="1393">
        <v>6</v>
      </c>
      <c r="BU15" s="1394"/>
      <c r="BV15" s="1395"/>
      <c r="BW15" s="1393">
        <v>7</v>
      </c>
      <c r="BX15" s="1394"/>
      <c r="BY15" s="1395"/>
      <c r="BZ15" s="1393">
        <v>8</v>
      </c>
      <c r="CA15" s="1394"/>
      <c r="CB15" s="1395"/>
      <c r="CC15" s="1393">
        <v>9</v>
      </c>
      <c r="CD15" s="1394"/>
      <c r="CE15" s="1395"/>
      <c r="CF15" s="1393">
        <v>0</v>
      </c>
      <c r="CG15" s="1394"/>
      <c r="CH15" s="1395"/>
      <c r="CI15" s="1393" t="s">
        <v>1623</v>
      </c>
      <c r="CJ15" s="1394"/>
      <c r="CK15" s="1395"/>
      <c r="CL15" s="1393" t="s">
        <v>1624</v>
      </c>
      <c r="CM15" s="1394"/>
    </row>
    <row r="16" spans="1:91" ht="44.25">
      <c r="A16" s="603"/>
      <c r="B16" s="1370" t="s">
        <v>44</v>
      </c>
      <c r="C16" s="1371" t="s">
        <v>1643</v>
      </c>
      <c r="D16" s="1372" t="s">
        <v>44</v>
      </c>
      <c r="E16" s="1373" t="s">
        <v>1655</v>
      </c>
      <c r="F16" s="1371" t="s">
        <v>1643</v>
      </c>
      <c r="G16" s="1374" t="s">
        <v>1655</v>
      </c>
      <c r="H16" s="1375">
        <v>5</v>
      </c>
      <c r="I16" s="1371" t="s">
        <v>1643</v>
      </c>
      <c r="J16" s="1372">
        <v>5</v>
      </c>
      <c r="K16" s="1375">
        <v>31</v>
      </c>
      <c r="L16" s="1371" t="s">
        <v>1643</v>
      </c>
      <c r="M16" s="1376">
        <v>31</v>
      </c>
      <c r="N16" s="603"/>
      <c r="O16" s="1370" t="s">
        <v>44</v>
      </c>
      <c r="P16" s="1371" t="s">
        <v>1643</v>
      </c>
      <c r="Q16" s="1377" t="s">
        <v>44</v>
      </c>
      <c r="R16" s="1373" t="s">
        <v>1655</v>
      </c>
      <c r="S16" s="1371" t="s">
        <v>1643</v>
      </c>
      <c r="T16" s="1378" t="s">
        <v>1655</v>
      </c>
      <c r="U16" s="1375">
        <v>5</v>
      </c>
      <c r="V16" s="1371" t="s">
        <v>1643</v>
      </c>
      <c r="W16" s="1377">
        <v>5</v>
      </c>
      <c r="X16" s="1375">
        <v>31</v>
      </c>
      <c r="Y16" s="1371" t="s">
        <v>1643</v>
      </c>
      <c r="Z16" s="1379">
        <v>31</v>
      </c>
      <c r="AA16" s="603"/>
      <c r="AB16" s="603"/>
      <c r="AC16" s="603"/>
      <c r="AD16" s="1380" t="s">
        <v>1654</v>
      </c>
      <c r="AE16" s="1396" t="s">
        <v>1646</v>
      </c>
      <c r="AF16" s="1395">
        <v>0</v>
      </c>
      <c r="AG16" s="1396" t="s">
        <v>1647</v>
      </c>
      <c r="AH16" s="1395">
        <v>0</v>
      </c>
      <c r="AI16" s="1396" t="s">
        <v>1648</v>
      </c>
      <c r="AJ16" s="1395">
        <v>0</v>
      </c>
      <c r="AK16" s="1396" t="s">
        <v>1649</v>
      </c>
      <c r="AL16" s="1395">
        <v>0</v>
      </c>
      <c r="AM16" s="1396" t="s">
        <v>463</v>
      </c>
      <c r="AN16" s="1395">
        <v>0</v>
      </c>
      <c r="AO16" s="1396" t="s">
        <v>464</v>
      </c>
      <c r="AP16" s="1395">
        <v>0</v>
      </c>
      <c r="AQ16" s="1396" t="s">
        <v>1650</v>
      </c>
      <c r="AR16" s="1395">
        <v>0</v>
      </c>
      <c r="AS16" s="1396" t="s">
        <v>1651</v>
      </c>
      <c r="AT16" s="1395">
        <v>0</v>
      </c>
      <c r="AU16" s="1396" t="s">
        <v>1652</v>
      </c>
      <c r="AV16" s="1395">
        <v>0</v>
      </c>
      <c r="AW16" s="1396" t="s">
        <v>465</v>
      </c>
      <c r="AX16" s="1395">
        <v>0</v>
      </c>
      <c r="AY16" s="1396" t="s">
        <v>466</v>
      </c>
      <c r="AZ16" s="1395">
        <v>0</v>
      </c>
      <c r="BA16" s="1396" t="s">
        <v>467</v>
      </c>
      <c r="BD16" s="4666"/>
      <c r="BE16" s="1397" t="s">
        <v>461</v>
      </c>
      <c r="BF16" s="1398"/>
      <c r="BG16" s="1395"/>
      <c r="BH16" s="1397" t="s">
        <v>1625</v>
      </c>
      <c r="BI16" s="1398" t="s">
        <v>1627</v>
      </c>
      <c r="BJ16" s="1395"/>
      <c r="BK16" s="1397" t="s">
        <v>459</v>
      </c>
      <c r="BL16" s="1398" t="s">
        <v>460</v>
      </c>
      <c r="BM16" s="1395"/>
      <c r="BN16" s="1397" t="s">
        <v>1628</v>
      </c>
      <c r="BO16" s="1398" t="s">
        <v>1629</v>
      </c>
      <c r="BP16" s="1395"/>
      <c r="BQ16" s="1397" t="s">
        <v>1630</v>
      </c>
      <c r="BR16" s="1398" t="s">
        <v>1631</v>
      </c>
      <c r="BS16" s="1395"/>
      <c r="BT16" s="1397" t="s">
        <v>1632</v>
      </c>
      <c r="BU16" s="1398" t="s">
        <v>1633</v>
      </c>
      <c r="BV16" s="1395"/>
      <c r="BW16" s="1397" t="s">
        <v>1634</v>
      </c>
      <c r="BX16" s="1398" t="s">
        <v>1635</v>
      </c>
      <c r="BY16" s="1395"/>
      <c r="BZ16" s="1397" t="s">
        <v>1636</v>
      </c>
      <c r="CA16" s="1398" t="s">
        <v>1637</v>
      </c>
      <c r="CB16" s="1395"/>
      <c r="CC16" s="1397" t="s">
        <v>1638</v>
      </c>
      <c r="CD16" s="1398" t="s">
        <v>1639</v>
      </c>
      <c r="CE16" s="1395"/>
      <c r="CF16" s="1397" t="s">
        <v>1640</v>
      </c>
      <c r="CG16" s="1398" t="s">
        <v>462</v>
      </c>
      <c r="CH16" s="1395"/>
      <c r="CI16" s="1397" t="s">
        <v>1641</v>
      </c>
      <c r="CJ16" s="1398" t="s">
        <v>1642</v>
      </c>
      <c r="CK16" s="1395"/>
      <c r="CL16" s="1397" t="s">
        <v>1643</v>
      </c>
      <c r="CM16" s="1398" t="s">
        <v>1644</v>
      </c>
    </row>
    <row r="17" spans="1:91" ht="44.25">
      <c r="A17" s="603"/>
      <c r="B17" s="1370" t="s">
        <v>232</v>
      </c>
      <c r="C17" s="1371" t="s">
        <v>1643</v>
      </c>
      <c r="D17" s="1372" t="s">
        <v>232</v>
      </c>
      <c r="E17" s="1373" t="s">
        <v>1656</v>
      </c>
      <c r="F17" s="1371" t="s">
        <v>1643</v>
      </c>
      <c r="G17" s="1374" t="s">
        <v>1656</v>
      </c>
      <c r="H17" s="1375">
        <v>6</v>
      </c>
      <c r="I17" s="1371" t="s">
        <v>1643</v>
      </c>
      <c r="J17" s="1372">
        <v>6</v>
      </c>
      <c r="K17" s="1375">
        <v>32</v>
      </c>
      <c r="L17" s="1371" t="s">
        <v>1643</v>
      </c>
      <c r="M17" s="1376">
        <v>32</v>
      </c>
      <c r="N17" s="603"/>
      <c r="O17" s="1370" t="s">
        <v>232</v>
      </c>
      <c r="P17" s="1371" t="s">
        <v>1643</v>
      </c>
      <c r="Q17" s="1377" t="s">
        <v>232</v>
      </c>
      <c r="R17" s="1373" t="s">
        <v>1656</v>
      </c>
      <c r="S17" s="1371" t="s">
        <v>1643</v>
      </c>
      <c r="T17" s="1378" t="s">
        <v>1656</v>
      </c>
      <c r="U17" s="1375">
        <v>6</v>
      </c>
      <c r="V17" s="1371" t="s">
        <v>1643</v>
      </c>
      <c r="W17" s="1377">
        <v>6</v>
      </c>
      <c r="X17" s="1375">
        <v>32</v>
      </c>
      <c r="Y17" s="1371" t="s">
        <v>1643</v>
      </c>
      <c r="Z17" s="1379">
        <v>32</v>
      </c>
      <c r="AA17" s="603"/>
      <c r="AB17" s="603"/>
      <c r="AC17" s="603"/>
      <c r="AD17" s="1385"/>
      <c r="AE17" s="1392"/>
      <c r="AF17" s="1392"/>
      <c r="AG17" s="1392"/>
      <c r="AH17" s="1392"/>
      <c r="AI17" s="1392"/>
      <c r="AJ17" s="1392"/>
      <c r="AK17" s="1392"/>
      <c r="AL17" s="1392"/>
      <c r="AM17" s="1392"/>
      <c r="AN17" s="1392"/>
      <c r="AO17" s="1392"/>
      <c r="AP17" s="1392"/>
      <c r="AQ17" s="1392"/>
      <c r="AR17" s="1392"/>
      <c r="AS17" s="1392"/>
      <c r="AT17" s="1392"/>
      <c r="AU17" s="1392"/>
      <c r="AV17" s="1392"/>
      <c r="AW17" s="1392"/>
      <c r="AX17" s="1392"/>
      <c r="AY17" s="1392"/>
      <c r="AZ17" s="1392"/>
      <c r="BA17" s="1392"/>
      <c r="BD17" s="1391"/>
      <c r="BE17" s="1392"/>
      <c r="BF17" s="1392"/>
      <c r="BG17" s="1392"/>
      <c r="BH17" s="1392"/>
      <c r="BI17" s="1392"/>
      <c r="BJ17" s="1392"/>
      <c r="BK17" s="1392"/>
      <c r="BL17" s="1392"/>
      <c r="BM17" s="1392"/>
      <c r="BN17" s="1392"/>
      <c r="BO17" s="1392"/>
      <c r="BP17" s="1392"/>
      <c r="BQ17" s="1392"/>
      <c r="BR17" s="1392"/>
      <c r="BS17" s="1392"/>
      <c r="BT17" s="1392"/>
      <c r="BU17" s="1392"/>
      <c r="BV17" s="1392"/>
      <c r="BW17" s="1392"/>
      <c r="BX17" s="1392"/>
      <c r="BY17" s="1392"/>
      <c r="BZ17" s="1392"/>
      <c r="CA17" s="1392"/>
      <c r="CB17" s="1392"/>
      <c r="CC17" s="1392"/>
      <c r="CD17" s="1392"/>
      <c r="CE17" s="1392"/>
      <c r="CF17" s="1392"/>
      <c r="CG17" s="1392"/>
      <c r="CH17" s="1392"/>
      <c r="CI17" s="1392"/>
      <c r="CJ17" s="1392"/>
      <c r="CK17" s="1392"/>
      <c r="CL17" s="1392"/>
      <c r="CM17" s="1392"/>
    </row>
    <row r="18" spans="1:91" ht="44.25" customHeight="1">
      <c r="A18" s="603"/>
      <c r="B18" s="1370" t="s">
        <v>45</v>
      </c>
      <c r="C18" s="1371" t="s">
        <v>1643</v>
      </c>
      <c r="D18" s="1372" t="s">
        <v>45</v>
      </c>
      <c r="E18" s="1373" t="s">
        <v>1657</v>
      </c>
      <c r="F18" s="1371" t="s">
        <v>1643</v>
      </c>
      <c r="G18" s="1374" t="s">
        <v>1657</v>
      </c>
      <c r="H18" s="1375">
        <v>7</v>
      </c>
      <c r="I18" s="1371" t="s">
        <v>1643</v>
      </c>
      <c r="J18" s="1372">
        <v>7</v>
      </c>
      <c r="K18" s="1375">
        <v>33</v>
      </c>
      <c r="L18" s="1371" t="s">
        <v>1643</v>
      </c>
      <c r="M18" s="1376">
        <v>33</v>
      </c>
      <c r="N18" s="603"/>
      <c r="O18" s="1370" t="s">
        <v>45</v>
      </c>
      <c r="P18" s="1371" t="s">
        <v>1643</v>
      </c>
      <c r="Q18" s="1377" t="s">
        <v>45</v>
      </c>
      <c r="R18" s="1373" t="s">
        <v>1657</v>
      </c>
      <c r="S18" s="1371" t="s">
        <v>1643</v>
      </c>
      <c r="T18" s="1378" t="s">
        <v>1657</v>
      </c>
      <c r="U18" s="1375">
        <v>7</v>
      </c>
      <c r="V18" s="1371" t="s">
        <v>1643</v>
      </c>
      <c r="W18" s="1377">
        <v>7</v>
      </c>
      <c r="X18" s="1375">
        <v>33</v>
      </c>
      <c r="Y18" s="1371" t="s">
        <v>1643</v>
      </c>
      <c r="Z18" s="1379">
        <v>33</v>
      </c>
      <c r="AA18" s="603"/>
      <c r="AB18" s="603"/>
      <c r="AC18" s="603"/>
      <c r="AD18" s="1380" t="s">
        <v>1658</v>
      </c>
      <c r="AE18" s="1399" t="s">
        <v>1646</v>
      </c>
      <c r="AF18" s="1400">
        <v>0</v>
      </c>
      <c r="AG18" s="1399" t="s">
        <v>1647</v>
      </c>
      <c r="AH18" s="1400">
        <v>0</v>
      </c>
      <c r="AI18" s="1399" t="s">
        <v>1648</v>
      </c>
      <c r="AJ18" s="1400">
        <v>0</v>
      </c>
      <c r="AK18" s="1399" t="s">
        <v>1649</v>
      </c>
      <c r="AL18" s="1400">
        <v>0</v>
      </c>
      <c r="AM18" s="1399" t="s">
        <v>463</v>
      </c>
      <c r="AN18" s="1400">
        <v>0</v>
      </c>
      <c r="AO18" s="1399" t="s">
        <v>464</v>
      </c>
      <c r="AP18" s="1400">
        <v>0</v>
      </c>
      <c r="AQ18" s="1399" t="s">
        <v>1650</v>
      </c>
      <c r="AR18" s="1400">
        <v>0</v>
      </c>
      <c r="AS18" s="1399" t="s">
        <v>1651</v>
      </c>
      <c r="AT18" s="1400">
        <v>0</v>
      </c>
      <c r="AU18" s="1399" t="s">
        <v>1652</v>
      </c>
      <c r="AV18" s="1400">
        <v>0</v>
      </c>
      <c r="AW18" s="1399" t="s">
        <v>465</v>
      </c>
      <c r="AX18" s="1400">
        <v>0</v>
      </c>
      <c r="AY18" s="1399" t="s">
        <v>466</v>
      </c>
      <c r="AZ18" s="1400">
        <v>0</v>
      </c>
      <c r="BA18" s="1399" t="s">
        <v>467</v>
      </c>
      <c r="BD18" s="4666" t="s">
        <v>1659</v>
      </c>
      <c r="BE18" s="1401">
        <v>1</v>
      </c>
      <c r="BF18" s="1402"/>
      <c r="BG18" s="1400"/>
      <c r="BH18" s="1401">
        <v>2</v>
      </c>
      <c r="BI18" s="1402"/>
      <c r="BJ18" s="1400"/>
      <c r="BK18" s="1401">
        <v>3</v>
      </c>
      <c r="BL18" s="1402"/>
      <c r="BM18" s="1400"/>
      <c r="BN18" s="1401">
        <v>4</v>
      </c>
      <c r="BO18" s="1402"/>
      <c r="BP18" s="1400"/>
      <c r="BQ18" s="1401">
        <v>5</v>
      </c>
      <c r="BR18" s="1402"/>
      <c r="BS18" s="1400"/>
      <c r="BT18" s="1401">
        <v>6</v>
      </c>
      <c r="BU18" s="1402"/>
      <c r="BV18" s="1400"/>
      <c r="BW18" s="1401">
        <v>7</v>
      </c>
      <c r="BX18" s="1402"/>
      <c r="BY18" s="1400"/>
      <c r="BZ18" s="1401">
        <v>8</v>
      </c>
      <c r="CA18" s="1402"/>
      <c r="CB18" s="1400"/>
      <c r="CC18" s="1401">
        <v>9</v>
      </c>
      <c r="CD18" s="1402"/>
      <c r="CE18" s="1400"/>
      <c r="CF18" s="1401">
        <v>0</v>
      </c>
      <c r="CG18" s="1402"/>
      <c r="CH18" s="1400"/>
      <c r="CI18" s="1401" t="s">
        <v>1623</v>
      </c>
      <c r="CJ18" s="1402"/>
      <c r="CK18" s="1400"/>
      <c r="CL18" s="1401" t="s">
        <v>1624</v>
      </c>
      <c r="CM18" s="1402"/>
    </row>
    <row r="19" spans="1:91" ht="44.25">
      <c r="A19" s="603"/>
      <c r="B19" s="1370" t="s">
        <v>46</v>
      </c>
      <c r="C19" s="1371" t="s">
        <v>1643</v>
      </c>
      <c r="D19" s="1372" t="s">
        <v>46</v>
      </c>
      <c r="E19" s="1373" t="s">
        <v>1660</v>
      </c>
      <c r="F19" s="1371" t="s">
        <v>1643</v>
      </c>
      <c r="G19" s="1374" t="s">
        <v>1660</v>
      </c>
      <c r="H19" s="1375">
        <v>8</v>
      </c>
      <c r="I19" s="1371" t="s">
        <v>1643</v>
      </c>
      <c r="J19" s="1372">
        <v>8</v>
      </c>
      <c r="K19" s="1375">
        <v>34</v>
      </c>
      <c r="L19" s="1371" t="s">
        <v>1643</v>
      </c>
      <c r="M19" s="1376">
        <v>34</v>
      </c>
      <c r="N19" s="603"/>
      <c r="O19" s="1370" t="s">
        <v>46</v>
      </c>
      <c r="P19" s="1371" t="s">
        <v>1643</v>
      </c>
      <c r="Q19" s="1377" t="s">
        <v>46</v>
      </c>
      <c r="R19" s="1373" t="s">
        <v>1660</v>
      </c>
      <c r="S19" s="1371" t="s">
        <v>1643</v>
      </c>
      <c r="T19" s="1378" t="s">
        <v>1660</v>
      </c>
      <c r="U19" s="1375">
        <v>8</v>
      </c>
      <c r="V19" s="1371" t="s">
        <v>1643</v>
      </c>
      <c r="W19" s="1377">
        <v>8</v>
      </c>
      <c r="X19" s="1375">
        <v>34</v>
      </c>
      <c r="Y19" s="1371" t="s">
        <v>1643</v>
      </c>
      <c r="Z19" s="1379">
        <v>34</v>
      </c>
      <c r="AA19" s="603"/>
      <c r="AB19" s="603"/>
      <c r="AC19" s="603"/>
      <c r="AD19" s="1385"/>
      <c r="AE19" s="1392"/>
      <c r="AF19" s="1392"/>
      <c r="AG19" s="1392"/>
      <c r="AH19" s="1392"/>
      <c r="AI19" s="1392"/>
      <c r="AJ19" s="1392"/>
      <c r="AK19" s="1392"/>
      <c r="AL19" s="1392"/>
      <c r="AM19" s="1392"/>
      <c r="AN19" s="1392"/>
      <c r="AO19" s="1392"/>
      <c r="AP19" s="1392"/>
      <c r="AQ19" s="1392"/>
      <c r="AR19" s="1392"/>
      <c r="AS19" s="1392"/>
      <c r="AT19" s="1392"/>
      <c r="AU19" s="1392"/>
      <c r="AV19" s="1392"/>
      <c r="AW19" s="1392"/>
      <c r="AX19" s="1392"/>
      <c r="AY19" s="1392"/>
      <c r="AZ19" s="1392"/>
      <c r="BA19" s="1392"/>
      <c r="BD19" s="4666"/>
      <c r="BE19" s="1403" t="s">
        <v>461</v>
      </c>
      <c r="BF19" s="1404"/>
      <c r="BG19" s="1400"/>
      <c r="BH19" s="1403" t="s">
        <v>1625</v>
      </c>
      <c r="BI19" s="1404" t="s">
        <v>1627</v>
      </c>
      <c r="BJ19" s="1400"/>
      <c r="BK19" s="1403" t="s">
        <v>459</v>
      </c>
      <c r="BL19" s="1404" t="s">
        <v>460</v>
      </c>
      <c r="BM19" s="1400"/>
      <c r="BN19" s="1403" t="s">
        <v>1628</v>
      </c>
      <c r="BO19" s="1404" t="s">
        <v>1629</v>
      </c>
      <c r="BP19" s="1400"/>
      <c r="BQ19" s="1403" t="s">
        <v>1630</v>
      </c>
      <c r="BR19" s="1404" t="s">
        <v>1631</v>
      </c>
      <c r="BS19" s="1400"/>
      <c r="BT19" s="1403" t="s">
        <v>1632</v>
      </c>
      <c r="BU19" s="1404" t="s">
        <v>1633</v>
      </c>
      <c r="BV19" s="1400"/>
      <c r="BW19" s="1403" t="s">
        <v>1634</v>
      </c>
      <c r="BX19" s="1404" t="s">
        <v>1635</v>
      </c>
      <c r="BY19" s="1400"/>
      <c r="BZ19" s="1403" t="s">
        <v>1636</v>
      </c>
      <c r="CA19" s="1404" t="s">
        <v>1637</v>
      </c>
      <c r="CB19" s="1400"/>
      <c r="CC19" s="1403" t="s">
        <v>1638</v>
      </c>
      <c r="CD19" s="1404" t="s">
        <v>1639</v>
      </c>
      <c r="CE19" s="1400"/>
      <c r="CF19" s="1403" t="s">
        <v>1640</v>
      </c>
      <c r="CG19" s="1404" t="s">
        <v>462</v>
      </c>
      <c r="CH19" s="1400"/>
      <c r="CI19" s="1403" t="s">
        <v>1641</v>
      </c>
      <c r="CJ19" s="1404" t="s">
        <v>1642</v>
      </c>
      <c r="CK19" s="1400"/>
      <c r="CL19" s="1403" t="s">
        <v>1643</v>
      </c>
      <c r="CM19" s="1404" t="s">
        <v>1644</v>
      </c>
    </row>
    <row r="20" spans="1:91" ht="44.25">
      <c r="A20" s="603"/>
      <c r="B20" s="1370" t="s">
        <v>231</v>
      </c>
      <c r="C20" s="1371" t="s">
        <v>1643</v>
      </c>
      <c r="D20" s="1372" t="s">
        <v>231</v>
      </c>
      <c r="E20" s="1373" t="s">
        <v>1661</v>
      </c>
      <c r="F20" s="1371" t="s">
        <v>1643</v>
      </c>
      <c r="G20" s="1374" t="s">
        <v>1661</v>
      </c>
      <c r="H20" s="1375">
        <v>9</v>
      </c>
      <c r="I20" s="1371" t="s">
        <v>1643</v>
      </c>
      <c r="J20" s="1372">
        <v>9</v>
      </c>
      <c r="K20" s="1375">
        <v>35</v>
      </c>
      <c r="L20" s="1371" t="s">
        <v>1643</v>
      </c>
      <c r="M20" s="1376">
        <v>35</v>
      </c>
      <c r="N20" s="603"/>
      <c r="O20" s="1370" t="s">
        <v>231</v>
      </c>
      <c r="P20" s="1371" t="s">
        <v>1643</v>
      </c>
      <c r="Q20" s="1377" t="s">
        <v>231</v>
      </c>
      <c r="R20" s="1373" t="s">
        <v>1661</v>
      </c>
      <c r="S20" s="1371" t="s">
        <v>1643</v>
      </c>
      <c r="T20" s="1378" t="s">
        <v>1661</v>
      </c>
      <c r="U20" s="1375">
        <v>9</v>
      </c>
      <c r="V20" s="1371" t="s">
        <v>1643</v>
      </c>
      <c r="W20" s="1377">
        <v>9</v>
      </c>
      <c r="X20" s="1375">
        <v>35</v>
      </c>
      <c r="Y20" s="1371" t="s">
        <v>1643</v>
      </c>
      <c r="Z20" s="1379">
        <v>35</v>
      </c>
      <c r="AA20" s="603"/>
      <c r="AB20" s="603"/>
      <c r="AC20" s="603"/>
      <c r="AD20" s="1380" t="s">
        <v>1662</v>
      </c>
      <c r="AE20" s="1405" t="s">
        <v>1646</v>
      </c>
      <c r="AF20" s="1406">
        <v>0</v>
      </c>
      <c r="AG20" s="1405" t="s">
        <v>1647</v>
      </c>
      <c r="AH20" s="1406">
        <v>0</v>
      </c>
      <c r="AI20" s="1405" t="s">
        <v>1648</v>
      </c>
      <c r="AJ20" s="1406">
        <v>0</v>
      </c>
      <c r="AK20" s="1405" t="s">
        <v>1649</v>
      </c>
      <c r="AL20" s="1406">
        <v>0</v>
      </c>
      <c r="AM20" s="1405" t="s">
        <v>463</v>
      </c>
      <c r="AN20" s="1406">
        <v>0</v>
      </c>
      <c r="AO20" s="1405" t="s">
        <v>464</v>
      </c>
      <c r="AP20" s="1406">
        <v>0</v>
      </c>
      <c r="AQ20" s="1405" t="s">
        <v>1650</v>
      </c>
      <c r="AR20" s="1406">
        <v>0</v>
      </c>
      <c r="AS20" s="1405" t="s">
        <v>1651</v>
      </c>
      <c r="AT20" s="1406">
        <v>0</v>
      </c>
      <c r="AU20" s="1405" t="s">
        <v>1652</v>
      </c>
      <c r="AV20" s="1406">
        <v>0</v>
      </c>
      <c r="AW20" s="1405" t="s">
        <v>465</v>
      </c>
      <c r="AX20" s="1406">
        <v>0</v>
      </c>
      <c r="AY20" s="1405" t="s">
        <v>466</v>
      </c>
      <c r="AZ20" s="1406">
        <v>0</v>
      </c>
      <c r="BA20" s="1405" t="s">
        <v>467</v>
      </c>
      <c r="BD20" s="1385"/>
      <c r="BE20" s="1392"/>
      <c r="BF20" s="1392"/>
      <c r="BG20" s="1392"/>
      <c r="BH20" s="1392"/>
      <c r="BI20" s="1392"/>
      <c r="BJ20" s="1392"/>
      <c r="BK20" s="1392"/>
      <c r="BL20" s="1392"/>
      <c r="BM20" s="1392"/>
      <c r="BN20" s="1392"/>
      <c r="BO20" s="1392"/>
      <c r="BP20" s="1392"/>
      <c r="BQ20" s="1392"/>
      <c r="BR20" s="1392"/>
      <c r="BS20" s="1392"/>
      <c r="BT20" s="1392"/>
      <c r="BU20" s="1392"/>
      <c r="BV20" s="1392"/>
      <c r="BW20" s="1392"/>
      <c r="BX20" s="1392"/>
      <c r="BY20" s="1392"/>
      <c r="BZ20" s="1392"/>
      <c r="CA20" s="1392"/>
      <c r="CB20" s="1392"/>
      <c r="CC20" s="1392"/>
      <c r="CD20" s="1392"/>
      <c r="CE20" s="1392"/>
      <c r="CF20" s="1392"/>
      <c r="CG20" s="1392"/>
      <c r="CH20" s="1392"/>
      <c r="CI20" s="1392"/>
      <c r="CJ20" s="1392"/>
      <c r="CK20" s="1392"/>
      <c r="CL20" s="1392"/>
      <c r="CM20" s="1392"/>
    </row>
    <row r="21" spans="1:91" ht="44.25">
      <c r="A21" s="603"/>
      <c r="B21" s="1370" t="s">
        <v>123</v>
      </c>
      <c r="C21" s="1371" t="s">
        <v>1643</v>
      </c>
      <c r="D21" s="1372" t="s">
        <v>123</v>
      </c>
      <c r="E21" s="1373" t="s">
        <v>1663</v>
      </c>
      <c r="F21" s="1371" t="s">
        <v>1643</v>
      </c>
      <c r="G21" s="1374" t="s">
        <v>1663</v>
      </c>
      <c r="H21" s="1375">
        <v>10</v>
      </c>
      <c r="I21" s="1371" t="s">
        <v>1643</v>
      </c>
      <c r="J21" s="1372">
        <v>10</v>
      </c>
      <c r="K21" s="1375">
        <v>36</v>
      </c>
      <c r="L21" s="1371" t="s">
        <v>1643</v>
      </c>
      <c r="M21" s="1376">
        <v>36</v>
      </c>
      <c r="N21" s="603"/>
      <c r="O21" s="1370" t="s">
        <v>123</v>
      </c>
      <c r="P21" s="1371" t="s">
        <v>1643</v>
      </c>
      <c r="Q21" s="1377" t="s">
        <v>123</v>
      </c>
      <c r="R21" s="1373" t="s">
        <v>1663</v>
      </c>
      <c r="S21" s="1371" t="s">
        <v>1643</v>
      </c>
      <c r="T21" s="1378" t="s">
        <v>1663</v>
      </c>
      <c r="U21" s="1375">
        <v>10</v>
      </c>
      <c r="V21" s="1371" t="s">
        <v>1643</v>
      </c>
      <c r="W21" s="1377">
        <v>10</v>
      </c>
      <c r="X21" s="1375">
        <v>36</v>
      </c>
      <c r="Y21" s="1371" t="s">
        <v>1643</v>
      </c>
      <c r="Z21" s="1379">
        <v>36</v>
      </c>
      <c r="AA21" s="603"/>
      <c r="AB21" s="603"/>
      <c r="AC21" s="603"/>
      <c r="AD21" s="1385"/>
      <c r="AE21" s="1392"/>
      <c r="AF21" s="1392"/>
      <c r="AG21" s="1392"/>
      <c r="AH21" s="1392"/>
      <c r="AI21" s="1392"/>
      <c r="AJ21" s="1392"/>
      <c r="AK21" s="1392"/>
      <c r="AL21" s="1392"/>
      <c r="AM21" s="1392"/>
      <c r="AN21" s="1392"/>
      <c r="AO21" s="1392"/>
      <c r="AP21" s="1392"/>
      <c r="AQ21" s="1392"/>
      <c r="AR21" s="1392"/>
      <c r="AS21" s="1392"/>
      <c r="AT21" s="1392"/>
      <c r="AU21" s="1392"/>
      <c r="AV21" s="1392"/>
      <c r="AW21" s="1392"/>
      <c r="AX21" s="1392"/>
      <c r="AY21" s="1392"/>
      <c r="AZ21" s="1392"/>
      <c r="BA21" s="1392"/>
      <c r="BD21" s="4666" t="s">
        <v>1664</v>
      </c>
      <c r="BE21" s="1407">
        <v>1</v>
      </c>
      <c r="BF21" s="1408"/>
      <c r="BG21" s="1406"/>
      <c r="BH21" s="1407">
        <v>2</v>
      </c>
      <c r="BI21" s="1408"/>
      <c r="BJ21" s="1406"/>
      <c r="BK21" s="1407">
        <v>3</v>
      </c>
      <c r="BL21" s="1408"/>
      <c r="BM21" s="1406"/>
      <c r="BN21" s="1407">
        <v>4</v>
      </c>
      <c r="BO21" s="1408"/>
      <c r="BP21" s="1406"/>
      <c r="BQ21" s="1407">
        <v>5</v>
      </c>
      <c r="BR21" s="1408"/>
      <c r="BS21" s="1406"/>
      <c r="BT21" s="1407">
        <v>6</v>
      </c>
      <c r="BU21" s="1408"/>
      <c r="BV21" s="1406"/>
      <c r="BW21" s="1407">
        <v>7</v>
      </c>
      <c r="BX21" s="1408"/>
      <c r="BY21" s="1406"/>
      <c r="BZ21" s="1407">
        <v>8</v>
      </c>
      <c r="CA21" s="1408"/>
      <c r="CB21" s="1406"/>
      <c r="CC21" s="1407">
        <v>9</v>
      </c>
      <c r="CD21" s="1408"/>
      <c r="CE21" s="1406"/>
      <c r="CF21" s="1407">
        <v>0</v>
      </c>
      <c r="CG21" s="1408"/>
      <c r="CH21" s="1406"/>
      <c r="CI21" s="1407" t="s">
        <v>1623</v>
      </c>
      <c r="CJ21" s="1408"/>
      <c r="CK21" s="1406"/>
      <c r="CL21" s="1407" t="s">
        <v>1624</v>
      </c>
      <c r="CM21" s="1408"/>
    </row>
    <row r="22" spans="1:91" ht="44.25">
      <c r="A22" s="603"/>
      <c r="B22" s="1370" t="s">
        <v>876</v>
      </c>
      <c r="C22" s="1371" t="s">
        <v>1643</v>
      </c>
      <c r="D22" s="1372" t="s">
        <v>876</v>
      </c>
      <c r="E22" s="1373" t="s">
        <v>1665</v>
      </c>
      <c r="F22" s="1371" t="s">
        <v>1643</v>
      </c>
      <c r="G22" s="1374" t="s">
        <v>1665</v>
      </c>
      <c r="H22" s="1375">
        <v>11</v>
      </c>
      <c r="I22" s="1371" t="s">
        <v>1643</v>
      </c>
      <c r="J22" s="1372">
        <v>11</v>
      </c>
      <c r="K22" s="1375">
        <v>37</v>
      </c>
      <c r="L22" s="1371" t="s">
        <v>1643</v>
      </c>
      <c r="M22" s="1376">
        <v>37</v>
      </c>
      <c r="N22" s="603"/>
      <c r="O22" s="1370" t="s">
        <v>876</v>
      </c>
      <c r="P22" s="1371" t="s">
        <v>1643</v>
      </c>
      <c r="Q22" s="1377" t="s">
        <v>876</v>
      </c>
      <c r="R22" s="1373" t="s">
        <v>1665</v>
      </c>
      <c r="S22" s="1371" t="s">
        <v>1643</v>
      </c>
      <c r="T22" s="1378" t="s">
        <v>1665</v>
      </c>
      <c r="U22" s="1375">
        <v>11</v>
      </c>
      <c r="V22" s="1371" t="s">
        <v>1643</v>
      </c>
      <c r="W22" s="1377">
        <v>11</v>
      </c>
      <c r="X22" s="1375">
        <v>37</v>
      </c>
      <c r="Y22" s="1371" t="s">
        <v>1643</v>
      </c>
      <c r="Z22" s="1379">
        <v>37</v>
      </c>
      <c r="AA22" s="603"/>
      <c r="AB22" s="603"/>
      <c r="AC22" s="603"/>
      <c r="AD22" s="1380" t="s">
        <v>1666</v>
      </c>
      <c r="AE22" s="1409" t="s">
        <v>1646</v>
      </c>
      <c r="AF22" s="1410">
        <v>0</v>
      </c>
      <c r="AG22" s="1409" t="s">
        <v>1647</v>
      </c>
      <c r="AH22" s="1410">
        <v>0</v>
      </c>
      <c r="AI22" s="1409" t="s">
        <v>1648</v>
      </c>
      <c r="AJ22" s="1410">
        <v>0</v>
      </c>
      <c r="AK22" s="1409" t="s">
        <v>1649</v>
      </c>
      <c r="AL22" s="1410">
        <v>0</v>
      </c>
      <c r="AM22" s="1409" t="s">
        <v>463</v>
      </c>
      <c r="AN22" s="1410">
        <v>0</v>
      </c>
      <c r="AO22" s="1409" t="s">
        <v>464</v>
      </c>
      <c r="AP22" s="1410">
        <v>0</v>
      </c>
      <c r="AQ22" s="1409" t="s">
        <v>1650</v>
      </c>
      <c r="AR22" s="1410">
        <v>0</v>
      </c>
      <c r="AS22" s="1409" t="s">
        <v>1651</v>
      </c>
      <c r="AT22" s="1410">
        <v>0</v>
      </c>
      <c r="AU22" s="1409" t="s">
        <v>1652</v>
      </c>
      <c r="AV22" s="1410">
        <v>0</v>
      </c>
      <c r="AW22" s="1409" t="s">
        <v>465</v>
      </c>
      <c r="AX22" s="1410">
        <v>0</v>
      </c>
      <c r="AY22" s="1409" t="s">
        <v>466</v>
      </c>
      <c r="AZ22" s="1410">
        <v>0</v>
      </c>
      <c r="BA22" s="1409" t="s">
        <v>467</v>
      </c>
      <c r="BD22" s="4666"/>
      <c r="BE22" s="1411" t="s">
        <v>461</v>
      </c>
      <c r="BF22" s="1412"/>
      <c r="BG22" s="1406"/>
      <c r="BH22" s="1411" t="s">
        <v>1625</v>
      </c>
      <c r="BI22" s="1412" t="s">
        <v>1627</v>
      </c>
      <c r="BJ22" s="1406"/>
      <c r="BK22" s="1411" t="s">
        <v>459</v>
      </c>
      <c r="BL22" s="1412" t="s">
        <v>460</v>
      </c>
      <c r="BM22" s="1406"/>
      <c r="BN22" s="1411" t="s">
        <v>1628</v>
      </c>
      <c r="BO22" s="1412" t="s">
        <v>1629</v>
      </c>
      <c r="BP22" s="1406"/>
      <c r="BQ22" s="1411" t="s">
        <v>1630</v>
      </c>
      <c r="BR22" s="1412" t="s">
        <v>1631</v>
      </c>
      <c r="BS22" s="1406"/>
      <c r="BT22" s="1411" t="s">
        <v>1632</v>
      </c>
      <c r="BU22" s="1412" t="s">
        <v>1633</v>
      </c>
      <c r="BV22" s="1406"/>
      <c r="BW22" s="1411" t="s">
        <v>1634</v>
      </c>
      <c r="BX22" s="1412" t="s">
        <v>1635</v>
      </c>
      <c r="BY22" s="1406"/>
      <c r="BZ22" s="1411" t="s">
        <v>1636</v>
      </c>
      <c r="CA22" s="1412" t="s">
        <v>1637</v>
      </c>
      <c r="CB22" s="1406"/>
      <c r="CC22" s="1411" t="s">
        <v>1638</v>
      </c>
      <c r="CD22" s="1412" t="s">
        <v>1639</v>
      </c>
      <c r="CE22" s="1406"/>
      <c r="CF22" s="1411" t="s">
        <v>1640</v>
      </c>
      <c r="CG22" s="1412" t="s">
        <v>462</v>
      </c>
      <c r="CH22" s="1406"/>
      <c r="CI22" s="1411" t="s">
        <v>1641</v>
      </c>
      <c r="CJ22" s="1412" t="s">
        <v>1642</v>
      </c>
      <c r="CK22" s="1406"/>
      <c r="CL22" s="1411" t="s">
        <v>1643</v>
      </c>
      <c r="CM22" s="1412" t="s">
        <v>1644</v>
      </c>
    </row>
    <row r="23" spans="1:91" ht="44.25">
      <c r="A23" s="603"/>
      <c r="B23" s="1370" t="s">
        <v>9</v>
      </c>
      <c r="C23" s="1371" t="s">
        <v>1643</v>
      </c>
      <c r="D23" s="1372" t="s">
        <v>9</v>
      </c>
      <c r="E23" s="1373" t="s">
        <v>1667</v>
      </c>
      <c r="F23" s="1371" t="s">
        <v>1643</v>
      </c>
      <c r="G23" s="1374" t="s">
        <v>1667</v>
      </c>
      <c r="H23" s="1375">
        <v>12</v>
      </c>
      <c r="I23" s="1371" t="s">
        <v>1643</v>
      </c>
      <c r="J23" s="1413">
        <v>12</v>
      </c>
      <c r="K23" s="1375">
        <v>38</v>
      </c>
      <c r="L23" s="1371" t="s">
        <v>1643</v>
      </c>
      <c r="M23" s="1376">
        <v>38</v>
      </c>
      <c r="N23" s="603"/>
      <c r="O23" s="1370" t="s">
        <v>9</v>
      </c>
      <c r="P23" s="1371" t="s">
        <v>1643</v>
      </c>
      <c r="Q23" s="1377" t="s">
        <v>9</v>
      </c>
      <c r="R23" s="1373" t="s">
        <v>1667</v>
      </c>
      <c r="S23" s="1371" t="s">
        <v>1643</v>
      </c>
      <c r="T23" s="1378" t="s">
        <v>1667</v>
      </c>
      <c r="U23" s="1375">
        <v>12</v>
      </c>
      <c r="V23" s="1371" t="s">
        <v>1643</v>
      </c>
      <c r="W23" s="1377">
        <v>12</v>
      </c>
      <c r="X23" s="1375">
        <v>38</v>
      </c>
      <c r="Y23" s="1371" t="s">
        <v>1643</v>
      </c>
      <c r="Z23" s="1379">
        <v>38</v>
      </c>
      <c r="AA23" s="603"/>
      <c r="AB23" s="603"/>
      <c r="AC23" s="603"/>
      <c r="BD23" s="1385"/>
      <c r="BE23" s="1392"/>
      <c r="BF23" s="1392"/>
      <c r="BG23" s="1392"/>
      <c r="BH23" s="1392"/>
      <c r="BI23" s="1392"/>
      <c r="BJ23" s="1392"/>
      <c r="BK23" s="1392"/>
      <c r="BL23" s="1392"/>
      <c r="BM23" s="1392"/>
      <c r="BN23" s="1392"/>
      <c r="BO23" s="1392"/>
      <c r="BP23" s="1392"/>
      <c r="BQ23" s="1392"/>
      <c r="BR23" s="1392"/>
      <c r="BS23" s="1392"/>
      <c r="BT23" s="1392"/>
      <c r="BU23" s="1392"/>
      <c r="BV23" s="1392"/>
      <c r="BW23" s="1392"/>
      <c r="BX23" s="1392"/>
      <c r="BY23" s="1392"/>
      <c r="BZ23" s="1392"/>
      <c r="CA23" s="1392"/>
      <c r="CB23" s="1392"/>
      <c r="CC23" s="1392"/>
      <c r="CD23" s="1392"/>
      <c r="CE23" s="1392"/>
      <c r="CF23" s="1392"/>
      <c r="CG23" s="1392"/>
      <c r="CH23" s="1392"/>
      <c r="CI23" s="1392"/>
      <c r="CJ23" s="1392"/>
      <c r="CK23" s="1392"/>
      <c r="CL23" s="1392"/>
      <c r="CM23" s="1392"/>
    </row>
    <row r="24" spans="1:91" ht="44.25">
      <c r="A24" s="603"/>
      <c r="B24" s="1370" t="s">
        <v>951</v>
      </c>
      <c r="C24" s="1371" t="s">
        <v>1643</v>
      </c>
      <c r="D24" s="1372" t="s">
        <v>951</v>
      </c>
      <c r="E24" s="1373" t="s">
        <v>1668</v>
      </c>
      <c r="F24" s="1371" t="s">
        <v>1643</v>
      </c>
      <c r="G24" s="1374" t="s">
        <v>1668</v>
      </c>
      <c r="H24" s="1375">
        <v>13</v>
      </c>
      <c r="I24" s="1371" t="s">
        <v>1643</v>
      </c>
      <c r="J24" s="1413">
        <v>13</v>
      </c>
      <c r="K24" s="1375">
        <v>39</v>
      </c>
      <c r="L24" s="1371" t="s">
        <v>1643</v>
      </c>
      <c r="M24" s="1376">
        <v>39</v>
      </c>
      <c r="N24" s="603"/>
      <c r="O24" s="1370" t="s">
        <v>951</v>
      </c>
      <c r="P24" s="1371" t="s">
        <v>1643</v>
      </c>
      <c r="Q24" s="1377" t="s">
        <v>951</v>
      </c>
      <c r="R24" s="1373" t="s">
        <v>1668</v>
      </c>
      <c r="S24" s="1371" t="s">
        <v>1643</v>
      </c>
      <c r="T24" s="1378" t="s">
        <v>1668</v>
      </c>
      <c r="U24" s="1375">
        <v>13</v>
      </c>
      <c r="V24" s="1371" t="s">
        <v>1643</v>
      </c>
      <c r="W24" s="1377">
        <v>13</v>
      </c>
      <c r="X24" s="1375">
        <v>39</v>
      </c>
      <c r="Y24" s="1371" t="s">
        <v>1643</v>
      </c>
      <c r="Z24" s="1379">
        <v>39</v>
      </c>
      <c r="AA24" s="603"/>
      <c r="AB24" s="603"/>
      <c r="AC24" s="603"/>
      <c r="AD24" s="232" t="s">
        <v>1669</v>
      </c>
      <c r="BD24" s="4666" t="s">
        <v>1666</v>
      </c>
      <c r="BE24" s="1414">
        <v>1</v>
      </c>
      <c r="BF24" s="1415"/>
      <c r="BG24" s="1410"/>
      <c r="BH24" s="1414">
        <v>2</v>
      </c>
      <c r="BI24" s="1415"/>
      <c r="BJ24" s="1410"/>
      <c r="BK24" s="1414">
        <v>3</v>
      </c>
      <c r="BL24" s="1415"/>
      <c r="BM24" s="1410"/>
      <c r="BN24" s="1414">
        <v>4</v>
      </c>
      <c r="BO24" s="1415"/>
      <c r="BP24" s="1410"/>
      <c r="BQ24" s="1414">
        <v>5</v>
      </c>
      <c r="BR24" s="1415"/>
      <c r="BS24" s="1410"/>
      <c r="BT24" s="1414">
        <v>6</v>
      </c>
      <c r="BU24" s="1415"/>
      <c r="BV24" s="1410"/>
      <c r="BW24" s="1414">
        <v>7</v>
      </c>
      <c r="BX24" s="1415"/>
      <c r="BY24" s="1410"/>
      <c r="BZ24" s="1414">
        <v>8</v>
      </c>
      <c r="CA24" s="1415"/>
      <c r="CB24" s="1410"/>
      <c r="CC24" s="1414">
        <v>9</v>
      </c>
      <c r="CD24" s="1415"/>
      <c r="CE24" s="1410"/>
      <c r="CF24" s="1414">
        <v>0</v>
      </c>
      <c r="CG24" s="1415"/>
      <c r="CH24" s="1410"/>
      <c r="CI24" s="1414" t="s">
        <v>1623</v>
      </c>
      <c r="CJ24" s="1415"/>
      <c r="CK24" s="1410"/>
      <c r="CL24" s="1414" t="s">
        <v>1624</v>
      </c>
      <c r="CM24" s="1415"/>
    </row>
    <row r="25" spans="1:91" ht="46.5">
      <c r="A25" s="603"/>
      <c r="B25" s="1370" t="s">
        <v>124</v>
      </c>
      <c r="C25" s="1371" t="s">
        <v>1643</v>
      </c>
      <c r="D25" s="1372" t="s">
        <v>124</v>
      </c>
      <c r="E25" s="1373" t="s">
        <v>1670</v>
      </c>
      <c r="F25" s="1371" t="s">
        <v>1643</v>
      </c>
      <c r="G25" s="1374" t="s">
        <v>1670</v>
      </c>
      <c r="H25" s="1375">
        <v>14</v>
      </c>
      <c r="I25" s="1371" t="s">
        <v>1643</v>
      </c>
      <c r="J25" s="1413">
        <v>14</v>
      </c>
      <c r="K25" s="1375">
        <v>40</v>
      </c>
      <c r="L25" s="1371" t="s">
        <v>1643</v>
      </c>
      <c r="M25" s="1376">
        <v>40</v>
      </c>
      <c r="N25" s="603"/>
      <c r="O25" s="1370" t="s">
        <v>124</v>
      </c>
      <c r="P25" s="1371" t="s">
        <v>1643</v>
      </c>
      <c r="Q25" s="1377" t="s">
        <v>124</v>
      </c>
      <c r="R25" s="1373" t="s">
        <v>1670</v>
      </c>
      <c r="S25" s="1371" t="s">
        <v>1643</v>
      </c>
      <c r="T25" s="1378" t="s">
        <v>1670</v>
      </c>
      <c r="U25" s="1375">
        <v>14</v>
      </c>
      <c r="V25" s="1371" t="s">
        <v>1643</v>
      </c>
      <c r="W25" s="1377">
        <v>14</v>
      </c>
      <c r="X25" s="1375">
        <v>40</v>
      </c>
      <c r="Y25" s="1371" t="s">
        <v>1643</v>
      </c>
      <c r="Z25" s="1379">
        <v>40</v>
      </c>
      <c r="AA25" s="603"/>
      <c r="AB25" s="603"/>
      <c r="AC25" s="603"/>
      <c r="AD25" s="1380" t="s">
        <v>1609</v>
      </c>
      <c r="AE25" s="237" t="s">
        <v>1671</v>
      </c>
      <c r="AF25" s="238"/>
      <c r="AG25" s="237" t="s">
        <v>1672</v>
      </c>
      <c r="AH25" s="238"/>
      <c r="AI25" s="237" t="s">
        <v>1673</v>
      </c>
      <c r="AJ25" s="238"/>
      <c r="AK25" s="237" t="s">
        <v>1674</v>
      </c>
      <c r="AL25" s="238"/>
      <c r="AM25" s="237" t="s">
        <v>1675</v>
      </c>
      <c r="AN25" s="238"/>
      <c r="AO25" s="237" t="s">
        <v>1676</v>
      </c>
      <c r="AP25" s="238"/>
      <c r="AQ25" s="237" t="s">
        <v>1677</v>
      </c>
      <c r="AR25" s="238"/>
      <c r="AS25" s="237" t="s">
        <v>1678</v>
      </c>
      <c r="AT25" s="238"/>
      <c r="AU25" s="237" t="s">
        <v>1679</v>
      </c>
      <c r="AV25" s="238"/>
      <c r="AW25" s="237" t="s">
        <v>1680</v>
      </c>
      <c r="AX25" s="238"/>
      <c r="AY25" s="237" t="s">
        <v>1681</v>
      </c>
      <c r="AZ25" s="238"/>
      <c r="BA25" s="237" t="s">
        <v>1682</v>
      </c>
      <c r="BD25" s="4666"/>
      <c r="BE25" s="1416" t="s">
        <v>461</v>
      </c>
      <c r="BF25" s="1417"/>
      <c r="BG25" s="1410"/>
      <c r="BH25" s="1416" t="s">
        <v>1625</v>
      </c>
      <c r="BI25" s="1417" t="s">
        <v>1627</v>
      </c>
      <c r="BJ25" s="1410"/>
      <c r="BK25" s="1416" t="s">
        <v>459</v>
      </c>
      <c r="BL25" s="1417" t="s">
        <v>460</v>
      </c>
      <c r="BM25" s="1410"/>
      <c r="BN25" s="1416" t="s">
        <v>1628</v>
      </c>
      <c r="BO25" s="1417" t="s">
        <v>1629</v>
      </c>
      <c r="BP25" s="1410"/>
      <c r="BQ25" s="1416" t="s">
        <v>1630</v>
      </c>
      <c r="BR25" s="1417" t="s">
        <v>1631</v>
      </c>
      <c r="BS25" s="1410"/>
      <c r="BT25" s="1416" t="s">
        <v>1632</v>
      </c>
      <c r="BU25" s="1417" t="s">
        <v>1633</v>
      </c>
      <c r="BV25" s="1410"/>
      <c r="BW25" s="1416" t="s">
        <v>1634</v>
      </c>
      <c r="BX25" s="1417" t="s">
        <v>1635</v>
      </c>
      <c r="BY25" s="1410"/>
      <c r="BZ25" s="1416" t="s">
        <v>1636</v>
      </c>
      <c r="CA25" s="1417" t="s">
        <v>1637</v>
      </c>
      <c r="CB25" s="1410"/>
      <c r="CC25" s="1416" t="s">
        <v>1638</v>
      </c>
      <c r="CD25" s="1417" t="s">
        <v>1639</v>
      </c>
      <c r="CE25" s="1410"/>
      <c r="CF25" s="1416" t="s">
        <v>1640</v>
      </c>
      <c r="CG25" s="1417" t="s">
        <v>462</v>
      </c>
      <c r="CH25" s="1410"/>
      <c r="CI25" s="1416" t="s">
        <v>1641</v>
      </c>
      <c r="CJ25" s="1417" t="s">
        <v>1642</v>
      </c>
      <c r="CK25" s="1410"/>
      <c r="CL25" s="1416" t="s">
        <v>1643</v>
      </c>
      <c r="CM25" s="1417" t="s">
        <v>1644</v>
      </c>
    </row>
    <row r="26" spans="1:91" ht="44.25">
      <c r="A26" s="603"/>
      <c r="B26" s="1370" t="s">
        <v>312</v>
      </c>
      <c r="C26" s="1371" t="s">
        <v>1643</v>
      </c>
      <c r="D26" s="1372" t="s">
        <v>312</v>
      </c>
      <c r="E26" s="1373" t="s">
        <v>1683</v>
      </c>
      <c r="F26" s="1371" t="s">
        <v>1643</v>
      </c>
      <c r="G26" s="1374" t="s">
        <v>1683</v>
      </c>
      <c r="H26" s="1375">
        <v>15</v>
      </c>
      <c r="I26" s="1371" t="s">
        <v>1643</v>
      </c>
      <c r="J26" s="1413">
        <v>15</v>
      </c>
      <c r="K26" s="1375">
        <v>41</v>
      </c>
      <c r="L26" s="1371" t="s">
        <v>1643</v>
      </c>
      <c r="M26" s="1376">
        <v>41</v>
      </c>
      <c r="N26" s="603"/>
      <c r="O26" s="1370" t="s">
        <v>312</v>
      </c>
      <c r="P26" s="1371" t="s">
        <v>1643</v>
      </c>
      <c r="Q26" s="1377" t="s">
        <v>312</v>
      </c>
      <c r="R26" s="1373" t="s">
        <v>1683</v>
      </c>
      <c r="S26" s="1371" t="s">
        <v>1643</v>
      </c>
      <c r="T26" s="1378" t="s">
        <v>1683</v>
      </c>
      <c r="U26" s="1375">
        <v>15</v>
      </c>
      <c r="V26" s="1371" t="s">
        <v>1643</v>
      </c>
      <c r="W26" s="1377">
        <v>15</v>
      </c>
      <c r="X26" s="1375">
        <v>41</v>
      </c>
      <c r="Y26" s="1371" t="s">
        <v>1643</v>
      </c>
      <c r="Z26" s="1379">
        <v>41</v>
      </c>
      <c r="AA26" s="603"/>
      <c r="AB26" s="603"/>
      <c r="AC26" s="603"/>
      <c r="AD26" s="1385"/>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D26" s="1385"/>
      <c r="BE26" s="1392"/>
      <c r="BF26" s="1392"/>
      <c r="BG26" s="1392"/>
      <c r="BH26" s="1392"/>
      <c r="BI26" s="1392"/>
      <c r="BJ26" s="1392"/>
      <c r="BK26" s="1392"/>
      <c r="BL26" s="1392"/>
      <c r="BM26" s="1392"/>
      <c r="BN26" s="1392"/>
      <c r="BO26" s="1392"/>
      <c r="BP26" s="1392"/>
      <c r="BQ26" s="1392"/>
      <c r="BR26" s="1392"/>
      <c r="BS26" s="1392"/>
      <c r="BT26" s="1392"/>
      <c r="BU26" s="1392"/>
      <c r="BV26" s="1392"/>
      <c r="BW26" s="1392"/>
      <c r="BX26" s="1392"/>
      <c r="BY26" s="1392"/>
      <c r="BZ26" s="1392"/>
      <c r="CA26" s="1392"/>
      <c r="CB26" s="1392"/>
      <c r="CC26" s="1392"/>
      <c r="CD26" s="1392"/>
      <c r="CE26" s="1392"/>
      <c r="CF26" s="1392"/>
      <c r="CG26" s="1392"/>
      <c r="CH26" s="1392"/>
      <c r="CI26" s="1392"/>
      <c r="CJ26" s="1392"/>
      <c r="CK26" s="1392"/>
      <c r="CL26" s="1392"/>
      <c r="CM26" s="1392"/>
    </row>
    <row r="27" spans="1:91" ht="44.25">
      <c r="A27" s="603"/>
      <c r="B27" s="1370" t="s">
        <v>953</v>
      </c>
      <c r="C27" s="1371" t="s">
        <v>1643</v>
      </c>
      <c r="D27" s="1372" t="s">
        <v>953</v>
      </c>
      <c r="E27" s="1373" t="s">
        <v>117</v>
      </c>
      <c r="F27" s="1371" t="s">
        <v>1643</v>
      </c>
      <c r="G27" s="1374" t="s">
        <v>117</v>
      </c>
      <c r="H27" s="1375">
        <v>16</v>
      </c>
      <c r="I27" s="1371" t="s">
        <v>1643</v>
      </c>
      <c r="J27" s="1413">
        <v>16</v>
      </c>
      <c r="K27" s="1375">
        <v>42</v>
      </c>
      <c r="L27" s="1371" t="s">
        <v>1643</v>
      </c>
      <c r="M27" s="1376">
        <v>42</v>
      </c>
      <c r="N27" s="603"/>
      <c r="O27" s="1370" t="s">
        <v>953</v>
      </c>
      <c r="P27" s="1371" t="s">
        <v>1643</v>
      </c>
      <c r="Q27" s="1377" t="s">
        <v>953</v>
      </c>
      <c r="R27" s="1373" t="s">
        <v>117</v>
      </c>
      <c r="S27" s="1371" t="s">
        <v>1643</v>
      </c>
      <c r="T27" s="1378" t="s">
        <v>117</v>
      </c>
      <c r="U27" s="1375">
        <v>16</v>
      </c>
      <c r="V27" s="1371" t="s">
        <v>1643</v>
      </c>
      <c r="W27" s="1377">
        <v>16</v>
      </c>
      <c r="X27" s="1375">
        <v>42</v>
      </c>
      <c r="Y27" s="1371" t="s">
        <v>1643</v>
      </c>
      <c r="Z27" s="1379">
        <v>42</v>
      </c>
      <c r="AA27" s="603"/>
      <c r="AB27" s="603"/>
      <c r="AC27" s="603"/>
      <c r="AD27" s="1380" t="s">
        <v>67</v>
      </c>
      <c r="AE27" s="1418" t="s">
        <v>468</v>
      </c>
      <c r="AF27" s="1419"/>
      <c r="AG27" s="1418" t="s">
        <v>1684</v>
      </c>
      <c r="AH27" s="1419"/>
      <c r="AI27" s="1418" t="s">
        <v>1685</v>
      </c>
      <c r="AJ27" s="1419"/>
      <c r="AK27" s="1418" t="s">
        <v>1686</v>
      </c>
      <c r="AL27" s="1419"/>
      <c r="AM27" s="1418" t="s">
        <v>1687</v>
      </c>
      <c r="AN27" s="1419"/>
      <c r="AO27" s="1418" t="s">
        <v>1688</v>
      </c>
      <c r="AP27" s="1419"/>
      <c r="AQ27" s="1418" t="s">
        <v>1689</v>
      </c>
      <c r="AR27" s="1419"/>
      <c r="AS27" s="1418" t="s">
        <v>1690</v>
      </c>
      <c r="AT27" s="1419"/>
      <c r="AU27" s="1418" t="s">
        <v>1691</v>
      </c>
      <c r="AV27" s="1419"/>
      <c r="AW27" s="1418" t="s">
        <v>1692</v>
      </c>
      <c r="AX27" s="1419"/>
      <c r="AY27" s="1418" t="s">
        <v>1693</v>
      </c>
      <c r="AZ27" s="1419"/>
      <c r="BA27" s="1418" t="s">
        <v>1694</v>
      </c>
      <c r="BD27" s="1385"/>
      <c r="BE27" s="1367" t="s">
        <v>2786</v>
      </c>
      <c r="BF27" s="1392"/>
      <c r="BG27" s="1392"/>
      <c r="BH27" s="1392"/>
      <c r="BI27" s="1392"/>
      <c r="BJ27" s="1392"/>
      <c r="BK27" s="1392"/>
      <c r="BL27" s="1392"/>
      <c r="BM27" s="1392"/>
      <c r="BN27" s="1392"/>
      <c r="BO27" s="1392"/>
      <c r="BP27" s="1392"/>
      <c r="BQ27" s="1392"/>
      <c r="BR27" s="1392"/>
      <c r="BS27" s="1392"/>
      <c r="BT27" s="1392"/>
      <c r="BU27" s="1392"/>
      <c r="BV27" s="1392"/>
      <c r="BW27" s="1392"/>
      <c r="BX27" s="1392"/>
      <c r="BY27" s="1392"/>
      <c r="BZ27" s="1392"/>
      <c r="CA27" s="1392"/>
      <c r="CB27" s="1392"/>
      <c r="CC27" s="1392"/>
      <c r="CD27" s="1392"/>
      <c r="CE27" s="1392"/>
      <c r="CF27" s="1392"/>
      <c r="CG27" s="1392"/>
      <c r="CH27" s="1392"/>
      <c r="CI27" s="1392"/>
      <c r="CJ27" s="1392"/>
      <c r="CK27" s="1392"/>
      <c r="CL27" s="1392"/>
      <c r="CM27" s="1392"/>
    </row>
    <row r="28" spans="1:91" ht="44.25">
      <c r="A28" s="603"/>
      <c r="B28" s="1370" t="s">
        <v>1420</v>
      </c>
      <c r="C28" s="1371" t="s">
        <v>1643</v>
      </c>
      <c r="D28" s="1372" t="s">
        <v>1420</v>
      </c>
      <c r="E28" s="1373" t="s">
        <v>115</v>
      </c>
      <c r="F28" s="1371" t="s">
        <v>1643</v>
      </c>
      <c r="G28" s="1374" t="s">
        <v>115</v>
      </c>
      <c r="H28" s="1375">
        <v>17</v>
      </c>
      <c r="I28" s="1371" t="s">
        <v>1643</v>
      </c>
      <c r="J28" s="1413">
        <v>17</v>
      </c>
      <c r="K28" s="1375">
        <v>43</v>
      </c>
      <c r="L28" s="1371" t="s">
        <v>1643</v>
      </c>
      <c r="M28" s="1376">
        <v>43</v>
      </c>
      <c r="N28" s="603"/>
      <c r="O28" s="1370" t="s">
        <v>1420</v>
      </c>
      <c r="P28" s="1371" t="s">
        <v>1643</v>
      </c>
      <c r="Q28" s="1377" t="s">
        <v>1420</v>
      </c>
      <c r="R28" s="1373" t="s">
        <v>115</v>
      </c>
      <c r="S28" s="1371" t="s">
        <v>1643</v>
      </c>
      <c r="T28" s="1378" t="s">
        <v>115</v>
      </c>
      <c r="U28" s="1375">
        <v>17</v>
      </c>
      <c r="V28" s="1371" t="s">
        <v>1643</v>
      </c>
      <c r="W28" s="1377">
        <v>17</v>
      </c>
      <c r="X28" s="1375">
        <v>43</v>
      </c>
      <c r="Y28" s="1371" t="s">
        <v>1643</v>
      </c>
      <c r="Z28" s="1379">
        <v>43</v>
      </c>
      <c r="AA28" s="603"/>
      <c r="AB28" s="603"/>
      <c r="AC28" s="603"/>
      <c r="AD28" s="1385"/>
      <c r="AE28" s="1420"/>
      <c r="AF28" s="1420"/>
      <c r="AG28" s="1420"/>
      <c r="AH28" s="1420"/>
      <c r="AI28" s="1420"/>
      <c r="AJ28" s="1420"/>
      <c r="AK28" s="1420"/>
      <c r="AL28" s="1420"/>
      <c r="AM28" s="1420"/>
      <c r="AN28" s="1420"/>
      <c r="AO28" s="1420"/>
      <c r="AP28" s="1420"/>
      <c r="AQ28" s="1420"/>
      <c r="AR28" s="1420"/>
      <c r="AS28" s="1420"/>
      <c r="AT28" s="1420"/>
      <c r="AU28" s="1420"/>
      <c r="AV28" s="1420"/>
      <c r="AW28" s="1420"/>
      <c r="AX28" s="1420"/>
      <c r="AY28" s="1420"/>
      <c r="AZ28" s="1420"/>
      <c r="BA28" s="1420"/>
      <c r="BD28" s="4668" t="s">
        <v>1622</v>
      </c>
      <c r="BE28" s="1381" t="s">
        <v>233</v>
      </c>
      <c r="BF28" s="1382"/>
      <c r="BG28" s="1383"/>
      <c r="BH28" s="1381" t="s">
        <v>114</v>
      </c>
      <c r="BI28" s="1382"/>
      <c r="BJ28" s="1383"/>
      <c r="BK28" s="1381" t="s">
        <v>44</v>
      </c>
      <c r="BL28" s="1382"/>
      <c r="BM28" s="1383"/>
      <c r="BN28" s="1381" t="s">
        <v>1136</v>
      </c>
      <c r="BO28" s="1382"/>
      <c r="BP28" s="1383"/>
      <c r="BQ28" s="1381" t="s">
        <v>1137</v>
      </c>
      <c r="BR28" s="1382"/>
      <c r="BS28" s="1383"/>
      <c r="BT28" s="1381" t="s">
        <v>1695</v>
      </c>
      <c r="BU28" s="1382"/>
      <c r="BV28" s="1383"/>
      <c r="BW28" s="1381" t="s">
        <v>125</v>
      </c>
      <c r="BX28" s="1382"/>
      <c r="BY28" s="1383"/>
      <c r="BZ28" s="1381" t="s">
        <v>231</v>
      </c>
      <c r="CA28" s="1382"/>
      <c r="CB28" s="1383"/>
      <c r="CC28" s="1381" t="s">
        <v>312</v>
      </c>
      <c r="CD28" s="1382"/>
      <c r="CE28" s="1383"/>
      <c r="CF28" s="1381" t="s">
        <v>953</v>
      </c>
      <c r="CG28" s="1382"/>
      <c r="CH28" s="1383"/>
      <c r="CI28" s="1381" t="s">
        <v>1696</v>
      </c>
      <c r="CJ28" s="1382"/>
      <c r="CK28" s="1383"/>
      <c r="CL28" s="1381" t="s">
        <v>1697</v>
      </c>
      <c r="CM28" s="1382"/>
    </row>
    <row r="29" spans="1:91" ht="44.25">
      <c r="A29" s="603"/>
      <c r="B29" s="1370" t="s">
        <v>1136</v>
      </c>
      <c r="C29" s="1371" t="s">
        <v>1643</v>
      </c>
      <c r="D29" s="1372" t="s">
        <v>1136</v>
      </c>
      <c r="E29" s="1373" t="s">
        <v>1698</v>
      </c>
      <c r="F29" s="1371" t="s">
        <v>1643</v>
      </c>
      <c r="G29" s="1374" t="s">
        <v>1698</v>
      </c>
      <c r="H29" s="1375">
        <v>18</v>
      </c>
      <c r="I29" s="1371" t="s">
        <v>1643</v>
      </c>
      <c r="J29" s="1413">
        <v>18</v>
      </c>
      <c r="K29" s="1375">
        <v>44</v>
      </c>
      <c r="L29" s="1371" t="s">
        <v>1643</v>
      </c>
      <c r="M29" s="1376">
        <v>44</v>
      </c>
      <c r="N29" s="603"/>
      <c r="O29" s="1370" t="s">
        <v>1136</v>
      </c>
      <c r="P29" s="1371" t="s">
        <v>1643</v>
      </c>
      <c r="Q29" s="1377" t="s">
        <v>1136</v>
      </c>
      <c r="R29" s="1373" t="s">
        <v>1698</v>
      </c>
      <c r="S29" s="1371" t="s">
        <v>1643</v>
      </c>
      <c r="T29" s="1378" t="s">
        <v>1698</v>
      </c>
      <c r="U29" s="1375">
        <v>18</v>
      </c>
      <c r="V29" s="1371" t="s">
        <v>1643</v>
      </c>
      <c r="W29" s="1377">
        <v>18</v>
      </c>
      <c r="X29" s="1375">
        <v>44</v>
      </c>
      <c r="Y29" s="1371" t="s">
        <v>1643</v>
      </c>
      <c r="Z29" s="1379">
        <v>44</v>
      </c>
      <c r="AA29" s="603"/>
      <c r="AB29" s="603"/>
      <c r="AC29" s="603"/>
      <c r="AD29" s="1380" t="s">
        <v>1654</v>
      </c>
      <c r="AE29" s="1421" t="s">
        <v>468</v>
      </c>
      <c r="AF29" s="1422">
        <v>0</v>
      </c>
      <c r="AG29" s="1421" t="s">
        <v>1684</v>
      </c>
      <c r="AH29" s="1422">
        <v>0</v>
      </c>
      <c r="AI29" s="1421" t="s">
        <v>1685</v>
      </c>
      <c r="AJ29" s="1422">
        <v>0</v>
      </c>
      <c r="AK29" s="1421" t="s">
        <v>1686</v>
      </c>
      <c r="AL29" s="1422">
        <v>0</v>
      </c>
      <c r="AM29" s="1421" t="s">
        <v>1687</v>
      </c>
      <c r="AN29" s="1422">
        <v>0</v>
      </c>
      <c r="AO29" s="1421" t="s">
        <v>1688</v>
      </c>
      <c r="AP29" s="1422">
        <v>0</v>
      </c>
      <c r="AQ29" s="1421" t="s">
        <v>1689</v>
      </c>
      <c r="AR29" s="1422">
        <v>0</v>
      </c>
      <c r="AS29" s="1423" t="s">
        <v>1690</v>
      </c>
      <c r="AT29" s="1422">
        <v>0</v>
      </c>
      <c r="AU29" s="1421" t="s">
        <v>1691</v>
      </c>
      <c r="AV29" s="1422">
        <v>0</v>
      </c>
      <c r="AW29" s="1421" t="s">
        <v>1692</v>
      </c>
      <c r="AX29" s="1422">
        <v>0</v>
      </c>
      <c r="AY29" s="1421" t="s">
        <v>1693</v>
      </c>
      <c r="AZ29" s="1422">
        <v>0</v>
      </c>
      <c r="BA29" s="1421" t="s">
        <v>1694</v>
      </c>
      <c r="BD29" s="4668"/>
      <c r="BE29" s="1386" t="s">
        <v>1608</v>
      </c>
      <c r="BF29" s="1387"/>
      <c r="BG29" s="1383"/>
      <c r="BH29" s="1386" t="s">
        <v>1699</v>
      </c>
      <c r="BI29" s="1387"/>
      <c r="BJ29" s="1383"/>
      <c r="BK29" s="1386" t="s">
        <v>1655</v>
      </c>
      <c r="BL29" s="1387"/>
      <c r="BM29" s="1383"/>
      <c r="BN29" s="1386" t="s">
        <v>1698</v>
      </c>
      <c r="BO29" s="1387"/>
      <c r="BP29" s="1383"/>
      <c r="BQ29" s="1386" t="s">
        <v>113</v>
      </c>
      <c r="BR29" s="1387"/>
      <c r="BS29" s="1383"/>
      <c r="BT29" s="1386" t="s">
        <v>1700</v>
      </c>
      <c r="BU29" s="1387"/>
      <c r="BV29" s="1383"/>
      <c r="BW29" s="1386" t="s">
        <v>116</v>
      </c>
      <c r="BX29" s="1387"/>
      <c r="BY29" s="1383"/>
      <c r="BZ29" s="1386" t="s">
        <v>1661</v>
      </c>
      <c r="CA29" s="1387"/>
      <c r="CB29" s="1383"/>
      <c r="CC29" s="1386" t="s">
        <v>1683</v>
      </c>
      <c r="CD29" s="1387"/>
      <c r="CE29" s="1383"/>
      <c r="CF29" s="1386" t="s">
        <v>117</v>
      </c>
      <c r="CG29" s="1387"/>
      <c r="CH29" s="1383"/>
      <c r="CI29" s="1386" t="s">
        <v>1639</v>
      </c>
      <c r="CJ29" s="1387"/>
      <c r="CK29" s="1383"/>
      <c r="CL29" s="1386"/>
      <c r="CM29" s="1387" t="s">
        <v>1701</v>
      </c>
    </row>
    <row r="30" spans="1:91" ht="44.25">
      <c r="A30" s="603"/>
      <c r="B30" s="1370" t="s">
        <v>878</v>
      </c>
      <c r="C30" s="1371" t="s">
        <v>1643</v>
      </c>
      <c r="D30" s="1372" t="s">
        <v>878</v>
      </c>
      <c r="E30" s="1373" t="s">
        <v>1702</v>
      </c>
      <c r="F30" s="1371" t="s">
        <v>1643</v>
      </c>
      <c r="G30" s="1374" t="s">
        <v>1702</v>
      </c>
      <c r="H30" s="1375">
        <v>19</v>
      </c>
      <c r="I30" s="1371" t="s">
        <v>1643</v>
      </c>
      <c r="J30" s="1413">
        <v>19</v>
      </c>
      <c r="K30" s="1375">
        <v>45</v>
      </c>
      <c r="L30" s="1371" t="s">
        <v>1643</v>
      </c>
      <c r="M30" s="1376">
        <v>45</v>
      </c>
      <c r="N30" s="603"/>
      <c r="O30" s="1370" t="s">
        <v>878</v>
      </c>
      <c r="P30" s="1371" t="s">
        <v>1643</v>
      </c>
      <c r="Q30" s="1377" t="s">
        <v>878</v>
      </c>
      <c r="R30" s="1373" t="s">
        <v>1702</v>
      </c>
      <c r="S30" s="1371" t="s">
        <v>1643</v>
      </c>
      <c r="T30" s="1378" t="s">
        <v>1702</v>
      </c>
      <c r="U30" s="1375">
        <v>19</v>
      </c>
      <c r="V30" s="1371" t="s">
        <v>1643</v>
      </c>
      <c r="W30" s="1377">
        <v>19</v>
      </c>
      <c r="X30" s="1375">
        <v>45</v>
      </c>
      <c r="Y30" s="1371" t="s">
        <v>1643</v>
      </c>
      <c r="Z30" s="1379">
        <v>45</v>
      </c>
      <c r="AA30" s="603"/>
      <c r="AB30" s="603"/>
      <c r="AC30" s="603"/>
      <c r="AD30" s="1385"/>
      <c r="AE30" s="1420"/>
      <c r="AF30" s="1420"/>
      <c r="AG30" s="1420"/>
      <c r="AH30" s="1420"/>
      <c r="AI30" s="1420"/>
      <c r="AJ30" s="1420"/>
      <c r="AK30" s="1420"/>
      <c r="AL30" s="1420"/>
      <c r="AM30" s="1420"/>
      <c r="AN30" s="1420"/>
      <c r="AO30" s="1420"/>
      <c r="AP30" s="1420"/>
      <c r="AQ30" s="1420"/>
      <c r="AR30" s="1420"/>
      <c r="AS30" s="1424"/>
      <c r="AT30" s="1420"/>
      <c r="AU30" s="1420"/>
      <c r="AV30" s="1420"/>
      <c r="AW30" s="1420"/>
      <c r="AX30" s="1420"/>
      <c r="AY30" s="1420"/>
      <c r="AZ30" s="1420"/>
      <c r="BA30" s="1420"/>
      <c r="BD30" s="1391"/>
      <c r="BE30" s="1383"/>
      <c r="BF30" s="1383"/>
      <c r="BG30" s="1383"/>
      <c r="BH30" s="1383"/>
      <c r="BI30" s="1383"/>
      <c r="BJ30" s="1383"/>
      <c r="BK30" s="1383"/>
      <c r="BL30" s="1383"/>
      <c r="BM30" s="1383"/>
      <c r="BN30" s="1383"/>
      <c r="BO30" s="1383"/>
      <c r="BP30" s="1383"/>
      <c r="BQ30" s="1383"/>
      <c r="BR30" s="1383"/>
      <c r="BS30" s="1383"/>
      <c r="BT30" s="1383"/>
      <c r="BU30" s="1383"/>
      <c r="BV30" s="1383"/>
      <c r="BW30" s="1383"/>
      <c r="BX30" s="1383"/>
      <c r="BY30" s="1383"/>
      <c r="BZ30" s="1383"/>
      <c r="CA30" s="1383"/>
      <c r="CB30" s="1383"/>
      <c r="CC30" s="1383"/>
      <c r="CD30" s="1383"/>
      <c r="CE30" s="1383"/>
      <c r="CF30" s="1383"/>
      <c r="CG30" s="1383"/>
      <c r="CH30" s="1383"/>
      <c r="CI30" s="1383"/>
      <c r="CJ30" s="1383"/>
      <c r="CK30" s="1383"/>
      <c r="CL30" s="1383"/>
      <c r="CM30" s="1383"/>
    </row>
    <row r="31" spans="1:91" ht="44.25">
      <c r="A31" s="603"/>
      <c r="B31" s="1370" t="s">
        <v>1137</v>
      </c>
      <c r="C31" s="1371" t="s">
        <v>1643</v>
      </c>
      <c r="D31" s="1372" t="s">
        <v>1137</v>
      </c>
      <c r="E31" s="1373" t="s">
        <v>113</v>
      </c>
      <c r="F31" s="1371" t="s">
        <v>1643</v>
      </c>
      <c r="G31" s="1374" t="s">
        <v>113</v>
      </c>
      <c r="H31" s="1375">
        <v>20</v>
      </c>
      <c r="I31" s="1371" t="s">
        <v>1643</v>
      </c>
      <c r="J31" s="1413">
        <v>20</v>
      </c>
      <c r="K31" s="1375">
        <v>46</v>
      </c>
      <c r="L31" s="1371" t="s">
        <v>1643</v>
      </c>
      <c r="M31" s="1376">
        <v>46</v>
      </c>
      <c r="N31" s="603"/>
      <c r="O31" s="1370" t="s">
        <v>1137</v>
      </c>
      <c r="P31" s="1371" t="s">
        <v>1643</v>
      </c>
      <c r="Q31" s="1377" t="s">
        <v>1137</v>
      </c>
      <c r="R31" s="1373" t="s">
        <v>113</v>
      </c>
      <c r="S31" s="1371" t="s">
        <v>1643</v>
      </c>
      <c r="T31" s="1378" t="s">
        <v>113</v>
      </c>
      <c r="U31" s="1375">
        <v>20</v>
      </c>
      <c r="V31" s="1371" t="s">
        <v>1643</v>
      </c>
      <c r="W31" s="1377">
        <v>20</v>
      </c>
      <c r="X31" s="1375">
        <v>46</v>
      </c>
      <c r="Y31" s="1371" t="s">
        <v>1643</v>
      </c>
      <c r="Z31" s="1379">
        <v>46</v>
      </c>
      <c r="AA31" s="603"/>
      <c r="AB31" s="603"/>
      <c r="AC31" s="603"/>
      <c r="AD31" s="1380" t="s">
        <v>1658</v>
      </c>
      <c r="AE31" s="1425" t="s">
        <v>468</v>
      </c>
      <c r="AF31" s="1426">
        <v>0</v>
      </c>
      <c r="AG31" s="1425" t="s">
        <v>1684</v>
      </c>
      <c r="AH31" s="1426">
        <v>0</v>
      </c>
      <c r="AI31" s="1425" t="s">
        <v>1685</v>
      </c>
      <c r="AJ31" s="1426">
        <v>0</v>
      </c>
      <c r="AK31" s="1425" t="s">
        <v>1686</v>
      </c>
      <c r="AL31" s="1426">
        <v>0</v>
      </c>
      <c r="AM31" s="1425" t="s">
        <v>1687</v>
      </c>
      <c r="AN31" s="1426">
        <v>0</v>
      </c>
      <c r="AO31" s="1425" t="s">
        <v>1688</v>
      </c>
      <c r="AP31" s="1426">
        <v>0</v>
      </c>
      <c r="AQ31" s="1425" t="s">
        <v>1689</v>
      </c>
      <c r="AR31" s="1426">
        <v>0</v>
      </c>
      <c r="AS31" s="1425" t="s">
        <v>1690</v>
      </c>
      <c r="AT31" s="1426">
        <v>0</v>
      </c>
      <c r="AU31" s="1425" t="s">
        <v>1691</v>
      </c>
      <c r="AV31" s="1426">
        <v>0</v>
      </c>
      <c r="AW31" s="1425" t="s">
        <v>1692</v>
      </c>
      <c r="AX31" s="1426">
        <v>0</v>
      </c>
      <c r="AY31" s="1425" t="s">
        <v>1693</v>
      </c>
      <c r="AZ31" s="1426">
        <v>0</v>
      </c>
      <c r="BA31" s="1425" t="s">
        <v>1694</v>
      </c>
      <c r="BD31" s="4666" t="s">
        <v>1654</v>
      </c>
      <c r="BE31" s="1393" t="s">
        <v>233</v>
      </c>
      <c r="BF31" s="1394"/>
      <c r="BG31" s="1395"/>
      <c r="BH31" s="1393" t="s">
        <v>114</v>
      </c>
      <c r="BI31" s="1394"/>
      <c r="BJ31" s="1395"/>
      <c r="BK31" s="1393" t="s">
        <v>44</v>
      </c>
      <c r="BL31" s="1394"/>
      <c r="BM31" s="1395"/>
      <c r="BN31" s="1393" t="s">
        <v>1136</v>
      </c>
      <c r="BO31" s="1394"/>
      <c r="BP31" s="1395"/>
      <c r="BQ31" s="1393" t="s">
        <v>1137</v>
      </c>
      <c r="BR31" s="1394"/>
      <c r="BS31" s="1395"/>
      <c r="BT31" s="1393" t="s">
        <v>1695</v>
      </c>
      <c r="BU31" s="1394"/>
      <c r="BV31" s="1395"/>
      <c r="BW31" s="1393" t="s">
        <v>125</v>
      </c>
      <c r="BX31" s="1394"/>
      <c r="BY31" s="1395"/>
      <c r="BZ31" s="1393" t="s">
        <v>231</v>
      </c>
      <c r="CA31" s="1394"/>
      <c r="CB31" s="1395"/>
      <c r="CC31" s="1393" t="s">
        <v>312</v>
      </c>
      <c r="CD31" s="1394"/>
      <c r="CE31" s="1395"/>
      <c r="CF31" s="1393" t="s">
        <v>953</v>
      </c>
      <c r="CG31" s="1394"/>
      <c r="CH31" s="1395"/>
      <c r="CI31" s="1393" t="s">
        <v>1696</v>
      </c>
      <c r="CJ31" s="1394"/>
      <c r="CK31" s="1395"/>
      <c r="CL31" s="1393" t="s">
        <v>1697</v>
      </c>
      <c r="CM31" s="1394"/>
    </row>
    <row r="32" spans="1:91" ht="44.25">
      <c r="A32" s="603"/>
      <c r="B32" s="1370" t="s">
        <v>125</v>
      </c>
      <c r="C32" s="1371" t="s">
        <v>1643</v>
      </c>
      <c r="D32" s="1372" t="s">
        <v>125</v>
      </c>
      <c r="E32" s="1373" t="s">
        <v>116</v>
      </c>
      <c r="F32" s="1371" t="s">
        <v>1643</v>
      </c>
      <c r="G32" s="1374" t="s">
        <v>116</v>
      </c>
      <c r="H32" s="1375">
        <v>21</v>
      </c>
      <c r="I32" s="1371" t="s">
        <v>1643</v>
      </c>
      <c r="J32" s="1413">
        <v>21</v>
      </c>
      <c r="K32" s="1375">
        <v>47</v>
      </c>
      <c r="L32" s="1371" t="s">
        <v>1643</v>
      </c>
      <c r="M32" s="1376">
        <v>47</v>
      </c>
      <c r="N32" s="603"/>
      <c r="O32" s="1370" t="s">
        <v>125</v>
      </c>
      <c r="P32" s="1371" t="s">
        <v>1643</v>
      </c>
      <c r="Q32" s="1377" t="s">
        <v>125</v>
      </c>
      <c r="R32" s="1373" t="s">
        <v>116</v>
      </c>
      <c r="S32" s="1371" t="s">
        <v>1643</v>
      </c>
      <c r="T32" s="1378" t="s">
        <v>116</v>
      </c>
      <c r="U32" s="1375">
        <v>21</v>
      </c>
      <c r="V32" s="1371" t="s">
        <v>1643</v>
      </c>
      <c r="W32" s="1377">
        <v>21</v>
      </c>
      <c r="X32" s="1375">
        <v>47</v>
      </c>
      <c r="Y32" s="1371" t="s">
        <v>1643</v>
      </c>
      <c r="Z32" s="1379">
        <v>47</v>
      </c>
      <c r="AA32" s="603"/>
      <c r="AB32" s="603"/>
      <c r="AC32" s="603"/>
      <c r="AD32" s="1385"/>
      <c r="AE32" s="1420"/>
      <c r="AF32" s="1420"/>
      <c r="AG32" s="1420"/>
      <c r="AH32" s="1420"/>
      <c r="AI32" s="1420"/>
      <c r="AJ32" s="1420"/>
      <c r="AK32" s="1420"/>
      <c r="AL32" s="1420"/>
      <c r="AM32" s="1420"/>
      <c r="AN32" s="1420"/>
      <c r="AO32" s="1420"/>
      <c r="AP32" s="1420"/>
      <c r="AQ32" s="1420"/>
      <c r="AR32" s="1420"/>
      <c r="AS32" s="1420"/>
      <c r="AT32" s="1420"/>
      <c r="AU32" s="1420"/>
      <c r="AV32" s="1420"/>
      <c r="AW32" s="1420"/>
      <c r="AX32" s="1420"/>
      <c r="AY32" s="1420"/>
      <c r="AZ32" s="1420"/>
      <c r="BA32" s="1420"/>
      <c r="BD32" s="4666"/>
      <c r="BE32" s="1397" t="s">
        <v>1608</v>
      </c>
      <c r="BF32" s="1398"/>
      <c r="BG32" s="1395"/>
      <c r="BH32" s="1397" t="s">
        <v>1699</v>
      </c>
      <c r="BI32" s="1398"/>
      <c r="BJ32" s="1395"/>
      <c r="BK32" s="1397" t="s">
        <v>1655</v>
      </c>
      <c r="BL32" s="1398"/>
      <c r="BM32" s="1395"/>
      <c r="BN32" s="1397" t="s">
        <v>1698</v>
      </c>
      <c r="BO32" s="1398"/>
      <c r="BP32" s="1395"/>
      <c r="BQ32" s="1397" t="s">
        <v>113</v>
      </c>
      <c r="BR32" s="1398"/>
      <c r="BS32" s="1395"/>
      <c r="BT32" s="1397" t="s">
        <v>1700</v>
      </c>
      <c r="BU32" s="1398"/>
      <c r="BV32" s="1395"/>
      <c r="BW32" s="1397" t="s">
        <v>116</v>
      </c>
      <c r="BX32" s="1398"/>
      <c r="BY32" s="1395"/>
      <c r="BZ32" s="1397" t="s">
        <v>1661</v>
      </c>
      <c r="CA32" s="1398"/>
      <c r="CB32" s="1395"/>
      <c r="CC32" s="1397" t="s">
        <v>1683</v>
      </c>
      <c r="CD32" s="1398"/>
      <c r="CE32" s="1395"/>
      <c r="CF32" s="1397" t="s">
        <v>117</v>
      </c>
      <c r="CG32" s="1398"/>
      <c r="CH32" s="1395"/>
      <c r="CI32" s="1397" t="s">
        <v>1639</v>
      </c>
      <c r="CJ32" s="1398"/>
      <c r="CK32" s="1395"/>
      <c r="CL32" s="1397"/>
      <c r="CM32" s="1398" t="s">
        <v>1701</v>
      </c>
    </row>
    <row r="33" spans="1:91" ht="44.25">
      <c r="A33" s="603"/>
      <c r="B33" s="1370" t="s">
        <v>1285</v>
      </c>
      <c r="C33" s="1371" t="s">
        <v>1643</v>
      </c>
      <c r="D33" s="1372" t="s">
        <v>1285</v>
      </c>
      <c r="E33" s="1373" t="s">
        <v>1703</v>
      </c>
      <c r="F33" s="1371" t="s">
        <v>1643</v>
      </c>
      <c r="G33" s="1374" t="s">
        <v>1703</v>
      </c>
      <c r="H33" s="1375">
        <v>22</v>
      </c>
      <c r="I33" s="1371" t="s">
        <v>1643</v>
      </c>
      <c r="J33" s="1413">
        <v>22</v>
      </c>
      <c r="K33" s="1375">
        <v>48</v>
      </c>
      <c r="L33" s="1371" t="s">
        <v>1643</v>
      </c>
      <c r="M33" s="1376">
        <v>48</v>
      </c>
      <c r="N33" s="603"/>
      <c r="O33" s="1370" t="s">
        <v>1285</v>
      </c>
      <c r="P33" s="1371" t="s">
        <v>1643</v>
      </c>
      <c r="Q33" s="1377" t="s">
        <v>1285</v>
      </c>
      <c r="R33" s="1373" t="s">
        <v>1703</v>
      </c>
      <c r="S33" s="1371" t="s">
        <v>1643</v>
      </c>
      <c r="T33" s="1378" t="s">
        <v>1703</v>
      </c>
      <c r="U33" s="1375">
        <v>22</v>
      </c>
      <c r="V33" s="1371" t="s">
        <v>1643</v>
      </c>
      <c r="W33" s="1377">
        <v>22</v>
      </c>
      <c r="X33" s="1375">
        <v>48</v>
      </c>
      <c r="Y33" s="1371" t="s">
        <v>1643</v>
      </c>
      <c r="Z33" s="1379">
        <v>48</v>
      </c>
      <c r="AA33" s="603"/>
      <c r="AB33" s="603"/>
      <c r="AC33" s="603"/>
      <c r="AD33" s="1380" t="s">
        <v>1662</v>
      </c>
      <c r="AE33" s="1427" t="s">
        <v>468</v>
      </c>
      <c r="AF33" s="1428">
        <v>0</v>
      </c>
      <c r="AG33" s="1427" t="s">
        <v>1684</v>
      </c>
      <c r="AH33" s="1428">
        <v>0</v>
      </c>
      <c r="AI33" s="1427" t="s">
        <v>1685</v>
      </c>
      <c r="AJ33" s="1428">
        <v>0</v>
      </c>
      <c r="AK33" s="1427" t="s">
        <v>1686</v>
      </c>
      <c r="AL33" s="1428">
        <v>0</v>
      </c>
      <c r="AM33" s="1427" t="s">
        <v>1687</v>
      </c>
      <c r="AN33" s="1428">
        <v>0</v>
      </c>
      <c r="AO33" s="1427" t="s">
        <v>1688</v>
      </c>
      <c r="AP33" s="1428">
        <v>0</v>
      </c>
      <c r="AQ33" s="1427" t="s">
        <v>1689</v>
      </c>
      <c r="AR33" s="1428">
        <v>0</v>
      </c>
      <c r="AS33" s="1427" t="s">
        <v>1690</v>
      </c>
      <c r="AT33" s="1428">
        <v>0</v>
      </c>
      <c r="AU33" s="1427" t="s">
        <v>1691</v>
      </c>
      <c r="AV33" s="1428">
        <v>0</v>
      </c>
      <c r="AW33" s="1427" t="s">
        <v>1692</v>
      </c>
      <c r="AX33" s="1428">
        <v>0</v>
      </c>
      <c r="AY33" s="1427" t="s">
        <v>1693</v>
      </c>
      <c r="AZ33" s="1428">
        <v>0</v>
      </c>
      <c r="BA33" s="1427" t="s">
        <v>1694</v>
      </c>
      <c r="BD33" s="1391"/>
      <c r="BE33" s="1392"/>
      <c r="BF33" s="1392"/>
      <c r="BG33" s="1392"/>
      <c r="BH33" s="1392"/>
      <c r="BI33" s="1392"/>
      <c r="BJ33" s="1392"/>
      <c r="BK33" s="1392"/>
      <c r="BL33" s="1392"/>
      <c r="BM33" s="1392"/>
      <c r="BN33" s="1392"/>
      <c r="BO33" s="1392"/>
      <c r="BP33" s="1392"/>
      <c r="BQ33" s="1392"/>
      <c r="BR33" s="1392"/>
      <c r="BS33" s="1392"/>
      <c r="BT33" s="1392"/>
      <c r="BU33" s="1392"/>
      <c r="BV33" s="1392"/>
      <c r="BW33" s="1392"/>
      <c r="BX33" s="1392"/>
      <c r="BY33" s="1392"/>
      <c r="BZ33" s="1392"/>
      <c r="CA33" s="1392"/>
      <c r="CB33" s="1392"/>
      <c r="CC33" s="1392"/>
      <c r="CD33" s="1392"/>
      <c r="CE33" s="1392"/>
      <c r="CF33" s="1392"/>
      <c r="CG33" s="1392"/>
      <c r="CH33" s="1392"/>
      <c r="CI33" s="1392"/>
      <c r="CJ33" s="1392"/>
      <c r="CK33" s="1392"/>
      <c r="CL33" s="1392"/>
      <c r="CM33" s="1392"/>
    </row>
    <row r="34" spans="1:91" ht="44.25">
      <c r="A34" s="603"/>
      <c r="B34" s="1370" t="s">
        <v>1704</v>
      </c>
      <c r="C34" s="1371" t="s">
        <v>1643</v>
      </c>
      <c r="D34" s="1372" t="s">
        <v>1704</v>
      </c>
      <c r="E34" s="1373" t="s">
        <v>1705</v>
      </c>
      <c r="F34" s="1371" t="s">
        <v>1643</v>
      </c>
      <c r="G34" s="1374" t="s">
        <v>1705</v>
      </c>
      <c r="H34" s="1375">
        <v>23</v>
      </c>
      <c r="I34" s="1371" t="s">
        <v>1643</v>
      </c>
      <c r="J34" s="1413">
        <v>23</v>
      </c>
      <c r="K34" s="1375">
        <v>49</v>
      </c>
      <c r="L34" s="1371" t="s">
        <v>1643</v>
      </c>
      <c r="M34" s="1376">
        <v>49</v>
      </c>
      <c r="N34" s="603"/>
      <c r="O34" s="1370" t="s">
        <v>1704</v>
      </c>
      <c r="P34" s="1371" t="s">
        <v>1643</v>
      </c>
      <c r="Q34" s="1377" t="s">
        <v>1704</v>
      </c>
      <c r="R34" s="1373" t="s">
        <v>1705</v>
      </c>
      <c r="S34" s="1371" t="s">
        <v>1643</v>
      </c>
      <c r="T34" s="1378" t="s">
        <v>1705</v>
      </c>
      <c r="U34" s="1375">
        <v>23</v>
      </c>
      <c r="V34" s="1371" t="s">
        <v>1643</v>
      </c>
      <c r="W34" s="1377">
        <v>23</v>
      </c>
      <c r="X34" s="1375">
        <v>49</v>
      </c>
      <c r="Y34" s="1371" t="s">
        <v>1643</v>
      </c>
      <c r="Z34" s="1379">
        <v>49</v>
      </c>
      <c r="AA34" s="603"/>
      <c r="AB34" s="603"/>
      <c r="AC34" s="603"/>
      <c r="AD34" s="1385"/>
      <c r="AE34" s="1420"/>
      <c r="AF34" s="1420"/>
      <c r="AG34" s="1420"/>
      <c r="AH34" s="1420"/>
      <c r="AI34" s="1420"/>
      <c r="AJ34" s="1420"/>
      <c r="AK34" s="1420"/>
      <c r="AL34" s="1420"/>
      <c r="AM34" s="1420"/>
      <c r="AN34" s="1420"/>
      <c r="AO34" s="1420"/>
      <c r="AP34" s="1420"/>
      <c r="AQ34" s="1420"/>
      <c r="AR34" s="1420"/>
      <c r="AS34" s="1420"/>
      <c r="AT34" s="1420"/>
      <c r="AU34" s="1420"/>
      <c r="AV34" s="1420"/>
      <c r="AW34" s="1420"/>
      <c r="AX34" s="1420"/>
      <c r="AY34" s="1420"/>
      <c r="AZ34" s="1420"/>
      <c r="BA34" s="1420"/>
      <c r="BD34" s="4666" t="s">
        <v>1659</v>
      </c>
      <c r="BE34" s="1401" t="s">
        <v>233</v>
      </c>
      <c r="BF34" s="1402"/>
      <c r="BG34" s="1400"/>
      <c r="BH34" s="1401" t="s">
        <v>114</v>
      </c>
      <c r="BI34" s="1402"/>
      <c r="BJ34" s="1400"/>
      <c r="BK34" s="1401" t="s">
        <v>44</v>
      </c>
      <c r="BL34" s="1402"/>
      <c r="BM34" s="1400"/>
      <c r="BN34" s="1401" t="s">
        <v>1136</v>
      </c>
      <c r="BO34" s="1402"/>
      <c r="BP34" s="1400"/>
      <c r="BQ34" s="1401" t="s">
        <v>1137</v>
      </c>
      <c r="BR34" s="1402"/>
      <c r="BS34" s="1400"/>
      <c r="BT34" s="1401" t="s">
        <v>1695</v>
      </c>
      <c r="BU34" s="1402"/>
      <c r="BV34" s="1400"/>
      <c r="BW34" s="1401" t="s">
        <v>125</v>
      </c>
      <c r="BX34" s="1402"/>
      <c r="BY34" s="1400"/>
      <c r="BZ34" s="1401" t="s">
        <v>231</v>
      </c>
      <c r="CA34" s="1402"/>
      <c r="CB34" s="1400"/>
      <c r="CC34" s="1401" t="s">
        <v>312</v>
      </c>
      <c r="CD34" s="1402"/>
      <c r="CE34" s="1400"/>
      <c r="CF34" s="1401" t="s">
        <v>953</v>
      </c>
      <c r="CG34" s="1402"/>
      <c r="CH34" s="1400"/>
      <c r="CI34" s="1401" t="s">
        <v>1696</v>
      </c>
      <c r="CJ34" s="1402"/>
      <c r="CK34" s="1400"/>
      <c r="CL34" s="1401" t="s">
        <v>1697</v>
      </c>
      <c r="CM34" s="1402"/>
    </row>
    <row r="35" spans="1:91" ht="44.25">
      <c r="A35" s="603"/>
      <c r="B35" s="1370" t="s">
        <v>112</v>
      </c>
      <c r="C35" s="1371" t="s">
        <v>1643</v>
      </c>
      <c r="D35" s="1372" t="s">
        <v>112</v>
      </c>
      <c r="E35" s="1373" t="s">
        <v>1706</v>
      </c>
      <c r="F35" s="1371" t="s">
        <v>1643</v>
      </c>
      <c r="G35" s="1374" t="s">
        <v>1706</v>
      </c>
      <c r="H35" s="1375">
        <v>24</v>
      </c>
      <c r="I35" s="1371" t="s">
        <v>1643</v>
      </c>
      <c r="J35" s="1413">
        <v>24</v>
      </c>
      <c r="K35" s="1375">
        <v>50</v>
      </c>
      <c r="L35" s="1371" t="s">
        <v>1643</v>
      </c>
      <c r="M35" s="1376">
        <v>50</v>
      </c>
      <c r="N35" s="603"/>
      <c r="O35" s="1370" t="s">
        <v>112</v>
      </c>
      <c r="P35" s="1371" t="s">
        <v>1643</v>
      </c>
      <c r="Q35" s="1377" t="s">
        <v>112</v>
      </c>
      <c r="R35" s="1373" t="s">
        <v>1706</v>
      </c>
      <c r="S35" s="1371" t="s">
        <v>1643</v>
      </c>
      <c r="T35" s="1378" t="s">
        <v>1706</v>
      </c>
      <c r="U35" s="1375">
        <v>24</v>
      </c>
      <c r="V35" s="1371" t="s">
        <v>1643</v>
      </c>
      <c r="W35" s="1377">
        <v>24</v>
      </c>
      <c r="X35" s="1375">
        <v>50</v>
      </c>
      <c r="Y35" s="1371" t="s">
        <v>1643</v>
      </c>
      <c r="Z35" s="1379">
        <v>50</v>
      </c>
      <c r="AA35" s="603"/>
      <c r="AB35" s="603"/>
      <c r="AC35" s="1429"/>
      <c r="AD35" s="1380" t="s">
        <v>1666</v>
      </c>
      <c r="AE35" s="1430" t="s">
        <v>468</v>
      </c>
      <c r="AF35" s="1431">
        <v>0</v>
      </c>
      <c r="AG35" s="1430" t="s">
        <v>1684</v>
      </c>
      <c r="AH35" s="1431">
        <v>0</v>
      </c>
      <c r="AI35" s="1430" t="s">
        <v>1685</v>
      </c>
      <c r="AJ35" s="1431">
        <v>0</v>
      </c>
      <c r="AK35" s="1430" t="s">
        <v>1686</v>
      </c>
      <c r="AL35" s="1431">
        <v>0</v>
      </c>
      <c r="AM35" s="1430" t="s">
        <v>1687</v>
      </c>
      <c r="AN35" s="1431">
        <v>0</v>
      </c>
      <c r="AO35" s="1430" t="s">
        <v>1688</v>
      </c>
      <c r="AP35" s="1431">
        <v>0</v>
      </c>
      <c r="AQ35" s="1430" t="s">
        <v>1689</v>
      </c>
      <c r="AR35" s="1431">
        <v>0</v>
      </c>
      <c r="AS35" s="1430" t="s">
        <v>1690</v>
      </c>
      <c r="AT35" s="1431">
        <v>0</v>
      </c>
      <c r="AU35" s="1430" t="s">
        <v>1691</v>
      </c>
      <c r="AV35" s="1431">
        <v>0</v>
      </c>
      <c r="AW35" s="1430" t="s">
        <v>1692</v>
      </c>
      <c r="AX35" s="1431">
        <v>0</v>
      </c>
      <c r="AY35" s="1430" t="s">
        <v>1693</v>
      </c>
      <c r="AZ35" s="1431">
        <v>0</v>
      </c>
      <c r="BA35" s="1430" t="s">
        <v>1694</v>
      </c>
      <c r="BD35" s="4666"/>
      <c r="BE35" s="1403" t="s">
        <v>1608</v>
      </c>
      <c r="BF35" s="1404"/>
      <c r="BG35" s="1400"/>
      <c r="BH35" s="1403" t="s">
        <v>1699</v>
      </c>
      <c r="BI35" s="1404"/>
      <c r="BJ35" s="1400"/>
      <c r="BK35" s="1403" t="s">
        <v>1655</v>
      </c>
      <c r="BL35" s="1404"/>
      <c r="BM35" s="1400"/>
      <c r="BN35" s="1403" t="s">
        <v>1698</v>
      </c>
      <c r="BO35" s="1404"/>
      <c r="BP35" s="1400"/>
      <c r="BQ35" s="1403" t="s">
        <v>113</v>
      </c>
      <c r="BR35" s="1404"/>
      <c r="BS35" s="1400"/>
      <c r="BT35" s="1403" t="s">
        <v>1700</v>
      </c>
      <c r="BU35" s="1404"/>
      <c r="BV35" s="1400"/>
      <c r="BW35" s="1403" t="s">
        <v>116</v>
      </c>
      <c r="BX35" s="1404"/>
      <c r="BY35" s="1400"/>
      <c r="BZ35" s="1403" t="s">
        <v>1661</v>
      </c>
      <c r="CA35" s="1404"/>
      <c r="CB35" s="1400"/>
      <c r="CC35" s="1403" t="s">
        <v>1683</v>
      </c>
      <c r="CD35" s="1404"/>
      <c r="CE35" s="1400"/>
      <c r="CF35" s="1403" t="s">
        <v>117</v>
      </c>
      <c r="CG35" s="1404"/>
      <c r="CH35" s="1400"/>
      <c r="CI35" s="1403" t="s">
        <v>1639</v>
      </c>
      <c r="CJ35" s="1404"/>
      <c r="CK35" s="1400"/>
      <c r="CL35" s="1403"/>
      <c r="CM35" s="1404" t="s">
        <v>1701</v>
      </c>
    </row>
    <row r="36" spans="1:91" ht="44.25">
      <c r="A36" s="603"/>
      <c r="B36" s="1370" t="s">
        <v>1695</v>
      </c>
      <c r="C36" s="1371" t="s">
        <v>1643</v>
      </c>
      <c r="D36" s="1372" t="s">
        <v>1695</v>
      </c>
      <c r="E36" s="1373" t="s">
        <v>1700</v>
      </c>
      <c r="F36" s="1371" t="s">
        <v>1643</v>
      </c>
      <c r="G36" s="1374" t="s">
        <v>1700</v>
      </c>
      <c r="H36" s="1375">
        <v>25</v>
      </c>
      <c r="I36" s="1371" t="s">
        <v>1643</v>
      </c>
      <c r="J36" s="1413">
        <v>25</v>
      </c>
      <c r="K36" s="1375">
        <v>51</v>
      </c>
      <c r="L36" s="1371" t="s">
        <v>1643</v>
      </c>
      <c r="M36" s="1376">
        <v>51</v>
      </c>
      <c r="N36" s="603"/>
      <c r="O36" s="1370" t="s">
        <v>1695</v>
      </c>
      <c r="P36" s="1371" t="s">
        <v>1643</v>
      </c>
      <c r="Q36" s="1377" t="s">
        <v>1695</v>
      </c>
      <c r="R36" s="1373" t="s">
        <v>1700</v>
      </c>
      <c r="S36" s="1371" t="s">
        <v>1643</v>
      </c>
      <c r="T36" s="1378" t="s">
        <v>1700</v>
      </c>
      <c r="U36" s="1375">
        <v>25</v>
      </c>
      <c r="V36" s="1371" t="s">
        <v>1643</v>
      </c>
      <c r="W36" s="1377">
        <v>25</v>
      </c>
      <c r="X36" s="1375">
        <v>51</v>
      </c>
      <c r="Y36" s="1371" t="s">
        <v>1643</v>
      </c>
      <c r="Z36" s="1379">
        <v>51</v>
      </c>
      <c r="AA36" s="603"/>
      <c r="AB36" s="603"/>
      <c r="AC36" s="603"/>
      <c r="AD36" s="1385"/>
      <c r="BD36" s="1385"/>
      <c r="BE36" s="1392"/>
      <c r="BF36" s="1392"/>
      <c r="BG36" s="1392"/>
      <c r="BH36" s="1392"/>
      <c r="BI36" s="1392"/>
      <c r="BJ36" s="1392"/>
      <c r="BK36" s="1392"/>
      <c r="BL36" s="1392"/>
      <c r="BM36" s="1392"/>
      <c r="BN36" s="1392"/>
      <c r="BO36" s="1392"/>
      <c r="BP36" s="1392"/>
      <c r="BQ36" s="1392"/>
      <c r="BR36" s="1392"/>
      <c r="BS36" s="1392"/>
      <c r="BT36" s="1392"/>
      <c r="BU36" s="1392"/>
      <c r="BV36" s="1392"/>
      <c r="BW36" s="1392"/>
      <c r="BX36" s="1392"/>
      <c r="BY36" s="1392"/>
      <c r="BZ36" s="1392"/>
      <c r="CA36" s="1392"/>
      <c r="CB36" s="1392"/>
      <c r="CC36" s="1392"/>
      <c r="CD36" s="1392"/>
      <c r="CE36" s="1392"/>
      <c r="CF36" s="1392"/>
      <c r="CG36" s="1392"/>
      <c r="CH36" s="1392"/>
      <c r="CI36" s="1392"/>
      <c r="CJ36" s="1392"/>
      <c r="CK36" s="1392"/>
      <c r="CL36" s="1392"/>
      <c r="CM36" s="1392"/>
    </row>
    <row r="37" spans="1:91" ht="44.25">
      <c r="A37" s="603"/>
      <c r="B37" s="1370" t="s">
        <v>114</v>
      </c>
      <c r="C37" s="1371" t="s">
        <v>1643</v>
      </c>
      <c r="D37" s="1372" t="s">
        <v>114</v>
      </c>
      <c r="E37" s="1373" t="s">
        <v>1699</v>
      </c>
      <c r="F37" s="1371" t="s">
        <v>1643</v>
      </c>
      <c r="G37" s="1374" t="s">
        <v>1699</v>
      </c>
      <c r="H37" s="1375">
        <v>26</v>
      </c>
      <c r="I37" s="1371" t="s">
        <v>1643</v>
      </c>
      <c r="J37" s="1413">
        <v>26</v>
      </c>
      <c r="K37" s="1375">
        <v>52</v>
      </c>
      <c r="L37" s="1371" t="s">
        <v>1643</v>
      </c>
      <c r="M37" s="1376">
        <v>52</v>
      </c>
      <c r="N37" s="603"/>
      <c r="O37" s="1370" t="s">
        <v>114</v>
      </c>
      <c r="P37" s="1371" t="s">
        <v>1643</v>
      </c>
      <c r="Q37" s="1377" t="s">
        <v>114</v>
      </c>
      <c r="R37" s="1373" t="s">
        <v>1699</v>
      </c>
      <c r="S37" s="1371" t="s">
        <v>1643</v>
      </c>
      <c r="T37" s="1378" t="s">
        <v>1699</v>
      </c>
      <c r="U37" s="1375">
        <v>26</v>
      </c>
      <c r="V37" s="1371" t="s">
        <v>1643</v>
      </c>
      <c r="W37" s="1377">
        <v>26</v>
      </c>
      <c r="X37" s="1375">
        <v>52</v>
      </c>
      <c r="Y37" s="1371" t="s">
        <v>1643</v>
      </c>
      <c r="Z37" s="1379">
        <v>52</v>
      </c>
      <c r="AA37" s="603"/>
      <c r="AB37" s="603"/>
      <c r="AC37" s="603"/>
      <c r="AD37" s="1432" t="s">
        <v>1669</v>
      </c>
      <c r="BD37" s="4666" t="s">
        <v>1664</v>
      </c>
      <c r="BE37" s="1407" t="s">
        <v>233</v>
      </c>
      <c r="BF37" s="1408"/>
      <c r="BG37" s="1406"/>
      <c r="BH37" s="1407" t="s">
        <v>114</v>
      </c>
      <c r="BI37" s="1408"/>
      <c r="BJ37" s="1406"/>
      <c r="BK37" s="1407" t="s">
        <v>44</v>
      </c>
      <c r="BL37" s="1408"/>
      <c r="BM37" s="1406"/>
      <c r="BN37" s="1407" t="s">
        <v>1136</v>
      </c>
      <c r="BO37" s="1408"/>
      <c r="BP37" s="1406"/>
      <c r="BQ37" s="1407" t="s">
        <v>1137</v>
      </c>
      <c r="BR37" s="1408"/>
      <c r="BS37" s="1406"/>
      <c r="BT37" s="1407" t="s">
        <v>1695</v>
      </c>
      <c r="BU37" s="1408"/>
      <c r="BV37" s="1406"/>
      <c r="BW37" s="1407" t="s">
        <v>125</v>
      </c>
      <c r="BX37" s="1408"/>
      <c r="BY37" s="1406"/>
      <c r="BZ37" s="1407" t="s">
        <v>231</v>
      </c>
      <c r="CA37" s="1408"/>
      <c r="CB37" s="1406"/>
      <c r="CC37" s="1407" t="s">
        <v>312</v>
      </c>
      <c r="CD37" s="1408"/>
      <c r="CE37" s="1406"/>
      <c r="CF37" s="1407" t="s">
        <v>953</v>
      </c>
      <c r="CG37" s="1408"/>
      <c r="CH37" s="1406"/>
      <c r="CI37" s="1407" t="s">
        <v>1696</v>
      </c>
      <c r="CJ37" s="1408"/>
      <c r="CK37" s="1406"/>
      <c r="CL37" s="1407" t="s">
        <v>1697</v>
      </c>
      <c r="CM37" s="1408"/>
    </row>
    <row r="38" spans="1:91" ht="46.5">
      <c r="A38" s="603"/>
      <c r="B38" s="1370" t="s">
        <v>461</v>
      </c>
      <c r="C38" s="1371" t="s">
        <v>1643</v>
      </c>
      <c r="D38" s="1372" t="s">
        <v>461</v>
      </c>
      <c r="E38" s="1373" t="s">
        <v>309</v>
      </c>
      <c r="F38" s="1371" t="s">
        <v>1643</v>
      </c>
      <c r="G38" s="1374" t="s">
        <v>309</v>
      </c>
      <c r="H38" s="1375" t="s">
        <v>1697</v>
      </c>
      <c r="I38" s="1371" t="s">
        <v>1643</v>
      </c>
      <c r="J38" s="1413" t="s">
        <v>1697</v>
      </c>
      <c r="K38" s="1375" t="s">
        <v>1764</v>
      </c>
      <c r="L38" s="1371" t="s">
        <v>1643</v>
      </c>
      <c r="M38" s="1376" t="s">
        <v>1764</v>
      </c>
      <c r="N38" s="603"/>
      <c r="O38" s="1370" t="s">
        <v>461</v>
      </c>
      <c r="P38" s="1371" t="s">
        <v>1643</v>
      </c>
      <c r="Q38" s="1377" t="s">
        <v>461</v>
      </c>
      <c r="R38" s="1373" t="s">
        <v>309</v>
      </c>
      <c r="S38" s="1371" t="s">
        <v>1643</v>
      </c>
      <c r="T38" s="1378" t="s">
        <v>309</v>
      </c>
      <c r="U38" s="1433" t="s">
        <v>1697</v>
      </c>
      <c r="V38" s="1371" t="s">
        <v>1643</v>
      </c>
      <c r="W38" s="1377" t="s">
        <v>1697</v>
      </c>
      <c r="X38" s="1434" t="s">
        <v>1764</v>
      </c>
      <c r="Y38" s="1371" t="s">
        <v>1643</v>
      </c>
      <c r="Z38" s="1379" t="s">
        <v>1764</v>
      </c>
      <c r="AA38" s="603"/>
      <c r="AB38" s="603"/>
      <c r="AC38" s="1429"/>
      <c r="AD38" s="1380" t="s">
        <v>1609</v>
      </c>
      <c r="AE38" s="237" t="s">
        <v>1708</v>
      </c>
      <c r="AF38" s="238"/>
      <c r="AG38" s="237" t="s">
        <v>1709</v>
      </c>
      <c r="AH38" s="238"/>
      <c r="AI38" s="237" t="s">
        <v>1710</v>
      </c>
      <c r="AJ38" s="238"/>
      <c r="AK38" s="237" t="s">
        <v>1711</v>
      </c>
      <c r="AL38" s="238"/>
      <c r="AM38" s="237" t="s">
        <v>1712</v>
      </c>
      <c r="AN38" s="238"/>
      <c r="AO38" s="237" t="s">
        <v>1713</v>
      </c>
      <c r="AP38" s="238"/>
      <c r="AQ38" s="237" t="s">
        <v>1714</v>
      </c>
      <c r="AR38" s="238"/>
      <c r="AS38" s="237" t="s">
        <v>1715</v>
      </c>
      <c r="AT38" s="238"/>
      <c r="AU38" s="237" t="s">
        <v>1716</v>
      </c>
      <c r="AV38" s="238"/>
      <c r="AW38" s="237" t="s">
        <v>1717</v>
      </c>
      <c r="AX38" s="238"/>
      <c r="AY38" s="237" t="s">
        <v>1718</v>
      </c>
      <c r="AZ38" s="238"/>
      <c r="BA38" s="237" t="s">
        <v>1719</v>
      </c>
      <c r="BD38" s="4666"/>
      <c r="BE38" s="1411" t="s">
        <v>1608</v>
      </c>
      <c r="BF38" s="1412"/>
      <c r="BG38" s="1406"/>
      <c r="BH38" s="1411" t="s">
        <v>1699</v>
      </c>
      <c r="BI38" s="1412"/>
      <c r="BJ38" s="1406"/>
      <c r="BK38" s="1411" t="s">
        <v>1655</v>
      </c>
      <c r="BL38" s="1412"/>
      <c r="BM38" s="1406"/>
      <c r="BN38" s="1411" t="s">
        <v>1698</v>
      </c>
      <c r="BO38" s="1412"/>
      <c r="BP38" s="1406"/>
      <c r="BQ38" s="1411" t="s">
        <v>113</v>
      </c>
      <c r="BR38" s="1412"/>
      <c r="BS38" s="1406"/>
      <c r="BT38" s="1411" t="s">
        <v>1700</v>
      </c>
      <c r="BU38" s="1412"/>
      <c r="BV38" s="1406"/>
      <c r="BW38" s="1411" t="s">
        <v>116</v>
      </c>
      <c r="BX38" s="1412"/>
      <c r="BY38" s="1406"/>
      <c r="BZ38" s="1411" t="s">
        <v>1661</v>
      </c>
      <c r="CA38" s="1412"/>
      <c r="CB38" s="1406"/>
      <c r="CC38" s="1411" t="s">
        <v>1683</v>
      </c>
      <c r="CD38" s="1412"/>
      <c r="CE38" s="1406"/>
      <c r="CF38" s="1411" t="s">
        <v>117</v>
      </c>
      <c r="CG38" s="1412"/>
      <c r="CH38" s="1406"/>
      <c r="CI38" s="1411" t="s">
        <v>1639</v>
      </c>
      <c r="CJ38" s="1412"/>
      <c r="CK38" s="1406"/>
      <c r="CL38" s="1411"/>
      <c r="CM38" s="1412" t="s">
        <v>1701</v>
      </c>
    </row>
    <row r="39" spans="1:91" ht="44.25">
      <c r="A39" s="603"/>
      <c r="B39" s="1370" t="s">
        <v>1625</v>
      </c>
      <c r="C39" s="1371" t="s">
        <v>1643</v>
      </c>
      <c r="D39" s="1372" t="s">
        <v>1625</v>
      </c>
      <c r="E39" s="1373" t="s">
        <v>460</v>
      </c>
      <c r="F39" s="1371" t="s">
        <v>1643</v>
      </c>
      <c r="G39" s="1374" t="s">
        <v>460</v>
      </c>
      <c r="H39" s="1375" t="s">
        <v>462</v>
      </c>
      <c r="I39" s="1371" t="s">
        <v>1643</v>
      </c>
      <c r="J39" s="1413" t="s">
        <v>462</v>
      </c>
      <c r="K39" s="1375" t="s">
        <v>1765</v>
      </c>
      <c r="L39" s="1371" t="s">
        <v>1643</v>
      </c>
      <c r="M39" s="1376" t="s">
        <v>1765</v>
      </c>
      <c r="N39" s="603"/>
      <c r="O39" s="1370" t="s">
        <v>1625</v>
      </c>
      <c r="P39" s="1371" t="s">
        <v>1643</v>
      </c>
      <c r="Q39" s="1377" t="s">
        <v>1625</v>
      </c>
      <c r="R39" s="1373" t="s">
        <v>460</v>
      </c>
      <c r="S39" s="1371" t="s">
        <v>1643</v>
      </c>
      <c r="T39" s="1378" t="s">
        <v>460</v>
      </c>
      <c r="U39" s="1433" t="s">
        <v>462</v>
      </c>
      <c r="V39" s="1371" t="s">
        <v>1643</v>
      </c>
      <c r="W39" s="1377" t="s">
        <v>462</v>
      </c>
      <c r="X39" s="1434" t="s">
        <v>1765</v>
      </c>
      <c r="Y39" s="1371" t="s">
        <v>1643</v>
      </c>
      <c r="Z39" s="1379" t="s">
        <v>1765</v>
      </c>
      <c r="AA39" s="603"/>
      <c r="AB39" s="603"/>
      <c r="AC39" s="603"/>
      <c r="AD39" s="1385"/>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D39" s="1385"/>
      <c r="BE39" s="1392"/>
      <c r="BF39" s="1392"/>
      <c r="BG39" s="1392"/>
      <c r="BH39" s="1392"/>
      <c r="BI39" s="1392"/>
      <c r="BJ39" s="1392"/>
      <c r="BK39" s="1392"/>
      <c r="BL39" s="1392"/>
      <c r="BM39" s="1392"/>
      <c r="BN39" s="1392"/>
      <c r="BO39" s="1392"/>
      <c r="BP39" s="1392"/>
      <c r="BQ39" s="1392"/>
      <c r="BR39" s="1392"/>
      <c r="BS39" s="1392"/>
      <c r="BT39" s="1392"/>
      <c r="BU39" s="1392"/>
      <c r="BV39" s="1392"/>
      <c r="BW39" s="1392"/>
      <c r="BX39" s="1392"/>
      <c r="BY39" s="1392"/>
      <c r="BZ39" s="1392"/>
      <c r="CA39" s="1392"/>
      <c r="CB39" s="1392"/>
      <c r="CC39" s="1392"/>
      <c r="CD39" s="1392"/>
      <c r="CE39" s="1392"/>
      <c r="CF39" s="1392"/>
      <c r="CG39" s="1392"/>
      <c r="CH39" s="1392"/>
      <c r="CI39" s="1392"/>
      <c r="CJ39" s="1392"/>
      <c r="CK39" s="1392"/>
      <c r="CL39" s="1392"/>
      <c r="CM39" s="1392"/>
    </row>
    <row r="40" spans="1:91" ht="44.25">
      <c r="A40" s="603"/>
      <c r="B40" s="1370" t="s">
        <v>1634</v>
      </c>
      <c r="C40" s="1371" t="s">
        <v>1643</v>
      </c>
      <c r="D40" s="1372" t="s">
        <v>1634</v>
      </c>
      <c r="E40" s="1373" t="s">
        <v>1630</v>
      </c>
      <c r="F40" s="1371" t="s">
        <v>1643</v>
      </c>
      <c r="G40" s="1374" t="s">
        <v>1630</v>
      </c>
      <c r="H40" s="1375" t="s">
        <v>458</v>
      </c>
      <c r="I40" s="1371" t="s">
        <v>1643</v>
      </c>
      <c r="J40" s="1413" t="s">
        <v>458</v>
      </c>
      <c r="K40" s="1375" t="s">
        <v>1632</v>
      </c>
      <c r="L40" s="1371" t="s">
        <v>1643</v>
      </c>
      <c r="M40" s="1376" t="s">
        <v>1632</v>
      </c>
      <c r="N40" s="603"/>
      <c r="O40" s="1370" t="s">
        <v>1634</v>
      </c>
      <c r="P40" s="1371" t="s">
        <v>1643</v>
      </c>
      <c r="Q40" s="1377" t="s">
        <v>1634</v>
      </c>
      <c r="R40" s="1373" t="s">
        <v>1630</v>
      </c>
      <c r="S40" s="1371" t="s">
        <v>1643</v>
      </c>
      <c r="T40" s="1378" t="s">
        <v>1630</v>
      </c>
      <c r="U40" s="1433" t="s">
        <v>458</v>
      </c>
      <c r="V40" s="1371" t="s">
        <v>1643</v>
      </c>
      <c r="W40" s="1377" t="s">
        <v>458</v>
      </c>
      <c r="X40" s="1434" t="s">
        <v>1632</v>
      </c>
      <c r="Y40" s="1371" t="s">
        <v>1643</v>
      </c>
      <c r="Z40" s="1379" t="s">
        <v>1632</v>
      </c>
      <c r="AA40" s="603"/>
      <c r="AB40" s="1429"/>
      <c r="AC40" s="603"/>
      <c r="AD40" s="1380" t="s">
        <v>67</v>
      </c>
      <c r="AE40" s="1389" t="s">
        <v>1720</v>
      </c>
      <c r="AF40" s="1390"/>
      <c r="AG40" s="1389" t="s">
        <v>1721</v>
      </c>
      <c r="AH40" s="1390"/>
      <c r="AI40" s="1389" t="s">
        <v>1722</v>
      </c>
      <c r="AJ40" s="1390"/>
      <c r="AK40" s="1389" t="s">
        <v>1723</v>
      </c>
      <c r="AL40" s="1390"/>
      <c r="AM40" s="1389" t="s">
        <v>1724</v>
      </c>
      <c r="AN40" s="1390"/>
      <c r="AO40" s="1389" t="s">
        <v>1725</v>
      </c>
      <c r="AP40" s="1390"/>
      <c r="AQ40" s="1389" t="s">
        <v>1726</v>
      </c>
      <c r="AR40" s="1390"/>
      <c r="AS40" s="1389" t="s">
        <v>1727</v>
      </c>
      <c r="AT40" s="1390"/>
      <c r="AU40" s="1389" t="s">
        <v>1728</v>
      </c>
      <c r="AV40" s="1390"/>
      <c r="AW40" s="1389" t="s">
        <v>1729</v>
      </c>
      <c r="AX40" s="1390"/>
      <c r="AY40" s="1389" t="s">
        <v>1730</v>
      </c>
      <c r="AZ40" s="1390"/>
      <c r="BA40" s="1389" t="s">
        <v>1731</v>
      </c>
      <c r="BD40" s="4666" t="s">
        <v>1666</v>
      </c>
      <c r="BE40" s="1414" t="s">
        <v>233</v>
      </c>
      <c r="BF40" s="1415"/>
      <c r="BG40" s="1410"/>
      <c r="BH40" s="1414" t="s">
        <v>114</v>
      </c>
      <c r="BI40" s="1415"/>
      <c r="BJ40" s="1410"/>
      <c r="BK40" s="1414" t="s">
        <v>44</v>
      </c>
      <c r="BL40" s="1415"/>
      <c r="BM40" s="1410"/>
      <c r="BN40" s="1414" t="s">
        <v>1136</v>
      </c>
      <c r="BO40" s="1415"/>
      <c r="BP40" s="1410"/>
      <c r="BQ40" s="1414" t="s">
        <v>1137</v>
      </c>
      <c r="BR40" s="1415"/>
      <c r="BS40" s="1410"/>
      <c r="BT40" s="1414" t="s">
        <v>1695</v>
      </c>
      <c r="BU40" s="1415"/>
      <c r="BV40" s="1410"/>
      <c r="BW40" s="1414" t="s">
        <v>125</v>
      </c>
      <c r="BX40" s="1415"/>
      <c r="BY40" s="1410"/>
      <c r="BZ40" s="1414" t="s">
        <v>231</v>
      </c>
      <c r="CA40" s="1415"/>
      <c r="CB40" s="1410"/>
      <c r="CC40" s="1414" t="s">
        <v>312</v>
      </c>
      <c r="CD40" s="1415"/>
      <c r="CE40" s="1410"/>
      <c r="CF40" s="1414" t="s">
        <v>953</v>
      </c>
      <c r="CG40" s="1415"/>
      <c r="CH40" s="1410"/>
      <c r="CI40" s="1414" t="s">
        <v>1696</v>
      </c>
      <c r="CJ40" s="1415"/>
      <c r="CK40" s="1410"/>
      <c r="CL40" s="1414" t="s">
        <v>1697</v>
      </c>
      <c r="CM40" s="1415"/>
    </row>
    <row r="41" spans="1:91" ht="44.25">
      <c r="A41" s="603"/>
      <c r="B41" s="1370" t="s">
        <v>1735</v>
      </c>
      <c r="C41" s="1371" t="s">
        <v>1643</v>
      </c>
      <c r="D41" s="1372" t="s">
        <v>1735</v>
      </c>
      <c r="E41" s="1373" t="s">
        <v>1641</v>
      </c>
      <c r="F41" s="1371" t="s">
        <v>1643</v>
      </c>
      <c r="G41" s="1374" t="s">
        <v>1641</v>
      </c>
      <c r="H41" s="1375" t="s">
        <v>994</v>
      </c>
      <c r="I41" s="1371" t="s">
        <v>1643</v>
      </c>
      <c r="J41" s="1413" t="s">
        <v>994</v>
      </c>
      <c r="K41" s="1375" t="s">
        <v>1762</v>
      </c>
      <c r="L41" s="1371" t="s">
        <v>1643</v>
      </c>
      <c r="M41" s="1376" t="s">
        <v>1762</v>
      </c>
      <c r="N41" s="603"/>
      <c r="O41" s="1370" t="s">
        <v>1735</v>
      </c>
      <c r="P41" s="1371" t="s">
        <v>1643</v>
      </c>
      <c r="Q41" s="1377" t="s">
        <v>1735</v>
      </c>
      <c r="R41" s="1373" t="s">
        <v>1641</v>
      </c>
      <c r="S41" s="1371" t="s">
        <v>1643</v>
      </c>
      <c r="T41" s="1378" t="s">
        <v>1641</v>
      </c>
      <c r="U41" s="1433" t="s">
        <v>994</v>
      </c>
      <c r="V41" s="1371" t="s">
        <v>1643</v>
      </c>
      <c r="W41" s="1377" t="s">
        <v>994</v>
      </c>
      <c r="X41" s="1434" t="s">
        <v>1762</v>
      </c>
      <c r="Y41" s="1371" t="s">
        <v>1643</v>
      </c>
      <c r="Z41" s="1379" t="s">
        <v>1762</v>
      </c>
      <c r="AA41" s="603"/>
      <c r="AB41" s="603"/>
      <c r="AC41" s="603"/>
      <c r="AD41" s="1385"/>
      <c r="AE41" s="1392"/>
      <c r="AF41" s="1392"/>
      <c r="AG41" s="1392"/>
      <c r="AH41" s="1392"/>
      <c r="AI41" s="1392"/>
      <c r="AJ41" s="1392"/>
      <c r="AK41" s="1392"/>
      <c r="AL41" s="1392"/>
      <c r="AM41" s="1392"/>
      <c r="AN41" s="1392"/>
      <c r="AO41" s="1392"/>
      <c r="AP41" s="1392"/>
      <c r="AQ41" s="1392"/>
      <c r="AR41" s="1392"/>
      <c r="AS41" s="1392"/>
      <c r="AT41" s="1392"/>
      <c r="AU41" s="1392"/>
      <c r="AV41" s="1392"/>
      <c r="AW41" s="1392"/>
      <c r="AX41" s="1392"/>
      <c r="AY41" s="1392"/>
      <c r="AZ41" s="1392"/>
      <c r="BA41" s="1392"/>
      <c r="BD41" s="4666"/>
      <c r="BE41" s="1416" t="s">
        <v>1608</v>
      </c>
      <c r="BF41" s="1417"/>
      <c r="BG41" s="1410"/>
      <c r="BH41" s="1416" t="s">
        <v>1699</v>
      </c>
      <c r="BI41" s="1417"/>
      <c r="BJ41" s="1410"/>
      <c r="BK41" s="1416" t="s">
        <v>1655</v>
      </c>
      <c r="BL41" s="1417"/>
      <c r="BM41" s="1410"/>
      <c r="BN41" s="1416" t="s">
        <v>1698</v>
      </c>
      <c r="BO41" s="1417"/>
      <c r="BP41" s="1410"/>
      <c r="BQ41" s="1416" t="s">
        <v>113</v>
      </c>
      <c r="BR41" s="1417"/>
      <c r="BS41" s="1410"/>
      <c r="BT41" s="1416" t="s">
        <v>1700</v>
      </c>
      <c r="BU41" s="1417"/>
      <c r="BV41" s="1410"/>
      <c r="BW41" s="1416" t="s">
        <v>116</v>
      </c>
      <c r="BX41" s="1417"/>
      <c r="BY41" s="1410"/>
      <c r="BZ41" s="1416" t="s">
        <v>1661</v>
      </c>
      <c r="CA41" s="1417"/>
      <c r="CB41" s="1410"/>
      <c r="CC41" s="1416" t="s">
        <v>1683</v>
      </c>
      <c r="CD41" s="1417"/>
      <c r="CE41" s="1410"/>
      <c r="CF41" s="1416" t="s">
        <v>117</v>
      </c>
      <c r="CG41" s="1417"/>
      <c r="CH41" s="1410"/>
      <c r="CI41" s="1416" t="s">
        <v>1639</v>
      </c>
      <c r="CJ41" s="1417"/>
      <c r="CK41" s="1410"/>
      <c r="CL41" s="1416"/>
      <c r="CM41" s="1417" t="s">
        <v>1701</v>
      </c>
    </row>
    <row r="42" spans="1:91" ht="44.25">
      <c r="A42" s="603"/>
      <c r="B42" s="1370" t="s">
        <v>1638</v>
      </c>
      <c r="C42" s="1371" t="s">
        <v>1643</v>
      </c>
      <c r="D42" s="1372" t="s">
        <v>1638</v>
      </c>
      <c r="E42" s="1373" t="s">
        <v>1631</v>
      </c>
      <c r="F42" s="1371" t="s">
        <v>1643</v>
      </c>
      <c r="G42" s="1374" t="s">
        <v>1631</v>
      </c>
      <c r="H42" s="1375" t="s">
        <v>2787</v>
      </c>
      <c r="I42" s="1371" t="s">
        <v>1643</v>
      </c>
      <c r="J42" s="1413" t="s">
        <v>2787</v>
      </c>
      <c r="K42" s="1375" t="s">
        <v>1627</v>
      </c>
      <c r="L42" s="1371" t="s">
        <v>1643</v>
      </c>
      <c r="M42" s="1376" t="s">
        <v>1627</v>
      </c>
      <c r="N42" s="603"/>
      <c r="O42" s="1370" t="s">
        <v>1638</v>
      </c>
      <c r="P42" s="1371" t="s">
        <v>1643</v>
      </c>
      <c r="Q42" s="1377" t="s">
        <v>1638</v>
      </c>
      <c r="R42" s="1373" t="s">
        <v>1631</v>
      </c>
      <c r="S42" s="1371" t="s">
        <v>1643</v>
      </c>
      <c r="T42" s="1378" t="s">
        <v>1631</v>
      </c>
      <c r="U42" s="1433" t="s">
        <v>2787</v>
      </c>
      <c r="V42" s="1371" t="s">
        <v>1643</v>
      </c>
      <c r="W42" s="1377" t="s">
        <v>2787</v>
      </c>
      <c r="X42" s="1434" t="s">
        <v>1627</v>
      </c>
      <c r="Y42" s="1371" t="s">
        <v>1643</v>
      </c>
      <c r="Z42" s="1379" t="s">
        <v>1627</v>
      </c>
      <c r="AA42" s="603"/>
      <c r="AB42" s="603"/>
      <c r="AC42" s="603"/>
      <c r="AD42" s="1380" t="s">
        <v>1654</v>
      </c>
      <c r="AE42" s="1396" t="s">
        <v>1720</v>
      </c>
      <c r="AF42" s="1395">
        <v>0</v>
      </c>
      <c r="AG42" s="1396" t="s">
        <v>1721</v>
      </c>
      <c r="AH42" s="1395">
        <v>0</v>
      </c>
      <c r="AI42" s="1396" t="s">
        <v>1722</v>
      </c>
      <c r="AJ42" s="1395">
        <v>0</v>
      </c>
      <c r="AK42" s="1396" t="s">
        <v>1723</v>
      </c>
      <c r="AL42" s="1395">
        <v>0</v>
      </c>
      <c r="AM42" s="1396" t="s">
        <v>1724</v>
      </c>
      <c r="AN42" s="1395">
        <v>0</v>
      </c>
      <c r="AO42" s="1396" t="s">
        <v>1725</v>
      </c>
      <c r="AP42" s="1395">
        <v>0</v>
      </c>
      <c r="AQ42" s="1396" t="s">
        <v>1726</v>
      </c>
      <c r="AR42" s="1395">
        <v>0</v>
      </c>
      <c r="AS42" s="1435" t="s">
        <v>1727</v>
      </c>
      <c r="AT42" s="1395">
        <v>0</v>
      </c>
      <c r="AU42" s="1396" t="s">
        <v>1728</v>
      </c>
      <c r="AV42" s="1395">
        <v>0</v>
      </c>
      <c r="AW42" s="1396" t="s">
        <v>1729</v>
      </c>
      <c r="AX42" s="1395">
        <v>0</v>
      </c>
      <c r="AY42" s="1396" t="s">
        <v>1730</v>
      </c>
      <c r="AZ42" s="1395">
        <v>0</v>
      </c>
      <c r="BA42" s="1396" t="s">
        <v>1731</v>
      </c>
      <c r="BD42" s="1385"/>
      <c r="BE42" s="1392"/>
      <c r="BF42" s="1392"/>
      <c r="BG42" s="1392"/>
      <c r="BH42" s="1392"/>
      <c r="BI42" s="1392"/>
      <c r="BJ42" s="1392"/>
      <c r="BK42" s="1392"/>
      <c r="BL42" s="1392"/>
      <c r="BM42" s="1392"/>
      <c r="BN42" s="1392"/>
      <c r="BO42" s="1392"/>
      <c r="BP42" s="1392"/>
      <c r="BQ42" s="1392"/>
      <c r="BR42" s="1392"/>
      <c r="BS42" s="1392"/>
      <c r="BT42" s="1392"/>
      <c r="BU42" s="1392"/>
      <c r="BV42" s="1392"/>
      <c r="BW42" s="1392"/>
      <c r="BX42" s="1392"/>
      <c r="BY42" s="1392"/>
      <c r="BZ42" s="1392"/>
      <c r="CA42" s="1392"/>
      <c r="CB42" s="1392"/>
      <c r="CC42" s="1392"/>
      <c r="CD42" s="1392"/>
      <c r="CE42" s="1392"/>
      <c r="CF42" s="1392"/>
      <c r="CG42" s="1392"/>
      <c r="CH42" s="1392"/>
      <c r="CI42" s="1392"/>
      <c r="CJ42" s="1392"/>
      <c r="CK42" s="1392"/>
      <c r="CL42" s="1392"/>
      <c r="CM42" s="1392"/>
    </row>
    <row r="43" spans="1:91" ht="44.25">
      <c r="A43" s="603"/>
      <c r="B43" s="1370" t="s">
        <v>1640</v>
      </c>
      <c r="C43" s="1371" t="s">
        <v>1643</v>
      </c>
      <c r="D43" s="1372" t="s">
        <v>1640</v>
      </c>
      <c r="E43" s="1373" t="s">
        <v>1642</v>
      </c>
      <c r="F43" s="1371" t="s">
        <v>1643</v>
      </c>
      <c r="G43" s="1374" t="s">
        <v>1642</v>
      </c>
      <c r="H43" s="1375" t="s">
        <v>1761</v>
      </c>
      <c r="I43" s="1371" t="s">
        <v>1643</v>
      </c>
      <c r="J43" s="1413" t="s">
        <v>1761</v>
      </c>
      <c r="K43" s="1375" t="s">
        <v>459</v>
      </c>
      <c r="L43" s="1371" t="s">
        <v>1643</v>
      </c>
      <c r="M43" s="1376" t="s">
        <v>459</v>
      </c>
      <c r="N43" s="603"/>
      <c r="O43" s="1370" t="s">
        <v>1640</v>
      </c>
      <c r="P43" s="1371" t="s">
        <v>1643</v>
      </c>
      <c r="Q43" s="1377" t="s">
        <v>1640</v>
      </c>
      <c r="R43" s="1373" t="s">
        <v>1642</v>
      </c>
      <c r="S43" s="1371" t="s">
        <v>1643</v>
      </c>
      <c r="T43" s="1378" t="s">
        <v>1642</v>
      </c>
      <c r="U43" s="1433" t="s">
        <v>1761</v>
      </c>
      <c r="V43" s="1371" t="s">
        <v>1643</v>
      </c>
      <c r="W43" s="1377" t="s">
        <v>1761</v>
      </c>
      <c r="X43" s="1434" t="s">
        <v>459</v>
      </c>
      <c r="Y43" s="1371" t="s">
        <v>1643</v>
      </c>
      <c r="Z43" s="1379" t="s">
        <v>459</v>
      </c>
      <c r="AA43" s="603"/>
      <c r="AB43" s="603"/>
      <c r="AC43" s="603"/>
      <c r="AD43" s="1385"/>
      <c r="AE43" s="1392"/>
      <c r="AF43" s="1392"/>
      <c r="AG43" s="1392"/>
      <c r="AH43" s="1392"/>
      <c r="AI43" s="1392"/>
      <c r="AJ43" s="1392"/>
      <c r="AK43" s="1392"/>
      <c r="AL43" s="1392"/>
      <c r="AM43" s="1392"/>
      <c r="AN43" s="1392"/>
      <c r="AO43" s="1392"/>
      <c r="AP43" s="1392"/>
      <c r="AQ43" s="1392"/>
      <c r="AR43" s="1392"/>
      <c r="AS43" s="1436"/>
      <c r="AT43" s="1392"/>
      <c r="AU43" s="1392"/>
      <c r="AV43" s="1392"/>
      <c r="AW43" s="1392"/>
      <c r="AX43" s="1392"/>
      <c r="AY43" s="1392"/>
      <c r="AZ43" s="1392"/>
      <c r="BA43" s="1392"/>
      <c r="BD43" s="1385"/>
      <c r="BE43" s="1367" t="s">
        <v>1732</v>
      </c>
      <c r="BF43" s="1392"/>
      <c r="BG43" s="1392"/>
      <c r="BH43" s="1392"/>
      <c r="BI43" s="1392"/>
      <c r="BJ43" s="1392"/>
      <c r="BK43" s="1392"/>
      <c r="BL43" s="1392"/>
      <c r="BM43" s="1392"/>
      <c r="BN43" s="1392"/>
      <c r="BO43" s="1392"/>
      <c r="BP43" s="1392"/>
      <c r="BQ43" s="1392"/>
      <c r="BR43" s="1392"/>
      <c r="BS43" s="1392"/>
      <c r="BT43" s="1392"/>
      <c r="BU43" s="1392"/>
      <c r="BV43" s="1392"/>
      <c r="BW43" s="1392"/>
      <c r="BX43" s="1392"/>
      <c r="BY43" s="1392"/>
      <c r="BZ43" s="1392"/>
      <c r="CA43" s="1392"/>
      <c r="CB43" s="1392"/>
      <c r="CC43" s="1392"/>
      <c r="CD43" s="1392"/>
      <c r="CE43" s="1392"/>
      <c r="CF43" s="1392"/>
      <c r="CG43" s="1392"/>
      <c r="CH43" s="1392"/>
      <c r="CI43" s="1392"/>
      <c r="CJ43" s="1392"/>
      <c r="CK43" s="1392"/>
      <c r="CL43" s="1392"/>
      <c r="CM43" s="1392"/>
    </row>
    <row r="44" spans="1:91" ht="44.25">
      <c r="A44" s="603"/>
      <c r="B44" s="1370" t="s">
        <v>1734</v>
      </c>
      <c r="C44" s="1371" t="s">
        <v>1643</v>
      </c>
      <c r="D44" s="1372" t="s">
        <v>1734</v>
      </c>
      <c r="E44" s="1373" t="s">
        <v>1629</v>
      </c>
      <c r="F44" s="1371" t="s">
        <v>1643</v>
      </c>
      <c r="G44" s="1374" t="s">
        <v>1629</v>
      </c>
      <c r="H44" s="1375" t="s">
        <v>1637</v>
      </c>
      <c r="I44" s="1371" t="s">
        <v>1643</v>
      </c>
      <c r="J44" s="1413" t="s">
        <v>1637</v>
      </c>
      <c r="K44" s="1375" t="s">
        <v>1707</v>
      </c>
      <c r="L44" s="1371" t="s">
        <v>1643</v>
      </c>
      <c r="M44" s="1376" t="s">
        <v>1707</v>
      </c>
      <c r="N44" s="603"/>
      <c r="O44" s="1370" t="s">
        <v>1734</v>
      </c>
      <c r="P44" s="1371" t="s">
        <v>1643</v>
      </c>
      <c r="Q44" s="1377" t="s">
        <v>1734</v>
      </c>
      <c r="R44" s="1373" t="s">
        <v>1629</v>
      </c>
      <c r="S44" s="1371" t="s">
        <v>1643</v>
      </c>
      <c r="T44" s="1378" t="s">
        <v>1629</v>
      </c>
      <c r="U44" s="1433" t="s">
        <v>1637</v>
      </c>
      <c r="V44" s="1371" t="s">
        <v>1643</v>
      </c>
      <c r="W44" s="1377" t="s">
        <v>1637</v>
      </c>
      <c r="X44" s="1434" t="s">
        <v>1707</v>
      </c>
      <c r="Y44" s="1371" t="s">
        <v>1643</v>
      </c>
      <c r="Z44" s="1379" t="s">
        <v>1707</v>
      </c>
      <c r="AA44" s="603"/>
      <c r="AB44" s="1429"/>
      <c r="AC44" s="603"/>
      <c r="AD44" s="1380" t="s">
        <v>1658</v>
      </c>
      <c r="AE44" s="1399" t="s">
        <v>1720</v>
      </c>
      <c r="AF44" s="1400">
        <v>0</v>
      </c>
      <c r="AG44" s="1399" t="s">
        <v>1721</v>
      </c>
      <c r="AH44" s="1400">
        <v>0</v>
      </c>
      <c r="AI44" s="1399" t="s">
        <v>1722</v>
      </c>
      <c r="AJ44" s="1400">
        <v>0</v>
      </c>
      <c r="AK44" s="1399" t="s">
        <v>1723</v>
      </c>
      <c r="AL44" s="1400">
        <v>0</v>
      </c>
      <c r="AM44" s="1399" t="s">
        <v>1724</v>
      </c>
      <c r="AN44" s="1400">
        <v>0</v>
      </c>
      <c r="AO44" s="1399" t="s">
        <v>1725</v>
      </c>
      <c r="AP44" s="1400">
        <v>0</v>
      </c>
      <c r="AQ44" s="1399" t="s">
        <v>1726</v>
      </c>
      <c r="AR44" s="1400">
        <v>0</v>
      </c>
      <c r="AS44" s="1399" t="s">
        <v>1727</v>
      </c>
      <c r="AT44" s="1400">
        <v>0</v>
      </c>
      <c r="AU44" s="1399" t="s">
        <v>1728</v>
      </c>
      <c r="AV44" s="1400">
        <v>0</v>
      </c>
      <c r="AW44" s="1399" t="s">
        <v>1729</v>
      </c>
      <c r="AX44" s="1400">
        <v>0</v>
      </c>
      <c r="AY44" s="1399" t="s">
        <v>1730</v>
      </c>
      <c r="AZ44" s="1400">
        <v>0</v>
      </c>
      <c r="BA44" s="1399" t="s">
        <v>1731</v>
      </c>
      <c r="BD44" s="4668" t="s">
        <v>1622</v>
      </c>
      <c r="BE44" s="1381" t="s">
        <v>1420</v>
      </c>
      <c r="BF44" s="1382"/>
      <c r="BG44" s="1383"/>
      <c r="BH44" s="1381" t="s">
        <v>878</v>
      </c>
      <c r="BI44" s="1382"/>
      <c r="BJ44" s="1383"/>
      <c r="BK44" s="1381" t="s">
        <v>43</v>
      </c>
      <c r="BL44" s="1382"/>
      <c r="BM44" s="1383"/>
      <c r="BN44" s="1381" t="s">
        <v>232</v>
      </c>
      <c r="BO44" s="1382"/>
      <c r="BP44" s="1383"/>
      <c r="BQ44" s="1381" t="s">
        <v>45</v>
      </c>
      <c r="BR44" s="1382"/>
      <c r="BS44" s="1383"/>
      <c r="BT44" s="1381" t="s">
        <v>46</v>
      </c>
      <c r="BU44" s="1382"/>
      <c r="BV44" s="1383"/>
      <c r="BW44" s="1381" t="s">
        <v>123</v>
      </c>
      <c r="BX44" s="1382"/>
      <c r="BY44" s="1383"/>
      <c r="BZ44" s="1381" t="s">
        <v>876</v>
      </c>
      <c r="CA44" s="1382"/>
      <c r="CB44" s="1383"/>
      <c r="CC44" s="1381" t="s">
        <v>9</v>
      </c>
      <c r="CD44" s="1382"/>
      <c r="CE44" s="1383"/>
      <c r="CF44" s="1381" t="s">
        <v>951</v>
      </c>
      <c r="CG44" s="1382"/>
      <c r="CH44" s="1383"/>
      <c r="CI44" s="1381" t="s">
        <v>309</v>
      </c>
      <c r="CJ44" s="1382"/>
      <c r="CK44" s="1383"/>
      <c r="CL44" s="1381" t="s">
        <v>1734</v>
      </c>
      <c r="CM44" s="1382"/>
    </row>
    <row r="45" spans="1:91" ht="44.25">
      <c r="A45" s="603"/>
      <c r="B45" s="1370" t="s">
        <v>1733</v>
      </c>
      <c r="C45" s="1371" t="s">
        <v>1643</v>
      </c>
      <c r="D45" s="1372" t="s">
        <v>1733</v>
      </c>
      <c r="E45" s="1373" t="s">
        <v>1644</v>
      </c>
      <c r="F45" s="1371" t="s">
        <v>1643</v>
      </c>
      <c r="G45" s="1374" t="s">
        <v>1644</v>
      </c>
      <c r="H45" s="1375" t="s">
        <v>1763</v>
      </c>
      <c r="I45" s="1371" t="s">
        <v>1643</v>
      </c>
      <c r="J45" s="1413" t="s">
        <v>1763</v>
      </c>
      <c r="K45" s="1375" t="s">
        <v>693</v>
      </c>
      <c r="L45" s="1371" t="s">
        <v>1643</v>
      </c>
      <c r="M45" s="1376" t="s">
        <v>693</v>
      </c>
      <c r="N45" s="603"/>
      <c r="O45" s="1370" t="s">
        <v>1733</v>
      </c>
      <c r="P45" s="1371" t="s">
        <v>1643</v>
      </c>
      <c r="Q45" s="1377" t="s">
        <v>1733</v>
      </c>
      <c r="R45" s="1373" t="s">
        <v>1644</v>
      </c>
      <c r="S45" s="1371" t="s">
        <v>1643</v>
      </c>
      <c r="T45" s="1378" t="s">
        <v>1644</v>
      </c>
      <c r="U45" s="1433" t="s">
        <v>1763</v>
      </c>
      <c r="V45" s="1371" t="s">
        <v>1643</v>
      </c>
      <c r="W45" s="1377" t="s">
        <v>1763</v>
      </c>
      <c r="X45" s="1434" t="s">
        <v>693</v>
      </c>
      <c r="Y45" s="1371" t="s">
        <v>1643</v>
      </c>
      <c r="Z45" s="1379" t="s">
        <v>693</v>
      </c>
      <c r="AA45" s="603"/>
      <c r="AB45" s="603"/>
      <c r="AC45" s="603"/>
      <c r="AD45" s="1385"/>
      <c r="AE45" s="1392"/>
      <c r="AF45" s="1392"/>
      <c r="AG45" s="1392"/>
      <c r="AH45" s="1392"/>
      <c r="AI45" s="1392"/>
      <c r="AJ45" s="1392"/>
      <c r="AK45" s="1392"/>
      <c r="AL45" s="1392"/>
      <c r="AM45" s="1392"/>
      <c r="AN45" s="1392"/>
      <c r="AO45" s="1392"/>
      <c r="AP45" s="1392"/>
      <c r="AQ45" s="1392"/>
      <c r="AR45" s="1392"/>
      <c r="AS45" s="1392"/>
      <c r="AT45" s="1392"/>
      <c r="AU45" s="1392"/>
      <c r="AV45" s="1392"/>
      <c r="AW45" s="1392"/>
      <c r="AX45" s="1392"/>
      <c r="AY45" s="1392"/>
      <c r="AZ45" s="1392"/>
      <c r="BA45" s="1392"/>
      <c r="BD45" s="4668"/>
      <c r="BE45" s="1386" t="s">
        <v>115</v>
      </c>
      <c r="BF45" s="1387"/>
      <c r="BG45" s="1383"/>
      <c r="BH45" s="1386" t="s">
        <v>1702</v>
      </c>
      <c r="BI45" s="1387"/>
      <c r="BJ45" s="1383"/>
      <c r="BK45" s="1386" t="s">
        <v>1653</v>
      </c>
      <c r="BL45" s="1387"/>
      <c r="BM45" s="1383"/>
      <c r="BN45" s="1386" t="s">
        <v>1656</v>
      </c>
      <c r="BO45" s="1387"/>
      <c r="BP45" s="1383"/>
      <c r="BQ45" s="1386" t="s">
        <v>1657</v>
      </c>
      <c r="BR45" s="1387"/>
      <c r="BS45" s="1383"/>
      <c r="BT45" s="1386" t="s">
        <v>1660</v>
      </c>
      <c r="BU45" s="1387"/>
      <c r="BV45" s="1383"/>
      <c r="BW45" s="1386" t="s">
        <v>1663</v>
      </c>
      <c r="BX45" s="1387"/>
      <c r="BY45" s="1383"/>
      <c r="BZ45" s="1386" t="s">
        <v>1665</v>
      </c>
      <c r="CA45" s="1387"/>
      <c r="CB45" s="1383"/>
      <c r="CC45" s="1386" t="s">
        <v>1667</v>
      </c>
      <c r="CD45" s="1387"/>
      <c r="CE45" s="1383"/>
      <c r="CF45" s="1386" t="s">
        <v>1668</v>
      </c>
      <c r="CG45" s="1387"/>
      <c r="CH45" s="1383"/>
      <c r="CI45" s="1386" t="s">
        <v>1735</v>
      </c>
      <c r="CJ45" s="1387"/>
      <c r="CK45" s="1383"/>
      <c r="CL45" s="1386" t="s">
        <v>1707</v>
      </c>
      <c r="CM45" s="1387"/>
    </row>
    <row r="46" spans="1:91" ht="44.25">
      <c r="A46" s="603"/>
      <c r="B46" s="1370"/>
      <c r="C46" s="1371" t="s">
        <v>1643</v>
      </c>
      <c r="D46" s="1372"/>
      <c r="E46" s="1373" t="s">
        <v>1633</v>
      </c>
      <c r="F46" s="1371" t="s">
        <v>1643</v>
      </c>
      <c r="G46" s="1374" t="s">
        <v>1633</v>
      </c>
      <c r="H46" s="1375" t="s">
        <v>1636</v>
      </c>
      <c r="I46" s="1371" t="s">
        <v>1643</v>
      </c>
      <c r="J46" s="1413" t="s">
        <v>1636</v>
      </c>
      <c r="K46" s="1375"/>
      <c r="L46" s="1371" t="s">
        <v>1643</v>
      </c>
      <c r="M46" s="1376"/>
      <c r="N46" s="603"/>
      <c r="O46" s="1370"/>
      <c r="P46" s="1371" t="s">
        <v>1643</v>
      </c>
      <c r="Q46" s="1377"/>
      <c r="R46" s="1373" t="s">
        <v>1633</v>
      </c>
      <c r="S46" s="1371" t="s">
        <v>1643</v>
      </c>
      <c r="T46" s="1378" t="s">
        <v>1633</v>
      </c>
      <c r="U46" s="1433" t="s">
        <v>1636</v>
      </c>
      <c r="V46" s="1371" t="s">
        <v>1643</v>
      </c>
      <c r="W46" s="1377" t="s">
        <v>1636</v>
      </c>
      <c r="X46" s="1434"/>
      <c r="Y46" s="1371" t="s">
        <v>1643</v>
      </c>
      <c r="Z46" s="1379"/>
      <c r="AA46" s="603"/>
      <c r="AB46" s="603"/>
      <c r="AC46" s="603"/>
      <c r="AD46" s="1380" t="s">
        <v>1662</v>
      </c>
      <c r="AE46" s="1405" t="s">
        <v>1720</v>
      </c>
      <c r="AF46" s="1406">
        <v>0</v>
      </c>
      <c r="AG46" s="1405" t="s">
        <v>1721</v>
      </c>
      <c r="AH46" s="1406">
        <v>0</v>
      </c>
      <c r="AI46" s="1405" t="s">
        <v>1722</v>
      </c>
      <c r="AJ46" s="1406">
        <v>0</v>
      </c>
      <c r="AK46" s="1405" t="s">
        <v>1723</v>
      </c>
      <c r="AL46" s="1406">
        <v>0</v>
      </c>
      <c r="AM46" s="1405" t="s">
        <v>1724</v>
      </c>
      <c r="AN46" s="1406">
        <v>0</v>
      </c>
      <c r="AO46" s="1405" t="s">
        <v>1725</v>
      </c>
      <c r="AP46" s="1406">
        <v>0</v>
      </c>
      <c r="AQ46" s="1405" t="s">
        <v>1726</v>
      </c>
      <c r="AR46" s="1406">
        <v>0</v>
      </c>
      <c r="AS46" s="1405" t="s">
        <v>1727</v>
      </c>
      <c r="AT46" s="1406">
        <v>0</v>
      </c>
      <c r="AU46" s="1405" t="s">
        <v>1728</v>
      </c>
      <c r="AV46" s="1406">
        <v>0</v>
      </c>
      <c r="AW46" s="1405" t="s">
        <v>1729</v>
      </c>
      <c r="AX46" s="1406">
        <v>0</v>
      </c>
      <c r="AY46" s="1405" t="s">
        <v>1730</v>
      </c>
      <c r="AZ46" s="1406">
        <v>0</v>
      </c>
      <c r="BA46" s="1405" t="s">
        <v>1731</v>
      </c>
      <c r="BD46" s="1391"/>
      <c r="BE46" s="1383"/>
      <c r="BF46" s="1383"/>
      <c r="BG46" s="1383"/>
      <c r="BH46" s="1383"/>
      <c r="BI46" s="1383"/>
      <c r="BJ46" s="1383"/>
      <c r="BK46" s="1383"/>
      <c r="BL46" s="1383"/>
      <c r="BM46" s="1383"/>
      <c r="BN46" s="1383"/>
      <c r="BO46" s="1383"/>
      <c r="BP46" s="1383"/>
      <c r="BQ46" s="1383"/>
      <c r="BR46" s="1383"/>
      <c r="BS46" s="1383"/>
      <c r="BT46" s="1383"/>
      <c r="BU46" s="1383"/>
      <c r="BV46" s="1383"/>
      <c r="BW46" s="1383"/>
      <c r="BX46" s="1383"/>
      <c r="BY46" s="1383"/>
      <c r="BZ46" s="1383"/>
      <c r="CA46" s="1383"/>
      <c r="CB46" s="1383"/>
      <c r="CC46" s="1383"/>
      <c r="CD46" s="1383"/>
      <c r="CE46" s="1383"/>
      <c r="CF46" s="1383"/>
      <c r="CG46" s="1383"/>
      <c r="CH46" s="1383"/>
      <c r="CI46" s="1383"/>
      <c r="CJ46" s="1383"/>
      <c r="CK46" s="1383"/>
      <c r="CL46" s="1383"/>
      <c r="CM46" s="1383"/>
    </row>
    <row r="47" spans="1:91" ht="30">
      <c r="A47" s="603"/>
      <c r="B47" s="1437"/>
      <c r="C47" s="1438"/>
      <c r="D47" s="1438"/>
      <c r="E47" s="1438"/>
      <c r="F47" s="1438"/>
      <c r="G47" s="1438"/>
      <c r="H47" s="1438"/>
      <c r="I47" s="1438"/>
      <c r="J47" s="1438"/>
      <c r="K47" s="1438"/>
      <c r="L47" s="1438"/>
      <c r="M47" s="1439"/>
      <c r="N47" s="1440"/>
      <c r="O47" s="1437"/>
      <c r="P47" s="1438"/>
      <c r="Q47" s="1438"/>
      <c r="R47" s="1438"/>
      <c r="S47" s="1438"/>
      <c r="T47" s="1438"/>
      <c r="U47" s="1438"/>
      <c r="V47" s="1438"/>
      <c r="W47" s="1438"/>
      <c r="X47" s="1438"/>
      <c r="Y47" s="1438"/>
      <c r="Z47" s="1439"/>
      <c r="AA47" s="1440"/>
      <c r="AB47" s="603"/>
      <c r="AC47" s="603"/>
      <c r="AD47" s="1385"/>
      <c r="AE47" s="1392"/>
      <c r="AF47" s="1392"/>
      <c r="AG47" s="1392"/>
      <c r="AH47" s="1392"/>
      <c r="AI47" s="1392"/>
      <c r="AJ47" s="1392"/>
      <c r="AK47" s="1392"/>
      <c r="AL47" s="1392"/>
      <c r="AM47" s="1392"/>
      <c r="AN47" s="1392"/>
      <c r="AO47" s="1392"/>
      <c r="AP47" s="1392"/>
      <c r="AQ47" s="1392"/>
      <c r="AR47" s="1392"/>
      <c r="AS47" s="1392"/>
      <c r="AT47" s="1392"/>
      <c r="AU47" s="1392"/>
      <c r="AV47" s="1392"/>
      <c r="AW47" s="1392"/>
      <c r="AX47" s="1392"/>
      <c r="AY47" s="1392"/>
      <c r="AZ47" s="1392"/>
      <c r="BA47" s="1392"/>
      <c r="BD47" s="4666" t="s">
        <v>1654</v>
      </c>
      <c r="BE47" s="1393" t="s">
        <v>1420</v>
      </c>
      <c r="BF47" s="1394"/>
      <c r="BG47" s="1395"/>
      <c r="BH47" s="1393" t="s">
        <v>878</v>
      </c>
      <c r="BI47" s="1394"/>
      <c r="BJ47" s="1395"/>
      <c r="BK47" s="1393" t="s">
        <v>43</v>
      </c>
      <c r="BL47" s="1394"/>
      <c r="BM47" s="1395"/>
      <c r="BN47" s="1393" t="s">
        <v>232</v>
      </c>
      <c r="BO47" s="1394"/>
      <c r="BP47" s="1395"/>
      <c r="BQ47" s="1393" t="s">
        <v>45</v>
      </c>
      <c r="BR47" s="1394"/>
      <c r="BS47" s="1395"/>
      <c r="BT47" s="1393" t="s">
        <v>46</v>
      </c>
      <c r="BU47" s="1394"/>
      <c r="BV47" s="1395"/>
      <c r="BW47" s="1393" t="s">
        <v>123</v>
      </c>
      <c r="BX47" s="1394"/>
      <c r="BY47" s="1395"/>
      <c r="BZ47" s="1393" t="s">
        <v>876</v>
      </c>
      <c r="CA47" s="1394"/>
      <c r="CB47" s="1395"/>
      <c r="CC47" s="1393" t="s">
        <v>9</v>
      </c>
      <c r="CD47" s="1394"/>
      <c r="CE47" s="1395"/>
      <c r="CF47" s="1393" t="s">
        <v>951</v>
      </c>
      <c r="CG47" s="1394"/>
      <c r="CH47" s="1395"/>
      <c r="CI47" s="1393" t="s">
        <v>309</v>
      </c>
      <c r="CJ47" s="1394"/>
      <c r="CK47" s="1395"/>
      <c r="CL47" s="1393" t="s">
        <v>1734</v>
      </c>
      <c r="CM47" s="1394"/>
    </row>
    <row r="48" spans="1:91" ht="30">
      <c r="AD48" s="1380" t="s">
        <v>1666</v>
      </c>
      <c r="AE48" s="1409" t="s">
        <v>1720</v>
      </c>
      <c r="AF48" s="1410">
        <v>0</v>
      </c>
      <c r="AG48" s="1409" t="s">
        <v>1721</v>
      </c>
      <c r="AH48" s="1410">
        <v>0</v>
      </c>
      <c r="AI48" s="1409" t="s">
        <v>1722</v>
      </c>
      <c r="AJ48" s="1410">
        <v>0</v>
      </c>
      <c r="AK48" s="1409" t="s">
        <v>1723</v>
      </c>
      <c r="AL48" s="1410">
        <v>0</v>
      </c>
      <c r="AM48" s="1409" t="s">
        <v>1724</v>
      </c>
      <c r="AN48" s="1410">
        <v>0</v>
      </c>
      <c r="AO48" s="1409" t="s">
        <v>1725</v>
      </c>
      <c r="AP48" s="1410">
        <v>0</v>
      </c>
      <c r="AQ48" s="1409" t="s">
        <v>1726</v>
      </c>
      <c r="AR48" s="1410">
        <v>0</v>
      </c>
      <c r="AS48" s="1409" t="s">
        <v>1727</v>
      </c>
      <c r="AT48" s="1410">
        <v>0</v>
      </c>
      <c r="AU48" s="1409" t="s">
        <v>1728</v>
      </c>
      <c r="AV48" s="1410">
        <v>0</v>
      </c>
      <c r="AW48" s="1409" t="s">
        <v>1729</v>
      </c>
      <c r="AX48" s="1410">
        <v>0</v>
      </c>
      <c r="AY48" s="1409" t="s">
        <v>1730</v>
      </c>
      <c r="AZ48" s="1410">
        <v>0</v>
      </c>
      <c r="BA48" s="1409" t="s">
        <v>1731</v>
      </c>
      <c r="BD48" s="4666"/>
      <c r="BE48" s="1397" t="s">
        <v>115</v>
      </c>
      <c r="BF48" s="1398"/>
      <c r="BG48" s="1395"/>
      <c r="BH48" s="1397" t="s">
        <v>1702</v>
      </c>
      <c r="BI48" s="1398"/>
      <c r="BJ48" s="1395"/>
      <c r="BK48" s="1397" t="s">
        <v>1653</v>
      </c>
      <c r="BL48" s="1398"/>
      <c r="BM48" s="1395"/>
      <c r="BN48" s="1397" t="s">
        <v>1656</v>
      </c>
      <c r="BO48" s="1398"/>
      <c r="BP48" s="1395"/>
      <c r="BQ48" s="1397" t="s">
        <v>1657</v>
      </c>
      <c r="BR48" s="1398"/>
      <c r="BS48" s="1395"/>
      <c r="BT48" s="1397" t="s">
        <v>1660</v>
      </c>
      <c r="BU48" s="1398"/>
      <c r="BV48" s="1395"/>
      <c r="BW48" s="1397" t="s">
        <v>1663</v>
      </c>
      <c r="BX48" s="1398"/>
      <c r="BY48" s="1395"/>
      <c r="BZ48" s="1397" t="s">
        <v>1665</v>
      </c>
      <c r="CA48" s="1398"/>
      <c r="CB48" s="1395"/>
      <c r="CC48" s="1397" t="s">
        <v>1667</v>
      </c>
      <c r="CD48" s="1398"/>
      <c r="CE48" s="1395"/>
      <c r="CF48" s="1397" t="s">
        <v>1668</v>
      </c>
      <c r="CG48" s="1398"/>
      <c r="CH48" s="1395"/>
      <c r="CI48" s="1397" t="s">
        <v>1735</v>
      </c>
      <c r="CJ48" s="1398"/>
      <c r="CK48" s="1395"/>
      <c r="CL48" s="1397" t="s">
        <v>1707</v>
      </c>
      <c r="CM48" s="1398"/>
    </row>
    <row r="49" spans="1:91" ht="30">
      <c r="AD49" s="1385"/>
      <c r="BD49" s="1391"/>
      <c r="BE49" s="1392"/>
      <c r="BF49" s="1392"/>
      <c r="BG49" s="1392"/>
      <c r="BH49" s="1392"/>
      <c r="BI49" s="1392"/>
      <c r="BJ49" s="1392"/>
      <c r="BK49" s="1392"/>
      <c r="BL49" s="1392"/>
      <c r="BM49" s="1392"/>
      <c r="BN49" s="1392"/>
      <c r="BO49" s="1392"/>
      <c r="BP49" s="1392"/>
      <c r="BQ49" s="1392"/>
      <c r="BR49" s="1392"/>
      <c r="BS49" s="1392"/>
      <c r="BT49" s="1392"/>
      <c r="BU49" s="1392"/>
      <c r="BV49" s="1392"/>
      <c r="BW49" s="1392"/>
      <c r="BX49" s="1392"/>
      <c r="BY49" s="1392"/>
      <c r="BZ49" s="1392"/>
      <c r="CA49" s="1392"/>
      <c r="CB49" s="1392"/>
      <c r="CC49" s="1392"/>
      <c r="CD49" s="1392"/>
      <c r="CE49" s="1392"/>
      <c r="CF49" s="1392"/>
      <c r="CG49" s="1392"/>
      <c r="CH49" s="1392"/>
      <c r="CI49" s="1392"/>
      <c r="CJ49" s="1392"/>
      <c r="CK49" s="1392"/>
      <c r="CL49" s="1392"/>
      <c r="CM49" s="1392"/>
    </row>
    <row r="50" spans="1:91" ht="30">
      <c r="B50" s="1347" t="s">
        <v>2775</v>
      </c>
      <c r="C50" s="1348"/>
      <c r="D50" s="1349" t="s">
        <v>2776</v>
      </c>
      <c r="E50" s="1441" t="s">
        <v>2788</v>
      </c>
      <c r="F50" s="1442"/>
      <c r="G50" s="1442"/>
      <c r="H50" s="1442"/>
      <c r="I50" s="1442"/>
      <c r="J50" s="1442"/>
      <c r="K50" s="1442"/>
      <c r="L50" s="1442"/>
      <c r="M50" s="1443"/>
      <c r="O50" s="1347" t="s">
        <v>2775</v>
      </c>
      <c r="P50" s="1348"/>
      <c r="Q50" s="1349" t="s">
        <v>2776</v>
      </c>
      <c r="R50" s="1444" t="s">
        <v>2789</v>
      </c>
      <c r="S50" s="1445"/>
      <c r="T50" s="1445"/>
      <c r="U50" s="1445"/>
      <c r="V50" s="1445"/>
      <c r="W50" s="1445"/>
      <c r="X50" s="1445"/>
      <c r="Y50" s="1445"/>
      <c r="Z50" s="1446"/>
      <c r="AD50" s="1432" t="s">
        <v>1669</v>
      </c>
      <c r="BD50" s="4666" t="s">
        <v>1659</v>
      </c>
      <c r="BE50" s="1401" t="s">
        <v>1420</v>
      </c>
      <c r="BF50" s="1402"/>
      <c r="BG50" s="1400"/>
      <c r="BH50" s="1401" t="s">
        <v>878</v>
      </c>
      <c r="BI50" s="1402"/>
      <c r="BJ50" s="1400"/>
      <c r="BK50" s="1401" t="s">
        <v>43</v>
      </c>
      <c r="BL50" s="1402"/>
      <c r="BM50" s="1400"/>
      <c r="BN50" s="1401" t="s">
        <v>232</v>
      </c>
      <c r="BO50" s="1402"/>
      <c r="BP50" s="1400"/>
      <c r="BQ50" s="1401" t="s">
        <v>45</v>
      </c>
      <c r="BR50" s="1402"/>
      <c r="BS50" s="1400"/>
      <c r="BT50" s="1401" t="s">
        <v>46</v>
      </c>
      <c r="BU50" s="1402"/>
      <c r="BV50" s="1400"/>
      <c r="BW50" s="1401" t="s">
        <v>123</v>
      </c>
      <c r="BX50" s="1402"/>
      <c r="BY50" s="1400"/>
      <c r="BZ50" s="1401" t="s">
        <v>876</v>
      </c>
      <c r="CA50" s="1402"/>
      <c r="CB50" s="1400"/>
      <c r="CC50" s="1401" t="s">
        <v>9</v>
      </c>
      <c r="CD50" s="1402"/>
      <c r="CE50" s="1400"/>
      <c r="CF50" s="1401" t="s">
        <v>951</v>
      </c>
      <c r="CG50" s="1402"/>
      <c r="CH50" s="1400"/>
      <c r="CI50" s="1401" t="s">
        <v>309</v>
      </c>
      <c r="CJ50" s="1402"/>
      <c r="CK50" s="1400"/>
      <c r="CL50" s="1401" t="s">
        <v>1734</v>
      </c>
      <c r="CM50" s="1402"/>
    </row>
    <row r="51" spans="1:91" ht="46.5">
      <c r="B51" s="1356" t="s">
        <v>2780</v>
      </c>
      <c r="C51" s="1357" t="s">
        <v>1643</v>
      </c>
      <c r="D51" s="1447" t="str">
        <f>B51</f>
        <v>Aa</v>
      </c>
      <c r="E51" s="1448" t="s">
        <v>2779</v>
      </c>
      <c r="F51" s="1448"/>
      <c r="G51" s="1449"/>
      <c r="H51" s="1449"/>
      <c r="I51" s="1449"/>
      <c r="J51" s="1449"/>
      <c r="K51" s="1449"/>
      <c r="L51" s="1449"/>
      <c r="M51" s="1450"/>
      <c r="O51" s="1356" t="s">
        <v>2780</v>
      </c>
      <c r="P51" s="1357" t="s">
        <v>1643</v>
      </c>
      <c r="Q51" s="1451" t="str">
        <f>O51</f>
        <v>Aa</v>
      </c>
      <c r="R51" s="1448" t="s">
        <v>2779</v>
      </c>
      <c r="S51" s="1448"/>
      <c r="T51" s="1449"/>
      <c r="U51" s="1449"/>
      <c r="V51" s="1449"/>
      <c r="W51" s="1449"/>
      <c r="X51" s="1449"/>
      <c r="Y51" s="1449"/>
      <c r="Z51" s="1450"/>
      <c r="AD51" s="1380" t="s">
        <v>1609</v>
      </c>
      <c r="AE51" s="237" t="s">
        <v>1736</v>
      </c>
      <c r="AF51" s="238"/>
      <c r="AG51" s="237" t="s">
        <v>1737</v>
      </c>
      <c r="AH51" s="238"/>
      <c r="AI51" s="237" t="s">
        <v>1738</v>
      </c>
      <c r="AJ51" s="238"/>
      <c r="AK51" s="237" t="s">
        <v>1739</v>
      </c>
      <c r="AL51" s="238"/>
      <c r="AM51" s="237" t="s">
        <v>1740</v>
      </c>
      <c r="AN51" s="238"/>
      <c r="AO51" s="237" t="s">
        <v>1741</v>
      </c>
      <c r="AP51" s="238"/>
      <c r="AQ51" s="237" t="s">
        <v>1742</v>
      </c>
      <c r="AR51" s="238"/>
      <c r="AS51" s="237" t="s">
        <v>1743</v>
      </c>
      <c r="AT51" s="238"/>
      <c r="AU51" s="237" t="s">
        <v>1744</v>
      </c>
      <c r="AV51" s="238"/>
      <c r="AW51" s="237" t="s">
        <v>1745</v>
      </c>
      <c r="AX51" s="238"/>
      <c r="AY51" s="237" t="s">
        <v>1746</v>
      </c>
      <c r="AZ51" s="238"/>
      <c r="BA51" s="237" t="s">
        <v>1747</v>
      </c>
      <c r="BD51" s="4666"/>
      <c r="BE51" s="1403" t="s">
        <v>115</v>
      </c>
      <c r="BF51" s="1404"/>
      <c r="BG51" s="1400"/>
      <c r="BH51" s="1403" t="s">
        <v>1702</v>
      </c>
      <c r="BI51" s="1404"/>
      <c r="BJ51" s="1400"/>
      <c r="BK51" s="1403" t="s">
        <v>1653</v>
      </c>
      <c r="BL51" s="1404"/>
      <c r="BM51" s="1400"/>
      <c r="BN51" s="1403" t="s">
        <v>1656</v>
      </c>
      <c r="BO51" s="1404"/>
      <c r="BP51" s="1400"/>
      <c r="BQ51" s="1403" t="s">
        <v>1657</v>
      </c>
      <c r="BR51" s="1404"/>
      <c r="BS51" s="1400"/>
      <c r="BT51" s="1403" t="s">
        <v>1660</v>
      </c>
      <c r="BU51" s="1404"/>
      <c r="BV51" s="1400"/>
      <c r="BW51" s="1403" t="s">
        <v>1663</v>
      </c>
      <c r="BX51" s="1404"/>
      <c r="BY51" s="1400"/>
      <c r="BZ51" s="1403" t="s">
        <v>1665</v>
      </c>
      <c r="CA51" s="1404"/>
      <c r="CB51" s="1400"/>
      <c r="CC51" s="1403" t="s">
        <v>1667</v>
      </c>
      <c r="CD51" s="1404"/>
      <c r="CE51" s="1400"/>
      <c r="CF51" s="1403" t="s">
        <v>1668</v>
      </c>
      <c r="CG51" s="1404"/>
      <c r="CH51" s="1400"/>
      <c r="CI51" s="1403" t="s">
        <v>1735</v>
      </c>
      <c r="CJ51" s="1404"/>
      <c r="CK51" s="1400"/>
      <c r="CL51" s="1403" t="s">
        <v>1707</v>
      </c>
      <c r="CM51" s="1404"/>
    </row>
    <row r="52" spans="1:91" ht="30">
      <c r="B52" s="1365"/>
      <c r="M52" s="1366"/>
      <c r="O52" s="1365"/>
      <c r="Z52" s="1366"/>
      <c r="AD52" s="1385"/>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D52" s="1385"/>
      <c r="BE52" s="1392"/>
      <c r="BF52" s="1392"/>
      <c r="BG52" s="1392"/>
      <c r="BH52" s="1392"/>
      <c r="BI52" s="1392"/>
      <c r="BJ52" s="1392"/>
      <c r="BK52" s="1392"/>
      <c r="BL52" s="1392"/>
      <c r="BM52" s="1392"/>
      <c r="BN52" s="1392"/>
      <c r="BO52" s="1392"/>
      <c r="BP52" s="1392"/>
      <c r="BQ52" s="1392"/>
      <c r="BR52" s="1392"/>
      <c r="BS52" s="1392"/>
      <c r="BT52" s="1392"/>
      <c r="BU52" s="1392"/>
      <c r="BV52" s="1392"/>
      <c r="BW52" s="1392"/>
      <c r="BX52" s="1392"/>
      <c r="BY52" s="1392"/>
      <c r="BZ52" s="1392"/>
      <c r="CA52" s="1392"/>
      <c r="CB52" s="1392"/>
      <c r="CC52" s="1392"/>
      <c r="CD52" s="1392"/>
      <c r="CE52" s="1392"/>
      <c r="CF52" s="1392"/>
      <c r="CG52" s="1392"/>
      <c r="CH52" s="1392"/>
      <c r="CI52" s="1392"/>
      <c r="CJ52" s="1392"/>
      <c r="CK52" s="1392"/>
      <c r="CL52" s="1392"/>
      <c r="CM52" s="1392"/>
    </row>
    <row r="53" spans="1:91" ht="30">
      <c r="B53" s="1368" t="s">
        <v>2781</v>
      </c>
      <c r="C53" s="4669" t="s">
        <v>2782</v>
      </c>
      <c r="D53" s="4670"/>
      <c r="E53" s="1369" t="s">
        <v>2783</v>
      </c>
      <c r="F53" s="4669" t="s">
        <v>2782</v>
      </c>
      <c r="G53" s="4670"/>
      <c r="H53" s="1369" t="s">
        <v>2784</v>
      </c>
      <c r="I53" s="4669" t="s">
        <v>2782</v>
      </c>
      <c r="J53" s="4670"/>
      <c r="K53" s="1369" t="s">
        <v>2785</v>
      </c>
      <c r="L53" s="4669" t="s">
        <v>2782</v>
      </c>
      <c r="M53" s="4671"/>
      <c r="O53" s="1368" t="s">
        <v>2781</v>
      </c>
      <c r="P53" s="4672" t="s">
        <v>2782</v>
      </c>
      <c r="Q53" s="4673"/>
      <c r="R53" s="1369" t="s">
        <v>2783</v>
      </c>
      <c r="S53" s="4672" t="s">
        <v>2782</v>
      </c>
      <c r="T53" s="4673"/>
      <c r="U53" s="1369" t="s">
        <v>2784</v>
      </c>
      <c r="V53" s="4672" t="s">
        <v>2782</v>
      </c>
      <c r="W53" s="4673"/>
      <c r="X53" s="1369" t="s">
        <v>2785</v>
      </c>
      <c r="Y53" s="4672" t="s">
        <v>2782</v>
      </c>
      <c r="Z53" s="4674"/>
      <c r="AD53" s="1380" t="s">
        <v>67</v>
      </c>
      <c r="AE53" s="1389" t="s">
        <v>1748</v>
      </c>
      <c r="AF53" s="1390"/>
      <c r="AG53" s="1389" t="s">
        <v>1749</v>
      </c>
      <c r="AH53" s="1390"/>
      <c r="AI53" s="1389" t="s">
        <v>1750</v>
      </c>
      <c r="AJ53" s="1390"/>
      <c r="AK53" s="1389" t="s">
        <v>1751</v>
      </c>
      <c r="AL53" s="1390"/>
      <c r="AM53" s="1389" t="s">
        <v>1752</v>
      </c>
      <c r="AN53" s="1390"/>
      <c r="AO53" s="1389" t="s">
        <v>1753</v>
      </c>
      <c r="AP53" s="1390"/>
      <c r="AQ53" s="1389" t="s">
        <v>1754</v>
      </c>
      <c r="AR53" s="1390"/>
      <c r="AS53" s="1389" t="s">
        <v>1755</v>
      </c>
      <c r="AT53" s="1390"/>
      <c r="AU53" s="1389" t="s">
        <v>1756</v>
      </c>
      <c r="AV53" s="1390"/>
      <c r="AW53" s="1389" t="s">
        <v>1757</v>
      </c>
      <c r="AX53" s="1390"/>
      <c r="AY53" s="1389" t="s">
        <v>1758</v>
      </c>
      <c r="AZ53" s="1390"/>
      <c r="BA53" s="1389" t="s">
        <v>1759</v>
      </c>
      <c r="BD53" s="4666" t="s">
        <v>1664</v>
      </c>
      <c r="BE53" s="1407" t="s">
        <v>1420</v>
      </c>
      <c r="BF53" s="1408"/>
      <c r="BG53" s="1406"/>
      <c r="BH53" s="1407" t="s">
        <v>878</v>
      </c>
      <c r="BI53" s="1408"/>
      <c r="BJ53" s="1406"/>
      <c r="BK53" s="1407" t="s">
        <v>43</v>
      </c>
      <c r="BL53" s="1408"/>
      <c r="BM53" s="1406"/>
      <c r="BN53" s="1407" t="s">
        <v>232</v>
      </c>
      <c r="BO53" s="1408"/>
      <c r="BP53" s="1406"/>
      <c r="BQ53" s="1407" t="s">
        <v>45</v>
      </c>
      <c r="BR53" s="1408"/>
      <c r="BS53" s="1406"/>
      <c r="BT53" s="1407" t="s">
        <v>46</v>
      </c>
      <c r="BU53" s="1408"/>
      <c r="BV53" s="1406"/>
      <c r="BW53" s="1407" t="s">
        <v>123</v>
      </c>
      <c r="BX53" s="1408"/>
      <c r="BY53" s="1406"/>
      <c r="BZ53" s="1407" t="s">
        <v>876</v>
      </c>
      <c r="CA53" s="1408"/>
      <c r="CB53" s="1406"/>
      <c r="CC53" s="1407" t="s">
        <v>9</v>
      </c>
      <c r="CD53" s="1408"/>
      <c r="CE53" s="1406"/>
      <c r="CF53" s="1407" t="s">
        <v>951</v>
      </c>
      <c r="CG53" s="1408"/>
      <c r="CH53" s="1406"/>
      <c r="CI53" s="1407" t="s">
        <v>309</v>
      </c>
      <c r="CJ53" s="1408"/>
      <c r="CK53" s="1406"/>
      <c r="CL53" s="1407" t="s">
        <v>1734</v>
      </c>
      <c r="CM53" s="1408"/>
    </row>
    <row r="54" spans="1:91" ht="44.25">
      <c r="A54" s="603"/>
      <c r="B54" s="1370" t="s">
        <v>233</v>
      </c>
      <c r="C54" s="1371" t="s">
        <v>1643</v>
      </c>
      <c r="D54" s="1452" t="s">
        <v>233</v>
      </c>
      <c r="E54" s="1373" t="s">
        <v>1608</v>
      </c>
      <c r="F54" s="1371" t="s">
        <v>1643</v>
      </c>
      <c r="G54" s="1453" t="s">
        <v>1608</v>
      </c>
      <c r="H54" s="1375">
        <v>1</v>
      </c>
      <c r="I54" s="1371" t="s">
        <v>1643</v>
      </c>
      <c r="J54" s="1453">
        <v>1</v>
      </c>
      <c r="K54" s="1375">
        <v>27</v>
      </c>
      <c r="L54" s="1371" t="s">
        <v>1643</v>
      </c>
      <c r="M54" s="1454">
        <v>27</v>
      </c>
      <c r="N54" s="603"/>
      <c r="O54" s="1370" t="s">
        <v>233</v>
      </c>
      <c r="P54" s="1371" t="s">
        <v>1643</v>
      </c>
      <c r="Q54" s="1455" t="s">
        <v>233</v>
      </c>
      <c r="R54" s="1373" t="s">
        <v>1608</v>
      </c>
      <c r="S54" s="1371" t="s">
        <v>1643</v>
      </c>
      <c r="T54" s="1456" t="s">
        <v>1608</v>
      </c>
      <c r="U54" s="1375">
        <v>1</v>
      </c>
      <c r="V54" s="1371" t="s">
        <v>1643</v>
      </c>
      <c r="W54" s="1455">
        <v>1</v>
      </c>
      <c r="X54" s="1375">
        <v>27</v>
      </c>
      <c r="Y54" s="1371" t="s">
        <v>1643</v>
      </c>
      <c r="Z54" s="1457">
        <v>27</v>
      </c>
      <c r="AA54" s="603"/>
      <c r="AB54" s="603"/>
      <c r="AC54" s="603"/>
      <c r="AD54" s="1385"/>
      <c r="AE54" s="1392"/>
      <c r="AF54" s="1392"/>
      <c r="AG54" s="1392"/>
      <c r="AH54" s="1392"/>
      <c r="AI54" s="1392"/>
      <c r="AJ54" s="1392"/>
      <c r="AK54" s="1392"/>
      <c r="AL54" s="1392"/>
      <c r="AM54" s="1392"/>
      <c r="AN54" s="1392"/>
      <c r="AO54" s="1392"/>
      <c r="AP54" s="1392"/>
      <c r="AQ54" s="1392"/>
      <c r="AR54" s="1392"/>
      <c r="AS54" s="1392"/>
      <c r="AT54" s="1392"/>
      <c r="AU54" s="1392"/>
      <c r="AV54" s="1392"/>
      <c r="AW54" s="1392"/>
      <c r="AX54" s="1392"/>
      <c r="AY54" s="1392"/>
      <c r="AZ54" s="1392"/>
      <c r="BA54" s="1392"/>
      <c r="BD54" s="4666"/>
      <c r="BE54" s="1411" t="s">
        <v>115</v>
      </c>
      <c r="BF54" s="1412"/>
      <c r="BG54" s="1406"/>
      <c r="BH54" s="1411" t="s">
        <v>1702</v>
      </c>
      <c r="BI54" s="1412"/>
      <c r="BJ54" s="1406"/>
      <c r="BK54" s="1411" t="s">
        <v>1653</v>
      </c>
      <c r="BL54" s="1412"/>
      <c r="BM54" s="1406"/>
      <c r="BN54" s="1411" t="s">
        <v>1656</v>
      </c>
      <c r="BO54" s="1412"/>
      <c r="BP54" s="1406"/>
      <c r="BQ54" s="1411" t="s">
        <v>1657</v>
      </c>
      <c r="BR54" s="1412"/>
      <c r="BS54" s="1406"/>
      <c r="BT54" s="1411" t="s">
        <v>1660</v>
      </c>
      <c r="BU54" s="1412"/>
      <c r="BV54" s="1406"/>
      <c r="BW54" s="1411" t="s">
        <v>1663</v>
      </c>
      <c r="BX54" s="1412"/>
      <c r="BY54" s="1406"/>
      <c r="BZ54" s="1411" t="s">
        <v>1665</v>
      </c>
      <c r="CA54" s="1412"/>
      <c r="CB54" s="1406"/>
      <c r="CC54" s="1411" t="s">
        <v>1667</v>
      </c>
      <c r="CD54" s="1412"/>
      <c r="CE54" s="1406"/>
      <c r="CF54" s="1411" t="s">
        <v>1668</v>
      </c>
      <c r="CG54" s="1412"/>
      <c r="CH54" s="1406"/>
      <c r="CI54" s="1411" t="s">
        <v>1735</v>
      </c>
      <c r="CJ54" s="1412"/>
      <c r="CK54" s="1406"/>
      <c r="CL54" s="1411" t="s">
        <v>1707</v>
      </c>
      <c r="CM54" s="1412"/>
    </row>
    <row r="55" spans="1:91" ht="44.25">
      <c r="A55" s="603"/>
      <c r="B55" s="1370" t="s">
        <v>41</v>
      </c>
      <c r="C55" s="1371" t="s">
        <v>1643</v>
      </c>
      <c r="D55" s="1452" t="s">
        <v>41</v>
      </c>
      <c r="E55" s="1373" t="s">
        <v>1626</v>
      </c>
      <c r="F55" s="1371" t="s">
        <v>1643</v>
      </c>
      <c r="G55" s="1453" t="s">
        <v>1626</v>
      </c>
      <c r="H55" s="1375">
        <v>2</v>
      </c>
      <c r="I55" s="1371" t="s">
        <v>1643</v>
      </c>
      <c r="J55" s="1453">
        <v>2</v>
      </c>
      <c r="K55" s="1375">
        <v>28</v>
      </c>
      <c r="L55" s="1371" t="s">
        <v>1643</v>
      </c>
      <c r="M55" s="1454">
        <v>28</v>
      </c>
      <c r="N55" s="603"/>
      <c r="O55" s="1370" t="s">
        <v>41</v>
      </c>
      <c r="P55" s="1371" t="s">
        <v>1643</v>
      </c>
      <c r="Q55" s="1455" t="s">
        <v>41</v>
      </c>
      <c r="R55" s="1373" t="s">
        <v>1626</v>
      </c>
      <c r="S55" s="1371" t="s">
        <v>1643</v>
      </c>
      <c r="T55" s="1456" t="s">
        <v>1626</v>
      </c>
      <c r="U55" s="1375">
        <v>2</v>
      </c>
      <c r="V55" s="1371" t="s">
        <v>1643</v>
      </c>
      <c r="W55" s="1455">
        <v>2</v>
      </c>
      <c r="X55" s="1375">
        <v>28</v>
      </c>
      <c r="Y55" s="1371" t="s">
        <v>1643</v>
      </c>
      <c r="Z55" s="1457">
        <v>28</v>
      </c>
      <c r="AA55" s="603"/>
      <c r="AB55" s="603"/>
      <c r="AC55" s="603"/>
      <c r="AD55" s="1380" t="s">
        <v>1654</v>
      </c>
      <c r="AE55" s="1396" t="s">
        <v>1748</v>
      </c>
      <c r="AF55" s="1395">
        <v>0</v>
      </c>
      <c r="AG55" s="1396" t="s">
        <v>1749</v>
      </c>
      <c r="AH55" s="1395">
        <v>0</v>
      </c>
      <c r="AI55" s="1396" t="s">
        <v>1750</v>
      </c>
      <c r="AJ55" s="1395">
        <v>0</v>
      </c>
      <c r="AK55" s="1396" t="s">
        <v>1751</v>
      </c>
      <c r="AL55" s="1395">
        <v>0</v>
      </c>
      <c r="AM55" s="1396" t="s">
        <v>1752</v>
      </c>
      <c r="AN55" s="1395">
        <v>0</v>
      </c>
      <c r="AO55" s="1396" t="s">
        <v>1753</v>
      </c>
      <c r="AP55" s="1395">
        <v>0</v>
      </c>
      <c r="AQ55" s="1396" t="s">
        <v>1754</v>
      </c>
      <c r="AR55" s="1395">
        <v>0</v>
      </c>
      <c r="AS55" s="1435" t="s">
        <v>1755</v>
      </c>
      <c r="AT55" s="1395">
        <v>0</v>
      </c>
      <c r="AU55" s="1396" t="s">
        <v>1756</v>
      </c>
      <c r="AV55" s="1395">
        <v>0</v>
      </c>
      <c r="AW55" s="1396" t="s">
        <v>1757</v>
      </c>
      <c r="AX55" s="1395">
        <v>0</v>
      </c>
      <c r="AY55" s="1396" t="s">
        <v>1758</v>
      </c>
      <c r="AZ55" s="1395">
        <v>0</v>
      </c>
      <c r="BA55" s="1396" t="s">
        <v>1759</v>
      </c>
      <c r="BD55" s="1385"/>
      <c r="BE55" s="1392"/>
      <c r="BF55" s="1392"/>
      <c r="BG55" s="1392"/>
      <c r="BH55" s="1392"/>
      <c r="BI55" s="1392"/>
      <c r="BJ55" s="1392"/>
      <c r="BK55" s="1392"/>
      <c r="BL55" s="1392"/>
      <c r="BM55" s="1392"/>
      <c r="BN55" s="1392"/>
      <c r="BO55" s="1392"/>
      <c r="BP55" s="1392"/>
      <c r="BQ55" s="1392"/>
      <c r="BR55" s="1392"/>
      <c r="BS55" s="1392"/>
      <c r="BT55" s="1392"/>
      <c r="BU55" s="1392"/>
      <c r="BV55" s="1392"/>
      <c r="BW55" s="1392"/>
      <c r="BX55" s="1392"/>
      <c r="BY55" s="1392"/>
      <c r="BZ55" s="1392"/>
      <c r="CA55" s="1392"/>
      <c r="CB55" s="1392"/>
      <c r="CC55" s="1392"/>
      <c r="CD55" s="1392"/>
      <c r="CE55" s="1392"/>
      <c r="CF55" s="1392"/>
      <c r="CG55" s="1392"/>
      <c r="CH55" s="1392"/>
      <c r="CI55" s="1392"/>
      <c r="CJ55" s="1392"/>
      <c r="CK55" s="1392"/>
      <c r="CL55" s="1392"/>
      <c r="CM55" s="1392"/>
    </row>
    <row r="56" spans="1:91" ht="44.25">
      <c r="A56" s="603"/>
      <c r="B56" s="1370" t="s">
        <v>42</v>
      </c>
      <c r="C56" s="1371" t="s">
        <v>1643</v>
      </c>
      <c r="D56" s="1452" t="s">
        <v>42</v>
      </c>
      <c r="E56" s="1373" t="s">
        <v>1645</v>
      </c>
      <c r="F56" s="1371" t="s">
        <v>1643</v>
      </c>
      <c r="G56" s="1453" t="s">
        <v>1645</v>
      </c>
      <c r="H56" s="1375">
        <v>3</v>
      </c>
      <c r="I56" s="1371" t="s">
        <v>1643</v>
      </c>
      <c r="J56" s="1453">
        <v>3</v>
      </c>
      <c r="K56" s="1375">
        <v>29</v>
      </c>
      <c r="L56" s="1371" t="s">
        <v>1643</v>
      </c>
      <c r="M56" s="1454">
        <v>29</v>
      </c>
      <c r="N56" s="603"/>
      <c r="O56" s="1370" t="s">
        <v>42</v>
      </c>
      <c r="P56" s="1371" t="s">
        <v>1643</v>
      </c>
      <c r="Q56" s="1455" t="s">
        <v>42</v>
      </c>
      <c r="R56" s="1373" t="s">
        <v>1645</v>
      </c>
      <c r="S56" s="1371" t="s">
        <v>1643</v>
      </c>
      <c r="T56" s="1456" t="s">
        <v>1645</v>
      </c>
      <c r="U56" s="1375">
        <v>3</v>
      </c>
      <c r="V56" s="1371" t="s">
        <v>1643</v>
      </c>
      <c r="W56" s="1455">
        <v>3</v>
      </c>
      <c r="X56" s="1375">
        <v>29</v>
      </c>
      <c r="Y56" s="1371" t="s">
        <v>1643</v>
      </c>
      <c r="Z56" s="1457">
        <v>29</v>
      </c>
      <c r="AA56" s="603"/>
      <c r="AB56" s="603"/>
      <c r="AC56" s="603"/>
      <c r="AD56" s="1385"/>
      <c r="AE56" s="1392"/>
      <c r="AF56" s="1392"/>
      <c r="AG56" s="1392"/>
      <c r="AH56" s="1392"/>
      <c r="AI56" s="1392"/>
      <c r="AJ56" s="1392"/>
      <c r="AK56" s="1392"/>
      <c r="AL56" s="1392"/>
      <c r="AM56" s="1392"/>
      <c r="AN56" s="1392"/>
      <c r="AO56" s="1392"/>
      <c r="AP56" s="1392"/>
      <c r="AQ56" s="1392"/>
      <c r="AR56" s="1392"/>
      <c r="AS56" s="1436"/>
      <c r="AT56" s="1392"/>
      <c r="AU56" s="1392"/>
      <c r="AV56" s="1392"/>
      <c r="AW56" s="1392"/>
      <c r="AX56" s="1392"/>
      <c r="AY56" s="1392"/>
      <c r="AZ56" s="1392"/>
      <c r="BA56" s="1392"/>
      <c r="BD56" s="4666" t="s">
        <v>1666</v>
      </c>
      <c r="BE56" s="1414" t="s">
        <v>1420</v>
      </c>
      <c r="BF56" s="1415"/>
      <c r="BG56" s="1410"/>
      <c r="BH56" s="1414" t="s">
        <v>878</v>
      </c>
      <c r="BI56" s="1415"/>
      <c r="BJ56" s="1410"/>
      <c r="BK56" s="1414" t="s">
        <v>43</v>
      </c>
      <c r="BL56" s="1415"/>
      <c r="BM56" s="1410"/>
      <c r="BN56" s="1414" t="s">
        <v>232</v>
      </c>
      <c r="BO56" s="1415"/>
      <c r="BP56" s="1410"/>
      <c r="BQ56" s="1414" t="s">
        <v>45</v>
      </c>
      <c r="BR56" s="1415"/>
      <c r="BS56" s="1410"/>
      <c r="BT56" s="1414" t="s">
        <v>46</v>
      </c>
      <c r="BU56" s="1415"/>
      <c r="BV56" s="1410"/>
      <c r="BW56" s="1414" t="s">
        <v>123</v>
      </c>
      <c r="BX56" s="1415"/>
      <c r="BY56" s="1410"/>
      <c r="BZ56" s="1414" t="s">
        <v>876</v>
      </c>
      <c r="CA56" s="1415"/>
      <c r="CB56" s="1410"/>
      <c r="CC56" s="1414" t="s">
        <v>9</v>
      </c>
      <c r="CD56" s="1415"/>
      <c r="CE56" s="1410"/>
      <c r="CF56" s="1414" t="s">
        <v>951</v>
      </c>
      <c r="CG56" s="1415"/>
      <c r="CH56" s="1410"/>
      <c r="CI56" s="1414" t="s">
        <v>309</v>
      </c>
      <c r="CJ56" s="1415"/>
      <c r="CK56" s="1410"/>
      <c r="CL56" s="1414" t="s">
        <v>1734</v>
      </c>
      <c r="CM56" s="1415"/>
    </row>
    <row r="57" spans="1:91" ht="44.25">
      <c r="A57" s="603"/>
      <c r="B57" s="1370" t="s">
        <v>43</v>
      </c>
      <c r="C57" s="1371" t="s">
        <v>1643</v>
      </c>
      <c r="D57" s="1452" t="s">
        <v>43</v>
      </c>
      <c r="E57" s="1373" t="s">
        <v>1653</v>
      </c>
      <c r="F57" s="1371" t="s">
        <v>1643</v>
      </c>
      <c r="G57" s="1453" t="s">
        <v>1653</v>
      </c>
      <c r="H57" s="1375">
        <v>4</v>
      </c>
      <c r="I57" s="1371" t="s">
        <v>1643</v>
      </c>
      <c r="J57" s="1453">
        <v>4</v>
      </c>
      <c r="K57" s="1375">
        <v>30</v>
      </c>
      <c r="L57" s="1371" t="s">
        <v>1643</v>
      </c>
      <c r="M57" s="1454">
        <v>30</v>
      </c>
      <c r="N57" s="603"/>
      <c r="O57" s="1370" t="s">
        <v>43</v>
      </c>
      <c r="P57" s="1371" t="s">
        <v>1643</v>
      </c>
      <c r="Q57" s="1455" t="s">
        <v>43</v>
      </c>
      <c r="R57" s="1373" t="s">
        <v>1653</v>
      </c>
      <c r="S57" s="1371" t="s">
        <v>1643</v>
      </c>
      <c r="T57" s="1456" t="s">
        <v>1653</v>
      </c>
      <c r="U57" s="1375">
        <v>4</v>
      </c>
      <c r="V57" s="1371" t="s">
        <v>1643</v>
      </c>
      <c r="W57" s="1455">
        <v>4</v>
      </c>
      <c r="X57" s="1375">
        <v>30</v>
      </c>
      <c r="Y57" s="1371" t="s">
        <v>1643</v>
      </c>
      <c r="Z57" s="1457">
        <v>30</v>
      </c>
      <c r="AA57" s="603"/>
      <c r="AB57" s="603"/>
      <c r="AC57" s="603"/>
      <c r="AD57" s="1380" t="s">
        <v>1658</v>
      </c>
      <c r="AE57" s="1399" t="s">
        <v>1748</v>
      </c>
      <c r="AF57" s="1400">
        <v>0</v>
      </c>
      <c r="AG57" s="1399" t="s">
        <v>1749</v>
      </c>
      <c r="AH57" s="1400">
        <v>0</v>
      </c>
      <c r="AI57" s="1399" t="s">
        <v>1750</v>
      </c>
      <c r="AJ57" s="1400">
        <v>0</v>
      </c>
      <c r="AK57" s="1399" t="s">
        <v>1751</v>
      </c>
      <c r="AL57" s="1400">
        <v>0</v>
      </c>
      <c r="AM57" s="1399" t="s">
        <v>1752</v>
      </c>
      <c r="AN57" s="1400">
        <v>0</v>
      </c>
      <c r="AO57" s="1399" t="s">
        <v>1753</v>
      </c>
      <c r="AP57" s="1400">
        <v>0</v>
      </c>
      <c r="AQ57" s="1399" t="s">
        <v>1754</v>
      </c>
      <c r="AR57" s="1400">
        <v>0</v>
      </c>
      <c r="AS57" s="1399" t="s">
        <v>1755</v>
      </c>
      <c r="AT57" s="1400">
        <v>0</v>
      </c>
      <c r="AU57" s="1399" t="s">
        <v>1756</v>
      </c>
      <c r="AV57" s="1400">
        <v>0</v>
      </c>
      <c r="AW57" s="1399" t="s">
        <v>1757</v>
      </c>
      <c r="AX57" s="1400">
        <v>0</v>
      </c>
      <c r="AY57" s="1399" t="s">
        <v>1758</v>
      </c>
      <c r="AZ57" s="1400">
        <v>0</v>
      </c>
      <c r="BA57" s="1399" t="s">
        <v>1759</v>
      </c>
      <c r="BD57" s="4666"/>
      <c r="BE57" s="1416" t="s">
        <v>115</v>
      </c>
      <c r="BF57" s="1417"/>
      <c r="BG57" s="1410"/>
      <c r="BH57" s="1416" t="s">
        <v>1702</v>
      </c>
      <c r="BI57" s="1417"/>
      <c r="BJ57" s="1410"/>
      <c r="BK57" s="1416" t="s">
        <v>1653</v>
      </c>
      <c r="BL57" s="1417"/>
      <c r="BM57" s="1410"/>
      <c r="BN57" s="1416" t="s">
        <v>1656</v>
      </c>
      <c r="BO57" s="1417"/>
      <c r="BP57" s="1410"/>
      <c r="BQ57" s="1416" t="s">
        <v>1657</v>
      </c>
      <c r="BR57" s="1417"/>
      <c r="BS57" s="1410"/>
      <c r="BT57" s="1416" t="s">
        <v>1660</v>
      </c>
      <c r="BU57" s="1417"/>
      <c r="BV57" s="1410"/>
      <c r="BW57" s="1416" t="s">
        <v>1663</v>
      </c>
      <c r="BX57" s="1417"/>
      <c r="BY57" s="1410"/>
      <c r="BZ57" s="1416" t="s">
        <v>1665</v>
      </c>
      <c r="CA57" s="1417"/>
      <c r="CB57" s="1410"/>
      <c r="CC57" s="1416" t="s">
        <v>1667</v>
      </c>
      <c r="CD57" s="1417"/>
      <c r="CE57" s="1410"/>
      <c r="CF57" s="1416" t="s">
        <v>1668</v>
      </c>
      <c r="CG57" s="1417"/>
      <c r="CH57" s="1410"/>
      <c r="CI57" s="1416" t="s">
        <v>1735</v>
      </c>
      <c r="CJ57" s="1417"/>
      <c r="CK57" s="1410"/>
      <c r="CL57" s="1416" t="s">
        <v>1707</v>
      </c>
      <c r="CM57" s="1417"/>
    </row>
    <row r="58" spans="1:91" ht="44.25">
      <c r="A58" s="603"/>
      <c r="B58" s="1370" t="s">
        <v>44</v>
      </c>
      <c r="C58" s="1371" t="s">
        <v>1643</v>
      </c>
      <c r="D58" s="1452" t="s">
        <v>44</v>
      </c>
      <c r="E58" s="1373" t="s">
        <v>1655</v>
      </c>
      <c r="F58" s="1371" t="s">
        <v>1643</v>
      </c>
      <c r="G58" s="1453" t="s">
        <v>1655</v>
      </c>
      <c r="H58" s="1375">
        <v>5</v>
      </c>
      <c r="I58" s="1371" t="s">
        <v>1643</v>
      </c>
      <c r="J58" s="1453">
        <v>5</v>
      </c>
      <c r="K58" s="1375">
        <v>31</v>
      </c>
      <c r="L58" s="1371" t="s">
        <v>1643</v>
      </c>
      <c r="M58" s="1454">
        <v>31</v>
      </c>
      <c r="N58" s="603"/>
      <c r="O58" s="1370" t="s">
        <v>44</v>
      </c>
      <c r="P58" s="1371" t="s">
        <v>1643</v>
      </c>
      <c r="Q58" s="1455" t="s">
        <v>44</v>
      </c>
      <c r="R58" s="1373" t="s">
        <v>1655</v>
      </c>
      <c r="S58" s="1371" t="s">
        <v>1643</v>
      </c>
      <c r="T58" s="1456" t="s">
        <v>1655</v>
      </c>
      <c r="U58" s="1375">
        <v>5</v>
      </c>
      <c r="V58" s="1371" t="s">
        <v>1643</v>
      </c>
      <c r="W58" s="1455">
        <v>5</v>
      </c>
      <c r="X58" s="1375">
        <v>31</v>
      </c>
      <c r="Y58" s="1371" t="s">
        <v>1643</v>
      </c>
      <c r="Z58" s="1457">
        <v>31</v>
      </c>
      <c r="AA58" s="603"/>
      <c r="AB58" s="603"/>
      <c r="AC58" s="603"/>
      <c r="AD58" s="1385"/>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D58" s="1385"/>
      <c r="BE58" s="1392"/>
      <c r="BF58" s="1392"/>
      <c r="BG58" s="1392"/>
      <c r="BH58" s="1392"/>
      <c r="BI58" s="1392"/>
      <c r="BJ58" s="1392"/>
      <c r="BK58" s="1392"/>
      <c r="BL58" s="1392"/>
      <c r="BM58" s="1392"/>
      <c r="BN58" s="1392"/>
      <c r="BO58" s="1392"/>
      <c r="BP58" s="1392"/>
      <c r="BQ58" s="1392"/>
      <c r="BR58" s="1392"/>
      <c r="BS58" s="1392"/>
      <c r="BT58" s="1392"/>
      <c r="BU58" s="1392"/>
      <c r="BV58" s="1392"/>
      <c r="BW58" s="1392"/>
      <c r="BX58" s="1392"/>
      <c r="BY58" s="1392"/>
      <c r="BZ58" s="1392"/>
      <c r="CA58" s="1392"/>
      <c r="CB58" s="1392"/>
      <c r="CC58" s="1392"/>
      <c r="CD58" s="1392"/>
      <c r="CE58" s="1392"/>
      <c r="CF58" s="1392"/>
      <c r="CG58" s="1392"/>
      <c r="CH58" s="1392"/>
      <c r="CI58" s="1392"/>
      <c r="CJ58" s="1392"/>
      <c r="CK58" s="1392"/>
      <c r="CL58" s="1392"/>
      <c r="CM58" s="1392"/>
    </row>
    <row r="59" spans="1:91" ht="44.25">
      <c r="A59" s="603"/>
      <c r="B59" s="1370" t="s">
        <v>232</v>
      </c>
      <c r="C59" s="1371" t="s">
        <v>1643</v>
      </c>
      <c r="D59" s="1452" t="s">
        <v>232</v>
      </c>
      <c r="E59" s="1373" t="s">
        <v>1656</v>
      </c>
      <c r="F59" s="1371" t="s">
        <v>1643</v>
      </c>
      <c r="G59" s="1453" t="s">
        <v>1656</v>
      </c>
      <c r="H59" s="1375">
        <v>6</v>
      </c>
      <c r="I59" s="1371" t="s">
        <v>1643</v>
      </c>
      <c r="J59" s="1453">
        <v>6</v>
      </c>
      <c r="K59" s="1375">
        <v>32</v>
      </c>
      <c r="L59" s="1371" t="s">
        <v>1643</v>
      </c>
      <c r="M59" s="1454">
        <v>32</v>
      </c>
      <c r="N59" s="603"/>
      <c r="O59" s="1370" t="s">
        <v>232</v>
      </c>
      <c r="P59" s="1371" t="s">
        <v>1643</v>
      </c>
      <c r="Q59" s="1455" t="s">
        <v>232</v>
      </c>
      <c r="R59" s="1373" t="s">
        <v>1656</v>
      </c>
      <c r="S59" s="1371" t="s">
        <v>1643</v>
      </c>
      <c r="T59" s="1456" t="s">
        <v>1656</v>
      </c>
      <c r="U59" s="1375">
        <v>6</v>
      </c>
      <c r="V59" s="1371" t="s">
        <v>1643</v>
      </c>
      <c r="W59" s="1455">
        <v>6</v>
      </c>
      <c r="X59" s="1375">
        <v>32</v>
      </c>
      <c r="Y59" s="1371" t="s">
        <v>1643</v>
      </c>
      <c r="Z59" s="1457">
        <v>32</v>
      </c>
      <c r="AA59" s="603"/>
      <c r="AB59" s="603"/>
      <c r="AC59" s="603"/>
      <c r="AD59" s="1380" t="s">
        <v>1662</v>
      </c>
      <c r="AE59" s="1405" t="s">
        <v>1748</v>
      </c>
      <c r="AF59" s="1406">
        <v>0</v>
      </c>
      <c r="AG59" s="1405" t="s">
        <v>1749</v>
      </c>
      <c r="AH59" s="1406">
        <v>0</v>
      </c>
      <c r="AI59" s="1405" t="s">
        <v>1750</v>
      </c>
      <c r="AJ59" s="1406">
        <v>0</v>
      </c>
      <c r="AK59" s="1405" t="s">
        <v>1751</v>
      </c>
      <c r="AL59" s="1406">
        <v>0</v>
      </c>
      <c r="AM59" s="1405" t="s">
        <v>1752</v>
      </c>
      <c r="AN59" s="1406">
        <v>0</v>
      </c>
      <c r="AO59" s="1405" t="s">
        <v>1753</v>
      </c>
      <c r="AP59" s="1406">
        <v>0</v>
      </c>
      <c r="AQ59" s="1405" t="s">
        <v>1754</v>
      </c>
      <c r="AR59" s="1406">
        <v>0</v>
      </c>
      <c r="AS59" s="1405" t="s">
        <v>1755</v>
      </c>
      <c r="AT59" s="1406">
        <v>0</v>
      </c>
      <c r="AU59" s="1405" t="s">
        <v>1756</v>
      </c>
      <c r="AV59" s="1406">
        <v>0</v>
      </c>
      <c r="AW59" s="1405" t="s">
        <v>1757</v>
      </c>
      <c r="AX59" s="1406">
        <v>0</v>
      </c>
      <c r="AY59" s="1405" t="s">
        <v>1758</v>
      </c>
      <c r="AZ59" s="1406">
        <v>0</v>
      </c>
      <c r="BA59" s="1405" t="s">
        <v>1759</v>
      </c>
      <c r="BD59" s="1385"/>
      <c r="BE59" s="1367" t="s">
        <v>1760</v>
      </c>
      <c r="BF59" s="1392"/>
      <c r="BG59" s="1392"/>
      <c r="BH59" s="1392"/>
      <c r="BI59" s="1392"/>
      <c r="BJ59" s="1392"/>
      <c r="BK59" s="1392"/>
      <c r="BL59" s="1392"/>
      <c r="BM59" s="1392"/>
      <c r="BN59" s="1392"/>
      <c r="BO59" s="1392"/>
      <c r="BP59" s="1392"/>
      <c r="BQ59" s="1392"/>
      <c r="BR59" s="1392"/>
      <c r="BS59" s="1392"/>
      <c r="BT59" s="1392"/>
      <c r="BU59" s="1392"/>
      <c r="BV59" s="1392"/>
      <c r="BW59" s="1392"/>
      <c r="BX59" s="1392"/>
      <c r="BY59" s="1392"/>
      <c r="BZ59" s="1392"/>
      <c r="CA59" s="1392"/>
      <c r="CB59" s="1392"/>
      <c r="CC59" s="1392"/>
      <c r="CD59" s="1392"/>
      <c r="CE59" s="1392"/>
      <c r="CF59" s="1392"/>
      <c r="CG59" s="1392"/>
      <c r="CH59" s="1392"/>
      <c r="CI59" s="1392"/>
      <c r="CJ59" s="1392"/>
      <c r="CK59" s="1392"/>
      <c r="CL59" s="1392"/>
      <c r="CM59" s="1392"/>
    </row>
    <row r="60" spans="1:91" ht="44.25">
      <c r="A60" s="603"/>
      <c r="B60" s="1370" t="s">
        <v>45</v>
      </c>
      <c r="C60" s="1371" t="s">
        <v>1643</v>
      </c>
      <c r="D60" s="1452" t="s">
        <v>45</v>
      </c>
      <c r="E60" s="1373" t="s">
        <v>1657</v>
      </c>
      <c r="F60" s="1371" t="s">
        <v>1643</v>
      </c>
      <c r="G60" s="1453" t="s">
        <v>1657</v>
      </c>
      <c r="H60" s="1375">
        <v>7</v>
      </c>
      <c r="I60" s="1371" t="s">
        <v>1643</v>
      </c>
      <c r="J60" s="1453">
        <v>7</v>
      </c>
      <c r="K60" s="1375">
        <v>33</v>
      </c>
      <c r="L60" s="1371" t="s">
        <v>1643</v>
      </c>
      <c r="M60" s="1454">
        <v>33</v>
      </c>
      <c r="N60" s="603"/>
      <c r="O60" s="1370" t="s">
        <v>45</v>
      </c>
      <c r="P60" s="1371" t="s">
        <v>1643</v>
      </c>
      <c r="Q60" s="1455" t="s">
        <v>45</v>
      </c>
      <c r="R60" s="1373" t="s">
        <v>1657</v>
      </c>
      <c r="S60" s="1371" t="s">
        <v>1643</v>
      </c>
      <c r="T60" s="1456" t="s">
        <v>1657</v>
      </c>
      <c r="U60" s="1375">
        <v>7</v>
      </c>
      <c r="V60" s="1371" t="s">
        <v>1643</v>
      </c>
      <c r="W60" s="1455">
        <v>7</v>
      </c>
      <c r="X60" s="1375">
        <v>33</v>
      </c>
      <c r="Y60" s="1371" t="s">
        <v>1643</v>
      </c>
      <c r="Z60" s="1457">
        <v>33</v>
      </c>
      <c r="AA60" s="603"/>
      <c r="AB60" s="603"/>
      <c r="AC60" s="603"/>
      <c r="AD60" s="1385"/>
      <c r="AE60" s="1392"/>
      <c r="AF60" s="1392"/>
      <c r="AG60" s="1392"/>
      <c r="AH60" s="1392"/>
      <c r="AI60" s="1392"/>
      <c r="AJ60" s="1392"/>
      <c r="AK60" s="1392"/>
      <c r="AL60" s="1392"/>
      <c r="AM60" s="1392"/>
      <c r="AN60" s="1392"/>
      <c r="AO60" s="1392"/>
      <c r="AP60" s="1392"/>
      <c r="AQ60" s="1392"/>
      <c r="AR60" s="1392"/>
      <c r="AS60" s="1392"/>
      <c r="AT60" s="1392"/>
      <c r="AU60" s="1392"/>
      <c r="AV60" s="1392"/>
      <c r="AW60" s="1392"/>
      <c r="AX60" s="1392"/>
      <c r="AY60" s="1392"/>
      <c r="AZ60" s="1392"/>
      <c r="BA60" s="1392"/>
      <c r="BD60" s="4668" t="s">
        <v>1622</v>
      </c>
      <c r="BE60" s="1381" t="s">
        <v>1761</v>
      </c>
      <c r="BF60" s="1382"/>
      <c r="BG60" s="1392"/>
      <c r="BH60" s="1381" t="s">
        <v>1704</v>
      </c>
      <c r="BI60" s="1382"/>
      <c r="BJ60" s="1392"/>
      <c r="BK60" s="1381" t="s">
        <v>112</v>
      </c>
      <c r="BL60" s="1382"/>
      <c r="BM60" s="1392"/>
      <c r="BN60" s="1381" t="s">
        <v>42</v>
      </c>
      <c r="BO60" s="1382"/>
      <c r="BP60" s="1392"/>
      <c r="BQ60" s="1381" t="s">
        <v>1285</v>
      </c>
      <c r="BR60" s="1382"/>
      <c r="BS60" s="1392"/>
      <c r="BT60" s="1381" t="s">
        <v>41</v>
      </c>
      <c r="BU60" s="1382"/>
      <c r="BV60" s="1392"/>
      <c r="BW60" s="1381" t="s">
        <v>124</v>
      </c>
      <c r="BX60" s="1382"/>
      <c r="BY60" s="1392"/>
      <c r="BZ60" s="1381" t="s">
        <v>994</v>
      </c>
      <c r="CA60" s="1382"/>
      <c r="CB60" s="1392"/>
      <c r="CC60" s="1381" t="s">
        <v>1762</v>
      </c>
      <c r="CD60" s="1382"/>
      <c r="CE60" s="1392"/>
      <c r="CF60" s="1381" t="s">
        <v>1763</v>
      </c>
      <c r="CG60" s="1382"/>
      <c r="CH60" s="1392"/>
      <c r="CI60" s="1381" t="s">
        <v>1733</v>
      </c>
      <c r="CJ60" s="1382"/>
      <c r="CK60" s="1392"/>
      <c r="CL60" s="1392"/>
      <c r="CM60" s="1392"/>
    </row>
    <row r="61" spans="1:91" ht="44.25">
      <c r="A61" s="603"/>
      <c r="B61" s="1370" t="s">
        <v>46</v>
      </c>
      <c r="C61" s="1371" t="s">
        <v>1643</v>
      </c>
      <c r="D61" s="1452" t="s">
        <v>46</v>
      </c>
      <c r="E61" s="1373" t="s">
        <v>1660</v>
      </c>
      <c r="F61" s="1371" t="s">
        <v>1643</v>
      </c>
      <c r="G61" s="1453" t="s">
        <v>1660</v>
      </c>
      <c r="H61" s="1375">
        <v>8</v>
      </c>
      <c r="I61" s="1371" t="s">
        <v>1643</v>
      </c>
      <c r="J61" s="1453">
        <v>8</v>
      </c>
      <c r="K61" s="1375">
        <v>34</v>
      </c>
      <c r="L61" s="1371" t="s">
        <v>1643</v>
      </c>
      <c r="M61" s="1454">
        <v>34</v>
      </c>
      <c r="N61" s="603"/>
      <c r="O61" s="1370" t="s">
        <v>46</v>
      </c>
      <c r="P61" s="1371" t="s">
        <v>1643</v>
      </c>
      <c r="Q61" s="1455" t="s">
        <v>46</v>
      </c>
      <c r="R61" s="1373" t="s">
        <v>1660</v>
      </c>
      <c r="S61" s="1371" t="s">
        <v>1643</v>
      </c>
      <c r="T61" s="1456" t="s">
        <v>1660</v>
      </c>
      <c r="U61" s="1375">
        <v>8</v>
      </c>
      <c r="V61" s="1371" t="s">
        <v>1643</v>
      </c>
      <c r="W61" s="1455">
        <v>8</v>
      </c>
      <c r="X61" s="1375">
        <v>34</v>
      </c>
      <c r="Y61" s="1371" t="s">
        <v>1643</v>
      </c>
      <c r="Z61" s="1457">
        <v>34</v>
      </c>
      <c r="AA61" s="603"/>
      <c r="AB61" s="603"/>
      <c r="AC61" s="603"/>
      <c r="AD61" s="1380" t="s">
        <v>1666</v>
      </c>
      <c r="AE61" s="1409" t="s">
        <v>1748</v>
      </c>
      <c r="AF61" s="1410">
        <v>0</v>
      </c>
      <c r="AG61" s="1409" t="s">
        <v>1749</v>
      </c>
      <c r="AH61" s="1410">
        <v>0</v>
      </c>
      <c r="AI61" s="1409" t="s">
        <v>1750</v>
      </c>
      <c r="AJ61" s="1410">
        <v>0</v>
      </c>
      <c r="AK61" s="1409" t="s">
        <v>1751</v>
      </c>
      <c r="AL61" s="1410">
        <v>0</v>
      </c>
      <c r="AM61" s="1409" t="s">
        <v>1752</v>
      </c>
      <c r="AN61" s="1410">
        <v>0</v>
      </c>
      <c r="AO61" s="1409" t="s">
        <v>1753</v>
      </c>
      <c r="AP61" s="1410">
        <v>0</v>
      </c>
      <c r="AQ61" s="1409" t="s">
        <v>1754</v>
      </c>
      <c r="AR61" s="1410">
        <v>0</v>
      </c>
      <c r="AS61" s="1409" t="s">
        <v>1755</v>
      </c>
      <c r="AT61" s="1410">
        <v>0</v>
      </c>
      <c r="AU61" s="1409" t="s">
        <v>1756</v>
      </c>
      <c r="AV61" s="1410">
        <v>0</v>
      </c>
      <c r="AW61" s="1409" t="s">
        <v>1757</v>
      </c>
      <c r="AX61" s="1410">
        <v>0</v>
      </c>
      <c r="AY61" s="1409" t="s">
        <v>1758</v>
      </c>
      <c r="AZ61" s="1410">
        <v>0</v>
      </c>
      <c r="BA61" s="1409" t="s">
        <v>1759</v>
      </c>
      <c r="BD61" s="4668"/>
      <c r="BE61" s="1386" t="s">
        <v>1761</v>
      </c>
      <c r="BF61" s="1387"/>
      <c r="BG61" s="1392"/>
      <c r="BH61" s="1386" t="s">
        <v>1705</v>
      </c>
      <c r="BI61" s="1387"/>
      <c r="BJ61" s="1392"/>
      <c r="BK61" s="1386" t="s">
        <v>1706</v>
      </c>
      <c r="BL61" s="1387"/>
      <c r="BM61" s="1392"/>
      <c r="BN61" s="1386" t="s">
        <v>1645</v>
      </c>
      <c r="BO61" s="1387"/>
      <c r="BP61" s="1392"/>
      <c r="BQ61" s="1386" t="s">
        <v>1703</v>
      </c>
      <c r="BR61" s="1387"/>
      <c r="BS61" s="1392"/>
      <c r="BT61" s="1386" t="s">
        <v>1626</v>
      </c>
      <c r="BU61" s="1387"/>
      <c r="BV61" s="1392"/>
      <c r="BW61" s="1386" t="s">
        <v>1670</v>
      </c>
      <c r="BX61" s="1387"/>
      <c r="BY61" s="1392"/>
      <c r="BZ61" s="1386" t="s">
        <v>693</v>
      </c>
      <c r="CA61" s="1387"/>
      <c r="CB61" s="1392"/>
      <c r="CC61" s="1386" t="s">
        <v>1764</v>
      </c>
      <c r="CD61" s="1387"/>
      <c r="CE61" s="1392"/>
      <c r="CF61" s="1386" t="s">
        <v>1765</v>
      </c>
      <c r="CG61" s="1387"/>
      <c r="CH61" s="1392"/>
      <c r="CI61" s="1386" t="s">
        <v>458</v>
      </c>
      <c r="CJ61" s="1387"/>
      <c r="CK61" s="1392"/>
      <c r="CL61" s="1392"/>
      <c r="CM61" s="1392"/>
    </row>
    <row r="62" spans="1:91" ht="45" thickBot="1">
      <c r="A62" s="603"/>
      <c r="B62" s="1370" t="s">
        <v>231</v>
      </c>
      <c r="C62" s="1371" t="s">
        <v>1643</v>
      </c>
      <c r="D62" s="1452" t="s">
        <v>231</v>
      </c>
      <c r="E62" s="1373" t="s">
        <v>1661</v>
      </c>
      <c r="F62" s="1371" t="s">
        <v>1643</v>
      </c>
      <c r="G62" s="1453" t="s">
        <v>1661</v>
      </c>
      <c r="H62" s="1375">
        <v>9</v>
      </c>
      <c r="I62" s="1371" t="s">
        <v>1643</v>
      </c>
      <c r="J62" s="1453">
        <v>9</v>
      </c>
      <c r="K62" s="1375">
        <v>35</v>
      </c>
      <c r="L62" s="1371" t="s">
        <v>1643</v>
      </c>
      <c r="M62" s="1454">
        <v>35</v>
      </c>
      <c r="N62" s="603"/>
      <c r="O62" s="1370" t="s">
        <v>231</v>
      </c>
      <c r="P62" s="1371" t="s">
        <v>1643</v>
      </c>
      <c r="Q62" s="1455" t="s">
        <v>231</v>
      </c>
      <c r="R62" s="1373" t="s">
        <v>1661</v>
      </c>
      <c r="S62" s="1371" t="s">
        <v>1643</v>
      </c>
      <c r="T62" s="1456" t="s">
        <v>1661</v>
      </c>
      <c r="U62" s="1375">
        <v>9</v>
      </c>
      <c r="V62" s="1371" t="s">
        <v>1643</v>
      </c>
      <c r="W62" s="1455">
        <v>9</v>
      </c>
      <c r="X62" s="1375">
        <v>35</v>
      </c>
      <c r="Y62" s="1371" t="s">
        <v>1643</v>
      </c>
      <c r="Z62" s="1457">
        <v>35</v>
      </c>
      <c r="AA62" s="603"/>
      <c r="AB62" s="603"/>
      <c r="AC62" s="603"/>
      <c r="AD62" s="1458"/>
      <c r="AE62" s="236"/>
      <c r="AF62" s="236"/>
      <c r="AG62" s="236"/>
      <c r="AH62" s="236"/>
      <c r="AI62" s="236"/>
      <c r="AJ62" s="236"/>
      <c r="AK62" s="236"/>
      <c r="AL62" s="236"/>
      <c r="AM62" s="236"/>
      <c r="AN62" s="236"/>
      <c r="AO62" s="236"/>
      <c r="AP62" s="236"/>
      <c r="AQ62" s="236"/>
      <c r="AR62" s="236"/>
      <c r="AS62" s="236"/>
      <c r="AT62" s="236"/>
      <c r="AU62" s="236"/>
      <c r="AV62" s="236"/>
      <c r="AW62" s="236"/>
      <c r="AX62" s="236"/>
      <c r="AY62" s="236"/>
      <c r="AZ62" s="236"/>
      <c r="BA62" s="236"/>
      <c r="BD62" s="1391"/>
      <c r="BE62" s="1383"/>
      <c r="BF62" s="1383"/>
      <c r="BG62" s="1392"/>
      <c r="BH62" s="1383"/>
      <c r="BI62" s="1383"/>
      <c r="BJ62" s="1392"/>
      <c r="BK62" s="1383"/>
      <c r="BL62" s="1383"/>
      <c r="BM62" s="1392"/>
      <c r="BN62" s="1383"/>
      <c r="BO62" s="1383"/>
      <c r="BP62" s="1392"/>
      <c r="BQ62" s="1383"/>
      <c r="BR62" s="1383"/>
      <c r="BS62" s="1392"/>
      <c r="BT62" s="1383"/>
      <c r="BU62" s="1383"/>
      <c r="BV62" s="1392"/>
      <c r="BW62" s="1383"/>
      <c r="BX62" s="1383"/>
      <c r="BY62" s="1392"/>
      <c r="BZ62" s="1383"/>
      <c r="CA62" s="1383"/>
      <c r="CB62" s="1392"/>
      <c r="CC62" s="1383"/>
      <c r="CD62" s="1383"/>
      <c r="CE62" s="1392"/>
      <c r="CF62" s="1383"/>
      <c r="CG62" s="1383"/>
      <c r="CH62" s="1392"/>
      <c r="CI62" s="1383"/>
      <c r="CJ62" s="1383"/>
      <c r="CK62" s="1392"/>
      <c r="CL62" s="1392"/>
      <c r="CM62" s="1392"/>
    </row>
    <row r="63" spans="1:91" ht="44.25" customHeight="1">
      <c r="A63" s="603"/>
      <c r="B63" s="1370" t="s">
        <v>123</v>
      </c>
      <c r="C63" s="1371" t="s">
        <v>1643</v>
      </c>
      <c r="D63" s="1452" t="s">
        <v>123</v>
      </c>
      <c r="E63" s="1373" t="s">
        <v>1663</v>
      </c>
      <c r="F63" s="1371" t="s">
        <v>1643</v>
      </c>
      <c r="G63" s="1453" t="s">
        <v>1663</v>
      </c>
      <c r="H63" s="1375">
        <v>10</v>
      </c>
      <c r="I63" s="1371" t="s">
        <v>1643</v>
      </c>
      <c r="J63" s="1453">
        <v>10</v>
      </c>
      <c r="K63" s="1375">
        <v>36</v>
      </c>
      <c r="L63" s="1371" t="s">
        <v>1643</v>
      </c>
      <c r="M63" s="1454">
        <v>36</v>
      </c>
      <c r="N63" s="603"/>
      <c r="O63" s="1370" t="s">
        <v>123</v>
      </c>
      <c r="P63" s="1371" t="s">
        <v>1643</v>
      </c>
      <c r="Q63" s="1455" t="s">
        <v>123</v>
      </c>
      <c r="R63" s="1373" t="s">
        <v>1663</v>
      </c>
      <c r="S63" s="1371" t="s">
        <v>1643</v>
      </c>
      <c r="T63" s="1456" t="s">
        <v>1663</v>
      </c>
      <c r="U63" s="1375">
        <v>10</v>
      </c>
      <c r="V63" s="1371" t="s">
        <v>1643</v>
      </c>
      <c r="W63" s="1455">
        <v>10</v>
      </c>
      <c r="X63" s="1375">
        <v>36</v>
      </c>
      <c r="Y63" s="1371" t="s">
        <v>1643</v>
      </c>
      <c r="Z63" s="1457">
        <v>36</v>
      </c>
      <c r="AA63" s="603"/>
      <c r="AB63" s="603"/>
      <c r="AC63" s="603"/>
      <c r="AE63" s="4675" t="s">
        <v>2790</v>
      </c>
      <c r="AF63" s="4676"/>
      <c r="AG63" s="4676"/>
      <c r="AH63" s="4676"/>
      <c r="AI63" s="4676"/>
      <c r="AJ63" s="4676"/>
      <c r="AK63" s="4676"/>
      <c r="AL63" s="4676"/>
      <c r="AM63" s="4676"/>
      <c r="AN63" s="4676"/>
      <c r="AO63" s="4676"/>
      <c r="AP63" s="4676"/>
      <c r="AQ63" s="4676"/>
      <c r="AR63" s="4676"/>
      <c r="AS63" s="4676"/>
      <c r="AT63" s="4676"/>
      <c r="AU63" s="4677"/>
      <c r="BD63" s="4666" t="s">
        <v>1654</v>
      </c>
      <c r="BE63" s="1393" t="s">
        <v>1761</v>
      </c>
      <c r="BF63" s="1394"/>
      <c r="BG63" s="1392"/>
      <c r="BH63" s="1393" t="s">
        <v>1704</v>
      </c>
      <c r="BI63" s="1394"/>
      <c r="BJ63" s="1392"/>
      <c r="BK63" s="1393" t="s">
        <v>112</v>
      </c>
      <c r="BL63" s="1394"/>
      <c r="BM63" s="1392"/>
      <c r="BN63" s="1393" t="s">
        <v>42</v>
      </c>
      <c r="BO63" s="1394"/>
      <c r="BP63" s="1392"/>
      <c r="BQ63" s="1393" t="s">
        <v>1285</v>
      </c>
      <c r="BR63" s="1394"/>
      <c r="BS63" s="1392"/>
      <c r="BT63" s="1393" t="s">
        <v>41</v>
      </c>
      <c r="BU63" s="1394"/>
      <c r="BV63" s="1392"/>
      <c r="BW63" s="1393" t="s">
        <v>124</v>
      </c>
      <c r="BX63" s="1394"/>
      <c r="BY63" s="1392"/>
      <c r="BZ63" s="1393" t="s">
        <v>994</v>
      </c>
      <c r="CA63" s="1394"/>
      <c r="CB63" s="1392"/>
      <c r="CC63" s="1393" t="s">
        <v>1762</v>
      </c>
      <c r="CD63" s="1394"/>
      <c r="CE63" s="1392"/>
      <c r="CF63" s="1393" t="s">
        <v>1763</v>
      </c>
      <c r="CG63" s="1394"/>
      <c r="CH63" s="1392"/>
      <c r="CI63" s="1393" t="s">
        <v>1733</v>
      </c>
      <c r="CJ63" s="1394"/>
      <c r="CK63" s="1392"/>
      <c r="CL63" s="1392"/>
      <c r="CM63" s="1392"/>
    </row>
    <row r="64" spans="1:91" ht="45" thickBot="1">
      <c r="A64" s="603"/>
      <c r="B64" s="1370" t="s">
        <v>876</v>
      </c>
      <c r="C64" s="1371" t="s">
        <v>1643</v>
      </c>
      <c r="D64" s="1452" t="s">
        <v>876</v>
      </c>
      <c r="E64" s="1373" t="s">
        <v>1665</v>
      </c>
      <c r="F64" s="1371" t="s">
        <v>1643</v>
      </c>
      <c r="G64" s="1453" t="s">
        <v>1665</v>
      </c>
      <c r="H64" s="1375">
        <v>11</v>
      </c>
      <c r="I64" s="1371" t="s">
        <v>1643</v>
      </c>
      <c r="J64" s="1453">
        <v>11</v>
      </c>
      <c r="K64" s="1375">
        <v>37</v>
      </c>
      <c r="L64" s="1371" t="s">
        <v>1643</v>
      </c>
      <c r="M64" s="1454">
        <v>37</v>
      </c>
      <c r="N64" s="603"/>
      <c r="O64" s="1370" t="s">
        <v>876</v>
      </c>
      <c r="P64" s="1371" t="s">
        <v>1643</v>
      </c>
      <c r="Q64" s="1455" t="s">
        <v>876</v>
      </c>
      <c r="R64" s="1373" t="s">
        <v>1665</v>
      </c>
      <c r="S64" s="1371" t="s">
        <v>1643</v>
      </c>
      <c r="T64" s="1456" t="s">
        <v>1665</v>
      </c>
      <c r="U64" s="1375">
        <v>11</v>
      </c>
      <c r="V64" s="1371" t="s">
        <v>1643</v>
      </c>
      <c r="W64" s="1455">
        <v>11</v>
      </c>
      <c r="X64" s="1375">
        <v>37</v>
      </c>
      <c r="Y64" s="1371" t="s">
        <v>1643</v>
      </c>
      <c r="Z64" s="1457">
        <v>37</v>
      </c>
      <c r="AA64" s="603"/>
      <c r="AB64" s="603"/>
      <c r="AC64" s="603"/>
      <c r="AE64" s="4678"/>
      <c r="AF64" s="4679"/>
      <c r="AG64" s="4679"/>
      <c r="AH64" s="4679"/>
      <c r="AI64" s="4679"/>
      <c r="AJ64" s="4679"/>
      <c r="AK64" s="4679"/>
      <c r="AL64" s="4679"/>
      <c r="AM64" s="4679"/>
      <c r="AN64" s="4679"/>
      <c r="AO64" s="4679"/>
      <c r="AP64" s="4679"/>
      <c r="AQ64" s="4679"/>
      <c r="AR64" s="4679"/>
      <c r="AS64" s="4679"/>
      <c r="AT64" s="4679"/>
      <c r="AU64" s="4680"/>
      <c r="BD64" s="4666"/>
      <c r="BE64" s="1397" t="s">
        <v>1761</v>
      </c>
      <c r="BF64" s="1398"/>
      <c r="BG64" s="1392"/>
      <c r="BH64" s="1397" t="s">
        <v>1705</v>
      </c>
      <c r="BI64" s="1398"/>
      <c r="BJ64" s="1392"/>
      <c r="BK64" s="1397" t="s">
        <v>1706</v>
      </c>
      <c r="BL64" s="1398"/>
      <c r="BM64" s="1392"/>
      <c r="BN64" s="1397" t="s">
        <v>1645</v>
      </c>
      <c r="BO64" s="1398"/>
      <c r="BP64" s="1392"/>
      <c r="BQ64" s="1397" t="s">
        <v>1703</v>
      </c>
      <c r="BR64" s="1398"/>
      <c r="BS64" s="1392"/>
      <c r="BT64" s="1397" t="s">
        <v>1626</v>
      </c>
      <c r="BU64" s="1398"/>
      <c r="BV64" s="1392"/>
      <c r="BW64" s="1397" t="s">
        <v>1670</v>
      </c>
      <c r="BX64" s="1398"/>
      <c r="BY64" s="1392"/>
      <c r="BZ64" s="1397" t="s">
        <v>693</v>
      </c>
      <c r="CA64" s="1398"/>
      <c r="CB64" s="1392"/>
      <c r="CC64" s="1397" t="s">
        <v>1764</v>
      </c>
      <c r="CD64" s="1398"/>
      <c r="CE64" s="1392"/>
      <c r="CF64" s="1397" t="s">
        <v>1765</v>
      </c>
      <c r="CG64" s="1398"/>
      <c r="CH64" s="1392"/>
      <c r="CI64" s="1397" t="s">
        <v>458</v>
      </c>
      <c r="CJ64" s="1398"/>
      <c r="CK64" s="1392"/>
      <c r="CL64" s="1392"/>
      <c r="CM64" s="1392"/>
    </row>
    <row r="65" spans="1:91" ht="44.25">
      <c r="A65" s="603"/>
      <c r="B65" s="1370" t="s">
        <v>9</v>
      </c>
      <c r="C65" s="1371" t="s">
        <v>1643</v>
      </c>
      <c r="D65" s="1452" t="s">
        <v>9</v>
      </c>
      <c r="E65" s="1373" t="s">
        <v>1667</v>
      </c>
      <c r="F65" s="1371" t="s">
        <v>1643</v>
      </c>
      <c r="G65" s="1453" t="s">
        <v>1667</v>
      </c>
      <c r="H65" s="1375">
        <v>12</v>
      </c>
      <c r="I65" s="1371" t="s">
        <v>1643</v>
      </c>
      <c r="J65" s="1453">
        <v>12</v>
      </c>
      <c r="K65" s="1375">
        <v>38</v>
      </c>
      <c r="L65" s="1371" t="s">
        <v>1643</v>
      </c>
      <c r="M65" s="1454">
        <v>38</v>
      </c>
      <c r="N65" s="603"/>
      <c r="O65" s="1370" t="s">
        <v>9</v>
      </c>
      <c r="P65" s="1371" t="s">
        <v>1643</v>
      </c>
      <c r="Q65" s="1455" t="s">
        <v>9</v>
      </c>
      <c r="R65" s="1373" t="s">
        <v>1667</v>
      </c>
      <c r="S65" s="1371" t="s">
        <v>1643</v>
      </c>
      <c r="T65" s="1456" t="s">
        <v>1667</v>
      </c>
      <c r="U65" s="1375">
        <v>12</v>
      </c>
      <c r="V65" s="1371" t="s">
        <v>1643</v>
      </c>
      <c r="W65" s="1455">
        <v>12</v>
      </c>
      <c r="X65" s="1375">
        <v>38</v>
      </c>
      <c r="Y65" s="1371" t="s">
        <v>1643</v>
      </c>
      <c r="Z65" s="1457">
        <v>38</v>
      </c>
      <c r="AA65" s="603"/>
      <c r="AB65" s="603"/>
      <c r="AC65" s="603"/>
      <c r="AE65" s="78"/>
      <c r="AF65" s="78"/>
      <c r="AG65" s="78"/>
      <c r="AH65" s="78"/>
      <c r="AI65" s="78"/>
      <c r="AJ65" s="78"/>
      <c r="AK65" s="78"/>
      <c r="AL65" s="78"/>
      <c r="AM65" s="78"/>
      <c r="AN65" s="78"/>
      <c r="AO65" s="78"/>
      <c r="AP65" s="78"/>
      <c r="BD65" s="1391"/>
      <c r="BE65" s="1392"/>
      <c r="BF65" s="1392"/>
      <c r="BG65" s="1392"/>
      <c r="BH65" s="1392"/>
      <c r="BI65" s="1392"/>
      <c r="BJ65" s="1392"/>
      <c r="BK65" s="1392"/>
      <c r="BL65" s="1392"/>
      <c r="BM65" s="1392"/>
      <c r="BN65" s="1392"/>
      <c r="BO65" s="1392"/>
      <c r="BP65" s="1392"/>
      <c r="BQ65" s="1392"/>
      <c r="BR65" s="1392"/>
      <c r="BS65" s="1392"/>
      <c r="BT65" s="1392"/>
      <c r="BU65" s="1392"/>
      <c r="BV65" s="1392"/>
      <c r="BW65" s="1392"/>
      <c r="BX65" s="1392"/>
      <c r="BY65" s="1392"/>
      <c r="BZ65" s="1392"/>
      <c r="CA65" s="1392"/>
      <c r="CB65" s="1392"/>
      <c r="CC65" s="1392"/>
      <c r="CD65" s="1392"/>
      <c r="CE65" s="1392"/>
      <c r="CF65" s="1392"/>
      <c r="CG65" s="1392"/>
      <c r="CH65" s="1392"/>
      <c r="CI65" s="1392"/>
      <c r="CJ65" s="1392"/>
      <c r="CK65" s="1392"/>
      <c r="CL65" s="1392"/>
      <c r="CM65" s="1392"/>
    </row>
    <row r="66" spans="1:91" ht="44.25" customHeight="1">
      <c r="A66" s="603"/>
      <c r="B66" s="1370" t="s">
        <v>951</v>
      </c>
      <c r="C66" s="1371" t="s">
        <v>1643</v>
      </c>
      <c r="D66" s="1452" t="s">
        <v>951</v>
      </c>
      <c r="E66" s="1373" t="s">
        <v>1668</v>
      </c>
      <c r="F66" s="1371" t="s">
        <v>1643</v>
      </c>
      <c r="G66" s="1453" t="s">
        <v>1668</v>
      </c>
      <c r="H66" s="1375">
        <v>13</v>
      </c>
      <c r="I66" s="1371" t="s">
        <v>1643</v>
      </c>
      <c r="J66" s="1453">
        <v>13</v>
      </c>
      <c r="K66" s="1375">
        <v>39</v>
      </c>
      <c r="L66" s="1371" t="s">
        <v>1643</v>
      </c>
      <c r="M66" s="1454">
        <v>39</v>
      </c>
      <c r="N66" s="603"/>
      <c r="O66" s="1370" t="s">
        <v>951</v>
      </c>
      <c r="P66" s="1371" t="s">
        <v>1643</v>
      </c>
      <c r="Q66" s="1455" t="s">
        <v>951</v>
      </c>
      <c r="R66" s="1373" t="s">
        <v>1668</v>
      </c>
      <c r="S66" s="1371" t="s">
        <v>1643</v>
      </c>
      <c r="T66" s="1456" t="s">
        <v>1668</v>
      </c>
      <c r="U66" s="1375">
        <v>13</v>
      </c>
      <c r="V66" s="1371" t="s">
        <v>1643</v>
      </c>
      <c r="W66" s="1455">
        <v>13</v>
      </c>
      <c r="X66" s="1375">
        <v>39</v>
      </c>
      <c r="Y66" s="1371" t="s">
        <v>1643</v>
      </c>
      <c r="Z66" s="1457">
        <v>39</v>
      </c>
      <c r="AA66" s="603"/>
      <c r="AB66" s="603"/>
      <c r="AC66" s="603"/>
      <c r="AE66" s="4681" t="s">
        <v>2791</v>
      </c>
      <c r="AF66" s="4682"/>
      <c r="AG66" s="4682"/>
      <c r="AH66" s="4682"/>
      <c r="AI66" s="4682"/>
      <c r="AJ66" s="4682"/>
      <c r="AK66" s="4682"/>
      <c r="AL66" s="4682"/>
      <c r="AM66" s="4682"/>
      <c r="AN66" s="4682"/>
      <c r="AO66" s="4682"/>
      <c r="AP66" s="4682"/>
      <c r="AQ66" s="4683"/>
      <c r="AS66" s="1459" t="s">
        <v>68</v>
      </c>
      <c r="AU66" s="1459" t="s">
        <v>69</v>
      </c>
      <c r="BD66" s="4666" t="s">
        <v>1659</v>
      </c>
      <c r="BE66" s="1401" t="s">
        <v>1761</v>
      </c>
      <c r="BF66" s="1402"/>
      <c r="BG66" s="1392"/>
      <c r="BH66" s="1401" t="s">
        <v>1704</v>
      </c>
      <c r="BI66" s="1402"/>
      <c r="BJ66" s="1392"/>
      <c r="BK66" s="1401" t="s">
        <v>112</v>
      </c>
      <c r="BL66" s="1402"/>
      <c r="BM66" s="1392"/>
      <c r="BN66" s="1401" t="s">
        <v>42</v>
      </c>
      <c r="BO66" s="1402"/>
      <c r="BP66" s="1392"/>
      <c r="BQ66" s="1401" t="s">
        <v>1285</v>
      </c>
      <c r="BR66" s="1402"/>
      <c r="BS66" s="1392"/>
      <c r="BT66" s="1401" t="s">
        <v>41</v>
      </c>
      <c r="BU66" s="1402"/>
      <c r="BV66" s="1392"/>
      <c r="BW66" s="1401" t="s">
        <v>124</v>
      </c>
      <c r="BX66" s="1402"/>
      <c r="BY66" s="1392"/>
      <c r="BZ66" s="1401" t="s">
        <v>994</v>
      </c>
      <c r="CA66" s="1402"/>
      <c r="CB66" s="1392"/>
      <c r="CC66" s="1401" t="s">
        <v>1762</v>
      </c>
      <c r="CD66" s="1402"/>
      <c r="CE66" s="1392"/>
      <c r="CF66" s="1401" t="s">
        <v>1763</v>
      </c>
      <c r="CG66" s="1402"/>
      <c r="CH66" s="1392"/>
      <c r="CI66" s="1401" t="s">
        <v>1733</v>
      </c>
      <c r="CJ66" s="1402"/>
      <c r="CK66" s="1392"/>
      <c r="CL66" s="1392"/>
      <c r="CM66" s="1392"/>
    </row>
    <row r="67" spans="1:91" ht="44.25">
      <c r="A67" s="603"/>
      <c r="B67" s="1370" t="s">
        <v>124</v>
      </c>
      <c r="C67" s="1371" t="s">
        <v>1643</v>
      </c>
      <c r="D67" s="1452" t="s">
        <v>124</v>
      </c>
      <c r="E67" s="1373" t="s">
        <v>1670</v>
      </c>
      <c r="F67" s="1371" t="s">
        <v>1643</v>
      </c>
      <c r="G67" s="1453" t="s">
        <v>1670</v>
      </c>
      <c r="H67" s="1375">
        <v>14</v>
      </c>
      <c r="I67" s="1371" t="s">
        <v>1643</v>
      </c>
      <c r="J67" s="1453">
        <v>14</v>
      </c>
      <c r="K67" s="1375">
        <v>40</v>
      </c>
      <c r="L67" s="1371" t="s">
        <v>1643</v>
      </c>
      <c r="M67" s="1454">
        <v>40</v>
      </c>
      <c r="N67" s="603"/>
      <c r="O67" s="1370" t="s">
        <v>124</v>
      </c>
      <c r="P67" s="1371" t="s">
        <v>1643</v>
      </c>
      <c r="Q67" s="1455" t="s">
        <v>124</v>
      </c>
      <c r="R67" s="1373" t="s">
        <v>1670</v>
      </c>
      <c r="S67" s="1371" t="s">
        <v>1643</v>
      </c>
      <c r="T67" s="1456" t="s">
        <v>1670</v>
      </c>
      <c r="U67" s="1375">
        <v>14</v>
      </c>
      <c r="V67" s="1371" t="s">
        <v>1643</v>
      </c>
      <c r="W67" s="1455">
        <v>14</v>
      </c>
      <c r="X67" s="1375">
        <v>40</v>
      </c>
      <c r="Y67" s="1371" t="s">
        <v>1643</v>
      </c>
      <c r="Z67" s="1457">
        <v>40</v>
      </c>
      <c r="AA67" s="603"/>
      <c r="AB67" s="603"/>
      <c r="AC67" s="603"/>
      <c r="AE67" s="4684"/>
      <c r="AF67" s="4685"/>
      <c r="AG67" s="4685"/>
      <c r="AH67" s="4685"/>
      <c r="AI67" s="4685"/>
      <c r="AJ67" s="4685"/>
      <c r="AK67" s="4685"/>
      <c r="AL67" s="4685"/>
      <c r="AM67" s="4685"/>
      <c r="AN67" s="4685"/>
      <c r="AO67" s="4685"/>
      <c r="AP67" s="4685"/>
      <c r="AQ67" s="4686"/>
      <c r="AS67" s="1459" t="s">
        <v>2792</v>
      </c>
      <c r="AU67" s="1459" t="s">
        <v>2793</v>
      </c>
      <c r="BD67" s="4666"/>
      <c r="BE67" s="1403" t="s">
        <v>1761</v>
      </c>
      <c r="BF67" s="1404"/>
      <c r="BG67" s="1392"/>
      <c r="BH67" s="1403" t="s">
        <v>1705</v>
      </c>
      <c r="BI67" s="1404"/>
      <c r="BJ67" s="1392"/>
      <c r="BK67" s="1403" t="s">
        <v>1706</v>
      </c>
      <c r="BL67" s="1404"/>
      <c r="BM67" s="1392"/>
      <c r="BN67" s="1403" t="s">
        <v>1645</v>
      </c>
      <c r="BO67" s="1404"/>
      <c r="BP67" s="1392"/>
      <c r="BQ67" s="1403" t="s">
        <v>1703</v>
      </c>
      <c r="BR67" s="1404"/>
      <c r="BS67" s="1392"/>
      <c r="BT67" s="1403" t="s">
        <v>1626</v>
      </c>
      <c r="BU67" s="1404"/>
      <c r="BV67" s="1392"/>
      <c r="BW67" s="1403" t="s">
        <v>1670</v>
      </c>
      <c r="BX67" s="1404"/>
      <c r="BY67" s="1392"/>
      <c r="BZ67" s="1403" t="s">
        <v>693</v>
      </c>
      <c r="CA67" s="1404"/>
      <c r="CB67" s="1392"/>
      <c r="CC67" s="1403" t="s">
        <v>1764</v>
      </c>
      <c r="CD67" s="1404"/>
      <c r="CE67" s="1392"/>
      <c r="CF67" s="1403" t="s">
        <v>1765</v>
      </c>
      <c r="CG67" s="1404"/>
      <c r="CH67" s="1392"/>
      <c r="CI67" s="1403" t="s">
        <v>458</v>
      </c>
      <c r="CJ67" s="1404"/>
      <c r="CK67" s="1392"/>
      <c r="CL67" s="1392"/>
      <c r="CM67" s="1392"/>
    </row>
    <row r="68" spans="1:91" ht="44.25">
      <c r="A68" s="603"/>
      <c r="B68" s="1370" t="s">
        <v>312</v>
      </c>
      <c r="C68" s="1371" t="s">
        <v>1643</v>
      </c>
      <c r="D68" s="1452" t="s">
        <v>312</v>
      </c>
      <c r="E68" s="1373" t="s">
        <v>1683</v>
      </c>
      <c r="F68" s="1371" t="s">
        <v>1643</v>
      </c>
      <c r="G68" s="1453" t="s">
        <v>1683</v>
      </c>
      <c r="H68" s="1375">
        <v>15</v>
      </c>
      <c r="I68" s="1371" t="s">
        <v>1643</v>
      </c>
      <c r="J68" s="1453">
        <v>15</v>
      </c>
      <c r="K68" s="1375">
        <v>41</v>
      </c>
      <c r="L68" s="1371" t="s">
        <v>1643</v>
      </c>
      <c r="M68" s="1454">
        <v>41</v>
      </c>
      <c r="N68" s="603"/>
      <c r="O68" s="1370" t="s">
        <v>312</v>
      </c>
      <c r="P68" s="1371" t="s">
        <v>1643</v>
      </c>
      <c r="Q68" s="1455" t="s">
        <v>312</v>
      </c>
      <c r="R68" s="1373" t="s">
        <v>1683</v>
      </c>
      <c r="S68" s="1371" t="s">
        <v>1643</v>
      </c>
      <c r="T68" s="1456" t="s">
        <v>1683</v>
      </c>
      <c r="U68" s="1375">
        <v>15</v>
      </c>
      <c r="V68" s="1371" t="s">
        <v>1643</v>
      </c>
      <c r="W68" s="1455">
        <v>15</v>
      </c>
      <c r="X68" s="1375">
        <v>41</v>
      </c>
      <c r="Y68" s="1371" t="s">
        <v>1643</v>
      </c>
      <c r="Z68" s="1457">
        <v>41</v>
      </c>
      <c r="AA68" s="603"/>
      <c r="AB68" s="603"/>
      <c r="AC68" s="603"/>
      <c r="AE68" s="4687"/>
      <c r="AF68" s="4688"/>
      <c r="AG68" s="4688"/>
      <c r="AH68" s="4688"/>
      <c r="AI68" s="4688"/>
      <c r="AJ68" s="4688"/>
      <c r="AK68" s="4688"/>
      <c r="AL68" s="4688"/>
      <c r="AM68" s="4688"/>
      <c r="AN68" s="4688"/>
      <c r="AO68" s="4688"/>
      <c r="AP68" s="4688"/>
      <c r="AQ68" s="4689"/>
      <c r="AS68" s="1460"/>
      <c r="BD68" s="1385"/>
      <c r="BE68" s="1392"/>
      <c r="BF68" s="1392"/>
      <c r="BG68" s="1392"/>
      <c r="BH68" s="1392"/>
      <c r="BI68" s="1392"/>
      <c r="BJ68" s="1392"/>
      <c r="BK68" s="1392"/>
      <c r="BL68" s="1392"/>
      <c r="BM68" s="1392"/>
      <c r="BN68" s="1392"/>
      <c r="BO68" s="1392"/>
      <c r="BP68" s="1392"/>
      <c r="BQ68" s="1392"/>
      <c r="BR68" s="1392"/>
      <c r="BS68" s="1392"/>
      <c r="BT68" s="1392"/>
      <c r="BU68" s="1392"/>
      <c r="BV68" s="1392"/>
      <c r="BW68" s="1392"/>
      <c r="BX68" s="1392"/>
      <c r="BY68" s="1392"/>
      <c r="BZ68" s="1392"/>
      <c r="CA68" s="1392"/>
      <c r="CB68" s="1392"/>
      <c r="CC68" s="1392"/>
      <c r="CD68" s="1392"/>
      <c r="CE68" s="1392"/>
      <c r="CF68" s="1392"/>
      <c r="CG68" s="1392"/>
      <c r="CH68" s="1392"/>
      <c r="CI68" s="1392"/>
      <c r="CJ68" s="1392"/>
      <c r="CK68" s="1392"/>
      <c r="CL68" s="1392"/>
      <c r="CM68" s="1392"/>
    </row>
    <row r="69" spans="1:91" ht="44.25">
      <c r="A69" s="603"/>
      <c r="B69" s="1370" t="s">
        <v>953</v>
      </c>
      <c r="C69" s="1371" t="s">
        <v>1643</v>
      </c>
      <c r="D69" s="1452" t="s">
        <v>953</v>
      </c>
      <c r="E69" s="1373" t="s">
        <v>117</v>
      </c>
      <c r="F69" s="1371" t="s">
        <v>1643</v>
      </c>
      <c r="G69" s="1453" t="s">
        <v>117</v>
      </c>
      <c r="H69" s="1375">
        <v>16</v>
      </c>
      <c r="I69" s="1371" t="s">
        <v>1643</v>
      </c>
      <c r="J69" s="1453">
        <v>16</v>
      </c>
      <c r="K69" s="1375">
        <v>42</v>
      </c>
      <c r="L69" s="1371" t="s">
        <v>1643</v>
      </c>
      <c r="M69" s="1454">
        <v>42</v>
      </c>
      <c r="N69" s="603"/>
      <c r="O69" s="1370" t="s">
        <v>953</v>
      </c>
      <c r="P69" s="1371" t="s">
        <v>1643</v>
      </c>
      <c r="Q69" s="1455" t="s">
        <v>953</v>
      </c>
      <c r="R69" s="1373" t="s">
        <v>117</v>
      </c>
      <c r="S69" s="1371" t="s">
        <v>1643</v>
      </c>
      <c r="T69" s="1456" t="s">
        <v>117</v>
      </c>
      <c r="U69" s="1375">
        <v>16</v>
      </c>
      <c r="V69" s="1371" t="s">
        <v>1643</v>
      </c>
      <c r="W69" s="1455">
        <v>16</v>
      </c>
      <c r="X69" s="1375">
        <v>42</v>
      </c>
      <c r="Y69" s="1371" t="s">
        <v>1643</v>
      </c>
      <c r="Z69" s="1457">
        <v>42</v>
      </c>
      <c r="AA69" s="603"/>
      <c r="AB69" s="603"/>
      <c r="AC69" s="603"/>
      <c r="AE69" s="78"/>
      <c r="AF69" s="78"/>
      <c r="AG69" s="78"/>
      <c r="AH69" s="78"/>
      <c r="AI69" s="78"/>
      <c r="AJ69" s="78"/>
      <c r="AK69" s="78"/>
      <c r="AL69" s="78"/>
      <c r="AM69" s="78"/>
      <c r="AN69" s="78"/>
      <c r="AO69" s="78"/>
      <c r="AP69" s="78"/>
      <c r="BD69" s="4666" t="s">
        <v>1664</v>
      </c>
      <c r="BE69" s="1407" t="s">
        <v>1761</v>
      </c>
      <c r="BF69" s="1408"/>
      <c r="BG69" s="1392"/>
      <c r="BH69" s="1407" t="s">
        <v>1704</v>
      </c>
      <c r="BI69" s="1408"/>
      <c r="BJ69" s="1392"/>
      <c r="BK69" s="1407" t="s">
        <v>112</v>
      </c>
      <c r="BL69" s="1408"/>
      <c r="BM69" s="1392"/>
      <c r="BN69" s="1407" t="s">
        <v>42</v>
      </c>
      <c r="BO69" s="1408"/>
      <c r="BP69" s="1392"/>
      <c r="BQ69" s="1407" t="s">
        <v>1285</v>
      </c>
      <c r="BR69" s="1408"/>
      <c r="BS69" s="1392"/>
      <c r="BT69" s="1407" t="s">
        <v>41</v>
      </c>
      <c r="BU69" s="1408"/>
      <c r="BV69" s="1392"/>
      <c r="BW69" s="1407" t="s">
        <v>124</v>
      </c>
      <c r="BX69" s="1408"/>
      <c r="BY69" s="1392"/>
      <c r="BZ69" s="1407" t="s">
        <v>994</v>
      </c>
      <c r="CA69" s="1408"/>
      <c r="CB69" s="1392"/>
      <c r="CC69" s="1407" t="s">
        <v>1762</v>
      </c>
      <c r="CD69" s="1408"/>
      <c r="CE69" s="1392"/>
      <c r="CF69" s="1407" t="s">
        <v>1763</v>
      </c>
      <c r="CG69" s="1408"/>
      <c r="CH69" s="1392"/>
      <c r="CI69" s="1407" t="s">
        <v>1733</v>
      </c>
      <c r="CJ69" s="1408"/>
      <c r="CK69" s="1392"/>
      <c r="CL69" s="1392"/>
      <c r="CM69" s="1392"/>
    </row>
    <row r="70" spans="1:91" ht="44.25">
      <c r="A70" s="603"/>
      <c r="B70" s="1370" t="s">
        <v>1420</v>
      </c>
      <c r="C70" s="1371" t="s">
        <v>1643</v>
      </c>
      <c r="D70" s="1452" t="s">
        <v>1420</v>
      </c>
      <c r="E70" s="1373" t="s">
        <v>115</v>
      </c>
      <c r="F70" s="1371" t="s">
        <v>1643</v>
      </c>
      <c r="G70" s="1453" t="s">
        <v>115</v>
      </c>
      <c r="H70" s="1375">
        <v>17</v>
      </c>
      <c r="I70" s="1371" t="s">
        <v>1643</v>
      </c>
      <c r="J70" s="1453">
        <v>17</v>
      </c>
      <c r="K70" s="1375">
        <v>43</v>
      </c>
      <c r="L70" s="1371" t="s">
        <v>1643</v>
      </c>
      <c r="M70" s="1454">
        <v>43</v>
      </c>
      <c r="N70" s="603"/>
      <c r="O70" s="1370" t="s">
        <v>1420</v>
      </c>
      <c r="P70" s="1371" t="s">
        <v>1643</v>
      </c>
      <c r="Q70" s="1455" t="s">
        <v>1420</v>
      </c>
      <c r="R70" s="1373" t="s">
        <v>115</v>
      </c>
      <c r="S70" s="1371" t="s">
        <v>1643</v>
      </c>
      <c r="T70" s="1456" t="s">
        <v>115</v>
      </c>
      <c r="U70" s="1375">
        <v>17</v>
      </c>
      <c r="V70" s="1371" t="s">
        <v>1643</v>
      </c>
      <c r="W70" s="1455">
        <v>17</v>
      </c>
      <c r="X70" s="1375">
        <v>43</v>
      </c>
      <c r="Y70" s="1371" t="s">
        <v>1643</v>
      </c>
      <c r="Z70" s="1457">
        <v>43</v>
      </c>
      <c r="AA70" s="603"/>
      <c r="AB70" s="603"/>
      <c r="AC70" s="603"/>
      <c r="AF70" s="1461"/>
      <c r="AG70" s="4690" t="s">
        <v>2794</v>
      </c>
      <c r="AH70" s="4690"/>
      <c r="AI70" s="4690"/>
      <c r="AJ70" s="4690"/>
      <c r="AK70" s="4690"/>
      <c r="AL70" s="4690"/>
      <c r="AM70" s="4690"/>
      <c r="AN70" s="4690"/>
      <c r="AO70" s="4690"/>
      <c r="AP70" s="4690"/>
      <c r="AQ70" s="4690"/>
      <c r="AR70" s="4690"/>
      <c r="AS70" s="4690"/>
      <c r="AT70" s="4690"/>
      <c r="AU70" s="4690"/>
      <c r="BD70" s="4666"/>
      <c r="BE70" s="1411" t="s">
        <v>1761</v>
      </c>
      <c r="BF70" s="1412"/>
      <c r="BG70" s="1392"/>
      <c r="BH70" s="1411" t="s">
        <v>1705</v>
      </c>
      <c r="BI70" s="1412"/>
      <c r="BJ70" s="1392"/>
      <c r="BK70" s="1411" t="s">
        <v>1706</v>
      </c>
      <c r="BL70" s="1412"/>
      <c r="BM70" s="1392"/>
      <c r="BN70" s="1411" t="s">
        <v>1645</v>
      </c>
      <c r="BO70" s="1412"/>
      <c r="BP70" s="1392"/>
      <c r="BQ70" s="1411" t="s">
        <v>1703</v>
      </c>
      <c r="BR70" s="1412"/>
      <c r="BS70" s="1392"/>
      <c r="BT70" s="1411" t="s">
        <v>1626</v>
      </c>
      <c r="BU70" s="1412"/>
      <c r="BV70" s="1392"/>
      <c r="BW70" s="1411" t="s">
        <v>1670</v>
      </c>
      <c r="BX70" s="1412"/>
      <c r="BY70" s="1392"/>
      <c r="BZ70" s="1411" t="s">
        <v>693</v>
      </c>
      <c r="CA70" s="1412"/>
      <c r="CB70" s="1392"/>
      <c r="CC70" s="1411" t="s">
        <v>1764</v>
      </c>
      <c r="CD70" s="1412"/>
      <c r="CE70" s="1392"/>
      <c r="CF70" s="1411" t="s">
        <v>1765</v>
      </c>
      <c r="CG70" s="1412"/>
      <c r="CH70" s="1392"/>
      <c r="CI70" s="1411" t="s">
        <v>458</v>
      </c>
      <c r="CJ70" s="1412"/>
      <c r="CK70" s="1392"/>
      <c r="CL70" s="1392"/>
      <c r="CM70" s="1392"/>
    </row>
    <row r="71" spans="1:91" ht="44.25">
      <c r="A71" s="603"/>
      <c r="B71" s="1370" t="s">
        <v>1136</v>
      </c>
      <c r="C71" s="1371" t="s">
        <v>1643</v>
      </c>
      <c r="D71" s="1452" t="s">
        <v>1136</v>
      </c>
      <c r="E71" s="1373" t="s">
        <v>1698</v>
      </c>
      <c r="F71" s="1371" t="s">
        <v>1643</v>
      </c>
      <c r="G71" s="1453" t="s">
        <v>1698</v>
      </c>
      <c r="H71" s="1375">
        <v>18</v>
      </c>
      <c r="I71" s="1371" t="s">
        <v>1643</v>
      </c>
      <c r="J71" s="1453">
        <v>18</v>
      </c>
      <c r="K71" s="1375">
        <v>44</v>
      </c>
      <c r="L71" s="1371" t="s">
        <v>1643</v>
      </c>
      <c r="M71" s="1454">
        <v>44</v>
      </c>
      <c r="N71" s="603"/>
      <c r="O71" s="1370" t="s">
        <v>1136</v>
      </c>
      <c r="P71" s="1371" t="s">
        <v>1643</v>
      </c>
      <c r="Q71" s="1455" t="s">
        <v>1136</v>
      </c>
      <c r="R71" s="1373" t="s">
        <v>1698</v>
      </c>
      <c r="S71" s="1371" t="s">
        <v>1643</v>
      </c>
      <c r="T71" s="1456" t="s">
        <v>1698</v>
      </c>
      <c r="U71" s="1375">
        <v>18</v>
      </c>
      <c r="V71" s="1371" t="s">
        <v>1643</v>
      </c>
      <c r="W71" s="1455">
        <v>18</v>
      </c>
      <c r="X71" s="1375">
        <v>44</v>
      </c>
      <c r="Y71" s="1371" t="s">
        <v>1643</v>
      </c>
      <c r="Z71" s="1457">
        <v>44</v>
      </c>
      <c r="AA71" s="603"/>
      <c r="AB71" s="603"/>
      <c r="AC71" s="603"/>
      <c r="AE71" s="78"/>
      <c r="AF71" s="78"/>
      <c r="AG71" s="78"/>
      <c r="AH71" s="78"/>
      <c r="AI71" s="78"/>
      <c r="AJ71" s="78"/>
      <c r="AK71" s="78"/>
      <c r="AL71" s="78"/>
      <c r="AM71" s="78"/>
      <c r="AN71" s="78"/>
      <c r="AO71" s="78"/>
      <c r="AP71" s="78"/>
      <c r="BD71" s="1385"/>
      <c r="BE71" s="1392"/>
      <c r="BF71" s="1392"/>
      <c r="BG71" s="1392"/>
      <c r="BH71" s="1392"/>
      <c r="BI71" s="1392"/>
      <c r="BJ71" s="1392"/>
      <c r="BK71" s="1392"/>
      <c r="BL71" s="1392"/>
      <c r="BM71" s="1392"/>
      <c r="BN71" s="1392"/>
      <c r="BO71" s="1392"/>
      <c r="BP71" s="1392"/>
      <c r="BQ71" s="1392"/>
      <c r="BR71" s="1392"/>
      <c r="BS71" s="1392"/>
      <c r="BT71" s="1392"/>
      <c r="BU71" s="1392"/>
      <c r="BV71" s="1392"/>
      <c r="BW71" s="1392"/>
      <c r="BX71" s="1392"/>
      <c r="BY71" s="1392"/>
      <c r="BZ71" s="1392"/>
      <c r="CA71" s="1392"/>
      <c r="CB71" s="1392"/>
      <c r="CC71" s="1392"/>
      <c r="CD71" s="1392"/>
      <c r="CE71" s="1392"/>
      <c r="CF71" s="1392"/>
      <c r="CG71" s="1392"/>
      <c r="CH71" s="1392"/>
      <c r="CI71" s="1392"/>
      <c r="CJ71" s="1392"/>
      <c r="CK71" s="1392"/>
      <c r="CL71" s="1392"/>
      <c r="CM71" s="1392"/>
    </row>
    <row r="72" spans="1:91" ht="44.25">
      <c r="A72" s="603"/>
      <c r="B72" s="1370" t="s">
        <v>878</v>
      </c>
      <c r="C72" s="1371" t="s">
        <v>1643</v>
      </c>
      <c r="D72" s="1452" t="s">
        <v>878</v>
      </c>
      <c r="E72" s="1373" t="s">
        <v>1702</v>
      </c>
      <c r="F72" s="1371" t="s">
        <v>1643</v>
      </c>
      <c r="G72" s="1453" t="s">
        <v>1702</v>
      </c>
      <c r="H72" s="1375">
        <v>19</v>
      </c>
      <c r="I72" s="1371" t="s">
        <v>1643</v>
      </c>
      <c r="J72" s="1453">
        <v>19</v>
      </c>
      <c r="K72" s="1375">
        <v>45</v>
      </c>
      <c r="L72" s="1371" t="s">
        <v>1643</v>
      </c>
      <c r="M72" s="1454">
        <v>45</v>
      </c>
      <c r="N72" s="603"/>
      <c r="O72" s="1370" t="s">
        <v>878</v>
      </c>
      <c r="P72" s="1371" t="s">
        <v>1643</v>
      </c>
      <c r="Q72" s="1455" t="s">
        <v>878</v>
      </c>
      <c r="R72" s="1373" t="s">
        <v>1702</v>
      </c>
      <c r="S72" s="1371" t="s">
        <v>1643</v>
      </c>
      <c r="T72" s="1456" t="s">
        <v>1702</v>
      </c>
      <c r="U72" s="1375">
        <v>19</v>
      </c>
      <c r="V72" s="1371" t="s">
        <v>1643</v>
      </c>
      <c r="W72" s="1455">
        <v>19</v>
      </c>
      <c r="X72" s="1375">
        <v>45</v>
      </c>
      <c r="Y72" s="1371" t="s">
        <v>1643</v>
      </c>
      <c r="Z72" s="1457">
        <v>45</v>
      </c>
      <c r="AA72" s="603"/>
      <c r="AB72" s="603"/>
      <c r="AC72" s="603"/>
      <c r="AG72" s="1462" t="s">
        <v>17</v>
      </c>
      <c r="AI72" s="1463" t="s">
        <v>1145</v>
      </c>
      <c r="AJ72" s="1460"/>
      <c r="AK72" s="1464" t="s">
        <v>17</v>
      </c>
      <c r="AM72" s="1465" t="s">
        <v>1145</v>
      </c>
      <c r="AO72" s="1466" t="s">
        <v>1145</v>
      </c>
      <c r="AQ72" s="1467" t="s">
        <v>17</v>
      </c>
      <c r="AS72" s="1468" t="s">
        <v>17</v>
      </c>
      <c r="AU72" s="1469" t="s">
        <v>17</v>
      </c>
      <c r="BD72" s="4666" t="s">
        <v>1666</v>
      </c>
      <c r="BE72" s="1414" t="s">
        <v>1761</v>
      </c>
      <c r="BF72" s="1415"/>
      <c r="BG72" s="1392"/>
      <c r="BH72" s="1414" t="s">
        <v>1704</v>
      </c>
      <c r="BI72" s="1415"/>
      <c r="BJ72" s="1392"/>
      <c r="BK72" s="1414" t="s">
        <v>112</v>
      </c>
      <c r="BL72" s="1415"/>
      <c r="BM72" s="1392"/>
      <c r="BN72" s="1414" t="s">
        <v>42</v>
      </c>
      <c r="BO72" s="1415"/>
      <c r="BP72" s="1392"/>
      <c r="BQ72" s="1414" t="s">
        <v>1285</v>
      </c>
      <c r="BR72" s="1415"/>
      <c r="BS72" s="1392"/>
      <c r="BT72" s="1414" t="s">
        <v>41</v>
      </c>
      <c r="BU72" s="1415"/>
      <c r="BV72" s="1392"/>
      <c r="BW72" s="1414" t="s">
        <v>124</v>
      </c>
      <c r="BX72" s="1415"/>
      <c r="BY72" s="1392"/>
      <c r="BZ72" s="1414" t="s">
        <v>994</v>
      </c>
      <c r="CA72" s="1415"/>
      <c r="CB72" s="1392"/>
      <c r="CC72" s="1414" t="s">
        <v>1762</v>
      </c>
      <c r="CD72" s="1415"/>
      <c r="CE72" s="1392"/>
      <c r="CF72" s="1414" t="s">
        <v>1763</v>
      </c>
      <c r="CG72" s="1415"/>
      <c r="CH72" s="1392"/>
      <c r="CI72" s="1414" t="s">
        <v>1733</v>
      </c>
      <c r="CJ72" s="1415"/>
      <c r="CK72" s="1392"/>
      <c r="CL72" s="1392"/>
      <c r="CM72" s="1392"/>
    </row>
    <row r="73" spans="1:91" ht="44.25">
      <c r="A73" s="603"/>
      <c r="B73" s="1370" t="s">
        <v>1137</v>
      </c>
      <c r="C73" s="1371" t="s">
        <v>1643</v>
      </c>
      <c r="D73" s="1452" t="s">
        <v>1137</v>
      </c>
      <c r="E73" s="1373" t="s">
        <v>113</v>
      </c>
      <c r="F73" s="1371" t="s">
        <v>1643</v>
      </c>
      <c r="G73" s="1453" t="s">
        <v>113</v>
      </c>
      <c r="H73" s="1375">
        <v>20</v>
      </c>
      <c r="I73" s="1371" t="s">
        <v>1643</v>
      </c>
      <c r="J73" s="1453">
        <v>20</v>
      </c>
      <c r="K73" s="1375">
        <v>46</v>
      </c>
      <c r="L73" s="1371" t="s">
        <v>1643</v>
      </c>
      <c r="M73" s="1454">
        <v>46</v>
      </c>
      <c r="N73" s="603"/>
      <c r="O73" s="1370" t="s">
        <v>1137</v>
      </c>
      <c r="P73" s="1371" t="s">
        <v>1643</v>
      </c>
      <c r="Q73" s="1455" t="s">
        <v>1137</v>
      </c>
      <c r="R73" s="1373" t="s">
        <v>113</v>
      </c>
      <c r="S73" s="1371" t="s">
        <v>1643</v>
      </c>
      <c r="T73" s="1456" t="s">
        <v>113</v>
      </c>
      <c r="U73" s="1375">
        <v>20</v>
      </c>
      <c r="V73" s="1371" t="s">
        <v>1643</v>
      </c>
      <c r="W73" s="1455">
        <v>20</v>
      </c>
      <c r="X73" s="1375">
        <v>46</v>
      </c>
      <c r="Y73" s="1371" t="s">
        <v>1643</v>
      </c>
      <c r="Z73" s="1457">
        <v>46</v>
      </c>
      <c r="AA73" s="603"/>
      <c r="AB73" s="603"/>
      <c r="AC73" s="603"/>
      <c r="AG73" s="1470" t="s">
        <v>18</v>
      </c>
      <c r="AI73" s="1471" t="s">
        <v>1172</v>
      </c>
      <c r="AJ73" s="1460"/>
      <c r="AK73" s="1464" t="s">
        <v>18</v>
      </c>
      <c r="AM73" s="1465" t="s">
        <v>1158</v>
      </c>
      <c r="AO73" s="1472" t="s">
        <v>1172</v>
      </c>
      <c r="AQ73" s="1467" t="s">
        <v>18</v>
      </c>
      <c r="AS73" s="1468" t="s">
        <v>18</v>
      </c>
      <c r="AU73" s="1469" t="s">
        <v>18</v>
      </c>
      <c r="BD73" s="4666"/>
      <c r="BE73" s="1416" t="s">
        <v>1761</v>
      </c>
      <c r="BF73" s="1417"/>
      <c r="BG73" s="1392"/>
      <c r="BH73" s="1416" t="s">
        <v>1705</v>
      </c>
      <c r="BI73" s="1417"/>
      <c r="BJ73" s="1392"/>
      <c r="BK73" s="1416" t="s">
        <v>1706</v>
      </c>
      <c r="BL73" s="1417"/>
      <c r="BM73" s="1392"/>
      <c r="BN73" s="1416" t="s">
        <v>1645</v>
      </c>
      <c r="BO73" s="1417"/>
      <c r="BP73" s="1392"/>
      <c r="BQ73" s="1416" t="s">
        <v>1703</v>
      </c>
      <c r="BR73" s="1417"/>
      <c r="BS73" s="1392"/>
      <c r="BT73" s="1416" t="s">
        <v>1626</v>
      </c>
      <c r="BU73" s="1417"/>
      <c r="BV73" s="1392"/>
      <c r="BW73" s="1416" t="s">
        <v>1670</v>
      </c>
      <c r="BX73" s="1417"/>
      <c r="BY73" s="1392"/>
      <c r="BZ73" s="1416" t="s">
        <v>693</v>
      </c>
      <c r="CA73" s="1417"/>
      <c r="CB73" s="1392"/>
      <c r="CC73" s="1416" t="s">
        <v>1764</v>
      </c>
      <c r="CD73" s="1417"/>
      <c r="CE73" s="1392"/>
      <c r="CF73" s="1416" t="s">
        <v>1765</v>
      </c>
      <c r="CG73" s="1417"/>
      <c r="CH73" s="1392"/>
      <c r="CI73" s="1416" t="s">
        <v>458</v>
      </c>
      <c r="CJ73" s="1417"/>
      <c r="CK73" s="1392"/>
      <c r="CL73" s="1392"/>
      <c r="CM73" s="1392"/>
    </row>
    <row r="74" spans="1:91" ht="44.25">
      <c r="A74" s="603"/>
      <c r="B74" s="1370" t="s">
        <v>125</v>
      </c>
      <c r="C74" s="1371" t="s">
        <v>1643</v>
      </c>
      <c r="D74" s="1452" t="s">
        <v>125</v>
      </c>
      <c r="E74" s="1373" t="s">
        <v>116</v>
      </c>
      <c r="F74" s="1371" t="s">
        <v>1643</v>
      </c>
      <c r="G74" s="1453" t="s">
        <v>116</v>
      </c>
      <c r="H74" s="1375">
        <v>21</v>
      </c>
      <c r="I74" s="1371" t="s">
        <v>1643</v>
      </c>
      <c r="J74" s="1453">
        <v>21</v>
      </c>
      <c r="K74" s="1375">
        <v>47</v>
      </c>
      <c r="L74" s="1371" t="s">
        <v>1643</v>
      </c>
      <c r="M74" s="1454">
        <v>47</v>
      </c>
      <c r="N74" s="603"/>
      <c r="O74" s="1370" t="s">
        <v>125</v>
      </c>
      <c r="P74" s="1371" t="s">
        <v>1643</v>
      </c>
      <c r="Q74" s="1455" t="s">
        <v>125</v>
      </c>
      <c r="R74" s="1373" t="s">
        <v>116</v>
      </c>
      <c r="S74" s="1371" t="s">
        <v>1643</v>
      </c>
      <c r="T74" s="1456" t="s">
        <v>116</v>
      </c>
      <c r="U74" s="1375">
        <v>21</v>
      </c>
      <c r="V74" s="1371" t="s">
        <v>1643</v>
      </c>
      <c r="W74" s="1455">
        <v>21</v>
      </c>
      <c r="X74" s="1375">
        <v>47</v>
      </c>
      <c r="Y74" s="1371" t="s">
        <v>1643</v>
      </c>
      <c r="Z74" s="1457">
        <v>47</v>
      </c>
      <c r="AA74" s="603"/>
      <c r="AB74" s="603"/>
      <c r="AC74" s="603"/>
      <c r="AG74" s="1473" t="s">
        <v>19</v>
      </c>
      <c r="AI74" s="1470" t="s">
        <v>1158</v>
      </c>
      <c r="AJ74" s="1460"/>
      <c r="AK74" s="1464" t="s">
        <v>19</v>
      </c>
      <c r="AM74" s="1465" t="s">
        <v>1172</v>
      </c>
      <c r="AO74" s="1472"/>
      <c r="AQ74" s="1467" t="s">
        <v>19</v>
      </c>
      <c r="AS74" s="1468" t="s">
        <v>19</v>
      </c>
      <c r="AU74" s="1469" t="s">
        <v>19</v>
      </c>
      <c r="BE74" s="236"/>
      <c r="BF74" s="236"/>
      <c r="BG74" s="236"/>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row>
    <row r="75" spans="1:91" ht="44.25">
      <c r="A75" s="603"/>
      <c r="B75" s="1370" t="s">
        <v>1285</v>
      </c>
      <c r="C75" s="1371" t="s">
        <v>1643</v>
      </c>
      <c r="D75" s="1452" t="s">
        <v>1285</v>
      </c>
      <c r="E75" s="1373" t="s">
        <v>1703</v>
      </c>
      <c r="F75" s="1371" t="s">
        <v>1643</v>
      </c>
      <c r="G75" s="1453" t="s">
        <v>1703</v>
      </c>
      <c r="H75" s="1375">
        <v>22</v>
      </c>
      <c r="I75" s="1371" t="s">
        <v>1643</v>
      </c>
      <c r="J75" s="1453">
        <v>22</v>
      </c>
      <c r="K75" s="1375">
        <v>48</v>
      </c>
      <c r="L75" s="1371" t="s">
        <v>1643</v>
      </c>
      <c r="M75" s="1454">
        <v>48</v>
      </c>
      <c r="N75" s="603"/>
      <c r="O75" s="1370" t="s">
        <v>1285</v>
      </c>
      <c r="P75" s="1371" t="s">
        <v>1643</v>
      </c>
      <c r="Q75" s="1455" t="s">
        <v>1285</v>
      </c>
      <c r="R75" s="1373" t="s">
        <v>1703</v>
      </c>
      <c r="S75" s="1371" t="s">
        <v>1643</v>
      </c>
      <c r="T75" s="1456" t="s">
        <v>1703</v>
      </c>
      <c r="U75" s="1375">
        <v>22</v>
      </c>
      <c r="V75" s="1371" t="s">
        <v>1643</v>
      </c>
      <c r="W75" s="1455">
        <v>22</v>
      </c>
      <c r="X75" s="1375">
        <v>48</v>
      </c>
      <c r="Y75" s="1371" t="s">
        <v>1643</v>
      </c>
      <c r="Z75" s="1457">
        <v>48</v>
      </c>
      <c r="AA75" s="603"/>
      <c r="AB75" s="603"/>
      <c r="AC75" s="603"/>
      <c r="AG75" s="1474" t="s">
        <v>20</v>
      </c>
      <c r="AI75" s="1471" t="s">
        <v>1186</v>
      </c>
      <c r="AJ75" s="1460"/>
      <c r="AK75" s="1464" t="s">
        <v>20</v>
      </c>
      <c r="AM75" s="1465" t="s">
        <v>1186</v>
      </c>
      <c r="AO75" s="1475" t="s">
        <v>1158</v>
      </c>
      <c r="AQ75" s="1467" t="s">
        <v>20</v>
      </c>
      <c r="AS75" s="1468" t="s">
        <v>20</v>
      </c>
      <c r="AU75" s="1469" t="s">
        <v>20</v>
      </c>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row>
    <row r="76" spans="1:91" ht="44.25">
      <c r="A76" s="603"/>
      <c r="B76" s="1370" t="s">
        <v>1704</v>
      </c>
      <c r="C76" s="1371" t="s">
        <v>1643</v>
      </c>
      <c r="D76" s="1452" t="s">
        <v>1704</v>
      </c>
      <c r="E76" s="1373" t="s">
        <v>1705</v>
      </c>
      <c r="F76" s="1371" t="s">
        <v>1643</v>
      </c>
      <c r="G76" s="1453" t="s">
        <v>1705</v>
      </c>
      <c r="H76" s="1375">
        <v>23</v>
      </c>
      <c r="I76" s="1371" t="s">
        <v>1643</v>
      </c>
      <c r="J76" s="1453">
        <v>23</v>
      </c>
      <c r="K76" s="1375">
        <v>49</v>
      </c>
      <c r="L76" s="1371" t="s">
        <v>1643</v>
      </c>
      <c r="M76" s="1454">
        <v>49</v>
      </c>
      <c r="N76" s="603"/>
      <c r="O76" s="1370" t="s">
        <v>1704</v>
      </c>
      <c r="P76" s="1371" t="s">
        <v>1643</v>
      </c>
      <c r="Q76" s="1455" t="s">
        <v>1704</v>
      </c>
      <c r="R76" s="1373" t="s">
        <v>1705</v>
      </c>
      <c r="S76" s="1371" t="s">
        <v>1643</v>
      </c>
      <c r="T76" s="1456" t="s">
        <v>1705</v>
      </c>
      <c r="U76" s="1375">
        <v>23</v>
      </c>
      <c r="V76" s="1371" t="s">
        <v>1643</v>
      </c>
      <c r="W76" s="1455">
        <v>23</v>
      </c>
      <c r="X76" s="1375">
        <v>49</v>
      </c>
      <c r="Y76" s="1371" t="s">
        <v>1643</v>
      </c>
      <c r="Z76" s="1457">
        <v>49</v>
      </c>
      <c r="AA76" s="603"/>
      <c r="AB76" s="603"/>
      <c r="AC76" s="603"/>
      <c r="AG76" s="1476" t="s">
        <v>21</v>
      </c>
      <c r="AI76" s="1471" t="s">
        <v>1198</v>
      </c>
      <c r="AJ76" s="1460"/>
      <c r="AK76" s="1464" t="s">
        <v>21</v>
      </c>
      <c r="AM76" s="1465" t="s">
        <v>1198</v>
      </c>
      <c r="AO76" s="1477" t="s">
        <v>1186</v>
      </c>
      <c r="AQ76" s="1467" t="s">
        <v>21</v>
      </c>
      <c r="AS76" s="1468" t="s">
        <v>21</v>
      </c>
      <c r="AU76" s="1469" t="s">
        <v>21</v>
      </c>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row>
    <row r="77" spans="1:91" ht="44.25">
      <c r="A77" s="603"/>
      <c r="B77" s="1370" t="s">
        <v>112</v>
      </c>
      <c r="C77" s="1371" t="s">
        <v>1643</v>
      </c>
      <c r="D77" s="1452" t="s">
        <v>112</v>
      </c>
      <c r="E77" s="1373" t="s">
        <v>1706</v>
      </c>
      <c r="F77" s="1371" t="s">
        <v>1643</v>
      </c>
      <c r="G77" s="1453" t="s">
        <v>1706</v>
      </c>
      <c r="H77" s="1375">
        <v>24</v>
      </c>
      <c r="I77" s="1371" t="s">
        <v>1643</v>
      </c>
      <c r="J77" s="1453">
        <v>24</v>
      </c>
      <c r="K77" s="1375">
        <v>50</v>
      </c>
      <c r="L77" s="1371" t="s">
        <v>1643</v>
      </c>
      <c r="M77" s="1454">
        <v>50</v>
      </c>
      <c r="N77" s="603"/>
      <c r="O77" s="1370" t="s">
        <v>112</v>
      </c>
      <c r="P77" s="1371" t="s">
        <v>1643</v>
      </c>
      <c r="Q77" s="1455" t="s">
        <v>112</v>
      </c>
      <c r="R77" s="1373" t="s">
        <v>1706</v>
      </c>
      <c r="S77" s="1371" t="s">
        <v>1643</v>
      </c>
      <c r="T77" s="1456" t="s">
        <v>1706</v>
      </c>
      <c r="U77" s="1375">
        <v>24</v>
      </c>
      <c r="V77" s="1371" t="s">
        <v>1643</v>
      </c>
      <c r="W77" s="1455">
        <v>24</v>
      </c>
      <c r="X77" s="1375">
        <v>50</v>
      </c>
      <c r="Y77" s="1371" t="s">
        <v>1643</v>
      </c>
      <c r="Z77" s="1457">
        <v>50</v>
      </c>
      <c r="AA77" s="603"/>
      <c r="AB77" s="603"/>
      <c r="AC77" s="603"/>
      <c r="AG77" s="1478" t="s">
        <v>22</v>
      </c>
      <c r="AI77" s="1471" t="s">
        <v>1213</v>
      </c>
      <c r="AJ77" s="1460"/>
      <c r="AK77" s="1464" t="s">
        <v>22</v>
      </c>
      <c r="AM77" s="1465" t="s">
        <v>1213</v>
      </c>
      <c r="AO77" s="1479" t="s">
        <v>1198</v>
      </c>
      <c r="AQ77" s="1467" t="s">
        <v>22</v>
      </c>
      <c r="AS77" s="1468" t="s">
        <v>22</v>
      </c>
      <c r="AU77" s="1469" t="s">
        <v>22</v>
      </c>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row>
    <row r="78" spans="1:91" ht="44.25">
      <c r="A78" s="603"/>
      <c r="B78" s="1370" t="s">
        <v>1695</v>
      </c>
      <c r="C78" s="1371" t="s">
        <v>1643</v>
      </c>
      <c r="D78" s="1452" t="s">
        <v>1695</v>
      </c>
      <c r="E78" s="1373" t="s">
        <v>1700</v>
      </c>
      <c r="F78" s="1371" t="s">
        <v>1643</v>
      </c>
      <c r="G78" s="1453" t="s">
        <v>1700</v>
      </c>
      <c r="H78" s="1375">
        <v>25</v>
      </c>
      <c r="I78" s="1371" t="s">
        <v>1643</v>
      </c>
      <c r="J78" s="1453">
        <v>25</v>
      </c>
      <c r="K78" s="1375">
        <v>51</v>
      </c>
      <c r="L78" s="1371" t="s">
        <v>1643</v>
      </c>
      <c r="M78" s="1454">
        <v>51</v>
      </c>
      <c r="N78" s="603"/>
      <c r="O78" s="1370" t="s">
        <v>1695</v>
      </c>
      <c r="P78" s="1371" t="s">
        <v>1643</v>
      </c>
      <c r="Q78" s="1455" t="s">
        <v>1695</v>
      </c>
      <c r="R78" s="1373" t="s">
        <v>1700</v>
      </c>
      <c r="S78" s="1371" t="s">
        <v>1643</v>
      </c>
      <c r="T78" s="1456" t="s">
        <v>1700</v>
      </c>
      <c r="U78" s="1375">
        <v>25</v>
      </c>
      <c r="V78" s="1371" t="s">
        <v>1643</v>
      </c>
      <c r="W78" s="1455">
        <v>25</v>
      </c>
      <c r="X78" s="1375">
        <v>51</v>
      </c>
      <c r="Y78" s="1371" t="s">
        <v>1643</v>
      </c>
      <c r="Z78" s="1457">
        <v>51</v>
      </c>
      <c r="AA78" s="603"/>
      <c r="AB78" s="603"/>
      <c r="AC78" s="603"/>
      <c r="AG78" s="1480" t="s">
        <v>27</v>
      </c>
      <c r="AI78" s="1471" t="s">
        <v>1225</v>
      </c>
      <c r="AJ78" s="1460"/>
      <c r="AK78" s="1464" t="s">
        <v>27</v>
      </c>
      <c r="AM78" s="1465" t="s">
        <v>1225</v>
      </c>
      <c r="AO78" s="1481" t="s">
        <v>1213</v>
      </c>
      <c r="AQ78" s="1467" t="s">
        <v>27</v>
      </c>
      <c r="AS78" s="1468" t="s">
        <v>27</v>
      </c>
      <c r="AU78" s="1469" t="s">
        <v>27</v>
      </c>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row>
    <row r="79" spans="1:91" ht="44.25">
      <c r="A79" s="603"/>
      <c r="B79" s="1370" t="s">
        <v>114</v>
      </c>
      <c r="C79" s="1371" t="s">
        <v>1643</v>
      </c>
      <c r="D79" s="1452" t="s">
        <v>114</v>
      </c>
      <c r="E79" s="1373" t="s">
        <v>1699</v>
      </c>
      <c r="F79" s="1371" t="s">
        <v>1643</v>
      </c>
      <c r="G79" s="1453" t="s">
        <v>1699</v>
      </c>
      <c r="H79" s="1375">
        <v>26</v>
      </c>
      <c r="I79" s="1371" t="s">
        <v>1643</v>
      </c>
      <c r="J79" s="1453">
        <v>26</v>
      </c>
      <c r="K79" s="1375">
        <v>52</v>
      </c>
      <c r="L79" s="1371" t="s">
        <v>1643</v>
      </c>
      <c r="M79" s="1454">
        <v>52</v>
      </c>
      <c r="N79" s="603"/>
      <c r="O79" s="1370" t="s">
        <v>114</v>
      </c>
      <c r="P79" s="1371" t="s">
        <v>1643</v>
      </c>
      <c r="Q79" s="1455" t="s">
        <v>114</v>
      </c>
      <c r="R79" s="1373" t="s">
        <v>1699</v>
      </c>
      <c r="S79" s="1371" t="s">
        <v>1643</v>
      </c>
      <c r="T79" s="1456" t="s">
        <v>1699</v>
      </c>
      <c r="U79" s="1375">
        <v>26</v>
      </c>
      <c r="V79" s="1371" t="s">
        <v>1643</v>
      </c>
      <c r="W79" s="1455">
        <v>26</v>
      </c>
      <c r="X79" s="1375">
        <v>52</v>
      </c>
      <c r="Y79" s="1371" t="s">
        <v>1643</v>
      </c>
      <c r="Z79" s="1457">
        <v>52</v>
      </c>
      <c r="AA79" s="603"/>
      <c r="AB79" s="603"/>
      <c r="AC79" s="603"/>
      <c r="AG79" s="1482" t="s">
        <v>28</v>
      </c>
      <c r="AI79" s="1471" t="s">
        <v>1313</v>
      </c>
      <c r="AJ79" s="1460"/>
      <c r="AK79" s="1464" t="s">
        <v>28</v>
      </c>
      <c r="AM79" s="1465" t="s">
        <v>1313</v>
      </c>
      <c r="AO79" s="1483" t="s">
        <v>1225</v>
      </c>
      <c r="AQ79" s="1467" t="s">
        <v>28</v>
      </c>
      <c r="AS79" s="1468" t="s">
        <v>28</v>
      </c>
      <c r="AU79" s="1469" t="s">
        <v>28</v>
      </c>
      <c r="BE79" s="236"/>
      <c r="BF79" s="236"/>
      <c r="BG79" s="23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row>
    <row r="80" spans="1:91" ht="44.25">
      <c r="A80" s="603"/>
      <c r="B80" s="1370" t="s">
        <v>461</v>
      </c>
      <c r="C80" s="1371" t="s">
        <v>1643</v>
      </c>
      <c r="D80" s="1452" t="s">
        <v>461</v>
      </c>
      <c r="E80" s="1373" t="s">
        <v>309</v>
      </c>
      <c r="F80" s="1371" t="s">
        <v>1643</v>
      </c>
      <c r="G80" s="1453" t="s">
        <v>309</v>
      </c>
      <c r="H80" s="1375" t="s">
        <v>1697</v>
      </c>
      <c r="I80" s="1371" t="s">
        <v>1643</v>
      </c>
      <c r="J80" s="1452" t="s">
        <v>1697</v>
      </c>
      <c r="K80" s="1375" t="s">
        <v>1764</v>
      </c>
      <c r="L80" s="1371" t="s">
        <v>1643</v>
      </c>
      <c r="M80" s="1454" t="s">
        <v>1764</v>
      </c>
      <c r="N80" s="603"/>
      <c r="O80" s="1370" t="s">
        <v>461</v>
      </c>
      <c r="P80" s="1371" t="s">
        <v>1643</v>
      </c>
      <c r="Q80" s="1455" t="s">
        <v>461</v>
      </c>
      <c r="R80" s="1373" t="s">
        <v>309</v>
      </c>
      <c r="S80" s="1371" t="s">
        <v>1643</v>
      </c>
      <c r="T80" s="1456" t="s">
        <v>309</v>
      </c>
      <c r="U80" s="1375" t="s">
        <v>1697</v>
      </c>
      <c r="V80" s="1371" t="s">
        <v>1643</v>
      </c>
      <c r="W80" s="1455" t="s">
        <v>1697</v>
      </c>
      <c r="X80" s="1375" t="s">
        <v>1764</v>
      </c>
      <c r="Y80" s="1371" t="s">
        <v>1643</v>
      </c>
      <c r="Z80" s="1457" t="s">
        <v>1764</v>
      </c>
      <c r="AA80" s="603"/>
      <c r="AB80" s="603"/>
      <c r="AC80" s="603"/>
      <c r="AG80" s="1484" t="s">
        <v>29</v>
      </c>
      <c r="AI80" s="1471" t="s">
        <v>1321</v>
      </c>
      <c r="AJ80" s="1460"/>
      <c r="AK80" s="1464" t="s">
        <v>29</v>
      </c>
      <c r="AM80" s="1465" t="s">
        <v>1321</v>
      </c>
      <c r="AO80" s="1485" t="s">
        <v>1313</v>
      </c>
      <c r="AQ80" s="1467" t="s">
        <v>29</v>
      </c>
      <c r="AS80" s="1468" t="s">
        <v>29</v>
      </c>
      <c r="AU80" s="1469" t="s">
        <v>29</v>
      </c>
      <c r="BE80" s="236"/>
      <c r="BF80" s="236"/>
      <c r="BG80" s="23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row>
    <row r="81" spans="1:91" ht="44.25">
      <c r="A81" s="603"/>
      <c r="B81" s="1370" t="s">
        <v>1625</v>
      </c>
      <c r="C81" s="1371" t="s">
        <v>1643</v>
      </c>
      <c r="D81" s="1452" t="s">
        <v>1625</v>
      </c>
      <c r="E81" s="1373" t="s">
        <v>460</v>
      </c>
      <c r="F81" s="1371" t="s">
        <v>1643</v>
      </c>
      <c r="G81" s="1453" t="s">
        <v>460</v>
      </c>
      <c r="H81" s="1375" t="s">
        <v>462</v>
      </c>
      <c r="I81" s="1371" t="s">
        <v>1643</v>
      </c>
      <c r="J81" s="1452" t="s">
        <v>462</v>
      </c>
      <c r="K81" s="1375" t="s">
        <v>1765</v>
      </c>
      <c r="L81" s="1371" t="s">
        <v>1643</v>
      </c>
      <c r="M81" s="1454" t="s">
        <v>1765</v>
      </c>
      <c r="N81" s="603"/>
      <c r="O81" s="1370" t="s">
        <v>1625</v>
      </c>
      <c r="P81" s="1371" t="s">
        <v>1643</v>
      </c>
      <c r="Q81" s="1455" t="s">
        <v>1625</v>
      </c>
      <c r="R81" s="1373" t="s">
        <v>460</v>
      </c>
      <c r="S81" s="1371" t="s">
        <v>1643</v>
      </c>
      <c r="T81" s="1456" t="s">
        <v>460</v>
      </c>
      <c r="U81" s="1375" t="s">
        <v>462</v>
      </c>
      <c r="V81" s="1371" t="s">
        <v>1643</v>
      </c>
      <c r="W81" s="1455" t="s">
        <v>462</v>
      </c>
      <c r="X81" s="1375" t="s">
        <v>1765</v>
      </c>
      <c r="Y81" s="1371" t="s">
        <v>1643</v>
      </c>
      <c r="Z81" s="1457" t="s">
        <v>1765</v>
      </c>
      <c r="AA81" s="603"/>
      <c r="AB81" s="603"/>
      <c r="AC81" s="603"/>
      <c r="AG81" s="1486" t="s">
        <v>30</v>
      </c>
      <c r="AI81" s="1471" t="s">
        <v>1329</v>
      </c>
      <c r="AJ81" s="1460"/>
      <c r="AK81" s="1464" t="s">
        <v>30</v>
      </c>
      <c r="AM81" s="1465" t="s">
        <v>1329</v>
      </c>
      <c r="AO81" s="1487" t="s">
        <v>1321</v>
      </c>
      <c r="AQ81" s="1467" t="s">
        <v>30</v>
      </c>
      <c r="AS81" s="1468" t="s">
        <v>30</v>
      </c>
      <c r="AU81" s="1469" t="s">
        <v>30</v>
      </c>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row>
    <row r="82" spans="1:91" ht="44.25">
      <c r="A82" s="603"/>
      <c r="B82" s="1370" t="s">
        <v>1634</v>
      </c>
      <c r="C82" s="1371" t="s">
        <v>1643</v>
      </c>
      <c r="D82" s="1452" t="s">
        <v>1634</v>
      </c>
      <c r="E82" s="1373" t="s">
        <v>1630</v>
      </c>
      <c r="F82" s="1371" t="s">
        <v>1643</v>
      </c>
      <c r="G82" s="1453" t="s">
        <v>1630</v>
      </c>
      <c r="H82" s="1375" t="s">
        <v>458</v>
      </c>
      <c r="I82" s="1371" t="s">
        <v>1643</v>
      </c>
      <c r="J82" s="1452" t="s">
        <v>458</v>
      </c>
      <c r="K82" s="1375" t="s">
        <v>1632</v>
      </c>
      <c r="L82" s="1371" t="s">
        <v>1643</v>
      </c>
      <c r="M82" s="1454" t="s">
        <v>1632</v>
      </c>
      <c r="N82" s="603"/>
      <c r="O82" s="1370" t="s">
        <v>1634</v>
      </c>
      <c r="P82" s="1371" t="s">
        <v>1643</v>
      </c>
      <c r="Q82" s="1455" t="s">
        <v>1634</v>
      </c>
      <c r="R82" s="1373" t="s">
        <v>1630</v>
      </c>
      <c r="S82" s="1371" t="s">
        <v>1643</v>
      </c>
      <c r="T82" s="1456" t="s">
        <v>1630</v>
      </c>
      <c r="U82" s="1375" t="s">
        <v>458</v>
      </c>
      <c r="V82" s="1371" t="s">
        <v>1643</v>
      </c>
      <c r="W82" s="1455" t="s">
        <v>458</v>
      </c>
      <c r="X82" s="1375" t="s">
        <v>1632</v>
      </c>
      <c r="Y82" s="1371" t="s">
        <v>1643</v>
      </c>
      <c r="Z82" s="1457" t="s">
        <v>1632</v>
      </c>
      <c r="AA82" s="603"/>
      <c r="AB82" s="603"/>
      <c r="AC82" s="603"/>
      <c r="AG82" s="1488" t="s">
        <v>31</v>
      </c>
      <c r="AI82" s="1471" t="s">
        <v>1335</v>
      </c>
      <c r="AJ82" s="1460"/>
      <c r="AK82" s="1464" t="s">
        <v>31</v>
      </c>
      <c r="AM82" s="1465" t="s">
        <v>1335</v>
      </c>
      <c r="AO82" s="1460"/>
      <c r="AQ82" s="1467" t="s">
        <v>31</v>
      </c>
      <c r="AS82" s="1468" t="s">
        <v>31</v>
      </c>
      <c r="AU82" s="1469" t="s">
        <v>31</v>
      </c>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row>
    <row r="83" spans="1:91" ht="44.25">
      <c r="A83" s="603"/>
      <c r="B83" s="1370" t="s">
        <v>1735</v>
      </c>
      <c r="C83" s="1371" t="s">
        <v>1643</v>
      </c>
      <c r="D83" s="1452" t="s">
        <v>1735</v>
      </c>
      <c r="E83" s="1373" t="s">
        <v>1641</v>
      </c>
      <c r="F83" s="1371" t="s">
        <v>1643</v>
      </c>
      <c r="G83" s="1453" t="s">
        <v>1641</v>
      </c>
      <c r="H83" s="1375" t="s">
        <v>994</v>
      </c>
      <c r="I83" s="1371" t="s">
        <v>1643</v>
      </c>
      <c r="J83" s="1452" t="s">
        <v>994</v>
      </c>
      <c r="K83" s="1375" t="s">
        <v>1762</v>
      </c>
      <c r="L83" s="1371" t="s">
        <v>1643</v>
      </c>
      <c r="M83" s="1454" t="s">
        <v>1762</v>
      </c>
      <c r="N83" s="603"/>
      <c r="O83" s="1370" t="s">
        <v>1735</v>
      </c>
      <c r="P83" s="1371" t="s">
        <v>1643</v>
      </c>
      <c r="Q83" s="1455" t="s">
        <v>1735</v>
      </c>
      <c r="R83" s="1373" t="s">
        <v>1641</v>
      </c>
      <c r="S83" s="1371" t="s">
        <v>1643</v>
      </c>
      <c r="T83" s="1456" t="s">
        <v>1641</v>
      </c>
      <c r="U83" s="1375" t="s">
        <v>994</v>
      </c>
      <c r="V83" s="1371" t="s">
        <v>1643</v>
      </c>
      <c r="W83" s="1455" t="s">
        <v>994</v>
      </c>
      <c r="X83" s="1375" t="s">
        <v>1762</v>
      </c>
      <c r="Y83" s="1371" t="s">
        <v>1643</v>
      </c>
      <c r="Z83" s="1457" t="s">
        <v>1762</v>
      </c>
      <c r="AA83" s="603"/>
      <c r="AB83" s="603"/>
      <c r="AC83" s="603"/>
      <c r="AG83" s="1489" t="s">
        <v>32</v>
      </c>
      <c r="AI83" s="1471" t="s">
        <v>1341</v>
      </c>
      <c r="AJ83" s="1460"/>
      <c r="AK83" s="1464" t="s">
        <v>32</v>
      </c>
      <c r="AM83" s="1465" t="s">
        <v>1341</v>
      </c>
      <c r="AO83" s="1460"/>
      <c r="AQ83" s="1467" t="s">
        <v>32</v>
      </c>
      <c r="AS83" s="1468" t="s">
        <v>32</v>
      </c>
      <c r="AU83" s="1469" t="s">
        <v>32</v>
      </c>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row>
    <row r="84" spans="1:91" ht="44.25">
      <c r="A84" s="603"/>
      <c r="B84" s="1370" t="s">
        <v>1638</v>
      </c>
      <c r="C84" s="1371" t="s">
        <v>1643</v>
      </c>
      <c r="D84" s="1452" t="s">
        <v>1638</v>
      </c>
      <c r="E84" s="1373" t="s">
        <v>1631</v>
      </c>
      <c r="F84" s="1371" t="s">
        <v>1643</v>
      </c>
      <c r="G84" s="1453" t="s">
        <v>1631</v>
      </c>
      <c r="H84" s="1375" t="s">
        <v>2787</v>
      </c>
      <c r="I84" s="1371" t="s">
        <v>1643</v>
      </c>
      <c r="J84" s="1452" t="s">
        <v>2787</v>
      </c>
      <c r="K84" s="1375" t="s">
        <v>1627</v>
      </c>
      <c r="L84" s="1371" t="s">
        <v>1643</v>
      </c>
      <c r="M84" s="1454" t="s">
        <v>1627</v>
      </c>
      <c r="N84" s="603"/>
      <c r="O84" s="1370" t="s">
        <v>1638</v>
      </c>
      <c r="P84" s="1371" t="s">
        <v>1643</v>
      </c>
      <c r="Q84" s="1455" t="s">
        <v>1638</v>
      </c>
      <c r="R84" s="1373" t="s">
        <v>1631</v>
      </c>
      <c r="S84" s="1371" t="s">
        <v>1643</v>
      </c>
      <c r="T84" s="1456" t="s">
        <v>1631</v>
      </c>
      <c r="U84" s="1375" t="s">
        <v>2787</v>
      </c>
      <c r="V84" s="1371" t="s">
        <v>1643</v>
      </c>
      <c r="W84" s="1455" t="s">
        <v>2787</v>
      </c>
      <c r="X84" s="1375" t="s">
        <v>1627</v>
      </c>
      <c r="Y84" s="1371" t="s">
        <v>1643</v>
      </c>
      <c r="Z84" s="1457" t="s">
        <v>1627</v>
      </c>
      <c r="AA84" s="603"/>
      <c r="AB84" s="603"/>
      <c r="AC84" s="603"/>
      <c r="AG84" s="1490" t="s">
        <v>33</v>
      </c>
      <c r="AI84" s="1471" t="s">
        <v>1345</v>
      </c>
      <c r="AJ84" s="1460"/>
      <c r="AK84" s="1464" t="s">
        <v>33</v>
      </c>
      <c r="AM84" s="1465" t="s">
        <v>1345</v>
      </c>
      <c r="AO84" s="1460"/>
      <c r="AQ84" s="1467" t="s">
        <v>33</v>
      </c>
      <c r="AS84" s="1468" t="s">
        <v>33</v>
      </c>
      <c r="AU84" s="1469" t="s">
        <v>33</v>
      </c>
    </row>
    <row r="85" spans="1:91" ht="44.25">
      <c r="A85" s="603"/>
      <c r="B85" s="1370" t="s">
        <v>1640</v>
      </c>
      <c r="C85" s="1371" t="s">
        <v>1643</v>
      </c>
      <c r="D85" s="1452" t="s">
        <v>1640</v>
      </c>
      <c r="E85" s="1373" t="s">
        <v>1642</v>
      </c>
      <c r="F85" s="1371" t="s">
        <v>1643</v>
      </c>
      <c r="G85" s="1453" t="s">
        <v>1642</v>
      </c>
      <c r="H85" s="1375" t="s">
        <v>1761</v>
      </c>
      <c r="I85" s="1371" t="s">
        <v>1643</v>
      </c>
      <c r="J85" s="1452" t="s">
        <v>1761</v>
      </c>
      <c r="K85" s="1375" t="s">
        <v>459</v>
      </c>
      <c r="L85" s="1371" t="s">
        <v>1643</v>
      </c>
      <c r="M85" s="1454" t="s">
        <v>459</v>
      </c>
      <c r="N85" s="603"/>
      <c r="O85" s="1370" t="s">
        <v>1640</v>
      </c>
      <c r="P85" s="1371" t="s">
        <v>1643</v>
      </c>
      <c r="Q85" s="1455" t="s">
        <v>1640</v>
      </c>
      <c r="R85" s="1373" t="s">
        <v>1642</v>
      </c>
      <c r="S85" s="1371" t="s">
        <v>1643</v>
      </c>
      <c r="T85" s="1456" t="s">
        <v>1642</v>
      </c>
      <c r="U85" s="1375" t="s">
        <v>1761</v>
      </c>
      <c r="V85" s="1371" t="s">
        <v>1643</v>
      </c>
      <c r="W85" s="1455" t="s">
        <v>1761</v>
      </c>
      <c r="X85" s="1375" t="s">
        <v>459</v>
      </c>
      <c r="Y85" s="1371" t="s">
        <v>1643</v>
      </c>
      <c r="Z85" s="1457" t="s">
        <v>459</v>
      </c>
      <c r="AA85" s="603"/>
      <c r="AB85" s="603"/>
      <c r="AC85" s="603"/>
      <c r="AG85" s="1491" t="s">
        <v>34</v>
      </c>
      <c r="AI85" s="1471" t="s">
        <v>1353</v>
      </c>
      <c r="AJ85" s="1460"/>
      <c r="AK85" s="1464" t="s">
        <v>34</v>
      </c>
      <c r="AM85" s="1465" t="s">
        <v>1353</v>
      </c>
      <c r="AO85" s="1460"/>
      <c r="AQ85" s="1467" t="s">
        <v>34</v>
      </c>
      <c r="AS85" s="1468" t="s">
        <v>34</v>
      </c>
      <c r="AU85" s="1469" t="s">
        <v>34</v>
      </c>
    </row>
    <row r="86" spans="1:91" s="217" customFormat="1" ht="44.25">
      <c r="A86" s="603"/>
      <c r="B86" s="1370" t="s">
        <v>1734</v>
      </c>
      <c r="C86" s="1371" t="s">
        <v>1643</v>
      </c>
      <c r="D86" s="1452" t="s">
        <v>1734</v>
      </c>
      <c r="E86" s="1373" t="s">
        <v>1629</v>
      </c>
      <c r="F86" s="1371" t="s">
        <v>1643</v>
      </c>
      <c r="G86" s="1453" t="s">
        <v>1629</v>
      </c>
      <c r="H86" s="1375" t="s">
        <v>1637</v>
      </c>
      <c r="I86" s="1371" t="s">
        <v>1643</v>
      </c>
      <c r="J86" s="1452" t="s">
        <v>1637</v>
      </c>
      <c r="K86" s="1375" t="s">
        <v>1707</v>
      </c>
      <c r="L86" s="1371" t="s">
        <v>1643</v>
      </c>
      <c r="M86" s="1454" t="s">
        <v>1707</v>
      </c>
      <c r="N86" s="603"/>
      <c r="O86" s="1370" t="s">
        <v>1734</v>
      </c>
      <c r="P86" s="1371" t="s">
        <v>1643</v>
      </c>
      <c r="Q86" s="1455" t="s">
        <v>1734</v>
      </c>
      <c r="R86" s="1373" t="s">
        <v>1629</v>
      </c>
      <c r="S86" s="1371" t="s">
        <v>1643</v>
      </c>
      <c r="T86" s="1456" t="s">
        <v>1629</v>
      </c>
      <c r="U86" s="1375" t="s">
        <v>1637</v>
      </c>
      <c r="V86" s="1371" t="s">
        <v>1643</v>
      </c>
      <c r="W86" s="1455" t="s">
        <v>1637</v>
      </c>
      <c r="X86" s="1375" t="s">
        <v>1707</v>
      </c>
      <c r="Y86" s="1371" t="s">
        <v>1643</v>
      </c>
      <c r="Z86" s="1457" t="s">
        <v>1707</v>
      </c>
      <c r="AA86" s="603"/>
      <c r="AB86" s="603"/>
      <c r="AC86" s="603"/>
      <c r="AG86" s="1492" t="s">
        <v>35</v>
      </c>
      <c r="AI86" s="1471" t="s">
        <v>1358</v>
      </c>
      <c r="AJ86" s="1460"/>
      <c r="AK86" s="1464" t="s">
        <v>35</v>
      </c>
      <c r="AM86" s="1465" t="s">
        <v>1358</v>
      </c>
      <c r="AO86" s="1460"/>
      <c r="AQ86" s="1467" t="s">
        <v>35</v>
      </c>
      <c r="AS86" s="1468" t="s">
        <v>35</v>
      </c>
      <c r="AU86" s="1469" t="s">
        <v>35</v>
      </c>
    </row>
    <row r="87" spans="1:91" s="217" customFormat="1" ht="44.25">
      <c r="A87" s="603"/>
      <c r="B87" s="1370" t="s">
        <v>1733</v>
      </c>
      <c r="C87" s="1371" t="s">
        <v>1643</v>
      </c>
      <c r="D87" s="1452" t="s">
        <v>1733</v>
      </c>
      <c r="E87" s="1373" t="s">
        <v>1644</v>
      </c>
      <c r="F87" s="1371" t="s">
        <v>1643</v>
      </c>
      <c r="G87" s="1453" t="s">
        <v>1644</v>
      </c>
      <c r="H87" s="1375" t="s">
        <v>1763</v>
      </c>
      <c r="I87" s="1371" t="s">
        <v>1643</v>
      </c>
      <c r="J87" s="1452" t="s">
        <v>1763</v>
      </c>
      <c r="K87" s="1375" t="s">
        <v>693</v>
      </c>
      <c r="L87" s="1371" t="s">
        <v>1643</v>
      </c>
      <c r="M87" s="1454" t="s">
        <v>693</v>
      </c>
      <c r="N87" s="603"/>
      <c r="O87" s="1370" t="s">
        <v>1733</v>
      </c>
      <c r="P87" s="1371" t="s">
        <v>1643</v>
      </c>
      <c r="Q87" s="1455" t="s">
        <v>1733</v>
      </c>
      <c r="R87" s="1373" t="s">
        <v>1644</v>
      </c>
      <c r="S87" s="1371" t="s">
        <v>1643</v>
      </c>
      <c r="T87" s="1456" t="s">
        <v>1644</v>
      </c>
      <c r="U87" s="1375" t="s">
        <v>1763</v>
      </c>
      <c r="V87" s="1371" t="s">
        <v>1643</v>
      </c>
      <c r="W87" s="1455" t="s">
        <v>1763</v>
      </c>
      <c r="X87" s="1375" t="s">
        <v>693</v>
      </c>
      <c r="Y87" s="1371" t="s">
        <v>1643</v>
      </c>
      <c r="Z87" s="1457" t="s">
        <v>693</v>
      </c>
      <c r="AA87" s="603"/>
      <c r="AB87" s="603"/>
      <c r="AC87" s="603"/>
      <c r="AG87" s="1493" t="s">
        <v>36</v>
      </c>
      <c r="AI87" s="1471" t="s">
        <v>1363</v>
      </c>
      <c r="AJ87" s="1460"/>
      <c r="AK87" s="1464" t="s">
        <v>36</v>
      </c>
      <c r="AM87" s="1465" t="s">
        <v>1363</v>
      </c>
      <c r="AO87" s="1460"/>
      <c r="AQ87" s="1467" t="s">
        <v>36</v>
      </c>
      <c r="AS87" s="1468" t="s">
        <v>36</v>
      </c>
      <c r="AU87" s="1469" t="s">
        <v>36</v>
      </c>
    </row>
    <row r="88" spans="1:91" s="217" customFormat="1" ht="44.25">
      <c r="A88" s="603"/>
      <c r="B88" s="1370"/>
      <c r="C88" s="1371" t="s">
        <v>1643</v>
      </c>
      <c r="D88" s="1452"/>
      <c r="E88" s="1373" t="s">
        <v>1633</v>
      </c>
      <c r="F88" s="1371" t="s">
        <v>1643</v>
      </c>
      <c r="G88" s="1453" t="s">
        <v>1633</v>
      </c>
      <c r="H88" s="1375" t="s">
        <v>1636</v>
      </c>
      <c r="I88" s="1371" t="s">
        <v>1643</v>
      </c>
      <c r="J88" s="1452" t="s">
        <v>1636</v>
      </c>
      <c r="K88" s="1375"/>
      <c r="L88" s="1371" t="s">
        <v>1643</v>
      </c>
      <c r="M88" s="1454"/>
      <c r="N88" s="603"/>
      <c r="O88" s="1370"/>
      <c r="P88" s="1371" t="s">
        <v>1643</v>
      </c>
      <c r="Q88" s="1455"/>
      <c r="R88" s="1373" t="s">
        <v>1633</v>
      </c>
      <c r="S88" s="1371" t="s">
        <v>1643</v>
      </c>
      <c r="T88" s="1456" t="s">
        <v>1633</v>
      </c>
      <c r="U88" s="1375" t="s">
        <v>1636</v>
      </c>
      <c r="V88" s="1371" t="s">
        <v>1643</v>
      </c>
      <c r="W88" s="1455" t="s">
        <v>1636</v>
      </c>
      <c r="X88" s="1375"/>
      <c r="Y88" s="1371" t="s">
        <v>1643</v>
      </c>
      <c r="Z88" s="1457"/>
      <c r="AA88" s="603"/>
      <c r="AB88" s="603"/>
      <c r="AC88" s="603"/>
      <c r="AG88" s="1494" t="s">
        <v>37</v>
      </c>
      <c r="AI88" s="1471" t="s">
        <v>1368</v>
      </c>
      <c r="AJ88" s="1460"/>
      <c r="AK88" s="1464" t="s">
        <v>37</v>
      </c>
      <c r="AM88" s="1465" t="s">
        <v>1368</v>
      </c>
      <c r="AO88" s="1460"/>
      <c r="AQ88" s="1467" t="s">
        <v>37</v>
      </c>
      <c r="AS88" s="1468" t="s">
        <v>37</v>
      </c>
      <c r="AU88" s="1469" t="s">
        <v>37</v>
      </c>
    </row>
    <row r="89" spans="1:91" s="217" customFormat="1" ht="18.75">
      <c r="A89" s="1495"/>
      <c r="B89" s="1496"/>
      <c r="C89" s="1497"/>
      <c r="D89" s="1497"/>
      <c r="E89" s="1497"/>
      <c r="F89" s="1497"/>
      <c r="G89" s="1497"/>
      <c r="H89" s="1497"/>
      <c r="I89" s="1497"/>
      <c r="J89" s="1497"/>
      <c r="K89" s="1497"/>
      <c r="L89" s="1497"/>
      <c r="M89" s="1498"/>
      <c r="N89" s="1499"/>
      <c r="O89" s="1496"/>
      <c r="P89" s="1497"/>
      <c r="Q89" s="1497"/>
      <c r="R89" s="1497"/>
      <c r="S89" s="1497"/>
      <c r="T89" s="1497"/>
      <c r="U89" s="1497"/>
      <c r="V89" s="1497"/>
      <c r="W89" s="1497"/>
      <c r="X89" s="1497"/>
      <c r="Y89" s="1497"/>
      <c r="Z89" s="1498"/>
      <c r="AA89" s="1499"/>
      <c r="AB89" s="1495"/>
      <c r="AC89" s="1495"/>
      <c r="AG89" s="1500" t="s">
        <v>38</v>
      </c>
      <c r="AI89" s="1471" t="s">
        <v>1374</v>
      </c>
      <c r="AJ89" s="1460"/>
      <c r="AK89" s="1464" t="s">
        <v>38</v>
      </c>
      <c r="AM89" s="1465" t="s">
        <v>1374</v>
      </c>
      <c r="AO89" s="1460"/>
      <c r="AQ89" s="1467" t="s">
        <v>38</v>
      </c>
      <c r="AS89" s="1468" t="s">
        <v>38</v>
      </c>
      <c r="AU89" s="1469" t="s">
        <v>38</v>
      </c>
    </row>
    <row r="90" spans="1:91" s="217" customFormat="1" ht="18.75">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G90" s="1501" t="s">
        <v>39</v>
      </c>
      <c r="AI90" s="1471" t="s">
        <v>1379</v>
      </c>
      <c r="AJ90" s="1460"/>
      <c r="AK90" s="1464" t="s">
        <v>39</v>
      </c>
      <c r="AM90" s="1465" t="s">
        <v>1379</v>
      </c>
      <c r="AO90" s="1460"/>
      <c r="AQ90" s="1467" t="s">
        <v>39</v>
      </c>
      <c r="AS90" s="1468" t="s">
        <v>39</v>
      </c>
      <c r="AU90" s="1469" t="s">
        <v>39</v>
      </c>
    </row>
    <row r="91" spans="1:91" s="217" customFormat="1" ht="18.75">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G91" s="1501" t="s">
        <v>40</v>
      </c>
      <c r="AI91" s="1471" t="s">
        <v>2795</v>
      </c>
      <c r="AJ91" s="1460"/>
      <c r="AK91" s="1464" t="s">
        <v>40</v>
      </c>
      <c r="AM91" s="1502"/>
      <c r="AO91" s="1460"/>
      <c r="AQ91" s="1467" t="s">
        <v>40</v>
      </c>
      <c r="AS91" s="1468" t="s">
        <v>40</v>
      </c>
      <c r="AU91" s="1469" t="s">
        <v>40</v>
      </c>
    </row>
    <row r="92" spans="1:91" s="217" customFormat="1" ht="30">
      <c r="A92" s="78"/>
      <c r="B92" s="1347" t="s">
        <v>2775</v>
      </c>
      <c r="C92" s="1348"/>
      <c r="D92" s="1349" t="s">
        <v>2776</v>
      </c>
      <c r="E92" s="1503" t="s">
        <v>2796</v>
      </c>
      <c r="F92" s="1504"/>
      <c r="G92" s="1504"/>
      <c r="H92" s="1504"/>
      <c r="I92" s="1504"/>
      <c r="J92" s="1504"/>
      <c r="K92" s="1504"/>
      <c r="L92" s="1504"/>
      <c r="M92" s="1505"/>
      <c r="N92" s="78"/>
      <c r="O92" s="1347" t="s">
        <v>2775</v>
      </c>
      <c r="P92" s="1348"/>
      <c r="Q92" s="1349" t="s">
        <v>2776</v>
      </c>
      <c r="R92" s="1350" t="s">
        <v>2797</v>
      </c>
      <c r="S92" s="1351"/>
      <c r="T92" s="1351"/>
      <c r="U92" s="1351"/>
      <c r="V92" s="1351"/>
      <c r="W92" s="1351"/>
      <c r="X92" s="1351"/>
      <c r="Y92" s="1351"/>
      <c r="Z92" s="1352"/>
      <c r="AA92" s="78"/>
      <c r="AB92" s="78"/>
      <c r="AC92" s="78"/>
    </row>
    <row r="93" spans="1:91" s="217" customFormat="1" ht="30">
      <c r="A93" s="78"/>
      <c r="B93" s="1356" t="s">
        <v>2780</v>
      </c>
      <c r="C93" s="1357" t="s">
        <v>1643</v>
      </c>
      <c r="D93" s="1506" t="str">
        <f>B93</f>
        <v>Aa</v>
      </c>
      <c r="E93" s="1507" t="s">
        <v>2798</v>
      </c>
      <c r="F93" s="1508"/>
      <c r="G93" s="1509"/>
      <c r="H93" s="1509"/>
      <c r="I93" s="1509"/>
      <c r="J93" s="1509"/>
      <c r="K93" s="1509"/>
      <c r="L93" s="1509"/>
      <c r="M93" s="1510"/>
      <c r="N93" s="78"/>
      <c r="O93" s="1356" t="s">
        <v>2780</v>
      </c>
      <c r="P93" s="1357" t="s">
        <v>1643</v>
      </c>
      <c r="Q93" s="1511" t="str">
        <f>O93</f>
        <v>Aa</v>
      </c>
      <c r="R93" s="1448" t="s">
        <v>2779</v>
      </c>
      <c r="S93" s="1508"/>
      <c r="T93" s="1509"/>
      <c r="U93" s="1509"/>
      <c r="V93" s="1509"/>
      <c r="W93" s="1509"/>
      <c r="X93" s="1509"/>
      <c r="Y93" s="1509"/>
      <c r="Z93" s="1510"/>
      <c r="AA93" s="78"/>
      <c r="AB93" s="78"/>
      <c r="AC93" s="78"/>
    </row>
    <row r="94" spans="1:91" s="217" customFormat="1">
      <c r="A94" s="78"/>
      <c r="B94" s="1365"/>
      <c r="C94" s="78"/>
      <c r="D94" s="78"/>
      <c r="E94" s="78"/>
      <c r="F94" s="78"/>
      <c r="G94" s="78"/>
      <c r="H94" s="78"/>
      <c r="I94" s="78"/>
      <c r="J94" s="78"/>
      <c r="K94" s="78"/>
      <c r="L94" s="78"/>
      <c r="M94" s="1366"/>
      <c r="N94" s="78"/>
      <c r="O94" s="1365"/>
      <c r="P94" s="78"/>
      <c r="Q94" s="78"/>
      <c r="R94" s="78"/>
      <c r="S94" s="78"/>
      <c r="T94" s="78"/>
      <c r="U94" s="78"/>
      <c r="V94" s="78"/>
      <c r="W94" s="78"/>
      <c r="X94" s="78"/>
      <c r="Y94" s="78"/>
      <c r="Z94" s="1366"/>
      <c r="AA94" s="78"/>
      <c r="AB94" s="78"/>
      <c r="AC94" s="78"/>
    </row>
    <row r="95" spans="1:91" s="217" customFormat="1">
      <c r="A95" s="78"/>
      <c r="B95" s="1368" t="s">
        <v>2781</v>
      </c>
      <c r="C95" s="4694" t="s">
        <v>2782</v>
      </c>
      <c r="D95" s="4695"/>
      <c r="E95" s="1369" t="s">
        <v>2783</v>
      </c>
      <c r="F95" s="4694" t="s">
        <v>2782</v>
      </c>
      <c r="G95" s="4695"/>
      <c r="H95" s="1369" t="s">
        <v>2784</v>
      </c>
      <c r="I95" s="4694" t="s">
        <v>2782</v>
      </c>
      <c r="J95" s="4695"/>
      <c r="K95" s="1369" t="s">
        <v>2785</v>
      </c>
      <c r="L95" s="4694" t="s">
        <v>2782</v>
      </c>
      <c r="M95" s="4696"/>
      <c r="N95" s="78"/>
      <c r="O95" s="1368" t="s">
        <v>2781</v>
      </c>
      <c r="P95" s="4663" t="s">
        <v>2782</v>
      </c>
      <c r="Q95" s="4664"/>
      <c r="R95" s="1369" t="s">
        <v>2783</v>
      </c>
      <c r="S95" s="4663" t="s">
        <v>2782</v>
      </c>
      <c r="T95" s="4664"/>
      <c r="U95" s="1369" t="s">
        <v>2784</v>
      </c>
      <c r="V95" s="4663" t="s">
        <v>2782</v>
      </c>
      <c r="W95" s="4664"/>
      <c r="X95" s="1369" t="s">
        <v>2785</v>
      </c>
      <c r="Y95" s="4663" t="s">
        <v>2782</v>
      </c>
      <c r="Z95" s="4665"/>
      <c r="AA95" s="78"/>
      <c r="AB95" s="78"/>
      <c r="AC95" s="78"/>
    </row>
    <row r="96" spans="1:91" s="217" customFormat="1" ht="44.25">
      <c r="A96" s="603"/>
      <c r="B96" s="1370" t="s">
        <v>233</v>
      </c>
      <c r="C96" s="1371" t="s">
        <v>1643</v>
      </c>
      <c r="D96" s="1512" t="s">
        <v>233</v>
      </c>
      <c r="E96" s="1373" t="s">
        <v>1608</v>
      </c>
      <c r="F96" s="1371" t="s">
        <v>1643</v>
      </c>
      <c r="G96" s="1513" t="s">
        <v>1608</v>
      </c>
      <c r="H96" s="1375">
        <v>1</v>
      </c>
      <c r="I96" s="1371" t="s">
        <v>1643</v>
      </c>
      <c r="J96" s="1512">
        <v>1</v>
      </c>
      <c r="K96" s="1375">
        <v>27</v>
      </c>
      <c r="L96" s="1371" t="s">
        <v>1643</v>
      </c>
      <c r="M96" s="1514">
        <v>27</v>
      </c>
      <c r="N96" s="603"/>
      <c r="O96" s="1370" t="s">
        <v>233</v>
      </c>
      <c r="P96" s="1371" t="s">
        <v>1643</v>
      </c>
      <c r="Q96" s="1515" t="s">
        <v>233</v>
      </c>
      <c r="R96" s="1373" t="s">
        <v>1608</v>
      </c>
      <c r="S96" s="1371" t="s">
        <v>1643</v>
      </c>
      <c r="T96" s="1516" t="s">
        <v>1608</v>
      </c>
      <c r="U96" s="1375">
        <v>1</v>
      </c>
      <c r="V96" s="1371" t="s">
        <v>1643</v>
      </c>
      <c r="W96" s="1515">
        <v>1</v>
      </c>
      <c r="X96" s="1375">
        <v>27</v>
      </c>
      <c r="Y96" s="1371" t="s">
        <v>1643</v>
      </c>
      <c r="Z96" s="1517">
        <v>27</v>
      </c>
      <c r="AA96" s="603"/>
      <c r="AB96" s="603"/>
      <c r="AC96" s="603"/>
    </row>
    <row r="97" spans="1:29" s="217" customFormat="1" ht="44.25">
      <c r="A97" s="603"/>
      <c r="B97" s="1370" t="s">
        <v>41</v>
      </c>
      <c r="C97" s="1371" t="s">
        <v>1643</v>
      </c>
      <c r="D97" s="1512" t="s">
        <v>41</v>
      </c>
      <c r="E97" s="1373" t="s">
        <v>1626</v>
      </c>
      <c r="F97" s="1371" t="s">
        <v>1643</v>
      </c>
      <c r="G97" s="1513" t="s">
        <v>1626</v>
      </c>
      <c r="H97" s="1375">
        <v>2</v>
      </c>
      <c r="I97" s="1371" t="s">
        <v>1643</v>
      </c>
      <c r="J97" s="1512">
        <v>2</v>
      </c>
      <c r="K97" s="1375">
        <v>28</v>
      </c>
      <c r="L97" s="1371" t="s">
        <v>1643</v>
      </c>
      <c r="M97" s="1514">
        <v>28</v>
      </c>
      <c r="N97" s="603"/>
      <c r="O97" s="1370" t="s">
        <v>41</v>
      </c>
      <c r="P97" s="1371" t="s">
        <v>1643</v>
      </c>
      <c r="Q97" s="1515" t="s">
        <v>41</v>
      </c>
      <c r="R97" s="1373" t="s">
        <v>1626</v>
      </c>
      <c r="S97" s="1371" t="s">
        <v>1643</v>
      </c>
      <c r="T97" s="1516" t="s">
        <v>1626</v>
      </c>
      <c r="U97" s="1375">
        <v>2</v>
      </c>
      <c r="V97" s="1371" t="s">
        <v>1643</v>
      </c>
      <c r="W97" s="1515">
        <v>2</v>
      </c>
      <c r="X97" s="1375">
        <v>28</v>
      </c>
      <c r="Y97" s="1371" t="s">
        <v>1643</v>
      </c>
      <c r="Z97" s="1517">
        <v>28</v>
      </c>
      <c r="AA97" s="603"/>
      <c r="AB97" s="603"/>
      <c r="AC97" s="603"/>
    </row>
    <row r="98" spans="1:29" s="217" customFormat="1" ht="44.25">
      <c r="A98" s="603"/>
      <c r="B98" s="1370" t="s">
        <v>42</v>
      </c>
      <c r="C98" s="1371" t="s">
        <v>1643</v>
      </c>
      <c r="D98" s="1512" t="s">
        <v>42</v>
      </c>
      <c r="E98" s="1373" t="s">
        <v>1645</v>
      </c>
      <c r="F98" s="1371" t="s">
        <v>1643</v>
      </c>
      <c r="G98" s="1513" t="s">
        <v>1645</v>
      </c>
      <c r="H98" s="1375">
        <v>3</v>
      </c>
      <c r="I98" s="1371" t="s">
        <v>1643</v>
      </c>
      <c r="J98" s="1512">
        <v>3</v>
      </c>
      <c r="K98" s="1375">
        <v>29</v>
      </c>
      <c r="L98" s="1371" t="s">
        <v>1643</v>
      </c>
      <c r="M98" s="1514">
        <v>29</v>
      </c>
      <c r="N98" s="603"/>
      <c r="O98" s="1370" t="s">
        <v>42</v>
      </c>
      <c r="P98" s="1371" t="s">
        <v>1643</v>
      </c>
      <c r="Q98" s="1515" t="s">
        <v>42</v>
      </c>
      <c r="R98" s="1373" t="s">
        <v>1645</v>
      </c>
      <c r="S98" s="1371" t="s">
        <v>1643</v>
      </c>
      <c r="T98" s="1516" t="s">
        <v>1645</v>
      </c>
      <c r="U98" s="1375">
        <v>3</v>
      </c>
      <c r="V98" s="1371" t="s">
        <v>1643</v>
      </c>
      <c r="W98" s="1515">
        <v>3</v>
      </c>
      <c r="X98" s="1375">
        <v>29</v>
      </c>
      <c r="Y98" s="1371" t="s">
        <v>1643</v>
      </c>
      <c r="Z98" s="1517">
        <v>29</v>
      </c>
      <c r="AA98" s="603"/>
      <c r="AB98" s="603"/>
      <c r="AC98" s="603"/>
    </row>
    <row r="99" spans="1:29" s="217" customFormat="1" ht="44.25">
      <c r="A99" s="603"/>
      <c r="B99" s="1370" t="s">
        <v>43</v>
      </c>
      <c r="C99" s="1371" t="s">
        <v>1643</v>
      </c>
      <c r="D99" s="1512" t="s">
        <v>43</v>
      </c>
      <c r="E99" s="1373" t="s">
        <v>1653</v>
      </c>
      <c r="F99" s="1371" t="s">
        <v>1643</v>
      </c>
      <c r="G99" s="1513" t="s">
        <v>1653</v>
      </c>
      <c r="H99" s="1375">
        <v>4</v>
      </c>
      <c r="I99" s="1371" t="s">
        <v>1643</v>
      </c>
      <c r="J99" s="1512">
        <v>4</v>
      </c>
      <c r="K99" s="1375">
        <v>30</v>
      </c>
      <c r="L99" s="1371" t="s">
        <v>1643</v>
      </c>
      <c r="M99" s="1514">
        <v>30</v>
      </c>
      <c r="N99" s="603"/>
      <c r="O99" s="1370" t="s">
        <v>43</v>
      </c>
      <c r="P99" s="1371" t="s">
        <v>1643</v>
      </c>
      <c r="Q99" s="1515" t="s">
        <v>43</v>
      </c>
      <c r="R99" s="1373" t="s">
        <v>1653</v>
      </c>
      <c r="S99" s="1371" t="s">
        <v>1643</v>
      </c>
      <c r="T99" s="1516" t="s">
        <v>1653</v>
      </c>
      <c r="U99" s="1375">
        <v>4</v>
      </c>
      <c r="V99" s="1371" t="s">
        <v>1643</v>
      </c>
      <c r="W99" s="1515">
        <v>4</v>
      </c>
      <c r="X99" s="1375">
        <v>30</v>
      </c>
      <c r="Y99" s="1371" t="s">
        <v>1643</v>
      </c>
      <c r="Z99" s="1517">
        <v>30</v>
      </c>
      <c r="AA99" s="603"/>
      <c r="AB99" s="603"/>
      <c r="AC99" s="603"/>
    </row>
    <row r="100" spans="1:29" s="217" customFormat="1" ht="44.25">
      <c r="A100" s="603"/>
      <c r="B100" s="1370" t="s">
        <v>44</v>
      </c>
      <c r="C100" s="1371" t="s">
        <v>1643</v>
      </c>
      <c r="D100" s="1512" t="s">
        <v>44</v>
      </c>
      <c r="E100" s="1373" t="s">
        <v>1655</v>
      </c>
      <c r="F100" s="1371" t="s">
        <v>1643</v>
      </c>
      <c r="G100" s="1513" t="s">
        <v>1655</v>
      </c>
      <c r="H100" s="1375">
        <v>5</v>
      </c>
      <c r="I100" s="1371" t="s">
        <v>1643</v>
      </c>
      <c r="J100" s="1512">
        <v>5</v>
      </c>
      <c r="K100" s="1375">
        <v>31</v>
      </c>
      <c r="L100" s="1371" t="s">
        <v>1643</v>
      </c>
      <c r="M100" s="1514">
        <v>31</v>
      </c>
      <c r="N100" s="603"/>
      <c r="O100" s="1370" t="s">
        <v>44</v>
      </c>
      <c r="P100" s="1371" t="s">
        <v>1643</v>
      </c>
      <c r="Q100" s="1515" t="s">
        <v>44</v>
      </c>
      <c r="R100" s="1373" t="s">
        <v>1655</v>
      </c>
      <c r="S100" s="1371" t="s">
        <v>1643</v>
      </c>
      <c r="T100" s="1516" t="s">
        <v>1655</v>
      </c>
      <c r="U100" s="1375">
        <v>5</v>
      </c>
      <c r="V100" s="1371" t="s">
        <v>1643</v>
      </c>
      <c r="W100" s="1515">
        <v>5</v>
      </c>
      <c r="X100" s="1375">
        <v>31</v>
      </c>
      <c r="Y100" s="1371" t="s">
        <v>1643</v>
      </c>
      <c r="Z100" s="1517">
        <v>31</v>
      </c>
      <c r="AA100" s="603"/>
      <c r="AB100" s="603"/>
      <c r="AC100" s="603"/>
    </row>
    <row r="101" spans="1:29" s="217" customFormat="1" ht="44.25">
      <c r="A101" s="603"/>
      <c r="B101" s="1370" t="s">
        <v>232</v>
      </c>
      <c r="C101" s="1371" t="s">
        <v>1643</v>
      </c>
      <c r="D101" s="1512" t="s">
        <v>232</v>
      </c>
      <c r="E101" s="1373" t="s">
        <v>1656</v>
      </c>
      <c r="F101" s="1371" t="s">
        <v>1643</v>
      </c>
      <c r="G101" s="1513" t="s">
        <v>1656</v>
      </c>
      <c r="H101" s="1375">
        <v>6</v>
      </c>
      <c r="I101" s="1371" t="s">
        <v>1643</v>
      </c>
      <c r="J101" s="1512">
        <v>6</v>
      </c>
      <c r="K101" s="1375">
        <v>32</v>
      </c>
      <c r="L101" s="1371" t="s">
        <v>1643</v>
      </c>
      <c r="M101" s="1514">
        <v>32</v>
      </c>
      <c r="N101" s="603"/>
      <c r="O101" s="1370" t="s">
        <v>232</v>
      </c>
      <c r="P101" s="1371" t="s">
        <v>1643</v>
      </c>
      <c r="Q101" s="1515" t="s">
        <v>232</v>
      </c>
      <c r="R101" s="1373" t="s">
        <v>1656</v>
      </c>
      <c r="S101" s="1371" t="s">
        <v>1643</v>
      </c>
      <c r="T101" s="1516" t="s">
        <v>1656</v>
      </c>
      <c r="U101" s="1375">
        <v>6</v>
      </c>
      <c r="V101" s="1371" t="s">
        <v>1643</v>
      </c>
      <c r="W101" s="1515">
        <v>6</v>
      </c>
      <c r="X101" s="1375">
        <v>32</v>
      </c>
      <c r="Y101" s="1371" t="s">
        <v>1643</v>
      </c>
      <c r="Z101" s="1517">
        <v>32</v>
      </c>
      <c r="AA101" s="603"/>
      <c r="AB101" s="603"/>
      <c r="AC101" s="603"/>
    </row>
    <row r="102" spans="1:29" s="217" customFormat="1" ht="44.25">
      <c r="A102" s="603"/>
      <c r="B102" s="1370" t="s">
        <v>45</v>
      </c>
      <c r="C102" s="1371" t="s">
        <v>1643</v>
      </c>
      <c r="D102" s="1512" t="s">
        <v>45</v>
      </c>
      <c r="E102" s="1373" t="s">
        <v>1657</v>
      </c>
      <c r="F102" s="1371" t="s">
        <v>1643</v>
      </c>
      <c r="G102" s="1513" t="s">
        <v>1657</v>
      </c>
      <c r="H102" s="1375">
        <v>7</v>
      </c>
      <c r="I102" s="1371" t="s">
        <v>1643</v>
      </c>
      <c r="J102" s="1512">
        <v>7</v>
      </c>
      <c r="K102" s="1375">
        <v>33</v>
      </c>
      <c r="L102" s="1371" t="s">
        <v>1643</v>
      </c>
      <c r="M102" s="1514">
        <v>33</v>
      </c>
      <c r="N102" s="603"/>
      <c r="O102" s="1370" t="s">
        <v>45</v>
      </c>
      <c r="P102" s="1371" t="s">
        <v>1643</v>
      </c>
      <c r="Q102" s="1515" t="s">
        <v>45</v>
      </c>
      <c r="R102" s="1373" t="s">
        <v>1657</v>
      </c>
      <c r="S102" s="1371" t="s">
        <v>1643</v>
      </c>
      <c r="T102" s="1516" t="s">
        <v>1657</v>
      </c>
      <c r="U102" s="1375">
        <v>7</v>
      </c>
      <c r="V102" s="1371" t="s">
        <v>1643</v>
      </c>
      <c r="W102" s="1515">
        <v>7</v>
      </c>
      <c r="X102" s="1375">
        <v>33</v>
      </c>
      <c r="Y102" s="1371" t="s">
        <v>1643</v>
      </c>
      <c r="Z102" s="1517">
        <v>33</v>
      </c>
      <c r="AA102" s="603"/>
      <c r="AB102" s="603"/>
      <c r="AC102" s="603"/>
    </row>
    <row r="103" spans="1:29" s="217" customFormat="1" ht="44.25">
      <c r="A103" s="603"/>
      <c r="B103" s="1370" t="s">
        <v>46</v>
      </c>
      <c r="C103" s="1371" t="s">
        <v>1643</v>
      </c>
      <c r="D103" s="1512" t="s">
        <v>46</v>
      </c>
      <c r="E103" s="1373" t="s">
        <v>1660</v>
      </c>
      <c r="F103" s="1371" t="s">
        <v>1643</v>
      </c>
      <c r="G103" s="1513" t="s">
        <v>1660</v>
      </c>
      <c r="H103" s="1375">
        <v>8</v>
      </c>
      <c r="I103" s="1371" t="s">
        <v>1643</v>
      </c>
      <c r="J103" s="1512">
        <v>8</v>
      </c>
      <c r="K103" s="1375">
        <v>34</v>
      </c>
      <c r="L103" s="1371" t="s">
        <v>1643</v>
      </c>
      <c r="M103" s="1514">
        <v>34</v>
      </c>
      <c r="N103" s="603"/>
      <c r="O103" s="1370" t="s">
        <v>46</v>
      </c>
      <c r="P103" s="1371" t="s">
        <v>1643</v>
      </c>
      <c r="Q103" s="1515" t="s">
        <v>46</v>
      </c>
      <c r="R103" s="1373" t="s">
        <v>1660</v>
      </c>
      <c r="S103" s="1371" t="s">
        <v>1643</v>
      </c>
      <c r="T103" s="1516" t="s">
        <v>1660</v>
      </c>
      <c r="U103" s="1375">
        <v>8</v>
      </c>
      <c r="V103" s="1371" t="s">
        <v>1643</v>
      </c>
      <c r="W103" s="1515">
        <v>8</v>
      </c>
      <c r="X103" s="1375">
        <v>34</v>
      </c>
      <c r="Y103" s="1371" t="s">
        <v>1643</v>
      </c>
      <c r="Z103" s="1517">
        <v>34</v>
      </c>
      <c r="AA103" s="603"/>
      <c r="AB103" s="603"/>
      <c r="AC103" s="603"/>
    </row>
    <row r="104" spans="1:29" s="217" customFormat="1" ht="44.25">
      <c r="A104" s="603"/>
      <c r="B104" s="1370" t="s">
        <v>231</v>
      </c>
      <c r="C104" s="1371" t="s">
        <v>1643</v>
      </c>
      <c r="D104" s="1512" t="s">
        <v>231</v>
      </c>
      <c r="E104" s="1373" t="s">
        <v>1661</v>
      </c>
      <c r="F104" s="1371" t="s">
        <v>1643</v>
      </c>
      <c r="G104" s="1513" t="s">
        <v>1661</v>
      </c>
      <c r="H104" s="1375">
        <v>9</v>
      </c>
      <c r="I104" s="1371" t="s">
        <v>1643</v>
      </c>
      <c r="J104" s="1512">
        <v>9</v>
      </c>
      <c r="K104" s="1375">
        <v>35</v>
      </c>
      <c r="L104" s="1371" t="s">
        <v>1643</v>
      </c>
      <c r="M104" s="1514">
        <v>35</v>
      </c>
      <c r="N104" s="603"/>
      <c r="O104" s="1370" t="s">
        <v>231</v>
      </c>
      <c r="P104" s="1371" t="s">
        <v>1643</v>
      </c>
      <c r="Q104" s="1515" t="s">
        <v>231</v>
      </c>
      <c r="R104" s="1373" t="s">
        <v>1661</v>
      </c>
      <c r="S104" s="1371" t="s">
        <v>1643</v>
      </c>
      <c r="T104" s="1516" t="s">
        <v>1661</v>
      </c>
      <c r="U104" s="1375">
        <v>9</v>
      </c>
      <c r="V104" s="1371" t="s">
        <v>1643</v>
      </c>
      <c r="W104" s="1515">
        <v>9</v>
      </c>
      <c r="X104" s="1375">
        <v>35</v>
      </c>
      <c r="Y104" s="1371" t="s">
        <v>1643</v>
      </c>
      <c r="Z104" s="1517">
        <v>35</v>
      </c>
      <c r="AA104" s="603"/>
      <c r="AB104" s="603"/>
      <c r="AC104" s="603"/>
    </row>
    <row r="105" spans="1:29" s="217" customFormat="1" ht="44.25">
      <c r="A105" s="603"/>
      <c r="B105" s="1370" t="s">
        <v>123</v>
      </c>
      <c r="C105" s="1371" t="s">
        <v>1643</v>
      </c>
      <c r="D105" s="1512" t="s">
        <v>123</v>
      </c>
      <c r="E105" s="1373" t="s">
        <v>1663</v>
      </c>
      <c r="F105" s="1371" t="s">
        <v>1643</v>
      </c>
      <c r="G105" s="1513" t="s">
        <v>1663</v>
      </c>
      <c r="H105" s="1375">
        <v>10</v>
      </c>
      <c r="I105" s="1371" t="s">
        <v>1643</v>
      </c>
      <c r="J105" s="1512">
        <v>10</v>
      </c>
      <c r="K105" s="1375">
        <v>36</v>
      </c>
      <c r="L105" s="1371" t="s">
        <v>1643</v>
      </c>
      <c r="M105" s="1514">
        <v>36</v>
      </c>
      <c r="N105" s="603"/>
      <c r="O105" s="1370" t="s">
        <v>123</v>
      </c>
      <c r="P105" s="1371" t="s">
        <v>1643</v>
      </c>
      <c r="Q105" s="1515" t="s">
        <v>123</v>
      </c>
      <c r="R105" s="1373" t="s">
        <v>1663</v>
      </c>
      <c r="S105" s="1371" t="s">
        <v>1643</v>
      </c>
      <c r="T105" s="1516" t="s">
        <v>1663</v>
      </c>
      <c r="U105" s="1375">
        <v>10</v>
      </c>
      <c r="V105" s="1371" t="s">
        <v>1643</v>
      </c>
      <c r="W105" s="1515">
        <v>10</v>
      </c>
      <c r="X105" s="1375">
        <v>36</v>
      </c>
      <c r="Y105" s="1371" t="s">
        <v>1643</v>
      </c>
      <c r="Z105" s="1517">
        <v>36</v>
      </c>
      <c r="AA105" s="603"/>
      <c r="AB105" s="603"/>
      <c r="AC105" s="603"/>
    </row>
    <row r="106" spans="1:29" s="217" customFormat="1" ht="44.25">
      <c r="A106" s="603"/>
      <c r="B106" s="1370" t="s">
        <v>876</v>
      </c>
      <c r="C106" s="1371" t="s">
        <v>1643</v>
      </c>
      <c r="D106" s="1512" t="s">
        <v>876</v>
      </c>
      <c r="E106" s="1373" t="s">
        <v>1665</v>
      </c>
      <c r="F106" s="1371" t="s">
        <v>1643</v>
      </c>
      <c r="G106" s="1513" t="s">
        <v>1665</v>
      </c>
      <c r="H106" s="1375">
        <v>11</v>
      </c>
      <c r="I106" s="1371" t="s">
        <v>1643</v>
      </c>
      <c r="J106" s="1512">
        <v>11</v>
      </c>
      <c r="K106" s="1375">
        <v>37</v>
      </c>
      <c r="L106" s="1371" t="s">
        <v>1643</v>
      </c>
      <c r="M106" s="1514">
        <v>37</v>
      </c>
      <c r="N106" s="603"/>
      <c r="O106" s="1370" t="s">
        <v>876</v>
      </c>
      <c r="P106" s="1371" t="s">
        <v>1643</v>
      </c>
      <c r="Q106" s="1515" t="s">
        <v>876</v>
      </c>
      <c r="R106" s="1373" t="s">
        <v>1665</v>
      </c>
      <c r="S106" s="1371" t="s">
        <v>1643</v>
      </c>
      <c r="T106" s="1516" t="s">
        <v>1665</v>
      </c>
      <c r="U106" s="1375">
        <v>11</v>
      </c>
      <c r="V106" s="1371" t="s">
        <v>1643</v>
      </c>
      <c r="W106" s="1515">
        <v>11</v>
      </c>
      <c r="X106" s="1375">
        <v>37</v>
      </c>
      <c r="Y106" s="1371" t="s">
        <v>1643</v>
      </c>
      <c r="Z106" s="1517">
        <v>37</v>
      </c>
      <c r="AA106" s="603"/>
      <c r="AB106" s="603"/>
      <c r="AC106" s="603"/>
    </row>
    <row r="107" spans="1:29" s="217" customFormat="1" ht="44.25">
      <c r="A107" s="603"/>
      <c r="B107" s="1370" t="s">
        <v>9</v>
      </c>
      <c r="C107" s="1371" t="s">
        <v>1643</v>
      </c>
      <c r="D107" s="1512" t="s">
        <v>9</v>
      </c>
      <c r="E107" s="1373" t="s">
        <v>1667</v>
      </c>
      <c r="F107" s="1371" t="s">
        <v>1643</v>
      </c>
      <c r="G107" s="1513" t="s">
        <v>1667</v>
      </c>
      <c r="H107" s="1375">
        <v>12</v>
      </c>
      <c r="I107" s="1371" t="s">
        <v>1643</v>
      </c>
      <c r="J107" s="1512">
        <v>12</v>
      </c>
      <c r="K107" s="1375">
        <v>38</v>
      </c>
      <c r="L107" s="1371" t="s">
        <v>1643</v>
      </c>
      <c r="M107" s="1514">
        <v>38</v>
      </c>
      <c r="N107" s="603"/>
      <c r="O107" s="1370" t="s">
        <v>9</v>
      </c>
      <c r="P107" s="1371" t="s">
        <v>1643</v>
      </c>
      <c r="Q107" s="1515" t="s">
        <v>9</v>
      </c>
      <c r="R107" s="1373" t="s">
        <v>1667</v>
      </c>
      <c r="S107" s="1371" t="s">
        <v>1643</v>
      </c>
      <c r="T107" s="1516" t="s">
        <v>1667</v>
      </c>
      <c r="U107" s="1375">
        <v>12</v>
      </c>
      <c r="V107" s="1371" t="s">
        <v>1643</v>
      </c>
      <c r="W107" s="1515">
        <v>12</v>
      </c>
      <c r="X107" s="1375">
        <v>38</v>
      </c>
      <c r="Y107" s="1371" t="s">
        <v>1643</v>
      </c>
      <c r="Z107" s="1517">
        <v>38</v>
      </c>
      <c r="AA107" s="603"/>
      <c r="AB107" s="603"/>
      <c r="AC107" s="603"/>
    </row>
    <row r="108" spans="1:29" s="217" customFormat="1" ht="44.25">
      <c r="A108" s="603"/>
      <c r="B108" s="1370" t="s">
        <v>951</v>
      </c>
      <c r="C108" s="1371" t="s">
        <v>1643</v>
      </c>
      <c r="D108" s="1512" t="s">
        <v>951</v>
      </c>
      <c r="E108" s="1373" t="s">
        <v>1668</v>
      </c>
      <c r="F108" s="1371" t="s">
        <v>1643</v>
      </c>
      <c r="G108" s="1513" t="s">
        <v>1668</v>
      </c>
      <c r="H108" s="1375">
        <v>13</v>
      </c>
      <c r="I108" s="1371" t="s">
        <v>1643</v>
      </c>
      <c r="J108" s="1512">
        <v>13</v>
      </c>
      <c r="K108" s="1375">
        <v>39</v>
      </c>
      <c r="L108" s="1371" t="s">
        <v>1643</v>
      </c>
      <c r="M108" s="1514">
        <v>39</v>
      </c>
      <c r="N108" s="603"/>
      <c r="O108" s="1370" t="s">
        <v>951</v>
      </c>
      <c r="P108" s="1371" t="s">
        <v>1643</v>
      </c>
      <c r="Q108" s="1515" t="s">
        <v>951</v>
      </c>
      <c r="R108" s="1373" t="s">
        <v>1668</v>
      </c>
      <c r="S108" s="1371" t="s">
        <v>1643</v>
      </c>
      <c r="T108" s="1516" t="s">
        <v>1668</v>
      </c>
      <c r="U108" s="1375">
        <v>13</v>
      </c>
      <c r="V108" s="1371" t="s">
        <v>1643</v>
      </c>
      <c r="W108" s="1515">
        <v>13</v>
      </c>
      <c r="X108" s="1375">
        <v>39</v>
      </c>
      <c r="Y108" s="1371" t="s">
        <v>1643</v>
      </c>
      <c r="Z108" s="1517">
        <v>39</v>
      </c>
      <c r="AA108" s="603"/>
      <c r="AB108" s="603"/>
      <c r="AC108" s="603"/>
    </row>
    <row r="109" spans="1:29" s="217" customFormat="1" ht="44.25">
      <c r="A109" s="603"/>
      <c r="B109" s="1370" t="s">
        <v>124</v>
      </c>
      <c r="C109" s="1371" t="s">
        <v>1643</v>
      </c>
      <c r="D109" s="1512" t="s">
        <v>124</v>
      </c>
      <c r="E109" s="1373" t="s">
        <v>1670</v>
      </c>
      <c r="F109" s="1371" t="s">
        <v>1643</v>
      </c>
      <c r="G109" s="1513" t="s">
        <v>1670</v>
      </c>
      <c r="H109" s="1375">
        <v>14</v>
      </c>
      <c r="I109" s="1371" t="s">
        <v>1643</v>
      </c>
      <c r="J109" s="1512">
        <v>14</v>
      </c>
      <c r="K109" s="1375">
        <v>40</v>
      </c>
      <c r="L109" s="1371" t="s">
        <v>1643</v>
      </c>
      <c r="M109" s="1514">
        <v>40</v>
      </c>
      <c r="N109" s="603"/>
      <c r="O109" s="1370" t="s">
        <v>124</v>
      </c>
      <c r="P109" s="1371" t="s">
        <v>1643</v>
      </c>
      <c r="Q109" s="1515" t="s">
        <v>124</v>
      </c>
      <c r="R109" s="1373" t="s">
        <v>1670</v>
      </c>
      <c r="S109" s="1371" t="s">
        <v>1643</v>
      </c>
      <c r="T109" s="1516" t="s">
        <v>1670</v>
      </c>
      <c r="U109" s="1375">
        <v>14</v>
      </c>
      <c r="V109" s="1371" t="s">
        <v>1643</v>
      </c>
      <c r="W109" s="1515">
        <v>14</v>
      </c>
      <c r="X109" s="1375">
        <v>40</v>
      </c>
      <c r="Y109" s="1371" t="s">
        <v>1643</v>
      </c>
      <c r="Z109" s="1517">
        <v>40</v>
      </c>
      <c r="AA109" s="603"/>
      <c r="AB109" s="603"/>
      <c r="AC109" s="603"/>
    </row>
    <row r="110" spans="1:29" s="217" customFormat="1" ht="44.25">
      <c r="A110" s="603"/>
      <c r="B110" s="1370" t="s">
        <v>312</v>
      </c>
      <c r="C110" s="1371" t="s">
        <v>1643</v>
      </c>
      <c r="D110" s="1512" t="s">
        <v>312</v>
      </c>
      <c r="E110" s="1373" t="s">
        <v>1683</v>
      </c>
      <c r="F110" s="1371" t="s">
        <v>1643</v>
      </c>
      <c r="G110" s="1513" t="s">
        <v>1683</v>
      </c>
      <c r="H110" s="1375">
        <v>15</v>
      </c>
      <c r="I110" s="1371" t="s">
        <v>1643</v>
      </c>
      <c r="J110" s="1512">
        <v>15</v>
      </c>
      <c r="K110" s="1375">
        <v>41</v>
      </c>
      <c r="L110" s="1371" t="s">
        <v>1643</v>
      </c>
      <c r="M110" s="1514">
        <v>41</v>
      </c>
      <c r="N110" s="603"/>
      <c r="O110" s="1370" t="s">
        <v>312</v>
      </c>
      <c r="P110" s="1371" t="s">
        <v>1643</v>
      </c>
      <c r="Q110" s="1515" t="s">
        <v>312</v>
      </c>
      <c r="R110" s="1373" t="s">
        <v>1683</v>
      </c>
      <c r="S110" s="1371" t="s">
        <v>1643</v>
      </c>
      <c r="T110" s="1516" t="s">
        <v>1683</v>
      </c>
      <c r="U110" s="1375">
        <v>15</v>
      </c>
      <c r="V110" s="1371" t="s">
        <v>1643</v>
      </c>
      <c r="W110" s="1515">
        <v>15</v>
      </c>
      <c r="X110" s="1375">
        <v>41</v>
      </c>
      <c r="Y110" s="1371" t="s">
        <v>1643</v>
      </c>
      <c r="Z110" s="1517">
        <v>41</v>
      </c>
      <c r="AA110" s="603"/>
      <c r="AB110" s="603"/>
      <c r="AC110" s="603"/>
    </row>
    <row r="111" spans="1:29" s="217" customFormat="1" ht="44.25">
      <c r="A111" s="603"/>
      <c r="B111" s="1370" t="s">
        <v>953</v>
      </c>
      <c r="C111" s="1371" t="s">
        <v>1643</v>
      </c>
      <c r="D111" s="1512" t="s">
        <v>953</v>
      </c>
      <c r="E111" s="1373" t="s">
        <v>117</v>
      </c>
      <c r="F111" s="1371" t="s">
        <v>1643</v>
      </c>
      <c r="G111" s="1513" t="s">
        <v>117</v>
      </c>
      <c r="H111" s="1375">
        <v>16</v>
      </c>
      <c r="I111" s="1371" t="s">
        <v>1643</v>
      </c>
      <c r="J111" s="1512">
        <v>16</v>
      </c>
      <c r="K111" s="1375">
        <v>42</v>
      </c>
      <c r="L111" s="1371" t="s">
        <v>1643</v>
      </c>
      <c r="M111" s="1514">
        <v>42</v>
      </c>
      <c r="N111" s="603"/>
      <c r="O111" s="1370" t="s">
        <v>953</v>
      </c>
      <c r="P111" s="1371" t="s">
        <v>1643</v>
      </c>
      <c r="Q111" s="1515" t="s">
        <v>953</v>
      </c>
      <c r="R111" s="1373" t="s">
        <v>117</v>
      </c>
      <c r="S111" s="1371" t="s">
        <v>1643</v>
      </c>
      <c r="T111" s="1516" t="s">
        <v>117</v>
      </c>
      <c r="U111" s="1375">
        <v>16</v>
      </c>
      <c r="V111" s="1371" t="s">
        <v>1643</v>
      </c>
      <c r="W111" s="1515">
        <v>16</v>
      </c>
      <c r="X111" s="1375">
        <v>42</v>
      </c>
      <c r="Y111" s="1371" t="s">
        <v>1643</v>
      </c>
      <c r="Z111" s="1517">
        <v>42</v>
      </c>
      <c r="AA111" s="603"/>
      <c r="AB111" s="603"/>
      <c r="AC111" s="603"/>
    </row>
    <row r="112" spans="1:29" s="217" customFormat="1" ht="44.25">
      <c r="A112" s="603"/>
      <c r="B112" s="1370" t="s">
        <v>1420</v>
      </c>
      <c r="C112" s="1371" t="s">
        <v>1643</v>
      </c>
      <c r="D112" s="1512" t="s">
        <v>1420</v>
      </c>
      <c r="E112" s="1373" t="s">
        <v>115</v>
      </c>
      <c r="F112" s="1371" t="s">
        <v>1643</v>
      </c>
      <c r="G112" s="1513" t="s">
        <v>115</v>
      </c>
      <c r="H112" s="1375">
        <v>17</v>
      </c>
      <c r="I112" s="1371" t="s">
        <v>1643</v>
      </c>
      <c r="J112" s="1512">
        <v>17</v>
      </c>
      <c r="K112" s="1375">
        <v>43</v>
      </c>
      <c r="L112" s="1371" t="s">
        <v>1643</v>
      </c>
      <c r="M112" s="1514">
        <v>43</v>
      </c>
      <c r="N112" s="603"/>
      <c r="O112" s="1370" t="s">
        <v>1420</v>
      </c>
      <c r="P112" s="1371" t="s">
        <v>1643</v>
      </c>
      <c r="Q112" s="1515" t="s">
        <v>1420</v>
      </c>
      <c r="R112" s="1373" t="s">
        <v>115</v>
      </c>
      <c r="S112" s="1371" t="s">
        <v>1643</v>
      </c>
      <c r="T112" s="1516" t="s">
        <v>115</v>
      </c>
      <c r="U112" s="1375">
        <v>17</v>
      </c>
      <c r="V112" s="1371" t="s">
        <v>1643</v>
      </c>
      <c r="W112" s="1515">
        <v>17</v>
      </c>
      <c r="X112" s="1375">
        <v>43</v>
      </c>
      <c r="Y112" s="1371" t="s">
        <v>1643</v>
      </c>
      <c r="Z112" s="1517">
        <v>43</v>
      </c>
      <c r="AA112" s="603"/>
      <c r="AB112" s="603"/>
      <c r="AC112" s="603"/>
    </row>
    <row r="113" spans="1:29" s="217" customFormat="1" ht="44.25">
      <c r="A113" s="603"/>
      <c r="B113" s="1370" t="s">
        <v>1136</v>
      </c>
      <c r="C113" s="1371" t="s">
        <v>1643</v>
      </c>
      <c r="D113" s="1512" t="s">
        <v>1136</v>
      </c>
      <c r="E113" s="1373" t="s">
        <v>1698</v>
      </c>
      <c r="F113" s="1371" t="s">
        <v>1643</v>
      </c>
      <c r="G113" s="1513" t="s">
        <v>1698</v>
      </c>
      <c r="H113" s="1375">
        <v>18</v>
      </c>
      <c r="I113" s="1371" t="s">
        <v>1643</v>
      </c>
      <c r="J113" s="1512">
        <v>18</v>
      </c>
      <c r="K113" s="1375">
        <v>44</v>
      </c>
      <c r="L113" s="1371" t="s">
        <v>1643</v>
      </c>
      <c r="M113" s="1514">
        <v>44</v>
      </c>
      <c r="N113" s="603"/>
      <c r="O113" s="1370" t="s">
        <v>1136</v>
      </c>
      <c r="P113" s="1371" t="s">
        <v>1643</v>
      </c>
      <c r="Q113" s="1515" t="s">
        <v>1136</v>
      </c>
      <c r="R113" s="1373" t="s">
        <v>1698</v>
      </c>
      <c r="S113" s="1371" t="s">
        <v>1643</v>
      </c>
      <c r="T113" s="1516" t="s">
        <v>1698</v>
      </c>
      <c r="U113" s="1375">
        <v>18</v>
      </c>
      <c r="V113" s="1371" t="s">
        <v>1643</v>
      </c>
      <c r="W113" s="1515">
        <v>18</v>
      </c>
      <c r="X113" s="1375">
        <v>44</v>
      </c>
      <c r="Y113" s="1371" t="s">
        <v>1643</v>
      </c>
      <c r="Z113" s="1517">
        <v>44</v>
      </c>
      <c r="AA113" s="603"/>
      <c r="AB113" s="603"/>
      <c r="AC113" s="603"/>
    </row>
    <row r="114" spans="1:29" s="217" customFormat="1" ht="44.25">
      <c r="A114" s="603"/>
      <c r="B114" s="1370" t="s">
        <v>878</v>
      </c>
      <c r="C114" s="1371" t="s">
        <v>1643</v>
      </c>
      <c r="D114" s="1512" t="s">
        <v>878</v>
      </c>
      <c r="E114" s="1373" t="s">
        <v>1702</v>
      </c>
      <c r="F114" s="1371" t="s">
        <v>1643</v>
      </c>
      <c r="G114" s="1513" t="s">
        <v>1702</v>
      </c>
      <c r="H114" s="1375">
        <v>19</v>
      </c>
      <c r="I114" s="1371" t="s">
        <v>1643</v>
      </c>
      <c r="J114" s="1512">
        <v>19</v>
      </c>
      <c r="K114" s="1375">
        <v>45</v>
      </c>
      <c r="L114" s="1371" t="s">
        <v>1643</v>
      </c>
      <c r="M114" s="1514">
        <v>45</v>
      </c>
      <c r="N114" s="603"/>
      <c r="O114" s="1370" t="s">
        <v>878</v>
      </c>
      <c r="P114" s="1371" t="s">
        <v>1643</v>
      </c>
      <c r="Q114" s="1515" t="s">
        <v>878</v>
      </c>
      <c r="R114" s="1373" t="s">
        <v>1702</v>
      </c>
      <c r="S114" s="1371" t="s">
        <v>1643</v>
      </c>
      <c r="T114" s="1516" t="s">
        <v>1702</v>
      </c>
      <c r="U114" s="1375">
        <v>19</v>
      </c>
      <c r="V114" s="1371" t="s">
        <v>1643</v>
      </c>
      <c r="W114" s="1515">
        <v>19</v>
      </c>
      <c r="X114" s="1375">
        <v>45</v>
      </c>
      <c r="Y114" s="1371" t="s">
        <v>1643</v>
      </c>
      <c r="Z114" s="1517">
        <v>45</v>
      </c>
      <c r="AA114" s="603"/>
      <c r="AB114" s="603"/>
      <c r="AC114" s="603"/>
    </row>
    <row r="115" spans="1:29" s="217" customFormat="1" ht="44.25">
      <c r="A115" s="603"/>
      <c r="B115" s="1370" t="s">
        <v>1137</v>
      </c>
      <c r="C115" s="1371" t="s">
        <v>1643</v>
      </c>
      <c r="D115" s="1512" t="s">
        <v>1137</v>
      </c>
      <c r="E115" s="1373" t="s">
        <v>113</v>
      </c>
      <c r="F115" s="1371" t="s">
        <v>1643</v>
      </c>
      <c r="G115" s="1513" t="s">
        <v>113</v>
      </c>
      <c r="H115" s="1375">
        <v>20</v>
      </c>
      <c r="I115" s="1371" t="s">
        <v>1643</v>
      </c>
      <c r="J115" s="1512">
        <v>20</v>
      </c>
      <c r="K115" s="1375">
        <v>46</v>
      </c>
      <c r="L115" s="1371" t="s">
        <v>1643</v>
      </c>
      <c r="M115" s="1514">
        <v>46</v>
      </c>
      <c r="N115" s="603"/>
      <c r="O115" s="1370" t="s">
        <v>1137</v>
      </c>
      <c r="P115" s="1371" t="s">
        <v>1643</v>
      </c>
      <c r="Q115" s="1515" t="s">
        <v>1137</v>
      </c>
      <c r="R115" s="1373" t="s">
        <v>113</v>
      </c>
      <c r="S115" s="1371" t="s">
        <v>1643</v>
      </c>
      <c r="T115" s="1516" t="s">
        <v>113</v>
      </c>
      <c r="U115" s="1375">
        <v>20</v>
      </c>
      <c r="V115" s="1371" t="s">
        <v>1643</v>
      </c>
      <c r="W115" s="1515">
        <v>20</v>
      </c>
      <c r="X115" s="1375">
        <v>46</v>
      </c>
      <c r="Y115" s="1371" t="s">
        <v>1643</v>
      </c>
      <c r="Z115" s="1517">
        <v>46</v>
      </c>
      <c r="AA115" s="603"/>
      <c r="AB115" s="603"/>
      <c r="AC115" s="603"/>
    </row>
    <row r="116" spans="1:29" s="217" customFormat="1" ht="44.25">
      <c r="A116" s="603"/>
      <c r="B116" s="1370" t="s">
        <v>125</v>
      </c>
      <c r="C116" s="1371" t="s">
        <v>1643</v>
      </c>
      <c r="D116" s="1512" t="s">
        <v>125</v>
      </c>
      <c r="E116" s="1373" t="s">
        <v>116</v>
      </c>
      <c r="F116" s="1371" t="s">
        <v>1643</v>
      </c>
      <c r="G116" s="1513" t="s">
        <v>116</v>
      </c>
      <c r="H116" s="1375">
        <v>21</v>
      </c>
      <c r="I116" s="1371" t="s">
        <v>1643</v>
      </c>
      <c r="J116" s="1512">
        <v>21</v>
      </c>
      <c r="K116" s="1375">
        <v>47</v>
      </c>
      <c r="L116" s="1371" t="s">
        <v>1643</v>
      </c>
      <c r="M116" s="1514">
        <v>47</v>
      </c>
      <c r="N116" s="603"/>
      <c r="O116" s="1370" t="s">
        <v>125</v>
      </c>
      <c r="P116" s="1371" t="s">
        <v>1643</v>
      </c>
      <c r="Q116" s="1515" t="s">
        <v>125</v>
      </c>
      <c r="R116" s="1373" t="s">
        <v>116</v>
      </c>
      <c r="S116" s="1371" t="s">
        <v>1643</v>
      </c>
      <c r="T116" s="1516" t="s">
        <v>116</v>
      </c>
      <c r="U116" s="1375">
        <v>21</v>
      </c>
      <c r="V116" s="1371" t="s">
        <v>1643</v>
      </c>
      <c r="W116" s="1515">
        <v>21</v>
      </c>
      <c r="X116" s="1375">
        <v>47</v>
      </c>
      <c r="Y116" s="1371" t="s">
        <v>1643</v>
      </c>
      <c r="Z116" s="1517">
        <v>47</v>
      </c>
      <c r="AA116" s="603"/>
      <c r="AB116" s="603"/>
      <c r="AC116" s="603"/>
    </row>
    <row r="117" spans="1:29" s="217" customFormat="1" ht="44.25">
      <c r="A117" s="603"/>
      <c r="B117" s="1370" t="s">
        <v>1285</v>
      </c>
      <c r="C117" s="1371" t="s">
        <v>1643</v>
      </c>
      <c r="D117" s="1512" t="s">
        <v>1285</v>
      </c>
      <c r="E117" s="1373" t="s">
        <v>1703</v>
      </c>
      <c r="F117" s="1371" t="s">
        <v>1643</v>
      </c>
      <c r="G117" s="1513" t="s">
        <v>1703</v>
      </c>
      <c r="H117" s="1375">
        <v>22</v>
      </c>
      <c r="I117" s="1371" t="s">
        <v>1643</v>
      </c>
      <c r="J117" s="1512">
        <v>22</v>
      </c>
      <c r="K117" s="1375">
        <v>48</v>
      </c>
      <c r="L117" s="1371" t="s">
        <v>1643</v>
      </c>
      <c r="M117" s="1514">
        <v>48</v>
      </c>
      <c r="N117" s="603"/>
      <c r="O117" s="1370" t="s">
        <v>1285</v>
      </c>
      <c r="P117" s="1371" t="s">
        <v>1643</v>
      </c>
      <c r="Q117" s="1515" t="s">
        <v>1285</v>
      </c>
      <c r="R117" s="1373" t="s">
        <v>1703</v>
      </c>
      <c r="S117" s="1371" t="s">
        <v>1643</v>
      </c>
      <c r="T117" s="1516" t="s">
        <v>1703</v>
      </c>
      <c r="U117" s="1375">
        <v>22</v>
      </c>
      <c r="V117" s="1371" t="s">
        <v>1643</v>
      </c>
      <c r="W117" s="1515">
        <v>22</v>
      </c>
      <c r="X117" s="1375">
        <v>48</v>
      </c>
      <c r="Y117" s="1371" t="s">
        <v>1643</v>
      </c>
      <c r="Z117" s="1517">
        <v>48</v>
      </c>
      <c r="AA117" s="603"/>
      <c r="AB117" s="603"/>
      <c r="AC117" s="603"/>
    </row>
    <row r="118" spans="1:29" s="217" customFormat="1" ht="44.25">
      <c r="A118" s="603"/>
      <c r="B118" s="1370" t="s">
        <v>1704</v>
      </c>
      <c r="C118" s="1371" t="s">
        <v>1643</v>
      </c>
      <c r="D118" s="1512" t="s">
        <v>1704</v>
      </c>
      <c r="E118" s="1373" t="s">
        <v>1705</v>
      </c>
      <c r="F118" s="1371" t="s">
        <v>1643</v>
      </c>
      <c r="G118" s="1513" t="s">
        <v>1705</v>
      </c>
      <c r="H118" s="1375">
        <v>23</v>
      </c>
      <c r="I118" s="1371" t="s">
        <v>1643</v>
      </c>
      <c r="J118" s="1512">
        <v>23</v>
      </c>
      <c r="K118" s="1375">
        <v>49</v>
      </c>
      <c r="L118" s="1371" t="s">
        <v>1643</v>
      </c>
      <c r="M118" s="1514">
        <v>49</v>
      </c>
      <c r="N118" s="603"/>
      <c r="O118" s="1370" t="s">
        <v>1704</v>
      </c>
      <c r="P118" s="1371" t="s">
        <v>1643</v>
      </c>
      <c r="Q118" s="1515" t="s">
        <v>1704</v>
      </c>
      <c r="R118" s="1373" t="s">
        <v>1705</v>
      </c>
      <c r="S118" s="1371" t="s">
        <v>1643</v>
      </c>
      <c r="T118" s="1516" t="s">
        <v>1705</v>
      </c>
      <c r="U118" s="1375">
        <v>23</v>
      </c>
      <c r="V118" s="1371" t="s">
        <v>1643</v>
      </c>
      <c r="W118" s="1515">
        <v>23</v>
      </c>
      <c r="X118" s="1375">
        <v>49</v>
      </c>
      <c r="Y118" s="1371" t="s">
        <v>1643</v>
      </c>
      <c r="Z118" s="1517">
        <v>49</v>
      </c>
      <c r="AA118" s="603"/>
      <c r="AB118" s="603"/>
      <c r="AC118" s="603"/>
    </row>
    <row r="119" spans="1:29" s="217" customFormat="1" ht="44.25">
      <c r="A119" s="603"/>
      <c r="B119" s="1370" t="s">
        <v>112</v>
      </c>
      <c r="C119" s="1371" t="s">
        <v>1643</v>
      </c>
      <c r="D119" s="1512" t="s">
        <v>112</v>
      </c>
      <c r="E119" s="1373" t="s">
        <v>1706</v>
      </c>
      <c r="F119" s="1371" t="s">
        <v>1643</v>
      </c>
      <c r="G119" s="1513" t="s">
        <v>1706</v>
      </c>
      <c r="H119" s="1375">
        <v>24</v>
      </c>
      <c r="I119" s="1371" t="s">
        <v>1643</v>
      </c>
      <c r="J119" s="1512">
        <v>24</v>
      </c>
      <c r="K119" s="1375">
        <v>50</v>
      </c>
      <c r="L119" s="1371" t="s">
        <v>1643</v>
      </c>
      <c r="M119" s="1514">
        <v>50</v>
      </c>
      <c r="N119" s="603"/>
      <c r="O119" s="1370" t="s">
        <v>112</v>
      </c>
      <c r="P119" s="1371" t="s">
        <v>1643</v>
      </c>
      <c r="Q119" s="1515" t="s">
        <v>112</v>
      </c>
      <c r="R119" s="1373" t="s">
        <v>1706</v>
      </c>
      <c r="S119" s="1371" t="s">
        <v>1643</v>
      </c>
      <c r="T119" s="1516" t="s">
        <v>1706</v>
      </c>
      <c r="U119" s="1375">
        <v>24</v>
      </c>
      <c r="V119" s="1371" t="s">
        <v>1643</v>
      </c>
      <c r="W119" s="1515">
        <v>24</v>
      </c>
      <c r="X119" s="1375">
        <v>50</v>
      </c>
      <c r="Y119" s="1371" t="s">
        <v>1643</v>
      </c>
      <c r="Z119" s="1517">
        <v>50</v>
      </c>
      <c r="AA119" s="603"/>
      <c r="AB119" s="603"/>
      <c r="AC119" s="603"/>
    </row>
    <row r="120" spans="1:29" s="217" customFormat="1" ht="44.25">
      <c r="A120" s="603"/>
      <c r="B120" s="1370" t="s">
        <v>1695</v>
      </c>
      <c r="C120" s="1371" t="s">
        <v>1643</v>
      </c>
      <c r="D120" s="1512" t="s">
        <v>1695</v>
      </c>
      <c r="E120" s="1373" t="s">
        <v>1700</v>
      </c>
      <c r="F120" s="1371" t="s">
        <v>1643</v>
      </c>
      <c r="G120" s="1513" t="s">
        <v>1700</v>
      </c>
      <c r="H120" s="1375">
        <v>25</v>
      </c>
      <c r="I120" s="1371" t="s">
        <v>1643</v>
      </c>
      <c r="J120" s="1512">
        <v>25</v>
      </c>
      <c r="K120" s="1375">
        <v>51</v>
      </c>
      <c r="L120" s="1371" t="s">
        <v>1643</v>
      </c>
      <c r="M120" s="1514">
        <v>51</v>
      </c>
      <c r="N120" s="603"/>
      <c r="O120" s="1370" t="s">
        <v>1695</v>
      </c>
      <c r="P120" s="1371" t="s">
        <v>1643</v>
      </c>
      <c r="Q120" s="1515" t="s">
        <v>1695</v>
      </c>
      <c r="R120" s="1373" t="s">
        <v>1700</v>
      </c>
      <c r="S120" s="1371" t="s">
        <v>1643</v>
      </c>
      <c r="T120" s="1516" t="s">
        <v>1700</v>
      </c>
      <c r="U120" s="1375">
        <v>25</v>
      </c>
      <c r="V120" s="1371" t="s">
        <v>1643</v>
      </c>
      <c r="W120" s="1515">
        <v>25</v>
      </c>
      <c r="X120" s="1375">
        <v>51</v>
      </c>
      <c r="Y120" s="1371" t="s">
        <v>1643</v>
      </c>
      <c r="Z120" s="1517">
        <v>51</v>
      </c>
      <c r="AA120" s="603"/>
      <c r="AB120" s="603"/>
      <c r="AC120" s="603"/>
    </row>
    <row r="121" spans="1:29" s="217" customFormat="1" ht="44.25">
      <c r="A121" s="603"/>
      <c r="B121" s="1370" t="s">
        <v>114</v>
      </c>
      <c r="C121" s="1371" t="s">
        <v>1643</v>
      </c>
      <c r="D121" s="1512" t="s">
        <v>114</v>
      </c>
      <c r="E121" s="1373" t="s">
        <v>1699</v>
      </c>
      <c r="F121" s="1371" t="s">
        <v>1643</v>
      </c>
      <c r="G121" s="1513" t="s">
        <v>1699</v>
      </c>
      <c r="H121" s="1375">
        <v>26</v>
      </c>
      <c r="I121" s="1371" t="s">
        <v>1643</v>
      </c>
      <c r="J121" s="1512">
        <v>26</v>
      </c>
      <c r="K121" s="1375">
        <v>52</v>
      </c>
      <c r="L121" s="1371" t="s">
        <v>1643</v>
      </c>
      <c r="M121" s="1514">
        <v>52</v>
      </c>
      <c r="N121" s="603"/>
      <c r="O121" s="1370" t="s">
        <v>114</v>
      </c>
      <c r="P121" s="1371" t="s">
        <v>1643</v>
      </c>
      <c r="Q121" s="1515" t="s">
        <v>114</v>
      </c>
      <c r="R121" s="1373" t="s">
        <v>1699</v>
      </c>
      <c r="S121" s="1371" t="s">
        <v>1643</v>
      </c>
      <c r="T121" s="1516" t="s">
        <v>1699</v>
      </c>
      <c r="U121" s="1375">
        <v>26</v>
      </c>
      <c r="V121" s="1371" t="s">
        <v>1643</v>
      </c>
      <c r="W121" s="1515">
        <v>26</v>
      </c>
      <c r="X121" s="1375">
        <v>52</v>
      </c>
      <c r="Y121" s="1371" t="s">
        <v>1643</v>
      </c>
      <c r="Z121" s="1517">
        <v>52</v>
      </c>
      <c r="AA121" s="603"/>
      <c r="AB121" s="603"/>
      <c r="AC121" s="603"/>
    </row>
    <row r="122" spans="1:29" s="217" customFormat="1" ht="44.25">
      <c r="A122" s="603"/>
      <c r="B122" s="1370" t="s">
        <v>461</v>
      </c>
      <c r="C122" s="1371" t="s">
        <v>1643</v>
      </c>
      <c r="D122" s="1512" t="s">
        <v>461</v>
      </c>
      <c r="E122" s="1373" t="s">
        <v>309</v>
      </c>
      <c r="F122" s="1371" t="s">
        <v>1643</v>
      </c>
      <c r="G122" s="1513" t="s">
        <v>309</v>
      </c>
      <c r="H122" s="1375" t="s">
        <v>1697</v>
      </c>
      <c r="I122" s="1371" t="s">
        <v>1643</v>
      </c>
      <c r="J122" s="1512" t="s">
        <v>1697</v>
      </c>
      <c r="K122" s="1375" t="s">
        <v>1764</v>
      </c>
      <c r="L122" s="1371" t="s">
        <v>1643</v>
      </c>
      <c r="M122" s="1514" t="s">
        <v>1764</v>
      </c>
      <c r="N122" s="603"/>
      <c r="O122" s="1370" t="s">
        <v>461</v>
      </c>
      <c r="P122" s="1371" t="s">
        <v>1643</v>
      </c>
      <c r="Q122" s="1515" t="s">
        <v>461</v>
      </c>
      <c r="R122" s="1373" t="s">
        <v>309</v>
      </c>
      <c r="S122" s="1371" t="s">
        <v>1643</v>
      </c>
      <c r="T122" s="1516" t="s">
        <v>309</v>
      </c>
      <c r="U122" s="1375" t="s">
        <v>1697</v>
      </c>
      <c r="V122" s="1371" t="s">
        <v>1643</v>
      </c>
      <c r="W122" s="1515" t="s">
        <v>1697</v>
      </c>
      <c r="X122" s="1375" t="s">
        <v>1764</v>
      </c>
      <c r="Y122" s="1371" t="s">
        <v>1643</v>
      </c>
      <c r="Z122" s="1517" t="s">
        <v>1764</v>
      </c>
      <c r="AA122" s="603"/>
      <c r="AB122" s="603"/>
      <c r="AC122" s="603"/>
    </row>
    <row r="123" spans="1:29" s="217" customFormat="1" ht="44.25">
      <c r="A123" s="603"/>
      <c r="B123" s="1370" t="s">
        <v>1625</v>
      </c>
      <c r="C123" s="1371" t="s">
        <v>1643</v>
      </c>
      <c r="D123" s="1512" t="s">
        <v>1625</v>
      </c>
      <c r="E123" s="1373" t="s">
        <v>460</v>
      </c>
      <c r="F123" s="1371" t="s">
        <v>1643</v>
      </c>
      <c r="G123" s="1513" t="s">
        <v>460</v>
      </c>
      <c r="H123" s="1375" t="s">
        <v>462</v>
      </c>
      <c r="I123" s="1371" t="s">
        <v>1643</v>
      </c>
      <c r="J123" s="1512" t="s">
        <v>462</v>
      </c>
      <c r="K123" s="1375" t="s">
        <v>1765</v>
      </c>
      <c r="L123" s="1371" t="s">
        <v>1643</v>
      </c>
      <c r="M123" s="1514" t="s">
        <v>1765</v>
      </c>
      <c r="N123" s="603"/>
      <c r="O123" s="1370" t="s">
        <v>1625</v>
      </c>
      <c r="P123" s="1371" t="s">
        <v>1643</v>
      </c>
      <c r="Q123" s="1515" t="s">
        <v>1625</v>
      </c>
      <c r="R123" s="1373" t="s">
        <v>460</v>
      </c>
      <c r="S123" s="1371" t="s">
        <v>1643</v>
      </c>
      <c r="T123" s="1516" t="s">
        <v>460</v>
      </c>
      <c r="U123" s="1375" t="s">
        <v>462</v>
      </c>
      <c r="V123" s="1371" t="s">
        <v>1643</v>
      </c>
      <c r="W123" s="1515" t="s">
        <v>462</v>
      </c>
      <c r="X123" s="1375" t="s">
        <v>1765</v>
      </c>
      <c r="Y123" s="1371" t="s">
        <v>1643</v>
      </c>
      <c r="Z123" s="1517" t="s">
        <v>1765</v>
      </c>
      <c r="AA123" s="603"/>
      <c r="AB123" s="603"/>
      <c r="AC123" s="603"/>
    </row>
    <row r="124" spans="1:29" s="217" customFormat="1" ht="44.25">
      <c r="A124" s="603"/>
      <c r="B124" s="1370" t="s">
        <v>1634</v>
      </c>
      <c r="C124" s="1371" t="s">
        <v>1643</v>
      </c>
      <c r="D124" s="1512" t="s">
        <v>1634</v>
      </c>
      <c r="E124" s="1373" t="s">
        <v>1630</v>
      </c>
      <c r="F124" s="1371" t="s">
        <v>1643</v>
      </c>
      <c r="G124" s="1513" t="s">
        <v>1630</v>
      </c>
      <c r="H124" s="1375" t="s">
        <v>458</v>
      </c>
      <c r="I124" s="1371" t="s">
        <v>1643</v>
      </c>
      <c r="J124" s="1512" t="s">
        <v>458</v>
      </c>
      <c r="K124" s="1375" t="s">
        <v>1632</v>
      </c>
      <c r="L124" s="1371" t="s">
        <v>1643</v>
      </c>
      <c r="M124" s="1514" t="s">
        <v>1632</v>
      </c>
      <c r="N124" s="603"/>
      <c r="O124" s="1370" t="s">
        <v>1634</v>
      </c>
      <c r="P124" s="1371" t="s">
        <v>1643</v>
      </c>
      <c r="Q124" s="1515" t="s">
        <v>1634</v>
      </c>
      <c r="R124" s="1373" t="s">
        <v>1630</v>
      </c>
      <c r="S124" s="1371" t="s">
        <v>1643</v>
      </c>
      <c r="T124" s="1516" t="s">
        <v>1630</v>
      </c>
      <c r="U124" s="1375" t="s">
        <v>458</v>
      </c>
      <c r="V124" s="1371" t="s">
        <v>1643</v>
      </c>
      <c r="W124" s="1515" t="s">
        <v>458</v>
      </c>
      <c r="X124" s="1375" t="s">
        <v>1632</v>
      </c>
      <c r="Y124" s="1371" t="s">
        <v>1643</v>
      </c>
      <c r="Z124" s="1517" t="s">
        <v>1632</v>
      </c>
      <c r="AA124" s="603"/>
      <c r="AB124" s="603"/>
      <c r="AC124" s="603"/>
    </row>
    <row r="125" spans="1:29" s="217" customFormat="1" ht="44.25">
      <c r="A125" s="603"/>
      <c r="B125" s="1370" t="s">
        <v>1735</v>
      </c>
      <c r="C125" s="1371" t="s">
        <v>1643</v>
      </c>
      <c r="D125" s="1512" t="s">
        <v>1735</v>
      </c>
      <c r="E125" s="1373" t="s">
        <v>1641</v>
      </c>
      <c r="F125" s="1371" t="s">
        <v>1643</v>
      </c>
      <c r="G125" s="1513" t="s">
        <v>1641</v>
      </c>
      <c r="H125" s="1375" t="s">
        <v>994</v>
      </c>
      <c r="I125" s="1371" t="s">
        <v>1643</v>
      </c>
      <c r="J125" s="1512" t="s">
        <v>994</v>
      </c>
      <c r="K125" s="1375" t="s">
        <v>1762</v>
      </c>
      <c r="L125" s="1371" t="s">
        <v>1643</v>
      </c>
      <c r="M125" s="1514" t="s">
        <v>1762</v>
      </c>
      <c r="N125" s="603"/>
      <c r="O125" s="1370" t="s">
        <v>1735</v>
      </c>
      <c r="P125" s="1371" t="s">
        <v>1643</v>
      </c>
      <c r="Q125" s="1515" t="s">
        <v>1735</v>
      </c>
      <c r="R125" s="1373" t="s">
        <v>1641</v>
      </c>
      <c r="S125" s="1371" t="s">
        <v>1643</v>
      </c>
      <c r="T125" s="1516" t="s">
        <v>1641</v>
      </c>
      <c r="U125" s="1375" t="s">
        <v>994</v>
      </c>
      <c r="V125" s="1371" t="s">
        <v>1643</v>
      </c>
      <c r="W125" s="1515" t="s">
        <v>994</v>
      </c>
      <c r="X125" s="1375" t="s">
        <v>1762</v>
      </c>
      <c r="Y125" s="1371" t="s">
        <v>1643</v>
      </c>
      <c r="Z125" s="1517" t="s">
        <v>1762</v>
      </c>
      <c r="AA125" s="603"/>
      <c r="AB125" s="603"/>
      <c r="AC125" s="603"/>
    </row>
    <row r="126" spans="1:29" s="217" customFormat="1" ht="44.25">
      <c r="A126" s="603"/>
      <c r="B126" s="1370" t="s">
        <v>1638</v>
      </c>
      <c r="C126" s="1371" t="s">
        <v>1643</v>
      </c>
      <c r="D126" s="1512" t="s">
        <v>1638</v>
      </c>
      <c r="E126" s="1373" t="s">
        <v>1631</v>
      </c>
      <c r="F126" s="1371" t="s">
        <v>1643</v>
      </c>
      <c r="G126" s="1513" t="s">
        <v>1631</v>
      </c>
      <c r="H126" s="1375" t="s">
        <v>2787</v>
      </c>
      <c r="I126" s="1371" t="s">
        <v>1643</v>
      </c>
      <c r="J126" s="1512" t="s">
        <v>2787</v>
      </c>
      <c r="K126" s="1375" t="s">
        <v>1627</v>
      </c>
      <c r="L126" s="1371" t="s">
        <v>1643</v>
      </c>
      <c r="M126" s="1514" t="s">
        <v>1627</v>
      </c>
      <c r="N126" s="603"/>
      <c r="O126" s="1370" t="s">
        <v>1638</v>
      </c>
      <c r="P126" s="1371" t="s">
        <v>1643</v>
      </c>
      <c r="Q126" s="1515" t="s">
        <v>1638</v>
      </c>
      <c r="R126" s="1373" t="s">
        <v>1631</v>
      </c>
      <c r="S126" s="1371" t="s">
        <v>1643</v>
      </c>
      <c r="T126" s="1516" t="s">
        <v>1631</v>
      </c>
      <c r="U126" s="1375" t="s">
        <v>2787</v>
      </c>
      <c r="V126" s="1371" t="s">
        <v>1643</v>
      </c>
      <c r="W126" s="1515" t="s">
        <v>2787</v>
      </c>
      <c r="X126" s="1375" t="s">
        <v>1627</v>
      </c>
      <c r="Y126" s="1371" t="s">
        <v>1643</v>
      </c>
      <c r="Z126" s="1517" t="s">
        <v>1627</v>
      </c>
      <c r="AA126" s="603"/>
      <c r="AB126" s="603"/>
      <c r="AC126" s="603"/>
    </row>
    <row r="127" spans="1:29" s="217" customFormat="1" ht="44.25">
      <c r="A127" s="603"/>
      <c r="B127" s="1370" t="s">
        <v>1640</v>
      </c>
      <c r="C127" s="1371" t="s">
        <v>1643</v>
      </c>
      <c r="D127" s="1512" t="s">
        <v>1640</v>
      </c>
      <c r="E127" s="1373" t="s">
        <v>1642</v>
      </c>
      <c r="F127" s="1371" t="s">
        <v>1643</v>
      </c>
      <c r="G127" s="1513" t="s">
        <v>1642</v>
      </c>
      <c r="H127" s="1375" t="s">
        <v>1761</v>
      </c>
      <c r="I127" s="1371" t="s">
        <v>1643</v>
      </c>
      <c r="J127" s="1512" t="s">
        <v>1761</v>
      </c>
      <c r="K127" s="1375" t="s">
        <v>459</v>
      </c>
      <c r="L127" s="1371" t="s">
        <v>1643</v>
      </c>
      <c r="M127" s="1514" t="s">
        <v>459</v>
      </c>
      <c r="N127" s="603"/>
      <c r="O127" s="1370" t="s">
        <v>1640</v>
      </c>
      <c r="P127" s="1371" t="s">
        <v>1643</v>
      </c>
      <c r="Q127" s="1515" t="s">
        <v>1640</v>
      </c>
      <c r="R127" s="1373" t="s">
        <v>1642</v>
      </c>
      <c r="S127" s="1371" t="s">
        <v>1643</v>
      </c>
      <c r="T127" s="1516" t="s">
        <v>1642</v>
      </c>
      <c r="U127" s="1375" t="s">
        <v>1761</v>
      </c>
      <c r="V127" s="1371" t="s">
        <v>1643</v>
      </c>
      <c r="W127" s="1515" t="s">
        <v>1761</v>
      </c>
      <c r="X127" s="1375" t="s">
        <v>459</v>
      </c>
      <c r="Y127" s="1371" t="s">
        <v>1643</v>
      </c>
      <c r="Z127" s="1517" t="s">
        <v>459</v>
      </c>
      <c r="AA127" s="603"/>
      <c r="AB127" s="603"/>
      <c r="AC127" s="603"/>
    </row>
    <row r="128" spans="1:29" s="217" customFormat="1" ht="44.25">
      <c r="A128" s="603"/>
      <c r="B128" s="1370" t="s">
        <v>1734</v>
      </c>
      <c r="C128" s="1371" t="s">
        <v>1643</v>
      </c>
      <c r="D128" s="1512" t="s">
        <v>1734</v>
      </c>
      <c r="E128" s="1373" t="s">
        <v>1629</v>
      </c>
      <c r="F128" s="1371" t="s">
        <v>1643</v>
      </c>
      <c r="G128" s="1513" t="s">
        <v>1629</v>
      </c>
      <c r="H128" s="1375" t="s">
        <v>1637</v>
      </c>
      <c r="I128" s="1371" t="s">
        <v>1643</v>
      </c>
      <c r="J128" s="1512" t="s">
        <v>1637</v>
      </c>
      <c r="K128" s="1375" t="s">
        <v>1707</v>
      </c>
      <c r="L128" s="1371" t="s">
        <v>1643</v>
      </c>
      <c r="M128" s="1514" t="s">
        <v>1707</v>
      </c>
      <c r="N128" s="603"/>
      <c r="O128" s="1370" t="s">
        <v>1734</v>
      </c>
      <c r="P128" s="1371" t="s">
        <v>1643</v>
      </c>
      <c r="Q128" s="1515" t="s">
        <v>1734</v>
      </c>
      <c r="R128" s="1373" t="s">
        <v>1629</v>
      </c>
      <c r="S128" s="1371" t="s">
        <v>1643</v>
      </c>
      <c r="T128" s="1516" t="s">
        <v>1629</v>
      </c>
      <c r="U128" s="1375" t="s">
        <v>1637</v>
      </c>
      <c r="V128" s="1371" t="s">
        <v>1643</v>
      </c>
      <c r="W128" s="1515" t="s">
        <v>1637</v>
      </c>
      <c r="X128" s="1375" t="s">
        <v>1707</v>
      </c>
      <c r="Y128" s="1371" t="s">
        <v>1643</v>
      </c>
      <c r="Z128" s="1517" t="s">
        <v>1707</v>
      </c>
      <c r="AA128" s="603"/>
      <c r="AB128" s="603"/>
      <c r="AC128" s="603"/>
    </row>
    <row r="129" spans="1:29" s="217" customFormat="1" ht="44.25">
      <c r="A129" s="603"/>
      <c r="B129" s="1370" t="s">
        <v>1733</v>
      </c>
      <c r="C129" s="1371" t="s">
        <v>1643</v>
      </c>
      <c r="D129" s="1512" t="s">
        <v>1733</v>
      </c>
      <c r="E129" s="1373" t="s">
        <v>1644</v>
      </c>
      <c r="F129" s="1371" t="s">
        <v>1643</v>
      </c>
      <c r="G129" s="1513" t="s">
        <v>1644</v>
      </c>
      <c r="H129" s="1375" t="s">
        <v>1763</v>
      </c>
      <c r="I129" s="1371" t="s">
        <v>1643</v>
      </c>
      <c r="J129" s="1512" t="s">
        <v>1763</v>
      </c>
      <c r="K129" s="1375" t="s">
        <v>693</v>
      </c>
      <c r="L129" s="1371" t="s">
        <v>1643</v>
      </c>
      <c r="M129" s="1514" t="s">
        <v>693</v>
      </c>
      <c r="N129" s="603"/>
      <c r="O129" s="1370" t="s">
        <v>1733</v>
      </c>
      <c r="P129" s="1371" t="s">
        <v>1643</v>
      </c>
      <c r="Q129" s="1515" t="s">
        <v>1733</v>
      </c>
      <c r="R129" s="1373" t="s">
        <v>1644</v>
      </c>
      <c r="S129" s="1371" t="s">
        <v>1643</v>
      </c>
      <c r="T129" s="1516" t="s">
        <v>1644</v>
      </c>
      <c r="U129" s="1375" t="s">
        <v>1763</v>
      </c>
      <c r="V129" s="1371" t="s">
        <v>1643</v>
      </c>
      <c r="W129" s="1515" t="s">
        <v>1763</v>
      </c>
      <c r="X129" s="1375" t="s">
        <v>693</v>
      </c>
      <c r="Y129" s="1371" t="s">
        <v>1643</v>
      </c>
      <c r="Z129" s="1517" t="s">
        <v>693</v>
      </c>
      <c r="AA129" s="603"/>
      <c r="AB129" s="603"/>
      <c r="AC129" s="603"/>
    </row>
    <row r="130" spans="1:29" s="217" customFormat="1" ht="44.25">
      <c r="A130" s="603"/>
      <c r="B130" s="1370"/>
      <c r="C130" s="1371" t="s">
        <v>1643</v>
      </c>
      <c r="D130" s="1512"/>
      <c r="E130" s="1373" t="s">
        <v>1633</v>
      </c>
      <c r="F130" s="1371" t="s">
        <v>1643</v>
      </c>
      <c r="G130" s="1513" t="s">
        <v>1633</v>
      </c>
      <c r="H130" s="1375" t="s">
        <v>1636</v>
      </c>
      <c r="I130" s="1371" t="s">
        <v>1643</v>
      </c>
      <c r="J130" s="1512" t="s">
        <v>1636</v>
      </c>
      <c r="K130" s="1375"/>
      <c r="L130" s="1371" t="s">
        <v>1643</v>
      </c>
      <c r="M130" s="1514"/>
      <c r="N130" s="603"/>
      <c r="O130" s="1370"/>
      <c r="P130" s="1371" t="s">
        <v>1643</v>
      </c>
      <c r="Q130" s="1515"/>
      <c r="R130" s="1373" t="s">
        <v>1633</v>
      </c>
      <c r="S130" s="1371" t="s">
        <v>1643</v>
      </c>
      <c r="T130" s="1516" t="s">
        <v>1633</v>
      </c>
      <c r="U130" s="1375" t="s">
        <v>1636</v>
      </c>
      <c r="V130" s="1371" t="s">
        <v>1643</v>
      </c>
      <c r="W130" s="1515" t="s">
        <v>1636</v>
      </c>
      <c r="X130" s="1375"/>
      <c r="Y130" s="1371" t="s">
        <v>1643</v>
      </c>
      <c r="Z130" s="1517"/>
      <c r="AA130" s="603"/>
      <c r="AB130" s="603"/>
      <c r="AC130" s="603"/>
    </row>
    <row r="131" spans="1:29" s="217" customFormat="1" ht="15">
      <c r="A131" s="78"/>
      <c r="B131" s="1518"/>
      <c r="C131" s="1519"/>
      <c r="D131" s="1519"/>
      <c r="E131" s="1519"/>
      <c r="F131" s="1519"/>
      <c r="G131" s="1519"/>
      <c r="H131" s="1519"/>
      <c r="I131" s="1519"/>
      <c r="J131" s="1519"/>
      <c r="K131" s="1519"/>
      <c r="L131" s="1519"/>
      <c r="M131" s="1520"/>
      <c r="N131" s="1521"/>
      <c r="O131" s="1518"/>
      <c r="P131" s="1519"/>
      <c r="Q131" s="1519"/>
      <c r="R131" s="1519"/>
      <c r="S131" s="1519"/>
      <c r="T131" s="1519"/>
      <c r="U131" s="1519"/>
      <c r="V131" s="1519"/>
      <c r="W131" s="1519"/>
      <c r="X131" s="1519"/>
      <c r="Y131" s="1519"/>
      <c r="Z131" s="1522"/>
      <c r="AA131" s="1499"/>
      <c r="AB131" s="78"/>
      <c r="AC131" s="78"/>
    </row>
    <row r="134" spans="1:29" s="217" customFormat="1" ht="30">
      <c r="A134" s="78"/>
      <c r="B134" s="1347" t="s">
        <v>2775</v>
      </c>
      <c r="C134" s="1348"/>
      <c r="D134" s="1349" t="s">
        <v>2776</v>
      </c>
      <c r="E134" s="1353" t="s">
        <v>2799</v>
      </c>
      <c r="F134" s="1354"/>
      <c r="G134" s="1354"/>
      <c r="H134" s="1354"/>
      <c r="I134" s="1354"/>
      <c r="J134" s="1354"/>
      <c r="K134" s="1354"/>
      <c r="L134" s="1354"/>
      <c r="M134" s="1355"/>
      <c r="N134" s="78"/>
      <c r="O134" s="1347" t="s">
        <v>2775</v>
      </c>
      <c r="P134" s="1348"/>
      <c r="Q134" s="1349" t="s">
        <v>2776</v>
      </c>
      <c r="R134" s="1523" t="s">
        <v>2800</v>
      </c>
      <c r="S134" s="1524"/>
      <c r="T134" s="1524"/>
      <c r="U134" s="1524"/>
      <c r="V134" s="1524"/>
      <c r="W134" s="1524"/>
      <c r="X134" s="1524"/>
      <c r="Y134" s="1524"/>
      <c r="Z134" s="1525"/>
      <c r="AA134" s="78"/>
      <c r="AB134" s="78"/>
      <c r="AC134" s="78"/>
    </row>
    <row r="135" spans="1:29" s="217" customFormat="1" ht="30">
      <c r="A135" s="78"/>
      <c r="B135" s="1356" t="s">
        <v>2780</v>
      </c>
      <c r="C135" s="1357" t="s">
        <v>1643</v>
      </c>
      <c r="D135" s="1526" t="str">
        <f>B135</f>
        <v>Aa</v>
      </c>
      <c r="E135" s="1448" t="s">
        <v>2779</v>
      </c>
      <c r="F135" s="1448"/>
      <c r="G135" s="1449"/>
      <c r="H135" s="1449"/>
      <c r="I135" s="1449"/>
      <c r="J135" s="1449"/>
      <c r="K135" s="1449"/>
      <c r="L135" s="1449"/>
      <c r="M135" s="1450"/>
      <c r="N135" s="78"/>
      <c r="O135" s="1356" t="s">
        <v>2780</v>
      </c>
      <c r="P135" s="1357" t="s">
        <v>1643</v>
      </c>
      <c r="Q135" s="1527" t="str">
        <f>O135</f>
        <v>Aa</v>
      </c>
      <c r="R135" s="1448" t="s">
        <v>2779</v>
      </c>
      <c r="S135" s="1448"/>
      <c r="T135" s="1449"/>
      <c r="U135" s="1449"/>
      <c r="V135" s="1449"/>
      <c r="W135" s="1449"/>
      <c r="X135" s="1449"/>
      <c r="Y135" s="1449"/>
      <c r="Z135" s="1450"/>
      <c r="AA135" s="78"/>
      <c r="AB135" s="78"/>
      <c r="AC135" s="78"/>
    </row>
    <row r="136" spans="1:29" s="217" customFormat="1">
      <c r="A136" s="78"/>
      <c r="B136" s="1365"/>
      <c r="C136" s="78"/>
      <c r="D136" s="78"/>
      <c r="E136" s="78"/>
      <c r="F136" s="78"/>
      <c r="G136" s="78"/>
      <c r="H136" s="78"/>
      <c r="I136" s="78"/>
      <c r="J136" s="78"/>
      <c r="K136" s="78"/>
      <c r="L136" s="78"/>
      <c r="M136" s="1366"/>
      <c r="N136" s="78"/>
      <c r="O136" s="1365"/>
      <c r="P136" s="78"/>
      <c r="Q136" s="78"/>
      <c r="R136" s="78"/>
      <c r="S136" s="78"/>
      <c r="T136" s="78"/>
      <c r="U136" s="78"/>
      <c r="V136" s="78"/>
      <c r="W136" s="78"/>
      <c r="X136" s="78"/>
      <c r="Y136" s="78"/>
      <c r="Z136" s="1366"/>
      <c r="AA136" s="78"/>
      <c r="AB136" s="78"/>
      <c r="AC136" s="78"/>
    </row>
    <row r="137" spans="1:29" s="217" customFormat="1">
      <c r="A137" s="78"/>
      <c r="B137" s="1368" t="s">
        <v>2781</v>
      </c>
      <c r="C137" s="4661" t="s">
        <v>2782</v>
      </c>
      <c r="D137" s="4662"/>
      <c r="E137" s="1369" t="s">
        <v>2783</v>
      </c>
      <c r="F137" s="4661" t="s">
        <v>2782</v>
      </c>
      <c r="G137" s="4662"/>
      <c r="H137" s="1369" t="s">
        <v>2784</v>
      </c>
      <c r="I137" s="4661" t="s">
        <v>2782</v>
      </c>
      <c r="J137" s="4662"/>
      <c r="K137" s="1369" t="s">
        <v>2785</v>
      </c>
      <c r="L137" s="4661" t="s">
        <v>2782</v>
      </c>
      <c r="M137" s="4667"/>
      <c r="N137" s="78"/>
      <c r="O137" s="1368" t="s">
        <v>2781</v>
      </c>
      <c r="P137" s="4691" t="s">
        <v>2782</v>
      </c>
      <c r="Q137" s="4693"/>
      <c r="R137" s="1369" t="s">
        <v>2783</v>
      </c>
      <c r="S137" s="4691" t="s">
        <v>2782</v>
      </c>
      <c r="T137" s="4693"/>
      <c r="U137" s="1369" t="s">
        <v>2784</v>
      </c>
      <c r="V137" s="4691" t="s">
        <v>2782</v>
      </c>
      <c r="W137" s="4693"/>
      <c r="X137" s="1369" t="s">
        <v>2785</v>
      </c>
      <c r="Y137" s="4691" t="s">
        <v>2782</v>
      </c>
      <c r="Z137" s="4692"/>
      <c r="AA137" s="78"/>
      <c r="AB137" s="78"/>
      <c r="AC137" s="78"/>
    </row>
    <row r="138" spans="1:29" s="217" customFormat="1" ht="45">
      <c r="A138" s="603"/>
      <c r="B138" s="1370" t="s">
        <v>233</v>
      </c>
      <c r="C138" s="1371" t="s">
        <v>1643</v>
      </c>
      <c r="D138" s="1528" t="s">
        <v>233</v>
      </c>
      <c r="E138" s="1373" t="s">
        <v>1608</v>
      </c>
      <c r="F138" s="1371" t="s">
        <v>1643</v>
      </c>
      <c r="G138" s="1529" t="s">
        <v>1608</v>
      </c>
      <c r="H138" s="1375">
        <v>1</v>
      </c>
      <c r="I138" s="1371" t="s">
        <v>1643</v>
      </c>
      <c r="J138" s="1530">
        <v>1</v>
      </c>
      <c r="K138" s="1375">
        <v>27</v>
      </c>
      <c r="L138" s="1371" t="s">
        <v>1643</v>
      </c>
      <c r="M138" s="1531">
        <v>27</v>
      </c>
      <c r="N138" s="603"/>
      <c r="O138" s="1370" t="s">
        <v>233</v>
      </c>
      <c r="P138" s="1371" t="s">
        <v>1643</v>
      </c>
      <c r="Q138" s="1532" t="s">
        <v>233</v>
      </c>
      <c r="R138" s="1373" t="s">
        <v>1608</v>
      </c>
      <c r="S138" s="1371" t="s">
        <v>1643</v>
      </c>
      <c r="T138" s="1533" t="s">
        <v>1608</v>
      </c>
      <c r="U138" s="1375">
        <v>1</v>
      </c>
      <c r="V138" s="1371" t="s">
        <v>1643</v>
      </c>
      <c r="W138" s="1532">
        <v>1</v>
      </c>
      <c r="X138" s="1375">
        <v>27</v>
      </c>
      <c r="Y138" s="1371" t="s">
        <v>1643</v>
      </c>
      <c r="Z138" s="1534">
        <v>27</v>
      </c>
      <c r="AA138" s="603"/>
      <c r="AB138" s="603"/>
      <c r="AC138" s="603"/>
    </row>
    <row r="139" spans="1:29" s="217" customFormat="1" ht="45">
      <c r="A139" s="603"/>
      <c r="B139" s="1370" t="s">
        <v>41</v>
      </c>
      <c r="C139" s="1371" t="s">
        <v>1643</v>
      </c>
      <c r="D139" s="1528" t="s">
        <v>41</v>
      </c>
      <c r="E139" s="1373" t="s">
        <v>1626</v>
      </c>
      <c r="F139" s="1371" t="s">
        <v>1643</v>
      </c>
      <c r="G139" s="1529" t="s">
        <v>1626</v>
      </c>
      <c r="H139" s="1375">
        <v>2</v>
      </c>
      <c r="I139" s="1371" t="s">
        <v>1643</v>
      </c>
      <c r="J139" s="1530">
        <v>2</v>
      </c>
      <c r="K139" s="1375">
        <v>28</v>
      </c>
      <c r="L139" s="1371" t="s">
        <v>1643</v>
      </c>
      <c r="M139" s="1531">
        <v>28</v>
      </c>
      <c r="N139" s="603"/>
      <c r="O139" s="1370" t="s">
        <v>41</v>
      </c>
      <c r="P139" s="1371" t="s">
        <v>1643</v>
      </c>
      <c r="Q139" s="1532" t="s">
        <v>41</v>
      </c>
      <c r="R139" s="1373" t="s">
        <v>1626</v>
      </c>
      <c r="S139" s="1371" t="s">
        <v>1643</v>
      </c>
      <c r="T139" s="1533" t="s">
        <v>1626</v>
      </c>
      <c r="U139" s="1375">
        <v>2</v>
      </c>
      <c r="V139" s="1371" t="s">
        <v>1643</v>
      </c>
      <c r="W139" s="1532">
        <v>2</v>
      </c>
      <c r="X139" s="1375">
        <v>28</v>
      </c>
      <c r="Y139" s="1371" t="s">
        <v>1643</v>
      </c>
      <c r="Z139" s="1534">
        <v>28</v>
      </c>
      <c r="AA139" s="603"/>
      <c r="AB139" s="603"/>
      <c r="AC139" s="603"/>
    </row>
    <row r="140" spans="1:29" s="217" customFormat="1" ht="45">
      <c r="A140" s="603"/>
      <c r="B140" s="1370" t="s">
        <v>42</v>
      </c>
      <c r="C140" s="1371" t="s">
        <v>1643</v>
      </c>
      <c r="D140" s="1528" t="s">
        <v>42</v>
      </c>
      <c r="E140" s="1373" t="s">
        <v>1645</v>
      </c>
      <c r="F140" s="1371" t="s">
        <v>1643</v>
      </c>
      <c r="G140" s="1529" t="s">
        <v>1645</v>
      </c>
      <c r="H140" s="1375">
        <v>3</v>
      </c>
      <c r="I140" s="1371" t="s">
        <v>1643</v>
      </c>
      <c r="J140" s="1530">
        <v>3</v>
      </c>
      <c r="K140" s="1375">
        <v>29</v>
      </c>
      <c r="L140" s="1371" t="s">
        <v>1643</v>
      </c>
      <c r="M140" s="1531">
        <v>29</v>
      </c>
      <c r="N140" s="603"/>
      <c r="O140" s="1370" t="s">
        <v>42</v>
      </c>
      <c r="P140" s="1371" t="s">
        <v>1643</v>
      </c>
      <c r="Q140" s="1532" t="s">
        <v>42</v>
      </c>
      <c r="R140" s="1373" t="s">
        <v>1645</v>
      </c>
      <c r="S140" s="1371" t="s">
        <v>1643</v>
      </c>
      <c r="T140" s="1533" t="s">
        <v>1645</v>
      </c>
      <c r="U140" s="1375">
        <v>3</v>
      </c>
      <c r="V140" s="1371" t="s">
        <v>1643</v>
      </c>
      <c r="W140" s="1532">
        <v>3</v>
      </c>
      <c r="X140" s="1375">
        <v>29</v>
      </c>
      <c r="Y140" s="1371" t="s">
        <v>1643</v>
      </c>
      <c r="Z140" s="1534">
        <v>29</v>
      </c>
      <c r="AA140" s="603"/>
      <c r="AB140" s="603"/>
      <c r="AC140" s="603"/>
    </row>
    <row r="141" spans="1:29" s="217" customFormat="1" ht="45">
      <c r="A141" s="603"/>
      <c r="B141" s="1370" t="s">
        <v>43</v>
      </c>
      <c r="C141" s="1371" t="s">
        <v>1643</v>
      </c>
      <c r="D141" s="1528" t="s">
        <v>43</v>
      </c>
      <c r="E141" s="1373" t="s">
        <v>1653</v>
      </c>
      <c r="F141" s="1371" t="s">
        <v>1643</v>
      </c>
      <c r="G141" s="1529" t="s">
        <v>1653</v>
      </c>
      <c r="H141" s="1375">
        <v>4</v>
      </c>
      <c r="I141" s="1371" t="s">
        <v>1643</v>
      </c>
      <c r="J141" s="1530">
        <v>4</v>
      </c>
      <c r="K141" s="1375">
        <v>30</v>
      </c>
      <c r="L141" s="1371" t="s">
        <v>1643</v>
      </c>
      <c r="M141" s="1531">
        <v>30</v>
      </c>
      <c r="N141" s="603"/>
      <c r="O141" s="1370" t="s">
        <v>43</v>
      </c>
      <c r="P141" s="1371" t="s">
        <v>1643</v>
      </c>
      <c r="Q141" s="1532" t="s">
        <v>43</v>
      </c>
      <c r="R141" s="1373" t="s">
        <v>1653</v>
      </c>
      <c r="S141" s="1371" t="s">
        <v>1643</v>
      </c>
      <c r="T141" s="1533" t="s">
        <v>1653</v>
      </c>
      <c r="U141" s="1375">
        <v>4</v>
      </c>
      <c r="V141" s="1371" t="s">
        <v>1643</v>
      </c>
      <c r="W141" s="1532">
        <v>4</v>
      </c>
      <c r="X141" s="1375">
        <v>30</v>
      </c>
      <c r="Y141" s="1371" t="s">
        <v>1643</v>
      </c>
      <c r="Z141" s="1534">
        <v>30</v>
      </c>
      <c r="AA141" s="603"/>
      <c r="AB141" s="603"/>
      <c r="AC141" s="603"/>
    </row>
    <row r="142" spans="1:29" s="217" customFormat="1" ht="45">
      <c r="A142" s="603"/>
      <c r="B142" s="1370" t="s">
        <v>44</v>
      </c>
      <c r="C142" s="1371" t="s">
        <v>1643</v>
      </c>
      <c r="D142" s="1528" t="s">
        <v>44</v>
      </c>
      <c r="E142" s="1373" t="s">
        <v>1655</v>
      </c>
      <c r="F142" s="1371" t="s">
        <v>1643</v>
      </c>
      <c r="G142" s="1529" t="s">
        <v>1655</v>
      </c>
      <c r="H142" s="1375">
        <v>5</v>
      </c>
      <c r="I142" s="1371" t="s">
        <v>1643</v>
      </c>
      <c r="J142" s="1530">
        <v>5</v>
      </c>
      <c r="K142" s="1375">
        <v>31</v>
      </c>
      <c r="L142" s="1371" t="s">
        <v>1643</v>
      </c>
      <c r="M142" s="1531">
        <v>31</v>
      </c>
      <c r="N142" s="603"/>
      <c r="O142" s="1370" t="s">
        <v>44</v>
      </c>
      <c r="P142" s="1371" t="s">
        <v>1643</v>
      </c>
      <c r="Q142" s="1532" t="s">
        <v>44</v>
      </c>
      <c r="R142" s="1373" t="s">
        <v>1655</v>
      </c>
      <c r="S142" s="1371" t="s">
        <v>1643</v>
      </c>
      <c r="T142" s="1533" t="s">
        <v>1655</v>
      </c>
      <c r="U142" s="1375">
        <v>5</v>
      </c>
      <c r="V142" s="1371" t="s">
        <v>1643</v>
      </c>
      <c r="W142" s="1532">
        <v>5</v>
      </c>
      <c r="X142" s="1375">
        <v>31</v>
      </c>
      <c r="Y142" s="1371" t="s">
        <v>1643</v>
      </c>
      <c r="Z142" s="1534">
        <v>31</v>
      </c>
      <c r="AA142" s="603"/>
      <c r="AB142" s="603"/>
      <c r="AC142" s="603"/>
    </row>
    <row r="143" spans="1:29" s="217" customFormat="1" ht="45">
      <c r="A143" s="603"/>
      <c r="B143" s="1370" t="s">
        <v>232</v>
      </c>
      <c r="C143" s="1371" t="s">
        <v>1643</v>
      </c>
      <c r="D143" s="1528" t="s">
        <v>232</v>
      </c>
      <c r="E143" s="1373" t="s">
        <v>1656</v>
      </c>
      <c r="F143" s="1371" t="s">
        <v>1643</v>
      </c>
      <c r="G143" s="1529" t="s">
        <v>1656</v>
      </c>
      <c r="H143" s="1375">
        <v>6</v>
      </c>
      <c r="I143" s="1371" t="s">
        <v>1643</v>
      </c>
      <c r="J143" s="1530">
        <v>6</v>
      </c>
      <c r="K143" s="1375">
        <v>32</v>
      </c>
      <c r="L143" s="1371" t="s">
        <v>1643</v>
      </c>
      <c r="M143" s="1531">
        <v>32</v>
      </c>
      <c r="N143" s="603"/>
      <c r="O143" s="1370" t="s">
        <v>232</v>
      </c>
      <c r="P143" s="1371" t="s">
        <v>1643</v>
      </c>
      <c r="Q143" s="1532" t="s">
        <v>232</v>
      </c>
      <c r="R143" s="1373" t="s">
        <v>1656</v>
      </c>
      <c r="S143" s="1371" t="s">
        <v>1643</v>
      </c>
      <c r="T143" s="1533" t="s">
        <v>1656</v>
      </c>
      <c r="U143" s="1375">
        <v>6</v>
      </c>
      <c r="V143" s="1371" t="s">
        <v>1643</v>
      </c>
      <c r="W143" s="1532">
        <v>6</v>
      </c>
      <c r="X143" s="1375">
        <v>32</v>
      </c>
      <c r="Y143" s="1371" t="s">
        <v>1643</v>
      </c>
      <c r="Z143" s="1534">
        <v>32</v>
      </c>
      <c r="AA143" s="603"/>
      <c r="AB143" s="603"/>
      <c r="AC143" s="603"/>
    </row>
    <row r="144" spans="1:29" s="217" customFormat="1" ht="45">
      <c r="A144" s="603"/>
      <c r="B144" s="1370" t="s">
        <v>45</v>
      </c>
      <c r="C144" s="1371" t="s">
        <v>1643</v>
      </c>
      <c r="D144" s="1528" t="s">
        <v>45</v>
      </c>
      <c r="E144" s="1373" t="s">
        <v>1657</v>
      </c>
      <c r="F144" s="1371" t="s">
        <v>1643</v>
      </c>
      <c r="G144" s="1529" t="s">
        <v>1657</v>
      </c>
      <c r="H144" s="1375">
        <v>7</v>
      </c>
      <c r="I144" s="1371" t="s">
        <v>1643</v>
      </c>
      <c r="J144" s="1530">
        <v>7</v>
      </c>
      <c r="K144" s="1375">
        <v>33</v>
      </c>
      <c r="L144" s="1371" t="s">
        <v>1643</v>
      </c>
      <c r="M144" s="1531">
        <v>33</v>
      </c>
      <c r="N144" s="603"/>
      <c r="O144" s="1370" t="s">
        <v>45</v>
      </c>
      <c r="P144" s="1371" t="s">
        <v>1643</v>
      </c>
      <c r="Q144" s="1532" t="s">
        <v>45</v>
      </c>
      <c r="R144" s="1373" t="s">
        <v>1657</v>
      </c>
      <c r="S144" s="1371" t="s">
        <v>1643</v>
      </c>
      <c r="T144" s="1533" t="s">
        <v>1657</v>
      </c>
      <c r="U144" s="1375">
        <v>7</v>
      </c>
      <c r="V144" s="1371" t="s">
        <v>1643</v>
      </c>
      <c r="W144" s="1532">
        <v>7</v>
      </c>
      <c r="X144" s="1375">
        <v>33</v>
      </c>
      <c r="Y144" s="1371" t="s">
        <v>1643</v>
      </c>
      <c r="Z144" s="1534">
        <v>33</v>
      </c>
      <c r="AA144" s="603"/>
      <c r="AB144" s="603"/>
      <c r="AC144" s="603"/>
    </row>
    <row r="145" spans="1:29" s="217" customFormat="1" ht="45">
      <c r="A145" s="603"/>
      <c r="B145" s="1370" t="s">
        <v>46</v>
      </c>
      <c r="C145" s="1371" t="s">
        <v>1643</v>
      </c>
      <c r="D145" s="1528" t="s">
        <v>46</v>
      </c>
      <c r="E145" s="1373" t="s">
        <v>1660</v>
      </c>
      <c r="F145" s="1371" t="s">
        <v>1643</v>
      </c>
      <c r="G145" s="1529" t="s">
        <v>1660</v>
      </c>
      <c r="H145" s="1375">
        <v>8</v>
      </c>
      <c r="I145" s="1371" t="s">
        <v>1643</v>
      </c>
      <c r="J145" s="1530">
        <v>8</v>
      </c>
      <c r="K145" s="1375">
        <v>34</v>
      </c>
      <c r="L145" s="1371" t="s">
        <v>1643</v>
      </c>
      <c r="M145" s="1531">
        <v>34</v>
      </c>
      <c r="N145" s="603"/>
      <c r="O145" s="1370" t="s">
        <v>46</v>
      </c>
      <c r="P145" s="1371" t="s">
        <v>1643</v>
      </c>
      <c r="Q145" s="1532" t="s">
        <v>46</v>
      </c>
      <c r="R145" s="1373" t="s">
        <v>1660</v>
      </c>
      <c r="S145" s="1371" t="s">
        <v>1643</v>
      </c>
      <c r="T145" s="1533" t="s">
        <v>1660</v>
      </c>
      <c r="U145" s="1375">
        <v>8</v>
      </c>
      <c r="V145" s="1371" t="s">
        <v>1643</v>
      </c>
      <c r="W145" s="1532">
        <v>8</v>
      </c>
      <c r="X145" s="1375">
        <v>34</v>
      </c>
      <c r="Y145" s="1371" t="s">
        <v>1643</v>
      </c>
      <c r="Z145" s="1534">
        <v>34</v>
      </c>
      <c r="AA145" s="603"/>
      <c r="AB145" s="603"/>
      <c r="AC145" s="603"/>
    </row>
    <row r="146" spans="1:29" s="217" customFormat="1" ht="45">
      <c r="A146" s="603"/>
      <c r="B146" s="1370" t="s">
        <v>231</v>
      </c>
      <c r="C146" s="1371" t="s">
        <v>1643</v>
      </c>
      <c r="D146" s="1528" t="s">
        <v>231</v>
      </c>
      <c r="E146" s="1373" t="s">
        <v>1661</v>
      </c>
      <c r="F146" s="1371" t="s">
        <v>1643</v>
      </c>
      <c r="G146" s="1529" t="s">
        <v>1661</v>
      </c>
      <c r="H146" s="1375">
        <v>9</v>
      </c>
      <c r="I146" s="1371" t="s">
        <v>1643</v>
      </c>
      <c r="J146" s="1530">
        <v>9</v>
      </c>
      <c r="K146" s="1375">
        <v>35</v>
      </c>
      <c r="L146" s="1371" t="s">
        <v>1643</v>
      </c>
      <c r="M146" s="1531">
        <v>35</v>
      </c>
      <c r="N146" s="603"/>
      <c r="O146" s="1370" t="s">
        <v>231</v>
      </c>
      <c r="P146" s="1371" t="s">
        <v>1643</v>
      </c>
      <c r="Q146" s="1532" t="s">
        <v>231</v>
      </c>
      <c r="R146" s="1373" t="s">
        <v>1661</v>
      </c>
      <c r="S146" s="1371" t="s">
        <v>1643</v>
      </c>
      <c r="T146" s="1533" t="s">
        <v>1661</v>
      </c>
      <c r="U146" s="1375">
        <v>9</v>
      </c>
      <c r="V146" s="1371" t="s">
        <v>1643</v>
      </c>
      <c r="W146" s="1532">
        <v>9</v>
      </c>
      <c r="X146" s="1375">
        <v>35</v>
      </c>
      <c r="Y146" s="1371" t="s">
        <v>1643</v>
      </c>
      <c r="Z146" s="1534">
        <v>35</v>
      </c>
      <c r="AA146" s="603"/>
      <c r="AB146" s="603"/>
      <c r="AC146" s="603"/>
    </row>
    <row r="147" spans="1:29" s="217" customFormat="1" ht="45">
      <c r="A147" s="603"/>
      <c r="B147" s="1370" t="s">
        <v>123</v>
      </c>
      <c r="C147" s="1371" t="s">
        <v>1643</v>
      </c>
      <c r="D147" s="1528" t="s">
        <v>123</v>
      </c>
      <c r="E147" s="1373" t="s">
        <v>1663</v>
      </c>
      <c r="F147" s="1371" t="s">
        <v>1643</v>
      </c>
      <c r="G147" s="1529" t="s">
        <v>1663</v>
      </c>
      <c r="H147" s="1375">
        <v>10</v>
      </c>
      <c r="I147" s="1371" t="s">
        <v>1643</v>
      </c>
      <c r="J147" s="1530">
        <v>10</v>
      </c>
      <c r="K147" s="1375">
        <v>36</v>
      </c>
      <c r="L147" s="1371" t="s">
        <v>1643</v>
      </c>
      <c r="M147" s="1531">
        <v>36</v>
      </c>
      <c r="N147" s="603"/>
      <c r="O147" s="1370" t="s">
        <v>123</v>
      </c>
      <c r="P147" s="1371" t="s">
        <v>1643</v>
      </c>
      <c r="Q147" s="1532" t="s">
        <v>123</v>
      </c>
      <c r="R147" s="1373" t="s">
        <v>1663</v>
      </c>
      <c r="S147" s="1371" t="s">
        <v>1643</v>
      </c>
      <c r="T147" s="1533" t="s">
        <v>1663</v>
      </c>
      <c r="U147" s="1375">
        <v>10</v>
      </c>
      <c r="V147" s="1371" t="s">
        <v>1643</v>
      </c>
      <c r="W147" s="1532">
        <v>10</v>
      </c>
      <c r="X147" s="1375">
        <v>36</v>
      </c>
      <c r="Y147" s="1371" t="s">
        <v>1643</v>
      </c>
      <c r="Z147" s="1534">
        <v>36</v>
      </c>
      <c r="AA147" s="603"/>
      <c r="AB147" s="603"/>
      <c r="AC147" s="603"/>
    </row>
    <row r="148" spans="1:29" s="217" customFormat="1" ht="45">
      <c r="A148" s="603"/>
      <c r="B148" s="1370" t="s">
        <v>876</v>
      </c>
      <c r="C148" s="1371" t="s">
        <v>1643</v>
      </c>
      <c r="D148" s="1528" t="s">
        <v>876</v>
      </c>
      <c r="E148" s="1373" t="s">
        <v>1665</v>
      </c>
      <c r="F148" s="1371" t="s">
        <v>1643</v>
      </c>
      <c r="G148" s="1529" t="s">
        <v>1665</v>
      </c>
      <c r="H148" s="1375">
        <v>11</v>
      </c>
      <c r="I148" s="1371" t="s">
        <v>1643</v>
      </c>
      <c r="J148" s="1530">
        <v>11</v>
      </c>
      <c r="K148" s="1375">
        <v>37</v>
      </c>
      <c r="L148" s="1371" t="s">
        <v>1643</v>
      </c>
      <c r="M148" s="1531">
        <v>37</v>
      </c>
      <c r="N148" s="603"/>
      <c r="O148" s="1370" t="s">
        <v>876</v>
      </c>
      <c r="P148" s="1371" t="s">
        <v>1643</v>
      </c>
      <c r="Q148" s="1532" t="s">
        <v>876</v>
      </c>
      <c r="R148" s="1373" t="s">
        <v>1665</v>
      </c>
      <c r="S148" s="1371" t="s">
        <v>1643</v>
      </c>
      <c r="T148" s="1533" t="s">
        <v>1665</v>
      </c>
      <c r="U148" s="1375">
        <v>11</v>
      </c>
      <c r="V148" s="1371" t="s">
        <v>1643</v>
      </c>
      <c r="W148" s="1532">
        <v>11</v>
      </c>
      <c r="X148" s="1375">
        <v>37</v>
      </c>
      <c r="Y148" s="1371" t="s">
        <v>1643</v>
      </c>
      <c r="Z148" s="1534">
        <v>37</v>
      </c>
      <c r="AA148" s="603"/>
      <c r="AB148" s="603"/>
      <c r="AC148" s="603"/>
    </row>
    <row r="149" spans="1:29" s="217" customFormat="1" ht="45">
      <c r="A149" s="603"/>
      <c r="B149" s="1370" t="s">
        <v>9</v>
      </c>
      <c r="C149" s="1371" t="s">
        <v>1643</v>
      </c>
      <c r="D149" s="1528" t="s">
        <v>9</v>
      </c>
      <c r="E149" s="1373" t="s">
        <v>1667</v>
      </c>
      <c r="F149" s="1371" t="s">
        <v>1643</v>
      </c>
      <c r="G149" s="1529" t="s">
        <v>1667</v>
      </c>
      <c r="H149" s="1375">
        <v>12</v>
      </c>
      <c r="I149" s="1371" t="s">
        <v>1643</v>
      </c>
      <c r="J149" s="1530">
        <v>12</v>
      </c>
      <c r="K149" s="1375">
        <v>38</v>
      </c>
      <c r="L149" s="1371" t="s">
        <v>1643</v>
      </c>
      <c r="M149" s="1531">
        <v>38</v>
      </c>
      <c r="N149" s="603"/>
      <c r="O149" s="1370" t="s">
        <v>9</v>
      </c>
      <c r="P149" s="1371" t="s">
        <v>1643</v>
      </c>
      <c r="Q149" s="1532" t="s">
        <v>9</v>
      </c>
      <c r="R149" s="1373" t="s">
        <v>1667</v>
      </c>
      <c r="S149" s="1371" t="s">
        <v>1643</v>
      </c>
      <c r="T149" s="1533" t="s">
        <v>1667</v>
      </c>
      <c r="U149" s="1375">
        <v>12</v>
      </c>
      <c r="V149" s="1371" t="s">
        <v>1643</v>
      </c>
      <c r="W149" s="1532">
        <v>12</v>
      </c>
      <c r="X149" s="1375">
        <v>38</v>
      </c>
      <c r="Y149" s="1371" t="s">
        <v>1643</v>
      </c>
      <c r="Z149" s="1534">
        <v>38</v>
      </c>
      <c r="AA149" s="603"/>
      <c r="AB149" s="603"/>
      <c r="AC149" s="603"/>
    </row>
    <row r="150" spans="1:29" s="217" customFormat="1" ht="45">
      <c r="A150" s="603"/>
      <c r="B150" s="1370" t="s">
        <v>951</v>
      </c>
      <c r="C150" s="1371" t="s">
        <v>1643</v>
      </c>
      <c r="D150" s="1528" t="s">
        <v>951</v>
      </c>
      <c r="E150" s="1373" t="s">
        <v>1668</v>
      </c>
      <c r="F150" s="1371" t="s">
        <v>1643</v>
      </c>
      <c r="G150" s="1529" t="s">
        <v>1668</v>
      </c>
      <c r="H150" s="1375">
        <v>13</v>
      </c>
      <c r="I150" s="1371" t="s">
        <v>1643</v>
      </c>
      <c r="J150" s="1530">
        <v>13</v>
      </c>
      <c r="K150" s="1375">
        <v>39</v>
      </c>
      <c r="L150" s="1371" t="s">
        <v>1643</v>
      </c>
      <c r="M150" s="1531">
        <v>39</v>
      </c>
      <c r="N150" s="603"/>
      <c r="O150" s="1370" t="s">
        <v>951</v>
      </c>
      <c r="P150" s="1371" t="s">
        <v>1643</v>
      </c>
      <c r="Q150" s="1532" t="s">
        <v>951</v>
      </c>
      <c r="R150" s="1373" t="s">
        <v>1668</v>
      </c>
      <c r="S150" s="1371" t="s">
        <v>1643</v>
      </c>
      <c r="T150" s="1533" t="s">
        <v>1668</v>
      </c>
      <c r="U150" s="1375">
        <v>13</v>
      </c>
      <c r="V150" s="1371" t="s">
        <v>1643</v>
      </c>
      <c r="W150" s="1532">
        <v>13</v>
      </c>
      <c r="X150" s="1375">
        <v>39</v>
      </c>
      <c r="Y150" s="1371" t="s">
        <v>1643</v>
      </c>
      <c r="Z150" s="1534">
        <v>39</v>
      </c>
      <c r="AA150" s="603"/>
      <c r="AB150" s="603"/>
      <c r="AC150" s="603"/>
    </row>
    <row r="151" spans="1:29" s="217" customFormat="1" ht="45">
      <c r="A151" s="603"/>
      <c r="B151" s="1370" t="s">
        <v>124</v>
      </c>
      <c r="C151" s="1371" t="s">
        <v>1643</v>
      </c>
      <c r="D151" s="1528" t="s">
        <v>124</v>
      </c>
      <c r="E151" s="1373" t="s">
        <v>1670</v>
      </c>
      <c r="F151" s="1371" t="s">
        <v>1643</v>
      </c>
      <c r="G151" s="1529" t="s">
        <v>1670</v>
      </c>
      <c r="H151" s="1375">
        <v>14</v>
      </c>
      <c r="I151" s="1371" t="s">
        <v>1643</v>
      </c>
      <c r="J151" s="1530">
        <v>14</v>
      </c>
      <c r="K151" s="1375">
        <v>40</v>
      </c>
      <c r="L151" s="1371" t="s">
        <v>1643</v>
      </c>
      <c r="M151" s="1531">
        <v>40</v>
      </c>
      <c r="N151" s="603"/>
      <c r="O151" s="1370" t="s">
        <v>124</v>
      </c>
      <c r="P151" s="1371" t="s">
        <v>1643</v>
      </c>
      <c r="Q151" s="1532" t="s">
        <v>124</v>
      </c>
      <c r="R151" s="1373" t="s">
        <v>1670</v>
      </c>
      <c r="S151" s="1371" t="s">
        <v>1643</v>
      </c>
      <c r="T151" s="1533" t="s">
        <v>1670</v>
      </c>
      <c r="U151" s="1375">
        <v>14</v>
      </c>
      <c r="V151" s="1371" t="s">
        <v>1643</v>
      </c>
      <c r="W151" s="1532">
        <v>14</v>
      </c>
      <c r="X151" s="1375">
        <v>40</v>
      </c>
      <c r="Y151" s="1371" t="s">
        <v>1643</v>
      </c>
      <c r="Z151" s="1534">
        <v>40</v>
      </c>
      <c r="AA151" s="603"/>
      <c r="AB151" s="603"/>
      <c r="AC151" s="603"/>
    </row>
    <row r="152" spans="1:29" s="217" customFormat="1" ht="45">
      <c r="A152" s="603"/>
      <c r="B152" s="1370" t="s">
        <v>312</v>
      </c>
      <c r="C152" s="1371" t="s">
        <v>1643</v>
      </c>
      <c r="D152" s="1528" t="s">
        <v>312</v>
      </c>
      <c r="E152" s="1373" t="s">
        <v>1683</v>
      </c>
      <c r="F152" s="1371" t="s">
        <v>1643</v>
      </c>
      <c r="G152" s="1529" t="s">
        <v>1683</v>
      </c>
      <c r="H152" s="1375">
        <v>15</v>
      </c>
      <c r="I152" s="1371" t="s">
        <v>1643</v>
      </c>
      <c r="J152" s="1530">
        <v>15</v>
      </c>
      <c r="K152" s="1375">
        <v>41</v>
      </c>
      <c r="L152" s="1371" t="s">
        <v>1643</v>
      </c>
      <c r="M152" s="1531">
        <v>41</v>
      </c>
      <c r="N152" s="603"/>
      <c r="O152" s="1370" t="s">
        <v>312</v>
      </c>
      <c r="P152" s="1371" t="s">
        <v>1643</v>
      </c>
      <c r="Q152" s="1532" t="s">
        <v>312</v>
      </c>
      <c r="R152" s="1373" t="s">
        <v>1683</v>
      </c>
      <c r="S152" s="1371" t="s">
        <v>1643</v>
      </c>
      <c r="T152" s="1533" t="s">
        <v>1683</v>
      </c>
      <c r="U152" s="1375">
        <v>15</v>
      </c>
      <c r="V152" s="1371" t="s">
        <v>1643</v>
      </c>
      <c r="W152" s="1532">
        <v>15</v>
      </c>
      <c r="X152" s="1375">
        <v>41</v>
      </c>
      <c r="Y152" s="1371" t="s">
        <v>1643</v>
      </c>
      <c r="Z152" s="1534">
        <v>41</v>
      </c>
      <c r="AA152" s="603"/>
      <c r="AB152" s="603"/>
      <c r="AC152" s="603"/>
    </row>
    <row r="153" spans="1:29" s="217" customFormat="1" ht="45">
      <c r="A153" s="603"/>
      <c r="B153" s="1370" t="s">
        <v>953</v>
      </c>
      <c r="C153" s="1371" t="s">
        <v>1643</v>
      </c>
      <c r="D153" s="1528" t="s">
        <v>953</v>
      </c>
      <c r="E153" s="1373" t="s">
        <v>117</v>
      </c>
      <c r="F153" s="1371" t="s">
        <v>1643</v>
      </c>
      <c r="G153" s="1529" t="s">
        <v>117</v>
      </c>
      <c r="H153" s="1375">
        <v>16</v>
      </c>
      <c r="I153" s="1371" t="s">
        <v>1643</v>
      </c>
      <c r="J153" s="1530">
        <v>16</v>
      </c>
      <c r="K153" s="1375">
        <v>42</v>
      </c>
      <c r="L153" s="1371" t="s">
        <v>1643</v>
      </c>
      <c r="M153" s="1531">
        <v>42</v>
      </c>
      <c r="N153" s="603"/>
      <c r="O153" s="1370" t="s">
        <v>953</v>
      </c>
      <c r="P153" s="1371" t="s">
        <v>1643</v>
      </c>
      <c r="Q153" s="1532" t="s">
        <v>953</v>
      </c>
      <c r="R153" s="1373" t="s">
        <v>117</v>
      </c>
      <c r="S153" s="1371" t="s">
        <v>1643</v>
      </c>
      <c r="T153" s="1533" t="s">
        <v>117</v>
      </c>
      <c r="U153" s="1375">
        <v>16</v>
      </c>
      <c r="V153" s="1371" t="s">
        <v>1643</v>
      </c>
      <c r="W153" s="1532">
        <v>16</v>
      </c>
      <c r="X153" s="1375">
        <v>42</v>
      </c>
      <c r="Y153" s="1371" t="s">
        <v>1643</v>
      </c>
      <c r="Z153" s="1534">
        <v>42</v>
      </c>
      <c r="AA153" s="603"/>
      <c r="AB153" s="603"/>
      <c r="AC153" s="603"/>
    </row>
    <row r="154" spans="1:29" s="217" customFormat="1" ht="45">
      <c r="A154" s="603"/>
      <c r="B154" s="1370" t="s">
        <v>1420</v>
      </c>
      <c r="C154" s="1371" t="s">
        <v>1643</v>
      </c>
      <c r="D154" s="1528" t="s">
        <v>1420</v>
      </c>
      <c r="E154" s="1373" t="s">
        <v>115</v>
      </c>
      <c r="F154" s="1371" t="s">
        <v>1643</v>
      </c>
      <c r="G154" s="1529" t="s">
        <v>115</v>
      </c>
      <c r="H154" s="1375">
        <v>17</v>
      </c>
      <c r="I154" s="1371" t="s">
        <v>1643</v>
      </c>
      <c r="J154" s="1530">
        <v>17</v>
      </c>
      <c r="K154" s="1375">
        <v>43</v>
      </c>
      <c r="L154" s="1371" t="s">
        <v>1643</v>
      </c>
      <c r="M154" s="1531">
        <v>43</v>
      </c>
      <c r="N154" s="603"/>
      <c r="O154" s="1370" t="s">
        <v>1420</v>
      </c>
      <c r="P154" s="1371" t="s">
        <v>1643</v>
      </c>
      <c r="Q154" s="1532" t="s">
        <v>1420</v>
      </c>
      <c r="R154" s="1373" t="s">
        <v>115</v>
      </c>
      <c r="S154" s="1371" t="s">
        <v>1643</v>
      </c>
      <c r="T154" s="1533" t="s">
        <v>115</v>
      </c>
      <c r="U154" s="1375">
        <v>17</v>
      </c>
      <c r="V154" s="1371" t="s">
        <v>1643</v>
      </c>
      <c r="W154" s="1532">
        <v>17</v>
      </c>
      <c r="X154" s="1375">
        <v>43</v>
      </c>
      <c r="Y154" s="1371" t="s">
        <v>1643</v>
      </c>
      <c r="Z154" s="1534">
        <v>43</v>
      </c>
      <c r="AA154" s="603"/>
      <c r="AB154" s="603"/>
      <c r="AC154" s="603"/>
    </row>
    <row r="155" spans="1:29" s="217" customFormat="1" ht="45">
      <c r="A155" s="603"/>
      <c r="B155" s="1370" t="s">
        <v>1136</v>
      </c>
      <c r="C155" s="1371" t="s">
        <v>1643</v>
      </c>
      <c r="D155" s="1528" t="s">
        <v>1136</v>
      </c>
      <c r="E155" s="1373" t="s">
        <v>1698</v>
      </c>
      <c r="F155" s="1371" t="s">
        <v>1643</v>
      </c>
      <c r="G155" s="1529" t="s">
        <v>1698</v>
      </c>
      <c r="H155" s="1375">
        <v>18</v>
      </c>
      <c r="I155" s="1371" t="s">
        <v>1643</v>
      </c>
      <c r="J155" s="1530">
        <v>18</v>
      </c>
      <c r="K155" s="1375">
        <v>44</v>
      </c>
      <c r="L155" s="1371" t="s">
        <v>1643</v>
      </c>
      <c r="M155" s="1531">
        <v>44</v>
      </c>
      <c r="N155" s="603"/>
      <c r="O155" s="1370" t="s">
        <v>1136</v>
      </c>
      <c r="P155" s="1371" t="s">
        <v>1643</v>
      </c>
      <c r="Q155" s="1532" t="s">
        <v>1136</v>
      </c>
      <c r="R155" s="1373" t="s">
        <v>1698</v>
      </c>
      <c r="S155" s="1371" t="s">
        <v>1643</v>
      </c>
      <c r="T155" s="1533" t="s">
        <v>1698</v>
      </c>
      <c r="U155" s="1375">
        <v>18</v>
      </c>
      <c r="V155" s="1371" t="s">
        <v>1643</v>
      </c>
      <c r="W155" s="1532">
        <v>18</v>
      </c>
      <c r="X155" s="1375">
        <v>44</v>
      </c>
      <c r="Y155" s="1371" t="s">
        <v>1643</v>
      </c>
      <c r="Z155" s="1534">
        <v>44</v>
      </c>
      <c r="AA155" s="603"/>
      <c r="AB155" s="603"/>
      <c r="AC155" s="603"/>
    </row>
    <row r="156" spans="1:29" s="217" customFormat="1" ht="45">
      <c r="A156" s="603"/>
      <c r="B156" s="1370" t="s">
        <v>878</v>
      </c>
      <c r="C156" s="1371" t="s">
        <v>1643</v>
      </c>
      <c r="D156" s="1528" t="s">
        <v>878</v>
      </c>
      <c r="E156" s="1373" t="s">
        <v>1702</v>
      </c>
      <c r="F156" s="1371" t="s">
        <v>1643</v>
      </c>
      <c r="G156" s="1529" t="s">
        <v>1702</v>
      </c>
      <c r="H156" s="1375">
        <v>19</v>
      </c>
      <c r="I156" s="1371" t="s">
        <v>1643</v>
      </c>
      <c r="J156" s="1530">
        <v>19</v>
      </c>
      <c r="K156" s="1375">
        <v>45</v>
      </c>
      <c r="L156" s="1371" t="s">
        <v>1643</v>
      </c>
      <c r="M156" s="1531">
        <v>45</v>
      </c>
      <c r="N156" s="603"/>
      <c r="O156" s="1370" t="s">
        <v>878</v>
      </c>
      <c r="P156" s="1371" t="s">
        <v>1643</v>
      </c>
      <c r="Q156" s="1532" t="s">
        <v>878</v>
      </c>
      <c r="R156" s="1373" t="s">
        <v>1702</v>
      </c>
      <c r="S156" s="1371" t="s">
        <v>1643</v>
      </c>
      <c r="T156" s="1533" t="s">
        <v>1702</v>
      </c>
      <c r="U156" s="1375">
        <v>19</v>
      </c>
      <c r="V156" s="1371" t="s">
        <v>1643</v>
      </c>
      <c r="W156" s="1532">
        <v>19</v>
      </c>
      <c r="X156" s="1375">
        <v>45</v>
      </c>
      <c r="Y156" s="1371" t="s">
        <v>1643</v>
      </c>
      <c r="Z156" s="1534">
        <v>45</v>
      </c>
      <c r="AA156" s="603"/>
      <c r="AB156" s="603"/>
      <c r="AC156" s="603"/>
    </row>
    <row r="157" spans="1:29" s="217" customFormat="1" ht="45">
      <c r="A157" s="603"/>
      <c r="B157" s="1370" t="s">
        <v>1137</v>
      </c>
      <c r="C157" s="1371" t="s">
        <v>1643</v>
      </c>
      <c r="D157" s="1528" t="s">
        <v>1137</v>
      </c>
      <c r="E157" s="1373" t="s">
        <v>113</v>
      </c>
      <c r="F157" s="1371" t="s">
        <v>1643</v>
      </c>
      <c r="G157" s="1529" t="s">
        <v>113</v>
      </c>
      <c r="H157" s="1375">
        <v>20</v>
      </c>
      <c r="I157" s="1371" t="s">
        <v>1643</v>
      </c>
      <c r="J157" s="1530">
        <v>20</v>
      </c>
      <c r="K157" s="1375">
        <v>46</v>
      </c>
      <c r="L157" s="1371" t="s">
        <v>1643</v>
      </c>
      <c r="M157" s="1531">
        <v>46</v>
      </c>
      <c r="N157" s="603"/>
      <c r="O157" s="1370" t="s">
        <v>1137</v>
      </c>
      <c r="P157" s="1371" t="s">
        <v>1643</v>
      </c>
      <c r="Q157" s="1532" t="s">
        <v>1137</v>
      </c>
      <c r="R157" s="1373" t="s">
        <v>113</v>
      </c>
      <c r="S157" s="1371" t="s">
        <v>1643</v>
      </c>
      <c r="T157" s="1533" t="s">
        <v>113</v>
      </c>
      <c r="U157" s="1375">
        <v>20</v>
      </c>
      <c r="V157" s="1371" t="s">
        <v>1643</v>
      </c>
      <c r="W157" s="1532">
        <v>20</v>
      </c>
      <c r="X157" s="1375">
        <v>46</v>
      </c>
      <c r="Y157" s="1371" t="s">
        <v>1643</v>
      </c>
      <c r="Z157" s="1534">
        <v>46</v>
      </c>
      <c r="AA157" s="603"/>
      <c r="AB157" s="603"/>
      <c r="AC157" s="603"/>
    </row>
    <row r="158" spans="1:29" s="217" customFormat="1" ht="45">
      <c r="A158" s="603"/>
      <c r="B158" s="1370" t="s">
        <v>125</v>
      </c>
      <c r="C158" s="1371" t="s">
        <v>1643</v>
      </c>
      <c r="D158" s="1528" t="s">
        <v>125</v>
      </c>
      <c r="E158" s="1373" t="s">
        <v>116</v>
      </c>
      <c r="F158" s="1371" t="s">
        <v>1643</v>
      </c>
      <c r="G158" s="1529" t="s">
        <v>116</v>
      </c>
      <c r="H158" s="1375">
        <v>21</v>
      </c>
      <c r="I158" s="1371" t="s">
        <v>1643</v>
      </c>
      <c r="J158" s="1530">
        <v>21</v>
      </c>
      <c r="K158" s="1375">
        <v>47</v>
      </c>
      <c r="L158" s="1371" t="s">
        <v>1643</v>
      </c>
      <c r="M158" s="1531">
        <v>47</v>
      </c>
      <c r="N158" s="603"/>
      <c r="O158" s="1370" t="s">
        <v>125</v>
      </c>
      <c r="P158" s="1371" t="s">
        <v>1643</v>
      </c>
      <c r="Q158" s="1532" t="s">
        <v>125</v>
      </c>
      <c r="R158" s="1373" t="s">
        <v>116</v>
      </c>
      <c r="S158" s="1371" t="s">
        <v>1643</v>
      </c>
      <c r="T158" s="1533" t="s">
        <v>116</v>
      </c>
      <c r="U158" s="1375">
        <v>21</v>
      </c>
      <c r="V158" s="1371" t="s">
        <v>1643</v>
      </c>
      <c r="W158" s="1532">
        <v>21</v>
      </c>
      <c r="X158" s="1375">
        <v>47</v>
      </c>
      <c r="Y158" s="1371" t="s">
        <v>1643</v>
      </c>
      <c r="Z158" s="1534">
        <v>47</v>
      </c>
      <c r="AA158" s="603"/>
      <c r="AB158" s="603"/>
      <c r="AC158" s="603"/>
    </row>
    <row r="159" spans="1:29" s="217" customFormat="1" ht="45">
      <c r="A159" s="603"/>
      <c r="B159" s="1370" t="s">
        <v>1285</v>
      </c>
      <c r="C159" s="1371" t="s">
        <v>1643</v>
      </c>
      <c r="D159" s="1528" t="s">
        <v>1285</v>
      </c>
      <c r="E159" s="1373" t="s">
        <v>1703</v>
      </c>
      <c r="F159" s="1371" t="s">
        <v>1643</v>
      </c>
      <c r="G159" s="1529" t="s">
        <v>1703</v>
      </c>
      <c r="H159" s="1375">
        <v>22</v>
      </c>
      <c r="I159" s="1371" t="s">
        <v>1643</v>
      </c>
      <c r="J159" s="1530">
        <v>22</v>
      </c>
      <c r="K159" s="1375">
        <v>48</v>
      </c>
      <c r="L159" s="1371" t="s">
        <v>1643</v>
      </c>
      <c r="M159" s="1531">
        <v>48</v>
      </c>
      <c r="N159" s="603"/>
      <c r="O159" s="1370" t="s">
        <v>1285</v>
      </c>
      <c r="P159" s="1371" t="s">
        <v>1643</v>
      </c>
      <c r="Q159" s="1532" t="s">
        <v>1285</v>
      </c>
      <c r="R159" s="1373" t="s">
        <v>1703</v>
      </c>
      <c r="S159" s="1371" t="s">
        <v>1643</v>
      </c>
      <c r="T159" s="1533" t="s">
        <v>1703</v>
      </c>
      <c r="U159" s="1375">
        <v>22</v>
      </c>
      <c r="V159" s="1371" t="s">
        <v>1643</v>
      </c>
      <c r="W159" s="1532">
        <v>22</v>
      </c>
      <c r="X159" s="1375">
        <v>48</v>
      </c>
      <c r="Y159" s="1371" t="s">
        <v>1643</v>
      </c>
      <c r="Z159" s="1534">
        <v>48</v>
      </c>
      <c r="AA159" s="603"/>
      <c r="AB159" s="603"/>
      <c r="AC159" s="603"/>
    </row>
    <row r="160" spans="1:29" s="217" customFormat="1" ht="45">
      <c r="A160" s="603"/>
      <c r="B160" s="1370" t="s">
        <v>1704</v>
      </c>
      <c r="C160" s="1371" t="s">
        <v>1643</v>
      </c>
      <c r="D160" s="1528" t="s">
        <v>1704</v>
      </c>
      <c r="E160" s="1373" t="s">
        <v>1705</v>
      </c>
      <c r="F160" s="1371" t="s">
        <v>1643</v>
      </c>
      <c r="G160" s="1529" t="s">
        <v>1705</v>
      </c>
      <c r="H160" s="1375">
        <v>23</v>
      </c>
      <c r="I160" s="1371" t="s">
        <v>1643</v>
      </c>
      <c r="J160" s="1530">
        <v>23</v>
      </c>
      <c r="K160" s="1375">
        <v>49</v>
      </c>
      <c r="L160" s="1371" t="s">
        <v>1643</v>
      </c>
      <c r="M160" s="1531">
        <v>49</v>
      </c>
      <c r="N160" s="603"/>
      <c r="O160" s="1370" t="s">
        <v>1704</v>
      </c>
      <c r="P160" s="1371" t="s">
        <v>1643</v>
      </c>
      <c r="Q160" s="1532" t="s">
        <v>1704</v>
      </c>
      <c r="R160" s="1373" t="s">
        <v>1705</v>
      </c>
      <c r="S160" s="1371" t="s">
        <v>1643</v>
      </c>
      <c r="T160" s="1533" t="s">
        <v>1705</v>
      </c>
      <c r="U160" s="1375">
        <v>23</v>
      </c>
      <c r="V160" s="1371" t="s">
        <v>1643</v>
      </c>
      <c r="W160" s="1532">
        <v>23</v>
      </c>
      <c r="X160" s="1375">
        <v>49</v>
      </c>
      <c r="Y160" s="1371" t="s">
        <v>1643</v>
      </c>
      <c r="Z160" s="1534">
        <v>49</v>
      </c>
      <c r="AA160" s="603"/>
      <c r="AB160" s="603"/>
      <c r="AC160" s="603"/>
    </row>
    <row r="161" spans="1:29" s="217" customFormat="1" ht="45">
      <c r="A161" s="603"/>
      <c r="B161" s="1370" t="s">
        <v>112</v>
      </c>
      <c r="C161" s="1371" t="s">
        <v>1643</v>
      </c>
      <c r="D161" s="1528" t="s">
        <v>112</v>
      </c>
      <c r="E161" s="1373" t="s">
        <v>1706</v>
      </c>
      <c r="F161" s="1371" t="s">
        <v>1643</v>
      </c>
      <c r="G161" s="1529" t="s">
        <v>1706</v>
      </c>
      <c r="H161" s="1375">
        <v>24</v>
      </c>
      <c r="I161" s="1371" t="s">
        <v>1643</v>
      </c>
      <c r="J161" s="1530">
        <v>24</v>
      </c>
      <c r="K161" s="1375">
        <v>50</v>
      </c>
      <c r="L161" s="1371" t="s">
        <v>1643</v>
      </c>
      <c r="M161" s="1531">
        <v>50</v>
      </c>
      <c r="N161" s="603"/>
      <c r="O161" s="1370" t="s">
        <v>112</v>
      </c>
      <c r="P161" s="1371" t="s">
        <v>1643</v>
      </c>
      <c r="Q161" s="1532" t="s">
        <v>112</v>
      </c>
      <c r="R161" s="1373" t="s">
        <v>1706</v>
      </c>
      <c r="S161" s="1371" t="s">
        <v>1643</v>
      </c>
      <c r="T161" s="1533" t="s">
        <v>1706</v>
      </c>
      <c r="U161" s="1375">
        <v>24</v>
      </c>
      <c r="V161" s="1371" t="s">
        <v>1643</v>
      </c>
      <c r="W161" s="1532">
        <v>24</v>
      </c>
      <c r="X161" s="1375">
        <v>50</v>
      </c>
      <c r="Y161" s="1371" t="s">
        <v>1643</v>
      </c>
      <c r="Z161" s="1534">
        <v>50</v>
      </c>
      <c r="AA161" s="603"/>
      <c r="AB161" s="603"/>
      <c r="AC161" s="603"/>
    </row>
    <row r="162" spans="1:29" s="217" customFormat="1" ht="45">
      <c r="A162" s="603"/>
      <c r="B162" s="1370" t="s">
        <v>1695</v>
      </c>
      <c r="C162" s="1371" t="s">
        <v>1643</v>
      </c>
      <c r="D162" s="1528" t="s">
        <v>1695</v>
      </c>
      <c r="E162" s="1373" t="s">
        <v>1700</v>
      </c>
      <c r="F162" s="1371" t="s">
        <v>1643</v>
      </c>
      <c r="G162" s="1529" t="s">
        <v>1700</v>
      </c>
      <c r="H162" s="1375">
        <v>25</v>
      </c>
      <c r="I162" s="1371" t="s">
        <v>1643</v>
      </c>
      <c r="J162" s="1530">
        <v>25</v>
      </c>
      <c r="K162" s="1375">
        <v>51</v>
      </c>
      <c r="L162" s="1371" t="s">
        <v>1643</v>
      </c>
      <c r="M162" s="1531">
        <v>51</v>
      </c>
      <c r="N162" s="603"/>
      <c r="O162" s="1370" t="s">
        <v>1695</v>
      </c>
      <c r="P162" s="1371" t="s">
        <v>1643</v>
      </c>
      <c r="Q162" s="1532" t="s">
        <v>1695</v>
      </c>
      <c r="R162" s="1373" t="s">
        <v>1700</v>
      </c>
      <c r="S162" s="1371" t="s">
        <v>1643</v>
      </c>
      <c r="T162" s="1533" t="s">
        <v>1700</v>
      </c>
      <c r="U162" s="1375">
        <v>25</v>
      </c>
      <c r="V162" s="1371" t="s">
        <v>1643</v>
      </c>
      <c r="W162" s="1532">
        <v>25</v>
      </c>
      <c r="X162" s="1375">
        <v>51</v>
      </c>
      <c r="Y162" s="1371" t="s">
        <v>1643</v>
      </c>
      <c r="Z162" s="1534">
        <v>51</v>
      </c>
      <c r="AA162" s="603"/>
      <c r="AB162" s="603"/>
      <c r="AC162" s="603"/>
    </row>
    <row r="163" spans="1:29" s="217" customFormat="1" ht="45">
      <c r="A163" s="603"/>
      <c r="B163" s="1370" t="s">
        <v>114</v>
      </c>
      <c r="C163" s="1371" t="s">
        <v>1643</v>
      </c>
      <c r="D163" s="1528" t="s">
        <v>114</v>
      </c>
      <c r="E163" s="1373" t="s">
        <v>1699</v>
      </c>
      <c r="F163" s="1371" t="s">
        <v>1643</v>
      </c>
      <c r="G163" s="1529" t="s">
        <v>1699</v>
      </c>
      <c r="H163" s="1375">
        <v>26</v>
      </c>
      <c r="I163" s="1371" t="s">
        <v>1643</v>
      </c>
      <c r="J163" s="1530">
        <v>26</v>
      </c>
      <c r="K163" s="1375">
        <v>52</v>
      </c>
      <c r="L163" s="1371" t="s">
        <v>1643</v>
      </c>
      <c r="M163" s="1531">
        <v>52</v>
      </c>
      <c r="N163" s="603"/>
      <c r="O163" s="1370" t="s">
        <v>114</v>
      </c>
      <c r="P163" s="1371" t="s">
        <v>1643</v>
      </c>
      <c r="Q163" s="1532" t="s">
        <v>114</v>
      </c>
      <c r="R163" s="1373" t="s">
        <v>1699</v>
      </c>
      <c r="S163" s="1371" t="s">
        <v>1643</v>
      </c>
      <c r="T163" s="1533" t="s">
        <v>1699</v>
      </c>
      <c r="U163" s="1375">
        <v>26</v>
      </c>
      <c r="V163" s="1371" t="s">
        <v>1643</v>
      </c>
      <c r="W163" s="1532">
        <v>26</v>
      </c>
      <c r="X163" s="1375">
        <v>52</v>
      </c>
      <c r="Y163" s="1371" t="s">
        <v>1643</v>
      </c>
      <c r="Z163" s="1534">
        <v>52</v>
      </c>
      <c r="AA163" s="603"/>
      <c r="AB163" s="603"/>
      <c r="AC163" s="603"/>
    </row>
    <row r="164" spans="1:29" s="217" customFormat="1" ht="45">
      <c r="A164" s="603"/>
      <c r="B164" s="1370" t="s">
        <v>461</v>
      </c>
      <c r="C164" s="1371" t="s">
        <v>1643</v>
      </c>
      <c r="D164" s="1528" t="s">
        <v>461</v>
      </c>
      <c r="E164" s="1373" t="s">
        <v>309</v>
      </c>
      <c r="F164" s="1371" t="s">
        <v>1643</v>
      </c>
      <c r="G164" s="1529" t="s">
        <v>309</v>
      </c>
      <c r="H164" s="1375" t="s">
        <v>1697</v>
      </c>
      <c r="I164" s="1371" t="s">
        <v>1643</v>
      </c>
      <c r="J164" s="1530" t="s">
        <v>1697</v>
      </c>
      <c r="K164" s="1375" t="s">
        <v>1764</v>
      </c>
      <c r="L164" s="1371" t="s">
        <v>1643</v>
      </c>
      <c r="M164" s="1531" t="s">
        <v>1764</v>
      </c>
      <c r="N164" s="603"/>
      <c r="O164" s="1370" t="s">
        <v>461</v>
      </c>
      <c r="P164" s="1371" t="s">
        <v>1643</v>
      </c>
      <c r="Q164" s="1532" t="s">
        <v>461</v>
      </c>
      <c r="R164" s="1373" t="s">
        <v>309</v>
      </c>
      <c r="S164" s="1371" t="s">
        <v>1643</v>
      </c>
      <c r="T164" s="1533" t="s">
        <v>309</v>
      </c>
      <c r="U164" s="1375" t="s">
        <v>1697</v>
      </c>
      <c r="V164" s="1371" t="s">
        <v>1643</v>
      </c>
      <c r="W164" s="1532" t="s">
        <v>1697</v>
      </c>
      <c r="X164" s="1375" t="s">
        <v>1764</v>
      </c>
      <c r="Y164" s="1371" t="s">
        <v>1643</v>
      </c>
      <c r="Z164" s="1534" t="s">
        <v>1764</v>
      </c>
      <c r="AA164" s="603"/>
      <c r="AB164" s="603"/>
      <c r="AC164" s="603"/>
    </row>
    <row r="165" spans="1:29" s="217" customFormat="1" ht="45">
      <c r="A165" s="603"/>
      <c r="B165" s="1370" t="s">
        <v>1625</v>
      </c>
      <c r="C165" s="1371" t="s">
        <v>1643</v>
      </c>
      <c r="D165" s="1528" t="s">
        <v>1625</v>
      </c>
      <c r="E165" s="1373" t="s">
        <v>460</v>
      </c>
      <c r="F165" s="1371" t="s">
        <v>1643</v>
      </c>
      <c r="G165" s="1529" t="s">
        <v>460</v>
      </c>
      <c r="H165" s="1375" t="s">
        <v>462</v>
      </c>
      <c r="I165" s="1371" t="s">
        <v>1643</v>
      </c>
      <c r="J165" s="1530" t="s">
        <v>462</v>
      </c>
      <c r="K165" s="1375" t="s">
        <v>1765</v>
      </c>
      <c r="L165" s="1371" t="s">
        <v>1643</v>
      </c>
      <c r="M165" s="1531" t="s">
        <v>1765</v>
      </c>
      <c r="N165" s="603"/>
      <c r="O165" s="1370" t="s">
        <v>1625</v>
      </c>
      <c r="P165" s="1371" t="s">
        <v>1643</v>
      </c>
      <c r="Q165" s="1532" t="s">
        <v>1625</v>
      </c>
      <c r="R165" s="1373" t="s">
        <v>460</v>
      </c>
      <c r="S165" s="1371" t="s">
        <v>1643</v>
      </c>
      <c r="T165" s="1533" t="s">
        <v>460</v>
      </c>
      <c r="U165" s="1375" t="s">
        <v>462</v>
      </c>
      <c r="V165" s="1371" t="s">
        <v>1643</v>
      </c>
      <c r="W165" s="1532" t="s">
        <v>462</v>
      </c>
      <c r="X165" s="1375" t="s">
        <v>1765</v>
      </c>
      <c r="Y165" s="1371" t="s">
        <v>1643</v>
      </c>
      <c r="Z165" s="1534" t="s">
        <v>1765</v>
      </c>
      <c r="AA165" s="603"/>
      <c r="AB165" s="603"/>
      <c r="AC165" s="603"/>
    </row>
    <row r="166" spans="1:29" s="217" customFormat="1" ht="45">
      <c r="A166" s="603"/>
      <c r="B166" s="1370" t="s">
        <v>1634</v>
      </c>
      <c r="C166" s="1371" t="s">
        <v>1643</v>
      </c>
      <c r="D166" s="1528" t="s">
        <v>1634</v>
      </c>
      <c r="E166" s="1373" t="s">
        <v>1630</v>
      </c>
      <c r="F166" s="1371" t="s">
        <v>1643</v>
      </c>
      <c r="G166" s="1529" t="s">
        <v>1630</v>
      </c>
      <c r="H166" s="1375" t="s">
        <v>458</v>
      </c>
      <c r="I166" s="1371" t="s">
        <v>1643</v>
      </c>
      <c r="J166" s="1530" t="s">
        <v>458</v>
      </c>
      <c r="K166" s="1375" t="s">
        <v>1632</v>
      </c>
      <c r="L166" s="1371" t="s">
        <v>1643</v>
      </c>
      <c r="M166" s="1531" t="s">
        <v>1632</v>
      </c>
      <c r="N166" s="603"/>
      <c r="O166" s="1370" t="s">
        <v>1634</v>
      </c>
      <c r="P166" s="1371" t="s">
        <v>1643</v>
      </c>
      <c r="Q166" s="1532" t="s">
        <v>1634</v>
      </c>
      <c r="R166" s="1373" t="s">
        <v>1630</v>
      </c>
      <c r="S166" s="1371" t="s">
        <v>1643</v>
      </c>
      <c r="T166" s="1533" t="s">
        <v>1630</v>
      </c>
      <c r="U166" s="1375" t="s">
        <v>458</v>
      </c>
      <c r="V166" s="1371" t="s">
        <v>1643</v>
      </c>
      <c r="W166" s="1532" t="s">
        <v>458</v>
      </c>
      <c r="X166" s="1375" t="s">
        <v>1632</v>
      </c>
      <c r="Y166" s="1371" t="s">
        <v>1643</v>
      </c>
      <c r="Z166" s="1534" t="s">
        <v>1632</v>
      </c>
      <c r="AA166" s="603"/>
      <c r="AB166" s="603"/>
      <c r="AC166" s="603"/>
    </row>
    <row r="167" spans="1:29" s="217" customFormat="1" ht="45">
      <c r="A167" s="603"/>
      <c r="B167" s="1370" t="s">
        <v>1735</v>
      </c>
      <c r="C167" s="1371" t="s">
        <v>1643</v>
      </c>
      <c r="D167" s="1528" t="s">
        <v>1735</v>
      </c>
      <c r="E167" s="1373" t="s">
        <v>1641</v>
      </c>
      <c r="F167" s="1371" t="s">
        <v>1643</v>
      </c>
      <c r="G167" s="1529" t="s">
        <v>1641</v>
      </c>
      <c r="H167" s="1375" t="s">
        <v>994</v>
      </c>
      <c r="I167" s="1371" t="s">
        <v>1643</v>
      </c>
      <c r="J167" s="1530" t="s">
        <v>994</v>
      </c>
      <c r="K167" s="1375" t="s">
        <v>1762</v>
      </c>
      <c r="L167" s="1371" t="s">
        <v>1643</v>
      </c>
      <c r="M167" s="1531" t="s">
        <v>1762</v>
      </c>
      <c r="N167" s="603"/>
      <c r="O167" s="1370" t="s">
        <v>1735</v>
      </c>
      <c r="P167" s="1371" t="s">
        <v>1643</v>
      </c>
      <c r="Q167" s="1532" t="s">
        <v>1735</v>
      </c>
      <c r="R167" s="1373" t="s">
        <v>1641</v>
      </c>
      <c r="S167" s="1371" t="s">
        <v>1643</v>
      </c>
      <c r="T167" s="1533" t="s">
        <v>1641</v>
      </c>
      <c r="U167" s="1375" t="s">
        <v>994</v>
      </c>
      <c r="V167" s="1371" t="s">
        <v>1643</v>
      </c>
      <c r="W167" s="1532" t="s">
        <v>994</v>
      </c>
      <c r="X167" s="1375" t="s">
        <v>1762</v>
      </c>
      <c r="Y167" s="1371" t="s">
        <v>1643</v>
      </c>
      <c r="Z167" s="1534" t="s">
        <v>1762</v>
      </c>
      <c r="AA167" s="603"/>
      <c r="AB167" s="603"/>
      <c r="AC167" s="603"/>
    </row>
    <row r="168" spans="1:29" s="217" customFormat="1" ht="45">
      <c r="A168" s="603"/>
      <c r="B168" s="1370" t="s">
        <v>1638</v>
      </c>
      <c r="C168" s="1371" t="s">
        <v>1643</v>
      </c>
      <c r="D168" s="1528" t="s">
        <v>1638</v>
      </c>
      <c r="E168" s="1373" t="s">
        <v>1631</v>
      </c>
      <c r="F168" s="1371" t="s">
        <v>1643</v>
      </c>
      <c r="G168" s="1529" t="s">
        <v>1631</v>
      </c>
      <c r="H168" s="1375" t="s">
        <v>2787</v>
      </c>
      <c r="I168" s="1371" t="s">
        <v>1643</v>
      </c>
      <c r="J168" s="1530" t="s">
        <v>2787</v>
      </c>
      <c r="K168" s="1375" t="s">
        <v>1627</v>
      </c>
      <c r="L168" s="1371" t="s">
        <v>1643</v>
      </c>
      <c r="M168" s="1531" t="s">
        <v>1627</v>
      </c>
      <c r="N168" s="603"/>
      <c r="O168" s="1370" t="s">
        <v>1638</v>
      </c>
      <c r="P168" s="1371" t="s">
        <v>1643</v>
      </c>
      <c r="Q168" s="1532" t="s">
        <v>1638</v>
      </c>
      <c r="R168" s="1373" t="s">
        <v>1631</v>
      </c>
      <c r="S168" s="1371" t="s">
        <v>1643</v>
      </c>
      <c r="T168" s="1533" t="s">
        <v>1631</v>
      </c>
      <c r="U168" s="1375" t="s">
        <v>2787</v>
      </c>
      <c r="V168" s="1371" t="s">
        <v>1643</v>
      </c>
      <c r="W168" s="1532" t="s">
        <v>2787</v>
      </c>
      <c r="X168" s="1375" t="s">
        <v>1627</v>
      </c>
      <c r="Y168" s="1371" t="s">
        <v>1643</v>
      </c>
      <c r="Z168" s="1534" t="s">
        <v>1627</v>
      </c>
      <c r="AA168" s="603"/>
      <c r="AB168" s="603"/>
      <c r="AC168" s="603"/>
    </row>
    <row r="169" spans="1:29" s="217" customFormat="1" ht="45">
      <c r="A169" s="603"/>
      <c r="B169" s="1370" t="s">
        <v>1640</v>
      </c>
      <c r="C169" s="1371" t="s">
        <v>1643</v>
      </c>
      <c r="D169" s="1528" t="s">
        <v>1640</v>
      </c>
      <c r="E169" s="1373" t="s">
        <v>1642</v>
      </c>
      <c r="F169" s="1371" t="s">
        <v>1643</v>
      </c>
      <c r="G169" s="1529" t="s">
        <v>1642</v>
      </c>
      <c r="H169" s="1375" t="s">
        <v>1761</v>
      </c>
      <c r="I169" s="1371" t="s">
        <v>1643</v>
      </c>
      <c r="J169" s="1530" t="s">
        <v>1761</v>
      </c>
      <c r="K169" s="1375" t="s">
        <v>459</v>
      </c>
      <c r="L169" s="1371" t="s">
        <v>1643</v>
      </c>
      <c r="M169" s="1531" t="s">
        <v>459</v>
      </c>
      <c r="N169" s="603"/>
      <c r="O169" s="1370" t="s">
        <v>1640</v>
      </c>
      <c r="P169" s="1371" t="s">
        <v>1643</v>
      </c>
      <c r="Q169" s="1532" t="s">
        <v>1640</v>
      </c>
      <c r="R169" s="1373" t="s">
        <v>1642</v>
      </c>
      <c r="S169" s="1371" t="s">
        <v>1643</v>
      </c>
      <c r="T169" s="1533" t="s">
        <v>1642</v>
      </c>
      <c r="U169" s="1375" t="s">
        <v>1761</v>
      </c>
      <c r="V169" s="1371" t="s">
        <v>1643</v>
      </c>
      <c r="W169" s="1532" t="s">
        <v>1761</v>
      </c>
      <c r="X169" s="1375" t="s">
        <v>459</v>
      </c>
      <c r="Y169" s="1371" t="s">
        <v>1643</v>
      </c>
      <c r="Z169" s="1534" t="s">
        <v>459</v>
      </c>
      <c r="AA169" s="603"/>
      <c r="AB169" s="603"/>
      <c r="AC169" s="603"/>
    </row>
    <row r="170" spans="1:29" s="217" customFormat="1" ht="45">
      <c r="A170" s="603"/>
      <c r="B170" s="1370" t="s">
        <v>1734</v>
      </c>
      <c r="C170" s="1371" t="s">
        <v>1643</v>
      </c>
      <c r="D170" s="1528" t="s">
        <v>1734</v>
      </c>
      <c r="E170" s="1373" t="s">
        <v>1629</v>
      </c>
      <c r="F170" s="1371" t="s">
        <v>1643</v>
      </c>
      <c r="G170" s="1529" t="s">
        <v>1629</v>
      </c>
      <c r="H170" s="1375" t="s">
        <v>1637</v>
      </c>
      <c r="I170" s="1371" t="s">
        <v>1643</v>
      </c>
      <c r="J170" s="1530" t="s">
        <v>1637</v>
      </c>
      <c r="K170" s="1375" t="s">
        <v>1707</v>
      </c>
      <c r="L170" s="1371" t="s">
        <v>1643</v>
      </c>
      <c r="M170" s="1531" t="s">
        <v>1707</v>
      </c>
      <c r="N170" s="603"/>
      <c r="O170" s="1370" t="s">
        <v>1734</v>
      </c>
      <c r="P170" s="1371" t="s">
        <v>1643</v>
      </c>
      <c r="Q170" s="1532" t="s">
        <v>1734</v>
      </c>
      <c r="R170" s="1373" t="s">
        <v>1629</v>
      </c>
      <c r="S170" s="1371" t="s">
        <v>1643</v>
      </c>
      <c r="T170" s="1533" t="s">
        <v>1629</v>
      </c>
      <c r="U170" s="1375" t="s">
        <v>1637</v>
      </c>
      <c r="V170" s="1371" t="s">
        <v>1643</v>
      </c>
      <c r="W170" s="1532" t="s">
        <v>1637</v>
      </c>
      <c r="X170" s="1375" t="s">
        <v>1707</v>
      </c>
      <c r="Y170" s="1371" t="s">
        <v>1643</v>
      </c>
      <c r="Z170" s="1534" t="s">
        <v>1707</v>
      </c>
      <c r="AA170" s="603"/>
      <c r="AB170" s="603"/>
      <c r="AC170" s="603"/>
    </row>
    <row r="171" spans="1:29" s="217" customFormat="1" ht="45">
      <c r="A171" s="603"/>
      <c r="B171" s="1370" t="s">
        <v>1733</v>
      </c>
      <c r="C171" s="1371" t="s">
        <v>1643</v>
      </c>
      <c r="D171" s="1528" t="s">
        <v>1733</v>
      </c>
      <c r="E171" s="1373" t="s">
        <v>1644</v>
      </c>
      <c r="F171" s="1371" t="s">
        <v>1643</v>
      </c>
      <c r="G171" s="1529" t="s">
        <v>1644</v>
      </c>
      <c r="H171" s="1375" t="s">
        <v>1763</v>
      </c>
      <c r="I171" s="1371" t="s">
        <v>1643</v>
      </c>
      <c r="J171" s="1530" t="s">
        <v>1763</v>
      </c>
      <c r="K171" s="1375" t="s">
        <v>693</v>
      </c>
      <c r="L171" s="1371" t="s">
        <v>1643</v>
      </c>
      <c r="M171" s="1531" t="s">
        <v>693</v>
      </c>
      <c r="N171" s="603"/>
      <c r="O171" s="1370" t="s">
        <v>1733</v>
      </c>
      <c r="P171" s="1371" t="s">
        <v>1643</v>
      </c>
      <c r="Q171" s="1532" t="s">
        <v>1733</v>
      </c>
      <c r="R171" s="1373" t="s">
        <v>1644</v>
      </c>
      <c r="S171" s="1371" t="s">
        <v>1643</v>
      </c>
      <c r="T171" s="1533" t="s">
        <v>1644</v>
      </c>
      <c r="U171" s="1375" t="s">
        <v>1763</v>
      </c>
      <c r="V171" s="1371" t="s">
        <v>1643</v>
      </c>
      <c r="W171" s="1532" t="s">
        <v>1763</v>
      </c>
      <c r="X171" s="1375" t="s">
        <v>693</v>
      </c>
      <c r="Y171" s="1371" t="s">
        <v>1643</v>
      </c>
      <c r="Z171" s="1534" t="s">
        <v>693</v>
      </c>
      <c r="AA171" s="603"/>
      <c r="AB171" s="603"/>
      <c r="AC171" s="603"/>
    </row>
    <row r="172" spans="1:29" s="217" customFormat="1" ht="45">
      <c r="A172" s="603"/>
      <c r="B172" s="1370"/>
      <c r="C172" s="1371" t="s">
        <v>1643</v>
      </c>
      <c r="D172" s="1528"/>
      <c r="E172" s="1373" t="s">
        <v>1633</v>
      </c>
      <c r="F172" s="1371" t="s">
        <v>1643</v>
      </c>
      <c r="G172" s="1529" t="s">
        <v>1633</v>
      </c>
      <c r="H172" s="1375" t="s">
        <v>1636</v>
      </c>
      <c r="I172" s="1371" t="s">
        <v>1643</v>
      </c>
      <c r="J172" s="1530" t="s">
        <v>1636</v>
      </c>
      <c r="K172" s="1375"/>
      <c r="L172" s="1371" t="s">
        <v>1643</v>
      </c>
      <c r="M172" s="1531"/>
      <c r="N172" s="603"/>
      <c r="O172" s="1370"/>
      <c r="P172" s="1371" t="s">
        <v>1643</v>
      </c>
      <c r="Q172" s="1532"/>
      <c r="R172" s="1373" t="s">
        <v>1633</v>
      </c>
      <c r="S172" s="1371" t="s">
        <v>1643</v>
      </c>
      <c r="T172" s="1533" t="s">
        <v>1633</v>
      </c>
      <c r="U172" s="1375" t="s">
        <v>1636</v>
      </c>
      <c r="V172" s="1371" t="s">
        <v>1643</v>
      </c>
      <c r="W172" s="1532" t="s">
        <v>1636</v>
      </c>
      <c r="X172" s="1375"/>
      <c r="Y172" s="1371" t="s">
        <v>1643</v>
      </c>
      <c r="Z172" s="1534"/>
      <c r="AA172" s="603"/>
      <c r="AB172" s="603"/>
      <c r="AC172" s="603"/>
    </row>
    <row r="173" spans="1:29" s="217" customFormat="1" ht="15">
      <c r="A173" s="1495"/>
      <c r="B173" s="1496"/>
      <c r="C173" s="1497"/>
      <c r="D173" s="1497"/>
      <c r="E173" s="1497"/>
      <c r="F173" s="1497"/>
      <c r="G173" s="1497"/>
      <c r="H173" s="1497"/>
      <c r="I173" s="1497"/>
      <c r="J173" s="1497"/>
      <c r="K173" s="1497"/>
      <c r="L173" s="1497"/>
      <c r="M173" s="1498"/>
      <c r="N173" s="1495"/>
      <c r="O173" s="1518"/>
      <c r="P173" s="1519"/>
      <c r="Q173" s="1519"/>
      <c r="R173" s="1519"/>
      <c r="S173" s="1519"/>
      <c r="T173" s="1519"/>
      <c r="U173" s="1519"/>
      <c r="V173" s="1519"/>
      <c r="W173" s="1519"/>
      <c r="X173" s="1519"/>
      <c r="Y173" s="1519"/>
      <c r="Z173" s="1522"/>
      <c r="AA173" s="1495"/>
      <c r="AB173" s="1495"/>
      <c r="AC173" s="1495"/>
    </row>
    <row r="174" spans="1:29" s="217" customFormat="1" ht="15">
      <c r="A174" s="78"/>
      <c r="B174" s="78"/>
      <c r="C174" s="78"/>
      <c r="D174" s="78"/>
      <c r="E174" s="78"/>
      <c r="F174" s="78"/>
      <c r="G174" s="78"/>
      <c r="H174" s="78"/>
      <c r="I174" s="78"/>
      <c r="J174" s="78"/>
      <c r="K174" s="78"/>
      <c r="L174" s="78"/>
      <c r="M174" s="78"/>
      <c r="N174" s="1495"/>
      <c r="O174" s="78"/>
      <c r="P174" s="78"/>
      <c r="Q174" s="78"/>
      <c r="R174" s="78"/>
      <c r="S174" s="78"/>
      <c r="T174" s="78"/>
      <c r="U174" s="78"/>
      <c r="V174" s="78"/>
      <c r="W174" s="78"/>
      <c r="X174" s="78"/>
      <c r="Y174" s="78"/>
      <c r="Z174" s="78"/>
      <c r="AA174" s="1521"/>
      <c r="AB174" s="78"/>
      <c r="AC174" s="78"/>
    </row>
  </sheetData>
  <mergeCells count="55">
    <mergeCell ref="C95:D95"/>
    <mergeCell ref="F95:G95"/>
    <mergeCell ref="I95:J95"/>
    <mergeCell ref="L95:M95"/>
    <mergeCell ref="P95:Q95"/>
    <mergeCell ref="C137:D137"/>
    <mergeCell ref="F137:G137"/>
    <mergeCell ref="I137:J137"/>
    <mergeCell ref="L137:M137"/>
    <mergeCell ref="P137:Q137"/>
    <mergeCell ref="BD69:BD70"/>
    <mergeCell ref="AG70:AU70"/>
    <mergeCell ref="BD72:BD73"/>
    <mergeCell ref="Y137:Z137"/>
    <mergeCell ref="S95:T95"/>
    <mergeCell ref="V95:W95"/>
    <mergeCell ref="Y95:Z95"/>
    <mergeCell ref="S137:T137"/>
    <mergeCell ref="V137:W137"/>
    <mergeCell ref="BD56:BD57"/>
    <mergeCell ref="BD60:BD61"/>
    <mergeCell ref="AE63:AU64"/>
    <mergeCell ref="BD63:BD64"/>
    <mergeCell ref="AE66:AQ68"/>
    <mergeCell ref="BD66:BD67"/>
    <mergeCell ref="BD44:BD45"/>
    <mergeCell ref="BD47:BD48"/>
    <mergeCell ref="BD50:BD51"/>
    <mergeCell ref="C53:D53"/>
    <mergeCell ref="F53:G53"/>
    <mergeCell ref="I53:J53"/>
    <mergeCell ref="L53:M53"/>
    <mergeCell ref="P53:Q53"/>
    <mergeCell ref="S53:T53"/>
    <mergeCell ref="V53:W53"/>
    <mergeCell ref="Y53:Z53"/>
    <mergeCell ref="BD53:BD54"/>
    <mergeCell ref="BD40:BD41"/>
    <mergeCell ref="V11:W11"/>
    <mergeCell ref="Y11:Z11"/>
    <mergeCell ref="BD12:BD13"/>
    <mergeCell ref="BD15:BD16"/>
    <mergeCell ref="BD18:BD19"/>
    <mergeCell ref="BD21:BD22"/>
    <mergeCell ref="BD24:BD25"/>
    <mergeCell ref="BD28:BD29"/>
    <mergeCell ref="BD31:BD32"/>
    <mergeCell ref="BD34:BD35"/>
    <mergeCell ref="BD37:BD38"/>
    <mergeCell ref="S11:T11"/>
    <mergeCell ref="C11:D11"/>
    <mergeCell ref="F11:G11"/>
    <mergeCell ref="I11:J11"/>
    <mergeCell ref="L11:M11"/>
    <mergeCell ref="P11:Q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80854-39FC-44A5-82C9-78159CE67124}">
  <dimension ref="A1:S138"/>
  <sheetViews>
    <sheetView zoomScale="75" zoomScaleNormal="75" workbookViewId="0">
      <selection activeCell="L35" sqref="L35"/>
    </sheetView>
  </sheetViews>
  <sheetFormatPr baseColWidth="10" defaultColWidth="11" defaultRowHeight="15"/>
  <cols>
    <col min="1" max="1" width="3.7109375" style="1865" customWidth="1"/>
    <col min="2" max="17" width="11.7109375" style="1865" customWidth="1"/>
    <col min="18" max="18" width="11.42578125" style="1865" customWidth="1"/>
    <col min="19" max="19" width="20.42578125" style="72" customWidth="1"/>
    <col min="20" max="16384" width="11" style="1865"/>
  </cols>
  <sheetData>
    <row r="1" spans="1:19" ht="18.75">
      <c r="A1" s="1862">
        <v>3</v>
      </c>
      <c r="B1" s="1863">
        <f t="shared" ref="B1:Q1" ca="1" si="0">CELL("largeur",B1)</f>
        <v>11</v>
      </c>
      <c r="C1" s="1863">
        <f t="shared" ca="1" si="0"/>
        <v>11</v>
      </c>
      <c r="D1" s="1863">
        <f t="shared" ca="1" si="0"/>
        <v>11</v>
      </c>
      <c r="E1" s="1863">
        <f t="shared" ca="1" si="0"/>
        <v>11</v>
      </c>
      <c r="F1" s="1863">
        <f t="shared" ca="1" si="0"/>
        <v>11</v>
      </c>
      <c r="G1" s="1863">
        <f t="shared" ca="1" si="0"/>
        <v>11</v>
      </c>
      <c r="H1" s="1863">
        <f t="shared" ca="1" si="0"/>
        <v>11</v>
      </c>
      <c r="I1" s="1863">
        <f t="shared" ca="1" si="0"/>
        <v>11</v>
      </c>
      <c r="J1" s="1863">
        <f t="shared" ca="1" si="0"/>
        <v>11</v>
      </c>
      <c r="K1" s="1863">
        <f t="shared" ca="1" si="0"/>
        <v>11</v>
      </c>
      <c r="L1" s="1863">
        <f t="shared" ca="1" si="0"/>
        <v>11</v>
      </c>
      <c r="M1" s="1863">
        <f t="shared" ca="1" si="0"/>
        <v>11</v>
      </c>
      <c r="N1" s="1863">
        <f t="shared" ca="1" si="0"/>
        <v>11</v>
      </c>
      <c r="O1" s="1863">
        <f t="shared" ca="1" si="0"/>
        <v>11</v>
      </c>
      <c r="P1" s="1863">
        <f t="shared" ca="1" si="0"/>
        <v>11</v>
      </c>
      <c r="Q1" s="1863">
        <f t="shared" ca="1" si="0"/>
        <v>11</v>
      </c>
      <c r="R1" s="1864" t="s">
        <v>6766</v>
      </c>
      <c r="S1" s="243"/>
    </row>
    <row r="2" spans="1:19" ht="15" customHeight="1">
      <c r="A2" s="3234" t="s">
        <v>6767</v>
      </c>
      <c r="B2" s="3234"/>
      <c r="C2" s="3234"/>
      <c r="D2" s="3234"/>
      <c r="E2" s="3234"/>
      <c r="F2" s="3234"/>
      <c r="G2" s="3234"/>
      <c r="H2" s="3234"/>
      <c r="I2" s="3234"/>
      <c r="J2" s="3234"/>
      <c r="K2" s="3234"/>
      <c r="L2" s="3234"/>
      <c r="M2" s="3234"/>
      <c r="N2" s="3234"/>
      <c r="O2" s="3234"/>
      <c r="P2" s="3234"/>
      <c r="Q2" s="3234"/>
      <c r="S2" s="243"/>
    </row>
    <row r="3" spans="1:19" ht="15" customHeight="1">
      <c r="A3" s="3234"/>
      <c r="B3" s="3234"/>
      <c r="C3" s="3234"/>
      <c r="D3" s="3234"/>
      <c r="E3" s="3234"/>
      <c r="F3" s="3234"/>
      <c r="G3" s="3234"/>
      <c r="H3" s="3234"/>
      <c r="I3" s="3234"/>
      <c r="J3" s="3234"/>
      <c r="K3" s="3234"/>
      <c r="L3" s="3234"/>
      <c r="M3" s="3234"/>
      <c r="N3" s="3234"/>
      <c r="O3" s="3234"/>
      <c r="P3" s="3234"/>
      <c r="Q3" s="3234"/>
      <c r="S3" s="243"/>
    </row>
    <row r="4" spans="1:19">
      <c r="A4" s="1866"/>
      <c r="B4" s="1866"/>
      <c r="C4" s="1866"/>
      <c r="D4" s="1866"/>
      <c r="E4" s="1866"/>
      <c r="F4" s="1866"/>
      <c r="G4" s="1866"/>
      <c r="H4" s="1866"/>
      <c r="I4" s="1866"/>
      <c r="J4" s="1866"/>
      <c r="K4" s="1866"/>
      <c r="L4" s="1866"/>
      <c r="M4" s="1866"/>
      <c r="N4" s="1866"/>
      <c r="O4" s="1867"/>
      <c r="S4" s="243"/>
    </row>
    <row r="5" spans="1:19">
      <c r="S5" s="243"/>
    </row>
    <row r="6" spans="1:19">
      <c r="B6" s="1868"/>
      <c r="C6" s="1869"/>
      <c r="D6" s="1869"/>
      <c r="E6" s="1869"/>
      <c r="F6" s="1869"/>
      <c r="G6" s="1869"/>
      <c r="H6" s="1869"/>
      <c r="I6" s="1869"/>
      <c r="J6" s="1869"/>
      <c r="K6" s="1869"/>
      <c r="L6" s="1869"/>
      <c r="M6" s="1869"/>
      <c r="N6" s="1869"/>
      <c r="O6" s="1869"/>
      <c r="P6" s="1869"/>
      <c r="Q6" s="1870"/>
      <c r="S6" s="248"/>
    </row>
    <row r="7" spans="1:19" ht="23.25">
      <c r="B7" s="1871"/>
      <c r="C7" s="1872" t="s">
        <v>1912</v>
      </c>
      <c r="D7" s="1873"/>
      <c r="E7" s="1873"/>
      <c r="F7" s="1873"/>
      <c r="G7" s="1873"/>
      <c r="H7" s="1873"/>
      <c r="I7" s="1873"/>
      <c r="J7" s="1873"/>
      <c r="K7" s="1873"/>
      <c r="L7" s="1873"/>
      <c r="M7" s="1873"/>
      <c r="N7" s="1873"/>
      <c r="O7" s="1873"/>
      <c r="P7" s="1873"/>
      <c r="Q7" s="1874"/>
      <c r="S7" s="248"/>
    </row>
    <row r="8" spans="1:19" ht="23.25">
      <c r="B8" s="1875"/>
      <c r="C8" s="1876" t="s">
        <v>1913</v>
      </c>
      <c r="D8" s="1877"/>
      <c r="E8" s="1877"/>
      <c r="F8" s="1877"/>
      <c r="G8" s="1877"/>
      <c r="H8" s="1877"/>
      <c r="I8" s="1877"/>
      <c r="J8" s="1877"/>
      <c r="K8" s="1877"/>
      <c r="L8" s="1877"/>
      <c r="M8" s="1877"/>
      <c r="N8" s="1877"/>
      <c r="O8" s="1877"/>
      <c r="P8" s="1877"/>
      <c r="Q8" s="1878"/>
      <c r="S8" s="248"/>
    </row>
    <row r="9" spans="1:19" ht="23.25">
      <c r="B9" s="1875"/>
      <c r="C9" s="1879" t="s">
        <v>51</v>
      </c>
      <c r="D9" s="519" t="s">
        <v>1914</v>
      </c>
      <c r="E9" s="1877"/>
      <c r="F9" s="1877"/>
      <c r="G9" s="1877"/>
      <c r="H9" s="1877"/>
      <c r="I9" s="1877"/>
      <c r="J9" s="1877"/>
      <c r="K9" s="1877"/>
      <c r="L9" s="1877"/>
      <c r="M9" s="1877"/>
      <c r="N9" s="1877"/>
      <c r="O9" s="1877"/>
      <c r="P9" s="1877"/>
      <c r="Q9" s="1878"/>
      <c r="S9" s="248"/>
    </row>
    <row r="10" spans="1:19" ht="23.25">
      <c r="B10" s="1880"/>
      <c r="C10" s="1872" t="s">
        <v>1915</v>
      </c>
      <c r="D10" s="1873"/>
      <c r="E10" s="1873"/>
      <c r="F10" s="1873"/>
      <c r="G10" s="1873"/>
      <c r="H10" s="1873"/>
      <c r="I10" s="1873"/>
      <c r="J10" s="1873"/>
      <c r="K10" s="1873"/>
      <c r="L10" s="1873"/>
      <c r="M10" s="1873"/>
      <c r="N10" s="1873"/>
      <c r="O10" s="1873"/>
      <c r="P10" s="1873"/>
      <c r="Q10" s="1874"/>
      <c r="S10" s="248"/>
    </row>
    <row r="11" spans="1:19" ht="23.25">
      <c r="B11" s="1881"/>
      <c r="C11" s="1876" t="s">
        <v>1916</v>
      </c>
      <c r="D11" s="1877"/>
      <c r="E11" s="1877"/>
      <c r="F11" s="1877"/>
      <c r="G11" s="1882"/>
      <c r="H11" s="1877"/>
      <c r="I11" s="1877"/>
      <c r="J11" s="1877"/>
      <c r="K11" s="1877"/>
      <c r="L11" s="1882"/>
      <c r="M11" s="1882"/>
      <c r="N11" s="1877"/>
      <c r="O11" s="1877"/>
      <c r="P11" s="1877"/>
      <c r="Q11" s="1883"/>
      <c r="S11" s="248"/>
    </row>
    <row r="12" spans="1:19" ht="23.25">
      <c r="B12" s="1881"/>
      <c r="C12" s="1876" t="s">
        <v>6768</v>
      </c>
      <c r="D12" s="1877"/>
      <c r="E12" s="1877"/>
      <c r="F12" s="1877"/>
      <c r="G12" s="1882"/>
      <c r="H12" s="1877"/>
      <c r="I12" s="1877"/>
      <c r="J12" s="1877"/>
      <c r="K12" s="1877"/>
      <c r="L12" s="1882"/>
      <c r="M12" s="1882"/>
      <c r="N12" s="1877"/>
      <c r="O12" s="1877"/>
      <c r="P12" s="1877"/>
      <c r="Q12" s="1883"/>
      <c r="S12" s="248"/>
    </row>
    <row r="13" spans="1:19" ht="23.25">
      <c r="B13" s="1884"/>
      <c r="C13" s="1885" t="s">
        <v>6769</v>
      </c>
      <c r="D13" s="1886"/>
      <c r="E13" s="1886"/>
      <c r="F13" s="1886"/>
      <c r="G13" s="1886"/>
      <c r="H13" s="1886"/>
      <c r="I13" s="1886"/>
      <c r="J13" s="1886"/>
      <c r="K13" s="1886"/>
      <c r="L13" s="1886"/>
      <c r="M13" s="1886"/>
      <c r="N13" s="1886"/>
      <c r="O13" s="1886"/>
      <c r="P13" s="1886"/>
      <c r="Q13" s="1887"/>
      <c r="S13" s="248"/>
    </row>
    <row r="14" spans="1:19" ht="23.25">
      <c r="B14" s="1884"/>
      <c r="C14" s="1885" t="s">
        <v>6770</v>
      </c>
      <c r="D14" s="1886"/>
      <c r="E14" s="1886"/>
      <c r="F14" s="1886"/>
      <c r="G14" s="1888"/>
      <c r="H14" s="1886"/>
      <c r="I14" s="1886"/>
      <c r="J14" s="1886"/>
      <c r="K14" s="1886"/>
      <c r="L14" s="1888"/>
      <c r="M14" s="1888"/>
      <c r="N14" s="1886"/>
      <c r="O14" s="1886"/>
      <c r="P14" s="1886"/>
      <c r="Q14" s="1889"/>
      <c r="S14" s="248"/>
    </row>
    <row r="15" spans="1:19" ht="23.25">
      <c r="B15" s="1884"/>
      <c r="C15" s="1885" t="s">
        <v>6771</v>
      </c>
      <c r="D15" s="1886"/>
      <c r="E15" s="1886"/>
      <c r="F15" s="1886"/>
      <c r="G15" s="1888"/>
      <c r="H15" s="1886"/>
      <c r="I15" s="1886"/>
      <c r="J15" s="1886"/>
      <c r="K15" s="1886"/>
      <c r="L15" s="1888"/>
      <c r="M15" s="1888"/>
      <c r="N15" s="1886"/>
      <c r="O15" s="1886"/>
      <c r="P15" s="1886"/>
      <c r="Q15" s="1889"/>
      <c r="S15" s="248"/>
    </row>
    <row r="16" spans="1:19" ht="23.25">
      <c r="B16" s="1890"/>
      <c r="C16" s="1891" t="s">
        <v>6772</v>
      </c>
      <c r="D16" s="1892"/>
      <c r="E16" s="1892"/>
      <c r="F16" s="1892"/>
      <c r="G16" s="1892"/>
      <c r="H16" s="1892"/>
      <c r="I16" s="1892"/>
      <c r="J16" s="1892"/>
      <c r="K16" s="1892"/>
      <c r="L16" s="1892"/>
      <c r="M16" s="1892"/>
      <c r="N16" s="1892"/>
      <c r="O16" s="1892"/>
      <c r="P16" s="1892"/>
      <c r="Q16" s="1893"/>
      <c r="S16" s="248"/>
    </row>
    <row r="17" spans="2:19" ht="23.25">
      <c r="B17" s="1890"/>
      <c r="C17" s="1891" t="s">
        <v>1922</v>
      </c>
      <c r="D17" s="1892"/>
      <c r="E17" s="1892"/>
      <c r="F17" s="1892"/>
      <c r="G17" s="1892"/>
      <c r="H17" s="1892"/>
      <c r="I17" s="1892"/>
      <c r="J17" s="1892"/>
      <c r="K17" s="1892"/>
      <c r="L17" s="1892"/>
      <c r="M17" s="1892"/>
      <c r="N17" s="1892"/>
      <c r="O17" s="1892"/>
      <c r="P17" s="1892"/>
      <c r="Q17" s="1893"/>
      <c r="S17" s="248"/>
    </row>
    <row r="18" spans="2:19" ht="23.25">
      <c r="B18" s="1890"/>
      <c r="C18" s="1891" t="s">
        <v>1923</v>
      </c>
      <c r="D18" s="1892"/>
      <c r="E18" s="1892"/>
      <c r="F18" s="1892"/>
      <c r="G18" s="1892"/>
      <c r="H18" s="1892"/>
      <c r="I18" s="1892"/>
      <c r="J18" s="1892"/>
      <c r="K18" s="1892"/>
      <c r="L18" s="1892"/>
      <c r="M18" s="1892"/>
      <c r="N18" s="1892"/>
      <c r="O18" s="1892"/>
      <c r="P18" s="1892"/>
      <c r="Q18" s="1893"/>
      <c r="S18" s="248"/>
    </row>
    <row r="19" spans="2:19" ht="23.25">
      <c r="B19" s="1890"/>
      <c r="C19" s="1891" t="s">
        <v>6773</v>
      </c>
      <c r="D19" s="1892"/>
      <c r="E19" s="1892"/>
      <c r="F19" s="1892"/>
      <c r="G19" s="1892"/>
      <c r="H19" s="1892"/>
      <c r="I19" s="1892"/>
      <c r="J19" s="1892"/>
      <c r="K19" s="1892"/>
      <c r="L19" s="1892"/>
      <c r="M19" s="1892"/>
      <c r="N19" s="1892"/>
      <c r="O19" s="1892"/>
      <c r="P19" s="1892"/>
      <c r="Q19" s="1893"/>
      <c r="S19" s="248"/>
    </row>
    <row r="20" spans="2:19" ht="23.25">
      <c r="B20" s="1890"/>
      <c r="C20" s="1891" t="s">
        <v>6774</v>
      </c>
      <c r="D20" s="1892"/>
      <c r="E20" s="1892"/>
      <c r="F20" s="1892"/>
      <c r="G20" s="1894"/>
      <c r="H20" s="1892"/>
      <c r="I20" s="1892"/>
      <c r="J20" s="1892"/>
      <c r="K20" s="1892"/>
      <c r="L20" s="1894"/>
      <c r="M20" s="1894"/>
      <c r="N20" s="1892"/>
      <c r="O20" s="1892"/>
      <c r="P20" s="1892"/>
      <c r="Q20" s="1895"/>
      <c r="S20" s="248"/>
    </row>
    <row r="21" spans="2:19" ht="23.25">
      <c r="B21" s="1890"/>
      <c r="C21" s="1896" t="s">
        <v>6775</v>
      </c>
      <c r="D21" s="1897"/>
      <c r="E21" s="1898"/>
      <c r="F21" s="1898"/>
      <c r="G21" s="1898"/>
      <c r="H21" s="1898"/>
      <c r="I21" s="1898"/>
      <c r="J21" s="1898"/>
      <c r="K21" s="1898"/>
      <c r="L21" s="1898"/>
      <c r="M21" s="1898"/>
      <c r="N21" s="1898"/>
      <c r="O21" s="1898"/>
      <c r="P21" s="1898"/>
      <c r="Q21" s="1899"/>
      <c r="S21" s="248"/>
    </row>
    <row r="22" spans="2:19" ht="23.25">
      <c r="B22" s="1890"/>
      <c r="C22" s="1896" t="s">
        <v>6776</v>
      </c>
      <c r="D22" s="1897"/>
      <c r="E22" s="1898"/>
      <c r="F22" s="1898"/>
      <c r="G22" s="1898"/>
      <c r="H22" s="1898"/>
      <c r="I22" s="1898"/>
      <c r="J22" s="1898"/>
      <c r="K22" s="1898"/>
      <c r="L22" s="1898"/>
      <c r="M22" s="1898"/>
      <c r="N22" s="1898"/>
      <c r="O22" s="1898"/>
      <c r="P22" s="1898"/>
      <c r="Q22" s="1899"/>
      <c r="S22" s="248"/>
    </row>
    <row r="23" spans="2:19" ht="23.25">
      <c r="B23" s="1890"/>
      <c r="C23" s="1900"/>
      <c r="D23" s="81"/>
      <c r="E23" s="81"/>
      <c r="F23" s="81"/>
      <c r="G23" s="81"/>
      <c r="H23" s="81"/>
      <c r="I23" s="81"/>
      <c r="J23" s="81"/>
      <c r="K23" s="78"/>
      <c r="N23" s="78"/>
      <c r="O23" s="1901" t="s">
        <v>1928</v>
      </c>
      <c r="P23" s="543" t="s">
        <v>62</v>
      </c>
      <c r="Q23" s="1902" t="s">
        <v>62</v>
      </c>
      <c r="S23" s="248"/>
    </row>
    <row r="24" spans="2:19" ht="21">
      <c r="B24" s="1881"/>
      <c r="C24" s="3235" t="s">
        <v>6777</v>
      </c>
      <c r="D24" s="1903" t="s">
        <v>6778</v>
      </c>
      <c r="E24" s="1882"/>
      <c r="F24" s="1882"/>
      <c r="G24" s="1882"/>
      <c r="H24" s="1882"/>
      <c r="I24" s="1882"/>
      <c r="J24" s="1882"/>
      <c r="K24" s="1882"/>
      <c r="L24" s="1882"/>
      <c r="M24" s="1882"/>
      <c r="N24" s="1882"/>
      <c r="O24" s="1882"/>
      <c r="P24" s="1882"/>
      <c r="Q24" s="1883"/>
      <c r="S24" s="248"/>
    </row>
    <row r="25" spans="2:19" ht="21">
      <c r="B25" s="1881"/>
      <c r="C25" s="3235"/>
      <c r="D25" s="1903" t="s">
        <v>6779</v>
      </c>
      <c r="E25" s="1882"/>
      <c r="F25" s="1882"/>
      <c r="G25" s="1882"/>
      <c r="H25" s="1882"/>
      <c r="I25" s="1882"/>
      <c r="J25" s="1882"/>
      <c r="K25" s="1882"/>
      <c r="L25" s="1882"/>
      <c r="M25" s="1882"/>
      <c r="N25" s="1882"/>
      <c r="O25" s="1882"/>
      <c r="P25" s="1882"/>
      <c r="Q25" s="1883"/>
      <c r="S25" s="248"/>
    </row>
    <row r="26" spans="2:19" ht="21">
      <c r="B26" s="1881"/>
      <c r="C26" s="3235"/>
      <c r="D26" s="1903" t="s">
        <v>6780</v>
      </c>
      <c r="E26" s="1882"/>
      <c r="F26" s="1882"/>
      <c r="G26" s="1882"/>
      <c r="H26" s="1882"/>
      <c r="I26" s="1882"/>
      <c r="J26" s="1882"/>
      <c r="K26" s="1882"/>
      <c r="L26" s="1882"/>
      <c r="M26" s="1882"/>
      <c r="N26" s="1882"/>
      <c r="O26" s="1882"/>
      <c r="P26" s="1882"/>
      <c r="Q26" s="1883"/>
      <c r="S26" s="248"/>
    </row>
    <row r="27" spans="2:19" ht="21">
      <c r="B27" s="1881"/>
      <c r="C27" s="3235"/>
      <c r="D27" s="1903" t="s">
        <v>6781</v>
      </c>
      <c r="E27" s="1882"/>
      <c r="F27" s="1882"/>
      <c r="G27" s="1882"/>
      <c r="H27" s="1882"/>
      <c r="I27" s="1882"/>
      <c r="J27" s="1882"/>
      <c r="K27" s="1882"/>
      <c r="L27" s="1882"/>
      <c r="M27" s="1882"/>
      <c r="N27" s="1882"/>
      <c r="O27" s="1882"/>
      <c r="P27" s="1882"/>
      <c r="Q27" s="1883"/>
      <c r="S27" s="248"/>
    </row>
    <row r="28" spans="2:19" ht="23.25">
      <c r="B28" s="1881"/>
      <c r="C28" s="1876"/>
      <c r="D28" s="1877"/>
      <c r="E28" s="1882"/>
      <c r="F28" s="1882"/>
      <c r="G28" s="1882"/>
      <c r="H28" s="1882"/>
      <c r="I28" s="1882"/>
      <c r="J28" s="1882"/>
      <c r="K28" s="1882"/>
      <c r="L28" s="1882"/>
      <c r="M28" s="1882"/>
      <c r="N28" s="1882"/>
      <c r="O28" s="1882"/>
      <c r="P28" s="1882"/>
      <c r="Q28" s="1883"/>
      <c r="S28" s="248"/>
    </row>
    <row r="29" spans="2:19" ht="23.25">
      <c r="B29" s="1881"/>
      <c r="C29" s="1876" t="s">
        <v>1929</v>
      </c>
      <c r="D29" s="1877"/>
      <c r="E29" s="1882"/>
      <c r="F29" s="1882"/>
      <c r="G29" s="1882"/>
      <c r="H29" s="1882"/>
      <c r="I29" s="1882"/>
      <c r="J29" s="1882"/>
      <c r="K29" s="1882"/>
      <c r="L29" s="1882"/>
      <c r="M29" s="1882"/>
      <c r="N29" s="1882"/>
      <c r="O29" s="1882"/>
      <c r="P29" s="1882"/>
      <c r="Q29" s="1883"/>
      <c r="S29" s="248"/>
    </row>
    <row r="30" spans="2:19" ht="23.25">
      <c r="B30" s="1881"/>
      <c r="C30" s="1876" t="s">
        <v>6782</v>
      </c>
      <c r="D30" s="1877"/>
      <c r="E30" s="1882"/>
      <c r="F30" s="1882"/>
      <c r="G30" s="1882"/>
      <c r="H30" s="1882"/>
      <c r="I30" s="1882"/>
      <c r="J30" s="1882"/>
      <c r="K30" s="1882"/>
      <c r="L30" s="1882"/>
      <c r="M30" s="1882"/>
      <c r="N30" s="1882"/>
      <c r="O30" s="1882"/>
      <c r="P30" s="1882"/>
      <c r="Q30" s="1883"/>
      <c r="S30" s="248"/>
    </row>
    <row r="31" spans="2:19" ht="23.25">
      <c r="B31" s="1904"/>
      <c r="C31" s="1905" t="s">
        <v>1932</v>
      </c>
      <c r="D31" s="1882"/>
      <c r="E31" s="1882"/>
      <c r="F31" s="1882"/>
      <c r="G31" s="1882"/>
      <c r="H31" s="1882"/>
      <c r="I31" s="1882"/>
      <c r="J31" s="1882"/>
      <c r="K31" s="1882"/>
      <c r="L31" s="1882"/>
      <c r="M31" s="1882"/>
      <c r="N31" s="1882"/>
      <c r="O31" s="1882"/>
      <c r="P31" s="1882"/>
      <c r="Q31" s="1883"/>
      <c r="S31" s="72" t="s">
        <v>6757</v>
      </c>
    </row>
    <row r="32" spans="2:19" ht="18.75">
      <c r="B32" s="1906"/>
      <c r="C32" s="1907" t="s">
        <v>1933</v>
      </c>
      <c r="D32" s="1907"/>
      <c r="E32" s="1907"/>
      <c r="F32" s="1907"/>
      <c r="G32" s="1907"/>
      <c r="H32" s="1907"/>
      <c r="I32" s="1907"/>
      <c r="J32" s="1907"/>
      <c r="K32" s="1907"/>
      <c r="L32" s="1907"/>
      <c r="M32" s="1907"/>
      <c r="N32" s="1907"/>
      <c r="O32" s="1907"/>
      <c r="P32" s="1907"/>
      <c r="Q32" s="1908"/>
      <c r="S32" s="248"/>
    </row>
    <row r="33" spans="19:19">
      <c r="S33" s="248"/>
    </row>
    <row r="34" spans="19:19">
      <c r="S34" s="248"/>
    </row>
    <row r="35" spans="19:19">
      <c r="S35" s="248"/>
    </row>
    <row r="36" spans="19:19">
      <c r="S36" s="248"/>
    </row>
    <row r="37" spans="19:19">
      <c r="S37" s="248"/>
    </row>
    <row r="38" spans="19:19">
      <c r="S38" s="248"/>
    </row>
    <row r="39" spans="19:19">
      <c r="S39" s="248"/>
    </row>
    <row r="40" spans="19:19">
      <c r="S40" s="248"/>
    </row>
    <row r="41" spans="19:19">
      <c r="S41" s="248"/>
    </row>
    <row r="42" spans="19:19">
      <c r="S42" s="248"/>
    </row>
    <row r="43" spans="19:19">
      <c r="S43" s="248"/>
    </row>
    <row r="44" spans="19:19">
      <c r="S44" s="248"/>
    </row>
    <row r="45" spans="19:19">
      <c r="S45" s="248"/>
    </row>
    <row r="46" spans="19:19">
      <c r="S46" s="248"/>
    </row>
    <row r="47" spans="19:19">
      <c r="S47" s="248"/>
    </row>
    <row r="48" spans="19:19">
      <c r="S48" s="248"/>
    </row>
    <row r="49" spans="19:19">
      <c r="S49" s="248"/>
    </row>
    <row r="50" spans="19:19">
      <c r="S50" s="248"/>
    </row>
    <row r="51" spans="19:19">
      <c r="S51" s="248"/>
    </row>
    <row r="52" spans="19:19">
      <c r="S52" s="248"/>
    </row>
    <row r="53" spans="19:19">
      <c r="S53" s="248"/>
    </row>
    <row r="54" spans="19:19">
      <c r="S54" s="248"/>
    </row>
    <row r="55" spans="19:19">
      <c r="S55" s="248"/>
    </row>
    <row r="56" spans="19:19">
      <c r="S56" s="248"/>
    </row>
    <row r="57" spans="19:19">
      <c r="S57" s="248"/>
    </row>
    <row r="58" spans="19:19">
      <c r="S58" s="248"/>
    </row>
    <row r="59" spans="19:19">
      <c r="S59" s="248"/>
    </row>
    <row r="60" spans="19:19">
      <c r="S60" s="248"/>
    </row>
    <row r="61" spans="19:19">
      <c r="S61" s="248"/>
    </row>
    <row r="62" spans="19:19">
      <c r="S62" s="248"/>
    </row>
    <row r="63" spans="19:19">
      <c r="S63" s="248"/>
    </row>
    <row r="64" spans="19:19">
      <c r="S64" s="248"/>
    </row>
    <row r="65" spans="19:19">
      <c r="S65" s="248"/>
    </row>
    <row r="66" spans="19:19">
      <c r="S66" s="248"/>
    </row>
    <row r="67" spans="19:19">
      <c r="S67" s="248"/>
    </row>
    <row r="68" spans="19:19">
      <c r="S68" s="248"/>
    </row>
    <row r="69" spans="19:19">
      <c r="S69" s="248"/>
    </row>
    <row r="70" spans="19:19">
      <c r="S70" s="248"/>
    </row>
    <row r="71" spans="19:19">
      <c r="S71" s="248"/>
    </row>
    <row r="72" spans="19:19">
      <c r="S72" s="248"/>
    </row>
    <row r="73" spans="19:19">
      <c r="S73" s="248"/>
    </row>
    <row r="74" spans="19:19">
      <c r="S74" s="248"/>
    </row>
    <row r="75" spans="19:19">
      <c r="S75" s="248"/>
    </row>
    <row r="76" spans="19:19">
      <c r="S76" s="248"/>
    </row>
    <row r="77" spans="19:19">
      <c r="S77" s="248"/>
    </row>
    <row r="78" spans="19:19">
      <c r="S78" s="248"/>
    </row>
    <row r="79" spans="19:19">
      <c r="S79" s="248"/>
    </row>
    <row r="80" spans="19:19">
      <c r="S80" s="248"/>
    </row>
    <row r="81" spans="19:19">
      <c r="S81" s="248"/>
    </row>
    <row r="82" spans="19:19">
      <c r="S82" s="248"/>
    </row>
    <row r="83" spans="19:19">
      <c r="S83" s="248"/>
    </row>
    <row r="84" spans="19:19">
      <c r="S84" s="248"/>
    </row>
    <row r="85" spans="19:19">
      <c r="S85" s="248"/>
    </row>
    <row r="86" spans="19:19">
      <c r="S86" s="248"/>
    </row>
    <row r="87" spans="19:19">
      <c r="S87" s="248"/>
    </row>
    <row r="88" spans="19:19">
      <c r="S88" s="248"/>
    </row>
    <row r="89" spans="19:19">
      <c r="S89" s="248"/>
    </row>
    <row r="90" spans="19:19">
      <c r="S90" s="248"/>
    </row>
    <row r="91" spans="19:19">
      <c r="S91" s="248"/>
    </row>
    <row r="92" spans="19:19">
      <c r="S92" s="248"/>
    </row>
    <row r="93" spans="19:19">
      <c r="S93" s="248"/>
    </row>
    <row r="94" spans="19:19">
      <c r="S94" s="248"/>
    </row>
    <row r="95" spans="19:19">
      <c r="S95" s="248"/>
    </row>
    <row r="96" spans="19:19">
      <c r="S96" s="248"/>
    </row>
    <row r="97" spans="19:19">
      <c r="S97" s="248"/>
    </row>
    <row r="98" spans="19:19">
      <c r="S98" s="248"/>
    </row>
    <row r="99" spans="19:19">
      <c r="S99" s="248"/>
    </row>
    <row r="100" spans="19:19">
      <c r="S100" s="248"/>
    </row>
    <row r="101" spans="19:19">
      <c r="S101" s="248"/>
    </row>
    <row r="102" spans="19:19">
      <c r="S102" s="248"/>
    </row>
    <row r="103" spans="19:19">
      <c r="S103" s="248"/>
    </row>
    <row r="104" spans="19:19">
      <c r="S104" s="248"/>
    </row>
    <row r="105" spans="19:19">
      <c r="S105" s="248"/>
    </row>
    <row r="106" spans="19:19">
      <c r="S106" s="248"/>
    </row>
    <row r="107" spans="19:19">
      <c r="S107" s="248"/>
    </row>
    <row r="108" spans="19:19">
      <c r="S108" s="248"/>
    </row>
    <row r="109" spans="19:19">
      <c r="S109" s="248"/>
    </row>
    <row r="110" spans="19:19">
      <c r="S110" s="248"/>
    </row>
    <row r="111" spans="19:19">
      <c r="S111" s="248"/>
    </row>
    <row r="112" spans="19:19">
      <c r="S112" s="248"/>
    </row>
    <row r="113" spans="19:19">
      <c r="S113" s="248"/>
    </row>
    <row r="114" spans="19:19">
      <c r="S114" s="248"/>
    </row>
    <row r="115" spans="19:19">
      <c r="S115" s="248"/>
    </row>
    <row r="116" spans="19:19">
      <c r="S116" s="248"/>
    </row>
    <row r="117" spans="19:19">
      <c r="S117" s="248"/>
    </row>
    <row r="118" spans="19:19">
      <c r="S118" s="248"/>
    </row>
    <row r="119" spans="19:19">
      <c r="S119" s="248"/>
    </row>
    <row r="120" spans="19:19">
      <c r="S120" s="248"/>
    </row>
    <row r="121" spans="19:19">
      <c r="S121" s="248"/>
    </row>
    <row r="122" spans="19:19">
      <c r="S122" s="248"/>
    </row>
    <row r="123" spans="19:19">
      <c r="S123" s="248"/>
    </row>
    <row r="124" spans="19:19">
      <c r="S124" s="248"/>
    </row>
    <row r="125" spans="19:19">
      <c r="S125" s="248"/>
    </row>
    <row r="126" spans="19:19">
      <c r="S126" s="248"/>
    </row>
    <row r="127" spans="19:19">
      <c r="S127" s="248"/>
    </row>
    <row r="128" spans="19:19">
      <c r="S128" s="248"/>
    </row>
    <row r="129" spans="19:19">
      <c r="S129" s="248"/>
    </row>
    <row r="130" spans="19:19">
      <c r="S130" s="248"/>
    </row>
    <row r="131" spans="19:19">
      <c r="S131" s="248"/>
    </row>
    <row r="132" spans="19:19">
      <c r="S132" s="248"/>
    </row>
    <row r="133" spans="19:19">
      <c r="S133" s="248"/>
    </row>
    <row r="134" spans="19:19">
      <c r="S134" s="248"/>
    </row>
    <row r="135" spans="19:19">
      <c r="S135" s="248"/>
    </row>
    <row r="136" spans="19:19">
      <c r="S136" s="248"/>
    </row>
    <row r="137" spans="19:19">
      <c r="S137" s="248"/>
    </row>
    <row r="138" spans="19:19">
      <c r="S138" s="248"/>
    </row>
  </sheetData>
  <mergeCells count="2">
    <mergeCell ref="A2:Q3"/>
    <mergeCell ref="C24:C27"/>
  </mergeCells>
  <hyperlinks>
    <hyperlink ref="D9" r:id="rId1" xr:uid="{A44A0D49-C217-4260-95E9-FA7A03B4EDF9}"/>
    <hyperlink ref="D24" r:id="rId2" xr:uid="{7CBEB4AC-5DF7-40E6-A123-CF7888B09380}"/>
    <hyperlink ref="D25" r:id="rId3" xr:uid="{72688EE0-7B1D-48B4-B8D5-3BAE40F1BF7A}"/>
    <hyperlink ref="D26" r:id="rId4" xr:uid="{E3C934A1-00BE-415F-A5AA-40F25369E480}"/>
    <hyperlink ref="D27" r:id="rId5" xr:uid="{EE5D4764-97D8-4F8A-9E5E-6463CC0485BF}"/>
  </hyperlinks>
  <pageMargins left="0.7" right="0.7" top="0.75" bottom="0.75" header="0.3" footer="0.3"/>
  <pageSetup paperSize="9" orientation="portrait"/>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C47E1-0BA0-4DF9-8F5A-42187396EBA8}">
  <dimension ref="A1:AI339"/>
  <sheetViews>
    <sheetView zoomScaleNormal="100" workbookViewId="0">
      <selection sqref="A1:U1"/>
    </sheetView>
  </sheetViews>
  <sheetFormatPr baseColWidth="10" defaultRowHeight="46.5"/>
  <cols>
    <col min="1" max="1" width="4.85546875" style="72" customWidth="1"/>
    <col min="2" max="2" width="6" style="1560" customWidth="1"/>
    <col min="3" max="3" width="16.140625" style="1565" customWidth="1"/>
    <col min="4" max="4" width="18.140625" style="1566" customWidth="1"/>
    <col min="5" max="5" width="6.140625" style="72" customWidth="1"/>
    <col min="6" max="6" width="4.85546875" style="72" customWidth="1"/>
    <col min="7" max="7" width="6" style="1560" customWidth="1"/>
    <col min="8" max="8" width="11.42578125" style="72"/>
    <col min="9" max="9" width="18.140625" style="1566" customWidth="1"/>
    <col min="10" max="10" width="6.140625" style="72" customWidth="1"/>
    <col min="11" max="11" width="4.85546875" style="72" customWidth="1"/>
    <col min="12" max="12" width="7.42578125" style="1560" customWidth="1"/>
    <col min="13" max="13" width="11.42578125" style="72"/>
    <col min="14" max="14" width="18.140625" style="1566" customWidth="1"/>
    <col min="15" max="15" width="6.140625" style="72" customWidth="1"/>
    <col min="16" max="16" width="8.5703125" style="72" customWidth="1"/>
    <col min="17" max="17" width="6" style="1560" customWidth="1"/>
    <col min="18" max="18" width="11.42578125" style="72"/>
    <col min="19" max="19" width="18.140625" style="1566" customWidth="1"/>
    <col min="20" max="20" width="11.42578125" style="72"/>
    <col min="21" max="21" width="8.42578125" style="72" customWidth="1"/>
    <col min="22" max="16384" width="11.42578125" style="72"/>
  </cols>
  <sheetData>
    <row r="1" spans="1:30" ht="44.25" customHeight="1">
      <c r="A1" s="4697" t="s">
        <v>2801</v>
      </c>
      <c r="B1" s="4697"/>
      <c r="C1" s="4697"/>
      <c r="D1" s="4697"/>
      <c r="E1" s="4697"/>
      <c r="F1" s="4697"/>
      <c r="G1" s="4697"/>
      <c r="H1" s="4697"/>
      <c r="I1" s="4697"/>
      <c r="J1" s="4697"/>
      <c r="K1" s="4697"/>
      <c r="L1" s="4697"/>
      <c r="M1" s="4697"/>
      <c r="N1" s="4697"/>
      <c r="O1" s="4697"/>
      <c r="P1" s="4697"/>
      <c r="Q1" s="4697"/>
      <c r="R1" s="4697"/>
      <c r="S1" s="4697"/>
      <c r="T1" s="4697"/>
      <c r="U1" s="4697"/>
      <c r="V1" s="1535" t="s">
        <v>1934</v>
      </c>
      <c r="W1" s="1536"/>
      <c r="X1" s="1536"/>
      <c r="Y1" s="1536"/>
      <c r="Z1" s="1536"/>
      <c r="AA1" s="1536"/>
      <c r="AB1" s="1537" t="str">
        <f ca="1">"Page "&amp;_xlfn.SHEET()&amp;" sur "&amp;_xlfn.SHEETS()</f>
        <v>Page 20 sur 23</v>
      </c>
      <c r="AC1" s="1538"/>
      <c r="AD1" s="1538"/>
    </row>
    <row r="2" spans="1:30" ht="15.75" customHeight="1">
      <c r="A2" s="243"/>
      <c r="B2" s="1539"/>
      <c r="C2" s="1540"/>
      <c r="D2" s="1541"/>
      <c r="E2" s="243"/>
      <c r="F2" s="243"/>
      <c r="G2" s="1539"/>
      <c r="H2" s="243"/>
      <c r="I2" s="1541"/>
      <c r="J2" s="243"/>
      <c r="K2" s="243"/>
      <c r="L2" s="1539"/>
      <c r="M2" s="243"/>
      <c r="N2" s="1541"/>
      <c r="O2" s="243"/>
      <c r="P2" s="243"/>
      <c r="Q2" s="1539"/>
      <c r="R2" s="243"/>
      <c r="S2" s="1541"/>
      <c r="T2" s="243"/>
      <c r="U2" s="243"/>
      <c r="V2" s="243"/>
      <c r="W2" s="243"/>
      <c r="X2" s="243"/>
      <c r="Y2" s="243"/>
      <c r="Z2" s="243"/>
      <c r="AA2" s="243"/>
      <c r="AB2" s="243"/>
      <c r="AC2" s="243"/>
      <c r="AD2" s="243"/>
    </row>
    <row r="3" spans="1:30" ht="33.75">
      <c r="A3" s="243"/>
      <c r="B3" s="1539"/>
      <c r="C3" s="1542" t="s">
        <v>2802</v>
      </c>
      <c r="D3" s="1541"/>
      <c r="E3" s="243"/>
      <c r="F3" s="243"/>
      <c r="G3" s="1539"/>
      <c r="H3" s="243"/>
      <c r="I3" s="1541"/>
      <c r="J3" s="243"/>
      <c r="K3" s="243"/>
      <c r="L3" s="1539"/>
      <c r="M3" s="243"/>
      <c r="N3" s="1541"/>
      <c r="O3" s="1543"/>
      <c r="P3" s="243"/>
      <c r="Q3" s="1539"/>
      <c r="R3" s="243"/>
      <c r="S3" s="1541"/>
      <c r="T3" s="243"/>
      <c r="U3" s="243"/>
      <c r="V3" s="243"/>
      <c r="W3" s="243"/>
      <c r="X3" s="243"/>
      <c r="Y3" s="243"/>
      <c r="Z3" s="243"/>
      <c r="AA3" s="243"/>
      <c r="AB3" s="243"/>
      <c r="AC3" s="243"/>
      <c r="AD3" s="243"/>
    </row>
    <row r="4" spans="1:30" ht="21">
      <c r="A4" s="243"/>
      <c r="B4" s="1539"/>
      <c r="C4" s="1544" t="s">
        <v>2803</v>
      </c>
      <c r="D4" s="1545" t="s">
        <v>2804</v>
      </c>
      <c r="E4" s="243"/>
      <c r="F4" s="243"/>
      <c r="G4" s="1539"/>
      <c r="H4" s="243"/>
      <c r="I4" s="1541"/>
      <c r="J4" s="243"/>
      <c r="K4" s="243"/>
      <c r="L4" s="1539"/>
      <c r="M4" s="243"/>
      <c r="N4" s="1544" t="s">
        <v>2803</v>
      </c>
      <c r="O4" s="1546" t="s">
        <v>2805</v>
      </c>
      <c r="P4" s="1547"/>
      <c r="Q4" s="1539"/>
      <c r="R4" s="243"/>
      <c r="S4" s="1548"/>
      <c r="T4" s="1544" t="s">
        <v>2803</v>
      </c>
      <c r="U4" s="1546" t="s">
        <v>2806</v>
      </c>
      <c r="V4" s="1547"/>
      <c r="W4" s="243"/>
      <c r="X4" s="243"/>
      <c r="Y4" s="243"/>
      <c r="Z4" s="1544" t="s">
        <v>2803</v>
      </c>
      <c r="AA4" s="1546" t="s">
        <v>2807</v>
      </c>
      <c r="AB4" s="1547"/>
      <c r="AC4" s="243"/>
      <c r="AD4" s="243"/>
    </row>
    <row r="5" spans="1:30" ht="23.25">
      <c r="A5" s="243"/>
      <c r="B5" s="1539"/>
      <c r="C5" s="1549"/>
      <c r="D5" s="1545"/>
      <c r="E5" s="243"/>
      <c r="F5" s="243"/>
      <c r="G5" s="1539"/>
      <c r="H5" s="243"/>
      <c r="I5" s="1541"/>
      <c r="J5" s="243"/>
      <c r="K5" s="243"/>
      <c r="L5" s="1539"/>
      <c r="M5" s="243"/>
      <c r="N5" s="1550"/>
      <c r="O5" s="1543"/>
      <c r="P5" s="243"/>
      <c r="Q5" s="1539"/>
      <c r="R5" s="243"/>
      <c r="S5" s="1548"/>
      <c r="T5" s="1551"/>
      <c r="U5" s="243"/>
      <c r="V5" s="243"/>
      <c r="W5" s="243"/>
      <c r="X5" s="243"/>
      <c r="Y5" s="243"/>
      <c r="Z5" s="243"/>
      <c r="AA5" s="243"/>
      <c r="AB5" s="243"/>
      <c r="AC5" s="243"/>
      <c r="AD5" s="243"/>
    </row>
    <row r="6" spans="1:30" ht="21">
      <c r="A6" s="243"/>
      <c r="B6" s="1539"/>
      <c r="C6" s="1544" t="s">
        <v>2803</v>
      </c>
      <c r="D6" s="1552" t="s">
        <v>2808</v>
      </c>
      <c r="E6" s="243"/>
      <c r="F6" s="243"/>
      <c r="G6" s="1539"/>
      <c r="H6" s="243"/>
      <c r="I6" s="1541"/>
      <c r="J6" s="243"/>
      <c r="K6" s="243"/>
      <c r="L6" s="1539"/>
      <c r="M6" s="243"/>
      <c r="N6" s="1544" t="s">
        <v>2803</v>
      </c>
      <c r="O6" s="1546" t="s">
        <v>2809</v>
      </c>
      <c r="P6" s="1547"/>
      <c r="Q6" s="1539"/>
      <c r="R6" s="243"/>
      <c r="S6" s="1548"/>
      <c r="T6" s="1544" t="s">
        <v>2803</v>
      </c>
      <c r="U6" s="1546" t="s">
        <v>2810</v>
      </c>
      <c r="V6" s="1547"/>
      <c r="W6" s="243"/>
      <c r="X6" s="243"/>
      <c r="Y6" s="243"/>
      <c r="Z6" s="1544" t="s">
        <v>2803</v>
      </c>
      <c r="AA6" s="1546" t="s">
        <v>2811</v>
      </c>
      <c r="AB6" s="1547"/>
      <c r="AC6" s="243"/>
      <c r="AD6" s="243"/>
    </row>
    <row r="7" spans="1:30" ht="23.25">
      <c r="A7" s="243"/>
      <c r="B7" s="1539"/>
      <c r="C7" s="1549"/>
      <c r="D7" s="1545"/>
      <c r="E7" s="243"/>
      <c r="F7" s="243"/>
      <c r="G7" s="1539"/>
      <c r="H7" s="243"/>
      <c r="I7" s="1541"/>
      <c r="J7" s="243"/>
      <c r="K7" s="243"/>
      <c r="L7" s="1539"/>
      <c r="M7" s="243"/>
      <c r="N7" s="1550"/>
      <c r="O7" s="243"/>
      <c r="P7" s="243"/>
      <c r="Q7" s="1539"/>
      <c r="R7" s="243"/>
      <c r="S7" s="1548"/>
      <c r="T7" s="243"/>
      <c r="U7" s="243"/>
      <c r="V7" s="243"/>
      <c r="W7" s="243"/>
      <c r="X7" s="243"/>
      <c r="Y7" s="243"/>
      <c r="Z7" s="243"/>
      <c r="AA7" s="243"/>
      <c r="AB7" s="243"/>
      <c r="AC7" s="243"/>
      <c r="AD7" s="243"/>
    </row>
    <row r="8" spans="1:30" ht="21">
      <c r="A8" s="243"/>
      <c r="B8" s="1539"/>
      <c r="C8" s="1544" t="s">
        <v>2803</v>
      </c>
      <c r="D8" s="1546" t="s">
        <v>2812</v>
      </c>
      <c r="E8" s="243"/>
      <c r="F8" s="243"/>
      <c r="G8" s="1539"/>
      <c r="H8" s="243"/>
      <c r="I8" s="1541"/>
      <c r="J8" s="243"/>
      <c r="K8" s="243"/>
      <c r="L8" s="1539"/>
      <c r="M8" s="243"/>
      <c r="N8" s="1544" t="s">
        <v>2803</v>
      </c>
      <c r="O8" s="1546" t="s">
        <v>2813</v>
      </c>
      <c r="P8" s="1547"/>
      <c r="Q8" s="1539"/>
      <c r="R8" s="243"/>
      <c r="S8" s="1548"/>
      <c r="T8" s="1544" t="s">
        <v>2803</v>
      </c>
      <c r="U8" s="1546" t="s">
        <v>2814</v>
      </c>
      <c r="V8" s="1547"/>
      <c r="W8" s="243"/>
      <c r="X8" s="243"/>
      <c r="Y8" s="243"/>
      <c r="Z8" s="1544" t="s">
        <v>2803</v>
      </c>
      <c r="AA8" s="1546" t="s">
        <v>2815</v>
      </c>
      <c r="AB8" s="1547"/>
      <c r="AC8" s="243"/>
      <c r="AD8" s="243"/>
    </row>
    <row r="9" spans="1:30" ht="19.5" customHeight="1">
      <c r="A9" s="243"/>
      <c r="B9" s="1539"/>
      <c r="C9" s="1540"/>
      <c r="D9" s="1541"/>
      <c r="E9" s="243"/>
      <c r="F9" s="243"/>
      <c r="G9" s="1539"/>
      <c r="H9" s="243"/>
      <c r="I9" s="1541"/>
      <c r="J9" s="243"/>
      <c r="K9" s="243"/>
      <c r="L9" s="1539"/>
      <c r="M9" s="243"/>
      <c r="N9" s="1541"/>
      <c r="O9" s="243"/>
      <c r="P9" s="243"/>
      <c r="Q9" s="1539"/>
      <c r="R9" s="243"/>
      <c r="S9" s="1541"/>
      <c r="T9" s="243"/>
      <c r="U9" s="243"/>
      <c r="V9" s="243"/>
      <c r="W9" s="243"/>
      <c r="X9" s="243"/>
      <c r="Y9" s="243"/>
      <c r="Z9" s="243"/>
      <c r="AA9" s="243"/>
      <c r="AB9" s="243"/>
      <c r="AC9" s="243"/>
      <c r="AD9" s="243"/>
    </row>
    <row r="10" spans="1:30" ht="39" customHeight="1">
      <c r="A10" s="243"/>
      <c r="B10" s="1539"/>
      <c r="C10" s="1553" t="s">
        <v>2816</v>
      </c>
      <c r="D10" s="1554" t="s">
        <v>2817</v>
      </c>
      <c r="E10" s="1555"/>
      <c r="F10" s="1555"/>
      <c r="G10" s="1556"/>
      <c r="H10" s="1555"/>
      <c r="I10" s="1557"/>
      <c r="J10" s="1555"/>
      <c r="K10" s="1555"/>
      <c r="L10" s="1556"/>
      <c r="M10" s="1555"/>
      <c r="N10" s="1557"/>
      <c r="O10" s="1555"/>
      <c r="P10" s="1555"/>
      <c r="Q10" s="1556"/>
      <c r="R10" s="1555"/>
      <c r="S10" s="1557"/>
      <c r="T10" s="1555"/>
      <c r="U10" s="1555"/>
      <c r="V10" s="1555"/>
      <c r="W10" s="1555"/>
      <c r="X10" s="1555"/>
      <c r="Y10" s="1555"/>
      <c r="Z10" s="1555"/>
      <c r="AA10" s="243"/>
      <c r="AB10" s="243"/>
      <c r="AC10" s="243"/>
      <c r="AD10" s="243"/>
    </row>
    <row r="11" spans="1:30" ht="19.5" customHeight="1">
      <c r="A11" s="243"/>
      <c r="B11" s="1539"/>
      <c r="C11" s="1540"/>
      <c r="D11" s="1541"/>
      <c r="E11" s="243"/>
      <c r="F11" s="243"/>
      <c r="G11" s="1539"/>
      <c r="H11" s="243"/>
      <c r="I11" s="1541"/>
      <c r="J11" s="243"/>
      <c r="K11" s="243"/>
      <c r="L11" s="1539"/>
      <c r="M11" s="243"/>
      <c r="N11" s="1541"/>
      <c r="O11" s="243"/>
      <c r="P11" s="243"/>
      <c r="Q11" s="1539"/>
      <c r="R11" s="243"/>
      <c r="S11" s="1541"/>
      <c r="T11" s="243"/>
      <c r="U11" s="243"/>
      <c r="V11" s="243"/>
      <c r="W11" s="243"/>
      <c r="X11" s="243"/>
      <c r="Y11" s="243"/>
      <c r="Z11" s="243"/>
      <c r="AA11" s="243"/>
      <c r="AB11" s="243"/>
      <c r="AC11" s="243"/>
      <c r="AD11" s="243"/>
    </row>
    <row r="12" spans="1:30" ht="38.25" customHeight="1">
      <c r="A12" s="243"/>
      <c r="B12" s="1539"/>
      <c r="C12" s="1553" t="s">
        <v>2816</v>
      </c>
      <c r="D12" s="1554" t="s">
        <v>2818</v>
      </c>
      <c r="E12" s="1555"/>
      <c r="F12" s="1555"/>
      <c r="G12" s="1556"/>
      <c r="H12" s="1555"/>
      <c r="I12" s="1557"/>
      <c r="J12" s="1555"/>
      <c r="K12" s="1555"/>
      <c r="L12" s="1556"/>
      <c r="M12" s="1555"/>
      <c r="N12" s="1557"/>
      <c r="O12" s="1555"/>
      <c r="P12" s="1555"/>
      <c r="Q12" s="1556"/>
      <c r="R12" s="1555"/>
      <c r="S12" s="1557"/>
      <c r="T12" s="1555"/>
      <c r="U12" s="1555"/>
      <c r="V12" s="1555"/>
      <c r="W12" s="1555"/>
      <c r="X12" s="1555"/>
      <c r="Y12" s="1555"/>
      <c r="Z12" s="1555"/>
      <c r="AA12" s="1555"/>
      <c r="AB12" s="1555"/>
      <c r="AC12" s="1555"/>
      <c r="AD12" s="1555"/>
    </row>
    <row r="13" spans="1:30" ht="19.5" customHeight="1">
      <c r="A13" s="243"/>
      <c r="B13" s="1539"/>
      <c r="C13" s="1540"/>
      <c r="D13" s="1541"/>
      <c r="E13" s="243"/>
      <c r="F13" s="243"/>
      <c r="G13" s="1539"/>
      <c r="H13" s="243"/>
      <c r="I13" s="1541"/>
      <c r="J13" s="243"/>
      <c r="K13" s="243"/>
      <c r="L13" s="1539"/>
      <c r="M13" s="243"/>
      <c r="N13" s="1541"/>
      <c r="O13" s="243"/>
      <c r="P13" s="243"/>
      <c r="Q13" s="1539"/>
      <c r="R13" s="243"/>
      <c r="S13" s="1541"/>
      <c r="T13" s="243"/>
      <c r="U13" s="243"/>
      <c r="V13" s="243"/>
      <c r="W13" s="243"/>
      <c r="X13" s="243"/>
      <c r="Y13" s="243"/>
      <c r="Z13" s="243"/>
      <c r="AA13" s="243"/>
      <c r="AB13" s="243"/>
      <c r="AC13" s="243"/>
      <c r="AD13" s="243"/>
    </row>
    <row r="14" spans="1:30" ht="47.25">
      <c r="A14" s="243"/>
      <c r="B14" s="243"/>
      <c r="C14" s="72"/>
      <c r="D14" s="1558" t="s">
        <v>2819</v>
      </c>
      <c r="E14" s="1559" t="s">
        <v>2820</v>
      </c>
      <c r="F14" s="549"/>
      <c r="G14" s="72"/>
      <c r="H14" s="1559" t="s">
        <v>2821</v>
      </c>
      <c r="I14" s="1559" t="s">
        <v>2822</v>
      </c>
      <c r="J14" s="1559" t="s">
        <v>2823</v>
      </c>
      <c r="M14" s="1561" t="s">
        <v>2824</v>
      </c>
      <c r="N14" s="1561" t="s">
        <v>2825</v>
      </c>
      <c r="O14" s="549"/>
      <c r="P14" s="1561" t="s">
        <v>2826</v>
      </c>
      <c r="Q14" s="549"/>
      <c r="S14" s="549"/>
      <c r="T14" s="549"/>
      <c r="U14" s="549"/>
      <c r="V14" s="549"/>
      <c r="W14" s="549"/>
      <c r="X14" s="1562" t="s">
        <v>2827</v>
      </c>
      <c r="Y14" s="549"/>
      <c r="AB14" s="1563" t="s">
        <v>2828</v>
      </c>
    </row>
    <row r="15" spans="1:30" ht="19.5" customHeight="1">
      <c r="A15" s="243"/>
      <c r="B15" s="1539"/>
      <c r="C15" s="1540"/>
      <c r="D15" s="1541"/>
      <c r="E15" s="243"/>
      <c r="F15" s="243"/>
      <c r="G15" s="1539"/>
      <c r="H15" s="243"/>
      <c r="I15" s="1541"/>
      <c r="J15" s="243"/>
      <c r="K15" s="243"/>
      <c r="L15" s="1539"/>
      <c r="M15" s="243"/>
      <c r="N15" s="1541"/>
      <c r="O15" s="243"/>
      <c r="P15" s="243"/>
      <c r="Q15" s="1539"/>
      <c r="R15" s="243"/>
      <c r="S15" s="1541"/>
      <c r="T15" s="243"/>
      <c r="U15" s="243"/>
      <c r="V15" s="243"/>
      <c r="W15" s="243"/>
      <c r="X15" s="243"/>
      <c r="Y15" s="243"/>
      <c r="Z15" s="243"/>
      <c r="AA15" s="243"/>
      <c r="AB15" s="243"/>
      <c r="AC15" s="243"/>
      <c r="AD15" s="243"/>
    </row>
    <row r="16" spans="1:30">
      <c r="A16" s="1564">
        <v>1</v>
      </c>
      <c r="B16" s="1560" t="s">
        <v>2829</v>
      </c>
      <c r="C16" s="1565" t="s">
        <v>2830</v>
      </c>
      <c r="D16" s="1566" t="s">
        <v>2831</v>
      </c>
      <c r="E16" s="1567"/>
      <c r="F16" s="1564">
        <v>325</v>
      </c>
      <c r="G16" s="1560" t="s">
        <v>2832</v>
      </c>
      <c r="H16" s="1565" t="s">
        <v>2833</v>
      </c>
      <c r="I16" s="1566" t="s">
        <v>2834</v>
      </c>
      <c r="J16" s="1567"/>
      <c r="K16" s="1564">
        <v>649</v>
      </c>
      <c r="L16" s="1560" t="s">
        <v>2835</v>
      </c>
      <c r="M16" s="1565" t="s">
        <v>2836</v>
      </c>
      <c r="N16" s="1566" t="s">
        <v>2837</v>
      </c>
      <c r="O16" s="1567"/>
      <c r="P16" s="1564">
        <v>973</v>
      </c>
      <c r="Q16" s="1560" t="s">
        <v>2838</v>
      </c>
      <c r="R16" s="1565" t="s">
        <v>2839</v>
      </c>
      <c r="S16" s="1566" t="s">
        <v>2840</v>
      </c>
      <c r="T16" s="243"/>
      <c r="U16" s="1568" t="s">
        <v>2841</v>
      </c>
      <c r="W16" s="1567"/>
      <c r="X16" s="1569"/>
      <c r="Y16" s="1569"/>
      <c r="Z16" s="1569"/>
      <c r="AA16" s="1569"/>
      <c r="AB16" s="1569"/>
      <c r="AC16" s="1569"/>
      <c r="AD16" s="1569"/>
    </row>
    <row r="17" spans="1:35">
      <c r="A17" s="1564">
        <v>2</v>
      </c>
      <c r="B17" s="1560" t="s">
        <v>2842</v>
      </c>
      <c r="C17" s="1565" t="s">
        <v>2843</v>
      </c>
      <c r="D17" s="1566" t="s">
        <v>2844</v>
      </c>
      <c r="E17" s="1567"/>
      <c r="F17" s="1564">
        <v>326</v>
      </c>
      <c r="G17" s="1560" t="s">
        <v>2845</v>
      </c>
      <c r="H17" s="1565" t="s">
        <v>2846</v>
      </c>
      <c r="I17" s="1566" t="s">
        <v>2847</v>
      </c>
      <c r="J17" s="1567"/>
      <c r="K17" s="1564">
        <v>650</v>
      </c>
      <c r="L17" s="1560" t="s">
        <v>2848</v>
      </c>
      <c r="M17" s="1565" t="s">
        <v>2849</v>
      </c>
      <c r="N17" s="1566" t="s">
        <v>2850</v>
      </c>
      <c r="O17" s="1567"/>
      <c r="P17" s="1564">
        <v>974</v>
      </c>
      <c r="Q17" s="1560" t="s">
        <v>2851</v>
      </c>
      <c r="R17" s="1565" t="s">
        <v>2852</v>
      </c>
      <c r="S17" s="1566" t="s">
        <v>2853</v>
      </c>
      <c r="T17" s="243"/>
      <c r="U17" s="1544" t="s">
        <v>2803</v>
      </c>
      <c r="V17" s="1570" t="s">
        <v>2854</v>
      </c>
      <c r="W17" s="1571"/>
      <c r="X17" s="1572"/>
      <c r="Y17" s="1569"/>
      <c r="Z17" s="1569"/>
      <c r="AA17" s="1569"/>
      <c r="AB17" s="1569"/>
      <c r="AC17" s="1569"/>
      <c r="AD17" s="1569"/>
      <c r="AH17" s="1573"/>
    </row>
    <row r="18" spans="1:35">
      <c r="A18" s="1564">
        <v>3</v>
      </c>
      <c r="B18" s="1560" t="s">
        <v>2855</v>
      </c>
      <c r="C18" s="1565" t="s">
        <v>2856</v>
      </c>
      <c r="D18" s="1566" t="s">
        <v>2857</v>
      </c>
      <c r="E18" s="1567"/>
      <c r="F18" s="1564">
        <v>327</v>
      </c>
      <c r="G18" s="1560" t="s">
        <v>2858</v>
      </c>
      <c r="H18" s="1565" t="s">
        <v>2859</v>
      </c>
      <c r="I18" s="1566" t="s">
        <v>2860</v>
      </c>
      <c r="J18" s="1567"/>
      <c r="K18" s="1564">
        <v>651</v>
      </c>
      <c r="L18" s="1560" t="s">
        <v>2861</v>
      </c>
      <c r="M18" s="1565" t="s">
        <v>2862</v>
      </c>
      <c r="N18" s="1566" t="s">
        <v>2863</v>
      </c>
      <c r="O18" s="1567"/>
      <c r="P18" s="1564">
        <v>975</v>
      </c>
      <c r="Q18" s="1560" t="s">
        <v>2864</v>
      </c>
      <c r="R18" s="1565" t="s">
        <v>2865</v>
      </c>
      <c r="S18" s="1566" t="s">
        <v>2866</v>
      </c>
      <c r="T18" s="243"/>
      <c r="U18" s="1568" t="s">
        <v>2802</v>
      </c>
      <c r="V18" s="1568"/>
      <c r="W18" s="1567"/>
      <c r="X18" s="1572"/>
      <c r="Y18" s="1569"/>
      <c r="Z18" s="1569"/>
      <c r="AA18" s="1569"/>
      <c r="AB18" s="1569"/>
      <c r="AC18" s="1569"/>
      <c r="AD18" s="1569"/>
      <c r="AH18" s="1573"/>
    </row>
    <row r="19" spans="1:35">
      <c r="A19" s="1564">
        <v>4</v>
      </c>
      <c r="B19" s="1560" t="s">
        <v>2867</v>
      </c>
      <c r="C19" s="1565" t="s">
        <v>2868</v>
      </c>
      <c r="D19" s="1566" t="s">
        <v>2869</v>
      </c>
      <c r="E19" s="1567"/>
      <c r="F19" s="1564">
        <v>328</v>
      </c>
      <c r="G19" s="1560" t="s">
        <v>2870</v>
      </c>
      <c r="H19" s="1565" t="s">
        <v>2871</v>
      </c>
      <c r="I19" s="1566" t="s">
        <v>2872</v>
      </c>
      <c r="J19" s="1567"/>
      <c r="K19" s="1564">
        <v>652</v>
      </c>
      <c r="L19" s="1560" t="s">
        <v>2873</v>
      </c>
      <c r="M19" s="1565" t="s">
        <v>2874</v>
      </c>
      <c r="N19" s="1566" t="s">
        <v>2875</v>
      </c>
      <c r="O19" s="1567"/>
      <c r="P19" s="1564">
        <v>976</v>
      </c>
      <c r="Q19" s="1560" t="s">
        <v>2876</v>
      </c>
      <c r="R19" s="1565" t="s">
        <v>2877</v>
      </c>
      <c r="S19" s="1566" t="s">
        <v>2878</v>
      </c>
      <c r="T19" s="243"/>
      <c r="U19" s="1544" t="s">
        <v>2803</v>
      </c>
      <c r="V19" s="1570" t="s">
        <v>2804</v>
      </c>
      <c r="W19" s="1571"/>
      <c r="X19" s="1572"/>
      <c r="Y19" s="1569"/>
      <c r="Z19" s="1569"/>
      <c r="AA19" s="1569"/>
      <c r="AB19" s="1569"/>
      <c r="AC19" s="1569"/>
      <c r="AD19" s="1569"/>
      <c r="AH19" s="1573"/>
      <c r="AI19" s="1573"/>
    </row>
    <row r="20" spans="1:35">
      <c r="A20" s="1564">
        <v>5</v>
      </c>
      <c r="B20" s="1560" t="s">
        <v>2879</v>
      </c>
      <c r="C20" s="1565" t="s">
        <v>2880</v>
      </c>
      <c r="D20" s="1566" t="s">
        <v>2881</v>
      </c>
      <c r="E20" s="1567"/>
      <c r="F20" s="1564">
        <v>329</v>
      </c>
      <c r="G20" s="1560" t="s">
        <v>2882</v>
      </c>
      <c r="H20" s="1565" t="s">
        <v>2883</v>
      </c>
      <c r="I20" s="1566" t="s">
        <v>2884</v>
      </c>
      <c r="J20" s="1567"/>
      <c r="K20" s="1564">
        <v>653</v>
      </c>
      <c r="L20" s="1560" t="s">
        <v>2885</v>
      </c>
      <c r="M20" s="1565" t="s">
        <v>2886</v>
      </c>
      <c r="N20" s="1566" t="s">
        <v>2887</v>
      </c>
      <c r="O20" s="1567"/>
      <c r="P20" s="1564">
        <v>977</v>
      </c>
      <c r="Q20" s="1560" t="s">
        <v>2888</v>
      </c>
      <c r="R20" s="1565" t="s">
        <v>2889</v>
      </c>
      <c r="S20" s="1566" t="s">
        <v>2890</v>
      </c>
      <c r="T20" s="243"/>
      <c r="U20" s="1574"/>
      <c r="V20" s="1568" t="s">
        <v>2891</v>
      </c>
      <c r="W20" s="1567"/>
      <c r="X20" s="1572"/>
      <c r="Y20" s="1569"/>
      <c r="Z20" s="1569"/>
      <c r="AA20" s="1569"/>
      <c r="AB20" s="1569"/>
      <c r="AC20" s="1569"/>
      <c r="AD20" s="1569"/>
    </row>
    <row r="21" spans="1:35">
      <c r="A21" s="1564">
        <v>6</v>
      </c>
      <c r="B21" s="1560">
        <v>2795</v>
      </c>
      <c r="C21" s="1565" t="s">
        <v>2892</v>
      </c>
      <c r="D21" s="1566" t="s">
        <v>2893</v>
      </c>
      <c r="E21" s="1567"/>
      <c r="F21" s="1564">
        <v>330</v>
      </c>
      <c r="G21" s="1560" t="s">
        <v>2894</v>
      </c>
      <c r="H21" s="1565" t="s">
        <v>2895</v>
      </c>
      <c r="I21" s="1566" t="s">
        <v>2896</v>
      </c>
      <c r="J21" s="1567"/>
      <c r="K21" s="1564">
        <v>654</v>
      </c>
      <c r="L21" s="1560" t="s">
        <v>2897</v>
      </c>
      <c r="M21" s="1565" t="s">
        <v>2898</v>
      </c>
      <c r="N21" s="1566" t="s">
        <v>2899</v>
      </c>
      <c r="O21" s="1567"/>
      <c r="P21" s="1564">
        <v>978</v>
      </c>
      <c r="Q21" s="1560" t="s">
        <v>2900</v>
      </c>
      <c r="R21" s="1565" t="s">
        <v>2901</v>
      </c>
      <c r="S21" s="1566" t="s">
        <v>2902</v>
      </c>
      <c r="T21" s="243"/>
      <c r="U21" s="1567"/>
      <c r="V21" s="1567"/>
      <c r="W21" s="1567"/>
      <c r="X21" s="1567"/>
      <c r="Y21" s="1567"/>
      <c r="Z21" s="1567"/>
      <c r="AA21" s="1567"/>
      <c r="AB21" s="1567"/>
      <c r="AC21" s="1567"/>
      <c r="AD21" s="1567"/>
    </row>
    <row r="22" spans="1:35">
      <c r="A22" s="1564">
        <v>7</v>
      </c>
      <c r="B22" s="1560">
        <v>2796</v>
      </c>
      <c r="C22" s="1565" t="s">
        <v>2903</v>
      </c>
      <c r="D22" s="1566" t="s">
        <v>2904</v>
      </c>
      <c r="E22" s="1567"/>
      <c r="F22" s="1564">
        <v>331</v>
      </c>
      <c r="G22" s="1560" t="s">
        <v>2905</v>
      </c>
      <c r="H22" s="1565" t="s">
        <v>2906</v>
      </c>
      <c r="I22" s="1566" t="s">
        <v>2907</v>
      </c>
      <c r="J22" s="1567"/>
      <c r="K22" s="1564">
        <v>655</v>
      </c>
      <c r="L22" s="1560" t="s">
        <v>2908</v>
      </c>
      <c r="M22" s="1565" t="s">
        <v>2909</v>
      </c>
      <c r="N22" s="1566" t="s">
        <v>2910</v>
      </c>
      <c r="O22" s="1567"/>
      <c r="P22" s="1564">
        <v>979</v>
      </c>
      <c r="Q22" s="1560" t="s">
        <v>2911</v>
      </c>
      <c r="R22" s="1565" t="s">
        <v>2912</v>
      </c>
      <c r="S22" s="1566" t="s">
        <v>2913</v>
      </c>
      <c r="T22" s="243"/>
      <c r="U22" s="1567"/>
      <c r="V22" s="1567"/>
      <c r="W22" s="1567"/>
      <c r="X22" s="1571"/>
      <c r="Y22" s="1571"/>
      <c r="Z22" s="1571"/>
      <c r="AA22" s="1571"/>
      <c r="AB22" s="1571"/>
      <c r="AC22" s="1571"/>
      <c r="AD22" s="1567"/>
    </row>
    <row r="23" spans="1:35">
      <c r="A23" s="1564">
        <v>8</v>
      </c>
      <c r="B23" s="1560">
        <v>2797</v>
      </c>
      <c r="C23" s="1565" t="s">
        <v>2914</v>
      </c>
      <c r="D23" s="1566" t="s">
        <v>2915</v>
      </c>
      <c r="E23" s="1567"/>
      <c r="F23" s="1564">
        <v>332</v>
      </c>
      <c r="G23" s="1560" t="s">
        <v>2916</v>
      </c>
      <c r="H23" s="1565" t="s">
        <v>2917</v>
      </c>
      <c r="I23" s="1566" t="s">
        <v>2918</v>
      </c>
      <c r="J23" s="1567"/>
      <c r="K23" s="1564">
        <v>656</v>
      </c>
      <c r="L23" s="1560" t="s">
        <v>2919</v>
      </c>
      <c r="M23" s="1565" t="s">
        <v>2920</v>
      </c>
      <c r="N23" s="1566" t="s">
        <v>2921</v>
      </c>
      <c r="O23" s="1567"/>
      <c r="P23" s="1564">
        <v>980</v>
      </c>
      <c r="Q23" s="1560" t="s">
        <v>2922</v>
      </c>
      <c r="R23" s="1565" t="s">
        <v>2923</v>
      </c>
      <c r="S23" s="1566" t="s">
        <v>2924</v>
      </c>
      <c r="T23" s="243"/>
      <c r="U23" s="1571" t="s">
        <v>2925</v>
      </c>
      <c r="V23" s="1571"/>
      <c r="W23" s="1571"/>
      <c r="X23" s="1571"/>
      <c r="Y23" s="1567"/>
      <c r="Z23" s="1567"/>
      <c r="AA23" s="1567"/>
      <c r="AB23" s="1567"/>
      <c r="AC23" s="1567"/>
      <c r="AD23" s="1567"/>
      <c r="AE23" s="243"/>
    </row>
    <row r="24" spans="1:35">
      <c r="A24" s="1564">
        <v>9</v>
      </c>
      <c r="B24" s="1560" t="s">
        <v>2926</v>
      </c>
      <c r="C24" s="1565" t="s">
        <v>2927</v>
      </c>
      <c r="D24" s="1566" t="s">
        <v>2928</v>
      </c>
      <c r="E24" s="1567"/>
      <c r="F24" s="1564">
        <v>333</v>
      </c>
      <c r="G24" s="1560" t="s">
        <v>2929</v>
      </c>
      <c r="H24" s="1565" t="s">
        <v>2930</v>
      </c>
      <c r="I24" s="1566" t="s">
        <v>2931</v>
      </c>
      <c r="J24" s="1567"/>
      <c r="K24" s="1564">
        <v>657</v>
      </c>
      <c r="L24" s="1560" t="s">
        <v>2932</v>
      </c>
      <c r="M24" s="1565" t="s">
        <v>2933</v>
      </c>
      <c r="N24" s="1566" t="s">
        <v>2934</v>
      </c>
      <c r="O24" s="1567"/>
      <c r="P24" s="1564">
        <v>981</v>
      </c>
      <c r="Q24" s="1560" t="s">
        <v>2935</v>
      </c>
      <c r="R24" s="1565" t="s">
        <v>2936</v>
      </c>
      <c r="S24" s="1566" t="s">
        <v>2937</v>
      </c>
      <c r="T24" s="243"/>
      <c r="U24" s="1571" t="s">
        <v>2938</v>
      </c>
      <c r="V24" s="1571"/>
      <c r="W24" s="1571"/>
      <c r="X24" s="1571"/>
      <c r="Y24" s="1567"/>
      <c r="Z24" s="1567"/>
      <c r="AA24" s="1567"/>
      <c r="AB24" s="1567"/>
      <c r="AC24" s="1567"/>
      <c r="AD24" s="1567"/>
    </row>
    <row r="25" spans="1:35">
      <c r="A25" s="1564">
        <v>10</v>
      </c>
      <c r="B25" s="1560" t="s">
        <v>2939</v>
      </c>
      <c r="C25" s="1565" t="s">
        <v>2940</v>
      </c>
      <c r="E25" s="1567"/>
      <c r="F25" s="1564">
        <v>334</v>
      </c>
      <c r="G25" s="1560" t="s">
        <v>2941</v>
      </c>
      <c r="H25" s="1565" t="s">
        <v>2942</v>
      </c>
      <c r="I25" s="1566" t="s">
        <v>2943</v>
      </c>
      <c r="J25" s="1567"/>
      <c r="K25" s="1564">
        <v>658</v>
      </c>
      <c r="L25" s="1560" t="s">
        <v>2944</v>
      </c>
      <c r="M25" s="1565" t="s">
        <v>2945</v>
      </c>
      <c r="N25" s="1566" t="s">
        <v>2946</v>
      </c>
      <c r="O25" s="1567"/>
      <c r="P25" s="1564">
        <v>982</v>
      </c>
      <c r="Q25" s="1560" t="s">
        <v>2947</v>
      </c>
      <c r="R25" s="1565" t="s">
        <v>2948</v>
      </c>
      <c r="S25" s="1566" t="s">
        <v>2949</v>
      </c>
      <c r="T25" s="243"/>
      <c r="U25" s="1571"/>
      <c r="V25" s="1571" t="s">
        <v>2950</v>
      </c>
      <c r="W25" s="1571"/>
      <c r="X25" s="1571"/>
      <c r="Y25" s="1567"/>
      <c r="Z25" s="1567"/>
      <c r="AA25" s="1567"/>
      <c r="AB25" s="1567"/>
      <c r="AC25" s="1567"/>
      <c r="AD25" s="1567"/>
    </row>
    <row r="26" spans="1:35">
      <c r="A26" s="1564">
        <v>11</v>
      </c>
      <c r="B26" s="1560" t="s">
        <v>2951</v>
      </c>
      <c r="C26" s="1565" t="s">
        <v>2952</v>
      </c>
      <c r="E26" s="1567"/>
      <c r="F26" s="1564">
        <v>335</v>
      </c>
      <c r="G26" s="1560" t="s">
        <v>2953</v>
      </c>
      <c r="H26" s="1565" t="s">
        <v>2954</v>
      </c>
      <c r="I26" s="1566" t="s">
        <v>2955</v>
      </c>
      <c r="J26" s="1567"/>
      <c r="K26" s="1564">
        <v>659</v>
      </c>
      <c r="L26" s="1560" t="s">
        <v>2956</v>
      </c>
      <c r="M26" s="1565" t="s">
        <v>2957</v>
      </c>
      <c r="N26" s="1566" t="s">
        <v>2958</v>
      </c>
      <c r="O26" s="1567"/>
      <c r="P26" s="1564">
        <v>983</v>
      </c>
      <c r="Q26" s="1560" t="s">
        <v>2959</v>
      </c>
      <c r="R26" s="1565" t="s">
        <v>2960</v>
      </c>
      <c r="S26" s="1566" t="s">
        <v>2961</v>
      </c>
      <c r="T26" s="243"/>
      <c r="U26" s="1571"/>
      <c r="V26" s="1571" t="s">
        <v>2962</v>
      </c>
      <c r="W26" s="1571"/>
      <c r="X26" s="1571"/>
      <c r="Y26" s="1567"/>
      <c r="Z26" s="1567"/>
      <c r="AA26" s="1567"/>
      <c r="AB26" s="1567"/>
      <c r="AC26" s="1567"/>
      <c r="AD26" s="1567"/>
    </row>
    <row r="27" spans="1:35">
      <c r="A27" s="1564">
        <v>12</v>
      </c>
      <c r="B27" s="1560">
        <v>3030</v>
      </c>
      <c r="C27" s="1565" t="s">
        <v>2963</v>
      </c>
      <c r="E27" s="1567"/>
      <c r="F27" s="1564">
        <v>336</v>
      </c>
      <c r="G27" s="1560" t="s">
        <v>2964</v>
      </c>
      <c r="H27" s="1565" t="s">
        <v>2965</v>
      </c>
      <c r="I27" s="1566" t="s">
        <v>2966</v>
      </c>
      <c r="J27" s="1567"/>
      <c r="K27" s="1564">
        <v>660</v>
      </c>
      <c r="L27" s="1560" t="s">
        <v>2967</v>
      </c>
      <c r="M27" s="1565" t="s">
        <v>2968</v>
      </c>
      <c r="N27" s="1566" t="s">
        <v>2969</v>
      </c>
      <c r="O27" s="1567"/>
      <c r="P27" s="1564">
        <v>984</v>
      </c>
      <c r="Q27" s="1560" t="s">
        <v>2970</v>
      </c>
      <c r="R27" s="1565" t="s">
        <v>2971</v>
      </c>
      <c r="S27" s="1566" t="s">
        <v>2972</v>
      </c>
      <c r="T27" s="243"/>
      <c r="U27" s="1574"/>
      <c r="V27" s="1567"/>
      <c r="W27" s="1567"/>
      <c r="X27" s="1567"/>
      <c r="Y27" s="1567"/>
      <c r="Z27" s="1567"/>
      <c r="AA27" s="1567"/>
      <c r="AB27" s="1567"/>
      <c r="AC27" s="1567"/>
      <c r="AD27" s="1567"/>
    </row>
    <row r="28" spans="1:35">
      <c r="A28" s="1564">
        <v>13</v>
      </c>
      <c r="B28" s="1560" t="s">
        <v>2973</v>
      </c>
      <c r="C28" s="1565" t="s">
        <v>2974</v>
      </c>
      <c r="E28" s="1567"/>
      <c r="F28" s="1564">
        <v>337</v>
      </c>
      <c r="G28" s="1560" t="s">
        <v>2975</v>
      </c>
      <c r="H28" s="1565" t="s">
        <v>2976</v>
      </c>
      <c r="I28" s="1566" t="s">
        <v>2977</v>
      </c>
      <c r="J28" s="1567"/>
      <c r="K28" s="1564">
        <v>661</v>
      </c>
      <c r="L28" s="1560" t="s">
        <v>2978</v>
      </c>
      <c r="M28" s="1565" t="s">
        <v>2979</v>
      </c>
      <c r="N28" s="1566" t="s">
        <v>2980</v>
      </c>
      <c r="O28" s="1567"/>
      <c r="P28" s="1564">
        <v>985</v>
      </c>
      <c r="Q28" s="1560" t="s">
        <v>2981</v>
      </c>
      <c r="R28" s="1565" t="s">
        <v>2982</v>
      </c>
      <c r="S28" s="1566" t="s">
        <v>2983</v>
      </c>
      <c r="T28" s="243"/>
      <c r="U28" s="243"/>
      <c r="V28" s="243"/>
      <c r="W28" s="243"/>
      <c r="X28" s="243"/>
      <c r="Y28" s="243"/>
      <c r="Z28" s="243"/>
      <c r="AA28" s="243"/>
      <c r="AB28" s="243"/>
      <c r="AC28" s="243"/>
      <c r="AD28" s="243"/>
      <c r="AE28" s="243"/>
      <c r="AF28" s="243"/>
      <c r="AG28" s="243"/>
    </row>
    <row r="29" spans="1:35">
      <c r="A29" s="1564">
        <v>14</v>
      </c>
      <c r="B29" s="1560" t="s">
        <v>2984</v>
      </c>
      <c r="C29" s="1565" t="s">
        <v>2985</v>
      </c>
      <c r="E29" s="1567"/>
      <c r="F29" s="1564">
        <v>338</v>
      </c>
      <c r="G29" s="1560" t="s">
        <v>2986</v>
      </c>
      <c r="H29" s="1565" t="s">
        <v>2987</v>
      </c>
      <c r="I29" s="1566" t="s">
        <v>2988</v>
      </c>
      <c r="J29" s="1567"/>
      <c r="K29" s="1564">
        <v>662</v>
      </c>
      <c r="L29" s="1560" t="s">
        <v>2989</v>
      </c>
      <c r="M29" s="1565" t="s">
        <v>2990</v>
      </c>
      <c r="N29" s="1566" t="s">
        <v>2991</v>
      </c>
      <c r="O29" s="1567"/>
      <c r="P29" s="1564">
        <v>986</v>
      </c>
      <c r="Q29" s="1560" t="s">
        <v>2992</v>
      </c>
      <c r="R29" s="1565" t="s">
        <v>2993</v>
      </c>
      <c r="S29" s="1566" t="s">
        <v>2994</v>
      </c>
      <c r="T29" s="243"/>
      <c r="U29" s="243"/>
      <c r="V29" s="243"/>
      <c r="W29" s="243"/>
      <c r="X29" s="243"/>
      <c r="Y29" s="243"/>
      <c r="Z29" s="243"/>
      <c r="AA29" s="243"/>
      <c r="AB29" s="243"/>
      <c r="AC29" s="243"/>
      <c r="AD29" s="243"/>
    </row>
    <row r="30" spans="1:35">
      <c r="A30" s="1564">
        <v>15</v>
      </c>
      <c r="B30" s="1560">
        <v>2049</v>
      </c>
      <c r="C30" s="1565" t="s">
        <v>2995</v>
      </c>
      <c r="E30" s="1567"/>
      <c r="F30" s="1564">
        <v>339</v>
      </c>
      <c r="G30" s="1560" t="s">
        <v>2996</v>
      </c>
      <c r="H30" s="1565" t="s">
        <v>2997</v>
      </c>
      <c r="I30" s="1566" t="s">
        <v>2998</v>
      </c>
      <c r="J30" s="1567"/>
      <c r="K30" s="1564">
        <v>663</v>
      </c>
      <c r="L30" s="1560" t="s">
        <v>2999</v>
      </c>
      <c r="M30" s="1565" t="s">
        <v>3000</v>
      </c>
      <c r="N30" s="1566" t="s">
        <v>3001</v>
      </c>
      <c r="O30" s="1567"/>
      <c r="P30" s="1564">
        <v>987</v>
      </c>
      <c r="Q30" s="1560" t="s">
        <v>3002</v>
      </c>
      <c r="R30" s="1565" t="s">
        <v>3003</v>
      </c>
      <c r="S30" s="1566" t="s">
        <v>3004</v>
      </c>
      <c r="T30" s="243"/>
      <c r="U30" s="243"/>
      <c r="V30" s="243"/>
      <c r="W30" s="243"/>
      <c r="X30" s="243"/>
      <c r="Y30" s="243"/>
      <c r="Z30" s="243"/>
      <c r="AA30" s="243"/>
      <c r="AB30" s="243"/>
      <c r="AC30" s="243"/>
      <c r="AD30" s="243"/>
    </row>
    <row r="31" spans="1:35">
      <c r="A31" s="1564">
        <v>16</v>
      </c>
      <c r="B31" s="1560" t="s">
        <v>3005</v>
      </c>
      <c r="C31" s="1565" t="s">
        <v>3006</v>
      </c>
      <c r="E31" s="1567"/>
      <c r="F31" s="1564">
        <v>340</v>
      </c>
      <c r="G31" s="1560" t="s">
        <v>3007</v>
      </c>
      <c r="H31" s="1565" t="s">
        <v>3008</v>
      </c>
      <c r="I31" s="1566" t="s">
        <v>3009</v>
      </c>
      <c r="J31" s="1567"/>
      <c r="K31" s="1564">
        <v>664</v>
      </c>
      <c r="L31" s="1560" t="s">
        <v>3010</v>
      </c>
      <c r="M31" s="1565" t="s">
        <v>3011</v>
      </c>
      <c r="N31" s="1566" t="s">
        <v>3012</v>
      </c>
      <c r="O31" s="1567"/>
      <c r="P31" s="1564">
        <v>988</v>
      </c>
      <c r="Q31" s="1560" t="s">
        <v>3013</v>
      </c>
      <c r="R31" s="1565" t="s">
        <v>3014</v>
      </c>
      <c r="S31" s="1566" t="s">
        <v>3015</v>
      </c>
      <c r="T31" s="243"/>
      <c r="U31" s="243"/>
      <c r="V31" s="243"/>
      <c r="W31" s="243"/>
      <c r="X31" s="243"/>
      <c r="Y31" s="243"/>
      <c r="Z31" s="243"/>
      <c r="AA31" s="243"/>
      <c r="AB31" s="243"/>
      <c r="AC31" s="243"/>
      <c r="AD31" s="243"/>
    </row>
    <row r="32" spans="1:35">
      <c r="A32" s="1564">
        <v>17</v>
      </c>
      <c r="B32" s="1560" t="s">
        <v>3016</v>
      </c>
      <c r="C32" s="1565" t="s">
        <v>3017</v>
      </c>
      <c r="E32" s="1567"/>
      <c r="F32" s="1564">
        <v>341</v>
      </c>
      <c r="G32" s="1560" t="s">
        <v>3018</v>
      </c>
      <c r="H32" s="1565" t="s">
        <v>3019</v>
      </c>
      <c r="I32" s="1566" t="s">
        <v>3020</v>
      </c>
      <c r="J32" s="1567"/>
      <c r="K32" s="1564">
        <v>665</v>
      </c>
      <c r="L32" s="1560" t="s">
        <v>3021</v>
      </c>
      <c r="M32" s="1565" t="s">
        <v>3022</v>
      </c>
      <c r="N32" s="1566" t="s">
        <v>3023</v>
      </c>
      <c r="O32" s="1567"/>
      <c r="P32" s="1564">
        <v>989</v>
      </c>
      <c r="Q32" s="1560" t="s">
        <v>3024</v>
      </c>
      <c r="R32" s="1565" t="s">
        <v>3025</v>
      </c>
      <c r="S32" s="1566" t="s">
        <v>3026</v>
      </c>
      <c r="T32" s="243"/>
      <c r="U32" s="243"/>
      <c r="V32" s="243"/>
      <c r="W32" s="243"/>
      <c r="X32" s="243"/>
      <c r="Y32" s="243"/>
      <c r="Z32" s="243"/>
      <c r="AA32" s="243"/>
      <c r="AB32" s="243"/>
      <c r="AC32" s="243"/>
      <c r="AD32" s="243"/>
    </row>
    <row r="33" spans="1:30">
      <c r="A33" s="1564">
        <v>18</v>
      </c>
      <c r="B33" s="1560" t="s">
        <v>3027</v>
      </c>
      <c r="C33" s="1565" t="s">
        <v>3028</v>
      </c>
      <c r="E33" s="1567"/>
      <c r="F33" s="1564">
        <v>342</v>
      </c>
      <c r="G33" s="1560" t="s">
        <v>3029</v>
      </c>
      <c r="H33" s="1565" t="s">
        <v>3030</v>
      </c>
      <c r="I33" s="1566" t="s">
        <v>3031</v>
      </c>
      <c r="J33" s="1567"/>
      <c r="K33" s="1564">
        <v>666</v>
      </c>
      <c r="L33" s="1560" t="s">
        <v>3032</v>
      </c>
      <c r="M33" s="1565" t="s">
        <v>3033</v>
      </c>
      <c r="N33" s="1566" t="s">
        <v>3034</v>
      </c>
      <c r="O33" s="1567"/>
      <c r="P33" s="1564">
        <v>990</v>
      </c>
      <c r="Q33" s="1560" t="s">
        <v>3035</v>
      </c>
      <c r="R33" s="1565" t="s">
        <v>3036</v>
      </c>
      <c r="S33" s="1566" t="s">
        <v>3037</v>
      </c>
      <c r="T33" s="243"/>
      <c r="U33" s="243"/>
      <c r="V33" s="243"/>
      <c r="W33" s="243"/>
      <c r="X33" s="243"/>
      <c r="Y33" s="243"/>
      <c r="Z33" s="243"/>
      <c r="AA33" s="243"/>
      <c r="AB33" s="243"/>
      <c r="AC33" s="243"/>
      <c r="AD33" s="243"/>
    </row>
    <row r="34" spans="1:30">
      <c r="A34" s="1564">
        <v>19</v>
      </c>
      <c r="B34" s="1560" t="s">
        <v>3038</v>
      </c>
      <c r="C34" s="1565" t="s">
        <v>3039</v>
      </c>
      <c r="E34" s="1567"/>
      <c r="F34" s="1564">
        <v>343</v>
      </c>
      <c r="G34" s="1560" t="s">
        <v>3040</v>
      </c>
      <c r="H34" s="1565" t="s">
        <v>3041</v>
      </c>
      <c r="I34" s="1566" t="s">
        <v>3042</v>
      </c>
      <c r="J34" s="1567"/>
      <c r="K34" s="1564">
        <v>667</v>
      </c>
      <c r="L34" s="1560" t="s">
        <v>3043</v>
      </c>
      <c r="M34" s="1565" t="s">
        <v>3044</v>
      </c>
      <c r="N34" s="1566" t="s">
        <v>3045</v>
      </c>
      <c r="O34" s="1567"/>
      <c r="P34" s="1564">
        <v>991</v>
      </c>
      <c r="Q34" s="1560" t="s">
        <v>3046</v>
      </c>
      <c r="R34" s="1565" t="s">
        <v>3047</v>
      </c>
      <c r="S34" s="1566" t="s">
        <v>3048</v>
      </c>
      <c r="T34" s="243"/>
      <c r="U34" s="243"/>
      <c r="V34" s="243"/>
      <c r="W34" s="243"/>
      <c r="X34" s="243"/>
      <c r="Y34" s="243"/>
      <c r="Z34" s="243"/>
      <c r="AA34" s="243"/>
      <c r="AB34" s="243"/>
      <c r="AC34" s="243"/>
      <c r="AD34" s="243"/>
    </row>
    <row r="35" spans="1:30">
      <c r="A35" s="1564">
        <v>20</v>
      </c>
      <c r="B35" s="1560" t="s">
        <v>3049</v>
      </c>
      <c r="C35" s="1565" t="s">
        <v>3050</v>
      </c>
      <c r="E35" s="1567"/>
      <c r="F35" s="1564">
        <v>344</v>
      </c>
      <c r="G35" s="1560" t="s">
        <v>3051</v>
      </c>
      <c r="H35" s="1565" t="s">
        <v>3052</v>
      </c>
      <c r="I35" s="1566" t="s">
        <v>3053</v>
      </c>
      <c r="J35" s="1567"/>
      <c r="K35" s="1564">
        <v>668</v>
      </c>
      <c r="L35" s="1560" t="s">
        <v>3054</v>
      </c>
      <c r="M35" s="1565" t="s">
        <v>3055</v>
      </c>
      <c r="N35" s="1566" t="s">
        <v>3056</v>
      </c>
      <c r="O35" s="1567"/>
      <c r="P35" s="1564">
        <v>992</v>
      </c>
      <c r="Q35" s="1560" t="s">
        <v>3057</v>
      </c>
      <c r="R35" s="1565" t="s">
        <v>3058</v>
      </c>
      <c r="S35" s="1566" t="s">
        <v>3059</v>
      </c>
      <c r="T35" s="243"/>
      <c r="U35" s="243"/>
      <c r="V35" s="243"/>
      <c r="W35" s="243"/>
      <c r="X35" s="243"/>
      <c r="Y35" s="243"/>
      <c r="Z35" s="243"/>
      <c r="AA35" s="243"/>
      <c r="AB35" s="243"/>
      <c r="AC35" s="243"/>
      <c r="AD35" s="243"/>
    </row>
    <row r="36" spans="1:30">
      <c r="A36" s="1564">
        <v>21</v>
      </c>
      <c r="B36" s="1560" t="s">
        <v>3060</v>
      </c>
      <c r="C36" s="1565" t="s">
        <v>3061</v>
      </c>
      <c r="E36" s="1567"/>
      <c r="F36" s="1564">
        <v>345</v>
      </c>
      <c r="G36" s="1560" t="s">
        <v>3062</v>
      </c>
      <c r="H36" s="1565" t="s">
        <v>3063</v>
      </c>
      <c r="I36" s="1566" t="s">
        <v>3064</v>
      </c>
      <c r="J36" s="1567"/>
      <c r="K36" s="1564">
        <v>669</v>
      </c>
      <c r="L36" s="1560" t="s">
        <v>3065</v>
      </c>
      <c r="M36" s="1565" t="s">
        <v>3066</v>
      </c>
      <c r="N36" s="1566" t="s">
        <v>3067</v>
      </c>
      <c r="O36" s="1567"/>
      <c r="P36" s="1564">
        <v>993</v>
      </c>
      <c r="Q36" s="1560" t="s">
        <v>3068</v>
      </c>
      <c r="R36" s="1565" t="s">
        <v>3069</v>
      </c>
      <c r="S36" s="1566" t="s">
        <v>3070</v>
      </c>
      <c r="T36" s="243"/>
      <c r="U36" s="243"/>
      <c r="V36" s="243"/>
      <c r="W36" s="243"/>
      <c r="X36" s="243"/>
      <c r="Y36" s="243"/>
      <c r="Z36" s="243"/>
      <c r="AA36" s="243"/>
      <c r="AB36" s="243"/>
      <c r="AC36" s="243"/>
      <c r="AD36" s="243"/>
    </row>
    <row r="37" spans="1:30">
      <c r="A37" s="1564">
        <v>22</v>
      </c>
      <c r="B37" s="1560" t="s">
        <v>3071</v>
      </c>
      <c r="C37" s="1565" t="s">
        <v>3072</v>
      </c>
      <c r="E37" s="1567"/>
      <c r="F37" s="1564">
        <v>346</v>
      </c>
      <c r="G37" s="1560" t="s">
        <v>3073</v>
      </c>
      <c r="H37" s="1565" t="s">
        <v>3074</v>
      </c>
      <c r="I37" s="1566" t="s">
        <v>3075</v>
      </c>
      <c r="J37" s="1567"/>
      <c r="K37" s="1564">
        <v>670</v>
      </c>
      <c r="L37" s="1560" t="s">
        <v>3076</v>
      </c>
      <c r="M37" s="1565" t="s">
        <v>3077</v>
      </c>
      <c r="N37" s="1566" t="s">
        <v>3078</v>
      </c>
      <c r="O37" s="1567"/>
      <c r="P37" s="1564">
        <v>994</v>
      </c>
      <c r="Q37" s="1560" t="s">
        <v>3079</v>
      </c>
      <c r="R37" s="1565" t="s">
        <v>3080</v>
      </c>
      <c r="S37" s="1566" t="s">
        <v>3081</v>
      </c>
      <c r="T37" s="243"/>
      <c r="U37" s="243"/>
      <c r="V37" s="243"/>
      <c r="W37" s="243"/>
      <c r="X37" s="243"/>
      <c r="Y37" s="243"/>
      <c r="Z37" s="243"/>
      <c r="AA37" s="243"/>
      <c r="AB37" s="243"/>
      <c r="AC37" s="243"/>
      <c r="AD37" s="243"/>
    </row>
    <row r="38" spans="1:30">
      <c r="A38" s="1564">
        <v>23</v>
      </c>
      <c r="B38" s="1560" t="s">
        <v>3082</v>
      </c>
      <c r="C38" s="1565" t="s">
        <v>3083</v>
      </c>
      <c r="E38" s="1567"/>
      <c r="F38" s="1564">
        <v>347</v>
      </c>
      <c r="G38" s="1560" t="s">
        <v>3084</v>
      </c>
      <c r="H38" s="1565" t="s">
        <v>3085</v>
      </c>
      <c r="I38" s="1566" t="s">
        <v>3086</v>
      </c>
      <c r="J38" s="1567"/>
      <c r="K38" s="1564">
        <v>671</v>
      </c>
      <c r="L38" s="1560" t="s">
        <v>3087</v>
      </c>
      <c r="M38" s="1565" t="s">
        <v>3088</v>
      </c>
      <c r="N38" s="1566" t="s">
        <v>3089</v>
      </c>
      <c r="O38" s="1567"/>
      <c r="P38" s="1564">
        <v>995</v>
      </c>
      <c r="Q38" s="1560" t="s">
        <v>3090</v>
      </c>
      <c r="R38" s="1565" t="s">
        <v>3091</v>
      </c>
      <c r="S38" s="1566" t="s">
        <v>3092</v>
      </c>
      <c r="T38" s="243"/>
      <c r="U38" s="243"/>
      <c r="V38" s="243"/>
      <c r="W38" s="243"/>
      <c r="X38" s="243"/>
      <c r="Y38" s="243"/>
      <c r="Z38" s="243"/>
      <c r="AA38" s="243"/>
      <c r="AB38" s="243"/>
      <c r="AC38" s="243"/>
      <c r="AD38" s="243"/>
    </row>
    <row r="39" spans="1:30">
      <c r="A39" s="1564">
        <v>24</v>
      </c>
      <c r="B39" s="1560" t="s">
        <v>3093</v>
      </c>
      <c r="C39" s="1565" t="s">
        <v>3094</v>
      </c>
      <c r="D39" s="1566" t="s">
        <v>3095</v>
      </c>
      <c r="E39" s="1567"/>
      <c r="F39" s="1564">
        <v>348</v>
      </c>
      <c r="G39" s="1560" t="s">
        <v>3096</v>
      </c>
      <c r="H39" s="1565" t="s">
        <v>3097</v>
      </c>
      <c r="I39" s="1566" t="s">
        <v>3098</v>
      </c>
      <c r="J39" s="1567"/>
      <c r="K39" s="1564">
        <v>672</v>
      </c>
      <c r="L39" s="1560" t="s">
        <v>3099</v>
      </c>
      <c r="M39" s="1565" t="s">
        <v>3100</v>
      </c>
      <c r="N39" s="1566" t="s">
        <v>3101</v>
      </c>
      <c r="O39" s="1567"/>
      <c r="P39" s="1564">
        <v>996</v>
      </c>
      <c r="Q39" s="1560" t="s">
        <v>3102</v>
      </c>
      <c r="R39" s="1565" t="s">
        <v>3103</v>
      </c>
      <c r="T39" s="243"/>
      <c r="U39" s="243"/>
      <c r="V39" s="243"/>
      <c r="W39" s="243"/>
      <c r="X39" s="243"/>
      <c r="Y39" s="243"/>
      <c r="Z39" s="243"/>
      <c r="AA39" s="243"/>
      <c r="AB39" s="243"/>
      <c r="AC39" s="243"/>
      <c r="AD39" s="243"/>
    </row>
    <row r="40" spans="1:30">
      <c r="A40" s="1564">
        <v>25</v>
      </c>
      <c r="B40" s="1560" t="s">
        <v>3104</v>
      </c>
      <c r="C40" s="1565" t="s">
        <v>3105</v>
      </c>
      <c r="D40" s="1566" t="s">
        <v>3106</v>
      </c>
      <c r="E40" s="1567"/>
      <c r="F40" s="1564">
        <v>349</v>
      </c>
      <c r="G40" s="1560" t="s">
        <v>3107</v>
      </c>
      <c r="H40" s="1565" t="s">
        <v>3108</v>
      </c>
      <c r="I40" s="1566" t="s">
        <v>3109</v>
      </c>
      <c r="J40" s="1567"/>
      <c r="K40" s="1564">
        <v>673</v>
      </c>
      <c r="L40" s="1560" t="s">
        <v>3110</v>
      </c>
      <c r="M40" s="1565" t="s">
        <v>3111</v>
      </c>
      <c r="N40" s="1566" t="s">
        <v>3112</v>
      </c>
      <c r="O40" s="1567"/>
      <c r="P40" s="1564">
        <v>997</v>
      </c>
      <c r="Q40" s="1560" t="s">
        <v>3113</v>
      </c>
      <c r="R40" s="1565" t="s">
        <v>3114</v>
      </c>
      <c r="T40" s="243"/>
      <c r="U40" s="243"/>
      <c r="V40" s="243"/>
      <c r="W40" s="243"/>
      <c r="X40" s="243"/>
      <c r="Y40" s="243"/>
      <c r="Z40" s="243"/>
      <c r="AA40" s="243"/>
      <c r="AB40" s="243"/>
      <c r="AC40" s="243"/>
      <c r="AD40" s="243"/>
    </row>
    <row r="41" spans="1:30">
      <c r="A41" s="1564">
        <v>26</v>
      </c>
      <c r="B41" s="1560" t="s">
        <v>3115</v>
      </c>
      <c r="C41" s="1565" t="s">
        <v>3116</v>
      </c>
      <c r="D41" s="1566" t="s">
        <v>3106</v>
      </c>
      <c r="E41" s="1567"/>
      <c r="F41" s="1564">
        <v>350</v>
      </c>
      <c r="G41" s="1560" t="s">
        <v>3117</v>
      </c>
      <c r="H41" s="1565" t="s">
        <v>3118</v>
      </c>
      <c r="I41" s="1566" t="s">
        <v>3119</v>
      </c>
      <c r="J41" s="1567"/>
      <c r="K41" s="1564">
        <v>674</v>
      </c>
      <c r="L41" s="1560" t="s">
        <v>3120</v>
      </c>
      <c r="M41" s="1565" t="s">
        <v>3121</v>
      </c>
      <c r="N41" s="1566" t="s">
        <v>3122</v>
      </c>
      <c r="O41" s="1567"/>
      <c r="P41" s="1564">
        <v>998</v>
      </c>
      <c r="Q41" s="1560" t="s">
        <v>3123</v>
      </c>
      <c r="R41" s="1565" t="s">
        <v>3124</v>
      </c>
      <c r="T41" s="243"/>
      <c r="U41" s="243"/>
      <c r="V41" s="243"/>
      <c r="W41" s="243"/>
      <c r="X41" s="243"/>
      <c r="Y41" s="243"/>
      <c r="Z41" s="243"/>
      <c r="AA41" s="243"/>
      <c r="AB41" s="243"/>
      <c r="AC41" s="243"/>
      <c r="AD41" s="243"/>
    </row>
    <row r="42" spans="1:30">
      <c r="A42" s="1564">
        <v>27</v>
      </c>
      <c r="B42" s="1560" t="s">
        <v>3125</v>
      </c>
      <c r="C42" s="1565" t="s">
        <v>3126</v>
      </c>
      <c r="D42" s="1566" t="s">
        <v>3127</v>
      </c>
      <c r="E42" s="1567"/>
      <c r="F42" s="1564">
        <v>351</v>
      </c>
      <c r="G42" s="1560" t="s">
        <v>3128</v>
      </c>
      <c r="H42" s="1565" t="s">
        <v>3129</v>
      </c>
      <c r="I42" s="1566" t="s">
        <v>3130</v>
      </c>
      <c r="J42" s="1567"/>
      <c r="K42" s="1564">
        <v>675</v>
      </c>
      <c r="L42" s="1560" t="s">
        <v>3131</v>
      </c>
      <c r="M42" s="1565" t="s">
        <v>3132</v>
      </c>
      <c r="N42" s="1566" t="s">
        <v>3133</v>
      </c>
      <c r="O42" s="1567"/>
      <c r="P42" s="1564">
        <v>999</v>
      </c>
      <c r="Q42" s="1560" t="s">
        <v>3134</v>
      </c>
      <c r="R42" s="1565" t="s">
        <v>3135</v>
      </c>
      <c r="S42" s="1566" t="s">
        <v>3136</v>
      </c>
      <c r="T42" s="243"/>
      <c r="U42" s="243"/>
      <c r="V42" s="243"/>
      <c r="W42" s="243"/>
      <c r="X42" s="243"/>
      <c r="Y42" s="243"/>
      <c r="Z42" s="243"/>
      <c r="AA42" s="243"/>
      <c r="AB42" s="243"/>
      <c r="AC42" s="243"/>
      <c r="AD42" s="243"/>
    </row>
    <row r="43" spans="1:30">
      <c r="A43" s="1564">
        <v>28</v>
      </c>
      <c r="B43" s="1560" t="s">
        <v>3137</v>
      </c>
      <c r="C43" s="1565" t="s">
        <v>3138</v>
      </c>
      <c r="D43" s="1566" t="s">
        <v>3139</v>
      </c>
      <c r="E43" s="1567"/>
      <c r="F43" s="1564">
        <v>352</v>
      </c>
      <c r="G43" s="1560" t="s">
        <v>3140</v>
      </c>
      <c r="H43" s="1565" t="s">
        <v>3141</v>
      </c>
      <c r="I43" s="1566" t="s">
        <v>3142</v>
      </c>
      <c r="J43" s="1567"/>
      <c r="K43" s="1564">
        <v>676</v>
      </c>
      <c r="L43" s="1560" t="s">
        <v>3143</v>
      </c>
      <c r="M43" s="1565" t="s">
        <v>3144</v>
      </c>
      <c r="N43" s="1566" t="s">
        <v>3145</v>
      </c>
      <c r="O43" s="1567"/>
      <c r="P43" s="1564">
        <v>1000</v>
      </c>
      <c r="Q43" s="1560" t="s">
        <v>3146</v>
      </c>
      <c r="R43" s="1565" t="s">
        <v>3147</v>
      </c>
      <c r="S43" s="1566" t="s">
        <v>3148</v>
      </c>
      <c r="T43" s="243"/>
      <c r="U43" s="243"/>
      <c r="V43" s="243"/>
      <c r="W43" s="243"/>
      <c r="X43" s="243"/>
      <c r="Y43" s="243"/>
      <c r="Z43" s="243"/>
      <c r="AA43" s="243"/>
      <c r="AB43" s="243"/>
      <c r="AC43" s="243"/>
      <c r="AD43" s="243"/>
    </row>
    <row r="44" spans="1:30">
      <c r="A44" s="1564">
        <v>29</v>
      </c>
      <c r="B44" s="1560" t="s">
        <v>3149</v>
      </c>
      <c r="C44" s="1565" t="s">
        <v>3150</v>
      </c>
      <c r="D44" s="1566" t="s">
        <v>3151</v>
      </c>
      <c r="E44" s="1567"/>
      <c r="F44" s="1564">
        <v>353</v>
      </c>
      <c r="G44" s="1560" t="s">
        <v>3152</v>
      </c>
      <c r="H44" s="1565" t="s">
        <v>3153</v>
      </c>
      <c r="I44" s="1566" t="s">
        <v>3154</v>
      </c>
      <c r="J44" s="1567"/>
      <c r="K44" s="1564">
        <v>677</v>
      </c>
      <c r="L44" s="1560" t="s">
        <v>3155</v>
      </c>
      <c r="M44" s="1565" t="s">
        <v>3156</v>
      </c>
      <c r="N44" s="1566" t="s">
        <v>3157</v>
      </c>
      <c r="O44" s="1567"/>
      <c r="P44" s="1564">
        <v>1001</v>
      </c>
      <c r="Q44" s="1560" t="s">
        <v>3158</v>
      </c>
      <c r="R44" s="1565" t="s">
        <v>3159</v>
      </c>
      <c r="S44" s="1566" t="s">
        <v>3160</v>
      </c>
      <c r="T44" s="243"/>
      <c r="U44" s="243"/>
      <c r="V44" s="243"/>
      <c r="W44" s="243"/>
      <c r="X44" s="243"/>
      <c r="Y44" s="243"/>
      <c r="Z44" s="243"/>
      <c r="AA44" s="243"/>
      <c r="AB44" s="243"/>
      <c r="AC44" s="243"/>
      <c r="AD44" s="243"/>
    </row>
    <row r="45" spans="1:30">
      <c r="A45" s="1564">
        <v>30</v>
      </c>
      <c r="B45" s="1560">
        <v>2328</v>
      </c>
      <c r="C45" s="1565" t="s">
        <v>3161</v>
      </c>
      <c r="D45" s="1566" t="s">
        <v>3162</v>
      </c>
      <c r="E45" s="1567"/>
      <c r="F45" s="1564">
        <v>354</v>
      </c>
      <c r="G45" s="1560" t="s">
        <v>3163</v>
      </c>
      <c r="H45" s="1565" t="s">
        <v>3164</v>
      </c>
      <c r="I45" s="1566" t="s">
        <v>3165</v>
      </c>
      <c r="J45" s="1567"/>
      <c r="K45" s="1564">
        <v>678</v>
      </c>
      <c r="L45" s="1560" t="s">
        <v>3166</v>
      </c>
      <c r="M45" s="1565" t="s">
        <v>3167</v>
      </c>
      <c r="N45" s="1566" t="s">
        <v>3168</v>
      </c>
      <c r="O45" s="1567"/>
      <c r="P45" s="1564">
        <v>1002</v>
      </c>
      <c r="Q45" s="1560" t="s">
        <v>3169</v>
      </c>
      <c r="R45" s="1565" t="s">
        <v>3170</v>
      </c>
      <c r="S45" s="1566" t="s">
        <v>3171</v>
      </c>
      <c r="T45" s="243"/>
      <c r="U45" s="243"/>
      <c r="V45" s="243"/>
      <c r="W45" s="243"/>
      <c r="X45" s="243"/>
      <c r="Y45" s="243"/>
      <c r="Z45" s="243"/>
      <c r="AA45" s="243"/>
      <c r="AB45" s="243"/>
      <c r="AC45" s="243"/>
      <c r="AD45" s="243"/>
    </row>
    <row r="46" spans="1:30">
      <c r="A46" s="1564">
        <v>31</v>
      </c>
      <c r="B46" s="1560">
        <v>2935</v>
      </c>
      <c r="C46" s="1565" t="s">
        <v>3172</v>
      </c>
      <c r="D46" s="1566" t="s">
        <v>3173</v>
      </c>
      <c r="E46" s="1567"/>
      <c r="F46" s="1564">
        <v>355</v>
      </c>
      <c r="G46" s="1560" t="s">
        <v>3174</v>
      </c>
      <c r="H46" s="1565" t="s">
        <v>3175</v>
      </c>
      <c r="I46" s="1566" t="s">
        <v>3176</v>
      </c>
      <c r="J46" s="1567"/>
      <c r="K46" s="1564">
        <v>679</v>
      </c>
      <c r="L46" s="1560" t="s">
        <v>3177</v>
      </c>
      <c r="M46" s="1565" t="s">
        <v>3178</v>
      </c>
      <c r="N46" s="1566" t="s">
        <v>3179</v>
      </c>
      <c r="O46" s="1567"/>
      <c r="P46" s="1564">
        <v>1003</v>
      </c>
      <c r="Q46" s="1560" t="s">
        <v>3180</v>
      </c>
      <c r="R46" s="1565" t="s">
        <v>3181</v>
      </c>
      <c r="S46" s="1566" t="s">
        <v>3182</v>
      </c>
      <c r="T46" s="243"/>
      <c r="U46" s="243"/>
      <c r="V46" s="243"/>
      <c r="W46" s="243"/>
      <c r="X46" s="243"/>
      <c r="Y46" s="243"/>
      <c r="Z46" s="243"/>
      <c r="AA46" s="243"/>
      <c r="AB46" s="243"/>
      <c r="AC46" s="243"/>
      <c r="AD46" s="243"/>
    </row>
    <row r="47" spans="1:30">
      <c r="A47" s="1564">
        <v>32</v>
      </c>
      <c r="B47" s="1560">
        <v>2934</v>
      </c>
      <c r="C47" s="1565" t="s">
        <v>3183</v>
      </c>
      <c r="D47" s="1566" t="s">
        <v>3184</v>
      </c>
      <c r="E47" s="1567"/>
      <c r="F47" s="1564">
        <v>356</v>
      </c>
      <c r="G47" s="1560" t="s">
        <v>3185</v>
      </c>
      <c r="H47" s="1565" t="s">
        <v>3186</v>
      </c>
      <c r="I47" s="1566" t="s">
        <v>3187</v>
      </c>
      <c r="J47" s="1567"/>
      <c r="K47" s="1564">
        <v>680</v>
      </c>
      <c r="L47" s="1560" t="s">
        <v>3188</v>
      </c>
      <c r="M47" s="1565" t="s">
        <v>3189</v>
      </c>
      <c r="N47" s="1566" t="s">
        <v>3190</v>
      </c>
      <c r="O47" s="1567"/>
      <c r="P47" s="1564">
        <v>1004</v>
      </c>
      <c r="Q47" s="1560" t="s">
        <v>3191</v>
      </c>
      <c r="R47" s="1565" t="s">
        <v>3192</v>
      </c>
      <c r="S47" s="1566" t="s">
        <v>3193</v>
      </c>
      <c r="T47" s="243"/>
      <c r="U47" s="243"/>
      <c r="V47" s="243"/>
      <c r="W47" s="243"/>
      <c r="X47" s="243"/>
      <c r="Y47" s="243"/>
      <c r="Z47" s="243"/>
      <c r="AA47" s="243"/>
      <c r="AB47" s="243"/>
      <c r="AC47" s="243"/>
      <c r="AD47" s="243"/>
    </row>
    <row r="48" spans="1:30">
      <c r="A48" s="1564">
        <v>33</v>
      </c>
      <c r="B48" s="1560" t="s">
        <v>3194</v>
      </c>
      <c r="C48" s="1565" t="s">
        <v>3195</v>
      </c>
      <c r="D48" s="1566" t="s">
        <v>3196</v>
      </c>
      <c r="E48" s="1567"/>
      <c r="F48" s="1564">
        <v>357</v>
      </c>
      <c r="G48" s="1560" t="s">
        <v>3197</v>
      </c>
      <c r="H48" s="1565" t="s">
        <v>3198</v>
      </c>
      <c r="I48" s="1566" t="s">
        <v>3199</v>
      </c>
      <c r="J48" s="1567"/>
      <c r="K48" s="1564">
        <v>681</v>
      </c>
      <c r="L48" s="1560" t="s">
        <v>3200</v>
      </c>
      <c r="M48" s="1565" t="s">
        <v>3201</v>
      </c>
      <c r="N48" s="1566" t="s">
        <v>3202</v>
      </c>
      <c r="O48" s="1567"/>
      <c r="P48" s="1564">
        <v>1005</v>
      </c>
      <c r="Q48" s="1560" t="s">
        <v>3203</v>
      </c>
      <c r="R48" s="1565" t="s">
        <v>3204</v>
      </c>
      <c r="S48" s="1566" t="s">
        <v>3205</v>
      </c>
      <c r="T48" s="243"/>
      <c r="U48" s="243"/>
      <c r="V48" s="243"/>
      <c r="W48" s="243"/>
      <c r="X48" s="243"/>
      <c r="Y48" s="243"/>
      <c r="Z48" s="243"/>
      <c r="AA48" s="243"/>
      <c r="AB48" s="243"/>
      <c r="AC48" s="243"/>
      <c r="AD48" s="243"/>
    </row>
    <row r="49" spans="1:30">
      <c r="A49" s="1564">
        <v>34</v>
      </c>
      <c r="B49" s="1560" t="s">
        <v>3206</v>
      </c>
      <c r="C49" s="1565" t="s">
        <v>3207</v>
      </c>
      <c r="D49" s="1566" t="s">
        <v>3208</v>
      </c>
      <c r="E49" s="1567"/>
      <c r="F49" s="1564">
        <v>358</v>
      </c>
      <c r="G49" s="1560" t="s">
        <v>3209</v>
      </c>
      <c r="H49" s="1565" t="s">
        <v>3210</v>
      </c>
      <c r="I49" s="1566" t="s">
        <v>3211</v>
      </c>
      <c r="J49" s="1567"/>
      <c r="K49" s="1564">
        <v>682</v>
      </c>
      <c r="L49" s="1560" t="s">
        <v>3212</v>
      </c>
      <c r="M49" s="1565" t="s">
        <v>3213</v>
      </c>
      <c r="N49" s="1566" t="s">
        <v>3214</v>
      </c>
      <c r="O49" s="1567"/>
      <c r="P49" s="1564">
        <v>1006</v>
      </c>
      <c r="Q49" s="1560" t="s">
        <v>3215</v>
      </c>
      <c r="R49" s="1565" t="s">
        <v>3216</v>
      </c>
      <c r="S49" s="1566" t="s">
        <v>3217</v>
      </c>
      <c r="T49" s="243"/>
      <c r="U49" s="243"/>
      <c r="V49" s="243"/>
      <c r="W49" s="243"/>
      <c r="X49" s="243"/>
      <c r="Y49" s="243"/>
      <c r="Z49" s="243"/>
      <c r="AA49" s="243"/>
      <c r="AB49" s="243"/>
      <c r="AC49" s="243"/>
      <c r="AD49" s="243"/>
    </row>
    <row r="50" spans="1:30">
      <c r="A50" s="1564">
        <v>35</v>
      </c>
      <c r="B50" s="1560" t="s">
        <v>3218</v>
      </c>
      <c r="C50" s="1565" t="s">
        <v>3219</v>
      </c>
      <c r="D50" s="1566" t="s">
        <v>3220</v>
      </c>
      <c r="E50" s="1567"/>
      <c r="F50" s="1564">
        <v>359</v>
      </c>
      <c r="G50" s="1560" t="s">
        <v>3221</v>
      </c>
      <c r="H50" s="1565" t="s">
        <v>3222</v>
      </c>
      <c r="I50" s="1566" t="s">
        <v>3223</v>
      </c>
      <c r="J50" s="1567"/>
      <c r="K50" s="1564">
        <v>683</v>
      </c>
      <c r="L50" s="1560" t="s">
        <v>3224</v>
      </c>
      <c r="M50" s="1565" t="s">
        <v>3225</v>
      </c>
      <c r="N50" s="1566" t="s">
        <v>3226</v>
      </c>
      <c r="O50" s="1567"/>
      <c r="P50" s="1564">
        <v>1007</v>
      </c>
      <c r="Q50" s="1560" t="s">
        <v>3227</v>
      </c>
      <c r="R50" s="1565" t="s">
        <v>3228</v>
      </c>
      <c r="S50" s="1566" t="s">
        <v>3229</v>
      </c>
      <c r="T50" s="243"/>
      <c r="U50" s="243"/>
      <c r="V50" s="243"/>
      <c r="W50" s="243"/>
      <c r="X50" s="243"/>
      <c r="Y50" s="243"/>
      <c r="Z50" s="243"/>
      <c r="AA50" s="243"/>
      <c r="AB50" s="243"/>
      <c r="AC50" s="243"/>
      <c r="AD50" s="243"/>
    </row>
    <row r="51" spans="1:30">
      <c r="A51" s="1564">
        <v>36</v>
      </c>
      <c r="B51" s="1560" t="s">
        <v>3230</v>
      </c>
      <c r="C51" s="1565" t="s">
        <v>3231</v>
      </c>
      <c r="D51" s="1566" t="s">
        <v>3232</v>
      </c>
      <c r="E51" s="1567"/>
      <c r="F51" s="1564">
        <v>360</v>
      </c>
      <c r="G51" s="1560" t="s">
        <v>3233</v>
      </c>
      <c r="H51" s="1565" t="s">
        <v>3234</v>
      </c>
      <c r="I51" s="1566" t="s">
        <v>3235</v>
      </c>
      <c r="J51" s="1567"/>
      <c r="K51" s="1564">
        <v>684</v>
      </c>
      <c r="L51" s="1560" t="s">
        <v>3236</v>
      </c>
      <c r="M51" s="1565" t="s">
        <v>3237</v>
      </c>
      <c r="N51" s="1566" t="s">
        <v>3238</v>
      </c>
      <c r="O51" s="1567"/>
      <c r="P51" s="1564">
        <v>1008</v>
      </c>
      <c r="Q51" s="1560" t="s">
        <v>3239</v>
      </c>
      <c r="R51" s="1565" t="s">
        <v>3240</v>
      </c>
      <c r="S51" s="1566" t="s">
        <v>3241</v>
      </c>
      <c r="T51" s="243"/>
      <c r="U51" s="243"/>
      <c r="V51" s="243"/>
      <c r="W51" s="243"/>
      <c r="X51" s="243"/>
      <c r="Y51" s="243"/>
      <c r="Z51" s="243"/>
      <c r="AA51" s="243"/>
      <c r="AB51" s="243"/>
      <c r="AC51" s="243"/>
      <c r="AD51" s="243"/>
    </row>
    <row r="52" spans="1:30">
      <c r="A52" s="1564">
        <v>37</v>
      </c>
      <c r="B52" s="1560" t="s">
        <v>3242</v>
      </c>
      <c r="C52" s="1565" t="s">
        <v>3243</v>
      </c>
      <c r="D52" s="1566" t="s">
        <v>3244</v>
      </c>
      <c r="E52" s="1567"/>
      <c r="F52" s="1564">
        <v>361</v>
      </c>
      <c r="G52" s="1560" t="s">
        <v>3245</v>
      </c>
      <c r="H52" s="1565" t="s">
        <v>3246</v>
      </c>
      <c r="I52" s="1566" t="s">
        <v>3247</v>
      </c>
      <c r="J52" s="1567"/>
      <c r="K52" s="1564">
        <v>685</v>
      </c>
      <c r="L52" s="1560" t="s">
        <v>3248</v>
      </c>
      <c r="M52" s="1565" t="s">
        <v>3249</v>
      </c>
      <c r="N52" s="1566" t="s">
        <v>3250</v>
      </c>
      <c r="O52" s="1567"/>
      <c r="P52" s="1564">
        <v>1009</v>
      </c>
      <c r="Q52" s="1560" t="s">
        <v>3251</v>
      </c>
      <c r="R52" s="1565" t="s">
        <v>3252</v>
      </c>
      <c r="S52" s="1566" t="s">
        <v>3253</v>
      </c>
      <c r="T52" s="243"/>
      <c r="U52" s="243"/>
      <c r="V52" s="243"/>
      <c r="W52" s="243"/>
      <c r="X52" s="243"/>
      <c r="Y52" s="243"/>
      <c r="Z52" s="243"/>
      <c r="AA52" s="243"/>
      <c r="AB52" s="243"/>
      <c r="AC52" s="243"/>
      <c r="AD52" s="243"/>
    </row>
    <row r="53" spans="1:30">
      <c r="A53" s="1564">
        <v>38</v>
      </c>
      <c r="B53" s="1560" t="s">
        <v>3254</v>
      </c>
      <c r="C53" s="1565" t="s">
        <v>3255</v>
      </c>
      <c r="D53" s="1566" t="s">
        <v>3256</v>
      </c>
      <c r="E53" s="1567"/>
      <c r="F53" s="1564">
        <v>362</v>
      </c>
      <c r="G53" s="1560" t="s">
        <v>3257</v>
      </c>
      <c r="H53" s="1565" t="s">
        <v>3258</v>
      </c>
      <c r="I53" s="1566" t="s">
        <v>3259</v>
      </c>
      <c r="J53" s="1567"/>
      <c r="K53" s="1564">
        <v>686</v>
      </c>
      <c r="L53" s="1560" t="s">
        <v>3260</v>
      </c>
      <c r="M53" s="1565" t="s">
        <v>3261</v>
      </c>
      <c r="N53" s="1566" t="s">
        <v>3262</v>
      </c>
      <c r="O53" s="1567"/>
      <c r="P53" s="1564">
        <v>1010</v>
      </c>
      <c r="Q53" s="1560" t="s">
        <v>3263</v>
      </c>
      <c r="R53" s="1565" t="s">
        <v>3264</v>
      </c>
      <c r="S53" s="1566" t="s">
        <v>3265</v>
      </c>
      <c r="T53" s="243"/>
      <c r="U53" s="243"/>
      <c r="V53" s="243"/>
      <c r="W53" s="243"/>
      <c r="X53" s="243"/>
      <c r="Y53" s="243"/>
      <c r="Z53" s="243"/>
      <c r="AA53" s="243"/>
      <c r="AB53" s="243"/>
      <c r="AC53" s="243"/>
      <c r="AD53" s="243"/>
    </row>
    <row r="54" spans="1:30">
      <c r="A54" s="1564">
        <v>39</v>
      </c>
      <c r="B54" s="1560" t="s">
        <v>3266</v>
      </c>
      <c r="C54" s="1565" t="s">
        <v>3267</v>
      </c>
      <c r="D54" s="1566" t="s">
        <v>3268</v>
      </c>
      <c r="E54" s="1567"/>
      <c r="F54" s="1564">
        <v>363</v>
      </c>
      <c r="G54" s="1560" t="s">
        <v>3269</v>
      </c>
      <c r="H54" s="1565" t="s">
        <v>3270</v>
      </c>
      <c r="I54" s="1566" t="s">
        <v>3271</v>
      </c>
      <c r="J54" s="1567"/>
      <c r="K54" s="1564">
        <v>687</v>
      </c>
      <c r="L54" s="1560" t="s">
        <v>3272</v>
      </c>
      <c r="M54" s="1565" t="s">
        <v>3273</v>
      </c>
      <c r="N54" s="1566" t="s">
        <v>3274</v>
      </c>
      <c r="O54" s="1567"/>
      <c r="P54" s="1564">
        <v>1011</v>
      </c>
      <c r="Q54" s="1560" t="s">
        <v>3275</v>
      </c>
      <c r="R54" s="1565" t="s">
        <v>3276</v>
      </c>
      <c r="S54" s="1566" t="s">
        <v>3277</v>
      </c>
      <c r="T54" s="243"/>
      <c r="U54" s="243"/>
      <c r="V54" s="243"/>
      <c r="W54" s="243"/>
      <c r="X54" s="243"/>
      <c r="Y54" s="243"/>
      <c r="Z54" s="243"/>
      <c r="AA54" s="243"/>
      <c r="AB54" s="243"/>
      <c r="AC54" s="243"/>
      <c r="AD54" s="243"/>
    </row>
    <row r="55" spans="1:30">
      <c r="A55" s="1564">
        <v>40</v>
      </c>
      <c r="B55" s="1560" t="s">
        <v>3278</v>
      </c>
      <c r="C55" s="1565" t="s">
        <v>3279</v>
      </c>
      <c r="D55" s="1566" t="s">
        <v>3280</v>
      </c>
      <c r="E55" s="1567"/>
      <c r="F55" s="1564">
        <v>364</v>
      </c>
      <c r="G55" s="1560" t="s">
        <v>3281</v>
      </c>
      <c r="H55" s="1565" t="s">
        <v>3282</v>
      </c>
      <c r="I55" s="1566" t="s">
        <v>3283</v>
      </c>
      <c r="J55" s="1567"/>
      <c r="K55" s="1564">
        <v>688</v>
      </c>
      <c r="L55" s="1560" t="s">
        <v>3284</v>
      </c>
      <c r="M55" s="1565" t="s">
        <v>3285</v>
      </c>
      <c r="N55" s="1566" t="s">
        <v>3286</v>
      </c>
      <c r="O55" s="1567"/>
      <c r="P55" s="1564">
        <v>1012</v>
      </c>
      <c r="Q55" s="1560" t="s">
        <v>3287</v>
      </c>
      <c r="R55" s="1565" t="s">
        <v>3288</v>
      </c>
      <c r="S55" s="1566" t="s">
        <v>3289</v>
      </c>
      <c r="T55" s="243"/>
      <c r="U55" s="243"/>
      <c r="V55" s="243"/>
      <c r="W55" s="243"/>
      <c r="X55" s="243"/>
      <c r="Y55" s="243"/>
      <c r="Z55" s="243"/>
      <c r="AA55" s="243"/>
      <c r="AB55" s="243"/>
      <c r="AC55" s="243"/>
      <c r="AD55" s="243"/>
    </row>
    <row r="56" spans="1:30">
      <c r="A56" s="1564">
        <v>41</v>
      </c>
      <c r="B56" s="1560">
        <v>2197</v>
      </c>
      <c r="C56" s="1565" t="s">
        <v>3290</v>
      </c>
      <c r="D56" s="1566" t="s">
        <v>3291</v>
      </c>
      <c r="E56" s="1567"/>
      <c r="F56" s="1564">
        <v>365</v>
      </c>
      <c r="G56" s="1560" t="s">
        <v>3292</v>
      </c>
      <c r="H56" s="1565" t="s">
        <v>3293</v>
      </c>
      <c r="I56" s="1566" t="s">
        <v>3294</v>
      </c>
      <c r="J56" s="1567"/>
      <c r="K56" s="1564">
        <v>689</v>
      </c>
      <c r="L56" s="1560" t="s">
        <v>3295</v>
      </c>
      <c r="M56" s="1565" t="s">
        <v>3296</v>
      </c>
      <c r="N56" s="1566" t="s">
        <v>3223</v>
      </c>
      <c r="O56" s="1567"/>
      <c r="P56" s="1564">
        <v>1013</v>
      </c>
      <c r="Q56" s="1560" t="s">
        <v>3297</v>
      </c>
      <c r="R56" s="1565" t="s">
        <v>3298</v>
      </c>
      <c r="S56" s="1566" t="s">
        <v>3299</v>
      </c>
      <c r="T56" s="243"/>
      <c r="U56" s="243"/>
      <c r="V56" s="243"/>
      <c r="W56" s="243"/>
      <c r="X56" s="243"/>
      <c r="Y56" s="243"/>
      <c r="Z56" s="243"/>
      <c r="AA56" s="243"/>
      <c r="AB56" s="243"/>
      <c r="AC56" s="243"/>
      <c r="AD56" s="243"/>
    </row>
    <row r="57" spans="1:30">
      <c r="A57" s="1564">
        <v>42</v>
      </c>
      <c r="B57" s="1560" t="s">
        <v>3300</v>
      </c>
      <c r="C57" s="1565" t="s">
        <v>3301</v>
      </c>
      <c r="D57" s="1566" t="s">
        <v>3302</v>
      </c>
      <c r="E57" s="1567"/>
      <c r="F57" s="1564">
        <v>366</v>
      </c>
      <c r="G57" s="1560" t="s">
        <v>3303</v>
      </c>
      <c r="H57" s="1565" t="s">
        <v>3304</v>
      </c>
      <c r="I57" s="1566" t="s">
        <v>3305</v>
      </c>
      <c r="J57" s="1567"/>
      <c r="K57" s="1564">
        <v>690</v>
      </c>
      <c r="L57" s="1560" t="s">
        <v>3306</v>
      </c>
      <c r="M57" s="1565" t="s">
        <v>3307</v>
      </c>
      <c r="N57" s="1566" t="s">
        <v>3308</v>
      </c>
      <c r="O57" s="1567"/>
      <c r="P57" s="1564">
        <v>1014</v>
      </c>
      <c r="Q57" s="1560" t="s">
        <v>3309</v>
      </c>
      <c r="R57" s="1565" t="s">
        <v>3310</v>
      </c>
      <c r="S57" s="1566" t="s">
        <v>3311</v>
      </c>
      <c r="T57" s="243"/>
      <c r="U57" s="243"/>
      <c r="V57" s="243"/>
      <c r="W57" s="243"/>
      <c r="X57" s="243"/>
      <c r="Y57" s="243"/>
      <c r="Z57" s="243"/>
      <c r="AA57" s="243"/>
      <c r="AB57" s="243"/>
      <c r="AC57" s="243"/>
      <c r="AD57" s="243"/>
    </row>
    <row r="58" spans="1:30">
      <c r="A58" s="1564">
        <v>43</v>
      </c>
      <c r="B58" s="1560" t="s">
        <v>3312</v>
      </c>
      <c r="C58" s="1565" t="s">
        <v>3313</v>
      </c>
      <c r="D58" s="1566" t="s">
        <v>3314</v>
      </c>
      <c r="E58" s="1567"/>
      <c r="F58" s="1564">
        <v>367</v>
      </c>
      <c r="G58" s="1560" t="s">
        <v>3315</v>
      </c>
      <c r="H58" s="1565" t="s">
        <v>3316</v>
      </c>
      <c r="I58" s="1566" t="s">
        <v>3317</v>
      </c>
      <c r="J58" s="1567"/>
      <c r="K58" s="1564">
        <v>691</v>
      </c>
      <c r="L58" s="1560" t="s">
        <v>3318</v>
      </c>
      <c r="M58" s="1565" t="s">
        <v>3319</v>
      </c>
      <c r="N58" s="1566" t="s">
        <v>3320</v>
      </c>
      <c r="O58" s="1567"/>
      <c r="P58" s="1564">
        <v>1015</v>
      </c>
      <c r="Q58" s="1560" t="s">
        <v>3321</v>
      </c>
      <c r="R58" s="1565" t="s">
        <v>3322</v>
      </c>
      <c r="S58" s="1566" t="s">
        <v>3323</v>
      </c>
      <c r="T58" s="243"/>
      <c r="U58" s="243"/>
      <c r="V58" s="243"/>
      <c r="W58" s="243"/>
      <c r="X58" s="243"/>
      <c r="Y58" s="243"/>
      <c r="Z58" s="243"/>
      <c r="AA58" s="243"/>
      <c r="AB58" s="243"/>
      <c r="AC58" s="243"/>
      <c r="AD58" s="243"/>
    </row>
    <row r="59" spans="1:30">
      <c r="A59" s="1564">
        <v>44</v>
      </c>
      <c r="B59" s="1560">
        <v>2198</v>
      </c>
      <c r="C59" s="1565" t="s">
        <v>3324</v>
      </c>
      <c r="D59" s="1566" t="s">
        <v>3325</v>
      </c>
      <c r="E59" s="1567"/>
      <c r="F59" s="1564">
        <v>368</v>
      </c>
      <c r="G59" s="1560" t="s">
        <v>3326</v>
      </c>
      <c r="H59" s="1565" t="s">
        <v>3327</v>
      </c>
      <c r="I59" s="1566" t="s">
        <v>3328</v>
      </c>
      <c r="J59" s="1567"/>
      <c r="K59" s="1564">
        <v>692</v>
      </c>
      <c r="L59" s="1560" t="s">
        <v>3329</v>
      </c>
      <c r="M59" s="1565" t="s">
        <v>3330</v>
      </c>
      <c r="N59" s="1566" t="s">
        <v>3331</v>
      </c>
      <c r="O59" s="1567"/>
      <c r="P59" s="1564">
        <v>1016</v>
      </c>
      <c r="Q59" s="1560" t="s">
        <v>3332</v>
      </c>
      <c r="R59" s="1565" t="s">
        <v>3333</v>
      </c>
      <c r="S59" s="1566" t="s">
        <v>3334</v>
      </c>
      <c r="T59" s="243"/>
      <c r="U59" s="243"/>
      <c r="V59" s="243"/>
      <c r="W59" s="243"/>
      <c r="X59" s="243"/>
      <c r="Y59" s="243"/>
      <c r="Z59" s="243"/>
      <c r="AA59" s="243"/>
      <c r="AB59" s="243"/>
      <c r="AC59" s="243"/>
      <c r="AD59" s="243"/>
    </row>
    <row r="60" spans="1:30">
      <c r="A60" s="1564">
        <v>45</v>
      </c>
      <c r="B60" s="1560">
        <v>2199</v>
      </c>
      <c r="C60" s="1565" t="s">
        <v>3335</v>
      </c>
      <c r="D60" s="1566" t="s">
        <v>3336</v>
      </c>
      <c r="E60" s="1567"/>
      <c r="F60" s="1564">
        <v>369</v>
      </c>
      <c r="G60" s="1560" t="s">
        <v>3337</v>
      </c>
      <c r="H60" s="1565" t="s">
        <v>3338</v>
      </c>
      <c r="I60" s="1566" t="s">
        <v>3339</v>
      </c>
      <c r="J60" s="1567"/>
      <c r="K60" s="1564">
        <v>693</v>
      </c>
      <c r="L60" s="1560" t="s">
        <v>3340</v>
      </c>
      <c r="M60" s="1565" t="s">
        <v>3341</v>
      </c>
      <c r="N60" s="1566" t="s">
        <v>3342</v>
      </c>
      <c r="O60" s="1567"/>
      <c r="P60" s="1564">
        <v>1017</v>
      </c>
      <c r="Q60" s="1560" t="s">
        <v>3343</v>
      </c>
      <c r="R60" s="1565" t="s">
        <v>3344</v>
      </c>
      <c r="S60" s="1566" t="s">
        <v>3345</v>
      </c>
      <c r="T60" s="243"/>
      <c r="U60" s="243"/>
      <c r="V60" s="243"/>
      <c r="W60" s="243"/>
      <c r="X60" s="243"/>
      <c r="Y60" s="243"/>
      <c r="Z60" s="243"/>
      <c r="AA60" s="243"/>
      <c r="AB60" s="243"/>
      <c r="AC60" s="243"/>
      <c r="AD60" s="243"/>
    </row>
    <row r="61" spans="1:30">
      <c r="A61" s="1564">
        <v>46</v>
      </c>
      <c r="B61" s="1560" t="s">
        <v>3346</v>
      </c>
      <c r="C61" s="1565" t="s">
        <v>3347</v>
      </c>
      <c r="D61" s="1566" t="s">
        <v>3348</v>
      </c>
      <c r="E61" s="1567"/>
      <c r="F61" s="1564">
        <v>370</v>
      </c>
      <c r="G61" s="1560" t="s">
        <v>3349</v>
      </c>
      <c r="H61" s="1565" t="s">
        <v>3350</v>
      </c>
      <c r="I61" s="1566" t="s">
        <v>3351</v>
      </c>
      <c r="J61" s="1567"/>
      <c r="K61" s="1564">
        <v>694</v>
      </c>
      <c r="L61" s="1560" t="s">
        <v>3352</v>
      </c>
      <c r="M61" s="1565" t="s">
        <v>3353</v>
      </c>
      <c r="N61" s="1566" t="s">
        <v>3354</v>
      </c>
      <c r="O61" s="1567"/>
      <c r="P61" s="1564">
        <v>1018</v>
      </c>
      <c r="Q61" s="1560" t="s">
        <v>3355</v>
      </c>
      <c r="R61" s="1565" t="s">
        <v>3356</v>
      </c>
      <c r="S61" s="1566" t="s">
        <v>3357</v>
      </c>
      <c r="T61" s="243"/>
      <c r="U61" s="243"/>
      <c r="V61" s="243"/>
      <c r="W61" s="243"/>
      <c r="X61" s="243"/>
      <c r="Y61" s="243"/>
      <c r="Z61" s="243"/>
      <c r="AA61" s="243"/>
      <c r="AB61" s="243"/>
      <c r="AC61" s="243"/>
      <c r="AD61" s="243"/>
    </row>
    <row r="62" spans="1:30">
      <c r="A62" s="1564">
        <v>47</v>
      </c>
      <c r="B62" s="1560">
        <v>2196</v>
      </c>
      <c r="C62" s="1565" t="s">
        <v>3358</v>
      </c>
      <c r="D62" s="1566" t="s">
        <v>3359</v>
      </c>
      <c r="E62" s="1567"/>
      <c r="F62" s="1564">
        <v>371</v>
      </c>
      <c r="G62" s="1560" t="s">
        <v>3360</v>
      </c>
      <c r="H62" s="1565" t="s">
        <v>3361</v>
      </c>
      <c r="I62" s="1566" t="s">
        <v>3362</v>
      </c>
      <c r="J62" s="1567"/>
      <c r="K62" s="1564">
        <v>695</v>
      </c>
      <c r="L62" s="1560" t="s">
        <v>3363</v>
      </c>
      <c r="M62" s="1565" t="s">
        <v>3364</v>
      </c>
      <c r="N62" s="1566" t="s">
        <v>3365</v>
      </c>
      <c r="O62" s="1567"/>
      <c r="P62" s="1564">
        <v>1019</v>
      </c>
      <c r="Q62" s="1560" t="s">
        <v>3366</v>
      </c>
      <c r="R62" s="1565" t="s">
        <v>3367</v>
      </c>
      <c r="S62" s="1566" t="s">
        <v>3368</v>
      </c>
      <c r="T62" s="243"/>
      <c r="U62" s="243"/>
      <c r="V62" s="243"/>
      <c r="W62" s="243"/>
      <c r="X62" s="243"/>
      <c r="Y62" s="243"/>
      <c r="Z62" s="243"/>
      <c r="AA62" s="243"/>
      <c r="AB62" s="243"/>
      <c r="AC62" s="243"/>
      <c r="AD62" s="243"/>
    </row>
    <row r="63" spans="1:30">
      <c r="A63" s="1564">
        <v>48</v>
      </c>
      <c r="B63" s="1560">
        <v>2194</v>
      </c>
      <c r="C63" s="1565" t="s">
        <v>3369</v>
      </c>
      <c r="D63" s="1566" t="s">
        <v>3370</v>
      </c>
      <c r="E63" s="1567"/>
      <c r="F63" s="1564">
        <v>372</v>
      </c>
      <c r="G63" s="1560" t="s">
        <v>3371</v>
      </c>
      <c r="H63" s="1565" t="s">
        <v>3372</v>
      </c>
      <c r="I63" s="1566" t="s">
        <v>3373</v>
      </c>
      <c r="J63" s="1567"/>
      <c r="K63" s="1564">
        <v>696</v>
      </c>
      <c r="L63" s="1560" t="s">
        <v>3374</v>
      </c>
      <c r="M63" s="1565" t="s">
        <v>3375</v>
      </c>
      <c r="N63" s="1566" t="s">
        <v>3376</v>
      </c>
      <c r="O63" s="1567"/>
      <c r="P63" s="1564">
        <v>1020</v>
      </c>
      <c r="Q63" s="1560" t="s">
        <v>3377</v>
      </c>
      <c r="R63" s="1565" t="s">
        <v>3378</v>
      </c>
      <c r="S63" s="1566" t="s">
        <v>3379</v>
      </c>
      <c r="T63" s="243"/>
      <c r="U63" s="243"/>
      <c r="V63" s="243"/>
      <c r="W63" s="243"/>
      <c r="X63" s="243"/>
      <c r="Y63" s="243"/>
      <c r="Z63" s="243"/>
      <c r="AA63" s="243"/>
      <c r="AB63" s="243"/>
      <c r="AC63" s="243"/>
      <c r="AD63" s="243"/>
    </row>
    <row r="64" spans="1:30">
      <c r="A64" s="1564">
        <v>49</v>
      </c>
      <c r="B64" s="1560">
        <v>2195</v>
      </c>
      <c r="C64" s="1565" t="s">
        <v>3380</v>
      </c>
      <c r="D64" s="1566" t="s">
        <v>3381</v>
      </c>
      <c r="E64" s="1567"/>
      <c r="F64" s="1564">
        <v>373</v>
      </c>
      <c r="G64" s="1560" t="s">
        <v>3382</v>
      </c>
      <c r="H64" s="1565" t="s">
        <v>3383</v>
      </c>
      <c r="I64" s="1566" t="s">
        <v>3384</v>
      </c>
      <c r="J64" s="1567"/>
      <c r="K64" s="1564">
        <v>697</v>
      </c>
      <c r="L64" s="1560" t="s">
        <v>3385</v>
      </c>
      <c r="M64" s="1565" t="s">
        <v>3386</v>
      </c>
      <c r="N64" s="1566" t="s">
        <v>3387</v>
      </c>
      <c r="O64" s="1567"/>
      <c r="P64" s="1564">
        <v>1021</v>
      </c>
      <c r="Q64" s="1560" t="s">
        <v>3388</v>
      </c>
      <c r="R64" s="1565" t="s">
        <v>3389</v>
      </c>
      <c r="S64" s="1566" t="s">
        <v>3390</v>
      </c>
      <c r="T64" s="243"/>
      <c r="U64" s="243"/>
      <c r="V64" s="243"/>
      <c r="W64" s="243"/>
      <c r="X64" s="243"/>
      <c r="Y64" s="243"/>
      <c r="Z64" s="243"/>
      <c r="AA64" s="243"/>
      <c r="AB64" s="243"/>
      <c r="AC64" s="243"/>
      <c r="AD64" s="243"/>
    </row>
    <row r="65" spans="1:30">
      <c r="A65" s="1564">
        <v>50</v>
      </c>
      <c r="B65" s="1560" t="s">
        <v>3391</v>
      </c>
      <c r="C65" s="1565" t="s">
        <v>1646</v>
      </c>
      <c r="D65" s="1566" t="s">
        <v>3392</v>
      </c>
      <c r="E65" s="1567"/>
      <c r="F65" s="1564">
        <v>374</v>
      </c>
      <c r="G65" s="1560" t="s">
        <v>3393</v>
      </c>
      <c r="H65" s="1565" t="s">
        <v>3394</v>
      </c>
      <c r="I65" s="1566" t="s">
        <v>3395</v>
      </c>
      <c r="J65" s="1567"/>
      <c r="K65" s="1564">
        <v>698</v>
      </c>
      <c r="L65" s="1560" t="s">
        <v>3396</v>
      </c>
      <c r="M65" s="1565" t="s">
        <v>3397</v>
      </c>
      <c r="N65" s="1566" t="s">
        <v>3398</v>
      </c>
      <c r="O65" s="1567"/>
      <c r="P65" s="1564">
        <v>1022</v>
      </c>
      <c r="Q65" s="1560" t="s">
        <v>3399</v>
      </c>
      <c r="R65" s="1565" t="s">
        <v>3400</v>
      </c>
      <c r="S65" s="1566" t="s">
        <v>3401</v>
      </c>
      <c r="T65" s="243"/>
      <c r="U65" s="243"/>
      <c r="V65" s="243"/>
      <c r="W65" s="243"/>
      <c r="X65" s="243"/>
      <c r="Y65" s="243"/>
      <c r="Z65" s="243"/>
      <c r="AA65" s="243"/>
      <c r="AB65" s="243"/>
      <c r="AC65" s="243"/>
      <c r="AD65" s="243"/>
    </row>
    <row r="66" spans="1:30">
      <c r="A66" s="1564">
        <v>51</v>
      </c>
      <c r="B66" s="1560" t="s">
        <v>3402</v>
      </c>
      <c r="C66" s="1565" t="s">
        <v>1649</v>
      </c>
      <c r="D66" s="1566" t="s">
        <v>3403</v>
      </c>
      <c r="E66" s="1567"/>
      <c r="F66" s="1564">
        <v>375</v>
      </c>
      <c r="G66" s="1560" t="s">
        <v>3404</v>
      </c>
      <c r="H66" s="1565" t="s">
        <v>3405</v>
      </c>
      <c r="I66" s="1566" t="s">
        <v>3406</v>
      </c>
      <c r="J66" s="1567"/>
      <c r="K66" s="1564">
        <v>699</v>
      </c>
      <c r="L66" s="1560" t="s">
        <v>3407</v>
      </c>
      <c r="M66" s="1565" t="s">
        <v>3408</v>
      </c>
      <c r="N66" s="1566" t="s">
        <v>3409</v>
      </c>
      <c r="O66" s="1567"/>
      <c r="P66" s="1564">
        <v>1023</v>
      </c>
      <c r="Q66" s="1560" t="s">
        <v>3410</v>
      </c>
      <c r="R66" s="1565" t="s">
        <v>3411</v>
      </c>
      <c r="S66" s="1566" t="s">
        <v>3412</v>
      </c>
      <c r="T66" s="243"/>
      <c r="U66" s="243"/>
      <c r="V66" s="243"/>
      <c r="W66" s="243"/>
      <c r="X66" s="243"/>
      <c r="Y66" s="243"/>
      <c r="Z66" s="243"/>
      <c r="AA66" s="243"/>
      <c r="AB66" s="243"/>
      <c r="AC66" s="243"/>
      <c r="AD66" s="243"/>
    </row>
    <row r="67" spans="1:30" ht="51">
      <c r="A67" s="1564">
        <v>52</v>
      </c>
      <c r="B67" s="1560">
        <v>2600</v>
      </c>
      <c r="C67" s="1565" t="s">
        <v>3413</v>
      </c>
      <c r="D67" s="1566" t="s">
        <v>3414</v>
      </c>
      <c r="E67" s="1567"/>
      <c r="F67" s="1564">
        <v>376</v>
      </c>
      <c r="G67" s="1560" t="s">
        <v>3415</v>
      </c>
      <c r="H67" s="1565" t="s">
        <v>3416</v>
      </c>
      <c r="I67" s="1566" t="s">
        <v>3417</v>
      </c>
      <c r="J67" s="1567"/>
      <c r="K67" s="1564">
        <v>700</v>
      </c>
      <c r="L67" s="1560" t="s">
        <v>3418</v>
      </c>
      <c r="M67" s="1565" t="s">
        <v>3419</v>
      </c>
      <c r="N67" s="1566" t="s">
        <v>3420</v>
      </c>
      <c r="O67" s="1567"/>
      <c r="P67" s="1564">
        <v>1024</v>
      </c>
      <c r="Q67" s="1560" t="s">
        <v>3421</v>
      </c>
      <c r="R67" s="1565" t="s">
        <v>3422</v>
      </c>
      <c r="S67" s="1566" t="s">
        <v>3423</v>
      </c>
      <c r="T67" s="243"/>
      <c r="U67" s="243"/>
      <c r="V67" s="243"/>
      <c r="W67" s="243"/>
      <c r="X67" s="243"/>
      <c r="Y67" s="243"/>
      <c r="Z67" s="243"/>
      <c r="AA67" s="243"/>
      <c r="AB67" s="243"/>
      <c r="AC67" s="243"/>
      <c r="AD67" s="243"/>
    </row>
    <row r="68" spans="1:30" ht="51">
      <c r="A68" s="1564">
        <v>53</v>
      </c>
      <c r="B68" s="1560">
        <v>2601</v>
      </c>
      <c r="C68" s="1565" t="s">
        <v>3424</v>
      </c>
      <c r="D68" s="1566" t="s">
        <v>3425</v>
      </c>
      <c r="E68" s="1567"/>
      <c r="F68" s="1564">
        <v>377</v>
      </c>
      <c r="G68" s="1560" t="s">
        <v>3426</v>
      </c>
      <c r="H68" s="1565" t="s">
        <v>3427</v>
      </c>
      <c r="I68" s="1566" t="s">
        <v>3428</v>
      </c>
      <c r="J68" s="1567"/>
      <c r="K68" s="1564">
        <v>701</v>
      </c>
      <c r="L68" s="1560" t="s">
        <v>3429</v>
      </c>
      <c r="M68" s="1565" t="s">
        <v>3430</v>
      </c>
      <c r="N68" s="1566" t="s">
        <v>3431</v>
      </c>
      <c r="O68" s="1567"/>
      <c r="P68" s="1564">
        <v>1025</v>
      </c>
      <c r="Q68" s="1560" t="s">
        <v>3432</v>
      </c>
      <c r="R68" s="1565" t="s">
        <v>3433</v>
      </c>
      <c r="S68" s="1566" t="s">
        <v>3434</v>
      </c>
      <c r="T68" s="243"/>
      <c r="U68" s="243"/>
      <c r="V68" s="243"/>
      <c r="W68" s="243"/>
      <c r="X68" s="243"/>
      <c r="Y68" s="243"/>
      <c r="Z68" s="243"/>
      <c r="AA68" s="243"/>
      <c r="AB68" s="243"/>
      <c r="AC68" s="243"/>
      <c r="AD68" s="243"/>
    </row>
    <row r="69" spans="1:30">
      <c r="A69" s="1564">
        <v>54</v>
      </c>
      <c r="B69" s="1560">
        <v>2602</v>
      </c>
      <c r="C69" s="1565" t="s">
        <v>3435</v>
      </c>
      <c r="D69" s="1566" t="s">
        <v>3436</v>
      </c>
      <c r="E69" s="1567"/>
      <c r="F69" s="1564">
        <v>378</v>
      </c>
      <c r="G69" s="1560" t="s">
        <v>3437</v>
      </c>
      <c r="H69" s="1565" t="s">
        <v>3438</v>
      </c>
      <c r="I69" s="1566" t="s">
        <v>3439</v>
      </c>
      <c r="J69" s="1567"/>
      <c r="K69" s="1564">
        <v>702</v>
      </c>
      <c r="L69" s="1560" t="s">
        <v>3440</v>
      </c>
      <c r="M69" s="1565" t="s">
        <v>3441</v>
      </c>
      <c r="N69" s="1566" t="s">
        <v>3442</v>
      </c>
      <c r="O69" s="1567"/>
      <c r="P69" s="1564">
        <v>1026</v>
      </c>
      <c r="Q69" s="1560" t="s">
        <v>3443</v>
      </c>
      <c r="R69" s="1565" t="s">
        <v>3444</v>
      </c>
      <c r="S69" s="1566" t="s">
        <v>3445</v>
      </c>
      <c r="T69" s="243"/>
      <c r="U69" s="243"/>
      <c r="V69" s="243"/>
      <c r="W69" s="243"/>
      <c r="X69" s="243"/>
      <c r="Y69" s="243"/>
      <c r="Z69" s="243"/>
      <c r="AA69" s="243"/>
      <c r="AB69" s="243"/>
      <c r="AC69" s="243"/>
      <c r="AD69" s="243"/>
    </row>
    <row r="70" spans="1:30">
      <c r="A70" s="1564">
        <v>55</v>
      </c>
      <c r="B70" s="1560">
        <v>2603</v>
      </c>
      <c r="C70" s="1565" t="s">
        <v>3446</v>
      </c>
      <c r="D70" s="1566" t="s">
        <v>3447</v>
      </c>
      <c r="E70" s="1567"/>
      <c r="F70" s="1564">
        <v>379</v>
      </c>
      <c r="G70" s="1560" t="s">
        <v>3448</v>
      </c>
      <c r="H70" s="1565" t="s">
        <v>3449</v>
      </c>
      <c r="I70" s="1566" t="s">
        <v>3450</v>
      </c>
      <c r="J70" s="1567"/>
      <c r="K70" s="1564">
        <v>703</v>
      </c>
      <c r="L70" s="1560" t="s">
        <v>3451</v>
      </c>
      <c r="M70" s="1565" t="s">
        <v>3452</v>
      </c>
      <c r="N70" s="1566" t="s">
        <v>3453</v>
      </c>
      <c r="O70" s="1567"/>
      <c r="P70" s="1564">
        <v>1027</v>
      </c>
      <c r="Q70" s="1560" t="s">
        <v>3454</v>
      </c>
      <c r="R70" s="1565" t="s">
        <v>3455</v>
      </c>
      <c r="S70" s="1566" t="s">
        <v>3456</v>
      </c>
      <c r="T70" s="243"/>
      <c r="U70" s="243"/>
      <c r="V70" s="243"/>
      <c r="W70" s="243"/>
      <c r="X70" s="243"/>
      <c r="Y70" s="243"/>
      <c r="Z70" s="243"/>
      <c r="AA70" s="243"/>
      <c r="AB70" s="243"/>
      <c r="AC70" s="243"/>
      <c r="AD70" s="243"/>
    </row>
    <row r="71" spans="1:30">
      <c r="A71" s="1564">
        <v>56</v>
      </c>
      <c r="B71" s="1560">
        <v>2604</v>
      </c>
      <c r="C71" s="1565" t="s">
        <v>3457</v>
      </c>
      <c r="D71" s="1566" t="s">
        <v>3458</v>
      </c>
      <c r="E71" s="1567"/>
      <c r="F71" s="1564">
        <v>380</v>
      </c>
      <c r="G71" s="1560" t="s">
        <v>3459</v>
      </c>
      <c r="H71" s="1565" t="s">
        <v>3460</v>
      </c>
      <c r="I71" s="1566" t="s">
        <v>3461</v>
      </c>
      <c r="J71" s="1567"/>
      <c r="K71" s="1564">
        <v>704</v>
      </c>
      <c r="L71" s="1560" t="s">
        <v>3462</v>
      </c>
      <c r="M71" s="1565" t="s">
        <v>3463</v>
      </c>
      <c r="N71" s="1566" t="s">
        <v>3464</v>
      </c>
      <c r="O71" s="1567"/>
      <c r="P71" s="1564">
        <v>1028</v>
      </c>
      <c r="Q71" s="1560" t="s">
        <v>3465</v>
      </c>
      <c r="R71" s="1565" t="s">
        <v>3466</v>
      </c>
      <c r="S71" s="1566" t="s">
        <v>3467</v>
      </c>
      <c r="T71" s="243"/>
      <c r="U71" s="243"/>
      <c r="V71" s="243"/>
      <c r="W71" s="243"/>
      <c r="X71" s="243"/>
      <c r="Y71" s="243"/>
      <c r="Z71" s="243"/>
      <c r="AA71" s="243"/>
      <c r="AB71" s="243"/>
      <c r="AC71" s="243"/>
      <c r="AD71" s="243"/>
    </row>
    <row r="72" spans="1:30">
      <c r="A72" s="1564">
        <v>57</v>
      </c>
      <c r="B72" s="1560" t="s">
        <v>3468</v>
      </c>
      <c r="C72" s="1565" t="s">
        <v>3469</v>
      </c>
      <c r="D72" s="1566" t="s">
        <v>3470</v>
      </c>
      <c r="E72" s="1567"/>
      <c r="F72" s="1564">
        <v>381</v>
      </c>
      <c r="G72" s="1560" t="s">
        <v>3471</v>
      </c>
      <c r="H72" s="1565" t="s">
        <v>3472</v>
      </c>
      <c r="I72" s="1566" t="s">
        <v>3473</v>
      </c>
      <c r="J72" s="1567"/>
      <c r="K72" s="1564">
        <v>705</v>
      </c>
      <c r="L72" s="1560" t="s">
        <v>3474</v>
      </c>
      <c r="M72" s="1565" t="s">
        <v>3475</v>
      </c>
      <c r="N72" s="1566" t="s">
        <v>3476</v>
      </c>
      <c r="O72" s="1567"/>
      <c r="P72" s="1564">
        <v>1029</v>
      </c>
      <c r="Q72" s="1560" t="s">
        <v>3477</v>
      </c>
      <c r="R72" s="1565" t="s">
        <v>3478</v>
      </c>
      <c r="S72" s="1566" t="s">
        <v>3479</v>
      </c>
      <c r="T72" s="243"/>
      <c r="U72" s="243"/>
      <c r="V72" s="243"/>
      <c r="W72" s="243"/>
      <c r="X72" s="243"/>
      <c r="Y72" s="243"/>
      <c r="Z72" s="243"/>
      <c r="AA72" s="243"/>
      <c r="AB72" s="243"/>
      <c r="AC72" s="243"/>
      <c r="AD72" s="243"/>
    </row>
    <row r="73" spans="1:30">
      <c r="A73" s="1564">
        <v>58</v>
      </c>
      <c r="B73" s="1560">
        <v>2611</v>
      </c>
      <c r="C73" s="1565" t="s">
        <v>3480</v>
      </c>
      <c r="D73" s="1566" t="s">
        <v>3481</v>
      </c>
      <c r="E73" s="1567"/>
      <c r="F73" s="1564">
        <v>382</v>
      </c>
      <c r="G73" s="1560" t="s">
        <v>3482</v>
      </c>
      <c r="H73" s="1565" t="s">
        <v>3483</v>
      </c>
      <c r="I73" s="1566" t="s">
        <v>3484</v>
      </c>
      <c r="J73" s="1567"/>
      <c r="K73" s="1564">
        <v>706</v>
      </c>
      <c r="L73" s="1560" t="s">
        <v>3485</v>
      </c>
      <c r="M73" s="1565" t="s">
        <v>3486</v>
      </c>
      <c r="N73" s="1566" t="s">
        <v>3487</v>
      </c>
      <c r="O73" s="1567"/>
      <c r="P73" s="1564">
        <v>1030</v>
      </c>
      <c r="Q73" s="1560" t="s">
        <v>3488</v>
      </c>
      <c r="R73" s="1565" t="s">
        <v>3489</v>
      </c>
      <c r="S73" s="1566" t="s">
        <v>3490</v>
      </c>
      <c r="T73" s="243"/>
      <c r="U73" s="243"/>
      <c r="V73" s="243"/>
      <c r="W73" s="243"/>
      <c r="X73" s="243"/>
      <c r="Y73" s="243"/>
      <c r="Z73" s="243"/>
      <c r="AA73" s="243"/>
      <c r="AB73" s="243"/>
      <c r="AC73" s="243"/>
      <c r="AD73" s="243"/>
    </row>
    <row r="74" spans="1:30">
      <c r="A74" s="1564">
        <v>59</v>
      </c>
      <c r="B74" s="1560">
        <v>2620</v>
      </c>
      <c r="C74" s="1565" t="s">
        <v>3491</v>
      </c>
      <c r="D74" s="1566" t="s">
        <v>3492</v>
      </c>
      <c r="E74" s="1567"/>
      <c r="F74" s="1564">
        <v>383</v>
      </c>
      <c r="G74" s="1560" t="s">
        <v>3493</v>
      </c>
      <c r="H74" s="1565" t="s">
        <v>3494</v>
      </c>
      <c r="I74" s="1566" t="s">
        <v>3495</v>
      </c>
      <c r="J74" s="1567"/>
      <c r="K74" s="1564">
        <v>707</v>
      </c>
      <c r="L74" s="1560" t="s">
        <v>3496</v>
      </c>
      <c r="M74" s="1565" t="s">
        <v>3497</v>
      </c>
      <c r="N74" s="1566" t="s">
        <v>3498</v>
      </c>
      <c r="O74" s="1567"/>
      <c r="P74" s="1564">
        <v>1031</v>
      </c>
      <c r="Q74" s="1560" t="s">
        <v>3499</v>
      </c>
      <c r="R74" s="1565" t="s">
        <v>3500</v>
      </c>
      <c r="T74" s="243"/>
      <c r="U74" s="243"/>
      <c r="V74" s="243"/>
      <c r="W74" s="243"/>
      <c r="X74" s="243"/>
      <c r="Y74" s="243"/>
      <c r="Z74" s="243"/>
      <c r="AA74" s="243"/>
      <c r="AB74" s="243"/>
      <c r="AC74" s="243"/>
      <c r="AD74" s="243"/>
    </row>
    <row r="75" spans="1:30">
      <c r="A75" s="1564">
        <v>60</v>
      </c>
      <c r="B75" s="1560">
        <v>2622</v>
      </c>
      <c r="C75" s="1565" t="s">
        <v>3501</v>
      </c>
      <c r="D75" s="1566" t="s">
        <v>3502</v>
      </c>
      <c r="E75" s="1567"/>
      <c r="F75" s="1564">
        <v>384</v>
      </c>
      <c r="G75" s="1560" t="s">
        <v>3503</v>
      </c>
      <c r="H75" s="1565" t="s">
        <v>3504</v>
      </c>
      <c r="I75" s="1566" t="s">
        <v>3505</v>
      </c>
      <c r="J75" s="1567"/>
      <c r="K75" s="1564">
        <v>708</v>
      </c>
      <c r="L75" s="1560" t="s">
        <v>3506</v>
      </c>
      <c r="M75" s="1565" t="s">
        <v>3507</v>
      </c>
      <c r="N75" s="1566" t="s">
        <v>3508</v>
      </c>
      <c r="O75" s="1567"/>
      <c r="P75" s="1564">
        <v>1032</v>
      </c>
      <c r="Q75" s="1560" t="s">
        <v>3509</v>
      </c>
      <c r="R75" s="1565" t="s">
        <v>3510</v>
      </c>
      <c r="S75" s="1566" t="s">
        <v>3511</v>
      </c>
      <c r="T75" s="243"/>
      <c r="U75" s="243"/>
      <c r="V75" s="243"/>
      <c r="W75" s="243"/>
      <c r="X75" s="243"/>
      <c r="Y75" s="243"/>
      <c r="Z75" s="243"/>
      <c r="AA75" s="243"/>
      <c r="AB75" s="243"/>
      <c r="AC75" s="243"/>
      <c r="AD75" s="243"/>
    </row>
    <row r="76" spans="1:30">
      <c r="A76" s="1564">
        <v>61</v>
      </c>
      <c r="B76" s="1560">
        <v>2623</v>
      </c>
      <c r="C76" s="1565" t="s">
        <v>3512</v>
      </c>
      <c r="D76" s="1566" t="s">
        <v>3513</v>
      </c>
      <c r="E76" s="1567"/>
      <c r="F76" s="1564">
        <v>385</v>
      </c>
      <c r="G76" s="1560" t="s">
        <v>3514</v>
      </c>
      <c r="H76" s="1565" t="s">
        <v>3515</v>
      </c>
      <c r="I76" s="1566" t="s">
        <v>3516</v>
      </c>
      <c r="J76" s="1567"/>
      <c r="K76" s="1564">
        <v>709</v>
      </c>
      <c r="L76" s="1560" t="s">
        <v>3517</v>
      </c>
      <c r="M76" s="1565" t="s">
        <v>3518</v>
      </c>
      <c r="N76" s="1566" t="s">
        <v>3519</v>
      </c>
      <c r="O76" s="1567"/>
      <c r="P76" s="1564">
        <v>1033</v>
      </c>
      <c r="Q76" s="1560" t="s">
        <v>3520</v>
      </c>
      <c r="R76" s="1565" t="s">
        <v>3521</v>
      </c>
      <c r="S76" s="1566" t="s">
        <v>3522</v>
      </c>
      <c r="T76" s="243"/>
      <c r="U76" s="243"/>
      <c r="V76" s="243"/>
      <c r="W76" s="243"/>
      <c r="X76" s="243"/>
      <c r="Y76" s="243"/>
      <c r="Z76" s="243"/>
      <c r="AA76" s="243"/>
      <c r="AB76" s="243"/>
      <c r="AC76" s="243"/>
      <c r="AD76" s="243"/>
    </row>
    <row r="77" spans="1:30">
      <c r="A77" s="1564">
        <v>62</v>
      </c>
      <c r="B77" s="1560">
        <v>2626</v>
      </c>
      <c r="C77" s="1565" t="s">
        <v>3523</v>
      </c>
      <c r="D77" s="1566" t="s">
        <v>3524</v>
      </c>
      <c r="E77" s="1567"/>
      <c r="F77" s="1564">
        <v>386</v>
      </c>
      <c r="G77" s="1560" t="s">
        <v>3525</v>
      </c>
      <c r="H77" s="1565" t="s">
        <v>3526</v>
      </c>
      <c r="I77" s="1566" t="s">
        <v>3527</v>
      </c>
      <c r="J77" s="1567"/>
      <c r="K77" s="1564">
        <v>710</v>
      </c>
      <c r="L77" s="1560" t="s">
        <v>3528</v>
      </c>
      <c r="M77" s="1565" t="s">
        <v>3529</v>
      </c>
      <c r="N77" s="1566" t="s">
        <v>3530</v>
      </c>
      <c r="O77" s="1567"/>
      <c r="P77" s="1564">
        <v>1034</v>
      </c>
      <c r="Q77" s="1560" t="s">
        <v>3531</v>
      </c>
      <c r="R77" s="1565" t="s">
        <v>3532</v>
      </c>
      <c r="S77" s="1566" t="s">
        <v>3533</v>
      </c>
      <c r="T77" s="243"/>
      <c r="U77" s="243"/>
      <c r="V77" s="243"/>
      <c r="W77" s="243"/>
      <c r="X77" s="243"/>
      <c r="Y77" s="243"/>
      <c r="Z77" s="243"/>
      <c r="AA77" s="243"/>
      <c r="AB77" s="243"/>
      <c r="AC77" s="243"/>
      <c r="AD77" s="243"/>
    </row>
    <row r="78" spans="1:30">
      <c r="A78" s="1564">
        <v>63</v>
      </c>
      <c r="B78" s="1560" t="s">
        <v>3534</v>
      </c>
      <c r="C78" s="1565" t="s">
        <v>3535</v>
      </c>
      <c r="D78" s="1566" t="s">
        <v>3536</v>
      </c>
      <c r="E78" s="1567"/>
      <c r="F78" s="1564">
        <v>387</v>
      </c>
      <c r="G78" s="1560" t="s">
        <v>3537</v>
      </c>
      <c r="H78" s="1565" t="s">
        <v>3538</v>
      </c>
      <c r="I78" s="1566" t="s">
        <v>3539</v>
      </c>
      <c r="J78" s="1567"/>
      <c r="K78" s="1564">
        <v>711</v>
      </c>
      <c r="L78" s="1560" t="s">
        <v>3540</v>
      </c>
      <c r="M78" s="1565" t="s">
        <v>3541</v>
      </c>
      <c r="N78" s="1566" t="s">
        <v>3542</v>
      </c>
      <c r="O78" s="1567"/>
      <c r="P78" s="1564">
        <v>1035</v>
      </c>
      <c r="Q78" s="1560" t="s">
        <v>3543</v>
      </c>
      <c r="R78" s="1565" t="s">
        <v>3544</v>
      </c>
      <c r="S78" s="1566" t="s">
        <v>3545</v>
      </c>
      <c r="T78" s="243"/>
      <c r="U78" s="243"/>
      <c r="V78" s="243"/>
      <c r="W78" s="243"/>
      <c r="X78" s="243"/>
      <c r="Y78" s="243"/>
      <c r="Z78" s="243"/>
      <c r="AA78" s="243"/>
      <c r="AB78" s="243"/>
      <c r="AC78" s="243"/>
      <c r="AD78" s="243"/>
    </row>
    <row r="79" spans="1:30">
      <c r="A79" s="1564">
        <v>64</v>
      </c>
      <c r="B79" s="1560" t="s">
        <v>3546</v>
      </c>
      <c r="C79" s="1565" t="s">
        <v>3547</v>
      </c>
      <c r="D79" s="1566" t="s">
        <v>3548</v>
      </c>
      <c r="E79" s="1567"/>
      <c r="F79" s="1564">
        <v>388</v>
      </c>
      <c r="G79" s="1560" t="s">
        <v>3549</v>
      </c>
      <c r="H79" s="1565" t="s">
        <v>3550</v>
      </c>
      <c r="I79" s="1566" t="s">
        <v>3551</v>
      </c>
      <c r="J79" s="1567"/>
      <c r="K79" s="1564">
        <v>712</v>
      </c>
      <c r="L79" s="1560" t="s">
        <v>3552</v>
      </c>
      <c r="M79" s="1565" t="s">
        <v>3553</v>
      </c>
      <c r="N79" s="1566" t="s">
        <v>3554</v>
      </c>
      <c r="O79" s="1567"/>
      <c r="P79" s="1564">
        <v>1036</v>
      </c>
      <c r="Q79" s="1560" t="s">
        <v>3555</v>
      </c>
      <c r="R79" s="1565" t="s">
        <v>3556</v>
      </c>
      <c r="S79" s="1566" t="s">
        <v>3557</v>
      </c>
      <c r="T79" s="243"/>
      <c r="U79" s="243"/>
      <c r="V79" s="243"/>
      <c r="W79" s="243"/>
      <c r="X79" s="243"/>
      <c r="Y79" s="243"/>
      <c r="Z79" s="243"/>
      <c r="AA79" s="243"/>
      <c r="AB79" s="243"/>
      <c r="AC79" s="243"/>
      <c r="AD79" s="243"/>
    </row>
    <row r="80" spans="1:30">
      <c r="A80" s="1564">
        <v>65</v>
      </c>
      <c r="B80" s="1560" t="s">
        <v>3558</v>
      </c>
      <c r="C80" s="1565" t="s">
        <v>3559</v>
      </c>
      <c r="D80" s="1566" t="s">
        <v>3560</v>
      </c>
      <c r="E80" s="1567"/>
      <c r="F80" s="1564">
        <v>389</v>
      </c>
      <c r="G80" s="1560" t="s">
        <v>3561</v>
      </c>
      <c r="H80" s="1565" t="s">
        <v>3562</v>
      </c>
      <c r="I80" s="1566" t="s">
        <v>3563</v>
      </c>
      <c r="J80" s="1567"/>
      <c r="K80" s="1564">
        <v>713</v>
      </c>
      <c r="L80" s="1560" t="s">
        <v>3564</v>
      </c>
      <c r="M80" s="1565" t="s">
        <v>3565</v>
      </c>
      <c r="N80" s="1566" t="s">
        <v>3566</v>
      </c>
      <c r="O80" s="1567"/>
      <c r="P80" s="1564">
        <v>1037</v>
      </c>
      <c r="Q80" s="1560" t="s">
        <v>3567</v>
      </c>
      <c r="R80" s="1565" t="s">
        <v>3568</v>
      </c>
      <c r="S80" s="1566" t="s">
        <v>3569</v>
      </c>
      <c r="T80" s="243"/>
      <c r="U80" s="243"/>
      <c r="V80" s="243"/>
      <c r="W80" s="243"/>
      <c r="X80" s="243"/>
      <c r="Y80" s="243"/>
      <c r="Z80" s="243"/>
      <c r="AA80" s="243"/>
      <c r="AB80" s="243"/>
      <c r="AC80" s="243"/>
      <c r="AD80" s="243"/>
    </row>
    <row r="81" spans="1:30">
      <c r="A81" s="1564">
        <v>66</v>
      </c>
      <c r="B81" s="1560">
        <v>2638</v>
      </c>
      <c r="C81" s="1565" t="s">
        <v>3570</v>
      </c>
      <c r="D81" s="1566" t="s">
        <v>3571</v>
      </c>
      <c r="E81" s="1567"/>
      <c r="F81" s="1564">
        <v>390</v>
      </c>
      <c r="G81" s="1560" t="s">
        <v>3572</v>
      </c>
      <c r="H81" s="1565" t="s">
        <v>3573</v>
      </c>
      <c r="I81" s="1566" t="s">
        <v>3574</v>
      </c>
      <c r="J81" s="1567"/>
      <c r="K81" s="1564">
        <v>714</v>
      </c>
      <c r="L81" s="1560" t="s">
        <v>3575</v>
      </c>
      <c r="M81" s="1565" t="s">
        <v>3576</v>
      </c>
      <c r="N81" s="1566" t="s">
        <v>3577</v>
      </c>
      <c r="O81" s="1567"/>
      <c r="P81" s="1564">
        <v>1038</v>
      </c>
      <c r="Q81" s="1560" t="s">
        <v>3578</v>
      </c>
      <c r="R81" s="1565" t="s">
        <v>3579</v>
      </c>
      <c r="S81" s="1566" t="s">
        <v>3580</v>
      </c>
      <c r="T81" s="243"/>
      <c r="U81" s="243"/>
      <c r="V81" s="243"/>
      <c r="W81" s="243"/>
      <c r="X81" s="243"/>
      <c r="Y81" s="243"/>
      <c r="Z81" s="243"/>
      <c r="AA81" s="243"/>
      <c r="AB81" s="243"/>
      <c r="AC81" s="243"/>
      <c r="AD81" s="243"/>
    </row>
    <row r="82" spans="1:30">
      <c r="A82" s="1564">
        <v>67</v>
      </c>
      <c r="B82" s="1560">
        <v>2639</v>
      </c>
      <c r="C82" s="1565" t="s">
        <v>3581</v>
      </c>
      <c r="D82" s="1566" t="s">
        <v>3582</v>
      </c>
      <c r="E82" s="1567"/>
      <c r="F82" s="1564">
        <v>391</v>
      </c>
      <c r="G82" s="1560" t="s">
        <v>3583</v>
      </c>
      <c r="H82" s="1565" t="s">
        <v>3584</v>
      </c>
      <c r="I82" s="1566" t="s">
        <v>3585</v>
      </c>
      <c r="J82" s="1567"/>
      <c r="K82" s="1564">
        <v>715</v>
      </c>
      <c r="L82" s="1560" t="s">
        <v>3586</v>
      </c>
      <c r="M82" s="1565" t="s">
        <v>3587</v>
      </c>
      <c r="N82" s="1566" t="s">
        <v>3588</v>
      </c>
      <c r="O82" s="1567"/>
      <c r="P82" s="1564">
        <v>1039</v>
      </c>
      <c r="Q82" s="1560" t="s">
        <v>3589</v>
      </c>
      <c r="R82" s="1565" t="s">
        <v>2825</v>
      </c>
      <c r="S82" s="1566" t="s">
        <v>3590</v>
      </c>
      <c r="T82" s="243"/>
      <c r="U82" s="243"/>
      <c r="V82" s="243"/>
      <c r="W82" s="243"/>
      <c r="X82" s="243"/>
      <c r="Y82" s="243"/>
      <c r="Z82" s="243"/>
      <c r="AA82" s="243"/>
      <c r="AB82" s="243"/>
      <c r="AC82" s="243"/>
      <c r="AD82" s="243"/>
    </row>
    <row r="83" spans="1:30">
      <c r="A83" s="1564">
        <v>68</v>
      </c>
      <c r="B83" s="1560" t="s">
        <v>3591</v>
      </c>
      <c r="C83" s="1565" t="s">
        <v>3592</v>
      </c>
      <c r="D83" s="1566" t="s">
        <v>3593</v>
      </c>
      <c r="E83" s="1567"/>
      <c r="F83" s="1564">
        <v>392</v>
      </c>
      <c r="G83" s="1560" t="s">
        <v>3594</v>
      </c>
      <c r="H83" s="1565" t="s">
        <v>3595</v>
      </c>
      <c r="I83" s="1566" t="s">
        <v>3596</v>
      </c>
      <c r="J83" s="1567"/>
      <c r="K83" s="1564">
        <v>716</v>
      </c>
      <c r="L83" s="1560" t="s">
        <v>3597</v>
      </c>
      <c r="M83" s="1565" t="s">
        <v>3598</v>
      </c>
      <c r="N83" s="1566" t="s">
        <v>3599</v>
      </c>
      <c r="O83" s="1567"/>
      <c r="P83" s="1564">
        <v>1040</v>
      </c>
      <c r="Q83" s="1560" t="s">
        <v>3600</v>
      </c>
      <c r="R83" s="1565" t="s">
        <v>3601</v>
      </c>
      <c r="S83" s="1566" t="s">
        <v>3602</v>
      </c>
      <c r="T83" s="243"/>
      <c r="U83" s="243"/>
      <c r="V83" s="243"/>
      <c r="W83" s="243"/>
      <c r="X83" s="243"/>
      <c r="Y83" s="243"/>
      <c r="Z83" s="243"/>
      <c r="AA83" s="243"/>
      <c r="AB83" s="243"/>
      <c r="AC83" s="243"/>
      <c r="AD83" s="243"/>
    </row>
    <row r="84" spans="1:30">
      <c r="A84" s="1564">
        <v>69</v>
      </c>
      <c r="B84" s="1560">
        <v>2640</v>
      </c>
      <c r="C84" s="1565" t="s">
        <v>1756</v>
      </c>
      <c r="D84" s="1566" t="s">
        <v>3603</v>
      </c>
      <c r="E84" s="1567"/>
      <c r="F84" s="1564">
        <v>393</v>
      </c>
      <c r="G84" s="1560" t="s">
        <v>3604</v>
      </c>
      <c r="H84" s="1565" t="s">
        <v>3605</v>
      </c>
      <c r="I84" s="1566" t="s">
        <v>3606</v>
      </c>
      <c r="J84" s="1567"/>
      <c r="K84" s="1564">
        <v>717</v>
      </c>
      <c r="L84" s="1560" t="s">
        <v>3607</v>
      </c>
      <c r="M84" s="1565" t="s">
        <v>3608</v>
      </c>
      <c r="N84" s="1566" t="s">
        <v>3015</v>
      </c>
      <c r="O84" s="1567"/>
      <c r="P84" s="1564">
        <v>1041</v>
      </c>
      <c r="Q84" s="1560" t="s">
        <v>3609</v>
      </c>
      <c r="R84" s="1565" t="s">
        <v>3610</v>
      </c>
      <c r="S84" s="1566" t="s">
        <v>3611</v>
      </c>
      <c r="T84" s="243"/>
      <c r="U84" s="243"/>
      <c r="V84" s="243"/>
      <c r="W84" s="243"/>
      <c r="X84" s="243"/>
      <c r="Y84" s="243"/>
      <c r="Z84" s="243"/>
      <c r="AA84" s="243"/>
      <c r="AB84" s="243"/>
      <c r="AC84" s="243"/>
      <c r="AD84" s="243"/>
    </row>
    <row r="85" spans="1:30">
      <c r="A85" s="1564">
        <v>70</v>
      </c>
      <c r="B85" s="1560">
        <v>2642</v>
      </c>
      <c r="C85" s="1565" t="s">
        <v>1755</v>
      </c>
      <c r="D85" s="1566" t="s">
        <v>3612</v>
      </c>
      <c r="E85" s="1567"/>
      <c r="F85" s="1564">
        <v>394</v>
      </c>
      <c r="G85" s="1560" t="s">
        <v>3613</v>
      </c>
      <c r="H85" s="1565" t="s">
        <v>3614</v>
      </c>
      <c r="I85" s="1566" t="s">
        <v>3615</v>
      </c>
      <c r="J85" s="1567"/>
      <c r="K85" s="1564">
        <v>718</v>
      </c>
      <c r="L85" s="1560" t="s">
        <v>3616</v>
      </c>
      <c r="M85" s="1565" t="s">
        <v>3617</v>
      </c>
      <c r="N85" s="1566" t="s">
        <v>3618</v>
      </c>
      <c r="O85" s="1567"/>
      <c r="P85" s="1564">
        <v>1042</v>
      </c>
      <c r="Q85" s="1560" t="s">
        <v>3619</v>
      </c>
      <c r="R85" s="1565" t="s">
        <v>3620</v>
      </c>
      <c r="S85" s="1566" t="s">
        <v>3621</v>
      </c>
      <c r="T85" s="243"/>
      <c r="U85" s="243"/>
      <c r="V85" s="243"/>
      <c r="W85" s="243"/>
      <c r="X85" s="243"/>
      <c r="Y85" s="243"/>
      <c r="Z85" s="243"/>
      <c r="AA85" s="243"/>
      <c r="AB85" s="243"/>
      <c r="AC85" s="243"/>
      <c r="AD85" s="243"/>
    </row>
    <row r="86" spans="1:30">
      <c r="A86" s="1564">
        <v>71</v>
      </c>
      <c r="B86" s="1560">
        <v>2648</v>
      </c>
      <c r="C86" s="1565" t="s">
        <v>3622</v>
      </c>
      <c r="D86" s="1566" t="s">
        <v>3623</v>
      </c>
      <c r="E86" s="1567"/>
      <c r="F86" s="1564">
        <v>395</v>
      </c>
      <c r="G86" s="1560" t="s">
        <v>3624</v>
      </c>
      <c r="H86" s="1565" t="s">
        <v>3625</v>
      </c>
      <c r="I86" s="1566" t="s">
        <v>3626</v>
      </c>
      <c r="J86" s="1567"/>
      <c r="K86" s="1564">
        <v>719</v>
      </c>
      <c r="L86" s="1560" t="s">
        <v>3627</v>
      </c>
      <c r="M86" s="1565" t="s">
        <v>3628</v>
      </c>
      <c r="N86" s="1566" t="s">
        <v>3629</v>
      </c>
      <c r="O86" s="1567"/>
      <c r="P86" s="1564">
        <v>1043</v>
      </c>
      <c r="Q86" s="1560" t="s">
        <v>3630</v>
      </c>
      <c r="R86" s="1565" t="s">
        <v>3631</v>
      </c>
      <c r="S86" s="1566" t="s">
        <v>3632</v>
      </c>
      <c r="T86" s="243"/>
      <c r="U86" s="243"/>
      <c r="V86" s="243"/>
      <c r="W86" s="243"/>
      <c r="X86" s="243"/>
      <c r="Y86" s="243"/>
      <c r="Z86" s="243"/>
      <c r="AA86" s="243"/>
      <c r="AB86" s="243"/>
      <c r="AC86" s="243"/>
      <c r="AD86" s="243"/>
    </row>
    <row r="87" spans="1:30">
      <c r="A87" s="1564">
        <v>72</v>
      </c>
      <c r="B87" s="1560">
        <v>2649</v>
      </c>
      <c r="C87" s="1565" t="s">
        <v>3633</v>
      </c>
      <c r="D87" s="1566" t="s">
        <v>3634</v>
      </c>
      <c r="E87" s="1567"/>
      <c r="F87" s="1564">
        <v>396</v>
      </c>
      <c r="G87" s="1560" t="s">
        <v>3635</v>
      </c>
      <c r="H87" s="1565" t="s">
        <v>3636</v>
      </c>
      <c r="I87" s="1566" t="s">
        <v>3637</v>
      </c>
      <c r="J87" s="1567"/>
      <c r="K87" s="1564">
        <v>720</v>
      </c>
      <c r="L87" s="1560" t="s">
        <v>3638</v>
      </c>
      <c r="M87" s="1565" t="s">
        <v>3639</v>
      </c>
      <c r="N87" s="1566" t="s">
        <v>3640</v>
      </c>
      <c r="O87" s="1567"/>
      <c r="P87" s="1564">
        <v>1044</v>
      </c>
      <c r="Q87" s="1560" t="s">
        <v>3641</v>
      </c>
      <c r="R87" s="1565" t="s">
        <v>3642</v>
      </c>
      <c r="S87" s="1566" t="s">
        <v>3643</v>
      </c>
      <c r="T87" s="243"/>
      <c r="U87" s="243"/>
      <c r="V87" s="243"/>
      <c r="W87" s="243"/>
      <c r="X87" s="243"/>
      <c r="Y87" s="243"/>
      <c r="Z87" s="243"/>
      <c r="AA87" s="243"/>
      <c r="AB87" s="243"/>
      <c r="AC87" s="243"/>
      <c r="AD87" s="243"/>
    </row>
    <row r="88" spans="1:30">
      <c r="A88" s="1564">
        <v>73</v>
      </c>
      <c r="B88" s="1560" t="s">
        <v>3644</v>
      </c>
      <c r="C88" s="1565" t="s">
        <v>3645</v>
      </c>
      <c r="D88" s="1566" t="s">
        <v>3646</v>
      </c>
      <c r="E88" s="1567"/>
      <c r="F88" s="1564">
        <v>397</v>
      </c>
      <c r="G88" s="1560" t="s">
        <v>3647</v>
      </c>
      <c r="H88" s="1565" t="s">
        <v>3648</v>
      </c>
      <c r="I88" s="1566" t="s">
        <v>3649</v>
      </c>
      <c r="J88" s="1567"/>
      <c r="K88" s="1564">
        <v>721</v>
      </c>
      <c r="L88" s="1560" t="s">
        <v>3650</v>
      </c>
      <c r="M88" s="1565" t="s">
        <v>3651</v>
      </c>
      <c r="N88" s="1566" t="s">
        <v>3652</v>
      </c>
      <c r="O88" s="1567"/>
      <c r="P88" s="1564">
        <v>1045</v>
      </c>
      <c r="Q88" s="1560" t="s">
        <v>3653</v>
      </c>
      <c r="R88" s="1565" t="s">
        <v>3654</v>
      </c>
      <c r="S88" s="1566" t="s">
        <v>3655</v>
      </c>
      <c r="T88" s="243"/>
      <c r="U88" s="243"/>
      <c r="V88" s="243"/>
      <c r="W88" s="243"/>
      <c r="X88" s="243"/>
      <c r="Y88" s="243"/>
      <c r="Z88" s="243"/>
      <c r="AA88" s="243"/>
      <c r="AB88" s="243"/>
      <c r="AC88" s="243"/>
      <c r="AD88" s="243"/>
    </row>
    <row r="89" spans="1:30">
      <c r="A89" s="1564">
        <v>74</v>
      </c>
      <c r="B89" s="1560" t="s">
        <v>3656</v>
      </c>
      <c r="C89" s="1565" t="s">
        <v>3657</v>
      </c>
      <c r="D89" s="1566" t="s">
        <v>3658</v>
      </c>
      <c r="E89" s="1567"/>
      <c r="F89" s="1564">
        <v>398</v>
      </c>
      <c r="G89" s="1560" t="s">
        <v>3659</v>
      </c>
      <c r="H89" s="1565" t="s">
        <v>3660</v>
      </c>
      <c r="I89" s="1566" t="s">
        <v>3661</v>
      </c>
      <c r="J89" s="1567"/>
      <c r="K89" s="1564">
        <v>722</v>
      </c>
      <c r="L89" s="1560" t="s">
        <v>3662</v>
      </c>
      <c r="M89" s="1565" t="s">
        <v>3663</v>
      </c>
      <c r="N89" s="1566" t="s">
        <v>3664</v>
      </c>
      <c r="O89" s="1567"/>
      <c r="P89" s="1564">
        <v>1046</v>
      </c>
      <c r="Q89" s="1560" t="s">
        <v>3665</v>
      </c>
      <c r="R89" s="1565" t="s">
        <v>3666</v>
      </c>
      <c r="S89" s="1566" t="s">
        <v>3667</v>
      </c>
      <c r="T89" s="243"/>
      <c r="U89" s="243"/>
      <c r="V89" s="243"/>
      <c r="W89" s="243"/>
      <c r="X89" s="243"/>
      <c r="Y89" s="243"/>
      <c r="Z89" s="243"/>
      <c r="AA89" s="243"/>
      <c r="AB89" s="243"/>
      <c r="AC89" s="243"/>
      <c r="AD89" s="243"/>
    </row>
    <row r="90" spans="1:30">
      <c r="A90" s="1564">
        <v>75</v>
      </c>
      <c r="B90" s="1560" t="s">
        <v>3668</v>
      </c>
      <c r="C90" s="1565" t="s">
        <v>3669</v>
      </c>
      <c r="D90" s="1566" t="s">
        <v>3670</v>
      </c>
      <c r="E90" s="1567"/>
      <c r="F90" s="1564">
        <v>399</v>
      </c>
      <c r="G90" s="1560" t="s">
        <v>3671</v>
      </c>
      <c r="H90" s="1565" t="s">
        <v>3672</v>
      </c>
      <c r="I90" s="1566" t="s">
        <v>3673</v>
      </c>
      <c r="J90" s="1567"/>
      <c r="K90" s="1564">
        <v>723</v>
      </c>
      <c r="L90" s="1560" t="s">
        <v>3674</v>
      </c>
      <c r="M90" s="1565" t="s">
        <v>3675</v>
      </c>
      <c r="N90" s="1566" t="s">
        <v>3676</v>
      </c>
      <c r="O90" s="1567"/>
      <c r="P90" s="1564">
        <v>1047</v>
      </c>
      <c r="Q90" s="1560" t="s">
        <v>3677</v>
      </c>
      <c r="R90" s="1565" t="s">
        <v>3678</v>
      </c>
      <c r="S90" s="1566" t="s">
        <v>3679</v>
      </c>
      <c r="T90" s="243"/>
      <c r="U90" s="243"/>
      <c r="V90" s="243"/>
      <c r="W90" s="243"/>
      <c r="X90" s="243"/>
      <c r="Y90" s="243"/>
      <c r="Z90" s="243"/>
      <c r="AA90" s="243"/>
      <c r="AB90" s="243"/>
      <c r="AC90" s="243"/>
      <c r="AD90" s="243"/>
    </row>
    <row r="91" spans="1:30">
      <c r="A91" s="1564">
        <v>76</v>
      </c>
      <c r="B91" s="1560" t="s">
        <v>3680</v>
      </c>
      <c r="C91" s="1565" t="s">
        <v>3681</v>
      </c>
      <c r="D91" s="1566" t="s">
        <v>3682</v>
      </c>
      <c r="E91" s="1567"/>
      <c r="F91" s="1564">
        <v>400</v>
      </c>
      <c r="G91" s="1560" t="s">
        <v>3683</v>
      </c>
      <c r="H91" s="1565" t="s">
        <v>3684</v>
      </c>
      <c r="I91" s="1566" t="s">
        <v>3685</v>
      </c>
      <c r="J91" s="1567"/>
      <c r="K91" s="1564">
        <v>724</v>
      </c>
      <c r="L91" s="1560" t="s">
        <v>3686</v>
      </c>
      <c r="M91" s="1565" t="s">
        <v>3687</v>
      </c>
      <c r="N91" s="1566" t="s">
        <v>3688</v>
      </c>
      <c r="O91" s="1567"/>
      <c r="P91" s="1564">
        <v>1048</v>
      </c>
      <c r="Q91" s="1560" t="s">
        <v>3689</v>
      </c>
      <c r="R91" s="1565" t="s">
        <v>3690</v>
      </c>
      <c r="S91" s="1566" t="s">
        <v>3691</v>
      </c>
      <c r="T91" s="243"/>
      <c r="U91" s="243"/>
      <c r="V91" s="243"/>
      <c r="W91" s="243"/>
      <c r="X91" s="243"/>
      <c r="Y91" s="243"/>
      <c r="Z91" s="243"/>
      <c r="AA91" s="243"/>
      <c r="AB91" s="243"/>
      <c r="AC91" s="243"/>
      <c r="AD91" s="243"/>
    </row>
    <row r="92" spans="1:30">
      <c r="A92" s="1564">
        <v>77</v>
      </c>
      <c r="B92" s="1560" t="s">
        <v>3692</v>
      </c>
      <c r="C92" s="1565" t="s">
        <v>3693</v>
      </c>
      <c r="D92" s="1566" t="s">
        <v>1402</v>
      </c>
      <c r="E92" s="1567"/>
      <c r="F92" s="1564">
        <v>401</v>
      </c>
      <c r="G92" s="1560" t="s">
        <v>3694</v>
      </c>
      <c r="H92" s="1565" t="s">
        <v>3695</v>
      </c>
      <c r="I92" s="1566" t="s">
        <v>3696</v>
      </c>
      <c r="J92" s="1567"/>
      <c r="K92" s="1564">
        <v>725</v>
      </c>
      <c r="L92" s="1560" t="s">
        <v>3697</v>
      </c>
      <c r="M92" s="1565" t="s">
        <v>3698</v>
      </c>
      <c r="N92" s="1566" t="s">
        <v>3699</v>
      </c>
      <c r="O92" s="1567"/>
      <c r="P92" s="1564">
        <v>1049</v>
      </c>
      <c r="Q92" s="1560" t="s">
        <v>3700</v>
      </c>
      <c r="R92" s="1565" t="s">
        <v>3701</v>
      </c>
      <c r="S92" s="1566" t="s">
        <v>3702</v>
      </c>
      <c r="T92" s="243"/>
      <c r="U92" s="243"/>
      <c r="V92" s="243"/>
      <c r="W92" s="243"/>
      <c r="X92" s="243"/>
      <c r="Y92" s="243"/>
      <c r="Z92" s="243"/>
      <c r="AA92" s="243"/>
      <c r="AB92" s="243"/>
      <c r="AC92" s="243"/>
      <c r="AD92" s="243"/>
    </row>
    <row r="93" spans="1:30">
      <c r="A93" s="1564">
        <v>78</v>
      </c>
      <c r="B93" s="1560" t="s">
        <v>3703</v>
      </c>
      <c r="C93" s="1565" t="s">
        <v>3704</v>
      </c>
      <c r="D93" s="1566" t="s">
        <v>3705</v>
      </c>
      <c r="E93" s="1567"/>
      <c r="F93" s="1564">
        <v>402</v>
      </c>
      <c r="G93" s="1560" t="s">
        <v>3706</v>
      </c>
      <c r="H93" s="1565" t="s">
        <v>3707</v>
      </c>
      <c r="I93" s="1566" t="s">
        <v>3708</v>
      </c>
      <c r="J93" s="1567"/>
      <c r="K93" s="1564">
        <v>726</v>
      </c>
      <c r="L93" s="1560" t="s">
        <v>3709</v>
      </c>
      <c r="M93" s="1565" t="s">
        <v>3710</v>
      </c>
      <c r="N93" s="1566" t="s">
        <v>3711</v>
      </c>
      <c r="O93" s="1567"/>
      <c r="P93" s="1564">
        <v>1050</v>
      </c>
      <c r="Q93" s="1560" t="s">
        <v>3712</v>
      </c>
      <c r="R93" s="1565" t="s">
        <v>3713</v>
      </c>
      <c r="S93" s="1566" t="s">
        <v>3714</v>
      </c>
      <c r="T93" s="243"/>
      <c r="U93" s="243"/>
      <c r="V93" s="243"/>
      <c r="W93" s="243"/>
      <c r="X93" s="243"/>
      <c r="Y93" s="243"/>
      <c r="Z93" s="243"/>
      <c r="AA93" s="243"/>
      <c r="AB93" s="243"/>
      <c r="AC93" s="243"/>
      <c r="AD93" s="243"/>
    </row>
    <row r="94" spans="1:30">
      <c r="A94" s="1564">
        <v>79</v>
      </c>
      <c r="B94" s="1560">
        <v>2650</v>
      </c>
      <c r="C94" s="1565" t="s">
        <v>3715</v>
      </c>
      <c r="D94" s="1566" t="s">
        <v>3716</v>
      </c>
      <c r="E94" s="1567"/>
      <c r="F94" s="1564">
        <v>403</v>
      </c>
      <c r="G94" s="1560" t="s">
        <v>3717</v>
      </c>
      <c r="H94" s="1565" t="s">
        <v>3718</v>
      </c>
      <c r="I94" s="1566" t="s">
        <v>3719</v>
      </c>
      <c r="J94" s="1567"/>
      <c r="K94" s="1564">
        <v>727</v>
      </c>
      <c r="L94" s="1560" t="s">
        <v>3720</v>
      </c>
      <c r="M94" s="1565" t="s">
        <v>3721</v>
      </c>
      <c r="N94" s="1566" t="s">
        <v>3722</v>
      </c>
      <c r="O94" s="1567"/>
      <c r="P94" s="1564">
        <v>1051</v>
      </c>
      <c r="Q94" s="1560" t="s">
        <v>3723</v>
      </c>
      <c r="R94" s="1565" t="s">
        <v>3724</v>
      </c>
      <c r="S94" s="1566" t="s">
        <v>3725</v>
      </c>
      <c r="T94" s="243"/>
      <c r="U94" s="243"/>
      <c r="V94" s="243"/>
      <c r="W94" s="243"/>
      <c r="X94" s="243"/>
      <c r="Y94" s="243"/>
      <c r="Z94" s="243"/>
      <c r="AA94" s="243"/>
      <c r="AB94" s="243"/>
      <c r="AC94" s="243"/>
      <c r="AD94" s="243"/>
    </row>
    <row r="95" spans="1:30">
      <c r="A95" s="1564">
        <v>80</v>
      </c>
      <c r="B95" s="1560">
        <v>2651</v>
      </c>
      <c r="C95" s="1565" t="s">
        <v>3726</v>
      </c>
      <c r="D95" s="1566" t="s">
        <v>3727</v>
      </c>
      <c r="E95" s="1567"/>
      <c r="F95" s="1564">
        <v>404</v>
      </c>
      <c r="G95" s="1560" t="s">
        <v>3728</v>
      </c>
      <c r="H95" s="1565" t="s">
        <v>3729</v>
      </c>
      <c r="I95" s="1566" t="s">
        <v>3730</v>
      </c>
      <c r="J95" s="1567"/>
      <c r="K95" s="1564">
        <v>728</v>
      </c>
      <c r="L95" s="1560" t="s">
        <v>3731</v>
      </c>
      <c r="M95" s="1565" t="s">
        <v>3732</v>
      </c>
      <c r="N95" s="1566" t="s">
        <v>3733</v>
      </c>
      <c r="O95" s="1567"/>
      <c r="P95" s="1564">
        <v>1052</v>
      </c>
      <c r="Q95" s="1560" t="s">
        <v>3734</v>
      </c>
      <c r="R95" s="1565" t="s">
        <v>3735</v>
      </c>
      <c r="S95" s="1566" t="s">
        <v>3736</v>
      </c>
      <c r="T95" s="243"/>
      <c r="U95" s="243"/>
      <c r="V95" s="243"/>
      <c r="W95" s="243"/>
      <c r="X95" s="243"/>
      <c r="Y95" s="243"/>
      <c r="Z95" s="243"/>
      <c r="AA95" s="243"/>
      <c r="AB95" s="243"/>
      <c r="AC95" s="243"/>
      <c r="AD95" s="243"/>
    </row>
    <row r="96" spans="1:30">
      <c r="A96" s="1564">
        <v>81</v>
      </c>
      <c r="B96" s="1560">
        <v>2652</v>
      </c>
      <c r="C96" s="1565" t="s">
        <v>3737</v>
      </c>
      <c r="D96" s="1566" t="s">
        <v>3738</v>
      </c>
      <c r="E96" s="1567"/>
      <c r="F96" s="1564">
        <v>405</v>
      </c>
      <c r="G96" s="1560" t="s">
        <v>3739</v>
      </c>
      <c r="H96" s="1565" t="s">
        <v>3740</v>
      </c>
      <c r="I96" s="1566" t="s">
        <v>3741</v>
      </c>
      <c r="J96" s="1567"/>
      <c r="K96" s="1564">
        <v>729</v>
      </c>
      <c r="L96" s="1560" t="s">
        <v>3742</v>
      </c>
      <c r="M96" s="1565" t="s">
        <v>3743</v>
      </c>
      <c r="N96" s="1566" t="s">
        <v>3744</v>
      </c>
      <c r="O96" s="1567"/>
      <c r="P96" s="1564">
        <v>1053</v>
      </c>
      <c r="Q96" s="1560" t="s">
        <v>3745</v>
      </c>
      <c r="R96" s="1565" t="s">
        <v>3746</v>
      </c>
      <c r="S96" s="1566" t="s">
        <v>3747</v>
      </c>
      <c r="T96" s="243"/>
      <c r="U96" s="243"/>
      <c r="V96" s="243"/>
      <c r="W96" s="243"/>
      <c r="X96" s="243"/>
      <c r="Y96" s="243"/>
      <c r="Z96" s="243"/>
      <c r="AA96" s="243"/>
      <c r="AB96" s="243"/>
      <c r="AC96" s="243"/>
      <c r="AD96" s="243"/>
    </row>
    <row r="97" spans="1:30">
      <c r="A97" s="1564">
        <v>82</v>
      </c>
      <c r="B97" s="1560">
        <v>2653</v>
      </c>
      <c r="C97" s="1565" t="s">
        <v>3748</v>
      </c>
      <c r="D97" s="1566" t="s">
        <v>3749</v>
      </c>
      <c r="E97" s="1567"/>
      <c r="F97" s="1564">
        <v>406</v>
      </c>
      <c r="G97" s="1560" t="s">
        <v>3750</v>
      </c>
      <c r="H97" s="1565" t="s">
        <v>3751</v>
      </c>
      <c r="I97" s="1566" t="s">
        <v>3752</v>
      </c>
      <c r="J97" s="1567"/>
      <c r="K97" s="1564">
        <v>730</v>
      </c>
      <c r="L97" s="1560" t="s">
        <v>3753</v>
      </c>
      <c r="M97" s="1565" t="s">
        <v>3754</v>
      </c>
      <c r="N97" s="1566" t="s">
        <v>3755</v>
      </c>
      <c r="O97" s="1567"/>
      <c r="P97" s="1564">
        <v>1054</v>
      </c>
      <c r="Q97" s="1560" t="s">
        <v>3756</v>
      </c>
      <c r="R97" s="1565" t="s">
        <v>2819</v>
      </c>
      <c r="S97" s="1566" t="s">
        <v>3757</v>
      </c>
      <c r="T97" s="243"/>
      <c r="U97" s="243"/>
      <c r="V97" s="243"/>
      <c r="W97" s="243"/>
      <c r="X97" s="243"/>
      <c r="Y97" s="243"/>
      <c r="Z97" s="243"/>
      <c r="AA97" s="243"/>
      <c r="AB97" s="243"/>
      <c r="AC97" s="243"/>
      <c r="AD97" s="243"/>
    </row>
    <row r="98" spans="1:30">
      <c r="A98" s="1564">
        <v>83</v>
      </c>
      <c r="B98" s="1560" t="s">
        <v>3758</v>
      </c>
      <c r="C98" s="1565" t="s">
        <v>3759</v>
      </c>
      <c r="D98" s="1566" t="s">
        <v>3760</v>
      </c>
      <c r="E98" s="1567"/>
      <c r="F98" s="1564">
        <v>407</v>
      </c>
      <c r="G98" s="1560" t="s">
        <v>3761</v>
      </c>
      <c r="H98" s="1565" t="s">
        <v>3762</v>
      </c>
      <c r="I98" s="1566" t="s">
        <v>3763</v>
      </c>
      <c r="J98" s="1567"/>
      <c r="K98" s="1564">
        <v>731</v>
      </c>
      <c r="L98" s="1560" t="s">
        <v>3764</v>
      </c>
      <c r="M98" s="1565" t="s">
        <v>3765</v>
      </c>
      <c r="N98" s="1566" t="s">
        <v>3766</v>
      </c>
      <c r="O98" s="1567"/>
      <c r="P98" s="1564">
        <v>1055</v>
      </c>
      <c r="Q98" s="1560" t="s">
        <v>3767</v>
      </c>
      <c r="R98" s="1565" t="s">
        <v>3768</v>
      </c>
      <c r="S98" s="1566" t="s">
        <v>3769</v>
      </c>
      <c r="T98" s="243"/>
      <c r="U98" s="243"/>
      <c r="V98" s="243"/>
      <c r="W98" s="243"/>
      <c r="X98" s="243"/>
      <c r="Y98" s="243"/>
      <c r="Z98" s="243"/>
      <c r="AA98" s="243"/>
      <c r="AB98" s="243"/>
      <c r="AC98" s="243"/>
      <c r="AD98" s="243"/>
    </row>
    <row r="99" spans="1:30">
      <c r="A99" s="1564">
        <v>84</v>
      </c>
      <c r="B99" s="1560">
        <v>2660</v>
      </c>
      <c r="C99" s="1565" t="s">
        <v>1759</v>
      </c>
      <c r="D99" s="1566" t="s">
        <v>3770</v>
      </c>
      <c r="E99" s="1567"/>
      <c r="F99" s="1564">
        <v>408</v>
      </c>
      <c r="G99" s="1560" t="s">
        <v>3771</v>
      </c>
      <c r="H99" s="1565" t="s">
        <v>3772</v>
      </c>
      <c r="I99" s="1566" t="s">
        <v>3773</v>
      </c>
      <c r="J99" s="1567"/>
      <c r="K99" s="1564">
        <v>732</v>
      </c>
      <c r="L99" s="1560" t="s">
        <v>3774</v>
      </c>
      <c r="M99" s="1565" t="s">
        <v>3775</v>
      </c>
      <c r="N99" s="1566" t="s">
        <v>3776</v>
      </c>
      <c r="O99" s="1567"/>
      <c r="P99" s="1564">
        <v>1056</v>
      </c>
      <c r="Q99" s="1560" t="s">
        <v>3777</v>
      </c>
      <c r="R99" s="1565" t="s">
        <v>3778</v>
      </c>
      <c r="S99" s="1566" t="s">
        <v>3779</v>
      </c>
      <c r="T99" s="243"/>
      <c r="U99" s="243"/>
      <c r="V99" s="243"/>
      <c r="W99" s="243"/>
      <c r="X99" s="243"/>
      <c r="Y99" s="243"/>
      <c r="Z99" s="243"/>
      <c r="AA99" s="243"/>
      <c r="AB99" s="243"/>
      <c r="AC99" s="243"/>
      <c r="AD99" s="243"/>
    </row>
    <row r="100" spans="1:30">
      <c r="A100" s="1564">
        <v>85</v>
      </c>
      <c r="B100" s="1560">
        <v>2663</v>
      </c>
      <c r="C100" s="1565" t="s">
        <v>3780</v>
      </c>
      <c r="D100" s="1566" t="s">
        <v>3781</v>
      </c>
      <c r="E100" s="1567"/>
      <c r="F100" s="1564">
        <v>409</v>
      </c>
      <c r="G100" s="1560" t="s">
        <v>3782</v>
      </c>
      <c r="H100" s="1565" t="s">
        <v>3783</v>
      </c>
      <c r="I100" s="1566" t="s">
        <v>3784</v>
      </c>
      <c r="J100" s="1567"/>
      <c r="K100" s="1564">
        <v>733</v>
      </c>
      <c r="L100" s="1560" t="s">
        <v>3785</v>
      </c>
      <c r="M100" s="1565" t="s">
        <v>3786</v>
      </c>
      <c r="N100" s="1566" t="s">
        <v>3787</v>
      </c>
      <c r="O100" s="1567"/>
      <c r="P100" s="1564">
        <v>1057</v>
      </c>
      <c r="Q100" s="1560" t="s">
        <v>3788</v>
      </c>
      <c r="R100" s="1565" t="s">
        <v>3789</v>
      </c>
      <c r="S100" s="1566" t="s">
        <v>3790</v>
      </c>
      <c r="T100" s="243"/>
      <c r="U100" s="243"/>
      <c r="V100" s="243"/>
      <c r="W100" s="243"/>
      <c r="X100" s="243"/>
      <c r="Y100" s="243"/>
      <c r="Z100" s="243"/>
      <c r="AA100" s="243"/>
      <c r="AB100" s="243"/>
      <c r="AC100" s="243"/>
      <c r="AD100" s="243"/>
    </row>
    <row r="101" spans="1:30">
      <c r="A101" s="1564">
        <v>86</v>
      </c>
      <c r="B101" s="1560">
        <v>2665</v>
      </c>
      <c r="C101" s="1565" t="s">
        <v>3791</v>
      </c>
      <c r="D101" s="1566" t="s">
        <v>3792</v>
      </c>
      <c r="E101" s="1567"/>
      <c r="F101" s="1564">
        <v>410</v>
      </c>
      <c r="G101" s="1560" t="s">
        <v>3793</v>
      </c>
      <c r="H101" s="1565" t="s">
        <v>3794</v>
      </c>
      <c r="I101" s="1566" t="s">
        <v>3795</v>
      </c>
      <c r="J101" s="1567"/>
      <c r="K101" s="1564">
        <v>734</v>
      </c>
      <c r="L101" s="1560" t="s">
        <v>3796</v>
      </c>
      <c r="M101" s="1565" t="s">
        <v>3797</v>
      </c>
      <c r="N101" s="1566" t="s">
        <v>3798</v>
      </c>
      <c r="O101" s="1567"/>
      <c r="P101" s="1564">
        <v>1058</v>
      </c>
      <c r="Q101" s="1560" t="s">
        <v>3799</v>
      </c>
      <c r="R101" s="1565" t="s">
        <v>3800</v>
      </c>
      <c r="S101" s="1566" t="s">
        <v>3801</v>
      </c>
      <c r="T101" s="243"/>
      <c r="U101" s="243"/>
      <c r="V101" s="243"/>
      <c r="W101" s="243"/>
      <c r="X101" s="243"/>
      <c r="Y101" s="243"/>
      <c r="Z101" s="243"/>
      <c r="AA101" s="243"/>
      <c r="AB101" s="243"/>
      <c r="AC101" s="243"/>
      <c r="AD101" s="243"/>
    </row>
    <row r="102" spans="1:30">
      <c r="A102" s="1564">
        <v>87</v>
      </c>
      <c r="B102" s="1560">
        <v>2666</v>
      </c>
      <c r="C102" s="1565" t="s">
        <v>3802</v>
      </c>
      <c r="D102" s="1566" t="s">
        <v>3803</v>
      </c>
      <c r="E102" s="1567"/>
      <c r="F102" s="1564">
        <v>411</v>
      </c>
      <c r="G102" s="1560" t="s">
        <v>3804</v>
      </c>
      <c r="H102" s="1565" t="s">
        <v>3805</v>
      </c>
      <c r="I102" s="1566" t="s">
        <v>3806</v>
      </c>
      <c r="J102" s="1567"/>
      <c r="K102" s="1564">
        <v>735</v>
      </c>
      <c r="L102" s="1560" t="s">
        <v>3807</v>
      </c>
      <c r="M102" s="1565" t="s">
        <v>3808</v>
      </c>
      <c r="N102" s="1566" t="s">
        <v>3809</v>
      </c>
      <c r="O102" s="1567"/>
      <c r="P102" s="1564">
        <v>1059</v>
      </c>
      <c r="Q102" s="1560" t="s">
        <v>3810</v>
      </c>
      <c r="R102" s="1565" t="s">
        <v>3811</v>
      </c>
      <c r="S102" s="1566" t="s">
        <v>3812</v>
      </c>
      <c r="T102" s="243"/>
      <c r="U102" s="243"/>
      <c r="V102" s="243"/>
      <c r="W102" s="243"/>
      <c r="X102" s="243"/>
      <c r="Y102" s="243"/>
      <c r="Z102" s="243"/>
      <c r="AA102" s="243"/>
      <c r="AB102" s="243"/>
      <c r="AC102" s="243"/>
      <c r="AD102" s="243"/>
    </row>
    <row r="103" spans="1:30">
      <c r="A103" s="1564">
        <v>88</v>
      </c>
      <c r="B103" s="1560">
        <v>2668</v>
      </c>
      <c r="C103" s="1565" t="s">
        <v>3813</v>
      </c>
      <c r="D103" s="1566" t="s">
        <v>3814</v>
      </c>
      <c r="E103" s="1567"/>
      <c r="F103" s="1564">
        <v>412</v>
      </c>
      <c r="G103" s="1560" t="s">
        <v>3815</v>
      </c>
      <c r="H103" s="1565" t="s">
        <v>3816</v>
      </c>
      <c r="I103" s="1566" t="s">
        <v>3817</v>
      </c>
      <c r="J103" s="1567"/>
      <c r="K103" s="1564">
        <v>736</v>
      </c>
      <c r="L103" s="1560" t="s">
        <v>3818</v>
      </c>
      <c r="M103" s="1565" t="s">
        <v>3819</v>
      </c>
      <c r="N103" s="1566" t="s">
        <v>3577</v>
      </c>
      <c r="O103" s="1567"/>
      <c r="P103" s="1564">
        <v>1060</v>
      </c>
      <c r="Q103" s="1560" t="s">
        <v>3820</v>
      </c>
      <c r="R103" s="1565" t="s">
        <v>3821</v>
      </c>
      <c r="S103" s="1566" t="s">
        <v>3822</v>
      </c>
      <c r="T103" s="243"/>
      <c r="U103" s="243"/>
      <c r="V103" s="243"/>
      <c r="W103" s="243"/>
      <c r="X103" s="243"/>
      <c r="Y103" s="243"/>
      <c r="Z103" s="243"/>
      <c r="AA103" s="243"/>
      <c r="AB103" s="243"/>
      <c r="AC103" s="243"/>
      <c r="AD103" s="243"/>
    </row>
    <row r="104" spans="1:30">
      <c r="A104" s="1564">
        <v>89</v>
      </c>
      <c r="B104" s="1560">
        <v>2702</v>
      </c>
      <c r="C104" s="1565" t="s">
        <v>3823</v>
      </c>
      <c r="D104" s="1566" t="s">
        <v>3824</v>
      </c>
      <c r="E104" s="1567"/>
      <c r="F104" s="1564">
        <v>413</v>
      </c>
      <c r="G104" s="1560" t="s">
        <v>3825</v>
      </c>
      <c r="H104" s="1565" t="s">
        <v>3826</v>
      </c>
      <c r="I104" s="1566" t="s">
        <v>3827</v>
      </c>
      <c r="J104" s="1567"/>
      <c r="K104" s="1564">
        <v>737</v>
      </c>
      <c r="L104" s="1560" t="s">
        <v>3828</v>
      </c>
      <c r="M104" s="1565" t="s">
        <v>3829</v>
      </c>
      <c r="N104" s="1566" t="s">
        <v>3830</v>
      </c>
      <c r="O104" s="1567"/>
      <c r="P104" s="1564">
        <v>1061</v>
      </c>
      <c r="Q104" s="1560" t="s">
        <v>3831</v>
      </c>
      <c r="R104" s="1565" t="s">
        <v>3832</v>
      </c>
      <c r="S104" s="1566" t="s">
        <v>3833</v>
      </c>
      <c r="T104" s="243"/>
      <c r="U104" s="243"/>
      <c r="V104" s="243"/>
      <c r="W104" s="243"/>
      <c r="X104" s="243"/>
      <c r="Y104" s="243"/>
      <c r="Z104" s="243"/>
      <c r="AA104" s="243"/>
      <c r="AB104" s="243"/>
      <c r="AC104" s="243"/>
      <c r="AD104" s="243"/>
    </row>
    <row r="105" spans="1:30">
      <c r="A105" s="1564">
        <v>90</v>
      </c>
      <c r="B105" s="1560">
        <v>2708</v>
      </c>
      <c r="C105" s="1565" t="s">
        <v>3834</v>
      </c>
      <c r="D105" s="1566" t="s">
        <v>3835</v>
      </c>
      <c r="E105" s="1567"/>
      <c r="F105" s="1564">
        <v>414</v>
      </c>
      <c r="G105" s="1560" t="s">
        <v>3836</v>
      </c>
      <c r="H105" s="1565" t="s">
        <v>3837</v>
      </c>
      <c r="I105" s="1566" t="s">
        <v>3838</v>
      </c>
      <c r="J105" s="1567"/>
      <c r="K105" s="1564">
        <v>738</v>
      </c>
      <c r="L105" s="1560" t="s">
        <v>3839</v>
      </c>
      <c r="M105" s="1565" t="s">
        <v>3840</v>
      </c>
      <c r="N105" s="1566" t="s">
        <v>3841</v>
      </c>
      <c r="O105" s="1567"/>
      <c r="P105" s="1564">
        <v>1062</v>
      </c>
      <c r="Q105" s="1560" t="s">
        <v>3842</v>
      </c>
      <c r="R105" s="1565" t="s">
        <v>3843</v>
      </c>
      <c r="S105" s="1566" t="s">
        <v>3844</v>
      </c>
      <c r="T105" s="243"/>
      <c r="U105" s="243"/>
      <c r="V105" s="243"/>
      <c r="W105" s="243"/>
      <c r="X105" s="243"/>
      <c r="Y105" s="243"/>
      <c r="Z105" s="243"/>
      <c r="AA105" s="243"/>
      <c r="AB105" s="243"/>
      <c r="AC105" s="243"/>
      <c r="AD105" s="243"/>
    </row>
    <row r="106" spans="1:30">
      <c r="A106" s="1564">
        <v>91</v>
      </c>
      <c r="B106" s="1560">
        <v>2709</v>
      </c>
      <c r="C106" s="1565" t="s">
        <v>3845</v>
      </c>
      <c r="D106" s="1566" t="s">
        <v>3846</v>
      </c>
      <c r="E106" s="1567"/>
      <c r="F106" s="1564">
        <v>415</v>
      </c>
      <c r="G106" s="1560" t="s">
        <v>3847</v>
      </c>
      <c r="H106" s="1565" t="s">
        <v>3848</v>
      </c>
      <c r="I106" s="1566" t="s">
        <v>3849</v>
      </c>
      <c r="J106" s="1567"/>
      <c r="K106" s="1564">
        <v>739</v>
      </c>
      <c r="L106" s="1560" t="s">
        <v>3850</v>
      </c>
      <c r="M106" s="1565" t="s">
        <v>3851</v>
      </c>
      <c r="N106" s="1566" t="s">
        <v>3852</v>
      </c>
      <c r="O106" s="1567"/>
      <c r="P106" s="1564">
        <v>1063</v>
      </c>
      <c r="Q106" s="1560" t="s">
        <v>3853</v>
      </c>
      <c r="R106" s="1565" t="s">
        <v>3854</v>
      </c>
      <c r="S106" s="1566" t="s">
        <v>3855</v>
      </c>
      <c r="T106" s="243"/>
      <c r="U106" s="243"/>
      <c r="V106" s="243"/>
      <c r="W106" s="243"/>
      <c r="X106" s="243"/>
      <c r="Y106" s="243"/>
      <c r="Z106" s="243"/>
      <c r="AA106" s="243"/>
      <c r="AB106" s="243"/>
      <c r="AC106" s="243"/>
      <c r="AD106" s="243"/>
    </row>
    <row r="107" spans="1:30">
      <c r="A107" s="1564">
        <v>92</v>
      </c>
      <c r="B107" s="1560" t="s">
        <v>3856</v>
      </c>
      <c r="C107" s="1565" t="s">
        <v>3857</v>
      </c>
      <c r="D107" s="1566" t="s">
        <v>3858</v>
      </c>
      <c r="E107" s="1567"/>
      <c r="F107" s="1564">
        <v>416</v>
      </c>
      <c r="G107" s="1560" t="s">
        <v>3859</v>
      </c>
      <c r="H107" s="1565" t="s">
        <v>3860</v>
      </c>
      <c r="I107" s="1566" t="s">
        <v>3861</v>
      </c>
      <c r="J107" s="1567"/>
      <c r="K107" s="1564">
        <v>740</v>
      </c>
      <c r="L107" s="1560" t="s">
        <v>3862</v>
      </c>
      <c r="M107" s="1565" t="s">
        <v>3863</v>
      </c>
      <c r="N107" s="1566" t="s">
        <v>3864</v>
      </c>
      <c r="O107" s="1567"/>
      <c r="P107" s="1564">
        <v>1064</v>
      </c>
      <c r="Q107" s="1560" t="s">
        <v>3865</v>
      </c>
      <c r="R107" s="1565" t="s">
        <v>3866</v>
      </c>
      <c r="S107" s="1566" t="s">
        <v>3867</v>
      </c>
      <c r="T107" s="243"/>
      <c r="U107" s="243"/>
      <c r="V107" s="243"/>
      <c r="W107" s="243"/>
      <c r="X107" s="243"/>
      <c r="Y107" s="243"/>
      <c r="Z107" s="243"/>
      <c r="AA107" s="243"/>
      <c r="AB107" s="243"/>
      <c r="AC107" s="243"/>
      <c r="AD107" s="243"/>
    </row>
    <row r="108" spans="1:30">
      <c r="A108" s="1564">
        <v>93</v>
      </c>
      <c r="B108" s="1560" t="s">
        <v>3868</v>
      </c>
      <c r="C108" s="1565" t="s">
        <v>3869</v>
      </c>
      <c r="D108" s="1566" t="s">
        <v>3870</v>
      </c>
      <c r="E108" s="1567"/>
      <c r="F108" s="1564">
        <v>417</v>
      </c>
      <c r="G108" s="1560" t="s">
        <v>3871</v>
      </c>
      <c r="H108" s="1565" t="s">
        <v>3872</v>
      </c>
      <c r="I108" s="1566" t="s">
        <v>3873</v>
      </c>
      <c r="J108" s="1567"/>
      <c r="K108" s="1564">
        <v>741</v>
      </c>
      <c r="L108" s="1560" t="s">
        <v>3874</v>
      </c>
      <c r="M108" s="1565" t="s">
        <v>3875</v>
      </c>
      <c r="N108" s="1566" t="s">
        <v>3876</v>
      </c>
      <c r="O108" s="1567"/>
      <c r="P108" s="1564">
        <v>1065</v>
      </c>
      <c r="Q108" s="1560" t="s">
        <v>3877</v>
      </c>
      <c r="R108" s="1565" t="s">
        <v>3878</v>
      </c>
      <c r="S108" s="1566" t="s">
        <v>3879</v>
      </c>
      <c r="T108" s="243"/>
      <c r="U108" s="243"/>
      <c r="V108" s="243"/>
      <c r="W108" s="243"/>
      <c r="X108" s="243"/>
      <c r="Y108" s="243"/>
      <c r="Z108" s="243"/>
      <c r="AA108" s="243"/>
      <c r="AB108" s="243"/>
      <c r="AC108" s="243"/>
      <c r="AD108" s="243"/>
    </row>
    <row r="109" spans="1:30">
      <c r="A109" s="1564">
        <v>94</v>
      </c>
      <c r="B109" s="1560" t="s">
        <v>3880</v>
      </c>
      <c r="C109" s="1565" t="s">
        <v>3881</v>
      </c>
      <c r="D109" s="1566" t="s">
        <v>3882</v>
      </c>
      <c r="E109" s="1567"/>
      <c r="F109" s="1564">
        <v>418</v>
      </c>
      <c r="G109" s="1560" t="s">
        <v>3883</v>
      </c>
      <c r="H109" s="1565" t="s">
        <v>3884</v>
      </c>
      <c r="I109" s="1566" t="s">
        <v>3885</v>
      </c>
      <c r="J109" s="1567"/>
      <c r="K109" s="1564">
        <v>742</v>
      </c>
      <c r="L109" s="1560" t="s">
        <v>3886</v>
      </c>
      <c r="M109" s="1565" t="s">
        <v>3887</v>
      </c>
      <c r="N109" s="1566" t="s">
        <v>3888</v>
      </c>
      <c r="O109" s="1567"/>
      <c r="P109" s="1564">
        <v>1066</v>
      </c>
      <c r="Q109" s="1560" t="s">
        <v>3889</v>
      </c>
      <c r="R109" s="1565" t="s">
        <v>3890</v>
      </c>
      <c r="S109" s="1566" t="s">
        <v>3891</v>
      </c>
      <c r="T109" s="243"/>
      <c r="U109" s="243"/>
      <c r="V109" s="243"/>
      <c r="W109" s="243"/>
      <c r="X109" s="243"/>
      <c r="Y109" s="243"/>
      <c r="Z109" s="243"/>
      <c r="AA109" s="243"/>
      <c r="AB109" s="243"/>
      <c r="AC109" s="243"/>
      <c r="AD109" s="243"/>
    </row>
    <row r="110" spans="1:30">
      <c r="A110" s="1564">
        <v>95</v>
      </c>
      <c r="B110" s="1560">
        <v>2712</v>
      </c>
      <c r="C110" s="1565" t="s">
        <v>3892</v>
      </c>
      <c r="D110" s="1566" t="s">
        <v>3893</v>
      </c>
      <c r="E110" s="1567"/>
      <c r="F110" s="1564">
        <v>419</v>
      </c>
      <c r="G110" s="1560" t="s">
        <v>3894</v>
      </c>
      <c r="H110" s="1565" t="s">
        <v>3895</v>
      </c>
      <c r="I110" s="1566" t="s">
        <v>3896</v>
      </c>
      <c r="J110" s="1567"/>
      <c r="K110" s="1564">
        <v>743</v>
      </c>
      <c r="L110" s="1560" t="s">
        <v>3897</v>
      </c>
      <c r="M110" s="1565" t="s">
        <v>3898</v>
      </c>
      <c r="N110" s="1566" t="s">
        <v>3899</v>
      </c>
      <c r="O110" s="1567"/>
      <c r="P110" s="1564">
        <v>1067</v>
      </c>
      <c r="Q110" s="1560" t="s">
        <v>3900</v>
      </c>
      <c r="R110" s="1565" t="s">
        <v>3901</v>
      </c>
      <c r="S110" s="1566" t="s">
        <v>3902</v>
      </c>
      <c r="T110" s="243"/>
      <c r="U110" s="243"/>
      <c r="V110" s="243"/>
      <c r="W110" s="243"/>
      <c r="X110" s="243"/>
      <c r="Y110" s="243"/>
      <c r="Z110" s="243"/>
      <c r="AA110" s="243"/>
      <c r="AB110" s="243"/>
      <c r="AC110" s="243"/>
      <c r="AD110" s="243"/>
    </row>
    <row r="111" spans="1:30">
      <c r="A111" s="1564">
        <v>96</v>
      </c>
      <c r="B111" s="1560">
        <v>2714</v>
      </c>
      <c r="C111" s="1565" t="s">
        <v>3903</v>
      </c>
      <c r="D111" s="1566" t="s">
        <v>3904</v>
      </c>
      <c r="E111" s="1567"/>
      <c r="F111" s="1564">
        <v>420</v>
      </c>
      <c r="G111" s="1560" t="s">
        <v>3905</v>
      </c>
      <c r="H111" s="1565" t="s">
        <v>3906</v>
      </c>
      <c r="I111" s="1566" t="s">
        <v>3907</v>
      </c>
      <c r="J111" s="1567"/>
      <c r="K111" s="1564">
        <v>744</v>
      </c>
      <c r="L111" s="1560" t="s">
        <v>3908</v>
      </c>
      <c r="M111" s="1565" t="s">
        <v>3909</v>
      </c>
      <c r="N111" s="1566" t="s">
        <v>3910</v>
      </c>
      <c r="O111" s="1567"/>
      <c r="P111" s="1564">
        <v>1068</v>
      </c>
      <c r="Q111" s="1560" t="s">
        <v>3911</v>
      </c>
      <c r="R111" s="1565" t="s">
        <v>3912</v>
      </c>
      <c r="S111" s="1566" t="s">
        <v>3913</v>
      </c>
      <c r="T111" s="243"/>
      <c r="U111" s="243"/>
      <c r="V111" s="243"/>
      <c r="W111" s="243"/>
      <c r="X111" s="243"/>
      <c r="Y111" s="243"/>
      <c r="Z111" s="243"/>
      <c r="AA111" s="243"/>
      <c r="AB111" s="243"/>
      <c r="AC111" s="243"/>
      <c r="AD111" s="243"/>
    </row>
    <row r="112" spans="1:30">
      <c r="A112" s="1564">
        <v>97</v>
      </c>
      <c r="B112" s="1560">
        <v>2716</v>
      </c>
      <c r="C112" s="1565" t="s">
        <v>3914</v>
      </c>
      <c r="D112" s="1566" t="s">
        <v>3915</v>
      </c>
      <c r="E112" s="1567"/>
      <c r="F112" s="1564">
        <v>421</v>
      </c>
      <c r="G112" s="1560" t="s">
        <v>3916</v>
      </c>
      <c r="H112" s="1565" t="s">
        <v>3917</v>
      </c>
      <c r="I112" s="1566" t="s">
        <v>3918</v>
      </c>
      <c r="J112" s="1567"/>
      <c r="K112" s="1564">
        <v>745</v>
      </c>
      <c r="L112" s="1560" t="s">
        <v>3919</v>
      </c>
      <c r="M112" s="1565" t="s">
        <v>3920</v>
      </c>
      <c r="N112" s="1566" t="s">
        <v>3921</v>
      </c>
      <c r="O112" s="1567"/>
      <c r="P112" s="1564">
        <v>1069</v>
      </c>
      <c r="Q112" s="1560" t="s">
        <v>3922</v>
      </c>
      <c r="R112" s="1565" t="s">
        <v>3923</v>
      </c>
      <c r="S112" s="1566" t="s">
        <v>3924</v>
      </c>
      <c r="T112" s="243"/>
      <c r="U112" s="243"/>
      <c r="V112" s="243"/>
      <c r="W112" s="243"/>
      <c r="X112" s="243"/>
      <c r="Y112" s="243"/>
      <c r="Z112" s="243"/>
      <c r="AA112" s="243"/>
      <c r="AB112" s="243"/>
      <c r="AC112" s="243"/>
      <c r="AD112" s="243"/>
    </row>
    <row r="113" spans="1:30">
      <c r="A113" s="1564">
        <v>98</v>
      </c>
      <c r="B113" s="1560" t="s">
        <v>3925</v>
      </c>
      <c r="C113" s="1565" t="s">
        <v>3926</v>
      </c>
      <c r="D113" s="1566" t="s">
        <v>3927</v>
      </c>
      <c r="E113" s="1567"/>
      <c r="F113" s="1564">
        <v>422</v>
      </c>
      <c r="G113" s="1560" t="s">
        <v>3928</v>
      </c>
      <c r="H113" s="1565" t="s">
        <v>3929</v>
      </c>
      <c r="I113" s="1566" t="s">
        <v>3930</v>
      </c>
      <c r="J113" s="1567"/>
      <c r="K113" s="1564">
        <v>746</v>
      </c>
      <c r="L113" s="1560" t="s">
        <v>3931</v>
      </c>
      <c r="M113" s="1565" t="s">
        <v>3932</v>
      </c>
      <c r="N113" s="1566" t="s">
        <v>3933</v>
      </c>
      <c r="O113" s="1567"/>
      <c r="P113" s="1564">
        <v>1070</v>
      </c>
      <c r="Q113" s="1560" t="s">
        <v>3934</v>
      </c>
      <c r="R113" s="1565" t="s">
        <v>3935</v>
      </c>
      <c r="S113" s="1566" t="s">
        <v>3936</v>
      </c>
      <c r="T113" s="243"/>
      <c r="U113" s="243"/>
      <c r="V113" s="243"/>
      <c r="W113" s="243"/>
      <c r="X113" s="243"/>
      <c r="Y113" s="243"/>
      <c r="Z113" s="243"/>
      <c r="AA113" s="243"/>
      <c r="AB113" s="243"/>
      <c r="AC113" s="243"/>
      <c r="AD113" s="243"/>
    </row>
    <row r="114" spans="1:30">
      <c r="A114" s="1564">
        <v>99</v>
      </c>
      <c r="B114" s="1560">
        <v>2721</v>
      </c>
      <c r="C114" s="1565" t="s">
        <v>3937</v>
      </c>
      <c r="D114" s="1566" t="s">
        <v>3938</v>
      </c>
      <c r="E114" s="1567"/>
      <c r="F114" s="1564">
        <v>423</v>
      </c>
      <c r="G114" s="1560" t="s">
        <v>3939</v>
      </c>
      <c r="H114" s="1565" t="s">
        <v>3940</v>
      </c>
      <c r="I114" s="1566" t="s">
        <v>3941</v>
      </c>
      <c r="J114" s="1567"/>
      <c r="K114" s="1564">
        <v>747</v>
      </c>
      <c r="L114" s="1560" t="s">
        <v>3942</v>
      </c>
      <c r="M114" s="1565" t="s">
        <v>3943</v>
      </c>
      <c r="N114" s="1566" t="s">
        <v>3944</v>
      </c>
      <c r="O114" s="1567"/>
      <c r="P114" s="1564">
        <v>1071</v>
      </c>
      <c r="Q114" s="1560" t="s">
        <v>3945</v>
      </c>
      <c r="R114" s="1565" t="s">
        <v>3946</v>
      </c>
      <c r="S114" s="1566" t="s">
        <v>3947</v>
      </c>
      <c r="T114" s="243"/>
      <c r="U114" s="243"/>
      <c r="V114" s="243"/>
      <c r="W114" s="243"/>
      <c r="X114" s="243"/>
      <c r="Y114" s="243"/>
      <c r="Z114" s="243"/>
      <c r="AA114" s="243"/>
      <c r="AB114" s="243"/>
      <c r="AC114" s="243"/>
      <c r="AD114" s="243"/>
    </row>
    <row r="115" spans="1:30">
      <c r="A115" s="1564">
        <v>100</v>
      </c>
      <c r="B115" s="1560">
        <v>2733</v>
      </c>
      <c r="C115" s="1565" t="s">
        <v>3948</v>
      </c>
      <c r="D115" s="1566" t="s">
        <v>3949</v>
      </c>
      <c r="E115" s="1567"/>
      <c r="F115" s="1564">
        <v>424</v>
      </c>
      <c r="G115" s="1560" t="s">
        <v>3950</v>
      </c>
      <c r="H115" s="1565" t="s">
        <v>3951</v>
      </c>
      <c r="I115" s="1566" t="s">
        <v>3952</v>
      </c>
      <c r="J115" s="1567"/>
      <c r="K115" s="1564">
        <v>748</v>
      </c>
      <c r="L115" s="1560" t="s">
        <v>3953</v>
      </c>
      <c r="M115" s="1565" t="s">
        <v>3954</v>
      </c>
      <c r="N115" s="1566" t="s">
        <v>3955</v>
      </c>
      <c r="O115" s="1567"/>
      <c r="P115" s="1564">
        <v>1072</v>
      </c>
      <c r="Q115" s="1560" t="s">
        <v>3956</v>
      </c>
      <c r="R115" s="1565" t="s">
        <v>3957</v>
      </c>
      <c r="S115" s="1566" t="s">
        <v>3958</v>
      </c>
      <c r="T115" s="243"/>
      <c r="U115" s="243"/>
      <c r="V115" s="243"/>
      <c r="W115" s="243"/>
      <c r="X115" s="243"/>
      <c r="Y115" s="243"/>
      <c r="Z115" s="243"/>
      <c r="AA115" s="243"/>
      <c r="AB115" s="243"/>
      <c r="AC115" s="243"/>
      <c r="AD115" s="243"/>
    </row>
    <row r="116" spans="1:30">
      <c r="A116" s="1564">
        <v>101</v>
      </c>
      <c r="B116" s="1560">
        <v>2734</v>
      </c>
      <c r="C116" s="1565" t="s">
        <v>3959</v>
      </c>
      <c r="D116" s="1566" t="s">
        <v>3960</v>
      </c>
      <c r="E116" s="1567"/>
      <c r="F116" s="1564">
        <v>425</v>
      </c>
      <c r="G116" s="1560" t="s">
        <v>3961</v>
      </c>
      <c r="H116" s="1565" t="s">
        <v>3962</v>
      </c>
      <c r="I116" s="1566" t="s">
        <v>3963</v>
      </c>
      <c r="J116" s="1567"/>
      <c r="K116" s="1564">
        <v>749</v>
      </c>
      <c r="L116" s="1560" t="s">
        <v>3964</v>
      </c>
      <c r="M116" s="1565" t="s">
        <v>3965</v>
      </c>
      <c r="N116" s="1566" t="s">
        <v>3966</v>
      </c>
      <c r="O116" s="1567"/>
      <c r="P116" s="1564">
        <v>1073</v>
      </c>
      <c r="Q116" s="1560" t="s">
        <v>3967</v>
      </c>
      <c r="R116" s="1565" t="s">
        <v>3968</v>
      </c>
      <c r="S116" s="1566" t="s">
        <v>3969</v>
      </c>
      <c r="T116" s="243"/>
      <c r="U116" s="243"/>
      <c r="V116" s="243"/>
      <c r="W116" s="243"/>
      <c r="X116" s="243"/>
      <c r="Y116" s="243"/>
      <c r="Z116" s="243"/>
      <c r="AA116" s="243"/>
      <c r="AB116" s="243"/>
      <c r="AC116" s="243"/>
      <c r="AD116" s="243"/>
    </row>
    <row r="117" spans="1:30">
      <c r="A117" s="1564">
        <v>102</v>
      </c>
      <c r="B117" s="1560">
        <v>2744</v>
      </c>
      <c r="C117" s="1565" t="s">
        <v>3970</v>
      </c>
      <c r="D117" s="1566" t="s">
        <v>3971</v>
      </c>
      <c r="E117" s="1567"/>
      <c r="F117" s="1564">
        <v>426</v>
      </c>
      <c r="G117" s="1560" t="s">
        <v>3972</v>
      </c>
      <c r="H117" s="1565" t="s">
        <v>3973</v>
      </c>
      <c r="I117" s="1566" t="s">
        <v>3974</v>
      </c>
      <c r="J117" s="1567"/>
      <c r="K117" s="1564">
        <v>750</v>
      </c>
      <c r="L117" s="1560" t="s">
        <v>3975</v>
      </c>
      <c r="M117" s="1565" t="s">
        <v>3976</v>
      </c>
      <c r="N117" s="1566" t="s">
        <v>3977</v>
      </c>
      <c r="O117" s="1567"/>
      <c r="P117" s="1564">
        <v>1074</v>
      </c>
      <c r="Q117" s="1560" t="s">
        <v>3978</v>
      </c>
      <c r="R117" s="1565" t="s">
        <v>3979</v>
      </c>
      <c r="S117" s="1566" t="s">
        <v>3980</v>
      </c>
      <c r="T117" s="243"/>
      <c r="U117" s="243"/>
      <c r="V117" s="243"/>
      <c r="W117" s="243"/>
      <c r="X117" s="243"/>
      <c r="Y117" s="243"/>
      <c r="Z117" s="243"/>
      <c r="AA117" s="243"/>
      <c r="AB117" s="243"/>
      <c r="AC117" s="243"/>
      <c r="AD117" s="243"/>
    </row>
    <row r="118" spans="1:30">
      <c r="A118" s="1564">
        <v>103</v>
      </c>
      <c r="B118" s="1560">
        <v>2747</v>
      </c>
      <c r="C118" s="1565" t="s">
        <v>3981</v>
      </c>
      <c r="D118" s="1566" t="s">
        <v>3982</v>
      </c>
      <c r="E118" s="1567"/>
      <c r="F118" s="1564">
        <v>427</v>
      </c>
      <c r="G118" s="1560" t="s">
        <v>3983</v>
      </c>
      <c r="H118" s="1565" t="s">
        <v>3984</v>
      </c>
      <c r="I118" s="1566" t="s">
        <v>3985</v>
      </c>
      <c r="J118" s="1567"/>
      <c r="K118" s="1564">
        <v>751</v>
      </c>
      <c r="L118" s="1560" t="s">
        <v>3986</v>
      </c>
      <c r="M118" s="1565" t="s">
        <v>3987</v>
      </c>
      <c r="N118" s="1566" t="s">
        <v>3988</v>
      </c>
      <c r="O118" s="1567"/>
      <c r="P118" s="1564">
        <v>1075</v>
      </c>
      <c r="Q118" s="1560" t="s">
        <v>3989</v>
      </c>
      <c r="R118" s="1565" t="s">
        <v>3990</v>
      </c>
      <c r="S118" s="1566" t="s">
        <v>3991</v>
      </c>
      <c r="T118" s="243"/>
      <c r="U118" s="243"/>
      <c r="V118" s="243"/>
      <c r="W118" s="243"/>
      <c r="X118" s="243"/>
      <c r="Y118" s="243"/>
      <c r="Z118" s="243"/>
      <c r="AA118" s="243"/>
      <c r="AB118" s="243"/>
      <c r="AC118" s="243"/>
      <c r="AD118" s="243"/>
    </row>
    <row r="119" spans="1:30">
      <c r="A119" s="1564">
        <v>104</v>
      </c>
      <c r="B119" s="1560" t="s">
        <v>3992</v>
      </c>
      <c r="C119" s="1565" t="s">
        <v>3993</v>
      </c>
      <c r="D119" s="1566" t="s">
        <v>3994</v>
      </c>
      <c r="E119" s="1567"/>
      <c r="F119" s="1564">
        <v>428</v>
      </c>
      <c r="G119" s="1560" t="s">
        <v>3995</v>
      </c>
      <c r="H119" s="1565" t="s">
        <v>3996</v>
      </c>
      <c r="I119" s="1566" t="s">
        <v>3997</v>
      </c>
      <c r="J119" s="1567"/>
      <c r="K119" s="1564">
        <v>752</v>
      </c>
      <c r="L119" s="1560" t="s">
        <v>3998</v>
      </c>
      <c r="M119" s="1565" t="s">
        <v>3999</v>
      </c>
      <c r="N119" s="1566" t="s">
        <v>4000</v>
      </c>
      <c r="O119" s="1567"/>
      <c r="P119" s="1564">
        <v>1076</v>
      </c>
      <c r="Q119" s="1560" t="s">
        <v>4001</v>
      </c>
      <c r="R119" s="1565" t="s">
        <v>4002</v>
      </c>
      <c r="S119" s="1566" t="s">
        <v>4003</v>
      </c>
      <c r="T119" s="243"/>
      <c r="U119" s="243"/>
      <c r="V119" s="243"/>
      <c r="W119" s="243"/>
      <c r="X119" s="243"/>
      <c r="Y119" s="243"/>
      <c r="Z119" s="243"/>
      <c r="AA119" s="243"/>
      <c r="AB119" s="243"/>
      <c r="AC119" s="243"/>
      <c r="AD119" s="243"/>
    </row>
    <row r="120" spans="1:30">
      <c r="A120" s="1564">
        <v>105</v>
      </c>
      <c r="B120" s="1560">
        <v>2753</v>
      </c>
      <c r="C120" s="1565" t="s">
        <v>4004</v>
      </c>
      <c r="D120" s="1566" t="s">
        <v>4005</v>
      </c>
      <c r="E120" s="1567"/>
      <c r="F120" s="1564">
        <v>429</v>
      </c>
      <c r="G120" s="1560" t="s">
        <v>4006</v>
      </c>
      <c r="H120" s="1565" t="s">
        <v>4007</v>
      </c>
      <c r="I120" s="1566" t="s">
        <v>4008</v>
      </c>
      <c r="J120" s="1567"/>
      <c r="K120" s="1564">
        <v>753</v>
      </c>
      <c r="L120" s="1560" t="s">
        <v>4009</v>
      </c>
      <c r="M120" s="1565" t="s">
        <v>4010</v>
      </c>
      <c r="N120" s="1566" t="s">
        <v>4011</v>
      </c>
      <c r="O120" s="1567"/>
      <c r="P120" s="1564">
        <v>1077</v>
      </c>
      <c r="Q120" s="1560" t="s">
        <v>4012</v>
      </c>
      <c r="R120" s="1565" t="s">
        <v>4013</v>
      </c>
      <c r="S120" s="1566" t="s">
        <v>4014</v>
      </c>
      <c r="T120" s="243"/>
      <c r="U120" s="243"/>
      <c r="V120" s="243"/>
      <c r="W120" s="243"/>
      <c r="X120" s="243"/>
      <c r="Y120" s="243"/>
      <c r="Z120" s="243"/>
      <c r="AA120" s="243"/>
      <c r="AB120" s="243"/>
      <c r="AC120" s="243"/>
      <c r="AD120" s="243"/>
    </row>
    <row r="121" spans="1:30">
      <c r="A121" s="1564">
        <v>106</v>
      </c>
      <c r="B121" s="1560">
        <v>2754</v>
      </c>
      <c r="C121" s="1565" t="s">
        <v>4015</v>
      </c>
      <c r="D121" s="1566" t="s">
        <v>4016</v>
      </c>
      <c r="E121" s="1567"/>
      <c r="F121" s="1564">
        <v>430</v>
      </c>
      <c r="G121" s="1560" t="s">
        <v>4017</v>
      </c>
      <c r="H121" s="1565" t="s">
        <v>4018</v>
      </c>
      <c r="I121" s="1566" t="s">
        <v>4019</v>
      </c>
      <c r="J121" s="1567"/>
      <c r="K121" s="1564">
        <v>754</v>
      </c>
      <c r="L121" s="1560" t="s">
        <v>4020</v>
      </c>
      <c r="M121" s="1565" t="s">
        <v>4021</v>
      </c>
      <c r="N121" s="1566" t="s">
        <v>4022</v>
      </c>
      <c r="O121" s="1567"/>
      <c r="P121" s="1564">
        <v>1078</v>
      </c>
      <c r="Q121" s="1560" t="s">
        <v>4023</v>
      </c>
      <c r="R121" s="1565" t="s">
        <v>4024</v>
      </c>
      <c r="S121" s="1566" t="s">
        <v>4025</v>
      </c>
      <c r="T121" s="243"/>
      <c r="U121" s="243"/>
      <c r="V121" s="243"/>
      <c r="W121" s="243"/>
      <c r="X121" s="243"/>
      <c r="Y121" s="243"/>
      <c r="Z121" s="243"/>
      <c r="AA121" s="243"/>
      <c r="AB121" s="243"/>
      <c r="AC121" s="243"/>
      <c r="AD121" s="243"/>
    </row>
    <row r="122" spans="1:30">
      <c r="A122" s="1564">
        <v>107</v>
      </c>
      <c r="B122" s="1560">
        <v>2755</v>
      </c>
      <c r="C122" s="1565" t="s">
        <v>4026</v>
      </c>
      <c r="D122" s="1566" t="s">
        <v>4027</v>
      </c>
      <c r="E122" s="1567"/>
      <c r="F122" s="1564">
        <v>431</v>
      </c>
      <c r="G122" s="1560" t="s">
        <v>4028</v>
      </c>
      <c r="H122" s="1565" t="s">
        <v>4029</v>
      </c>
      <c r="I122" s="1566" t="s">
        <v>4030</v>
      </c>
      <c r="J122" s="1567"/>
      <c r="K122" s="1564">
        <v>755</v>
      </c>
      <c r="L122" s="1560" t="s">
        <v>4031</v>
      </c>
      <c r="M122" s="1565" t="s">
        <v>4032</v>
      </c>
      <c r="N122" s="1566" t="s">
        <v>4033</v>
      </c>
      <c r="O122" s="1567"/>
      <c r="P122" s="1564">
        <v>1079</v>
      </c>
      <c r="Q122" s="1560" t="s">
        <v>4034</v>
      </c>
      <c r="R122" s="1565" t="s">
        <v>4035</v>
      </c>
      <c r="S122" s="1566" t="s">
        <v>4036</v>
      </c>
      <c r="T122" s="243"/>
      <c r="U122" s="243"/>
      <c r="V122" s="243"/>
      <c r="W122" s="243"/>
      <c r="X122" s="243"/>
      <c r="Y122" s="243"/>
      <c r="Z122" s="243"/>
      <c r="AA122" s="243"/>
      <c r="AB122" s="243"/>
      <c r="AC122" s="243"/>
      <c r="AD122" s="243"/>
    </row>
    <row r="123" spans="1:30">
      <c r="A123" s="1564">
        <v>108</v>
      </c>
      <c r="B123" s="1560">
        <v>2757</v>
      </c>
      <c r="C123" s="1565" t="s">
        <v>4037</v>
      </c>
      <c r="D123" s="1566" t="s">
        <v>4038</v>
      </c>
      <c r="E123" s="1567"/>
      <c r="F123" s="1564">
        <v>432</v>
      </c>
      <c r="G123" s="1560" t="s">
        <v>4039</v>
      </c>
      <c r="H123" s="1565" t="s">
        <v>4040</v>
      </c>
      <c r="I123" s="1566" t="s">
        <v>4041</v>
      </c>
      <c r="J123" s="1567"/>
      <c r="K123" s="1564">
        <v>756</v>
      </c>
      <c r="L123" s="1560" t="s">
        <v>4042</v>
      </c>
      <c r="M123" s="1565" t="s">
        <v>4043</v>
      </c>
      <c r="N123" s="1566" t="s">
        <v>4044</v>
      </c>
      <c r="O123" s="1567"/>
      <c r="P123" s="1564">
        <v>1080</v>
      </c>
      <c r="Q123" s="1560" t="s">
        <v>4045</v>
      </c>
      <c r="R123" s="1565" t="s">
        <v>4046</v>
      </c>
      <c r="S123" s="1566" t="s">
        <v>4047</v>
      </c>
      <c r="T123" s="243"/>
      <c r="U123" s="243"/>
      <c r="V123" s="243"/>
      <c r="W123" s="243"/>
      <c r="X123" s="243"/>
      <c r="Y123" s="243"/>
      <c r="Z123" s="243"/>
      <c r="AA123" s="243"/>
      <c r="AB123" s="243"/>
      <c r="AC123" s="243"/>
      <c r="AD123" s="243"/>
    </row>
    <row r="124" spans="1:30">
      <c r="A124" s="1564">
        <v>109</v>
      </c>
      <c r="B124" s="1560">
        <v>2763</v>
      </c>
      <c r="C124" s="1565" t="s">
        <v>4048</v>
      </c>
      <c r="D124" s="1566" t="s">
        <v>4049</v>
      </c>
      <c r="E124" s="1567"/>
      <c r="F124" s="1564">
        <v>433</v>
      </c>
      <c r="G124" s="1560" t="s">
        <v>4050</v>
      </c>
      <c r="H124" s="1565" t="s">
        <v>4051</v>
      </c>
      <c r="I124" s="1566" t="s">
        <v>4052</v>
      </c>
      <c r="J124" s="1567"/>
      <c r="K124" s="1564">
        <v>757</v>
      </c>
      <c r="L124" s="1560" t="s">
        <v>4053</v>
      </c>
      <c r="M124" s="1565" t="s">
        <v>4054</v>
      </c>
      <c r="N124" s="1566" t="s">
        <v>4055</v>
      </c>
      <c r="O124" s="1567"/>
      <c r="P124" s="1564">
        <v>1081</v>
      </c>
      <c r="Q124" s="1560" t="s">
        <v>4056</v>
      </c>
      <c r="R124" s="1565" t="s">
        <v>4057</v>
      </c>
      <c r="S124" s="1566" t="s">
        <v>4058</v>
      </c>
      <c r="T124" s="243"/>
      <c r="U124" s="243"/>
      <c r="V124" s="243"/>
      <c r="W124" s="243"/>
      <c r="X124" s="243"/>
      <c r="Y124" s="243"/>
      <c r="Z124" s="243"/>
      <c r="AA124" s="243"/>
      <c r="AB124" s="243"/>
      <c r="AC124" s="243"/>
      <c r="AD124" s="243"/>
    </row>
    <row r="125" spans="1:30">
      <c r="A125" s="1564">
        <v>110</v>
      </c>
      <c r="B125" s="1560">
        <v>2764</v>
      </c>
      <c r="C125" s="1565" t="s">
        <v>4059</v>
      </c>
      <c r="D125" s="1566" t="s">
        <v>4060</v>
      </c>
      <c r="E125" s="1567"/>
      <c r="F125" s="1564">
        <v>434</v>
      </c>
      <c r="G125" s="1560" t="s">
        <v>4061</v>
      </c>
      <c r="H125" s="1565" t="s">
        <v>4062</v>
      </c>
      <c r="I125" s="1566" t="s">
        <v>4063</v>
      </c>
      <c r="J125" s="1567"/>
      <c r="K125" s="1564">
        <v>758</v>
      </c>
      <c r="L125" s="1560" t="s">
        <v>4064</v>
      </c>
      <c r="M125" s="1565" t="s">
        <v>4065</v>
      </c>
      <c r="N125" s="1566" t="s">
        <v>4066</v>
      </c>
      <c r="O125" s="1567"/>
      <c r="P125" s="1564">
        <v>1082</v>
      </c>
      <c r="Q125" s="1560" t="s">
        <v>4067</v>
      </c>
      <c r="R125" s="1565" t="s">
        <v>4068</v>
      </c>
      <c r="S125" s="1566" t="s">
        <v>4069</v>
      </c>
      <c r="T125" s="243"/>
      <c r="U125" s="243"/>
      <c r="V125" s="243"/>
      <c r="W125" s="243"/>
      <c r="X125" s="243"/>
      <c r="Y125" s="243"/>
      <c r="Z125" s="243"/>
      <c r="AA125" s="243"/>
      <c r="AB125" s="243"/>
      <c r="AC125" s="243"/>
      <c r="AD125" s="243"/>
    </row>
    <row r="126" spans="1:30">
      <c r="A126" s="1564">
        <v>111</v>
      </c>
      <c r="B126" s="1560">
        <v>2705</v>
      </c>
      <c r="C126" s="1565" t="s">
        <v>4070</v>
      </c>
      <c r="D126" s="1566" t="s">
        <v>4071</v>
      </c>
      <c r="E126" s="1567"/>
      <c r="F126" s="1564">
        <v>435</v>
      </c>
      <c r="G126" s="1560" t="s">
        <v>4072</v>
      </c>
      <c r="H126" s="1565" t="s">
        <v>4073</v>
      </c>
      <c r="I126" s="1566" t="s">
        <v>4074</v>
      </c>
      <c r="J126" s="1567"/>
      <c r="K126" s="1564">
        <v>759</v>
      </c>
      <c r="L126" s="1560" t="s">
        <v>4075</v>
      </c>
      <c r="M126" s="1565" t="s">
        <v>4076</v>
      </c>
      <c r="N126" s="1566" t="s">
        <v>1685</v>
      </c>
      <c r="O126" s="1567"/>
      <c r="P126" s="1564">
        <v>1083</v>
      </c>
      <c r="Q126" s="1560" t="s">
        <v>4077</v>
      </c>
      <c r="R126" s="1565" t="s">
        <v>4078</v>
      </c>
      <c r="S126" s="1566" t="s">
        <v>4079</v>
      </c>
      <c r="T126" s="243"/>
      <c r="U126" s="243"/>
      <c r="V126" s="243"/>
      <c r="W126" s="243"/>
      <c r="X126" s="243"/>
      <c r="Y126" s="243"/>
      <c r="Z126" s="243"/>
      <c r="AA126" s="243"/>
      <c r="AB126" s="243"/>
      <c r="AC126" s="243"/>
      <c r="AD126" s="243"/>
    </row>
    <row r="127" spans="1:30">
      <c r="A127" s="1564">
        <v>112</v>
      </c>
      <c r="B127" s="1560" t="s">
        <v>4080</v>
      </c>
      <c r="C127" s="1565" t="s">
        <v>4081</v>
      </c>
      <c r="D127" s="1566" t="s">
        <v>4082</v>
      </c>
      <c r="E127" s="1567"/>
      <c r="F127" s="1564">
        <v>436</v>
      </c>
      <c r="G127" s="1560" t="s">
        <v>4083</v>
      </c>
      <c r="H127" s="1565" t="s">
        <v>4084</v>
      </c>
      <c r="I127" s="1566" t="s">
        <v>4085</v>
      </c>
      <c r="J127" s="1567"/>
      <c r="K127" s="1564">
        <v>760</v>
      </c>
      <c r="L127" s="1560" t="s">
        <v>4086</v>
      </c>
      <c r="M127" s="1565" t="s">
        <v>4087</v>
      </c>
      <c r="N127" s="1566" t="s">
        <v>4088</v>
      </c>
      <c r="O127" s="1567"/>
      <c r="P127" s="1564">
        <v>1084</v>
      </c>
      <c r="Q127" s="1560" t="s">
        <v>4089</v>
      </c>
      <c r="R127" s="1565" t="s">
        <v>4090</v>
      </c>
      <c r="S127" s="1566" t="s">
        <v>4091</v>
      </c>
      <c r="T127" s="243"/>
      <c r="U127" s="243"/>
      <c r="V127" s="243"/>
      <c r="W127" s="243"/>
      <c r="X127" s="243"/>
      <c r="Y127" s="243"/>
      <c r="Z127" s="243"/>
      <c r="AA127" s="243"/>
      <c r="AB127" s="243"/>
      <c r="AC127" s="243"/>
      <c r="AD127" s="243"/>
    </row>
    <row r="128" spans="1:30">
      <c r="A128" s="1564">
        <v>113</v>
      </c>
      <c r="B128" s="1560" t="s">
        <v>4092</v>
      </c>
      <c r="C128" s="1565" t="s">
        <v>4093</v>
      </c>
      <c r="D128" s="1566" t="s">
        <v>4094</v>
      </c>
      <c r="E128" s="1567"/>
      <c r="F128" s="1564">
        <v>437</v>
      </c>
      <c r="G128" s="1560" t="s">
        <v>4095</v>
      </c>
      <c r="H128" s="1565" t="s">
        <v>4096</v>
      </c>
      <c r="I128" s="1566" t="s">
        <v>4097</v>
      </c>
      <c r="J128" s="1567"/>
      <c r="K128" s="1564">
        <v>761</v>
      </c>
      <c r="L128" s="1560" t="s">
        <v>4098</v>
      </c>
      <c r="M128" s="1565" t="s">
        <v>4099</v>
      </c>
      <c r="N128" s="1566" t="s">
        <v>4100</v>
      </c>
      <c r="O128" s="1567"/>
      <c r="P128" s="1564">
        <v>1085</v>
      </c>
      <c r="Q128" s="1560" t="s">
        <v>4101</v>
      </c>
      <c r="R128" s="1565" t="s">
        <v>4102</v>
      </c>
      <c r="S128" s="1566" t="s">
        <v>4103</v>
      </c>
      <c r="T128" s="243"/>
      <c r="U128" s="243"/>
      <c r="V128" s="243"/>
      <c r="W128" s="243"/>
      <c r="X128" s="243"/>
      <c r="Y128" s="243"/>
      <c r="Z128" s="243"/>
      <c r="AA128" s="243"/>
      <c r="AB128" s="243"/>
      <c r="AC128" s="243"/>
      <c r="AD128" s="243"/>
    </row>
    <row r="129" spans="1:30">
      <c r="A129" s="1564">
        <v>114</v>
      </c>
      <c r="B129" s="1560">
        <v>2728</v>
      </c>
      <c r="C129" s="1565" t="s">
        <v>4104</v>
      </c>
      <c r="D129" s="1566" t="s">
        <v>4105</v>
      </c>
      <c r="E129" s="1567"/>
      <c r="F129" s="1564">
        <v>438</v>
      </c>
      <c r="G129" s="1560" t="s">
        <v>4106</v>
      </c>
      <c r="H129" s="1565" t="s">
        <v>4107</v>
      </c>
      <c r="I129" s="1566" t="s">
        <v>4108</v>
      </c>
      <c r="J129" s="1567"/>
      <c r="K129" s="1564">
        <v>762</v>
      </c>
      <c r="L129" s="1560" t="s">
        <v>4109</v>
      </c>
      <c r="M129" s="1565" t="s">
        <v>4110</v>
      </c>
      <c r="N129" s="1566" t="s">
        <v>4111</v>
      </c>
      <c r="O129" s="1567"/>
      <c r="P129" s="1564">
        <v>1086</v>
      </c>
      <c r="Q129" s="1560" t="s">
        <v>4112</v>
      </c>
      <c r="R129" s="1565" t="s">
        <v>4113</v>
      </c>
      <c r="S129" s="1566" t="s">
        <v>4114</v>
      </c>
      <c r="T129" s="243"/>
      <c r="U129" s="243"/>
      <c r="V129" s="243"/>
      <c r="W129" s="243"/>
      <c r="X129" s="243"/>
      <c r="Y129" s="243"/>
      <c r="Z129" s="243"/>
      <c r="AA129" s="243"/>
      <c r="AB129" s="243"/>
      <c r="AC129" s="243"/>
      <c r="AD129" s="243"/>
    </row>
    <row r="130" spans="1:30">
      <c r="A130" s="1564">
        <v>115</v>
      </c>
      <c r="B130" s="1560" t="s">
        <v>4115</v>
      </c>
      <c r="C130" s="1565" t="s">
        <v>4116</v>
      </c>
      <c r="D130" s="1566" t="s">
        <v>4117</v>
      </c>
      <c r="E130" s="1567"/>
      <c r="F130" s="1564">
        <v>439</v>
      </c>
      <c r="G130" s="1560" t="s">
        <v>4118</v>
      </c>
      <c r="H130" s="1565" t="s">
        <v>4119</v>
      </c>
      <c r="I130" s="1566" t="s">
        <v>4120</v>
      </c>
      <c r="J130" s="1567"/>
      <c r="K130" s="1564">
        <v>763</v>
      </c>
      <c r="L130" s="1560" t="s">
        <v>4121</v>
      </c>
      <c r="M130" s="1565" t="s">
        <v>4122</v>
      </c>
      <c r="N130" s="1566" t="s">
        <v>4123</v>
      </c>
      <c r="O130" s="1567"/>
      <c r="P130" s="1564">
        <v>1087</v>
      </c>
      <c r="Q130" s="1560" t="s">
        <v>4124</v>
      </c>
      <c r="R130" s="1565" t="s">
        <v>4125</v>
      </c>
      <c r="S130" s="1566" t="s">
        <v>4126</v>
      </c>
      <c r="T130" s="243"/>
      <c r="U130" s="243"/>
      <c r="V130" s="243"/>
      <c r="W130" s="243"/>
      <c r="X130" s="243"/>
      <c r="Y130" s="243"/>
      <c r="Z130" s="243"/>
      <c r="AA130" s="243"/>
      <c r="AB130" s="243"/>
      <c r="AC130" s="243"/>
      <c r="AD130" s="243"/>
    </row>
    <row r="131" spans="1:30">
      <c r="A131" s="1564">
        <v>116</v>
      </c>
      <c r="B131" s="1560">
        <v>2614</v>
      </c>
      <c r="C131" s="1565" t="s">
        <v>4127</v>
      </c>
      <c r="D131" s="1566" t="s">
        <v>4128</v>
      </c>
      <c r="E131" s="1567"/>
      <c r="F131" s="1564">
        <v>440</v>
      </c>
      <c r="G131" s="1560" t="s">
        <v>4129</v>
      </c>
      <c r="H131" s="1565" t="s">
        <v>4130</v>
      </c>
      <c r="I131" s="1566" t="s">
        <v>4131</v>
      </c>
      <c r="J131" s="1567"/>
      <c r="K131" s="1564">
        <v>764</v>
      </c>
      <c r="L131" s="1560" t="s">
        <v>4132</v>
      </c>
      <c r="M131" s="1565" t="s">
        <v>4133</v>
      </c>
      <c r="N131" s="1566" t="s">
        <v>4134</v>
      </c>
      <c r="O131" s="1567"/>
      <c r="P131" s="1564">
        <v>1088</v>
      </c>
      <c r="Q131" s="1560" t="s">
        <v>4135</v>
      </c>
      <c r="R131" s="1565" t="s">
        <v>4136</v>
      </c>
      <c r="S131" s="1566" t="s">
        <v>4137</v>
      </c>
      <c r="T131" s="243"/>
      <c r="U131" s="243"/>
      <c r="V131" s="243"/>
      <c r="W131" s="243"/>
      <c r="X131" s="243"/>
      <c r="Y131" s="243"/>
      <c r="Z131" s="243"/>
      <c r="AA131" s="243"/>
      <c r="AB131" s="243"/>
      <c r="AC131" s="243"/>
      <c r="AD131" s="243"/>
    </row>
    <row r="132" spans="1:30">
      <c r="A132" s="1564">
        <v>117</v>
      </c>
      <c r="B132" s="1560">
        <v>2615</v>
      </c>
      <c r="C132" s="1565" t="s">
        <v>4138</v>
      </c>
      <c r="D132" s="1566" t="s">
        <v>4139</v>
      </c>
      <c r="E132" s="1567"/>
      <c r="F132" s="1564">
        <v>441</v>
      </c>
      <c r="G132" s="1560" t="s">
        <v>4140</v>
      </c>
      <c r="H132" s="1565" t="s">
        <v>4141</v>
      </c>
      <c r="I132" s="1566" t="s">
        <v>4142</v>
      </c>
      <c r="J132" s="1567"/>
      <c r="K132" s="1564">
        <v>765</v>
      </c>
      <c r="L132" s="1560" t="s">
        <v>4143</v>
      </c>
      <c r="M132" s="1565" t="s">
        <v>4144</v>
      </c>
      <c r="N132" s="1566" t="s">
        <v>4145</v>
      </c>
      <c r="O132" s="1567"/>
      <c r="P132" s="1564">
        <v>1089</v>
      </c>
      <c r="Q132" s="1560" t="s">
        <v>4146</v>
      </c>
      <c r="R132" s="1565" t="s">
        <v>4147</v>
      </c>
      <c r="S132" s="1566" t="s">
        <v>4148</v>
      </c>
      <c r="T132" s="243"/>
      <c r="U132" s="243"/>
      <c r="V132" s="243"/>
      <c r="W132" s="243"/>
      <c r="X132" s="243"/>
      <c r="Y132" s="243"/>
      <c r="Z132" s="243"/>
      <c r="AA132" s="243"/>
      <c r="AB132" s="243"/>
      <c r="AC132" s="243"/>
      <c r="AD132" s="243"/>
    </row>
    <row r="133" spans="1:30">
      <c r="A133" s="1564">
        <v>118</v>
      </c>
      <c r="B133" s="1560" t="s">
        <v>4149</v>
      </c>
      <c r="C133" s="1565" t="s">
        <v>4150</v>
      </c>
      <c r="D133" s="1566" t="s">
        <v>4151</v>
      </c>
      <c r="E133" s="1567"/>
      <c r="F133" s="1564">
        <v>442</v>
      </c>
      <c r="G133" s="1560" t="s">
        <v>4152</v>
      </c>
      <c r="H133" s="1565" t="s">
        <v>4153</v>
      </c>
      <c r="I133" s="1566" t="s">
        <v>4154</v>
      </c>
      <c r="J133" s="1567"/>
      <c r="K133" s="1564">
        <v>766</v>
      </c>
      <c r="L133" s="1560" t="s">
        <v>4155</v>
      </c>
      <c r="M133" s="1565" t="s">
        <v>4156</v>
      </c>
      <c r="N133" s="1566" t="s">
        <v>4157</v>
      </c>
      <c r="O133" s="1567"/>
      <c r="P133" s="1564">
        <v>1090</v>
      </c>
      <c r="Q133" s="1560" t="s">
        <v>4158</v>
      </c>
      <c r="R133" s="1565" t="s">
        <v>4159</v>
      </c>
      <c r="S133" s="1566" t="s">
        <v>4160</v>
      </c>
      <c r="T133" s="243"/>
      <c r="U133" s="243"/>
      <c r="V133" s="243"/>
      <c r="W133" s="243"/>
      <c r="X133" s="243"/>
      <c r="Y133" s="243"/>
      <c r="Z133" s="243"/>
      <c r="AA133" s="243"/>
      <c r="AB133" s="243"/>
      <c r="AC133" s="243"/>
      <c r="AD133" s="243"/>
    </row>
    <row r="134" spans="1:30">
      <c r="A134" s="1564">
        <v>119</v>
      </c>
      <c r="B134" s="1560" t="s">
        <v>4161</v>
      </c>
      <c r="C134" s="1565" t="s">
        <v>4162</v>
      </c>
      <c r="D134" s="1566" t="s">
        <v>4163</v>
      </c>
      <c r="E134" s="1567"/>
      <c r="F134" s="1564">
        <v>443</v>
      </c>
      <c r="G134" s="1560" t="s">
        <v>4164</v>
      </c>
      <c r="H134" s="1565" t="s">
        <v>4165</v>
      </c>
      <c r="I134" s="1566" t="s">
        <v>4166</v>
      </c>
      <c r="J134" s="1567"/>
      <c r="K134" s="1564">
        <v>767</v>
      </c>
      <c r="L134" s="1560" t="s">
        <v>4167</v>
      </c>
      <c r="M134" s="1565" t="s">
        <v>4168</v>
      </c>
      <c r="N134" s="1566" t="s">
        <v>4169</v>
      </c>
      <c r="O134" s="1567"/>
      <c r="P134" s="1564">
        <v>1091</v>
      </c>
      <c r="Q134" s="1560" t="s">
        <v>4170</v>
      </c>
      <c r="R134" s="1565" t="s">
        <v>4171</v>
      </c>
      <c r="S134" s="1566" t="s">
        <v>4172</v>
      </c>
      <c r="T134" s="243"/>
      <c r="U134" s="243"/>
      <c r="V134" s="243"/>
      <c r="W134" s="243"/>
      <c r="X134" s="243"/>
      <c r="Y134" s="243"/>
      <c r="Z134" s="243"/>
      <c r="AA134" s="243"/>
      <c r="AB134" s="243"/>
      <c r="AC134" s="243"/>
      <c r="AD134" s="243"/>
    </row>
    <row r="135" spans="1:30">
      <c r="A135" s="1564">
        <v>120</v>
      </c>
      <c r="B135" s="1560" t="s">
        <v>4173</v>
      </c>
      <c r="C135" s="1565" t="s">
        <v>4174</v>
      </c>
      <c r="D135" s="1566" t="s">
        <v>4175</v>
      </c>
      <c r="E135" s="1567"/>
      <c r="F135" s="1564">
        <v>444</v>
      </c>
      <c r="G135" s="1560" t="s">
        <v>4176</v>
      </c>
      <c r="H135" s="1565" t="s">
        <v>4177</v>
      </c>
      <c r="I135" s="1566" t="s">
        <v>1958</v>
      </c>
      <c r="J135" s="1567"/>
      <c r="K135" s="1564">
        <v>768</v>
      </c>
      <c r="L135" s="1560" t="s">
        <v>4178</v>
      </c>
      <c r="M135" s="1565" t="s">
        <v>4179</v>
      </c>
      <c r="N135" s="1566" t="s">
        <v>4180</v>
      </c>
      <c r="O135" s="1567"/>
      <c r="P135" s="1564">
        <v>1092</v>
      </c>
      <c r="Q135" s="1560" t="s">
        <v>4181</v>
      </c>
      <c r="R135" s="1565" t="s">
        <v>4182</v>
      </c>
      <c r="S135" s="1566" t="s">
        <v>4183</v>
      </c>
      <c r="T135" s="243"/>
      <c r="U135" s="243"/>
      <c r="V135" s="243"/>
      <c r="W135" s="243"/>
      <c r="X135" s="243"/>
      <c r="Y135" s="243"/>
      <c r="Z135" s="243"/>
      <c r="AA135" s="243"/>
      <c r="AB135" s="243"/>
      <c r="AC135" s="243"/>
      <c r="AD135" s="243"/>
    </row>
    <row r="136" spans="1:30">
      <c r="A136" s="1564">
        <v>121</v>
      </c>
      <c r="B136" s="1560" t="s">
        <v>4184</v>
      </c>
      <c r="C136" s="1565" t="s">
        <v>4185</v>
      </c>
      <c r="D136" s="1566" t="s">
        <v>4186</v>
      </c>
      <c r="E136" s="1567"/>
      <c r="F136" s="1564">
        <v>445</v>
      </c>
      <c r="G136" s="1560" t="s">
        <v>4187</v>
      </c>
      <c r="H136" s="1565" t="s">
        <v>4188</v>
      </c>
      <c r="I136" s="1566" t="s">
        <v>4189</v>
      </c>
      <c r="J136" s="1567"/>
      <c r="K136" s="1564">
        <v>769</v>
      </c>
      <c r="L136" s="1560" t="s">
        <v>4190</v>
      </c>
      <c r="M136" s="1565" t="s">
        <v>4191</v>
      </c>
      <c r="N136" s="1566" t="s">
        <v>4192</v>
      </c>
      <c r="O136" s="1567"/>
      <c r="P136" s="1564">
        <v>1093</v>
      </c>
      <c r="Q136" s="1560" t="s">
        <v>4193</v>
      </c>
      <c r="R136" s="1565" t="s">
        <v>4194</v>
      </c>
      <c r="S136" s="1566" t="s">
        <v>4195</v>
      </c>
      <c r="T136" s="243"/>
      <c r="U136" s="243"/>
      <c r="V136" s="243"/>
      <c r="W136" s="243"/>
      <c r="X136" s="243"/>
      <c r="Y136" s="243"/>
      <c r="Z136" s="243"/>
      <c r="AA136" s="243"/>
      <c r="AB136" s="243"/>
      <c r="AC136" s="243"/>
      <c r="AD136" s="243"/>
    </row>
    <row r="137" spans="1:30">
      <c r="A137" s="1564">
        <v>122</v>
      </c>
      <c r="B137" s="1560" t="s">
        <v>4196</v>
      </c>
      <c r="C137" s="1565" t="s">
        <v>4197</v>
      </c>
      <c r="D137" s="1566" t="s">
        <v>4198</v>
      </c>
      <c r="E137" s="1567"/>
      <c r="F137" s="1564">
        <v>446</v>
      </c>
      <c r="G137" s="1560" t="s">
        <v>4199</v>
      </c>
      <c r="H137" s="1565" t="s">
        <v>4200</v>
      </c>
      <c r="I137" s="1566" t="s">
        <v>4201</v>
      </c>
      <c r="J137" s="1567"/>
      <c r="K137" s="1564">
        <v>770</v>
      </c>
      <c r="L137" s="1560" t="s">
        <v>4202</v>
      </c>
      <c r="M137" s="1565" t="s">
        <v>4203</v>
      </c>
      <c r="N137" s="1566" t="s">
        <v>4204</v>
      </c>
      <c r="O137" s="1567"/>
      <c r="P137" s="1564">
        <v>1094</v>
      </c>
      <c r="Q137" s="1560" t="s">
        <v>4205</v>
      </c>
      <c r="R137" s="1565" t="s">
        <v>4206</v>
      </c>
      <c r="S137" s="1566" t="s">
        <v>4207</v>
      </c>
      <c r="T137" s="243"/>
      <c r="U137" s="243"/>
      <c r="V137" s="243"/>
      <c r="W137" s="243"/>
      <c r="X137" s="243"/>
      <c r="Y137" s="243"/>
      <c r="Z137" s="243"/>
      <c r="AA137" s="243"/>
      <c r="AB137" s="243"/>
      <c r="AC137" s="243"/>
      <c r="AD137" s="243"/>
    </row>
    <row r="138" spans="1:30">
      <c r="A138" s="1564">
        <v>123</v>
      </c>
      <c r="B138" s="1560" t="s">
        <v>4208</v>
      </c>
      <c r="C138" s="1565" t="s">
        <v>4209</v>
      </c>
      <c r="D138" s="1566" t="s">
        <v>4210</v>
      </c>
      <c r="E138" s="1567"/>
      <c r="F138" s="1564">
        <v>447</v>
      </c>
      <c r="G138" s="1560" t="s">
        <v>4211</v>
      </c>
      <c r="H138" s="1565" t="s">
        <v>4212</v>
      </c>
      <c r="I138" s="1566" t="s">
        <v>4213</v>
      </c>
      <c r="J138" s="1567"/>
      <c r="K138" s="1564">
        <v>771</v>
      </c>
      <c r="L138" s="1560" t="s">
        <v>4214</v>
      </c>
      <c r="M138" s="1565" t="s">
        <v>4215</v>
      </c>
      <c r="N138" s="1566" t="s">
        <v>4216</v>
      </c>
      <c r="O138" s="1567"/>
      <c r="P138" s="1564">
        <v>1095</v>
      </c>
      <c r="Q138" s="1560" t="s">
        <v>4217</v>
      </c>
      <c r="R138" s="1565" t="s">
        <v>4218</v>
      </c>
      <c r="S138" s="1566" t="s">
        <v>4219</v>
      </c>
      <c r="T138" s="243"/>
      <c r="U138" s="243"/>
      <c r="V138" s="243"/>
      <c r="W138" s="243"/>
      <c r="X138" s="243"/>
      <c r="Y138" s="243"/>
      <c r="Z138" s="243"/>
      <c r="AA138" s="243"/>
      <c r="AB138" s="243"/>
      <c r="AC138" s="243"/>
      <c r="AD138" s="243"/>
    </row>
    <row r="139" spans="1:30">
      <c r="A139" s="1564">
        <v>124</v>
      </c>
      <c r="B139" s="1560" t="s">
        <v>4220</v>
      </c>
      <c r="C139" s="1565" t="s">
        <v>4221</v>
      </c>
      <c r="D139" s="1566" t="s">
        <v>4222</v>
      </c>
      <c r="E139" s="1567"/>
      <c r="F139" s="1564">
        <v>448</v>
      </c>
      <c r="G139" s="1560" t="s">
        <v>4223</v>
      </c>
      <c r="H139" s="1565" t="s">
        <v>4224</v>
      </c>
      <c r="I139" s="1566" t="s">
        <v>4225</v>
      </c>
      <c r="J139" s="1567"/>
      <c r="K139" s="1564">
        <v>772</v>
      </c>
      <c r="L139" s="1560" t="s">
        <v>4226</v>
      </c>
      <c r="M139" s="1565" t="s">
        <v>4227</v>
      </c>
      <c r="N139" s="1566" t="s">
        <v>4228</v>
      </c>
      <c r="O139" s="1567"/>
      <c r="P139" s="1564">
        <v>1096</v>
      </c>
      <c r="Q139" s="1560" t="s">
        <v>4229</v>
      </c>
      <c r="R139" s="1565" t="s">
        <v>4230</v>
      </c>
      <c r="S139" s="1566" t="s">
        <v>4231</v>
      </c>
      <c r="T139" s="243"/>
      <c r="U139" s="243"/>
      <c r="V139" s="243"/>
      <c r="W139" s="243"/>
      <c r="X139" s="243"/>
      <c r="Y139" s="243"/>
      <c r="Z139" s="243"/>
      <c r="AA139" s="243"/>
      <c r="AB139" s="243"/>
      <c r="AC139" s="243"/>
      <c r="AD139" s="243"/>
    </row>
    <row r="140" spans="1:30">
      <c r="A140" s="1564">
        <v>125</v>
      </c>
      <c r="B140" s="1560" t="s">
        <v>4232</v>
      </c>
      <c r="C140" s="1565" t="s">
        <v>4233</v>
      </c>
      <c r="D140" s="1566" t="s">
        <v>4234</v>
      </c>
      <c r="E140" s="1567"/>
      <c r="F140" s="1564">
        <v>449</v>
      </c>
      <c r="G140" s="1560" t="s">
        <v>4235</v>
      </c>
      <c r="H140" s="1565" t="s">
        <v>4236</v>
      </c>
      <c r="I140" s="1566" t="s">
        <v>4237</v>
      </c>
      <c r="J140" s="1567"/>
      <c r="K140" s="1564">
        <v>773</v>
      </c>
      <c r="L140" s="1560" t="s">
        <v>4238</v>
      </c>
      <c r="M140" s="1565" t="s">
        <v>4239</v>
      </c>
      <c r="N140" s="1566" t="s">
        <v>4240</v>
      </c>
      <c r="O140" s="1567"/>
      <c r="P140" s="1564">
        <v>1097</v>
      </c>
      <c r="Q140" s="1560" t="s">
        <v>4241</v>
      </c>
      <c r="R140" s="1565" t="s">
        <v>4242</v>
      </c>
      <c r="S140" s="1566" t="s">
        <v>4243</v>
      </c>
      <c r="T140" s="243"/>
      <c r="U140" s="243"/>
      <c r="V140" s="243"/>
      <c r="W140" s="243"/>
      <c r="X140" s="243"/>
      <c r="Y140" s="243"/>
      <c r="Z140" s="243"/>
      <c r="AA140" s="243"/>
      <c r="AB140" s="243"/>
      <c r="AC140" s="243"/>
      <c r="AD140" s="243"/>
    </row>
    <row r="141" spans="1:30">
      <c r="A141" s="1564">
        <v>126</v>
      </c>
      <c r="B141" s="1560">
        <v>2618</v>
      </c>
      <c r="C141" s="1565" t="s">
        <v>4244</v>
      </c>
      <c r="D141" s="1566" t="s">
        <v>4245</v>
      </c>
      <c r="E141" s="1567"/>
      <c r="F141" s="1564">
        <v>450</v>
      </c>
      <c r="G141" s="1560" t="s">
        <v>4246</v>
      </c>
      <c r="H141" s="1565" t="s">
        <v>4247</v>
      </c>
      <c r="I141" s="1566" t="s">
        <v>4248</v>
      </c>
      <c r="J141" s="1567"/>
      <c r="K141" s="1564">
        <v>774</v>
      </c>
      <c r="L141" s="1560" t="s">
        <v>4249</v>
      </c>
      <c r="M141" s="1565" t="s">
        <v>4250</v>
      </c>
      <c r="N141" s="1566" t="s">
        <v>4251</v>
      </c>
      <c r="O141" s="1567"/>
      <c r="P141" s="1564">
        <v>1098</v>
      </c>
      <c r="Q141" s="1560" t="s">
        <v>4252</v>
      </c>
      <c r="R141" s="1565" t="s">
        <v>4253</v>
      </c>
      <c r="S141" s="1566" t="s">
        <v>4254</v>
      </c>
      <c r="T141" s="243"/>
      <c r="U141" s="243"/>
      <c r="V141" s="243"/>
      <c r="W141" s="243"/>
      <c r="X141" s="243"/>
      <c r="Y141" s="243"/>
      <c r="Z141" s="243"/>
      <c r="AA141" s="243"/>
      <c r="AB141" s="243"/>
      <c r="AC141" s="243"/>
      <c r="AD141" s="243"/>
    </row>
    <row r="142" spans="1:30">
      <c r="A142" s="1564">
        <v>127</v>
      </c>
      <c r="B142" s="1560" t="s">
        <v>4255</v>
      </c>
      <c r="C142" s="1565" t="s">
        <v>4256</v>
      </c>
      <c r="D142" s="1566" t="s">
        <v>4257</v>
      </c>
      <c r="E142" s="1567"/>
      <c r="F142" s="1564">
        <v>451</v>
      </c>
      <c r="G142" s="1560" t="s">
        <v>4258</v>
      </c>
      <c r="H142" s="1565" t="s">
        <v>4259</v>
      </c>
      <c r="I142" s="1566" t="s">
        <v>4260</v>
      </c>
      <c r="J142" s="1567"/>
      <c r="K142" s="1564">
        <v>775</v>
      </c>
      <c r="L142" s="1560" t="s">
        <v>4261</v>
      </c>
      <c r="M142" s="1565" t="s">
        <v>4262</v>
      </c>
      <c r="N142" s="1566" t="s">
        <v>4263</v>
      </c>
      <c r="O142" s="1567"/>
      <c r="P142" s="1564">
        <v>1099</v>
      </c>
      <c r="Q142" s="1560" t="s">
        <v>4264</v>
      </c>
      <c r="R142" s="1565" t="s">
        <v>4265</v>
      </c>
      <c r="S142" s="1566" t="s">
        <v>4266</v>
      </c>
      <c r="T142" s="243"/>
      <c r="U142" s="243"/>
      <c r="V142" s="243"/>
      <c r="W142" s="243"/>
      <c r="X142" s="243"/>
      <c r="Y142" s="243"/>
      <c r="Z142" s="243"/>
      <c r="AA142" s="243"/>
      <c r="AB142" s="243"/>
      <c r="AC142" s="243"/>
      <c r="AD142" s="243"/>
    </row>
    <row r="143" spans="1:30">
      <c r="A143" s="1564">
        <v>128</v>
      </c>
      <c r="B143" s="1560" t="s">
        <v>4267</v>
      </c>
      <c r="C143" s="1565" t="s">
        <v>4268</v>
      </c>
      <c r="D143" s="1566" t="s">
        <v>4269</v>
      </c>
      <c r="E143" s="1567"/>
      <c r="F143" s="1564">
        <v>452</v>
      </c>
      <c r="G143" s="1560" t="s">
        <v>4270</v>
      </c>
      <c r="H143" s="1565" t="s">
        <v>4271</v>
      </c>
      <c r="I143" s="1566" t="s">
        <v>4272</v>
      </c>
      <c r="J143" s="1567"/>
      <c r="K143" s="1564">
        <v>776</v>
      </c>
      <c r="L143" s="1560" t="s">
        <v>4273</v>
      </c>
      <c r="M143" s="1565" t="s">
        <v>4274</v>
      </c>
      <c r="N143" s="1566" t="s">
        <v>4275</v>
      </c>
      <c r="O143" s="1567"/>
      <c r="P143" s="1564">
        <v>1100</v>
      </c>
      <c r="Q143" s="1560" t="s">
        <v>4276</v>
      </c>
      <c r="R143" s="1565" t="s">
        <v>4277</v>
      </c>
      <c r="S143" s="1566" t="s">
        <v>4278</v>
      </c>
      <c r="T143" s="243"/>
      <c r="U143" s="243"/>
      <c r="V143" s="243"/>
      <c r="W143" s="243"/>
      <c r="X143" s="243"/>
      <c r="Y143" s="243"/>
      <c r="Z143" s="243"/>
      <c r="AA143" s="243"/>
      <c r="AB143" s="243"/>
      <c r="AC143" s="243"/>
      <c r="AD143" s="243"/>
    </row>
    <row r="144" spans="1:30">
      <c r="A144" s="1564">
        <v>129</v>
      </c>
      <c r="B144" s="1560">
        <v>2692</v>
      </c>
      <c r="C144" s="1565" t="s">
        <v>4279</v>
      </c>
      <c r="D144" s="1566" t="s">
        <v>4280</v>
      </c>
      <c r="E144" s="1567"/>
      <c r="F144" s="1564">
        <v>453</v>
      </c>
      <c r="G144" s="1560" t="s">
        <v>4281</v>
      </c>
      <c r="H144" s="1565" t="s">
        <v>4282</v>
      </c>
      <c r="I144" s="1566" t="s">
        <v>4283</v>
      </c>
      <c r="J144" s="1567"/>
      <c r="K144" s="1564">
        <v>777</v>
      </c>
      <c r="L144" s="1560" t="s">
        <v>4284</v>
      </c>
      <c r="M144" s="1565" t="s">
        <v>4285</v>
      </c>
      <c r="N144" s="1566" t="s">
        <v>4286</v>
      </c>
      <c r="O144" s="1567"/>
      <c r="P144" s="1564">
        <v>1101</v>
      </c>
      <c r="Q144" s="1560" t="s">
        <v>4287</v>
      </c>
      <c r="R144" s="1565" t="s">
        <v>4288</v>
      </c>
      <c r="S144" s="1566" t="s">
        <v>4289</v>
      </c>
      <c r="T144" s="243"/>
      <c r="U144" s="243"/>
      <c r="V144" s="243"/>
      <c r="W144" s="243"/>
      <c r="X144" s="243"/>
      <c r="Y144" s="243"/>
      <c r="Z144" s="243"/>
      <c r="AA144" s="243"/>
      <c r="AB144" s="243"/>
      <c r="AC144" s="243"/>
      <c r="AD144" s="243"/>
    </row>
    <row r="145" spans="1:30">
      <c r="A145" s="1564">
        <v>130</v>
      </c>
      <c r="B145" s="1560">
        <v>2693</v>
      </c>
      <c r="C145" s="1565" t="s">
        <v>4290</v>
      </c>
      <c r="D145" s="1566" t="s">
        <v>4291</v>
      </c>
      <c r="E145" s="1567"/>
      <c r="F145" s="1564">
        <v>454</v>
      </c>
      <c r="G145" s="1560" t="s">
        <v>4292</v>
      </c>
      <c r="H145" s="1565" t="s">
        <v>4293</v>
      </c>
      <c r="I145" s="1566" t="s">
        <v>4294</v>
      </c>
      <c r="J145" s="1567"/>
      <c r="K145" s="1564">
        <v>778</v>
      </c>
      <c r="L145" s="1560" t="s">
        <v>4295</v>
      </c>
      <c r="M145" s="1565" t="s">
        <v>4296</v>
      </c>
      <c r="N145" s="1566" t="s">
        <v>4297</v>
      </c>
      <c r="O145" s="1567"/>
      <c r="P145" s="1564">
        <v>1102</v>
      </c>
      <c r="Q145" s="1560" t="s">
        <v>4298</v>
      </c>
      <c r="R145" s="1565" t="s">
        <v>4299</v>
      </c>
      <c r="S145" s="1566" t="s">
        <v>4300</v>
      </c>
      <c r="T145" s="243"/>
      <c r="U145" s="243"/>
      <c r="V145" s="243"/>
      <c r="W145" s="243"/>
      <c r="X145" s="243"/>
      <c r="Y145" s="243"/>
      <c r="Z145" s="243"/>
      <c r="AA145" s="243"/>
      <c r="AB145" s="243"/>
      <c r="AC145" s="243"/>
      <c r="AD145" s="243"/>
    </row>
    <row r="146" spans="1:30">
      <c r="A146" s="1564">
        <v>131</v>
      </c>
      <c r="B146" s="1560">
        <v>2694</v>
      </c>
      <c r="C146" s="1565" t="s">
        <v>4301</v>
      </c>
      <c r="E146" s="1567"/>
      <c r="F146" s="1564">
        <v>455</v>
      </c>
      <c r="G146" s="1560" t="s">
        <v>4302</v>
      </c>
      <c r="H146" s="1565" t="s">
        <v>4303</v>
      </c>
      <c r="I146" s="1566" t="s">
        <v>4304</v>
      </c>
      <c r="J146" s="1567"/>
      <c r="K146" s="1564">
        <v>779</v>
      </c>
      <c r="L146" s="1560" t="s">
        <v>4305</v>
      </c>
      <c r="M146" s="1565" t="s">
        <v>4306</v>
      </c>
      <c r="N146" s="1566" t="s">
        <v>4307</v>
      </c>
      <c r="O146" s="1567"/>
      <c r="P146" s="1564">
        <v>1103</v>
      </c>
      <c r="Q146" s="1560" t="s">
        <v>4308</v>
      </c>
      <c r="R146" s="1565" t="s">
        <v>4309</v>
      </c>
      <c r="S146" s="1566" t="s">
        <v>4310</v>
      </c>
      <c r="T146" s="243"/>
      <c r="U146" s="243"/>
      <c r="V146" s="243"/>
      <c r="W146" s="243"/>
      <c r="X146" s="243"/>
      <c r="Y146" s="243"/>
      <c r="Z146" s="243"/>
      <c r="AA146" s="243"/>
      <c r="AB146" s="243"/>
      <c r="AC146" s="243"/>
      <c r="AD146" s="243"/>
    </row>
    <row r="147" spans="1:30">
      <c r="A147" s="1564">
        <v>132</v>
      </c>
      <c r="B147" s="1560">
        <v>2695</v>
      </c>
      <c r="C147" s="1565" t="s">
        <v>4311</v>
      </c>
      <c r="E147" s="1567"/>
      <c r="F147" s="1564">
        <v>456</v>
      </c>
      <c r="G147" s="1560" t="s">
        <v>4312</v>
      </c>
      <c r="H147" s="1565" t="s">
        <v>4313</v>
      </c>
      <c r="I147" s="1566" t="s">
        <v>4314</v>
      </c>
      <c r="J147" s="1567"/>
      <c r="K147" s="1564">
        <v>780</v>
      </c>
      <c r="L147" s="1560" t="s">
        <v>4315</v>
      </c>
      <c r="M147" s="1565" t="s">
        <v>4316</v>
      </c>
      <c r="N147" s="1566" t="s">
        <v>4317</v>
      </c>
      <c r="O147" s="1567"/>
      <c r="P147" s="1564">
        <v>1104</v>
      </c>
      <c r="Q147" s="1560" t="s">
        <v>4318</v>
      </c>
      <c r="R147" s="1565" t="s">
        <v>4319</v>
      </c>
      <c r="S147" s="1566" t="s">
        <v>4320</v>
      </c>
      <c r="T147" s="243"/>
      <c r="U147" s="243"/>
      <c r="V147" s="243"/>
      <c r="W147" s="243"/>
      <c r="X147" s="243"/>
      <c r="Y147" s="243"/>
      <c r="Z147" s="243"/>
      <c r="AA147" s="243"/>
      <c r="AB147" s="243"/>
      <c r="AC147" s="243"/>
      <c r="AD147" s="243"/>
    </row>
    <row r="148" spans="1:30">
      <c r="A148" s="1564">
        <v>133</v>
      </c>
      <c r="B148" s="1560">
        <v>2696</v>
      </c>
      <c r="C148" s="1565" t="s">
        <v>4321</v>
      </c>
      <c r="E148" s="1567"/>
      <c r="F148" s="1564">
        <v>457</v>
      </c>
      <c r="G148" s="1560" t="s">
        <v>4322</v>
      </c>
      <c r="H148" s="1565" t="s">
        <v>4323</v>
      </c>
      <c r="I148" s="1566" t="s">
        <v>4324</v>
      </c>
      <c r="J148" s="1567"/>
      <c r="K148" s="1564">
        <v>781</v>
      </c>
      <c r="L148" s="1560" t="s">
        <v>4325</v>
      </c>
      <c r="M148" s="1565" t="s">
        <v>4326</v>
      </c>
      <c r="N148" s="1566" t="s">
        <v>4327</v>
      </c>
      <c r="O148" s="1567"/>
      <c r="P148" s="1564">
        <v>1105</v>
      </c>
      <c r="Q148" s="1560" t="s">
        <v>4328</v>
      </c>
      <c r="R148" s="1565" t="s">
        <v>4329</v>
      </c>
      <c r="S148" s="1566" t="s">
        <v>4330</v>
      </c>
      <c r="T148" s="243"/>
      <c r="U148" s="243"/>
      <c r="V148" s="243"/>
      <c r="W148" s="243"/>
      <c r="X148" s="243"/>
      <c r="Y148" s="243"/>
      <c r="Z148" s="243"/>
      <c r="AA148" s="243"/>
      <c r="AB148" s="243"/>
      <c r="AC148" s="243"/>
      <c r="AD148" s="243"/>
    </row>
    <row r="149" spans="1:30">
      <c r="A149" s="1564">
        <v>134</v>
      </c>
      <c r="B149" s="1560">
        <v>2697</v>
      </c>
      <c r="C149" s="1565" t="s">
        <v>4331</v>
      </c>
      <c r="E149" s="1567"/>
      <c r="F149" s="1564">
        <v>458</v>
      </c>
      <c r="G149" s="1560" t="s">
        <v>4332</v>
      </c>
      <c r="H149" s="1565" t="s">
        <v>4333</v>
      </c>
      <c r="I149" s="1566" t="s">
        <v>4334</v>
      </c>
      <c r="J149" s="1567"/>
      <c r="K149" s="1564">
        <v>782</v>
      </c>
      <c r="L149" s="1560" t="s">
        <v>4335</v>
      </c>
      <c r="M149" s="1565" t="s">
        <v>4336</v>
      </c>
      <c r="N149" s="1566" t="s">
        <v>4337</v>
      </c>
      <c r="O149" s="1567"/>
      <c r="P149" s="1564">
        <v>1106</v>
      </c>
      <c r="Q149" s="1560" t="s">
        <v>4338</v>
      </c>
      <c r="R149" s="1565" t="s">
        <v>4339</v>
      </c>
      <c r="S149" s="1566" t="s">
        <v>4340</v>
      </c>
      <c r="T149" s="243"/>
      <c r="U149" s="243"/>
      <c r="V149" s="243"/>
      <c r="W149" s="243"/>
      <c r="X149" s="243"/>
      <c r="Y149" s="243"/>
      <c r="Z149" s="243"/>
      <c r="AA149" s="243"/>
      <c r="AB149" s="243"/>
      <c r="AC149" s="243"/>
      <c r="AD149" s="243"/>
    </row>
    <row r="150" spans="1:30">
      <c r="A150" s="1564">
        <v>135</v>
      </c>
      <c r="B150" s="1560">
        <v>2699</v>
      </c>
      <c r="C150" s="1565" t="s">
        <v>4341</v>
      </c>
      <c r="D150" s="1566" t="s">
        <v>4342</v>
      </c>
      <c r="E150" s="1567"/>
      <c r="F150" s="1564">
        <v>459</v>
      </c>
      <c r="G150" s="1560" t="s">
        <v>4343</v>
      </c>
      <c r="H150" s="1565" t="s">
        <v>4344</v>
      </c>
      <c r="I150" s="1566" t="s">
        <v>4345</v>
      </c>
      <c r="J150" s="1567"/>
      <c r="K150" s="1564">
        <v>783</v>
      </c>
      <c r="L150" s="1560" t="s">
        <v>4346</v>
      </c>
      <c r="M150" s="1565" t="s">
        <v>4347</v>
      </c>
      <c r="N150" s="1566" t="s">
        <v>4348</v>
      </c>
      <c r="O150" s="1567"/>
      <c r="P150" s="1564">
        <v>1107</v>
      </c>
      <c r="Q150" s="1560" t="s">
        <v>4349</v>
      </c>
      <c r="R150" s="1565" t="s">
        <v>4350</v>
      </c>
      <c r="S150" s="1566" t="s">
        <v>4351</v>
      </c>
      <c r="T150" s="243"/>
      <c r="U150" s="243"/>
      <c r="V150" s="243"/>
      <c r="W150" s="243"/>
      <c r="X150" s="243"/>
      <c r="Y150" s="243"/>
      <c r="Z150" s="243"/>
      <c r="AA150" s="243"/>
      <c r="AB150" s="243"/>
      <c r="AC150" s="243"/>
      <c r="AD150" s="243"/>
    </row>
    <row r="151" spans="1:30">
      <c r="A151" s="1564">
        <v>136</v>
      </c>
      <c r="B151" s="1560" t="s">
        <v>4352</v>
      </c>
      <c r="C151" s="1565" t="s">
        <v>4353</v>
      </c>
      <c r="D151" s="1566" t="s">
        <v>4354</v>
      </c>
      <c r="E151" s="1567"/>
      <c r="F151" s="1564">
        <v>460</v>
      </c>
      <c r="G151" s="1560" t="s">
        <v>4355</v>
      </c>
      <c r="H151" s="1565" t="s">
        <v>4356</v>
      </c>
      <c r="I151" s="1566" t="s">
        <v>4357</v>
      </c>
      <c r="J151" s="1567"/>
      <c r="K151" s="1564">
        <v>784</v>
      </c>
      <c r="L151" s="1560" t="s">
        <v>4358</v>
      </c>
      <c r="M151" s="1565" t="s">
        <v>4359</v>
      </c>
      <c r="N151" s="1566" t="s">
        <v>4360</v>
      </c>
      <c r="O151" s="1567"/>
      <c r="P151" s="1564">
        <v>1108</v>
      </c>
      <c r="Q151" s="1560" t="s">
        <v>4361</v>
      </c>
      <c r="R151" s="1565" t="s">
        <v>4362</v>
      </c>
      <c r="S151" s="1566" t="s">
        <v>4363</v>
      </c>
      <c r="T151" s="243"/>
      <c r="U151" s="243"/>
      <c r="V151" s="243"/>
      <c r="W151" s="243"/>
      <c r="X151" s="243"/>
      <c r="Y151" s="243"/>
      <c r="Z151" s="243"/>
      <c r="AA151" s="243"/>
      <c r="AB151" s="243"/>
      <c r="AC151" s="243"/>
      <c r="AD151" s="243"/>
    </row>
    <row r="152" spans="1:30">
      <c r="A152" s="1564">
        <v>137</v>
      </c>
      <c r="B152" s="1560" t="s">
        <v>4364</v>
      </c>
      <c r="C152" s="1565" t="s">
        <v>4365</v>
      </c>
      <c r="D152" s="1566" t="s">
        <v>4366</v>
      </c>
      <c r="E152" s="1567"/>
      <c r="F152" s="1564">
        <v>461</v>
      </c>
      <c r="G152" s="1560" t="s">
        <v>4367</v>
      </c>
      <c r="H152" s="1565" t="s">
        <v>4368</v>
      </c>
      <c r="I152" s="1566" t="s">
        <v>4369</v>
      </c>
      <c r="J152" s="1567"/>
      <c r="K152" s="1564">
        <v>785</v>
      </c>
      <c r="L152" s="1560" t="s">
        <v>4370</v>
      </c>
      <c r="M152" s="1565" t="s">
        <v>4371</v>
      </c>
      <c r="N152" s="1566" t="s">
        <v>4372</v>
      </c>
      <c r="O152" s="1567"/>
      <c r="P152" s="1564">
        <v>1109</v>
      </c>
      <c r="Q152" s="1560" t="s">
        <v>4373</v>
      </c>
      <c r="R152" s="1565" t="s">
        <v>4374</v>
      </c>
      <c r="S152" s="1566" t="s">
        <v>4375</v>
      </c>
      <c r="T152" s="243"/>
      <c r="U152" s="243"/>
      <c r="V152" s="243"/>
      <c r="W152" s="243"/>
      <c r="X152" s="243"/>
      <c r="Y152" s="243"/>
      <c r="Z152" s="243"/>
      <c r="AA152" s="243"/>
      <c r="AB152" s="243"/>
      <c r="AC152" s="243"/>
      <c r="AD152" s="243"/>
    </row>
    <row r="153" spans="1:30">
      <c r="A153" s="1564">
        <v>138</v>
      </c>
      <c r="B153" s="1560" t="s">
        <v>4376</v>
      </c>
      <c r="C153" s="1565" t="s">
        <v>4377</v>
      </c>
      <c r="D153" s="1566" t="s">
        <v>4378</v>
      </c>
      <c r="E153" s="1567"/>
      <c r="F153" s="1564">
        <v>462</v>
      </c>
      <c r="G153" s="1560" t="s">
        <v>4379</v>
      </c>
      <c r="H153" s="1565" t="s">
        <v>4380</v>
      </c>
      <c r="I153" s="1566" t="s">
        <v>4381</v>
      </c>
      <c r="J153" s="1567"/>
      <c r="K153" s="1564">
        <v>786</v>
      </c>
      <c r="L153" s="1560" t="s">
        <v>4382</v>
      </c>
      <c r="M153" s="1565" t="s">
        <v>4383</v>
      </c>
      <c r="N153" s="1566" t="s">
        <v>4384</v>
      </c>
      <c r="O153" s="1567"/>
      <c r="P153" s="1564">
        <v>1110</v>
      </c>
      <c r="Q153" s="1560" t="s">
        <v>4385</v>
      </c>
      <c r="R153" s="1565" t="s">
        <v>4386</v>
      </c>
      <c r="S153" s="1566" t="s">
        <v>4387</v>
      </c>
      <c r="T153" s="243"/>
      <c r="U153" s="243"/>
      <c r="V153" s="243"/>
      <c r="W153" s="243"/>
      <c r="X153" s="243"/>
      <c r="Y153" s="243"/>
      <c r="Z153" s="243"/>
      <c r="AA153" s="243"/>
      <c r="AB153" s="243"/>
      <c r="AC153" s="243"/>
      <c r="AD153" s="243"/>
    </row>
    <row r="154" spans="1:30">
      <c r="A154" s="1564">
        <v>139</v>
      </c>
      <c r="B154" s="1560" t="s">
        <v>4388</v>
      </c>
      <c r="C154" s="1565" t="s">
        <v>4389</v>
      </c>
      <c r="D154" s="1566" t="s">
        <v>4390</v>
      </c>
      <c r="E154" s="1567"/>
      <c r="F154" s="1564">
        <v>463</v>
      </c>
      <c r="G154" s="1560" t="s">
        <v>4391</v>
      </c>
      <c r="H154" s="1565" t="s">
        <v>4392</v>
      </c>
      <c r="I154" s="1566" t="s">
        <v>4393</v>
      </c>
      <c r="J154" s="1567"/>
      <c r="K154" s="1564">
        <v>787</v>
      </c>
      <c r="L154" s="1560" t="s">
        <v>4394</v>
      </c>
      <c r="M154" s="1565" t="s">
        <v>4395</v>
      </c>
      <c r="N154" s="1566" t="s">
        <v>4396</v>
      </c>
      <c r="O154" s="1567"/>
      <c r="P154" s="1564">
        <v>1111</v>
      </c>
      <c r="Q154" s="1560" t="s">
        <v>4397</v>
      </c>
      <c r="R154" s="1565" t="s">
        <v>4398</v>
      </c>
      <c r="S154" s="1566" t="s">
        <v>4399</v>
      </c>
      <c r="T154" s="243"/>
      <c r="U154" s="243"/>
      <c r="V154" s="243"/>
      <c r="W154" s="243"/>
      <c r="X154" s="243"/>
      <c r="Y154" s="243"/>
      <c r="Z154" s="243"/>
      <c r="AA154" s="243"/>
      <c r="AB154" s="243"/>
      <c r="AC154" s="243"/>
      <c r="AD154" s="243"/>
    </row>
    <row r="155" spans="1:30">
      <c r="A155" s="1564">
        <v>140</v>
      </c>
      <c r="B155" s="1560" t="s">
        <v>4400</v>
      </c>
      <c r="C155" s="1565" t="s">
        <v>4401</v>
      </c>
      <c r="D155" s="1566" t="s">
        <v>4402</v>
      </c>
      <c r="E155" s="1567"/>
      <c r="F155" s="1564">
        <v>464</v>
      </c>
      <c r="G155" s="1560" t="s">
        <v>4403</v>
      </c>
      <c r="H155" s="1565" t="s">
        <v>4404</v>
      </c>
      <c r="I155" s="1566" t="s">
        <v>4405</v>
      </c>
      <c r="J155" s="1567"/>
      <c r="K155" s="1564">
        <v>788</v>
      </c>
      <c r="L155" s="1560" t="s">
        <v>4406</v>
      </c>
      <c r="M155" s="1565" t="s">
        <v>4407</v>
      </c>
      <c r="N155" s="1566" t="s">
        <v>4408</v>
      </c>
      <c r="O155" s="1567"/>
      <c r="P155" s="1564">
        <v>1112</v>
      </c>
      <c r="Q155" s="1560" t="s">
        <v>4409</v>
      </c>
      <c r="R155" s="1565" t="s">
        <v>4410</v>
      </c>
      <c r="S155" s="1566" t="s">
        <v>1046</v>
      </c>
      <c r="T155" s="243"/>
      <c r="U155" s="243"/>
      <c r="V155" s="243"/>
      <c r="W155" s="243"/>
      <c r="X155" s="243"/>
      <c r="Y155" s="243"/>
      <c r="Z155" s="243"/>
      <c r="AA155" s="243"/>
      <c r="AB155" s="243"/>
      <c r="AC155" s="243"/>
      <c r="AD155" s="243"/>
    </row>
    <row r="156" spans="1:30">
      <c r="A156" s="1564">
        <v>141</v>
      </c>
      <c r="B156" s="1560" t="s">
        <v>4411</v>
      </c>
      <c r="C156" s="1565" t="s">
        <v>4412</v>
      </c>
      <c r="D156" s="1566" t="s">
        <v>4413</v>
      </c>
      <c r="E156" s="1567"/>
      <c r="F156" s="1564">
        <v>465</v>
      </c>
      <c r="G156" s="1560" t="s">
        <v>4414</v>
      </c>
      <c r="H156" s="1565" t="s">
        <v>4415</v>
      </c>
      <c r="I156" s="1566" t="s">
        <v>4416</v>
      </c>
      <c r="J156" s="1567"/>
      <c r="K156" s="1564">
        <v>789</v>
      </c>
      <c r="L156" s="1560" t="s">
        <v>4417</v>
      </c>
      <c r="M156" s="1565" t="s">
        <v>4418</v>
      </c>
      <c r="N156" s="1566" t="s">
        <v>4419</v>
      </c>
      <c r="O156" s="1567"/>
      <c r="P156" s="1564">
        <v>1113</v>
      </c>
      <c r="Q156" s="1560" t="s">
        <v>4420</v>
      </c>
      <c r="R156" s="1565" t="s">
        <v>4421</v>
      </c>
      <c r="S156" s="1566" t="s">
        <v>4422</v>
      </c>
      <c r="T156" s="243"/>
      <c r="U156" s="243"/>
      <c r="V156" s="243"/>
      <c r="W156" s="243"/>
      <c r="X156" s="243"/>
      <c r="Y156" s="243"/>
      <c r="Z156" s="243"/>
      <c r="AA156" s="243"/>
      <c r="AB156" s="243"/>
      <c r="AC156" s="243"/>
      <c r="AD156" s="243"/>
    </row>
    <row r="157" spans="1:30">
      <c r="A157" s="1564">
        <v>142</v>
      </c>
      <c r="B157" s="1560" t="s">
        <v>4423</v>
      </c>
      <c r="C157" s="1565" t="s">
        <v>4424</v>
      </c>
      <c r="D157" s="1566" t="s">
        <v>4425</v>
      </c>
      <c r="E157" s="1567"/>
      <c r="F157" s="1564">
        <v>466</v>
      </c>
      <c r="G157" s="1560" t="s">
        <v>4426</v>
      </c>
      <c r="H157" s="1565" t="s">
        <v>4427</v>
      </c>
      <c r="I157" s="1566" t="s">
        <v>4428</v>
      </c>
      <c r="J157" s="1567"/>
      <c r="K157" s="1564">
        <v>790</v>
      </c>
      <c r="L157" s="1560" t="s">
        <v>4429</v>
      </c>
      <c r="M157" s="1565" t="s">
        <v>4430</v>
      </c>
      <c r="N157" s="1566" t="s">
        <v>4431</v>
      </c>
      <c r="O157" s="1567"/>
      <c r="P157" s="1564">
        <v>1114</v>
      </c>
      <c r="Q157" s="1560" t="s">
        <v>4432</v>
      </c>
      <c r="R157" s="1565" t="s">
        <v>4433</v>
      </c>
      <c r="S157" s="1566" t="s">
        <v>4434</v>
      </c>
      <c r="T157" s="243"/>
      <c r="U157" s="243"/>
      <c r="V157" s="243"/>
      <c r="W157" s="243"/>
      <c r="X157" s="243"/>
      <c r="Y157" s="243"/>
      <c r="Z157" s="243"/>
      <c r="AA157" s="243"/>
      <c r="AB157" s="243"/>
      <c r="AC157" s="243"/>
      <c r="AD157" s="243"/>
    </row>
    <row r="158" spans="1:30">
      <c r="A158" s="1564">
        <v>143</v>
      </c>
      <c r="B158" s="1560" t="s">
        <v>4435</v>
      </c>
      <c r="C158" s="1565" t="s">
        <v>4436</v>
      </c>
      <c r="D158" s="1566" t="s">
        <v>4437</v>
      </c>
      <c r="E158" s="1567"/>
      <c r="F158" s="1564">
        <v>467</v>
      </c>
      <c r="G158" s="1560" t="s">
        <v>4438</v>
      </c>
      <c r="H158" s="1565" t="s">
        <v>4439</v>
      </c>
      <c r="I158" s="1566" t="s">
        <v>4440</v>
      </c>
      <c r="J158" s="1567"/>
      <c r="K158" s="1564">
        <v>791</v>
      </c>
      <c r="L158" s="1560" t="s">
        <v>4441</v>
      </c>
      <c r="M158" s="1565" t="s">
        <v>4442</v>
      </c>
      <c r="N158" s="1566" t="s">
        <v>4443</v>
      </c>
      <c r="O158" s="1567"/>
      <c r="P158" s="1564">
        <v>1115</v>
      </c>
      <c r="Q158" s="1560" t="s">
        <v>4444</v>
      </c>
      <c r="R158" s="1565" t="s">
        <v>4445</v>
      </c>
      <c r="S158" s="1566" t="s">
        <v>4446</v>
      </c>
      <c r="T158" s="243"/>
      <c r="U158" s="243"/>
      <c r="V158" s="243"/>
      <c r="W158" s="243"/>
      <c r="X158" s="243"/>
      <c r="Y158" s="243"/>
      <c r="Z158" s="243"/>
      <c r="AA158" s="243"/>
      <c r="AB158" s="243"/>
      <c r="AC158" s="243"/>
      <c r="AD158" s="243"/>
    </row>
    <row r="159" spans="1:30">
      <c r="A159" s="1564">
        <v>144</v>
      </c>
      <c r="B159" s="1560" t="s">
        <v>4447</v>
      </c>
      <c r="C159" s="1565" t="s">
        <v>4448</v>
      </c>
      <c r="D159" s="1566" t="s">
        <v>4449</v>
      </c>
      <c r="E159" s="1567"/>
      <c r="F159" s="1564">
        <v>468</v>
      </c>
      <c r="G159" s="1560" t="s">
        <v>4450</v>
      </c>
      <c r="H159" s="1565" t="s">
        <v>4451</v>
      </c>
      <c r="I159" s="1566" t="s">
        <v>4452</v>
      </c>
      <c r="J159" s="1567"/>
      <c r="K159" s="1564">
        <v>792</v>
      </c>
      <c r="L159" s="1560" t="s">
        <v>4453</v>
      </c>
      <c r="M159" s="1565" t="s">
        <v>4454</v>
      </c>
      <c r="N159" s="1566" t="s">
        <v>4455</v>
      </c>
      <c r="O159" s="1567"/>
      <c r="P159" s="1564">
        <v>1116</v>
      </c>
      <c r="Q159" s="1560" t="s">
        <v>4456</v>
      </c>
      <c r="R159" s="1565" t="s">
        <v>4457</v>
      </c>
      <c r="S159" s="1566" t="s">
        <v>4458</v>
      </c>
      <c r="T159" s="243"/>
      <c r="U159" s="243"/>
      <c r="V159" s="243"/>
      <c r="W159" s="243"/>
      <c r="X159" s="243"/>
      <c r="Y159" s="243"/>
      <c r="Z159" s="243"/>
      <c r="AA159" s="243"/>
      <c r="AB159" s="243"/>
      <c r="AC159" s="243"/>
      <c r="AD159" s="243"/>
    </row>
    <row r="160" spans="1:30">
      <c r="A160" s="1564">
        <v>145</v>
      </c>
      <c r="B160" s="1560" t="s">
        <v>4459</v>
      </c>
      <c r="C160" s="1565" t="s">
        <v>4460</v>
      </c>
      <c r="D160" s="1566" t="s">
        <v>4461</v>
      </c>
      <c r="E160" s="1567"/>
      <c r="F160" s="1564">
        <v>469</v>
      </c>
      <c r="G160" s="1560" t="s">
        <v>4462</v>
      </c>
      <c r="H160" s="1565" t="s">
        <v>4463</v>
      </c>
      <c r="I160" s="1566" t="s">
        <v>4464</v>
      </c>
      <c r="J160" s="1567"/>
      <c r="K160" s="1564">
        <v>793</v>
      </c>
      <c r="L160" s="1560" t="s">
        <v>4465</v>
      </c>
      <c r="M160" s="1565" t="s">
        <v>4466</v>
      </c>
      <c r="N160" s="1566" t="s">
        <v>4467</v>
      </c>
      <c r="O160" s="1567"/>
      <c r="P160" s="1564">
        <v>1117</v>
      </c>
      <c r="Q160" s="1560" t="s">
        <v>4468</v>
      </c>
      <c r="R160" s="1565" t="s">
        <v>4469</v>
      </c>
      <c r="S160" s="1566" t="s">
        <v>4470</v>
      </c>
      <c r="T160" s="243"/>
      <c r="U160" s="243"/>
      <c r="V160" s="243"/>
      <c r="W160" s="243"/>
      <c r="X160" s="243"/>
      <c r="Y160" s="243"/>
      <c r="Z160" s="243"/>
      <c r="AA160" s="243"/>
      <c r="AB160" s="243"/>
      <c r="AC160" s="243"/>
      <c r="AD160" s="243"/>
    </row>
    <row r="161" spans="1:30">
      <c r="A161" s="1564">
        <v>146</v>
      </c>
      <c r="B161" s="1560" t="s">
        <v>4471</v>
      </c>
      <c r="C161" s="1565" t="s">
        <v>4472</v>
      </c>
      <c r="D161" s="1566" t="s">
        <v>4473</v>
      </c>
      <c r="E161" s="1567"/>
      <c r="F161" s="1564">
        <v>470</v>
      </c>
      <c r="G161" s="1560" t="s">
        <v>4474</v>
      </c>
      <c r="H161" s="1565" t="s">
        <v>4475</v>
      </c>
      <c r="I161" s="1566" t="s">
        <v>4476</v>
      </c>
      <c r="J161" s="1567"/>
      <c r="K161" s="1564">
        <v>794</v>
      </c>
      <c r="L161" s="1560" t="s">
        <v>4477</v>
      </c>
      <c r="M161" s="1565" t="s">
        <v>4478</v>
      </c>
      <c r="N161" s="1566" t="s">
        <v>4479</v>
      </c>
      <c r="O161" s="1567"/>
      <c r="P161" s="1564">
        <v>1118</v>
      </c>
      <c r="Q161" s="1560" t="s">
        <v>4480</v>
      </c>
      <c r="R161" s="1565" t="s">
        <v>4481</v>
      </c>
      <c r="S161" s="1566" t="s">
        <v>4482</v>
      </c>
      <c r="T161" s="243"/>
      <c r="U161" s="243"/>
      <c r="V161" s="243"/>
      <c r="W161" s="243"/>
      <c r="X161" s="243"/>
      <c r="Y161" s="243"/>
      <c r="Z161" s="243"/>
      <c r="AA161" s="243"/>
      <c r="AB161" s="243"/>
      <c r="AC161" s="243"/>
      <c r="AD161" s="243"/>
    </row>
    <row r="162" spans="1:30">
      <c r="A162" s="1564">
        <v>147</v>
      </c>
      <c r="B162" s="1560" t="s">
        <v>4483</v>
      </c>
      <c r="C162" s="1565" t="s">
        <v>4484</v>
      </c>
      <c r="D162" s="1566" t="s">
        <v>4485</v>
      </c>
      <c r="E162" s="1567"/>
      <c r="F162" s="1564">
        <v>471</v>
      </c>
      <c r="G162" s="1560" t="s">
        <v>4486</v>
      </c>
      <c r="H162" s="1565" t="s">
        <v>4487</v>
      </c>
      <c r="I162" s="1566" t="s">
        <v>4488</v>
      </c>
      <c r="J162" s="1567"/>
      <c r="K162" s="1564">
        <v>795</v>
      </c>
      <c r="L162" s="1560" t="s">
        <v>4489</v>
      </c>
      <c r="M162" s="1565" t="s">
        <v>4490</v>
      </c>
      <c r="N162" s="1566" t="s">
        <v>4491</v>
      </c>
      <c r="O162" s="1567"/>
      <c r="P162" s="1564">
        <v>1119</v>
      </c>
      <c r="Q162" s="1560" t="s">
        <v>4492</v>
      </c>
      <c r="R162" s="1565" t="s">
        <v>4493</v>
      </c>
      <c r="S162" s="1566" t="s">
        <v>4494</v>
      </c>
      <c r="T162" s="243"/>
      <c r="U162" s="243"/>
      <c r="V162" s="243"/>
      <c r="W162" s="243"/>
      <c r="X162" s="243"/>
      <c r="Y162" s="243"/>
      <c r="Z162" s="243"/>
      <c r="AA162" s="243"/>
      <c r="AB162" s="243"/>
      <c r="AC162" s="243"/>
      <c r="AD162" s="243"/>
    </row>
    <row r="163" spans="1:30">
      <c r="A163" s="1564">
        <v>148</v>
      </c>
      <c r="B163" s="1560" t="s">
        <v>4495</v>
      </c>
      <c r="C163" s="1565" t="s">
        <v>4496</v>
      </c>
      <c r="D163" s="1566" t="s">
        <v>4497</v>
      </c>
      <c r="E163" s="1567"/>
      <c r="F163" s="1564">
        <v>472</v>
      </c>
      <c r="G163" s="1560" t="s">
        <v>4498</v>
      </c>
      <c r="H163" s="1565" t="s">
        <v>4499</v>
      </c>
      <c r="I163" s="1566" t="s">
        <v>4500</v>
      </c>
      <c r="J163" s="1567"/>
      <c r="K163" s="1564">
        <v>796</v>
      </c>
      <c r="L163" s="1560" t="s">
        <v>4501</v>
      </c>
      <c r="M163" s="1565" t="s">
        <v>4502</v>
      </c>
      <c r="N163" s="1566" t="s">
        <v>4503</v>
      </c>
      <c r="O163" s="1567"/>
      <c r="P163" s="1564">
        <v>1120</v>
      </c>
      <c r="Q163" s="1560" t="s">
        <v>4504</v>
      </c>
      <c r="R163" s="1565" t="s">
        <v>4505</v>
      </c>
      <c r="S163" s="1566" t="s">
        <v>4506</v>
      </c>
      <c r="T163" s="243"/>
      <c r="U163" s="243"/>
      <c r="V163" s="243"/>
      <c r="W163" s="243"/>
      <c r="X163" s="243"/>
      <c r="Y163" s="243"/>
      <c r="Z163" s="243"/>
      <c r="AA163" s="243"/>
      <c r="AB163" s="243"/>
      <c r="AC163" s="243"/>
      <c r="AD163" s="243"/>
    </row>
    <row r="164" spans="1:30">
      <c r="A164" s="1564">
        <v>149</v>
      </c>
      <c r="B164" s="1560" t="s">
        <v>4507</v>
      </c>
      <c r="C164" s="1565" t="s">
        <v>4508</v>
      </c>
      <c r="D164" s="1566" t="s">
        <v>4509</v>
      </c>
      <c r="E164" s="1567"/>
      <c r="F164" s="1564">
        <v>473</v>
      </c>
      <c r="G164" s="1560" t="s">
        <v>4510</v>
      </c>
      <c r="H164" s="1565" t="s">
        <v>4511</v>
      </c>
      <c r="I164" s="1566" t="s">
        <v>4512</v>
      </c>
      <c r="J164" s="1567"/>
      <c r="K164" s="1564">
        <v>797</v>
      </c>
      <c r="L164" s="1560" t="s">
        <v>4513</v>
      </c>
      <c r="M164" s="1565" t="s">
        <v>4514</v>
      </c>
      <c r="N164" s="1566" t="s">
        <v>4515</v>
      </c>
      <c r="O164" s="1567"/>
      <c r="P164" s="1564">
        <v>1121</v>
      </c>
      <c r="Q164" s="1560" t="s">
        <v>4516</v>
      </c>
      <c r="R164" s="1565" t="s">
        <v>4517</v>
      </c>
      <c r="S164" s="1566" t="s">
        <v>76</v>
      </c>
      <c r="T164" s="243"/>
      <c r="U164" s="243"/>
      <c r="V164" s="243"/>
      <c r="W164" s="243"/>
      <c r="X164" s="243"/>
      <c r="Y164" s="243"/>
      <c r="Z164" s="243"/>
      <c r="AA164" s="243"/>
      <c r="AB164" s="243"/>
      <c r="AC164" s="243"/>
      <c r="AD164" s="243"/>
    </row>
    <row r="165" spans="1:30">
      <c r="A165" s="1564">
        <v>150</v>
      </c>
      <c r="B165" s="1560" t="s">
        <v>4518</v>
      </c>
      <c r="C165" s="1565" t="s">
        <v>4519</v>
      </c>
      <c r="D165" s="1566" t="s">
        <v>4520</v>
      </c>
      <c r="E165" s="1567"/>
      <c r="F165" s="1564">
        <v>474</v>
      </c>
      <c r="G165" s="1560" t="s">
        <v>4521</v>
      </c>
      <c r="H165" s="1565" t="s">
        <v>4522</v>
      </c>
      <c r="I165" s="1566" t="s">
        <v>4523</v>
      </c>
      <c r="J165" s="1567"/>
      <c r="K165" s="1564">
        <v>798</v>
      </c>
      <c r="L165" s="1560" t="s">
        <v>4524</v>
      </c>
      <c r="M165" s="1565" t="s">
        <v>4525</v>
      </c>
      <c r="N165" s="1566" t="s">
        <v>4526</v>
      </c>
      <c r="O165" s="1567"/>
      <c r="P165" s="1564">
        <v>1122</v>
      </c>
      <c r="Q165" s="1560" t="s">
        <v>4527</v>
      </c>
      <c r="R165" s="1565" t="s">
        <v>4528</v>
      </c>
      <c r="S165" s="1566" t="s">
        <v>4529</v>
      </c>
      <c r="T165" s="243"/>
      <c r="U165" s="243"/>
      <c r="V165" s="243"/>
      <c r="W165" s="243"/>
      <c r="X165" s="243"/>
      <c r="Y165" s="243"/>
      <c r="Z165" s="243"/>
      <c r="AA165" s="243"/>
      <c r="AB165" s="243"/>
      <c r="AC165" s="243"/>
      <c r="AD165" s="243"/>
    </row>
    <row r="166" spans="1:30">
      <c r="A166" s="1564">
        <v>151</v>
      </c>
      <c r="B166" s="1560" t="s">
        <v>4530</v>
      </c>
      <c r="C166" s="1565" t="s">
        <v>4531</v>
      </c>
      <c r="D166" s="1566" t="s">
        <v>4532</v>
      </c>
      <c r="E166" s="1567"/>
      <c r="F166" s="1564">
        <v>475</v>
      </c>
      <c r="G166" s="1560" t="s">
        <v>4533</v>
      </c>
      <c r="H166" s="1565" t="s">
        <v>4534</v>
      </c>
      <c r="I166" s="1566" t="s">
        <v>4535</v>
      </c>
      <c r="J166" s="1567"/>
      <c r="K166" s="1564">
        <v>799</v>
      </c>
      <c r="L166" s="1560" t="s">
        <v>4536</v>
      </c>
      <c r="M166" s="1565" t="s">
        <v>4537</v>
      </c>
      <c r="N166" s="1566" t="s">
        <v>4538</v>
      </c>
      <c r="O166" s="1567"/>
      <c r="P166" s="1564">
        <v>1123</v>
      </c>
      <c r="Q166" s="1560" t="s">
        <v>4539</v>
      </c>
      <c r="R166" s="1565" t="s">
        <v>4540</v>
      </c>
      <c r="S166" s="1566" t="s">
        <v>4541</v>
      </c>
      <c r="T166" s="243"/>
      <c r="U166" s="243"/>
      <c r="V166" s="243"/>
      <c r="W166" s="243"/>
      <c r="X166" s="243"/>
      <c r="Y166" s="243"/>
      <c r="Z166" s="243"/>
      <c r="AA166" s="243"/>
      <c r="AB166" s="243"/>
      <c r="AC166" s="243"/>
      <c r="AD166" s="243"/>
    </row>
    <row r="167" spans="1:30">
      <c r="A167" s="1564">
        <v>152</v>
      </c>
      <c r="B167" s="1560" t="s">
        <v>4542</v>
      </c>
      <c r="C167" s="1565" t="s">
        <v>4543</v>
      </c>
      <c r="D167" s="1566" t="s">
        <v>4544</v>
      </c>
      <c r="E167" s="1567"/>
      <c r="F167" s="1564">
        <v>476</v>
      </c>
      <c r="G167" s="1560" t="s">
        <v>4545</v>
      </c>
      <c r="H167" s="1565" t="s">
        <v>4546</v>
      </c>
      <c r="I167" s="1566" t="s">
        <v>4547</v>
      </c>
      <c r="J167" s="1567"/>
      <c r="K167" s="1564">
        <v>800</v>
      </c>
      <c r="L167" s="1560" t="s">
        <v>4548</v>
      </c>
      <c r="M167" s="1565" t="s">
        <v>4549</v>
      </c>
      <c r="N167" s="1566" t="s">
        <v>4550</v>
      </c>
      <c r="O167" s="1567"/>
      <c r="P167" s="1564">
        <v>1124</v>
      </c>
      <c r="Q167" s="1560" t="s">
        <v>4551</v>
      </c>
      <c r="R167" s="1565" t="s">
        <v>4552</v>
      </c>
      <c r="S167" s="1566" t="s">
        <v>4553</v>
      </c>
      <c r="T167" s="243"/>
      <c r="U167" s="243"/>
      <c r="V167" s="243"/>
      <c r="W167" s="243"/>
      <c r="X167" s="243"/>
      <c r="Y167" s="243"/>
      <c r="Z167" s="243"/>
      <c r="AA167" s="243"/>
      <c r="AB167" s="243"/>
      <c r="AC167" s="243"/>
      <c r="AD167" s="243"/>
    </row>
    <row r="168" spans="1:30">
      <c r="A168" s="1564">
        <v>153</v>
      </c>
      <c r="B168" s="1560" t="s">
        <v>4554</v>
      </c>
      <c r="C168" s="1565" t="s">
        <v>4555</v>
      </c>
      <c r="D168" s="1566" t="s">
        <v>4556</v>
      </c>
      <c r="E168" s="1567"/>
      <c r="F168" s="1564">
        <v>477</v>
      </c>
      <c r="G168" s="1560" t="s">
        <v>4557</v>
      </c>
      <c r="H168" s="1565" t="s">
        <v>4558</v>
      </c>
      <c r="I168" s="1566" t="s">
        <v>4559</v>
      </c>
      <c r="J168" s="1567"/>
      <c r="K168" s="1564">
        <v>801</v>
      </c>
      <c r="L168" s="1560" t="s">
        <v>4560</v>
      </c>
      <c r="M168" s="1565" t="s">
        <v>4561</v>
      </c>
      <c r="N168" s="1566" t="s">
        <v>4550</v>
      </c>
      <c r="O168" s="1567"/>
      <c r="P168" s="1564">
        <v>1125</v>
      </c>
      <c r="Q168" s="1560" t="s">
        <v>4562</v>
      </c>
      <c r="R168" s="1565" t="s">
        <v>4563</v>
      </c>
      <c r="S168" s="1566" t="s">
        <v>4564</v>
      </c>
      <c r="T168" s="243"/>
      <c r="U168" s="243"/>
      <c r="V168" s="243"/>
      <c r="W168" s="243"/>
      <c r="X168" s="243"/>
      <c r="Y168" s="243"/>
      <c r="Z168" s="243"/>
      <c r="AA168" s="243"/>
      <c r="AB168" s="243"/>
      <c r="AC168" s="243"/>
      <c r="AD168" s="243"/>
    </row>
    <row r="169" spans="1:30">
      <c r="A169" s="1564">
        <v>154</v>
      </c>
      <c r="B169" s="1560" t="s">
        <v>4565</v>
      </c>
      <c r="C169" s="1565" t="s">
        <v>4566</v>
      </c>
      <c r="D169" s="1566" t="s">
        <v>4567</v>
      </c>
      <c r="E169" s="1567"/>
      <c r="F169" s="1564">
        <v>478</v>
      </c>
      <c r="G169" s="1560" t="s">
        <v>4568</v>
      </c>
      <c r="H169" s="1565" t="s">
        <v>4569</v>
      </c>
      <c r="I169" s="1566" t="s">
        <v>4570</v>
      </c>
      <c r="J169" s="1567"/>
      <c r="K169" s="1564">
        <v>802</v>
      </c>
      <c r="L169" s="1560" t="s">
        <v>4571</v>
      </c>
      <c r="M169" s="1565" t="s">
        <v>4572</v>
      </c>
      <c r="N169" s="1566" t="s">
        <v>4573</v>
      </c>
      <c r="O169" s="1567"/>
      <c r="P169" s="1564">
        <v>1126</v>
      </c>
      <c r="Q169" s="1560" t="s">
        <v>4574</v>
      </c>
      <c r="R169" s="1565" t="s">
        <v>4575</v>
      </c>
      <c r="S169" s="1566" t="s">
        <v>4576</v>
      </c>
      <c r="T169" s="243"/>
      <c r="U169" s="243"/>
      <c r="V169" s="243"/>
      <c r="W169" s="243"/>
      <c r="X169" s="243"/>
      <c r="Y169" s="243"/>
      <c r="Z169" s="243"/>
      <c r="AA169" s="243"/>
      <c r="AB169" s="243"/>
      <c r="AC169" s="243"/>
      <c r="AD169" s="243"/>
    </row>
    <row r="170" spans="1:30">
      <c r="A170" s="1564">
        <v>155</v>
      </c>
      <c r="B170" s="1560" t="s">
        <v>4577</v>
      </c>
      <c r="C170" s="1565" t="s">
        <v>4578</v>
      </c>
      <c r="D170" s="1566" t="s">
        <v>4579</v>
      </c>
      <c r="E170" s="1567"/>
      <c r="F170" s="1564">
        <v>479</v>
      </c>
      <c r="G170" s="1560" t="s">
        <v>4580</v>
      </c>
      <c r="H170" s="1565" t="s">
        <v>4581</v>
      </c>
      <c r="I170" s="1566" t="s">
        <v>4582</v>
      </c>
      <c r="J170" s="1567"/>
      <c r="K170" s="1564">
        <v>803</v>
      </c>
      <c r="L170" s="1560" t="s">
        <v>4583</v>
      </c>
      <c r="M170" s="1565" t="s">
        <v>4584</v>
      </c>
      <c r="N170" s="1566" t="s">
        <v>3882</v>
      </c>
      <c r="O170" s="1567"/>
      <c r="P170" s="1564">
        <v>1127</v>
      </c>
      <c r="Q170" s="1560" t="s">
        <v>4585</v>
      </c>
      <c r="R170" s="1565" t="s">
        <v>4586</v>
      </c>
      <c r="S170" s="1566" t="s">
        <v>4587</v>
      </c>
      <c r="T170" s="243"/>
      <c r="U170" s="243"/>
      <c r="V170" s="243"/>
      <c r="W170" s="243"/>
      <c r="X170" s="243"/>
      <c r="Y170" s="243"/>
      <c r="Z170" s="243"/>
      <c r="AA170" s="243"/>
      <c r="AB170" s="243"/>
      <c r="AC170" s="243"/>
      <c r="AD170" s="243"/>
    </row>
    <row r="171" spans="1:30">
      <c r="A171" s="1564">
        <v>156</v>
      </c>
      <c r="B171" s="1560" t="s">
        <v>4588</v>
      </c>
      <c r="C171" s="1565" t="s">
        <v>4589</v>
      </c>
      <c r="D171" s="1566" t="s">
        <v>4590</v>
      </c>
      <c r="E171" s="1567"/>
      <c r="F171" s="1564">
        <v>480</v>
      </c>
      <c r="G171" s="1560" t="s">
        <v>4591</v>
      </c>
      <c r="H171" s="1565" t="s">
        <v>4592</v>
      </c>
      <c r="I171" s="1566" t="s">
        <v>4593</v>
      </c>
      <c r="J171" s="1567"/>
      <c r="K171" s="1564">
        <v>804</v>
      </c>
      <c r="L171" s="1560" t="s">
        <v>4594</v>
      </c>
      <c r="M171" s="1565" t="s">
        <v>4595</v>
      </c>
      <c r="N171" s="1566" t="s">
        <v>4596</v>
      </c>
      <c r="O171" s="1567"/>
      <c r="P171" s="1564">
        <v>1128</v>
      </c>
      <c r="Q171" s="1560" t="s">
        <v>4597</v>
      </c>
      <c r="R171" s="1565" t="s">
        <v>4598</v>
      </c>
      <c r="S171" s="1566" t="s">
        <v>4599</v>
      </c>
      <c r="T171" s="243"/>
      <c r="U171" s="243"/>
      <c r="V171" s="243"/>
      <c r="W171" s="243"/>
      <c r="X171" s="243"/>
      <c r="Y171" s="243"/>
      <c r="Z171" s="243"/>
      <c r="AA171" s="243"/>
      <c r="AB171" s="243"/>
      <c r="AC171" s="243"/>
      <c r="AD171" s="243"/>
    </row>
    <row r="172" spans="1:30">
      <c r="A172" s="1564">
        <v>157</v>
      </c>
      <c r="B172" s="1560" t="s">
        <v>4600</v>
      </c>
      <c r="C172" s="1565" t="s">
        <v>4601</v>
      </c>
      <c r="D172" s="1566" t="s">
        <v>4602</v>
      </c>
      <c r="E172" s="1567"/>
      <c r="F172" s="1564">
        <v>481</v>
      </c>
      <c r="G172" s="1560" t="s">
        <v>4603</v>
      </c>
      <c r="H172" s="1565" t="s">
        <v>4604</v>
      </c>
      <c r="I172" s="1566" t="s">
        <v>4605</v>
      </c>
      <c r="J172" s="1567"/>
      <c r="K172" s="1564">
        <v>805</v>
      </c>
      <c r="L172" s="1560" t="s">
        <v>4606</v>
      </c>
      <c r="M172" s="1565" t="s">
        <v>4607</v>
      </c>
      <c r="N172" s="1566" t="s">
        <v>4608</v>
      </c>
      <c r="O172" s="1567"/>
      <c r="P172" s="1564">
        <v>1129</v>
      </c>
      <c r="Q172" s="1560" t="s">
        <v>4609</v>
      </c>
      <c r="R172" s="1565" t="s">
        <v>4610</v>
      </c>
      <c r="S172" s="1566" t="s">
        <v>4611</v>
      </c>
      <c r="T172" s="243"/>
      <c r="U172" s="243"/>
      <c r="V172" s="243"/>
      <c r="W172" s="243"/>
      <c r="X172" s="243"/>
      <c r="Y172" s="243"/>
      <c r="Z172" s="243"/>
      <c r="AA172" s="243"/>
      <c r="AB172" s="243"/>
      <c r="AC172" s="243"/>
      <c r="AD172" s="243"/>
    </row>
    <row r="173" spans="1:30">
      <c r="A173" s="1564">
        <v>158</v>
      </c>
      <c r="B173" s="1560" t="s">
        <v>4612</v>
      </c>
      <c r="C173" s="1565" t="s">
        <v>4613</v>
      </c>
      <c r="D173" s="1566" t="s">
        <v>4614</v>
      </c>
      <c r="E173" s="1567"/>
      <c r="F173" s="1564">
        <v>482</v>
      </c>
      <c r="G173" s="1560" t="s">
        <v>4615</v>
      </c>
      <c r="H173" s="1565" t="s">
        <v>4616</v>
      </c>
      <c r="I173" s="1566" t="s">
        <v>4617</v>
      </c>
      <c r="J173" s="1567"/>
      <c r="K173" s="1564">
        <v>806</v>
      </c>
      <c r="L173" s="1560" t="s">
        <v>4618</v>
      </c>
      <c r="M173" s="1565" t="s">
        <v>4619</v>
      </c>
      <c r="N173" s="1566" t="s">
        <v>4620</v>
      </c>
      <c r="O173" s="1567"/>
      <c r="P173" s="1564">
        <v>1130</v>
      </c>
      <c r="Q173" s="1560" t="s">
        <v>4621</v>
      </c>
      <c r="R173" s="1565" t="s">
        <v>4622</v>
      </c>
      <c r="S173" s="1566" t="s">
        <v>4623</v>
      </c>
      <c r="T173" s="243"/>
      <c r="U173" s="243"/>
      <c r="V173" s="243"/>
      <c r="W173" s="243"/>
      <c r="X173" s="243"/>
      <c r="Y173" s="243"/>
      <c r="Z173" s="243"/>
      <c r="AA173" s="243"/>
      <c r="AB173" s="243"/>
      <c r="AC173" s="243"/>
      <c r="AD173" s="243"/>
    </row>
    <row r="174" spans="1:30">
      <c r="A174" s="1564">
        <v>159</v>
      </c>
      <c r="B174" s="1560" t="s">
        <v>4624</v>
      </c>
      <c r="C174" s="1565" t="s">
        <v>4625</v>
      </c>
      <c r="D174" s="1566" t="s">
        <v>4626</v>
      </c>
      <c r="E174" s="1567"/>
      <c r="F174" s="1564">
        <v>483</v>
      </c>
      <c r="G174" s="1560" t="s">
        <v>4627</v>
      </c>
      <c r="H174" s="1565" t="s">
        <v>4628</v>
      </c>
      <c r="I174" s="1566" t="s">
        <v>4629</v>
      </c>
      <c r="J174" s="1567"/>
      <c r="K174" s="1564">
        <v>807</v>
      </c>
      <c r="L174" s="1560" t="s">
        <v>4630</v>
      </c>
      <c r="M174" s="1565" t="s">
        <v>4631</v>
      </c>
      <c r="N174" s="1566" t="s">
        <v>4632</v>
      </c>
      <c r="O174" s="1567"/>
      <c r="P174" s="1564">
        <v>1131</v>
      </c>
      <c r="Q174" s="1560" t="s">
        <v>4633</v>
      </c>
      <c r="R174" s="1565" t="s">
        <v>2821</v>
      </c>
      <c r="S174" s="1566" t="s">
        <v>4634</v>
      </c>
      <c r="T174" s="243"/>
      <c r="U174" s="243"/>
      <c r="V174" s="243"/>
      <c r="W174" s="243"/>
      <c r="X174" s="243"/>
      <c r="Y174" s="243"/>
      <c r="Z174" s="243"/>
      <c r="AA174" s="243"/>
      <c r="AB174" s="243"/>
      <c r="AC174" s="243"/>
      <c r="AD174" s="243"/>
    </row>
    <row r="175" spans="1:30">
      <c r="A175" s="1564">
        <v>160</v>
      </c>
      <c r="B175" s="1560" t="s">
        <v>4635</v>
      </c>
      <c r="C175" s="1565" t="s">
        <v>4636</v>
      </c>
      <c r="D175" s="1566" t="s">
        <v>4637</v>
      </c>
      <c r="E175" s="1567"/>
      <c r="F175" s="1564">
        <v>484</v>
      </c>
      <c r="G175" s="1560" t="s">
        <v>4638</v>
      </c>
      <c r="H175" s="1565" t="s">
        <v>4639</v>
      </c>
      <c r="I175" s="1566" t="s">
        <v>4640</v>
      </c>
      <c r="J175" s="1567"/>
      <c r="K175" s="1564">
        <v>808</v>
      </c>
      <c r="L175" s="1560" t="s">
        <v>4641</v>
      </c>
      <c r="M175" s="1565" t="s">
        <v>4642</v>
      </c>
      <c r="N175" s="1566" t="s">
        <v>4643</v>
      </c>
      <c r="O175" s="1567"/>
      <c r="P175" s="1564">
        <v>1132</v>
      </c>
      <c r="Q175" s="1560" t="s">
        <v>4644</v>
      </c>
      <c r="R175" s="1565" t="s">
        <v>4645</v>
      </c>
      <c r="S175" s="1566" t="s">
        <v>4646</v>
      </c>
      <c r="T175" s="243"/>
      <c r="U175" s="243"/>
      <c r="V175" s="243"/>
      <c r="W175" s="243"/>
      <c r="X175" s="243"/>
      <c r="Y175" s="243"/>
      <c r="Z175" s="243"/>
      <c r="AA175" s="243"/>
      <c r="AB175" s="243"/>
      <c r="AC175" s="243"/>
      <c r="AD175" s="243"/>
    </row>
    <row r="176" spans="1:30">
      <c r="A176" s="1564">
        <v>161</v>
      </c>
      <c r="B176" s="1560" t="s">
        <v>4647</v>
      </c>
      <c r="C176" s="1565" t="s">
        <v>4648</v>
      </c>
      <c r="D176" s="1566" t="s">
        <v>4649</v>
      </c>
      <c r="E176" s="1567"/>
      <c r="F176" s="1564">
        <v>485</v>
      </c>
      <c r="G176" s="1560" t="s">
        <v>4650</v>
      </c>
      <c r="H176" s="1565" t="s">
        <v>4651</v>
      </c>
      <c r="I176" s="1566" t="s">
        <v>4652</v>
      </c>
      <c r="J176" s="1567"/>
      <c r="K176" s="1564">
        <v>809</v>
      </c>
      <c r="L176" s="1560" t="s">
        <v>4653</v>
      </c>
      <c r="M176" s="1565" t="s">
        <v>4654</v>
      </c>
      <c r="N176" s="1566" t="s">
        <v>4655</v>
      </c>
      <c r="O176" s="1567"/>
      <c r="P176" s="1564">
        <v>1133</v>
      </c>
      <c r="Q176" s="1560" t="s">
        <v>4656</v>
      </c>
      <c r="R176" s="1565" t="s">
        <v>4657</v>
      </c>
      <c r="S176" s="1566" t="s">
        <v>4658</v>
      </c>
      <c r="T176" s="243"/>
      <c r="U176" s="243"/>
      <c r="V176" s="243"/>
      <c r="W176" s="243"/>
      <c r="X176" s="243"/>
      <c r="Y176" s="243"/>
      <c r="Z176" s="243"/>
      <c r="AA176" s="243"/>
      <c r="AB176" s="243"/>
      <c r="AC176" s="243"/>
      <c r="AD176" s="243"/>
    </row>
    <row r="177" spans="1:30">
      <c r="A177" s="1564">
        <v>162</v>
      </c>
      <c r="B177" s="1560" t="s">
        <v>4659</v>
      </c>
      <c r="C177" s="1565" t="s">
        <v>4660</v>
      </c>
      <c r="D177" s="1566" t="s">
        <v>4661</v>
      </c>
      <c r="E177" s="1567"/>
      <c r="F177" s="1564">
        <v>486</v>
      </c>
      <c r="G177" s="1560" t="s">
        <v>4662</v>
      </c>
      <c r="H177" s="1565" t="s">
        <v>4663</v>
      </c>
      <c r="I177" s="1566" t="s">
        <v>4664</v>
      </c>
      <c r="J177" s="1567"/>
      <c r="K177" s="1564">
        <v>810</v>
      </c>
      <c r="L177" s="1560" t="s">
        <v>4665</v>
      </c>
      <c r="M177" s="1565" t="s">
        <v>4666</v>
      </c>
      <c r="N177" s="1566" t="s">
        <v>4166</v>
      </c>
      <c r="O177" s="1567"/>
      <c r="P177" s="1564">
        <v>1134</v>
      </c>
      <c r="Q177" s="1560" t="s">
        <v>4667</v>
      </c>
      <c r="R177" s="1565" t="s">
        <v>2820</v>
      </c>
      <c r="S177" s="1566" t="s">
        <v>4668</v>
      </c>
      <c r="T177" s="243"/>
      <c r="U177" s="243"/>
      <c r="V177" s="243"/>
      <c r="W177" s="243"/>
      <c r="X177" s="243"/>
      <c r="Y177" s="243"/>
      <c r="Z177" s="243"/>
      <c r="AA177" s="243"/>
      <c r="AB177" s="243"/>
      <c r="AC177" s="243"/>
      <c r="AD177" s="243"/>
    </row>
    <row r="178" spans="1:30">
      <c r="A178" s="1564">
        <v>163</v>
      </c>
      <c r="B178" s="1560" t="s">
        <v>4669</v>
      </c>
      <c r="C178" s="1565" t="s">
        <v>4670</v>
      </c>
      <c r="D178" s="1566" t="s">
        <v>4671</v>
      </c>
      <c r="E178" s="1567"/>
      <c r="F178" s="1564">
        <v>487</v>
      </c>
      <c r="G178" s="1560" t="s">
        <v>4672</v>
      </c>
      <c r="H178" s="1565" t="s">
        <v>4673</v>
      </c>
      <c r="I178" s="1566" t="s">
        <v>4674</v>
      </c>
      <c r="J178" s="1567"/>
      <c r="K178" s="1564">
        <v>811</v>
      </c>
      <c r="L178" s="1560" t="s">
        <v>4675</v>
      </c>
      <c r="M178" s="1565" t="s">
        <v>4676</v>
      </c>
      <c r="N178" s="1566" t="s">
        <v>4677</v>
      </c>
      <c r="O178" s="1567"/>
      <c r="P178" s="1564">
        <v>1135</v>
      </c>
      <c r="Q178" s="1560" t="s">
        <v>4678</v>
      </c>
      <c r="R178" s="1565" t="s">
        <v>4679</v>
      </c>
      <c r="S178" s="1566" t="s">
        <v>4680</v>
      </c>
      <c r="T178" s="243"/>
      <c r="U178" s="243"/>
      <c r="V178" s="243"/>
      <c r="W178" s="243"/>
      <c r="X178" s="243"/>
      <c r="Y178" s="243"/>
      <c r="Z178" s="243"/>
      <c r="AA178" s="243"/>
      <c r="AB178" s="243"/>
      <c r="AC178" s="243"/>
      <c r="AD178" s="243"/>
    </row>
    <row r="179" spans="1:30">
      <c r="A179" s="1564">
        <v>164</v>
      </c>
      <c r="B179" s="1560" t="s">
        <v>4681</v>
      </c>
      <c r="C179" s="1565" t="s">
        <v>4682</v>
      </c>
      <c r="D179" s="1566" t="s">
        <v>4683</v>
      </c>
      <c r="E179" s="1567"/>
      <c r="F179" s="1564">
        <v>488</v>
      </c>
      <c r="G179" s="1560" t="s">
        <v>4684</v>
      </c>
      <c r="H179" s="1565" t="s">
        <v>4685</v>
      </c>
      <c r="I179" s="1566" t="s">
        <v>4686</v>
      </c>
      <c r="J179" s="1567"/>
      <c r="K179" s="1564">
        <v>812</v>
      </c>
      <c r="L179" s="1560" t="s">
        <v>4687</v>
      </c>
      <c r="M179" s="1565" t="s">
        <v>4688</v>
      </c>
      <c r="N179" s="1566" t="s">
        <v>4689</v>
      </c>
      <c r="O179" s="1567"/>
      <c r="P179" s="1564">
        <v>1136</v>
      </c>
      <c r="Q179" s="1560" t="s">
        <v>4690</v>
      </c>
      <c r="R179" s="1565" t="s">
        <v>4691</v>
      </c>
      <c r="S179" s="1566" t="s">
        <v>4692</v>
      </c>
      <c r="T179" s="243"/>
      <c r="U179" s="243"/>
      <c r="V179" s="243"/>
      <c r="W179" s="243"/>
      <c r="X179" s="243"/>
      <c r="Y179" s="243"/>
      <c r="Z179" s="243"/>
      <c r="AA179" s="243"/>
      <c r="AB179" s="243"/>
      <c r="AC179" s="243"/>
      <c r="AD179" s="243"/>
    </row>
    <row r="180" spans="1:30">
      <c r="A180" s="1564">
        <v>165</v>
      </c>
      <c r="B180" s="1560">
        <v>30</v>
      </c>
      <c r="C180" s="1565" t="s">
        <v>680</v>
      </c>
      <c r="D180" s="1566" t="s">
        <v>4693</v>
      </c>
      <c r="E180" s="1567"/>
      <c r="F180" s="1564">
        <v>489</v>
      </c>
      <c r="G180" s="1560" t="s">
        <v>4694</v>
      </c>
      <c r="H180" s="1565" t="s">
        <v>4695</v>
      </c>
      <c r="I180" s="1566" t="s">
        <v>4696</v>
      </c>
      <c r="J180" s="1567"/>
      <c r="K180" s="1564">
        <v>813</v>
      </c>
      <c r="L180" s="1560" t="s">
        <v>4697</v>
      </c>
      <c r="M180" s="1565" t="s">
        <v>4698</v>
      </c>
      <c r="N180" s="1566" t="s">
        <v>4699</v>
      </c>
      <c r="O180" s="1567"/>
      <c r="P180" s="1564">
        <v>1137</v>
      </c>
      <c r="Q180" s="1560" t="s">
        <v>4700</v>
      </c>
      <c r="R180" s="1565" t="s">
        <v>4701</v>
      </c>
      <c r="S180" s="1566" t="s">
        <v>4702</v>
      </c>
      <c r="T180" s="243"/>
      <c r="U180" s="243"/>
      <c r="V180" s="243"/>
      <c r="W180" s="243"/>
      <c r="X180" s="243"/>
      <c r="Y180" s="243"/>
      <c r="Z180" s="243"/>
      <c r="AA180" s="243"/>
      <c r="AB180" s="243"/>
      <c r="AC180" s="243"/>
      <c r="AD180" s="243"/>
    </row>
    <row r="181" spans="1:30">
      <c r="A181" s="1564">
        <v>166</v>
      </c>
      <c r="B181" s="1560">
        <v>2139</v>
      </c>
      <c r="C181" s="1565" t="s">
        <v>4703</v>
      </c>
      <c r="D181" s="1566" t="s">
        <v>4704</v>
      </c>
      <c r="E181" s="1567"/>
      <c r="F181" s="1564">
        <v>490</v>
      </c>
      <c r="G181" s="1560" t="s">
        <v>4705</v>
      </c>
      <c r="H181" s="1565" t="s">
        <v>4706</v>
      </c>
      <c r="I181" s="1566" t="s">
        <v>4707</v>
      </c>
      <c r="J181" s="1567"/>
      <c r="K181" s="1564">
        <v>814</v>
      </c>
      <c r="L181" s="1560" t="s">
        <v>4708</v>
      </c>
      <c r="M181" s="1565" t="s">
        <v>4709</v>
      </c>
      <c r="N181" s="1566" t="s">
        <v>4710</v>
      </c>
      <c r="O181" s="1567"/>
      <c r="P181" s="1564">
        <v>1138</v>
      </c>
      <c r="Q181" s="1560" t="s">
        <v>4711</v>
      </c>
      <c r="R181" s="1565" t="s">
        <v>4712</v>
      </c>
      <c r="S181" s="1566" t="s">
        <v>4713</v>
      </c>
      <c r="T181" s="243"/>
      <c r="U181" s="243"/>
      <c r="V181" s="243"/>
      <c r="W181" s="243"/>
      <c r="X181" s="243"/>
      <c r="Y181" s="243"/>
      <c r="Z181" s="243"/>
      <c r="AA181" s="243"/>
      <c r="AB181" s="243"/>
      <c r="AC181" s="243"/>
      <c r="AD181" s="243"/>
    </row>
    <row r="182" spans="1:30">
      <c r="A182" s="1564">
        <v>167</v>
      </c>
      <c r="B182" s="1560" t="s">
        <v>4714</v>
      </c>
      <c r="C182" s="1565" t="s">
        <v>4715</v>
      </c>
      <c r="D182" s="1566" t="s">
        <v>4716</v>
      </c>
      <c r="E182" s="1567"/>
      <c r="F182" s="1564">
        <v>491</v>
      </c>
      <c r="G182" s="1560" t="s">
        <v>4717</v>
      </c>
      <c r="H182" s="1565" t="s">
        <v>4718</v>
      </c>
      <c r="I182" s="1566" t="s">
        <v>4719</v>
      </c>
      <c r="J182" s="1567"/>
      <c r="K182" s="1564">
        <v>815</v>
      </c>
      <c r="L182" s="1560" t="s">
        <v>4720</v>
      </c>
      <c r="M182" s="1565" t="s">
        <v>4721</v>
      </c>
      <c r="N182" s="1566" t="s">
        <v>4722</v>
      </c>
      <c r="O182" s="1567"/>
      <c r="P182" s="1564">
        <v>1139</v>
      </c>
      <c r="Q182" s="1560" t="s">
        <v>4723</v>
      </c>
      <c r="R182" s="1565" t="s">
        <v>4724</v>
      </c>
      <c r="T182" s="243"/>
      <c r="U182" s="243"/>
      <c r="V182" s="243"/>
      <c r="W182" s="243"/>
      <c r="X182" s="243"/>
      <c r="Y182" s="243"/>
      <c r="Z182" s="243"/>
      <c r="AA182" s="243"/>
      <c r="AB182" s="243"/>
      <c r="AC182" s="243"/>
      <c r="AD182" s="243"/>
    </row>
    <row r="183" spans="1:30">
      <c r="A183" s="1564">
        <v>168</v>
      </c>
      <c r="B183" s="1560">
        <v>2122</v>
      </c>
      <c r="C183" s="1565" t="s">
        <v>4725</v>
      </c>
      <c r="D183" s="1566" t="s">
        <v>4726</v>
      </c>
      <c r="E183" s="1567"/>
      <c r="F183" s="1564">
        <v>492</v>
      </c>
      <c r="G183" s="1560" t="s">
        <v>4727</v>
      </c>
      <c r="H183" s="1565" t="s">
        <v>4728</v>
      </c>
      <c r="I183" s="1566" t="s">
        <v>4729</v>
      </c>
      <c r="J183" s="1567"/>
      <c r="K183" s="1564">
        <v>816</v>
      </c>
      <c r="L183" s="1560" t="s">
        <v>4730</v>
      </c>
      <c r="M183" s="1565" t="s">
        <v>4731</v>
      </c>
      <c r="N183" s="1566" t="s">
        <v>4732</v>
      </c>
      <c r="O183" s="1567"/>
      <c r="P183" s="1564">
        <v>1140</v>
      </c>
      <c r="Q183" s="1560" t="s">
        <v>4733</v>
      </c>
      <c r="R183" s="1565" t="s">
        <v>4734</v>
      </c>
      <c r="S183" s="1566" t="s">
        <v>4735</v>
      </c>
      <c r="T183" s="243"/>
      <c r="U183" s="243"/>
      <c r="V183" s="243"/>
      <c r="W183" s="243"/>
      <c r="X183" s="243"/>
      <c r="Y183" s="243"/>
      <c r="Z183" s="243"/>
      <c r="AA183" s="243"/>
      <c r="AB183" s="243"/>
      <c r="AC183" s="243"/>
      <c r="AD183" s="243"/>
    </row>
    <row r="184" spans="1:30">
      <c r="A184" s="1564">
        <v>169</v>
      </c>
      <c r="B184" s="1560" t="s">
        <v>4736</v>
      </c>
      <c r="C184" s="1565" t="s">
        <v>4737</v>
      </c>
      <c r="D184" s="1566" t="s">
        <v>4738</v>
      </c>
      <c r="E184" s="1567"/>
      <c r="F184" s="1564">
        <v>493</v>
      </c>
      <c r="G184" s="1560" t="s">
        <v>4739</v>
      </c>
      <c r="H184" s="1565" t="s">
        <v>4740</v>
      </c>
      <c r="I184" s="1566" t="s">
        <v>4741</v>
      </c>
      <c r="J184" s="1567"/>
      <c r="K184" s="1564">
        <v>817</v>
      </c>
      <c r="L184" s="1560" t="s">
        <v>4742</v>
      </c>
      <c r="M184" s="1565" t="s">
        <v>4743</v>
      </c>
      <c r="N184" s="1566" t="s">
        <v>4744</v>
      </c>
      <c r="O184" s="1567"/>
      <c r="P184" s="1564">
        <v>1141</v>
      </c>
      <c r="Q184" s="1560" t="s">
        <v>4745</v>
      </c>
      <c r="R184" s="1565" t="s">
        <v>4746</v>
      </c>
      <c r="S184" s="1566" t="s">
        <v>4747</v>
      </c>
      <c r="T184" s="243"/>
      <c r="U184" s="243"/>
      <c r="V184" s="243"/>
      <c r="W184" s="243"/>
      <c r="X184" s="243"/>
      <c r="Y184" s="243"/>
      <c r="Z184" s="243"/>
      <c r="AA184" s="243"/>
      <c r="AB184" s="243"/>
      <c r="AC184" s="243"/>
      <c r="AD184" s="243"/>
    </row>
    <row r="185" spans="1:30">
      <c r="A185" s="1564">
        <v>170</v>
      </c>
      <c r="B185" s="1560" t="s">
        <v>4748</v>
      </c>
      <c r="C185" s="1565" t="s">
        <v>4749</v>
      </c>
      <c r="D185" s="1566" t="s">
        <v>4750</v>
      </c>
      <c r="E185" s="1567"/>
      <c r="F185" s="1564">
        <v>494</v>
      </c>
      <c r="G185" s="1560" t="s">
        <v>4751</v>
      </c>
      <c r="H185" s="1565" t="s">
        <v>4752</v>
      </c>
      <c r="I185" s="1566" t="s">
        <v>4753</v>
      </c>
      <c r="J185" s="1567"/>
      <c r="K185" s="1564">
        <v>818</v>
      </c>
      <c r="L185" s="1560" t="s">
        <v>4754</v>
      </c>
      <c r="M185" s="1565" t="s">
        <v>4755</v>
      </c>
      <c r="N185" s="1566" t="s">
        <v>4756</v>
      </c>
      <c r="O185" s="1567"/>
      <c r="P185" s="1564">
        <v>1142</v>
      </c>
      <c r="Q185" s="1560" t="s">
        <v>4757</v>
      </c>
      <c r="R185" s="1565" t="s">
        <v>4758</v>
      </c>
      <c r="S185" s="1566" t="s">
        <v>4759</v>
      </c>
      <c r="T185" s="243"/>
      <c r="U185" s="243"/>
      <c r="V185" s="243"/>
      <c r="W185" s="243"/>
      <c r="X185" s="243"/>
      <c r="Y185" s="243"/>
      <c r="Z185" s="243"/>
      <c r="AA185" s="243"/>
      <c r="AB185" s="243"/>
      <c r="AC185" s="243"/>
      <c r="AD185" s="243"/>
    </row>
    <row r="186" spans="1:30">
      <c r="A186" s="1564">
        <v>171</v>
      </c>
      <c r="B186" s="1560" t="s">
        <v>4760</v>
      </c>
      <c r="C186" s="1565" t="s">
        <v>4761</v>
      </c>
      <c r="D186" s="1566" t="s">
        <v>4762</v>
      </c>
      <c r="E186" s="1567"/>
      <c r="F186" s="1564">
        <v>495</v>
      </c>
      <c r="G186" s="1560" t="s">
        <v>4763</v>
      </c>
      <c r="H186" s="1565" t="s">
        <v>4764</v>
      </c>
      <c r="I186" s="1566" t="s">
        <v>4765</v>
      </c>
      <c r="J186" s="1567"/>
      <c r="K186" s="1564">
        <v>819</v>
      </c>
      <c r="L186" s="1560" t="s">
        <v>4766</v>
      </c>
      <c r="M186" s="1565" t="s">
        <v>4767</v>
      </c>
      <c r="N186" s="1566" t="s">
        <v>4768</v>
      </c>
      <c r="O186" s="1567"/>
      <c r="P186" s="1564">
        <v>1143</v>
      </c>
      <c r="Q186" s="1560" t="s">
        <v>4769</v>
      </c>
      <c r="R186" s="1565" t="s">
        <v>4770</v>
      </c>
      <c r="S186" s="1566" t="s">
        <v>4771</v>
      </c>
      <c r="T186" s="243"/>
      <c r="U186" s="243"/>
      <c r="V186" s="243"/>
      <c r="W186" s="243"/>
      <c r="X186" s="243"/>
      <c r="Y186" s="243"/>
      <c r="Z186" s="243"/>
      <c r="AA186" s="243"/>
      <c r="AB186" s="243"/>
      <c r="AC186" s="243"/>
      <c r="AD186" s="243"/>
    </row>
    <row r="187" spans="1:30">
      <c r="A187" s="1564">
        <v>172</v>
      </c>
      <c r="B187" s="1560" t="s">
        <v>4772</v>
      </c>
      <c r="C187" s="1565" t="s">
        <v>4773</v>
      </c>
      <c r="D187" s="1566" t="s">
        <v>4774</v>
      </c>
      <c r="E187" s="1567"/>
      <c r="F187" s="1564">
        <v>496</v>
      </c>
      <c r="G187" s="1560" t="s">
        <v>4775</v>
      </c>
      <c r="H187" s="1565" t="s">
        <v>4776</v>
      </c>
      <c r="I187" s="1566" t="s">
        <v>4777</v>
      </c>
      <c r="J187" s="1567"/>
      <c r="K187" s="1564">
        <v>820</v>
      </c>
      <c r="L187" s="1560" t="s">
        <v>4778</v>
      </c>
      <c r="M187" s="1565" t="s">
        <v>4779</v>
      </c>
      <c r="N187" s="1566" t="s">
        <v>4780</v>
      </c>
      <c r="O187" s="1567"/>
      <c r="P187" s="1564">
        <v>1144</v>
      </c>
      <c r="Q187" s="1560" t="s">
        <v>4781</v>
      </c>
      <c r="R187" s="1565" t="s">
        <v>4782</v>
      </c>
      <c r="S187" s="1566" t="s">
        <v>4783</v>
      </c>
      <c r="T187" s="243"/>
      <c r="U187" s="243"/>
      <c r="V187" s="243"/>
      <c r="W187" s="243"/>
      <c r="X187" s="243"/>
      <c r="Y187" s="243"/>
      <c r="Z187" s="243"/>
      <c r="AA187" s="243"/>
      <c r="AB187" s="243"/>
      <c r="AC187" s="243"/>
      <c r="AD187" s="243"/>
    </row>
    <row r="188" spans="1:30">
      <c r="A188" s="1564">
        <v>173</v>
      </c>
      <c r="B188" s="1560" t="s">
        <v>4784</v>
      </c>
      <c r="C188" s="1565" t="s">
        <v>4785</v>
      </c>
      <c r="D188" s="1566" t="s">
        <v>4786</v>
      </c>
      <c r="E188" s="1567"/>
      <c r="F188" s="1564">
        <v>497</v>
      </c>
      <c r="G188" s="1560" t="s">
        <v>4787</v>
      </c>
      <c r="H188" s="1565" t="s">
        <v>4788</v>
      </c>
      <c r="I188" s="1566" t="s">
        <v>4789</v>
      </c>
      <c r="J188" s="1567"/>
      <c r="K188" s="1564">
        <v>821</v>
      </c>
      <c r="L188" s="1560" t="s">
        <v>4790</v>
      </c>
      <c r="M188" s="1565" t="s">
        <v>4791</v>
      </c>
      <c r="N188" s="1566" t="s">
        <v>4792</v>
      </c>
      <c r="O188" s="1567"/>
      <c r="P188" s="1564">
        <v>1145</v>
      </c>
      <c r="Q188" s="1560" t="s">
        <v>4793</v>
      </c>
      <c r="R188" s="1565" t="s">
        <v>4794</v>
      </c>
      <c r="S188" s="1566" t="s">
        <v>4795</v>
      </c>
      <c r="T188" s="243"/>
      <c r="U188" s="243"/>
      <c r="V188" s="243"/>
      <c r="W188" s="243"/>
      <c r="X188" s="243"/>
      <c r="Y188" s="243"/>
      <c r="Z188" s="243"/>
      <c r="AA188" s="243"/>
      <c r="AB188" s="243"/>
      <c r="AC188" s="243"/>
      <c r="AD188" s="243"/>
    </row>
    <row r="189" spans="1:30">
      <c r="A189" s="1564">
        <v>174</v>
      </c>
      <c r="B189" s="1560" t="s">
        <v>4796</v>
      </c>
      <c r="C189" s="1565" t="s">
        <v>4797</v>
      </c>
      <c r="D189" s="1566" t="s">
        <v>4798</v>
      </c>
      <c r="E189" s="1567"/>
      <c r="F189" s="1564">
        <v>498</v>
      </c>
      <c r="G189" s="1560" t="s">
        <v>4799</v>
      </c>
      <c r="H189" s="1565" t="s">
        <v>4800</v>
      </c>
      <c r="I189" s="1566" t="s">
        <v>4801</v>
      </c>
      <c r="J189" s="1567"/>
      <c r="K189" s="1564">
        <v>822</v>
      </c>
      <c r="L189" s="1560" t="s">
        <v>4802</v>
      </c>
      <c r="M189" s="1565" t="s">
        <v>4803</v>
      </c>
      <c r="N189" s="1566" t="s">
        <v>4804</v>
      </c>
      <c r="O189" s="1567"/>
      <c r="P189" s="1564">
        <v>1146</v>
      </c>
      <c r="Q189" s="1560" t="s">
        <v>4805</v>
      </c>
      <c r="R189" s="1565" t="s">
        <v>4806</v>
      </c>
      <c r="S189" s="1566" t="s">
        <v>4807</v>
      </c>
      <c r="T189" s="243"/>
      <c r="U189" s="243"/>
      <c r="V189" s="243"/>
      <c r="W189" s="243"/>
      <c r="X189" s="243"/>
      <c r="Y189" s="243"/>
      <c r="Z189" s="243"/>
      <c r="AA189" s="243"/>
      <c r="AB189" s="243"/>
      <c r="AC189" s="243"/>
      <c r="AD189" s="243"/>
    </row>
    <row r="190" spans="1:30">
      <c r="A190" s="1564">
        <v>175</v>
      </c>
      <c r="B190" s="1560" t="s">
        <v>4808</v>
      </c>
      <c r="C190" s="1565" t="s">
        <v>4809</v>
      </c>
      <c r="D190" s="1566" t="s">
        <v>4810</v>
      </c>
      <c r="E190" s="1567"/>
      <c r="F190" s="1564">
        <v>499</v>
      </c>
      <c r="G190" s="1560" t="s">
        <v>4811</v>
      </c>
      <c r="H190" s="1565" t="s">
        <v>4812</v>
      </c>
      <c r="I190" s="1566" t="s">
        <v>4813</v>
      </c>
      <c r="J190" s="1567"/>
      <c r="K190" s="1564">
        <v>823</v>
      </c>
      <c r="L190" s="1560" t="s">
        <v>4814</v>
      </c>
      <c r="M190" s="1565" t="s">
        <v>4815</v>
      </c>
      <c r="N190" s="1566" t="s">
        <v>4816</v>
      </c>
      <c r="O190" s="1567"/>
      <c r="P190" s="1564">
        <v>1147</v>
      </c>
      <c r="Q190" s="1560" t="s">
        <v>4817</v>
      </c>
      <c r="R190" s="1565" t="s">
        <v>4818</v>
      </c>
      <c r="S190" s="1566" t="s">
        <v>4819</v>
      </c>
      <c r="T190" s="243"/>
      <c r="U190" s="243"/>
      <c r="V190" s="243"/>
      <c r="W190" s="243"/>
      <c r="X190" s="243"/>
      <c r="Y190" s="243"/>
      <c r="Z190" s="243"/>
      <c r="AA190" s="243"/>
      <c r="AB190" s="243"/>
      <c r="AC190" s="243"/>
      <c r="AD190" s="243"/>
    </row>
    <row r="191" spans="1:30">
      <c r="A191" s="1564">
        <v>176</v>
      </c>
      <c r="B191" s="1560" t="s">
        <v>4820</v>
      </c>
      <c r="C191" s="1565" t="s">
        <v>4821</v>
      </c>
      <c r="D191" s="1566" t="s">
        <v>4822</v>
      </c>
      <c r="E191" s="1567"/>
      <c r="F191" s="1564">
        <v>500</v>
      </c>
      <c r="G191" s="1560" t="s">
        <v>4823</v>
      </c>
      <c r="H191" s="1565" t="s">
        <v>4824</v>
      </c>
      <c r="I191" s="1566" t="s">
        <v>4825</v>
      </c>
      <c r="J191" s="1567"/>
      <c r="K191" s="1564">
        <v>824</v>
      </c>
      <c r="L191" s="1560" t="s">
        <v>4826</v>
      </c>
      <c r="M191" s="1565" t="s">
        <v>4827</v>
      </c>
      <c r="N191" s="1566" t="s">
        <v>4828</v>
      </c>
      <c r="O191" s="1567"/>
      <c r="P191" s="1564">
        <v>1148</v>
      </c>
      <c r="Q191" s="1560" t="s">
        <v>4829</v>
      </c>
      <c r="R191" s="1565" t="s">
        <v>4830</v>
      </c>
      <c r="S191" s="1566" t="s">
        <v>4831</v>
      </c>
      <c r="T191" s="243"/>
      <c r="U191" s="243"/>
      <c r="V191" s="243"/>
      <c r="W191" s="243"/>
      <c r="X191" s="243"/>
      <c r="Y191" s="243"/>
      <c r="Z191" s="243"/>
      <c r="AA191" s="243"/>
      <c r="AB191" s="243"/>
      <c r="AC191" s="243"/>
      <c r="AD191" s="243"/>
    </row>
    <row r="192" spans="1:30">
      <c r="A192" s="1564">
        <v>177</v>
      </c>
      <c r="B192" s="1560" t="s">
        <v>4832</v>
      </c>
      <c r="C192" s="1565" t="s">
        <v>4833</v>
      </c>
      <c r="D192" s="1566" t="s">
        <v>4834</v>
      </c>
      <c r="E192" s="1567"/>
      <c r="F192" s="1564">
        <v>501</v>
      </c>
      <c r="G192" s="1560" t="s">
        <v>4835</v>
      </c>
      <c r="H192" s="1565" t="s">
        <v>4836</v>
      </c>
      <c r="I192" s="1566" t="s">
        <v>4837</v>
      </c>
      <c r="J192" s="1567"/>
      <c r="K192" s="1564">
        <v>825</v>
      </c>
      <c r="L192" s="1560" t="s">
        <v>4838</v>
      </c>
      <c r="M192" s="1565" t="s">
        <v>4839</v>
      </c>
      <c r="N192" s="1566" t="s">
        <v>4840</v>
      </c>
      <c r="O192" s="1567"/>
      <c r="P192" s="1564">
        <v>1149</v>
      </c>
      <c r="Q192" s="1560" t="s">
        <v>4841</v>
      </c>
      <c r="R192" s="1565" t="s">
        <v>4842</v>
      </c>
      <c r="S192" s="1566" t="s">
        <v>4843</v>
      </c>
      <c r="T192" s="243"/>
      <c r="U192" s="243"/>
      <c r="V192" s="243"/>
      <c r="W192" s="243"/>
      <c r="X192" s="243"/>
      <c r="Y192" s="243"/>
      <c r="Z192" s="243"/>
      <c r="AA192" s="243"/>
      <c r="AB192" s="243"/>
      <c r="AC192" s="243"/>
      <c r="AD192" s="243"/>
    </row>
    <row r="193" spans="1:30">
      <c r="A193" s="1564">
        <v>178</v>
      </c>
      <c r="B193" s="1560" t="s">
        <v>4844</v>
      </c>
      <c r="C193" s="1565" t="s">
        <v>4845</v>
      </c>
      <c r="D193" s="1566" t="s">
        <v>4846</v>
      </c>
      <c r="E193" s="1567"/>
      <c r="F193" s="1564">
        <v>502</v>
      </c>
      <c r="G193" s="1560" t="s">
        <v>4847</v>
      </c>
      <c r="H193" s="1565" t="s">
        <v>4848</v>
      </c>
      <c r="I193" s="1566" t="s">
        <v>4849</v>
      </c>
      <c r="J193" s="1567"/>
      <c r="K193" s="1564">
        <v>826</v>
      </c>
      <c r="L193" s="1560" t="s">
        <v>4850</v>
      </c>
      <c r="M193" s="1565" t="s">
        <v>4851</v>
      </c>
      <c r="N193" s="1566" t="s">
        <v>4852</v>
      </c>
      <c r="O193" s="1567"/>
      <c r="P193" s="1564">
        <v>1150</v>
      </c>
      <c r="Q193" s="1560" t="s">
        <v>4853</v>
      </c>
      <c r="R193" s="1565" t="s">
        <v>4854</v>
      </c>
      <c r="S193" s="1566" t="s">
        <v>4855</v>
      </c>
      <c r="T193" s="243"/>
      <c r="U193" s="243"/>
      <c r="V193" s="243"/>
      <c r="W193" s="243"/>
      <c r="X193" s="243"/>
      <c r="Y193" s="243"/>
      <c r="Z193" s="243"/>
      <c r="AA193" s="243"/>
      <c r="AB193" s="243"/>
      <c r="AC193" s="243"/>
      <c r="AD193" s="243"/>
    </row>
    <row r="194" spans="1:30">
      <c r="A194" s="1564">
        <v>179</v>
      </c>
      <c r="B194" s="1560" t="s">
        <v>4856</v>
      </c>
      <c r="C194" s="1565" t="s">
        <v>4857</v>
      </c>
      <c r="D194" s="1566" t="s">
        <v>4858</v>
      </c>
      <c r="E194" s="1567"/>
      <c r="F194" s="1564">
        <v>503</v>
      </c>
      <c r="G194" s="1560" t="s">
        <v>4859</v>
      </c>
      <c r="H194" s="1565" t="s">
        <v>4860</v>
      </c>
      <c r="I194" s="1566" t="s">
        <v>4861</v>
      </c>
      <c r="J194" s="1567"/>
      <c r="K194" s="1564">
        <v>827</v>
      </c>
      <c r="L194" s="1560" t="s">
        <v>4862</v>
      </c>
      <c r="M194" s="1565" t="s">
        <v>4863</v>
      </c>
      <c r="N194" s="1566" t="s">
        <v>4864</v>
      </c>
      <c r="O194" s="1567"/>
      <c r="P194" s="1564">
        <v>1151</v>
      </c>
      <c r="Q194" s="1560" t="s">
        <v>4865</v>
      </c>
      <c r="R194" s="1565" t="s">
        <v>4866</v>
      </c>
      <c r="S194" s="1566" t="s">
        <v>4867</v>
      </c>
      <c r="T194" s="243"/>
      <c r="U194" s="243"/>
      <c r="V194" s="243"/>
      <c r="W194" s="243"/>
      <c r="X194" s="243"/>
      <c r="Y194" s="243"/>
      <c r="Z194" s="243"/>
      <c r="AA194" s="243"/>
      <c r="AB194" s="243"/>
      <c r="AC194" s="243"/>
      <c r="AD194" s="243"/>
    </row>
    <row r="195" spans="1:30">
      <c r="A195" s="1564">
        <v>180</v>
      </c>
      <c r="B195" s="1560" t="s">
        <v>4868</v>
      </c>
      <c r="C195" s="1565" t="s">
        <v>4869</v>
      </c>
      <c r="D195" s="1566" t="s">
        <v>4870</v>
      </c>
      <c r="E195" s="1567"/>
      <c r="F195" s="1564">
        <v>504</v>
      </c>
      <c r="G195" s="1560" t="s">
        <v>4871</v>
      </c>
      <c r="H195" s="1565" t="s">
        <v>4872</v>
      </c>
      <c r="I195" s="1566" t="s">
        <v>4873</v>
      </c>
      <c r="J195" s="1567"/>
      <c r="K195" s="1564">
        <v>828</v>
      </c>
      <c r="L195" s="1560" t="s">
        <v>4874</v>
      </c>
      <c r="M195" s="1565" t="s">
        <v>4875</v>
      </c>
      <c r="N195" s="1566" t="s">
        <v>4876</v>
      </c>
      <c r="O195" s="1567"/>
      <c r="P195" s="1564">
        <v>1152</v>
      </c>
      <c r="Q195" s="1560" t="s">
        <v>4877</v>
      </c>
      <c r="R195" s="1565" t="s">
        <v>4878</v>
      </c>
      <c r="S195" s="1566" t="s">
        <v>4879</v>
      </c>
      <c r="T195" s="243"/>
      <c r="U195" s="243"/>
      <c r="V195" s="243"/>
      <c r="W195" s="243"/>
      <c r="X195" s="243"/>
      <c r="Y195" s="243"/>
      <c r="Z195" s="243"/>
      <c r="AA195" s="243"/>
      <c r="AB195" s="243"/>
      <c r="AC195" s="243"/>
      <c r="AD195" s="243"/>
    </row>
    <row r="196" spans="1:30">
      <c r="A196" s="1564">
        <v>181</v>
      </c>
      <c r="B196" s="1560" t="s">
        <v>4880</v>
      </c>
      <c r="C196" s="1565" t="s">
        <v>4881</v>
      </c>
      <c r="D196" s="1566" t="s">
        <v>4882</v>
      </c>
      <c r="E196" s="1567"/>
      <c r="F196" s="1564">
        <v>505</v>
      </c>
      <c r="G196" s="1560" t="s">
        <v>4883</v>
      </c>
      <c r="H196" s="1565" t="s">
        <v>4884</v>
      </c>
      <c r="I196" s="1566" t="s">
        <v>4885</v>
      </c>
      <c r="J196" s="1567"/>
      <c r="K196" s="1564">
        <v>829</v>
      </c>
      <c r="L196" s="1560" t="s">
        <v>4886</v>
      </c>
      <c r="M196" s="1565" t="s">
        <v>4887</v>
      </c>
      <c r="N196" s="1566" t="s">
        <v>4888</v>
      </c>
      <c r="O196" s="1567"/>
      <c r="P196" s="1564">
        <v>1153</v>
      </c>
      <c r="Q196" s="1560" t="s">
        <v>4889</v>
      </c>
      <c r="R196" s="1565" t="s">
        <v>4890</v>
      </c>
      <c r="S196" s="1566" t="s">
        <v>4891</v>
      </c>
      <c r="T196" s="243"/>
      <c r="U196" s="243"/>
      <c r="V196" s="243"/>
      <c r="W196" s="243"/>
      <c r="X196" s="243"/>
      <c r="Y196" s="243"/>
      <c r="Z196" s="243"/>
      <c r="AA196" s="243"/>
      <c r="AB196" s="243"/>
      <c r="AC196" s="243"/>
      <c r="AD196" s="243"/>
    </row>
    <row r="197" spans="1:30">
      <c r="A197" s="1564">
        <v>182</v>
      </c>
      <c r="B197" s="1560" t="s">
        <v>4892</v>
      </c>
      <c r="C197" s="1565" t="s">
        <v>4893</v>
      </c>
      <c r="D197" s="1566" t="s">
        <v>4894</v>
      </c>
      <c r="E197" s="1567"/>
      <c r="F197" s="1564">
        <v>506</v>
      </c>
      <c r="G197" s="1560" t="s">
        <v>4895</v>
      </c>
      <c r="H197" s="1565" t="s">
        <v>4896</v>
      </c>
      <c r="I197" s="1566" t="s">
        <v>4897</v>
      </c>
      <c r="J197" s="1567"/>
      <c r="K197" s="1564">
        <v>830</v>
      </c>
      <c r="L197" s="1560" t="s">
        <v>4898</v>
      </c>
      <c r="M197" s="1565" t="s">
        <v>4899</v>
      </c>
      <c r="N197" s="1566" t="s">
        <v>4900</v>
      </c>
      <c r="O197" s="1567"/>
      <c r="P197" s="1564">
        <v>1154</v>
      </c>
      <c r="Q197" s="1560" t="s">
        <v>4901</v>
      </c>
      <c r="R197" s="1565" t="s">
        <v>4902</v>
      </c>
      <c r="S197" s="1566" t="s">
        <v>4903</v>
      </c>
      <c r="T197" s="243"/>
      <c r="U197" s="243"/>
      <c r="V197" s="243"/>
      <c r="W197" s="243"/>
      <c r="X197" s="243"/>
      <c r="Y197" s="243"/>
      <c r="Z197" s="243"/>
      <c r="AA197" s="243"/>
      <c r="AB197" s="243"/>
      <c r="AC197" s="243"/>
      <c r="AD197" s="243"/>
    </row>
    <row r="198" spans="1:30">
      <c r="A198" s="1564">
        <v>183</v>
      </c>
      <c r="B198" s="1560" t="s">
        <v>4904</v>
      </c>
      <c r="C198" s="1565" t="s">
        <v>4905</v>
      </c>
      <c r="D198" s="1566" t="s">
        <v>4906</v>
      </c>
      <c r="E198" s="1567"/>
      <c r="F198" s="1564">
        <v>507</v>
      </c>
      <c r="G198" s="1560" t="s">
        <v>4907</v>
      </c>
      <c r="H198" s="1565" t="s">
        <v>4908</v>
      </c>
      <c r="I198" s="1566" t="s">
        <v>4909</v>
      </c>
      <c r="J198" s="1567"/>
      <c r="K198" s="1564">
        <v>831</v>
      </c>
      <c r="L198" s="1560" t="s">
        <v>4910</v>
      </c>
      <c r="M198" s="1565" t="s">
        <v>4911</v>
      </c>
      <c r="N198" s="1566" t="s">
        <v>4912</v>
      </c>
      <c r="O198" s="1567"/>
      <c r="P198" s="1564">
        <v>1155</v>
      </c>
      <c r="Q198" s="1560" t="s">
        <v>4913</v>
      </c>
      <c r="R198" s="1565" t="s">
        <v>4914</v>
      </c>
      <c r="S198" s="1566" t="s">
        <v>4915</v>
      </c>
      <c r="T198" s="243"/>
      <c r="U198" s="243"/>
      <c r="V198" s="243"/>
      <c r="W198" s="243"/>
      <c r="X198" s="243"/>
      <c r="Y198" s="243"/>
      <c r="Z198" s="243"/>
      <c r="AA198" s="243"/>
      <c r="AB198" s="243"/>
      <c r="AC198" s="243"/>
      <c r="AD198" s="243"/>
    </row>
    <row r="199" spans="1:30">
      <c r="A199" s="1564">
        <v>184</v>
      </c>
      <c r="B199" s="1560" t="s">
        <v>4916</v>
      </c>
      <c r="C199" s="1565" t="s">
        <v>4917</v>
      </c>
      <c r="D199" s="1566" t="s">
        <v>4918</v>
      </c>
      <c r="E199" s="1567"/>
      <c r="F199" s="1564">
        <v>508</v>
      </c>
      <c r="G199" s="1560" t="s">
        <v>4919</v>
      </c>
      <c r="H199" s="1565" t="s">
        <v>4920</v>
      </c>
      <c r="I199" s="1566" t="s">
        <v>4921</v>
      </c>
      <c r="J199" s="1567"/>
      <c r="K199" s="1564">
        <v>832</v>
      </c>
      <c r="L199" s="1560" t="s">
        <v>4922</v>
      </c>
      <c r="M199" s="1565" t="s">
        <v>4923</v>
      </c>
      <c r="N199" s="1566" t="s">
        <v>4924</v>
      </c>
      <c r="O199" s="1567"/>
      <c r="P199" s="1564">
        <v>1156</v>
      </c>
      <c r="Q199" s="1560" t="s">
        <v>4925</v>
      </c>
      <c r="R199" s="1565" t="s">
        <v>4926</v>
      </c>
      <c r="S199" s="1566" t="s">
        <v>4927</v>
      </c>
      <c r="T199" s="243"/>
      <c r="U199" s="243"/>
      <c r="V199" s="243"/>
      <c r="W199" s="243"/>
      <c r="X199" s="243"/>
      <c r="Y199" s="243"/>
      <c r="Z199" s="243"/>
      <c r="AA199" s="243"/>
      <c r="AB199" s="243"/>
      <c r="AC199" s="243"/>
      <c r="AD199" s="243"/>
    </row>
    <row r="200" spans="1:30">
      <c r="A200" s="1564">
        <v>185</v>
      </c>
      <c r="B200" s="1560" t="s">
        <v>4928</v>
      </c>
      <c r="C200" s="1565" t="s">
        <v>4929</v>
      </c>
      <c r="D200" s="1566" t="s">
        <v>4930</v>
      </c>
      <c r="E200" s="1567"/>
      <c r="F200" s="1564">
        <v>509</v>
      </c>
      <c r="G200" s="1560" t="s">
        <v>4931</v>
      </c>
      <c r="H200" s="1565" t="s">
        <v>4932</v>
      </c>
      <c r="I200" s="1566" t="s">
        <v>4933</v>
      </c>
      <c r="J200" s="1567"/>
      <c r="K200" s="1564">
        <v>833</v>
      </c>
      <c r="L200" s="1560" t="s">
        <v>4934</v>
      </c>
      <c r="M200" s="1565" t="s">
        <v>4935</v>
      </c>
      <c r="N200" s="1566" t="s">
        <v>4936</v>
      </c>
      <c r="O200" s="1567"/>
      <c r="P200" s="1564">
        <v>1157</v>
      </c>
      <c r="Q200" s="1560" t="s">
        <v>4937</v>
      </c>
      <c r="R200" s="1565" t="s">
        <v>4938</v>
      </c>
      <c r="S200" s="1566" t="s">
        <v>4939</v>
      </c>
      <c r="T200" s="243"/>
      <c r="U200" s="243"/>
      <c r="V200" s="243"/>
      <c r="W200" s="243"/>
      <c r="X200" s="243"/>
      <c r="Y200" s="243"/>
      <c r="Z200" s="243"/>
      <c r="AA200" s="243"/>
      <c r="AB200" s="243"/>
      <c r="AC200" s="243"/>
      <c r="AD200" s="243"/>
    </row>
    <row r="201" spans="1:30">
      <c r="A201" s="1564">
        <v>186</v>
      </c>
      <c r="B201" s="1560" t="s">
        <v>4940</v>
      </c>
      <c r="C201" s="1565" t="s">
        <v>4941</v>
      </c>
      <c r="D201" s="1566" t="s">
        <v>4942</v>
      </c>
      <c r="E201" s="1567"/>
      <c r="F201" s="1564">
        <v>510</v>
      </c>
      <c r="G201" s="1560" t="s">
        <v>4943</v>
      </c>
      <c r="H201" s="1565" t="s">
        <v>4944</v>
      </c>
      <c r="I201" s="1566" t="s">
        <v>4945</v>
      </c>
      <c r="J201" s="1567"/>
      <c r="K201" s="1564">
        <v>834</v>
      </c>
      <c r="L201" s="1560" t="s">
        <v>4934</v>
      </c>
      <c r="M201" s="1565" t="s">
        <v>4935</v>
      </c>
      <c r="N201" s="1566" t="s">
        <v>4946</v>
      </c>
      <c r="O201" s="1567"/>
      <c r="P201" s="1564">
        <v>1158</v>
      </c>
      <c r="Q201" s="1560" t="s">
        <v>4947</v>
      </c>
      <c r="R201" s="1565" t="s">
        <v>4948</v>
      </c>
      <c r="S201" s="1566" t="s">
        <v>4949</v>
      </c>
      <c r="T201" s="243"/>
      <c r="U201" s="243"/>
      <c r="V201" s="243"/>
      <c r="W201" s="243"/>
      <c r="X201" s="243"/>
      <c r="Y201" s="243"/>
      <c r="Z201" s="243"/>
      <c r="AA201" s="243"/>
      <c r="AB201" s="243"/>
      <c r="AC201" s="243"/>
      <c r="AD201" s="243"/>
    </row>
    <row r="202" spans="1:30">
      <c r="A202" s="1564">
        <v>187</v>
      </c>
      <c r="B202" s="1560" t="s">
        <v>4950</v>
      </c>
      <c r="C202" s="1565" t="s">
        <v>4951</v>
      </c>
      <c r="D202" s="1566" t="s">
        <v>4952</v>
      </c>
      <c r="E202" s="1567"/>
      <c r="F202" s="1564">
        <v>511</v>
      </c>
      <c r="G202" s="1560" t="s">
        <v>4953</v>
      </c>
      <c r="H202" s="1565" t="s">
        <v>4954</v>
      </c>
      <c r="I202" s="1566" t="s">
        <v>4955</v>
      </c>
      <c r="J202" s="1567"/>
      <c r="K202" s="1564">
        <v>835</v>
      </c>
      <c r="L202" s="1560" t="s">
        <v>4956</v>
      </c>
      <c r="M202" s="1565" t="s">
        <v>2822</v>
      </c>
      <c r="N202" s="1566" t="s">
        <v>4957</v>
      </c>
      <c r="O202" s="1567"/>
      <c r="P202" s="1564">
        <v>1159</v>
      </c>
      <c r="Q202" s="1560" t="s">
        <v>4958</v>
      </c>
      <c r="R202" s="1565" t="s">
        <v>4959</v>
      </c>
      <c r="S202" s="1566" t="s">
        <v>4960</v>
      </c>
      <c r="T202" s="243"/>
      <c r="U202" s="243"/>
      <c r="V202" s="243"/>
      <c r="W202" s="243"/>
      <c r="X202" s="243"/>
      <c r="Y202" s="243"/>
      <c r="Z202" s="243"/>
      <c r="AA202" s="243"/>
      <c r="AB202" s="243"/>
      <c r="AC202" s="243"/>
      <c r="AD202" s="243"/>
    </row>
    <row r="203" spans="1:30">
      <c r="A203" s="1564">
        <v>188</v>
      </c>
      <c r="B203" s="1560" t="s">
        <v>4961</v>
      </c>
      <c r="C203" s="1565" t="s">
        <v>4962</v>
      </c>
      <c r="D203" s="1566" t="s">
        <v>4963</v>
      </c>
      <c r="E203" s="1567"/>
      <c r="F203" s="1564">
        <v>512</v>
      </c>
      <c r="G203" s="1560" t="s">
        <v>4964</v>
      </c>
      <c r="H203" s="1565" t="s">
        <v>4965</v>
      </c>
      <c r="I203" s="1566" t="s">
        <v>4966</v>
      </c>
      <c r="J203" s="1567"/>
      <c r="K203" s="1564">
        <v>836</v>
      </c>
      <c r="L203" s="1560" t="s">
        <v>4967</v>
      </c>
      <c r="M203" s="1565" t="s">
        <v>2824</v>
      </c>
      <c r="N203" s="1566" t="s">
        <v>4968</v>
      </c>
      <c r="O203" s="1567"/>
      <c r="P203" s="1564">
        <v>1160</v>
      </c>
      <c r="Q203" s="1560" t="s">
        <v>4969</v>
      </c>
      <c r="R203" s="1565" t="s">
        <v>4970</v>
      </c>
      <c r="S203" s="1566" t="s">
        <v>4971</v>
      </c>
      <c r="T203" s="243"/>
      <c r="U203" s="243"/>
      <c r="V203" s="243"/>
      <c r="W203" s="243"/>
      <c r="X203" s="243"/>
      <c r="Y203" s="243"/>
      <c r="Z203" s="243"/>
      <c r="AA203" s="243"/>
      <c r="AB203" s="243"/>
      <c r="AC203" s="243"/>
      <c r="AD203" s="243"/>
    </row>
    <row r="204" spans="1:30">
      <c r="A204" s="1564">
        <v>189</v>
      </c>
      <c r="B204" s="1560" t="s">
        <v>4972</v>
      </c>
      <c r="C204" s="1565" t="s">
        <v>4973</v>
      </c>
      <c r="D204" s="1566" t="s">
        <v>4974</v>
      </c>
      <c r="E204" s="1567"/>
      <c r="F204" s="1564">
        <v>513</v>
      </c>
      <c r="G204" s="1560" t="s">
        <v>4975</v>
      </c>
      <c r="H204" s="1565" t="s">
        <v>4976</v>
      </c>
      <c r="I204" s="1566" t="s">
        <v>4977</v>
      </c>
      <c r="J204" s="1567"/>
      <c r="K204" s="1564">
        <v>837</v>
      </c>
      <c r="L204" s="1560" t="s">
        <v>4978</v>
      </c>
      <c r="M204" s="1565" t="s">
        <v>2823</v>
      </c>
      <c r="O204" s="1567"/>
      <c r="P204" s="1564">
        <v>1161</v>
      </c>
      <c r="Q204" s="1560" t="s">
        <v>4979</v>
      </c>
      <c r="R204" s="1565" t="s">
        <v>4980</v>
      </c>
      <c r="S204" s="1566" t="s">
        <v>4981</v>
      </c>
      <c r="T204" s="243"/>
      <c r="U204" s="243"/>
      <c r="V204" s="243"/>
      <c r="W204" s="243"/>
      <c r="X204" s="243"/>
      <c r="Y204" s="243"/>
      <c r="Z204" s="243"/>
      <c r="AA204" s="243"/>
      <c r="AB204" s="243"/>
      <c r="AC204" s="243"/>
      <c r="AD204" s="243"/>
    </row>
    <row r="205" spans="1:30">
      <c r="A205" s="1564">
        <v>190</v>
      </c>
      <c r="B205" s="1560" t="s">
        <v>4982</v>
      </c>
      <c r="C205" s="1565" t="s">
        <v>4983</v>
      </c>
      <c r="D205" s="1566" t="s">
        <v>4984</v>
      </c>
      <c r="E205" s="1567"/>
      <c r="F205" s="1564">
        <v>514</v>
      </c>
      <c r="G205" s="1560" t="s">
        <v>4985</v>
      </c>
      <c r="H205" s="1565" t="s">
        <v>4986</v>
      </c>
      <c r="I205" s="1566" t="s">
        <v>4987</v>
      </c>
      <c r="J205" s="1567"/>
      <c r="K205" s="1564">
        <v>838</v>
      </c>
      <c r="L205" s="1560" t="s">
        <v>4978</v>
      </c>
      <c r="M205" s="1565" t="s">
        <v>2823</v>
      </c>
      <c r="N205" s="1566" t="s">
        <v>4988</v>
      </c>
      <c r="O205" s="1567"/>
      <c r="P205" s="1564">
        <v>1162</v>
      </c>
      <c r="Q205" s="1560" t="s">
        <v>4989</v>
      </c>
      <c r="R205" s="1565" t="s">
        <v>4990</v>
      </c>
      <c r="S205" s="1566" t="s">
        <v>4991</v>
      </c>
      <c r="T205" s="243"/>
      <c r="U205" s="243"/>
      <c r="V205" s="243"/>
      <c r="W205" s="243"/>
      <c r="X205" s="243"/>
      <c r="Y205" s="243"/>
      <c r="Z205" s="243"/>
      <c r="AA205" s="243"/>
      <c r="AB205" s="243"/>
      <c r="AC205" s="243"/>
      <c r="AD205" s="243"/>
    </row>
    <row r="206" spans="1:30">
      <c r="A206" s="1564">
        <v>191</v>
      </c>
      <c r="B206" s="1560" t="s">
        <v>4992</v>
      </c>
      <c r="C206" s="1565" t="s">
        <v>4993</v>
      </c>
      <c r="D206" s="1566" t="s">
        <v>4994</v>
      </c>
      <c r="E206" s="1567"/>
      <c r="F206" s="1564">
        <v>515</v>
      </c>
      <c r="G206" s="1560" t="s">
        <v>4995</v>
      </c>
      <c r="H206" s="1565" t="s">
        <v>4996</v>
      </c>
      <c r="I206" s="1566" t="s">
        <v>4997</v>
      </c>
      <c r="J206" s="1567"/>
      <c r="K206" s="1564">
        <v>839</v>
      </c>
      <c r="L206" s="1560" t="s">
        <v>4998</v>
      </c>
      <c r="M206" s="1565" t="s">
        <v>4999</v>
      </c>
      <c r="N206" s="1566" t="s">
        <v>5000</v>
      </c>
      <c r="O206" s="1567"/>
      <c r="P206" s="1564">
        <v>1163</v>
      </c>
      <c r="Q206" s="1560" t="s">
        <v>5001</v>
      </c>
      <c r="R206" s="1565" t="s">
        <v>5002</v>
      </c>
      <c r="S206" s="1566" t="s">
        <v>5003</v>
      </c>
      <c r="T206" s="243"/>
      <c r="U206" s="243"/>
      <c r="V206" s="243"/>
      <c r="W206" s="243"/>
      <c r="X206" s="243"/>
      <c r="Y206" s="243"/>
      <c r="Z206" s="243"/>
      <c r="AA206" s="243"/>
      <c r="AB206" s="243"/>
      <c r="AC206" s="243"/>
      <c r="AD206" s="243"/>
    </row>
    <row r="207" spans="1:30">
      <c r="A207" s="1564">
        <v>192</v>
      </c>
      <c r="B207" s="1560" t="s">
        <v>5004</v>
      </c>
      <c r="C207" s="1565" t="s">
        <v>5005</v>
      </c>
      <c r="D207" s="1566" t="s">
        <v>5006</v>
      </c>
      <c r="E207" s="1567"/>
      <c r="F207" s="1564">
        <v>516</v>
      </c>
      <c r="G207" s="1560" t="s">
        <v>5007</v>
      </c>
      <c r="H207" s="1565" t="s">
        <v>5008</v>
      </c>
      <c r="I207" s="1566" t="s">
        <v>5009</v>
      </c>
      <c r="J207" s="1567"/>
      <c r="K207" s="1564">
        <v>840</v>
      </c>
      <c r="L207" s="1560" t="s">
        <v>5010</v>
      </c>
      <c r="M207" s="1565" t="s">
        <v>5011</v>
      </c>
      <c r="N207" s="1566" t="s">
        <v>5012</v>
      </c>
      <c r="O207" s="1567"/>
      <c r="P207" s="1564">
        <v>1164</v>
      </c>
      <c r="Q207" s="1560" t="s">
        <v>5013</v>
      </c>
      <c r="R207" s="1565" t="s">
        <v>5014</v>
      </c>
      <c r="S207" s="1566" t="s">
        <v>5015</v>
      </c>
      <c r="T207" s="243"/>
      <c r="U207" s="243"/>
      <c r="V207" s="243"/>
      <c r="W207" s="243"/>
      <c r="X207" s="243"/>
      <c r="Y207" s="243"/>
      <c r="Z207" s="243"/>
      <c r="AA207" s="243"/>
      <c r="AB207" s="243"/>
      <c r="AC207" s="243"/>
      <c r="AD207" s="243"/>
    </row>
    <row r="208" spans="1:30">
      <c r="A208" s="1564">
        <v>193</v>
      </c>
      <c r="B208" s="1560" t="s">
        <v>5016</v>
      </c>
      <c r="C208" s="1565" t="s">
        <v>5017</v>
      </c>
      <c r="D208" s="1566" t="s">
        <v>5018</v>
      </c>
      <c r="E208" s="1567"/>
      <c r="F208" s="1564">
        <v>517</v>
      </c>
      <c r="G208" s="1560" t="s">
        <v>5019</v>
      </c>
      <c r="H208" s="1565" t="s">
        <v>5020</v>
      </c>
      <c r="I208" s="1566" t="s">
        <v>5021</v>
      </c>
      <c r="J208" s="1567"/>
      <c r="K208" s="1564">
        <v>841</v>
      </c>
      <c r="L208" s="1560" t="s">
        <v>5022</v>
      </c>
      <c r="M208" s="1565" t="s">
        <v>5023</v>
      </c>
      <c r="N208" s="1566" t="s">
        <v>5024</v>
      </c>
      <c r="O208" s="1567"/>
      <c r="P208" s="1564">
        <v>1165</v>
      </c>
      <c r="Q208" s="1560" t="s">
        <v>5025</v>
      </c>
      <c r="R208" s="1565" t="s">
        <v>5026</v>
      </c>
      <c r="S208" s="1566" t="s">
        <v>5027</v>
      </c>
      <c r="T208" s="243"/>
      <c r="U208" s="243"/>
      <c r="V208" s="243"/>
      <c r="W208" s="243"/>
      <c r="X208" s="243"/>
      <c r="Y208" s="243"/>
      <c r="Z208" s="243"/>
      <c r="AA208" s="243"/>
      <c r="AB208" s="243"/>
      <c r="AC208" s="243"/>
      <c r="AD208" s="243"/>
    </row>
    <row r="209" spans="1:30">
      <c r="A209" s="1564">
        <v>194</v>
      </c>
      <c r="B209" s="1560" t="s">
        <v>5028</v>
      </c>
      <c r="C209" s="1565" t="s">
        <v>5029</v>
      </c>
      <c r="D209" s="1566" t="s">
        <v>5030</v>
      </c>
      <c r="E209" s="1567"/>
      <c r="F209" s="1564">
        <v>518</v>
      </c>
      <c r="G209" s="1560" t="s">
        <v>5031</v>
      </c>
      <c r="H209" s="1565" t="s">
        <v>5032</v>
      </c>
      <c r="I209" s="1566" t="s">
        <v>5033</v>
      </c>
      <c r="J209" s="1567"/>
      <c r="K209" s="1564">
        <v>842</v>
      </c>
      <c r="L209" s="1560" t="s">
        <v>5034</v>
      </c>
      <c r="M209" s="1565" t="s">
        <v>5035</v>
      </c>
      <c r="N209" s="1566" t="s">
        <v>5036</v>
      </c>
      <c r="O209" s="1567"/>
      <c r="P209" s="1564">
        <v>1166</v>
      </c>
      <c r="Q209" s="1560" t="s">
        <v>5037</v>
      </c>
      <c r="R209" s="1565" t="s">
        <v>5038</v>
      </c>
      <c r="S209" s="1566" t="s">
        <v>5039</v>
      </c>
      <c r="T209" s="243"/>
      <c r="U209" s="243"/>
      <c r="V209" s="243"/>
      <c r="W209" s="243"/>
      <c r="X209" s="243"/>
      <c r="Y209" s="243"/>
      <c r="Z209" s="243"/>
      <c r="AA209" s="243"/>
      <c r="AB209" s="243"/>
      <c r="AC209" s="243"/>
      <c r="AD209" s="243"/>
    </row>
    <row r="210" spans="1:30">
      <c r="A210" s="1564">
        <v>195</v>
      </c>
      <c r="B210" s="1560" t="s">
        <v>5040</v>
      </c>
      <c r="C210" s="1565" t="s">
        <v>5041</v>
      </c>
      <c r="D210" s="1566" t="s">
        <v>5042</v>
      </c>
      <c r="E210" s="1567"/>
      <c r="F210" s="1564">
        <v>519</v>
      </c>
      <c r="G210" s="1560" t="s">
        <v>5043</v>
      </c>
      <c r="H210" s="1565" t="s">
        <v>5044</v>
      </c>
      <c r="I210" s="1566" t="s">
        <v>5045</v>
      </c>
      <c r="J210" s="1567"/>
      <c r="K210" s="1564">
        <v>843</v>
      </c>
      <c r="L210" s="1560" t="s">
        <v>5046</v>
      </c>
      <c r="M210" s="1565" t="s">
        <v>5047</v>
      </c>
      <c r="N210" s="1566" t="s">
        <v>5048</v>
      </c>
      <c r="O210" s="1567"/>
      <c r="P210" s="1564">
        <v>1167</v>
      </c>
      <c r="Q210" s="1560" t="s">
        <v>5049</v>
      </c>
      <c r="R210" s="1565" t="s">
        <v>5050</v>
      </c>
      <c r="S210" s="1566" t="s">
        <v>5051</v>
      </c>
      <c r="T210" s="243"/>
      <c r="U210" s="243"/>
      <c r="V210" s="243"/>
      <c r="W210" s="243"/>
      <c r="X210" s="243"/>
      <c r="Y210" s="243"/>
      <c r="Z210" s="243"/>
      <c r="AA210" s="243"/>
      <c r="AB210" s="243"/>
      <c r="AC210" s="243"/>
      <c r="AD210" s="243"/>
    </row>
    <row r="211" spans="1:30">
      <c r="A211" s="1564">
        <v>196</v>
      </c>
      <c r="B211" s="1560" t="s">
        <v>5052</v>
      </c>
      <c r="C211" s="1565" t="s">
        <v>5053</v>
      </c>
      <c r="D211" s="1566" t="s">
        <v>5054</v>
      </c>
      <c r="E211" s="1567"/>
      <c r="F211" s="1564">
        <v>520</v>
      </c>
      <c r="G211" s="1560" t="s">
        <v>5055</v>
      </c>
      <c r="H211" s="1565" t="s">
        <v>5056</v>
      </c>
      <c r="I211" s="1566" t="s">
        <v>5057</v>
      </c>
      <c r="J211" s="1567"/>
      <c r="K211" s="1564">
        <v>844</v>
      </c>
      <c r="L211" s="1560" t="s">
        <v>5058</v>
      </c>
      <c r="M211" s="1565" t="s">
        <v>5059</v>
      </c>
      <c r="N211" s="1566" t="s">
        <v>5060</v>
      </c>
      <c r="O211" s="1567"/>
      <c r="P211" s="1564">
        <v>1168</v>
      </c>
      <c r="Q211" s="1560" t="s">
        <v>5061</v>
      </c>
      <c r="R211" s="1565" t="s">
        <v>5062</v>
      </c>
      <c r="S211" s="1566" t="s">
        <v>5063</v>
      </c>
      <c r="T211" s="243"/>
      <c r="U211" s="243"/>
      <c r="V211" s="243"/>
      <c r="W211" s="243"/>
      <c r="X211" s="243"/>
      <c r="Y211" s="243"/>
      <c r="Z211" s="243"/>
      <c r="AA211" s="243"/>
      <c r="AB211" s="243"/>
      <c r="AC211" s="243"/>
      <c r="AD211" s="243"/>
    </row>
    <row r="212" spans="1:30">
      <c r="A212" s="1564">
        <v>197</v>
      </c>
      <c r="B212" s="1560" t="s">
        <v>5064</v>
      </c>
      <c r="C212" s="1565" t="s">
        <v>5065</v>
      </c>
      <c r="D212" s="1566" t="s">
        <v>5066</v>
      </c>
      <c r="E212" s="1567"/>
      <c r="F212" s="1564">
        <v>521</v>
      </c>
      <c r="G212" s="1560" t="s">
        <v>5067</v>
      </c>
      <c r="H212" s="1565" t="s">
        <v>5068</v>
      </c>
      <c r="I212" s="1566" t="s">
        <v>5069</v>
      </c>
      <c r="J212" s="1567"/>
      <c r="K212" s="1564">
        <v>845</v>
      </c>
      <c r="L212" s="1560" t="s">
        <v>5070</v>
      </c>
      <c r="M212" s="1565" t="s">
        <v>5071</v>
      </c>
      <c r="N212" s="1566" t="s">
        <v>5072</v>
      </c>
      <c r="O212" s="1567"/>
      <c r="P212" s="1564">
        <v>1169</v>
      </c>
      <c r="Q212" s="1560" t="s">
        <v>5073</v>
      </c>
      <c r="R212" s="1565" t="s">
        <v>5074</v>
      </c>
      <c r="S212" s="1566" t="s">
        <v>5075</v>
      </c>
      <c r="T212" s="243"/>
      <c r="U212" s="243"/>
      <c r="V212" s="243"/>
      <c r="W212" s="243"/>
      <c r="X212" s="243"/>
      <c r="Y212" s="243"/>
      <c r="Z212" s="243"/>
      <c r="AA212" s="243"/>
      <c r="AB212" s="243"/>
      <c r="AC212" s="243"/>
      <c r="AD212" s="243"/>
    </row>
    <row r="213" spans="1:30">
      <c r="A213" s="1564">
        <v>198</v>
      </c>
      <c r="B213" s="1560" t="s">
        <v>5076</v>
      </c>
      <c r="C213" s="1565" t="s">
        <v>5077</v>
      </c>
      <c r="D213" s="1566" t="s">
        <v>5078</v>
      </c>
      <c r="E213" s="1567"/>
      <c r="F213" s="1564">
        <v>522</v>
      </c>
      <c r="G213" s="1560" t="s">
        <v>5079</v>
      </c>
      <c r="H213" s="1565" t="s">
        <v>5080</v>
      </c>
      <c r="I213" s="1566" t="s">
        <v>5081</v>
      </c>
      <c r="J213" s="1567"/>
      <c r="K213" s="1564">
        <v>846</v>
      </c>
      <c r="L213" s="1560" t="s">
        <v>5082</v>
      </c>
      <c r="M213" s="1565" t="s">
        <v>5083</v>
      </c>
      <c r="N213" s="1566" t="s">
        <v>5084</v>
      </c>
      <c r="O213" s="1567"/>
      <c r="P213" s="1564">
        <v>1170</v>
      </c>
      <c r="Q213" s="1560" t="s">
        <v>5085</v>
      </c>
      <c r="R213" s="1565" t="s">
        <v>5086</v>
      </c>
      <c r="S213" s="1566" t="s">
        <v>5087</v>
      </c>
      <c r="T213" s="243"/>
      <c r="U213" s="243"/>
      <c r="V213" s="243"/>
      <c r="W213" s="243"/>
      <c r="X213" s="243"/>
      <c r="Y213" s="243"/>
      <c r="Z213" s="243"/>
      <c r="AA213" s="243"/>
      <c r="AB213" s="243"/>
      <c r="AC213" s="243"/>
      <c r="AD213" s="243"/>
    </row>
    <row r="214" spans="1:30">
      <c r="A214" s="1564">
        <v>199</v>
      </c>
      <c r="B214" s="1560" t="s">
        <v>5088</v>
      </c>
      <c r="C214" s="1565" t="s">
        <v>5089</v>
      </c>
      <c r="D214" s="1566" t="s">
        <v>5090</v>
      </c>
      <c r="E214" s="1567"/>
      <c r="F214" s="1564">
        <v>523</v>
      </c>
      <c r="G214" s="1560" t="s">
        <v>5091</v>
      </c>
      <c r="H214" s="1565" t="s">
        <v>5092</v>
      </c>
      <c r="I214" s="1566" t="s">
        <v>5093</v>
      </c>
      <c r="J214" s="1567"/>
      <c r="K214" s="1564">
        <v>847</v>
      </c>
      <c r="L214" s="1560" t="s">
        <v>5094</v>
      </c>
      <c r="M214" s="1565" t="s">
        <v>5095</v>
      </c>
      <c r="N214" s="1566" t="s">
        <v>5096</v>
      </c>
      <c r="O214" s="1567"/>
      <c r="P214" s="1564">
        <v>1171</v>
      </c>
      <c r="Q214" s="1560" t="s">
        <v>5097</v>
      </c>
      <c r="R214" s="1565" t="s">
        <v>5098</v>
      </c>
      <c r="S214" s="1566" t="s">
        <v>5099</v>
      </c>
      <c r="T214" s="243"/>
      <c r="U214" s="243"/>
      <c r="V214" s="243"/>
      <c r="W214" s="243"/>
      <c r="X214" s="243"/>
      <c r="Y214" s="243"/>
      <c r="Z214" s="243"/>
      <c r="AA214" s="243"/>
      <c r="AB214" s="243"/>
      <c r="AC214" s="243"/>
      <c r="AD214" s="243"/>
    </row>
    <row r="215" spans="1:30">
      <c r="A215" s="1564">
        <v>200</v>
      </c>
      <c r="B215" s="1560" t="s">
        <v>5100</v>
      </c>
      <c r="C215" s="1565" t="s">
        <v>5101</v>
      </c>
      <c r="D215" s="1566" t="s">
        <v>5102</v>
      </c>
      <c r="E215" s="1567"/>
      <c r="F215" s="1564">
        <v>524</v>
      </c>
      <c r="G215" s="1560" t="s">
        <v>5103</v>
      </c>
      <c r="H215" s="1565" t="s">
        <v>5104</v>
      </c>
      <c r="I215" s="1566" t="s">
        <v>5105</v>
      </c>
      <c r="J215" s="1567"/>
      <c r="K215" s="1564">
        <v>848</v>
      </c>
      <c r="L215" s="1560" t="s">
        <v>5106</v>
      </c>
      <c r="M215" s="1565" t="s">
        <v>5107</v>
      </c>
      <c r="N215" s="1566" t="s">
        <v>5108</v>
      </c>
      <c r="O215" s="1567"/>
      <c r="P215" s="1564">
        <v>1172</v>
      </c>
      <c r="Q215" s="1560" t="s">
        <v>5109</v>
      </c>
      <c r="R215" s="1565" t="s">
        <v>5110</v>
      </c>
      <c r="S215" s="1566" t="s">
        <v>5111</v>
      </c>
      <c r="T215" s="243"/>
      <c r="U215" s="243"/>
      <c r="V215" s="243"/>
      <c r="W215" s="243"/>
      <c r="X215" s="243"/>
      <c r="Y215" s="243"/>
      <c r="Z215" s="243"/>
      <c r="AA215" s="243"/>
      <c r="AB215" s="243"/>
      <c r="AC215" s="243"/>
      <c r="AD215" s="243"/>
    </row>
    <row r="216" spans="1:30">
      <c r="A216" s="1564">
        <v>201</v>
      </c>
      <c r="B216" s="1560" t="s">
        <v>5112</v>
      </c>
      <c r="C216" s="1565" t="s">
        <v>5113</v>
      </c>
      <c r="D216" s="1566" t="s">
        <v>5114</v>
      </c>
      <c r="E216" s="1567"/>
      <c r="F216" s="1564">
        <v>525</v>
      </c>
      <c r="G216" s="1560" t="s">
        <v>5115</v>
      </c>
      <c r="H216" s="1565" t="s">
        <v>5116</v>
      </c>
      <c r="I216" s="1566" t="s">
        <v>5117</v>
      </c>
      <c r="J216" s="1567"/>
      <c r="K216" s="1564">
        <v>849</v>
      </c>
      <c r="L216" s="1560" t="s">
        <v>5118</v>
      </c>
      <c r="M216" s="1565" t="s">
        <v>5119</v>
      </c>
      <c r="N216" s="1566" t="s">
        <v>5120</v>
      </c>
      <c r="O216" s="1567"/>
      <c r="P216" s="1564">
        <v>1173</v>
      </c>
      <c r="Q216" s="1560" t="s">
        <v>5121</v>
      </c>
      <c r="R216" s="1565" t="s">
        <v>5122</v>
      </c>
      <c r="S216" s="1566" t="s">
        <v>5123</v>
      </c>
      <c r="T216" s="243"/>
      <c r="U216" s="243"/>
      <c r="V216" s="243"/>
      <c r="W216" s="243"/>
      <c r="X216" s="243"/>
      <c r="Y216" s="243"/>
      <c r="Z216" s="243"/>
      <c r="AA216" s="243"/>
      <c r="AB216" s="243"/>
      <c r="AC216" s="243"/>
      <c r="AD216" s="243"/>
    </row>
    <row r="217" spans="1:30">
      <c r="A217" s="1564">
        <v>202</v>
      </c>
      <c r="B217" s="1560" t="s">
        <v>5124</v>
      </c>
      <c r="C217" s="1565" t="s">
        <v>5125</v>
      </c>
      <c r="D217" s="1566" t="s">
        <v>5126</v>
      </c>
      <c r="E217" s="1567"/>
      <c r="F217" s="1564">
        <v>526</v>
      </c>
      <c r="G217" s="1560" t="s">
        <v>5127</v>
      </c>
      <c r="H217" s="1565" t="s">
        <v>5128</v>
      </c>
      <c r="I217" s="1566" t="s">
        <v>5129</v>
      </c>
      <c r="J217" s="1567"/>
      <c r="K217" s="1564">
        <v>850</v>
      </c>
      <c r="L217" s="1560" t="s">
        <v>5130</v>
      </c>
      <c r="M217" s="1565" t="s">
        <v>5131</v>
      </c>
      <c r="N217" s="1566" t="s">
        <v>3593</v>
      </c>
      <c r="O217" s="1567"/>
      <c r="P217" s="1564">
        <v>1174</v>
      </c>
      <c r="Q217" s="1560" t="s">
        <v>5132</v>
      </c>
      <c r="R217" s="1565" t="s">
        <v>5133</v>
      </c>
      <c r="S217" s="1566" t="s">
        <v>5134</v>
      </c>
      <c r="T217" s="243"/>
      <c r="U217" s="243"/>
      <c r="V217" s="243"/>
      <c r="W217" s="243"/>
      <c r="X217" s="243"/>
      <c r="Y217" s="243"/>
      <c r="Z217" s="243"/>
      <c r="AA217" s="243"/>
      <c r="AB217" s="243"/>
      <c r="AC217" s="243"/>
      <c r="AD217" s="243"/>
    </row>
    <row r="218" spans="1:30">
      <c r="A218" s="1564">
        <v>203</v>
      </c>
      <c r="B218" s="1560" t="s">
        <v>5135</v>
      </c>
      <c r="C218" s="1565" t="s">
        <v>5136</v>
      </c>
      <c r="D218" s="1566" t="s">
        <v>5137</v>
      </c>
      <c r="E218" s="1567"/>
      <c r="F218" s="1564">
        <v>527</v>
      </c>
      <c r="G218" s="1560" t="s">
        <v>5138</v>
      </c>
      <c r="H218" s="1565" t="s">
        <v>5139</v>
      </c>
      <c r="I218" s="1566" t="s">
        <v>5140</v>
      </c>
      <c r="J218" s="1567"/>
      <c r="K218" s="1564">
        <v>851</v>
      </c>
      <c r="L218" s="1560" t="s">
        <v>5141</v>
      </c>
      <c r="M218" s="1565" t="s">
        <v>5142</v>
      </c>
      <c r="N218" s="1566" t="s">
        <v>5143</v>
      </c>
      <c r="O218" s="1567"/>
      <c r="P218" s="1564">
        <v>1175</v>
      </c>
      <c r="Q218" s="1560" t="s">
        <v>5144</v>
      </c>
      <c r="R218" s="1565" t="s">
        <v>5145</v>
      </c>
      <c r="S218" s="1566" t="s">
        <v>5146</v>
      </c>
      <c r="T218" s="243"/>
      <c r="U218" s="243"/>
      <c r="V218" s="243"/>
      <c r="W218" s="243"/>
      <c r="X218" s="243"/>
      <c r="Y218" s="243"/>
      <c r="Z218" s="243"/>
      <c r="AA218" s="243"/>
      <c r="AB218" s="243"/>
      <c r="AC218" s="243"/>
      <c r="AD218" s="243"/>
    </row>
    <row r="219" spans="1:30">
      <c r="A219" s="1564">
        <v>204</v>
      </c>
      <c r="B219" s="1560" t="s">
        <v>5147</v>
      </c>
      <c r="C219" s="1565" t="s">
        <v>5148</v>
      </c>
      <c r="D219" s="1566" t="s">
        <v>5149</v>
      </c>
      <c r="E219" s="1567"/>
      <c r="F219" s="1564">
        <v>528</v>
      </c>
      <c r="G219" s="1560" t="s">
        <v>5150</v>
      </c>
      <c r="H219" s="1565" t="s">
        <v>5151</v>
      </c>
      <c r="I219" s="1566" t="s">
        <v>5152</v>
      </c>
      <c r="J219" s="1567"/>
      <c r="K219" s="1564">
        <v>852</v>
      </c>
      <c r="L219" s="1560" t="s">
        <v>5153</v>
      </c>
      <c r="M219" s="1565" t="s">
        <v>5154</v>
      </c>
      <c r="N219" s="1566" t="s">
        <v>5155</v>
      </c>
      <c r="O219" s="1567"/>
      <c r="P219" s="1564">
        <v>1176</v>
      </c>
      <c r="Q219" s="1560" t="s">
        <v>5156</v>
      </c>
      <c r="R219" s="1565" t="s">
        <v>5157</v>
      </c>
      <c r="S219" s="1566" t="s">
        <v>5158</v>
      </c>
      <c r="T219" s="243"/>
      <c r="U219" s="243"/>
      <c r="V219" s="243"/>
      <c r="W219" s="243"/>
      <c r="X219" s="243"/>
      <c r="Y219" s="243"/>
      <c r="Z219" s="243"/>
      <c r="AA219" s="243"/>
      <c r="AB219" s="243"/>
      <c r="AC219" s="243"/>
      <c r="AD219" s="243"/>
    </row>
    <row r="220" spans="1:30">
      <c r="A220" s="1564">
        <v>205</v>
      </c>
      <c r="B220" s="1560" t="s">
        <v>5159</v>
      </c>
      <c r="C220" s="1565" t="s">
        <v>5160</v>
      </c>
      <c r="D220" s="1566" t="s">
        <v>5161</v>
      </c>
      <c r="E220" s="1567"/>
      <c r="F220" s="1564">
        <v>529</v>
      </c>
      <c r="G220" s="1560" t="s">
        <v>5162</v>
      </c>
      <c r="H220" s="1565" t="s">
        <v>5163</v>
      </c>
      <c r="I220" s="1566" t="s">
        <v>5164</v>
      </c>
      <c r="J220" s="1567"/>
      <c r="K220" s="1564">
        <v>853</v>
      </c>
      <c r="L220" s="1560" t="s">
        <v>5165</v>
      </c>
      <c r="M220" s="1565" t="s">
        <v>5166</v>
      </c>
      <c r="N220" s="1566" t="s">
        <v>5167</v>
      </c>
      <c r="O220" s="1567"/>
      <c r="P220" s="1564">
        <v>1177</v>
      </c>
      <c r="Q220" s="1560" t="s">
        <v>5168</v>
      </c>
      <c r="R220" s="1565" t="s">
        <v>5169</v>
      </c>
      <c r="S220" s="1566" t="s">
        <v>5170</v>
      </c>
      <c r="T220" s="243"/>
      <c r="U220" s="243"/>
      <c r="V220" s="243"/>
      <c r="W220" s="243"/>
      <c r="X220" s="243"/>
      <c r="Y220" s="243"/>
      <c r="Z220" s="243"/>
      <c r="AA220" s="243"/>
      <c r="AB220" s="243"/>
      <c r="AC220" s="243"/>
      <c r="AD220" s="243"/>
    </row>
    <row r="221" spans="1:30">
      <c r="A221" s="1564">
        <v>206</v>
      </c>
      <c r="B221" s="1560" t="s">
        <v>5171</v>
      </c>
      <c r="C221" s="1565" t="s">
        <v>5172</v>
      </c>
      <c r="D221" s="1566" t="s">
        <v>5173</v>
      </c>
      <c r="E221" s="1567"/>
      <c r="F221" s="1564">
        <v>530</v>
      </c>
      <c r="G221" s="1560" t="s">
        <v>5174</v>
      </c>
      <c r="H221" s="1565" t="s">
        <v>5175</v>
      </c>
      <c r="I221" s="1566" t="s">
        <v>5176</v>
      </c>
      <c r="J221" s="1567"/>
      <c r="K221" s="1564">
        <v>854</v>
      </c>
      <c r="L221" s="1560" t="s">
        <v>5177</v>
      </c>
      <c r="M221" s="1565" t="s">
        <v>5178</v>
      </c>
      <c r="N221" s="1566" t="s">
        <v>5179</v>
      </c>
      <c r="O221" s="1567"/>
      <c r="P221" s="1564">
        <v>1178</v>
      </c>
      <c r="Q221" s="1560" t="s">
        <v>5180</v>
      </c>
      <c r="R221" s="1565" t="s">
        <v>5181</v>
      </c>
      <c r="S221" s="1566" t="s">
        <v>5182</v>
      </c>
      <c r="T221" s="243"/>
      <c r="U221" s="243"/>
      <c r="V221" s="243"/>
      <c r="W221" s="243"/>
      <c r="X221" s="243"/>
      <c r="Y221" s="243"/>
      <c r="Z221" s="243"/>
      <c r="AA221" s="243"/>
      <c r="AB221" s="243"/>
      <c r="AC221" s="243"/>
      <c r="AD221" s="243"/>
    </row>
    <row r="222" spans="1:30">
      <c r="A222" s="1564">
        <v>207</v>
      </c>
      <c r="B222" s="1560" t="s">
        <v>5183</v>
      </c>
      <c r="C222" s="1565" t="s">
        <v>5184</v>
      </c>
      <c r="D222" s="1566" t="s">
        <v>5185</v>
      </c>
      <c r="E222" s="1567"/>
      <c r="F222" s="1564">
        <v>531</v>
      </c>
      <c r="G222" s="1560" t="s">
        <v>5186</v>
      </c>
      <c r="H222" s="1565" t="s">
        <v>5187</v>
      </c>
      <c r="I222" s="1566" t="s">
        <v>5188</v>
      </c>
      <c r="J222" s="1567"/>
      <c r="K222" s="1564">
        <v>855</v>
      </c>
      <c r="L222" s="1560" t="s">
        <v>5189</v>
      </c>
      <c r="M222" s="1565" t="s">
        <v>5190</v>
      </c>
      <c r="N222" s="1566" t="s">
        <v>5191</v>
      </c>
      <c r="O222" s="1567"/>
      <c r="P222" s="1564">
        <v>1179</v>
      </c>
      <c r="Q222" s="1560" t="s">
        <v>5192</v>
      </c>
      <c r="R222" s="1565" t="s">
        <v>5193</v>
      </c>
      <c r="S222" s="1566" t="s">
        <v>5194</v>
      </c>
      <c r="T222" s="243"/>
      <c r="U222" s="243"/>
      <c r="V222" s="243"/>
      <c r="W222" s="243"/>
      <c r="X222" s="243"/>
      <c r="Y222" s="243"/>
      <c r="Z222" s="243"/>
      <c r="AA222" s="243"/>
      <c r="AB222" s="243"/>
      <c r="AC222" s="243"/>
      <c r="AD222" s="243"/>
    </row>
    <row r="223" spans="1:30">
      <c r="A223" s="1564">
        <v>208</v>
      </c>
      <c r="B223" s="1560" t="s">
        <v>5195</v>
      </c>
      <c r="C223" s="1565" t="s">
        <v>5196</v>
      </c>
      <c r="D223" s="1566" t="s">
        <v>5197</v>
      </c>
      <c r="E223" s="1567"/>
      <c r="F223" s="1564">
        <v>532</v>
      </c>
      <c r="G223" s="1560" t="s">
        <v>5198</v>
      </c>
      <c r="H223" s="1565" t="s">
        <v>5199</v>
      </c>
      <c r="I223" s="1566" t="s">
        <v>5200</v>
      </c>
      <c r="J223" s="1567"/>
      <c r="K223" s="1564">
        <v>856</v>
      </c>
      <c r="L223" s="1560" t="s">
        <v>5201</v>
      </c>
      <c r="M223" s="1565" t="s">
        <v>5202</v>
      </c>
      <c r="N223" s="1566" t="s">
        <v>5203</v>
      </c>
      <c r="O223" s="1567"/>
      <c r="P223" s="1564">
        <v>1180</v>
      </c>
      <c r="Q223" s="1560" t="s">
        <v>5204</v>
      </c>
      <c r="R223" s="1565" t="s">
        <v>5205</v>
      </c>
      <c r="S223" s="1566" t="s">
        <v>5206</v>
      </c>
      <c r="T223" s="243"/>
      <c r="U223" s="243"/>
      <c r="V223" s="243"/>
      <c r="W223" s="243"/>
      <c r="X223" s="243"/>
      <c r="Y223" s="243"/>
      <c r="Z223" s="243"/>
      <c r="AA223" s="243"/>
      <c r="AB223" s="243"/>
      <c r="AC223" s="243"/>
      <c r="AD223" s="243"/>
    </row>
    <row r="224" spans="1:30">
      <c r="A224" s="1564">
        <v>209</v>
      </c>
      <c r="B224" s="1560" t="s">
        <v>5207</v>
      </c>
      <c r="C224" s="1565" t="s">
        <v>5208</v>
      </c>
      <c r="D224" s="1566" t="s">
        <v>5209</v>
      </c>
      <c r="E224" s="1567"/>
      <c r="F224" s="1564">
        <v>533</v>
      </c>
      <c r="G224" s="1560" t="s">
        <v>5210</v>
      </c>
      <c r="H224" s="1565" t="s">
        <v>5211</v>
      </c>
      <c r="I224" s="1566" t="s">
        <v>5212</v>
      </c>
      <c r="J224" s="1567"/>
      <c r="K224" s="1564">
        <v>857</v>
      </c>
      <c r="L224" s="1560" t="s">
        <v>5213</v>
      </c>
      <c r="M224" s="1565" t="s">
        <v>5214</v>
      </c>
      <c r="N224" s="1566" t="s">
        <v>5203</v>
      </c>
      <c r="O224" s="1567"/>
      <c r="P224" s="1564">
        <v>1181</v>
      </c>
      <c r="Q224" s="1560" t="s">
        <v>5215</v>
      </c>
      <c r="R224" s="1565" t="s">
        <v>5216</v>
      </c>
      <c r="S224" s="1566" t="s">
        <v>5217</v>
      </c>
      <c r="T224" s="243"/>
      <c r="U224" s="243"/>
      <c r="V224" s="243"/>
      <c r="W224" s="243"/>
      <c r="X224" s="243"/>
      <c r="Y224" s="243"/>
      <c r="Z224" s="243"/>
      <c r="AA224" s="243"/>
      <c r="AB224" s="243"/>
      <c r="AC224" s="243"/>
      <c r="AD224" s="243"/>
    </row>
    <row r="225" spans="1:30">
      <c r="A225" s="1564">
        <v>210</v>
      </c>
      <c r="B225" s="1560" t="s">
        <v>5218</v>
      </c>
      <c r="C225" s="1565" t="s">
        <v>5219</v>
      </c>
      <c r="D225" s="1566" t="s">
        <v>5220</v>
      </c>
      <c r="E225" s="1567"/>
      <c r="F225" s="1564">
        <v>534</v>
      </c>
      <c r="G225" s="1560" t="s">
        <v>5221</v>
      </c>
      <c r="H225" s="1565" t="s">
        <v>5222</v>
      </c>
      <c r="I225" s="1566" t="s">
        <v>5223</v>
      </c>
      <c r="J225" s="1567"/>
      <c r="K225" s="1564">
        <v>858</v>
      </c>
      <c r="L225" s="1560" t="s">
        <v>5224</v>
      </c>
      <c r="M225" s="1565" t="s">
        <v>5225</v>
      </c>
      <c r="N225" s="1566" t="s">
        <v>5226</v>
      </c>
      <c r="O225" s="1567"/>
      <c r="P225" s="1564">
        <v>1182</v>
      </c>
      <c r="Q225" s="1560" t="s">
        <v>5227</v>
      </c>
      <c r="R225" s="1565" t="s">
        <v>5228</v>
      </c>
      <c r="S225" s="1566" t="s">
        <v>5229</v>
      </c>
      <c r="T225" s="243"/>
      <c r="U225" s="243"/>
      <c r="V225" s="243"/>
      <c r="W225" s="243"/>
      <c r="X225" s="243"/>
      <c r="Y225" s="243"/>
      <c r="Z225" s="243"/>
      <c r="AA225" s="243"/>
      <c r="AB225" s="243"/>
      <c r="AC225" s="243"/>
      <c r="AD225" s="243"/>
    </row>
    <row r="226" spans="1:30">
      <c r="A226" s="1564">
        <v>211</v>
      </c>
      <c r="B226" s="1560" t="s">
        <v>5230</v>
      </c>
      <c r="C226" s="1565" t="s">
        <v>5231</v>
      </c>
      <c r="D226" s="1566" t="s">
        <v>5232</v>
      </c>
      <c r="E226" s="1567"/>
      <c r="F226" s="1564">
        <v>535</v>
      </c>
      <c r="G226" s="1560" t="s">
        <v>5233</v>
      </c>
      <c r="H226" s="1565" t="s">
        <v>5234</v>
      </c>
      <c r="I226" s="1566" t="s">
        <v>5235</v>
      </c>
      <c r="J226" s="1567"/>
      <c r="K226" s="1564">
        <v>859</v>
      </c>
      <c r="L226" s="1560" t="s">
        <v>5236</v>
      </c>
      <c r="M226" s="1565" t="s">
        <v>5237</v>
      </c>
      <c r="N226" s="1566" t="s">
        <v>5238</v>
      </c>
      <c r="O226" s="1567"/>
      <c r="P226" s="1564">
        <v>1183</v>
      </c>
      <c r="Q226" s="1560" t="s">
        <v>5239</v>
      </c>
      <c r="R226" s="1565" t="s">
        <v>5240</v>
      </c>
      <c r="S226" s="1566" t="s">
        <v>5241</v>
      </c>
      <c r="T226" s="243"/>
      <c r="U226" s="243"/>
      <c r="V226" s="243"/>
      <c r="W226" s="243"/>
      <c r="X226" s="243"/>
      <c r="Y226" s="243"/>
      <c r="Z226" s="243"/>
      <c r="AA226" s="243"/>
      <c r="AB226" s="243"/>
      <c r="AC226" s="243"/>
      <c r="AD226" s="243"/>
    </row>
    <row r="227" spans="1:30">
      <c r="A227" s="1564">
        <v>212</v>
      </c>
      <c r="B227" s="1560" t="s">
        <v>5242</v>
      </c>
      <c r="C227" s="1565" t="s">
        <v>5243</v>
      </c>
      <c r="D227" s="1566" t="s">
        <v>5244</v>
      </c>
      <c r="E227" s="1567"/>
      <c r="F227" s="1564">
        <v>536</v>
      </c>
      <c r="G227" s="1560" t="s">
        <v>5245</v>
      </c>
      <c r="H227" s="1565" t="s">
        <v>5246</v>
      </c>
      <c r="I227" s="1566" t="s">
        <v>5247</v>
      </c>
      <c r="J227" s="1567"/>
      <c r="K227" s="1564">
        <v>860</v>
      </c>
      <c r="L227" s="1560" t="s">
        <v>5248</v>
      </c>
      <c r="M227" s="1565" t="s">
        <v>5249</v>
      </c>
      <c r="N227" s="1566" t="s">
        <v>5250</v>
      </c>
      <c r="O227" s="1567"/>
      <c r="P227" s="1564">
        <v>1184</v>
      </c>
      <c r="Q227" s="1560" t="s">
        <v>5251</v>
      </c>
      <c r="R227" s="1565" t="s">
        <v>5252</v>
      </c>
      <c r="S227" s="1566" t="s">
        <v>5253</v>
      </c>
      <c r="T227" s="243"/>
      <c r="U227" s="243"/>
      <c r="V227" s="243"/>
      <c r="W227" s="243"/>
      <c r="X227" s="243"/>
      <c r="Y227" s="243"/>
      <c r="Z227" s="243"/>
      <c r="AA227" s="243"/>
      <c r="AB227" s="243"/>
      <c r="AC227" s="243"/>
      <c r="AD227" s="243"/>
    </row>
    <row r="228" spans="1:30">
      <c r="A228" s="1564">
        <v>213</v>
      </c>
      <c r="B228" s="1560" t="s">
        <v>5254</v>
      </c>
      <c r="C228" s="1565" t="s">
        <v>5255</v>
      </c>
      <c r="D228" s="1566" t="s">
        <v>5256</v>
      </c>
      <c r="E228" s="1567"/>
      <c r="F228" s="1564">
        <v>537</v>
      </c>
      <c r="G228" s="1560" t="s">
        <v>5257</v>
      </c>
      <c r="H228" s="1565" t="s">
        <v>5258</v>
      </c>
      <c r="I228" s="1566" t="s">
        <v>5259</v>
      </c>
      <c r="J228" s="1567"/>
      <c r="K228" s="1564">
        <v>861</v>
      </c>
      <c r="L228" s="1560" t="s">
        <v>5260</v>
      </c>
      <c r="M228" s="1565" t="s">
        <v>5261</v>
      </c>
      <c r="N228" s="1566" t="s">
        <v>5262</v>
      </c>
      <c r="O228" s="1567"/>
      <c r="P228" s="1564">
        <v>1185</v>
      </c>
      <c r="Q228" s="1560" t="s">
        <v>5263</v>
      </c>
      <c r="R228" s="1565" t="s">
        <v>5264</v>
      </c>
      <c r="S228" s="1566" t="s">
        <v>5265</v>
      </c>
      <c r="T228" s="243"/>
      <c r="U228" s="243"/>
      <c r="V228" s="243"/>
      <c r="W228" s="243"/>
      <c r="X228" s="243"/>
      <c r="Y228" s="243"/>
      <c r="Z228" s="243"/>
      <c r="AA228" s="243"/>
      <c r="AB228" s="243"/>
      <c r="AC228" s="243"/>
      <c r="AD228" s="243"/>
    </row>
    <row r="229" spans="1:30">
      <c r="A229" s="1564">
        <v>214</v>
      </c>
      <c r="B229" s="1560" t="s">
        <v>5266</v>
      </c>
      <c r="C229" s="1565" t="s">
        <v>5267</v>
      </c>
      <c r="D229" s="1566" t="s">
        <v>5268</v>
      </c>
      <c r="E229" s="1567"/>
      <c r="F229" s="1564">
        <v>538</v>
      </c>
      <c r="G229" s="1560" t="s">
        <v>5269</v>
      </c>
      <c r="H229" s="1565" t="s">
        <v>5270</v>
      </c>
      <c r="I229" s="1566" t="s">
        <v>5271</v>
      </c>
      <c r="J229" s="1567"/>
      <c r="K229" s="1564">
        <v>862</v>
      </c>
      <c r="L229" s="1560" t="s">
        <v>5272</v>
      </c>
      <c r="M229" s="1565" t="s">
        <v>5273</v>
      </c>
      <c r="N229" s="1566" t="s">
        <v>5274</v>
      </c>
      <c r="O229" s="1567"/>
      <c r="P229" s="1564">
        <v>1186</v>
      </c>
      <c r="Q229" s="1560" t="s">
        <v>5275</v>
      </c>
      <c r="R229" s="1565" t="s">
        <v>5276</v>
      </c>
      <c r="S229" s="1566" t="s">
        <v>5277</v>
      </c>
      <c r="T229" s="243"/>
      <c r="U229" s="243"/>
      <c r="V229" s="243"/>
      <c r="W229" s="243"/>
      <c r="X229" s="243"/>
      <c r="Y229" s="243"/>
      <c r="Z229" s="243"/>
      <c r="AA229" s="243"/>
      <c r="AB229" s="243"/>
      <c r="AC229" s="243"/>
      <c r="AD229" s="243"/>
    </row>
    <row r="230" spans="1:30">
      <c r="A230" s="1564">
        <v>215</v>
      </c>
      <c r="B230" s="1560" t="s">
        <v>5278</v>
      </c>
      <c r="C230" s="1565" t="s">
        <v>5279</v>
      </c>
      <c r="D230" s="1566" t="s">
        <v>5280</v>
      </c>
      <c r="E230" s="1567"/>
      <c r="F230" s="1564">
        <v>539</v>
      </c>
      <c r="G230" s="1560" t="s">
        <v>5281</v>
      </c>
      <c r="H230" s="1565" t="s">
        <v>5282</v>
      </c>
      <c r="I230" s="1566" t="s">
        <v>5283</v>
      </c>
      <c r="J230" s="1567"/>
      <c r="K230" s="1564">
        <v>863</v>
      </c>
      <c r="L230" s="1560" t="s">
        <v>5284</v>
      </c>
      <c r="M230" s="1565" t="s">
        <v>5285</v>
      </c>
      <c r="N230" s="1566" t="s">
        <v>5286</v>
      </c>
      <c r="O230" s="1567"/>
      <c r="P230" s="1564">
        <v>1187</v>
      </c>
      <c r="Q230" s="1560" t="s">
        <v>5287</v>
      </c>
      <c r="R230" s="1565" t="s">
        <v>5288</v>
      </c>
      <c r="S230" s="1566" t="s">
        <v>5289</v>
      </c>
      <c r="T230" s="243"/>
      <c r="U230" s="243"/>
      <c r="V230" s="243"/>
      <c r="W230" s="243"/>
      <c r="X230" s="243"/>
      <c r="Y230" s="243"/>
      <c r="Z230" s="243"/>
      <c r="AA230" s="243"/>
      <c r="AB230" s="243"/>
      <c r="AC230" s="243"/>
      <c r="AD230" s="243"/>
    </row>
    <row r="231" spans="1:30">
      <c r="A231" s="1564">
        <v>216</v>
      </c>
      <c r="B231" s="1560" t="s">
        <v>5290</v>
      </c>
      <c r="C231" s="1565" t="s">
        <v>5291</v>
      </c>
      <c r="D231" s="1566" t="s">
        <v>5292</v>
      </c>
      <c r="E231" s="1567"/>
      <c r="F231" s="1564">
        <v>540</v>
      </c>
      <c r="G231" s="1560" t="s">
        <v>5293</v>
      </c>
      <c r="H231" s="1565" t="s">
        <v>5294</v>
      </c>
      <c r="I231" s="1566" t="s">
        <v>5295</v>
      </c>
      <c r="J231" s="1567"/>
      <c r="K231" s="1564">
        <v>864</v>
      </c>
      <c r="L231" s="1560" t="s">
        <v>5296</v>
      </c>
      <c r="M231" s="1565" t="s">
        <v>5297</v>
      </c>
      <c r="N231" s="1566" t="s">
        <v>5298</v>
      </c>
      <c r="O231" s="1567"/>
      <c r="P231" s="1564">
        <v>1188</v>
      </c>
      <c r="Q231" s="1560" t="s">
        <v>5299</v>
      </c>
      <c r="R231" s="1565" t="s">
        <v>5300</v>
      </c>
      <c r="S231" s="1566" t="s">
        <v>5301</v>
      </c>
      <c r="T231" s="243"/>
      <c r="U231" s="243"/>
      <c r="V231" s="243"/>
      <c r="W231" s="243"/>
      <c r="X231" s="243"/>
      <c r="Y231" s="243"/>
      <c r="Z231" s="243"/>
      <c r="AA231" s="243"/>
      <c r="AB231" s="243"/>
      <c r="AC231" s="243"/>
      <c r="AD231" s="243"/>
    </row>
    <row r="232" spans="1:30">
      <c r="A232" s="1564">
        <v>217</v>
      </c>
      <c r="B232" s="1560" t="s">
        <v>5302</v>
      </c>
      <c r="C232" s="1565" t="s">
        <v>5303</v>
      </c>
      <c r="D232" s="1566" t="s">
        <v>5304</v>
      </c>
      <c r="E232" s="1567"/>
      <c r="F232" s="1564">
        <v>541</v>
      </c>
      <c r="G232" s="1560" t="s">
        <v>5305</v>
      </c>
      <c r="H232" s="1565" t="s">
        <v>5306</v>
      </c>
      <c r="I232" s="1566" t="s">
        <v>5307</v>
      </c>
      <c r="J232" s="1567"/>
      <c r="K232" s="1564">
        <v>865</v>
      </c>
      <c r="L232" s="1560" t="s">
        <v>5308</v>
      </c>
      <c r="M232" s="1565" t="s">
        <v>5309</v>
      </c>
      <c r="N232" s="1566" t="s">
        <v>5310</v>
      </c>
      <c r="O232" s="1567"/>
      <c r="P232" s="1564">
        <v>1189</v>
      </c>
      <c r="Q232" s="1560" t="s">
        <v>5311</v>
      </c>
      <c r="R232" s="1565" t="s">
        <v>5312</v>
      </c>
      <c r="S232" s="1566" t="s">
        <v>5313</v>
      </c>
      <c r="T232" s="243"/>
      <c r="U232" s="243"/>
      <c r="V232" s="243"/>
      <c r="W232" s="243"/>
      <c r="X232" s="243"/>
      <c r="Y232" s="243"/>
      <c r="Z232" s="243"/>
      <c r="AA232" s="243"/>
      <c r="AB232" s="243"/>
      <c r="AC232" s="243"/>
      <c r="AD232" s="243"/>
    </row>
    <row r="233" spans="1:30">
      <c r="A233" s="1564">
        <v>218</v>
      </c>
      <c r="B233" s="1560" t="s">
        <v>5314</v>
      </c>
      <c r="C233" s="1565" t="s">
        <v>5315</v>
      </c>
      <c r="D233" s="1566" t="s">
        <v>5316</v>
      </c>
      <c r="E233" s="1567"/>
      <c r="F233" s="1564">
        <v>542</v>
      </c>
      <c r="G233" s="1560" t="s">
        <v>5317</v>
      </c>
      <c r="H233" s="1565" t="s">
        <v>5318</v>
      </c>
      <c r="I233" s="1566" t="s">
        <v>5319</v>
      </c>
      <c r="J233" s="1567"/>
      <c r="K233" s="1564">
        <v>866</v>
      </c>
      <c r="L233" s="1560" t="s">
        <v>5320</v>
      </c>
      <c r="M233" s="1565" t="s">
        <v>5321</v>
      </c>
      <c r="N233" s="1566" t="s">
        <v>5322</v>
      </c>
      <c r="O233" s="1567"/>
      <c r="P233" s="1564">
        <v>1190</v>
      </c>
      <c r="Q233" s="1560" t="s">
        <v>5323</v>
      </c>
      <c r="R233" s="1565" t="s">
        <v>5324</v>
      </c>
      <c r="S233" s="1566" t="s">
        <v>5325</v>
      </c>
      <c r="T233" s="243"/>
      <c r="U233" s="243"/>
      <c r="V233" s="243"/>
      <c r="W233" s="243"/>
      <c r="X233" s="243"/>
      <c r="Y233" s="243"/>
      <c r="Z233" s="243"/>
      <c r="AA233" s="243"/>
      <c r="AB233" s="243"/>
      <c r="AC233" s="243"/>
      <c r="AD233" s="243"/>
    </row>
    <row r="234" spans="1:30">
      <c r="A234" s="1564">
        <v>219</v>
      </c>
      <c r="B234" s="1560" t="s">
        <v>5326</v>
      </c>
      <c r="C234" s="1565" t="s">
        <v>5327</v>
      </c>
      <c r="D234" s="1566" t="s">
        <v>5328</v>
      </c>
      <c r="E234" s="1567"/>
      <c r="F234" s="1564">
        <v>543</v>
      </c>
      <c r="G234" s="1560" t="s">
        <v>5329</v>
      </c>
      <c r="H234" s="1565" t="s">
        <v>5330</v>
      </c>
      <c r="I234" s="1566" t="s">
        <v>5331</v>
      </c>
      <c r="J234" s="1567"/>
      <c r="K234" s="1564">
        <v>867</v>
      </c>
      <c r="L234" s="1560" t="s">
        <v>5332</v>
      </c>
      <c r="M234" s="1565" t="s">
        <v>5333</v>
      </c>
      <c r="N234" s="1566" t="s">
        <v>5334</v>
      </c>
      <c r="O234" s="1567"/>
      <c r="P234" s="1564">
        <v>1191</v>
      </c>
      <c r="Q234" s="1560" t="s">
        <v>5335</v>
      </c>
      <c r="R234" s="1565" t="s">
        <v>5336</v>
      </c>
      <c r="S234" s="1566" t="s">
        <v>5337</v>
      </c>
      <c r="T234" s="243"/>
      <c r="U234" s="243"/>
      <c r="V234" s="243"/>
      <c r="W234" s="243"/>
      <c r="X234" s="243"/>
      <c r="Y234" s="243"/>
      <c r="Z234" s="243"/>
      <c r="AA234" s="243"/>
      <c r="AB234" s="243"/>
      <c r="AC234" s="243"/>
      <c r="AD234" s="243"/>
    </row>
    <row r="235" spans="1:30">
      <c r="A235" s="1564">
        <v>220</v>
      </c>
      <c r="B235" s="1560" t="s">
        <v>5338</v>
      </c>
      <c r="C235" s="1565" t="s">
        <v>5339</v>
      </c>
      <c r="D235" s="1566" t="s">
        <v>5340</v>
      </c>
      <c r="E235" s="1567"/>
      <c r="F235" s="1564">
        <v>544</v>
      </c>
      <c r="G235" s="1560" t="s">
        <v>5341</v>
      </c>
      <c r="H235" s="1565" t="s">
        <v>5342</v>
      </c>
      <c r="I235" s="1566" t="s">
        <v>5343</v>
      </c>
      <c r="J235" s="1567"/>
      <c r="K235" s="1564">
        <v>868</v>
      </c>
      <c r="L235" s="1560" t="s">
        <v>5344</v>
      </c>
      <c r="M235" s="1565" t="s">
        <v>5345</v>
      </c>
      <c r="N235" s="1566" t="s">
        <v>5346</v>
      </c>
      <c r="O235" s="1567"/>
      <c r="P235" s="1564">
        <v>1192</v>
      </c>
      <c r="Q235" s="1560" t="s">
        <v>5347</v>
      </c>
      <c r="R235" s="1565" t="s">
        <v>5348</v>
      </c>
      <c r="S235" s="1566" t="s">
        <v>5349</v>
      </c>
      <c r="T235" s="243"/>
      <c r="U235" s="243"/>
      <c r="V235" s="243"/>
      <c r="W235" s="243"/>
      <c r="X235" s="243"/>
      <c r="Y235" s="243"/>
      <c r="Z235" s="243"/>
      <c r="AA235" s="243"/>
      <c r="AB235" s="243"/>
      <c r="AC235" s="243"/>
      <c r="AD235" s="243"/>
    </row>
    <row r="236" spans="1:30">
      <c r="A236" s="1564">
        <v>221</v>
      </c>
      <c r="B236" s="1560" t="s">
        <v>5350</v>
      </c>
      <c r="C236" s="1565" t="s">
        <v>5351</v>
      </c>
      <c r="D236" s="1566" t="s">
        <v>5352</v>
      </c>
      <c r="E236" s="1567"/>
      <c r="F236" s="1564">
        <v>545</v>
      </c>
      <c r="G236" s="1560" t="s">
        <v>5353</v>
      </c>
      <c r="H236" s="1565" t="s">
        <v>5354</v>
      </c>
      <c r="I236" s="1566" t="s">
        <v>5355</v>
      </c>
      <c r="J236" s="1567"/>
      <c r="K236" s="1564">
        <v>869</v>
      </c>
      <c r="L236" s="1560" t="s">
        <v>5356</v>
      </c>
      <c r="M236" s="1565" t="s">
        <v>5357</v>
      </c>
      <c r="N236" s="1566" t="s">
        <v>5358</v>
      </c>
      <c r="O236" s="1567"/>
      <c r="P236" s="1564">
        <v>1193</v>
      </c>
      <c r="Q236" s="1560" t="s">
        <v>5359</v>
      </c>
      <c r="R236" s="1565" t="s">
        <v>5360</v>
      </c>
      <c r="S236" s="1566" t="s">
        <v>5361</v>
      </c>
      <c r="T236" s="243"/>
      <c r="U236" s="243"/>
      <c r="V236" s="243"/>
      <c r="W236" s="243"/>
      <c r="X236" s="243"/>
      <c r="Y236" s="243"/>
      <c r="Z236" s="243"/>
      <c r="AA236" s="243"/>
      <c r="AB236" s="243"/>
      <c r="AC236" s="243"/>
      <c r="AD236" s="243"/>
    </row>
    <row r="237" spans="1:30">
      <c r="A237" s="1564">
        <v>222</v>
      </c>
      <c r="B237" s="1560" t="s">
        <v>5362</v>
      </c>
      <c r="C237" s="1565" t="s">
        <v>5363</v>
      </c>
      <c r="D237" s="1566" t="s">
        <v>5364</v>
      </c>
      <c r="E237" s="1567"/>
      <c r="F237" s="1564">
        <v>546</v>
      </c>
      <c r="G237" s="1560" t="s">
        <v>5365</v>
      </c>
      <c r="H237" s="1565" t="s">
        <v>5366</v>
      </c>
      <c r="I237" s="1566" t="s">
        <v>5367</v>
      </c>
      <c r="J237" s="1567"/>
      <c r="K237" s="1564">
        <v>870</v>
      </c>
      <c r="L237" s="1560" t="s">
        <v>5368</v>
      </c>
      <c r="M237" s="1565" t="s">
        <v>5369</v>
      </c>
      <c r="N237" s="1566" t="s">
        <v>5370</v>
      </c>
      <c r="O237" s="1567"/>
      <c r="P237" s="1564">
        <v>1194</v>
      </c>
      <c r="Q237" s="1560" t="s">
        <v>5371</v>
      </c>
      <c r="R237" s="1565" t="s">
        <v>5372</v>
      </c>
      <c r="S237" s="1566" t="s">
        <v>5373</v>
      </c>
      <c r="T237" s="243"/>
      <c r="U237" s="243"/>
      <c r="V237" s="243"/>
      <c r="W237" s="243"/>
      <c r="X237" s="243"/>
      <c r="Y237" s="243"/>
      <c r="Z237" s="243"/>
      <c r="AA237" s="243"/>
      <c r="AB237" s="243"/>
      <c r="AC237" s="243"/>
      <c r="AD237" s="243"/>
    </row>
    <row r="238" spans="1:30">
      <c r="A238" s="1564">
        <v>223</v>
      </c>
      <c r="B238" s="1560" t="s">
        <v>5374</v>
      </c>
      <c r="C238" s="1565" t="s">
        <v>5375</v>
      </c>
      <c r="D238" s="1566" t="s">
        <v>5376</v>
      </c>
      <c r="E238" s="1567"/>
      <c r="F238" s="1564">
        <v>547</v>
      </c>
      <c r="G238" s="1560" t="s">
        <v>5377</v>
      </c>
      <c r="H238" s="1565" t="s">
        <v>5378</v>
      </c>
      <c r="I238" s="1566" t="s">
        <v>5379</v>
      </c>
      <c r="J238" s="1567"/>
      <c r="K238" s="1564">
        <v>871</v>
      </c>
      <c r="L238" s="1560" t="s">
        <v>5380</v>
      </c>
      <c r="M238" s="1565" t="s">
        <v>5381</v>
      </c>
      <c r="N238" s="1566" t="s">
        <v>5382</v>
      </c>
      <c r="O238" s="1567"/>
      <c r="P238" s="1564">
        <v>1195</v>
      </c>
      <c r="Q238" s="1560" t="s">
        <v>5383</v>
      </c>
      <c r="R238" s="1565" t="s">
        <v>5384</v>
      </c>
      <c r="S238" s="1566" t="s">
        <v>5385</v>
      </c>
      <c r="T238" s="243"/>
      <c r="U238" s="243"/>
      <c r="V238" s="243"/>
      <c r="W238" s="243"/>
      <c r="X238" s="243"/>
      <c r="Y238" s="243"/>
      <c r="Z238" s="243"/>
      <c r="AA238" s="243"/>
      <c r="AB238" s="243"/>
      <c r="AC238" s="243"/>
      <c r="AD238" s="243"/>
    </row>
    <row r="239" spans="1:30">
      <c r="A239" s="1564">
        <v>224</v>
      </c>
      <c r="B239" s="1560" t="s">
        <v>5386</v>
      </c>
      <c r="C239" s="1565" t="s">
        <v>5387</v>
      </c>
      <c r="D239" s="1566" t="s">
        <v>5388</v>
      </c>
      <c r="E239" s="1567"/>
      <c r="F239" s="1564">
        <v>548</v>
      </c>
      <c r="G239" s="1560" t="s">
        <v>5389</v>
      </c>
      <c r="H239" s="1565" t="s">
        <v>5390</v>
      </c>
      <c r="I239" s="1566" t="s">
        <v>5391</v>
      </c>
      <c r="J239" s="1567"/>
      <c r="K239" s="1564">
        <v>872</v>
      </c>
      <c r="L239" s="1560" t="s">
        <v>5392</v>
      </c>
      <c r="M239" s="1565" t="s">
        <v>5393</v>
      </c>
      <c r="N239" s="1566" t="s">
        <v>5394</v>
      </c>
      <c r="O239" s="1567"/>
      <c r="P239" s="1564">
        <v>1196</v>
      </c>
      <c r="Q239" s="1560" t="s">
        <v>5395</v>
      </c>
      <c r="R239" s="1565" t="s">
        <v>5396</v>
      </c>
      <c r="S239" s="1566" t="s">
        <v>5397</v>
      </c>
      <c r="T239" s="243"/>
      <c r="U239" s="243"/>
      <c r="V239" s="243"/>
      <c r="W239" s="243"/>
      <c r="X239" s="243"/>
      <c r="Y239" s="243"/>
      <c r="Z239" s="243"/>
      <c r="AA239" s="243"/>
      <c r="AB239" s="243"/>
      <c r="AC239" s="243"/>
      <c r="AD239" s="243"/>
    </row>
    <row r="240" spans="1:30">
      <c r="A240" s="1564">
        <v>225</v>
      </c>
      <c r="B240" s="1560" t="s">
        <v>5398</v>
      </c>
      <c r="C240" s="1565" t="s">
        <v>5399</v>
      </c>
      <c r="D240" s="1566" t="s">
        <v>5400</v>
      </c>
      <c r="E240" s="1567"/>
      <c r="F240" s="1564">
        <v>549</v>
      </c>
      <c r="G240" s="1560" t="s">
        <v>5401</v>
      </c>
      <c r="H240" s="1565" t="s">
        <v>5402</v>
      </c>
      <c r="I240" s="1566" t="s">
        <v>5403</v>
      </c>
      <c r="J240" s="1567"/>
      <c r="K240" s="1564">
        <v>873</v>
      </c>
      <c r="L240" s="1560" t="s">
        <v>5404</v>
      </c>
      <c r="M240" s="1565" t="s">
        <v>5405</v>
      </c>
      <c r="N240" s="1566" t="s">
        <v>5406</v>
      </c>
      <c r="O240" s="1567"/>
      <c r="P240" s="1564">
        <v>1197</v>
      </c>
      <c r="Q240" s="1560" t="s">
        <v>5407</v>
      </c>
      <c r="R240" s="1565" t="s">
        <v>5408</v>
      </c>
      <c r="S240" s="1566" t="s">
        <v>5409</v>
      </c>
      <c r="T240" s="243"/>
      <c r="U240" s="243"/>
      <c r="V240" s="243"/>
      <c r="W240" s="243"/>
      <c r="X240" s="243"/>
      <c r="Y240" s="243"/>
      <c r="Z240" s="243"/>
      <c r="AA240" s="243"/>
      <c r="AB240" s="243"/>
      <c r="AC240" s="243"/>
      <c r="AD240" s="243"/>
    </row>
    <row r="241" spans="1:30">
      <c r="A241" s="1564">
        <v>226</v>
      </c>
      <c r="B241" s="1560" t="s">
        <v>5410</v>
      </c>
      <c r="C241" s="1565" t="s">
        <v>5411</v>
      </c>
      <c r="D241" s="1566" t="s">
        <v>4254</v>
      </c>
      <c r="E241" s="1567"/>
      <c r="F241" s="1564">
        <v>550</v>
      </c>
      <c r="G241" s="1560" t="s">
        <v>5412</v>
      </c>
      <c r="H241" s="1565" t="s">
        <v>5413</v>
      </c>
      <c r="I241" s="1566" t="s">
        <v>5414</v>
      </c>
      <c r="J241" s="1567"/>
      <c r="K241" s="1564">
        <v>874</v>
      </c>
      <c r="L241" s="1560" t="s">
        <v>5415</v>
      </c>
      <c r="M241" s="1565" t="s">
        <v>5416</v>
      </c>
      <c r="N241" s="1566" t="s">
        <v>5417</v>
      </c>
      <c r="O241" s="1567"/>
      <c r="P241" s="1564">
        <v>1198</v>
      </c>
      <c r="Q241" s="1560" t="s">
        <v>5418</v>
      </c>
      <c r="R241" s="1565" t="s">
        <v>5419</v>
      </c>
      <c r="S241" s="1566" t="s">
        <v>5420</v>
      </c>
      <c r="T241" s="243"/>
      <c r="U241" s="243"/>
      <c r="V241" s="243"/>
      <c r="W241" s="243"/>
      <c r="X241" s="243"/>
      <c r="Y241" s="243"/>
      <c r="Z241" s="243"/>
      <c r="AA241" s="243"/>
      <c r="AB241" s="243"/>
      <c r="AC241" s="243"/>
      <c r="AD241" s="243"/>
    </row>
    <row r="242" spans="1:30">
      <c r="A242" s="1564">
        <v>227</v>
      </c>
      <c r="B242" s="1560" t="s">
        <v>5421</v>
      </c>
      <c r="C242" s="1565" t="s">
        <v>5422</v>
      </c>
      <c r="D242" s="1566" t="s">
        <v>5423</v>
      </c>
      <c r="E242" s="1567"/>
      <c r="F242" s="1564">
        <v>551</v>
      </c>
      <c r="G242" s="1560" t="s">
        <v>5424</v>
      </c>
      <c r="H242" s="1565" t="s">
        <v>5425</v>
      </c>
      <c r="I242" s="1566" t="s">
        <v>5426</v>
      </c>
      <c r="J242" s="1567"/>
      <c r="K242" s="1564">
        <v>875</v>
      </c>
      <c r="L242" s="1560" t="s">
        <v>5427</v>
      </c>
      <c r="M242" s="1565" t="s">
        <v>5428</v>
      </c>
      <c r="N242" s="1566" t="s">
        <v>5429</v>
      </c>
      <c r="O242" s="1567"/>
      <c r="P242" s="1564">
        <v>1199</v>
      </c>
      <c r="Q242" s="1560" t="s">
        <v>5430</v>
      </c>
      <c r="R242" s="1565" t="s">
        <v>5431</v>
      </c>
      <c r="S242" s="1566" t="s">
        <v>5432</v>
      </c>
      <c r="T242" s="243"/>
      <c r="U242" s="243"/>
      <c r="V242" s="243"/>
      <c r="W242" s="243"/>
      <c r="X242" s="243"/>
      <c r="Y242" s="243"/>
      <c r="Z242" s="243"/>
      <c r="AA242" s="243"/>
      <c r="AB242" s="243"/>
      <c r="AC242" s="243"/>
      <c r="AD242" s="243"/>
    </row>
    <row r="243" spans="1:30">
      <c r="A243" s="1564">
        <v>228</v>
      </c>
      <c r="B243" s="1560" t="s">
        <v>5433</v>
      </c>
      <c r="C243" s="1565" t="s">
        <v>5434</v>
      </c>
      <c r="D243" s="1566" t="s">
        <v>5435</v>
      </c>
      <c r="E243" s="1567"/>
      <c r="F243" s="1564">
        <v>552</v>
      </c>
      <c r="G243" s="1560" t="s">
        <v>5436</v>
      </c>
      <c r="H243" s="1565" t="s">
        <v>5437</v>
      </c>
      <c r="I243" s="1566" t="s">
        <v>5438</v>
      </c>
      <c r="J243" s="1567"/>
      <c r="K243" s="1564">
        <v>876</v>
      </c>
      <c r="L243" s="1560" t="s">
        <v>5439</v>
      </c>
      <c r="M243" s="1565" t="s">
        <v>5440</v>
      </c>
      <c r="N243" s="1566" t="s">
        <v>5441</v>
      </c>
      <c r="O243" s="1567"/>
      <c r="P243" s="1564">
        <v>1200</v>
      </c>
      <c r="Q243" s="1560" t="s">
        <v>5442</v>
      </c>
      <c r="R243" s="1565" t="s">
        <v>5443</v>
      </c>
      <c r="S243" s="1566" t="s">
        <v>76</v>
      </c>
      <c r="T243" s="243"/>
      <c r="U243" s="243"/>
      <c r="V243" s="243"/>
      <c r="W243" s="243"/>
      <c r="X243" s="243"/>
      <c r="Y243" s="243"/>
      <c r="Z243" s="243"/>
      <c r="AA243" s="243"/>
      <c r="AB243" s="243"/>
      <c r="AC243" s="243"/>
      <c r="AD243" s="243"/>
    </row>
    <row r="244" spans="1:30">
      <c r="A244" s="1564">
        <v>229</v>
      </c>
      <c r="B244" s="1560" t="s">
        <v>5444</v>
      </c>
      <c r="C244" s="1565" t="s">
        <v>5445</v>
      </c>
      <c r="D244" s="1566" t="s">
        <v>5446</v>
      </c>
      <c r="E244" s="1567"/>
      <c r="F244" s="1564">
        <v>553</v>
      </c>
      <c r="G244" s="1560" t="s">
        <v>5447</v>
      </c>
      <c r="H244" s="1565" t="s">
        <v>5448</v>
      </c>
      <c r="I244" s="1566" t="s">
        <v>5449</v>
      </c>
      <c r="J244" s="1567"/>
      <c r="K244" s="1564">
        <v>877</v>
      </c>
      <c r="L244" s="1560" t="s">
        <v>5450</v>
      </c>
      <c r="M244" s="1565" t="s">
        <v>5451</v>
      </c>
      <c r="N244" s="1566" t="s">
        <v>5452</v>
      </c>
      <c r="O244" s="1567"/>
      <c r="P244" s="1564">
        <v>1201</v>
      </c>
      <c r="Q244" s="1560" t="s">
        <v>5453</v>
      </c>
      <c r="R244" s="1565" t="s">
        <v>5454</v>
      </c>
      <c r="S244" s="1566" t="s">
        <v>5455</v>
      </c>
      <c r="T244" s="243"/>
      <c r="U244" s="243"/>
      <c r="V244" s="243"/>
      <c r="W244" s="243"/>
      <c r="X244" s="243"/>
      <c r="Y244" s="243"/>
      <c r="Z244" s="243"/>
      <c r="AA244" s="243"/>
      <c r="AB244" s="243"/>
      <c r="AC244" s="243"/>
      <c r="AD244" s="243"/>
    </row>
    <row r="245" spans="1:30">
      <c r="A245" s="1564">
        <v>230</v>
      </c>
      <c r="B245" s="1560" t="s">
        <v>5456</v>
      </c>
      <c r="C245" s="1565" t="s">
        <v>5457</v>
      </c>
      <c r="D245" s="1566" t="s">
        <v>5458</v>
      </c>
      <c r="E245" s="1567"/>
      <c r="F245" s="1564">
        <v>554</v>
      </c>
      <c r="G245" s="1560" t="s">
        <v>5459</v>
      </c>
      <c r="H245" s="1565" t="s">
        <v>5460</v>
      </c>
      <c r="I245" s="1566" t="s">
        <v>5461</v>
      </c>
      <c r="J245" s="1567"/>
      <c r="K245" s="1564">
        <v>878</v>
      </c>
      <c r="L245" s="1560" t="s">
        <v>5462</v>
      </c>
      <c r="M245" s="1565" t="s">
        <v>5463</v>
      </c>
      <c r="N245" s="1566" t="s">
        <v>5441</v>
      </c>
      <c r="O245" s="1567"/>
      <c r="P245" s="1564">
        <v>1202</v>
      </c>
      <c r="Q245" s="1560" t="s">
        <v>5464</v>
      </c>
      <c r="R245" s="1565" t="s">
        <v>5465</v>
      </c>
      <c r="S245" s="1566" t="s">
        <v>5466</v>
      </c>
      <c r="T245" s="243"/>
      <c r="U245" s="243"/>
      <c r="V245" s="243"/>
      <c r="W245" s="243"/>
      <c r="X245" s="243"/>
      <c r="Y245" s="243"/>
      <c r="Z245" s="243"/>
      <c r="AA245" s="243"/>
      <c r="AB245" s="243"/>
      <c r="AC245" s="243"/>
      <c r="AD245" s="243"/>
    </row>
    <row r="246" spans="1:30">
      <c r="A246" s="1564">
        <v>231</v>
      </c>
      <c r="B246" s="1560" t="s">
        <v>5467</v>
      </c>
      <c r="C246" s="1565" t="s">
        <v>5468</v>
      </c>
      <c r="D246" s="1566" t="s">
        <v>5469</v>
      </c>
      <c r="E246" s="1567"/>
      <c r="F246" s="1564">
        <v>555</v>
      </c>
      <c r="G246" s="1560" t="s">
        <v>5470</v>
      </c>
      <c r="H246" s="1565" t="s">
        <v>5471</v>
      </c>
      <c r="I246" s="1566" t="s">
        <v>5472</v>
      </c>
      <c r="J246" s="1567"/>
      <c r="K246" s="1564">
        <v>879</v>
      </c>
      <c r="L246" s="1560" t="s">
        <v>5473</v>
      </c>
      <c r="M246" s="1565" t="s">
        <v>5474</v>
      </c>
      <c r="N246" s="1566" t="s">
        <v>5475</v>
      </c>
      <c r="O246" s="1567"/>
      <c r="P246" s="1564">
        <v>1203</v>
      </c>
      <c r="Q246" s="1560" t="s">
        <v>5476</v>
      </c>
      <c r="R246" s="1565" t="s">
        <v>5477</v>
      </c>
      <c r="S246" s="1566" t="s">
        <v>5478</v>
      </c>
      <c r="T246" s="243"/>
      <c r="U246" s="243"/>
      <c r="V246" s="243"/>
      <c r="W246" s="243"/>
      <c r="X246" s="243"/>
      <c r="Y246" s="243"/>
      <c r="Z246" s="243"/>
      <c r="AA246" s="243"/>
      <c r="AB246" s="243"/>
      <c r="AC246" s="243"/>
      <c r="AD246" s="243"/>
    </row>
    <row r="247" spans="1:30">
      <c r="A247" s="1564">
        <v>232</v>
      </c>
      <c r="B247" s="1560" t="s">
        <v>5479</v>
      </c>
      <c r="C247" s="1565" t="s">
        <v>5480</v>
      </c>
      <c r="D247" s="1566" t="s">
        <v>5481</v>
      </c>
      <c r="E247" s="1567"/>
      <c r="F247" s="1564">
        <v>556</v>
      </c>
      <c r="G247" s="1560" t="s">
        <v>5482</v>
      </c>
      <c r="H247" s="1565" t="s">
        <v>5483</v>
      </c>
      <c r="I247" s="1566" t="s">
        <v>5484</v>
      </c>
      <c r="J247" s="1567"/>
      <c r="K247" s="1564">
        <v>880</v>
      </c>
      <c r="L247" s="1560" t="s">
        <v>5485</v>
      </c>
      <c r="M247" s="1565" t="s">
        <v>5486</v>
      </c>
      <c r="N247" s="1566" t="s">
        <v>5487</v>
      </c>
      <c r="O247" s="1567"/>
      <c r="P247" s="1564">
        <v>1204</v>
      </c>
      <c r="Q247" s="1560" t="s">
        <v>5488</v>
      </c>
      <c r="R247" s="1565" t="s">
        <v>5489</v>
      </c>
      <c r="S247" s="1566" t="s">
        <v>5490</v>
      </c>
      <c r="T247" s="243"/>
      <c r="U247" s="243"/>
      <c r="V247" s="243"/>
      <c r="W247" s="243"/>
      <c r="X247" s="243"/>
      <c r="Y247" s="243"/>
      <c r="Z247" s="243"/>
      <c r="AA247" s="243"/>
      <c r="AB247" s="243"/>
      <c r="AC247" s="243"/>
      <c r="AD247" s="243"/>
    </row>
    <row r="248" spans="1:30">
      <c r="A248" s="1564">
        <v>233</v>
      </c>
      <c r="B248" s="1560" t="s">
        <v>5491</v>
      </c>
      <c r="C248" s="1565" t="s">
        <v>5492</v>
      </c>
      <c r="D248" s="1566" t="s">
        <v>5493</v>
      </c>
      <c r="E248" s="1567"/>
      <c r="F248" s="1564">
        <v>557</v>
      </c>
      <c r="G248" s="1560" t="s">
        <v>5494</v>
      </c>
      <c r="H248" s="1565" t="s">
        <v>5495</v>
      </c>
      <c r="I248" s="1566" t="s">
        <v>5496</v>
      </c>
      <c r="J248" s="1567"/>
      <c r="K248" s="1564">
        <v>881</v>
      </c>
      <c r="L248" s="1560" t="s">
        <v>5497</v>
      </c>
      <c r="M248" s="1565" t="s">
        <v>5498</v>
      </c>
      <c r="N248" s="1566" t="s">
        <v>5499</v>
      </c>
      <c r="O248" s="1567"/>
      <c r="P248" s="1564">
        <v>1205</v>
      </c>
      <c r="Q248" s="1560" t="s">
        <v>5500</v>
      </c>
      <c r="R248" s="1565" t="s">
        <v>5501</v>
      </c>
      <c r="S248" s="1566" t="s">
        <v>5502</v>
      </c>
      <c r="T248" s="243"/>
      <c r="U248" s="243"/>
      <c r="V248" s="243"/>
      <c r="W248" s="243"/>
      <c r="X248" s="243"/>
      <c r="Y248" s="243"/>
      <c r="Z248" s="243"/>
      <c r="AA248" s="243"/>
      <c r="AB248" s="243"/>
      <c r="AC248" s="243"/>
      <c r="AD248" s="243"/>
    </row>
    <row r="249" spans="1:30">
      <c r="A249" s="1564">
        <v>234</v>
      </c>
      <c r="B249" s="1560" t="s">
        <v>5503</v>
      </c>
      <c r="C249" s="1565" t="s">
        <v>5504</v>
      </c>
      <c r="D249" s="1566" t="s">
        <v>5505</v>
      </c>
      <c r="E249" s="1567"/>
      <c r="F249" s="1564">
        <v>558</v>
      </c>
      <c r="G249" s="1560" t="s">
        <v>5506</v>
      </c>
      <c r="H249" s="1565" t="s">
        <v>5507</v>
      </c>
      <c r="I249" s="1566" t="s">
        <v>5508</v>
      </c>
      <c r="J249" s="1567"/>
      <c r="K249" s="1564">
        <v>882</v>
      </c>
      <c r="L249" s="1560" t="s">
        <v>5509</v>
      </c>
      <c r="M249" s="1565" t="s">
        <v>5510</v>
      </c>
      <c r="N249" s="1566" t="s">
        <v>5511</v>
      </c>
      <c r="O249" s="1567"/>
      <c r="P249" s="1564">
        <v>1206</v>
      </c>
      <c r="Q249" s="1560" t="s">
        <v>5512</v>
      </c>
      <c r="R249" s="1565" t="s">
        <v>5513</v>
      </c>
      <c r="S249" s="1566" t="s">
        <v>5514</v>
      </c>
      <c r="T249" s="243"/>
      <c r="U249" s="243"/>
      <c r="V249" s="243"/>
      <c r="W249" s="243"/>
      <c r="X249" s="243"/>
      <c r="Y249" s="243"/>
      <c r="Z249" s="243"/>
      <c r="AA249" s="243"/>
      <c r="AB249" s="243"/>
      <c r="AC249" s="243"/>
      <c r="AD249" s="243"/>
    </row>
    <row r="250" spans="1:30">
      <c r="A250" s="1564">
        <v>235</v>
      </c>
      <c r="B250" s="1560" t="s">
        <v>5515</v>
      </c>
      <c r="C250" s="1565" t="s">
        <v>5516</v>
      </c>
      <c r="D250" s="1566" t="s">
        <v>5517</v>
      </c>
      <c r="E250" s="1567"/>
      <c r="F250" s="1564">
        <v>559</v>
      </c>
      <c r="G250" s="1560" t="s">
        <v>5518</v>
      </c>
      <c r="H250" s="1565" t="s">
        <v>5519</v>
      </c>
      <c r="I250" s="1566" t="s">
        <v>5520</v>
      </c>
      <c r="J250" s="1567"/>
      <c r="K250" s="1564">
        <v>883</v>
      </c>
      <c r="L250" s="1560" t="s">
        <v>5521</v>
      </c>
      <c r="M250" s="1565" t="s">
        <v>5522</v>
      </c>
      <c r="N250" s="1566" t="s">
        <v>5523</v>
      </c>
      <c r="O250" s="1567"/>
      <c r="P250" s="1564">
        <v>1207</v>
      </c>
      <c r="Q250" s="1560" t="s">
        <v>5524</v>
      </c>
      <c r="R250" s="1565" t="s">
        <v>5525</v>
      </c>
      <c r="S250" s="1566" t="s">
        <v>5526</v>
      </c>
      <c r="T250" s="243"/>
      <c r="U250" s="243"/>
      <c r="V250" s="243"/>
      <c r="W250" s="243"/>
      <c r="X250" s="243"/>
      <c r="Y250" s="243"/>
      <c r="Z250" s="243"/>
      <c r="AA250" s="243"/>
      <c r="AB250" s="243"/>
      <c r="AC250" s="243"/>
      <c r="AD250" s="243"/>
    </row>
    <row r="251" spans="1:30">
      <c r="A251" s="1564">
        <v>236</v>
      </c>
      <c r="B251" s="1560" t="s">
        <v>5527</v>
      </c>
      <c r="C251" s="1565" t="s">
        <v>5528</v>
      </c>
      <c r="D251" s="1566" t="s">
        <v>5529</v>
      </c>
      <c r="E251" s="1567"/>
      <c r="F251" s="1564">
        <v>560</v>
      </c>
      <c r="G251" s="1560" t="s">
        <v>5530</v>
      </c>
      <c r="H251" s="1565" t="s">
        <v>5531</v>
      </c>
      <c r="I251" s="1566" t="s">
        <v>5532</v>
      </c>
      <c r="J251" s="1567"/>
      <c r="K251" s="1564">
        <v>884</v>
      </c>
      <c r="L251" s="1560" t="s">
        <v>5533</v>
      </c>
      <c r="M251" s="1565" t="s">
        <v>5534</v>
      </c>
      <c r="N251" s="1566" t="s">
        <v>5535</v>
      </c>
      <c r="O251" s="1567"/>
      <c r="P251" s="1564">
        <v>1208</v>
      </c>
      <c r="Q251" s="1560" t="s">
        <v>5536</v>
      </c>
      <c r="R251" s="1565" t="s">
        <v>5537</v>
      </c>
      <c r="S251" s="1566" t="s">
        <v>5538</v>
      </c>
      <c r="T251" s="243"/>
      <c r="U251" s="243"/>
      <c r="V251" s="243"/>
      <c r="W251" s="243"/>
      <c r="X251" s="243"/>
      <c r="Y251" s="243"/>
      <c r="Z251" s="243"/>
      <c r="AA251" s="243"/>
      <c r="AB251" s="243"/>
      <c r="AC251" s="243"/>
      <c r="AD251" s="243"/>
    </row>
    <row r="252" spans="1:30">
      <c r="A252" s="1564">
        <v>237</v>
      </c>
      <c r="B252" s="1560" t="s">
        <v>5539</v>
      </c>
      <c r="C252" s="1565" t="s">
        <v>5540</v>
      </c>
      <c r="D252" s="1566" t="s">
        <v>5541</v>
      </c>
      <c r="E252" s="1567"/>
      <c r="F252" s="1564">
        <v>561</v>
      </c>
      <c r="G252" s="1560" t="s">
        <v>5542</v>
      </c>
      <c r="H252" s="1565" t="s">
        <v>5543</v>
      </c>
      <c r="I252" s="1566" t="s">
        <v>5544</v>
      </c>
      <c r="J252" s="1567"/>
      <c r="K252" s="1564">
        <v>885</v>
      </c>
      <c r="L252" s="1560" t="s">
        <v>5545</v>
      </c>
      <c r="M252" s="1565" t="s">
        <v>5546</v>
      </c>
      <c r="N252" s="1566" t="s">
        <v>5547</v>
      </c>
      <c r="O252" s="1567"/>
      <c r="P252" s="1564">
        <v>1209</v>
      </c>
      <c r="Q252" s="1560" t="s">
        <v>5548</v>
      </c>
      <c r="R252" s="1565" t="s">
        <v>5549</v>
      </c>
      <c r="S252" s="1566" t="s">
        <v>5550</v>
      </c>
      <c r="T252" s="243"/>
      <c r="U252" s="243"/>
      <c r="V252" s="243"/>
      <c r="W252" s="243"/>
      <c r="X252" s="243"/>
      <c r="Y252" s="243"/>
      <c r="Z252" s="243"/>
      <c r="AA252" s="243"/>
      <c r="AB252" s="243"/>
      <c r="AC252" s="243"/>
      <c r="AD252" s="243"/>
    </row>
    <row r="253" spans="1:30">
      <c r="A253" s="1564">
        <v>238</v>
      </c>
      <c r="B253" s="1560" t="s">
        <v>5551</v>
      </c>
      <c r="C253" s="1565" t="s">
        <v>5552</v>
      </c>
      <c r="D253" s="1566" t="s">
        <v>5553</v>
      </c>
      <c r="E253" s="1567"/>
      <c r="F253" s="1564">
        <v>562</v>
      </c>
      <c r="G253" s="1560" t="s">
        <v>5554</v>
      </c>
      <c r="H253" s="1565" t="s">
        <v>5555</v>
      </c>
      <c r="I253" s="1566" t="s">
        <v>5556</v>
      </c>
      <c r="J253" s="1567"/>
      <c r="K253" s="1564">
        <v>886</v>
      </c>
      <c r="L253" s="1560" t="s">
        <v>5557</v>
      </c>
      <c r="M253" s="1565" t="s">
        <v>5558</v>
      </c>
      <c r="N253" s="1566" t="s">
        <v>5559</v>
      </c>
      <c r="O253" s="1567"/>
      <c r="P253" s="1564">
        <v>1210</v>
      </c>
      <c r="Q253" s="1560" t="s">
        <v>5560</v>
      </c>
      <c r="R253" s="1565" t="s">
        <v>5561</v>
      </c>
      <c r="S253" s="1566" t="s">
        <v>5562</v>
      </c>
      <c r="T253" s="243"/>
      <c r="U253" s="243"/>
      <c r="V253" s="243"/>
      <c r="W253" s="243"/>
      <c r="X253" s="243"/>
      <c r="Y253" s="243"/>
      <c r="Z253" s="243"/>
      <c r="AA253" s="243"/>
      <c r="AB253" s="243"/>
      <c r="AC253" s="243"/>
      <c r="AD253" s="243"/>
    </row>
    <row r="254" spans="1:30">
      <c r="A254" s="1564">
        <v>239</v>
      </c>
      <c r="B254" s="1560" t="s">
        <v>5563</v>
      </c>
      <c r="C254" s="1565" t="s">
        <v>5564</v>
      </c>
      <c r="D254" s="1566" t="s">
        <v>5565</v>
      </c>
      <c r="E254" s="1567"/>
      <c r="F254" s="1564">
        <v>563</v>
      </c>
      <c r="G254" s="1560" t="s">
        <v>5566</v>
      </c>
      <c r="H254" s="1565" t="s">
        <v>5567</v>
      </c>
      <c r="I254" s="1566" t="s">
        <v>5568</v>
      </c>
      <c r="J254" s="1567"/>
      <c r="K254" s="1564">
        <v>887</v>
      </c>
      <c r="L254" s="1560" t="s">
        <v>5569</v>
      </c>
      <c r="M254" s="1565" t="s">
        <v>2826</v>
      </c>
      <c r="N254" s="1566" t="s">
        <v>5452</v>
      </c>
      <c r="O254" s="1567"/>
      <c r="P254" s="1564">
        <v>1211</v>
      </c>
      <c r="Q254" s="1560" t="s">
        <v>5570</v>
      </c>
      <c r="R254" s="1565" t="s">
        <v>5571</v>
      </c>
      <c r="S254" s="1566" t="s">
        <v>5572</v>
      </c>
      <c r="T254" s="243"/>
      <c r="U254" s="243"/>
      <c r="V254" s="243"/>
      <c r="W254" s="243"/>
      <c r="X254" s="243"/>
      <c r="Y254" s="243"/>
      <c r="Z254" s="243"/>
      <c r="AA254" s="243"/>
      <c r="AB254" s="243"/>
      <c r="AC254" s="243"/>
      <c r="AD254" s="243"/>
    </row>
    <row r="255" spans="1:30">
      <c r="A255" s="1564">
        <v>240</v>
      </c>
      <c r="B255" s="1560" t="s">
        <v>5573</v>
      </c>
      <c r="C255" s="1565" t="s">
        <v>5574</v>
      </c>
      <c r="D255" s="1566" t="s">
        <v>5575</v>
      </c>
      <c r="E255" s="1567"/>
      <c r="F255" s="1564">
        <v>564</v>
      </c>
      <c r="G255" s="1560" t="s">
        <v>5576</v>
      </c>
      <c r="H255" s="1565" t="s">
        <v>5577</v>
      </c>
      <c r="I255" s="1566" t="s">
        <v>5578</v>
      </c>
      <c r="J255" s="1567"/>
      <c r="K255" s="1564">
        <v>888</v>
      </c>
      <c r="L255" s="1560" t="s">
        <v>5579</v>
      </c>
      <c r="M255" s="1565" t="s">
        <v>5580</v>
      </c>
      <c r="N255" s="1566" t="s">
        <v>5581</v>
      </c>
      <c r="O255" s="1567"/>
      <c r="P255" s="1564">
        <v>1212</v>
      </c>
      <c r="Q255" s="1560" t="s">
        <v>5582</v>
      </c>
      <c r="R255" s="1565" t="s">
        <v>5583</v>
      </c>
      <c r="S255" s="1566" t="s">
        <v>361</v>
      </c>
      <c r="T255" s="243"/>
      <c r="U255" s="243"/>
      <c r="V255" s="243"/>
      <c r="W255" s="243"/>
      <c r="X255" s="243"/>
      <c r="Y255" s="243"/>
      <c r="Z255" s="243"/>
      <c r="AA255" s="243"/>
      <c r="AB255" s="243"/>
      <c r="AC255" s="243"/>
      <c r="AD255" s="243"/>
    </row>
    <row r="256" spans="1:30">
      <c r="A256" s="1564">
        <v>241</v>
      </c>
      <c r="B256" s="1560" t="s">
        <v>5584</v>
      </c>
      <c r="C256" s="1565" t="s">
        <v>5585</v>
      </c>
      <c r="D256" s="1566" t="s">
        <v>5586</v>
      </c>
      <c r="E256" s="1567"/>
      <c r="F256" s="1564">
        <v>565</v>
      </c>
      <c r="G256" s="1560" t="s">
        <v>5587</v>
      </c>
      <c r="H256" s="1565" t="s">
        <v>5588</v>
      </c>
      <c r="I256" s="1566" t="s">
        <v>5589</v>
      </c>
      <c r="J256" s="1567"/>
      <c r="K256" s="1564">
        <v>889</v>
      </c>
      <c r="L256" s="1560" t="s">
        <v>5590</v>
      </c>
      <c r="M256" s="1565" t="s">
        <v>5591</v>
      </c>
      <c r="N256" s="1566" t="s">
        <v>5592</v>
      </c>
      <c r="O256" s="1567"/>
      <c r="P256" s="1564">
        <v>1213</v>
      </c>
      <c r="Q256" s="1560" t="s">
        <v>5593</v>
      </c>
      <c r="R256" s="1565" t="s">
        <v>5594</v>
      </c>
      <c r="S256" s="1566" t="s">
        <v>5595</v>
      </c>
      <c r="T256" s="243"/>
      <c r="U256" s="243"/>
      <c r="V256" s="243"/>
      <c r="W256" s="243"/>
      <c r="X256" s="243"/>
      <c r="Y256" s="243"/>
      <c r="Z256" s="243"/>
      <c r="AA256" s="243"/>
      <c r="AB256" s="243"/>
      <c r="AC256" s="243"/>
      <c r="AD256" s="243"/>
    </row>
    <row r="257" spans="1:30">
      <c r="A257" s="1564">
        <v>242</v>
      </c>
      <c r="B257" s="1560" t="s">
        <v>5596</v>
      </c>
      <c r="C257" s="1565" t="s">
        <v>5597</v>
      </c>
      <c r="D257" s="1566" t="s">
        <v>5455</v>
      </c>
      <c r="E257" s="1567"/>
      <c r="F257" s="1564">
        <v>566</v>
      </c>
      <c r="G257" s="1560" t="s">
        <v>5598</v>
      </c>
      <c r="H257" s="1565" t="s">
        <v>5599</v>
      </c>
      <c r="I257" s="1566" t="s">
        <v>5600</v>
      </c>
      <c r="J257" s="1567"/>
      <c r="K257" s="1564">
        <v>890</v>
      </c>
      <c r="L257" s="1560" t="s">
        <v>5601</v>
      </c>
      <c r="M257" s="1565" t="s">
        <v>5602</v>
      </c>
      <c r="N257" s="1566" t="s">
        <v>5603</v>
      </c>
      <c r="O257" s="1567"/>
      <c r="P257" s="1564">
        <v>1214</v>
      </c>
      <c r="Q257" s="1560" t="s">
        <v>5604</v>
      </c>
      <c r="R257" s="1565" t="s">
        <v>5605</v>
      </c>
      <c r="S257" s="1566" t="s">
        <v>358</v>
      </c>
      <c r="T257" s="243"/>
      <c r="U257" s="243"/>
      <c r="V257" s="243"/>
      <c r="W257" s="243"/>
      <c r="X257" s="243"/>
      <c r="Y257" s="243"/>
      <c r="Z257" s="243"/>
      <c r="AA257" s="243"/>
      <c r="AB257" s="243"/>
      <c r="AC257" s="243"/>
      <c r="AD257" s="243"/>
    </row>
    <row r="258" spans="1:30">
      <c r="A258" s="1564">
        <v>243</v>
      </c>
      <c r="B258" s="1560" t="s">
        <v>5606</v>
      </c>
      <c r="C258" s="1565" t="s">
        <v>5607</v>
      </c>
      <c r="D258" s="1566" t="s">
        <v>5608</v>
      </c>
      <c r="E258" s="1567"/>
      <c r="F258" s="1564">
        <v>567</v>
      </c>
      <c r="G258" s="1560" t="s">
        <v>5609</v>
      </c>
      <c r="H258" s="1565" t="s">
        <v>5610</v>
      </c>
      <c r="I258" s="1566" t="s">
        <v>5611</v>
      </c>
      <c r="J258" s="1567"/>
      <c r="K258" s="1564">
        <v>891</v>
      </c>
      <c r="L258" s="1560" t="s">
        <v>5612</v>
      </c>
      <c r="M258" s="1565" t="s">
        <v>5613</v>
      </c>
      <c r="N258" s="1566" t="s">
        <v>5614</v>
      </c>
      <c r="O258" s="1567"/>
      <c r="P258" s="1564">
        <v>1215</v>
      </c>
      <c r="Q258" s="1560" t="s">
        <v>5615</v>
      </c>
      <c r="R258" s="1565" t="s">
        <v>5616</v>
      </c>
      <c r="S258" s="1566" t="s">
        <v>5617</v>
      </c>
      <c r="T258" s="243"/>
      <c r="U258" s="243"/>
      <c r="V258" s="243"/>
      <c r="W258" s="243"/>
      <c r="X258" s="243"/>
      <c r="Y258" s="243"/>
      <c r="Z258" s="243"/>
      <c r="AA258" s="243"/>
      <c r="AB258" s="243"/>
      <c r="AC258" s="243"/>
      <c r="AD258" s="243"/>
    </row>
    <row r="259" spans="1:30">
      <c r="A259" s="1564">
        <v>244</v>
      </c>
      <c r="B259" s="1560" t="s">
        <v>5618</v>
      </c>
      <c r="C259" s="1565" t="s">
        <v>5619</v>
      </c>
      <c r="D259" s="1566" t="s">
        <v>5620</v>
      </c>
      <c r="E259" s="1567"/>
      <c r="F259" s="1564">
        <v>568</v>
      </c>
      <c r="G259" s="1560" t="s">
        <v>5621</v>
      </c>
      <c r="H259" s="1565" t="s">
        <v>5622</v>
      </c>
      <c r="I259" s="1566" t="s">
        <v>5623</v>
      </c>
      <c r="J259" s="1567"/>
      <c r="K259" s="1564">
        <v>892</v>
      </c>
      <c r="L259" s="1560" t="s">
        <v>5624</v>
      </c>
      <c r="M259" s="1565" t="s">
        <v>5625</v>
      </c>
      <c r="N259" s="1566" t="s">
        <v>5626</v>
      </c>
      <c r="O259" s="1567"/>
      <c r="P259" s="1564">
        <v>1216</v>
      </c>
      <c r="Q259" s="1560" t="s">
        <v>5627</v>
      </c>
      <c r="R259" s="1565" t="s">
        <v>5628</v>
      </c>
      <c r="S259" s="1566" t="s">
        <v>5629</v>
      </c>
      <c r="T259" s="243"/>
      <c r="U259" s="243"/>
      <c r="V259" s="243"/>
      <c r="W259" s="243"/>
      <c r="X259" s="243"/>
      <c r="Y259" s="243"/>
      <c r="Z259" s="243"/>
      <c r="AA259" s="243"/>
      <c r="AB259" s="243"/>
      <c r="AC259" s="243"/>
      <c r="AD259" s="243"/>
    </row>
    <row r="260" spans="1:30">
      <c r="A260" s="1564">
        <v>245</v>
      </c>
      <c r="B260" s="1560" t="s">
        <v>5630</v>
      </c>
      <c r="C260" s="1565" t="s">
        <v>5631</v>
      </c>
      <c r="D260" s="1566" t="s">
        <v>5632</v>
      </c>
      <c r="E260" s="1567"/>
      <c r="F260" s="1564">
        <v>569</v>
      </c>
      <c r="G260" s="1560" t="s">
        <v>5633</v>
      </c>
      <c r="H260" s="1565" t="s">
        <v>5634</v>
      </c>
      <c r="I260" s="1566" t="s">
        <v>5635</v>
      </c>
      <c r="J260" s="1567"/>
      <c r="K260" s="1564">
        <v>893</v>
      </c>
      <c r="L260" s="1560" t="s">
        <v>5636</v>
      </c>
      <c r="M260" s="1565" t="s">
        <v>5637</v>
      </c>
      <c r="N260" s="1566" t="s">
        <v>5638</v>
      </c>
      <c r="O260" s="1567"/>
      <c r="P260" s="1564">
        <v>1217</v>
      </c>
      <c r="Q260" s="1560" t="s">
        <v>5639</v>
      </c>
      <c r="R260" s="1565" t="s">
        <v>5640</v>
      </c>
      <c r="S260" s="1566" t="s">
        <v>5641</v>
      </c>
      <c r="T260" s="243"/>
      <c r="U260" s="243"/>
      <c r="V260" s="243"/>
      <c r="W260" s="243"/>
      <c r="X260" s="243"/>
      <c r="Y260" s="243"/>
      <c r="Z260" s="243"/>
      <c r="AA260" s="243"/>
      <c r="AB260" s="243"/>
      <c r="AC260" s="243"/>
      <c r="AD260" s="243"/>
    </row>
    <row r="261" spans="1:30">
      <c r="A261" s="1564">
        <v>246</v>
      </c>
      <c r="B261" s="1560" t="s">
        <v>5642</v>
      </c>
      <c r="C261" s="1565" t="s">
        <v>5643</v>
      </c>
      <c r="D261" s="1566" t="s">
        <v>5644</v>
      </c>
      <c r="E261" s="1567"/>
      <c r="F261" s="1564">
        <v>570</v>
      </c>
      <c r="G261" s="1560" t="s">
        <v>5645</v>
      </c>
      <c r="H261" s="1565" t="s">
        <v>5646</v>
      </c>
      <c r="I261" s="1566" t="s">
        <v>5647</v>
      </c>
      <c r="J261" s="1567"/>
      <c r="K261" s="1564">
        <v>894</v>
      </c>
      <c r="L261" s="1560" t="s">
        <v>5648</v>
      </c>
      <c r="M261" s="1565" t="s">
        <v>5649</v>
      </c>
      <c r="N261" s="1566" t="s">
        <v>5650</v>
      </c>
      <c r="O261" s="1567"/>
      <c r="P261" s="1564">
        <v>1218</v>
      </c>
      <c r="Q261" s="1560" t="s">
        <v>5651</v>
      </c>
      <c r="R261" s="1565" t="s">
        <v>5652</v>
      </c>
      <c r="S261" s="1566" t="s">
        <v>355</v>
      </c>
      <c r="T261" s="243"/>
      <c r="U261" s="243"/>
      <c r="V261" s="243"/>
      <c r="W261" s="243"/>
      <c r="X261" s="243"/>
      <c r="Y261" s="243"/>
      <c r="Z261" s="243"/>
      <c r="AA261" s="243"/>
      <c r="AB261" s="243"/>
      <c r="AC261" s="243"/>
      <c r="AD261" s="243"/>
    </row>
    <row r="262" spans="1:30">
      <c r="A262" s="1564">
        <v>247</v>
      </c>
      <c r="B262" s="1560" t="s">
        <v>5653</v>
      </c>
      <c r="C262" s="1565" t="s">
        <v>5654</v>
      </c>
      <c r="D262" s="1566" t="s">
        <v>5655</v>
      </c>
      <c r="E262" s="1567"/>
      <c r="F262" s="1564">
        <v>571</v>
      </c>
      <c r="G262" s="1560" t="s">
        <v>5656</v>
      </c>
      <c r="H262" s="1565" t="s">
        <v>5657</v>
      </c>
      <c r="I262" s="1566" t="s">
        <v>5658</v>
      </c>
      <c r="J262" s="1567"/>
      <c r="K262" s="1564">
        <v>895</v>
      </c>
      <c r="L262" s="1560" t="s">
        <v>5659</v>
      </c>
      <c r="M262" s="1565" t="s">
        <v>5660</v>
      </c>
      <c r="N262" s="1566" t="s">
        <v>5661</v>
      </c>
      <c r="O262" s="1567"/>
      <c r="P262" s="1564">
        <v>1219</v>
      </c>
      <c r="Q262" s="1560" t="s">
        <v>5662</v>
      </c>
      <c r="R262" s="1565" t="s">
        <v>5663</v>
      </c>
      <c r="S262" s="1566" t="s">
        <v>5664</v>
      </c>
      <c r="T262" s="243"/>
      <c r="U262" s="243"/>
      <c r="V262" s="243"/>
      <c r="W262" s="243"/>
      <c r="X262" s="243"/>
      <c r="Y262" s="243"/>
      <c r="Z262" s="243"/>
      <c r="AA262" s="243"/>
      <c r="AB262" s="243"/>
      <c r="AC262" s="243"/>
      <c r="AD262" s="243"/>
    </row>
    <row r="263" spans="1:30">
      <c r="A263" s="1564">
        <v>248</v>
      </c>
      <c r="B263" s="1560" t="s">
        <v>5665</v>
      </c>
      <c r="C263" s="1565" t="s">
        <v>5666</v>
      </c>
      <c r="D263" s="1566" t="s">
        <v>5667</v>
      </c>
      <c r="E263" s="1567"/>
      <c r="F263" s="1564">
        <v>572</v>
      </c>
      <c r="G263" s="1560" t="s">
        <v>5668</v>
      </c>
      <c r="H263" s="1565" t="s">
        <v>5669</v>
      </c>
      <c r="I263" s="1566" t="s">
        <v>5670</v>
      </c>
      <c r="J263" s="1567"/>
      <c r="K263" s="1564">
        <v>896</v>
      </c>
      <c r="L263" s="1560" t="s">
        <v>5671</v>
      </c>
      <c r="M263" s="1565" t="s">
        <v>5672</v>
      </c>
      <c r="N263" s="1566" t="s">
        <v>5673</v>
      </c>
      <c r="O263" s="1567"/>
      <c r="P263" s="1564">
        <v>1220</v>
      </c>
      <c r="Q263" s="1560" t="s">
        <v>5674</v>
      </c>
      <c r="R263" s="1565" t="s">
        <v>5675</v>
      </c>
      <c r="S263" s="1566" t="s">
        <v>5676</v>
      </c>
      <c r="T263" s="243"/>
      <c r="U263" s="243"/>
      <c r="V263" s="243"/>
      <c r="W263" s="243"/>
      <c r="X263" s="243"/>
      <c r="Y263" s="243"/>
      <c r="Z263" s="243"/>
      <c r="AA263" s="243"/>
      <c r="AB263" s="243"/>
      <c r="AC263" s="243"/>
      <c r="AD263" s="243"/>
    </row>
    <row r="264" spans="1:30">
      <c r="A264" s="1564">
        <v>249</v>
      </c>
      <c r="B264" s="1560" t="s">
        <v>5677</v>
      </c>
      <c r="C264" s="1565" t="s">
        <v>5678</v>
      </c>
      <c r="D264" s="1566" t="s">
        <v>5679</v>
      </c>
      <c r="E264" s="1567"/>
      <c r="F264" s="1564">
        <v>573</v>
      </c>
      <c r="G264" s="1560" t="s">
        <v>5680</v>
      </c>
      <c r="H264" s="1565" t="s">
        <v>5681</v>
      </c>
      <c r="I264" s="1566" t="s">
        <v>5682</v>
      </c>
      <c r="J264" s="1567"/>
      <c r="K264" s="1564">
        <v>897</v>
      </c>
      <c r="L264" s="1560" t="s">
        <v>5683</v>
      </c>
      <c r="M264" s="1565" t="s">
        <v>5684</v>
      </c>
      <c r="N264" s="1566" t="s">
        <v>5685</v>
      </c>
      <c r="O264" s="1567"/>
      <c r="P264" s="1564">
        <v>1221</v>
      </c>
      <c r="Q264" s="1560" t="s">
        <v>5686</v>
      </c>
      <c r="R264" s="1565" t="s">
        <v>5687</v>
      </c>
      <c r="S264" s="1566" t="s">
        <v>5688</v>
      </c>
      <c r="T264" s="243"/>
      <c r="U264" s="243"/>
      <c r="V264" s="243"/>
      <c r="W264" s="243"/>
      <c r="X264" s="243"/>
      <c r="Y264" s="243"/>
      <c r="Z264" s="243"/>
      <c r="AA264" s="243"/>
      <c r="AB264" s="243"/>
      <c r="AC264" s="243"/>
      <c r="AD264" s="243"/>
    </row>
    <row r="265" spans="1:30">
      <c r="A265" s="1564">
        <v>250</v>
      </c>
      <c r="B265" s="1560" t="s">
        <v>5689</v>
      </c>
      <c r="C265" s="1565" t="s">
        <v>5690</v>
      </c>
      <c r="D265" s="1566" t="s">
        <v>5691</v>
      </c>
      <c r="E265" s="1567"/>
      <c r="F265" s="1564">
        <v>574</v>
      </c>
      <c r="G265" s="1560" t="s">
        <v>5692</v>
      </c>
      <c r="H265" s="1565" t="s">
        <v>5693</v>
      </c>
      <c r="I265" s="1566" t="s">
        <v>5694</v>
      </c>
      <c r="J265" s="1567"/>
      <c r="K265" s="1564">
        <v>898</v>
      </c>
      <c r="L265" s="1560" t="s">
        <v>5695</v>
      </c>
      <c r="M265" s="1565" t="s">
        <v>5696</v>
      </c>
      <c r="N265" s="1566" t="s">
        <v>5697</v>
      </c>
      <c r="O265" s="1567"/>
      <c r="P265" s="1564">
        <v>1222</v>
      </c>
      <c r="Q265" s="1560" t="s">
        <v>5698</v>
      </c>
      <c r="R265" s="1565" t="s">
        <v>5699</v>
      </c>
      <c r="T265" s="243"/>
      <c r="U265" s="243"/>
      <c r="V265" s="243"/>
      <c r="W265" s="243"/>
      <c r="X265" s="243"/>
      <c r="Y265" s="243"/>
      <c r="Z265" s="243"/>
      <c r="AA265" s="243"/>
      <c r="AB265" s="243"/>
      <c r="AC265" s="243"/>
      <c r="AD265" s="243"/>
    </row>
    <row r="266" spans="1:30">
      <c r="A266" s="1564">
        <v>251</v>
      </c>
      <c r="B266" s="1560" t="s">
        <v>5700</v>
      </c>
      <c r="C266" s="1565" t="s">
        <v>5701</v>
      </c>
      <c r="D266" s="1566" t="s">
        <v>5702</v>
      </c>
      <c r="E266" s="1567"/>
      <c r="F266" s="1564">
        <v>575</v>
      </c>
      <c r="G266" s="1560" t="s">
        <v>5703</v>
      </c>
      <c r="H266" s="1565" t="s">
        <v>5704</v>
      </c>
      <c r="I266" s="1566" t="s">
        <v>5705</v>
      </c>
      <c r="J266" s="1567"/>
      <c r="K266" s="1564">
        <v>899</v>
      </c>
      <c r="L266" s="1560" t="s">
        <v>5706</v>
      </c>
      <c r="M266" s="1565" t="s">
        <v>5707</v>
      </c>
      <c r="N266" s="1566" t="s">
        <v>5708</v>
      </c>
      <c r="O266" s="1567"/>
      <c r="P266" s="1564">
        <v>1223</v>
      </c>
      <c r="Q266" s="1560" t="s">
        <v>5709</v>
      </c>
      <c r="R266" s="1565" t="s">
        <v>5710</v>
      </c>
      <c r="S266" s="1566" t="s">
        <v>5711</v>
      </c>
      <c r="T266" s="243"/>
      <c r="U266" s="243"/>
      <c r="V266" s="243"/>
      <c r="W266" s="243"/>
      <c r="X266" s="243"/>
      <c r="Y266" s="243"/>
      <c r="Z266" s="243"/>
      <c r="AA266" s="243"/>
      <c r="AB266" s="243"/>
      <c r="AC266" s="243"/>
      <c r="AD266" s="243"/>
    </row>
    <row r="267" spans="1:30">
      <c r="A267" s="1564">
        <v>252</v>
      </c>
      <c r="B267" s="1560" t="s">
        <v>5712</v>
      </c>
      <c r="C267" s="1565" t="s">
        <v>5713</v>
      </c>
      <c r="D267" s="1566" t="s">
        <v>5714</v>
      </c>
      <c r="E267" s="1567"/>
      <c r="F267" s="1564">
        <v>576</v>
      </c>
      <c r="G267" s="1560" t="s">
        <v>5715</v>
      </c>
      <c r="H267" s="1565" t="s">
        <v>5716</v>
      </c>
      <c r="I267" s="1566" t="s">
        <v>5717</v>
      </c>
      <c r="J267" s="1567"/>
      <c r="K267" s="1564">
        <v>900</v>
      </c>
      <c r="L267" s="1560" t="s">
        <v>5718</v>
      </c>
      <c r="M267" s="1565" t="s">
        <v>5719</v>
      </c>
      <c r="N267" s="1566" t="s">
        <v>5720</v>
      </c>
      <c r="O267" s="1567"/>
      <c r="P267" s="1564">
        <v>1224</v>
      </c>
      <c r="Q267" s="1560" t="s">
        <v>5721</v>
      </c>
      <c r="R267" s="1565" t="s">
        <v>5722</v>
      </c>
      <c r="S267" s="1566" t="s">
        <v>5723</v>
      </c>
      <c r="T267" s="243"/>
      <c r="U267" s="243"/>
      <c r="V267" s="243"/>
      <c r="W267" s="243"/>
      <c r="X267" s="243"/>
      <c r="Y267" s="243"/>
      <c r="Z267" s="243"/>
      <c r="AA267" s="243"/>
      <c r="AB267" s="243"/>
      <c r="AC267" s="243"/>
      <c r="AD267" s="243"/>
    </row>
    <row r="268" spans="1:30">
      <c r="A268" s="1564">
        <v>253</v>
      </c>
      <c r="B268" s="1560" t="s">
        <v>5724</v>
      </c>
      <c r="C268" s="1565" t="s">
        <v>5725</v>
      </c>
      <c r="D268" s="1566" t="s">
        <v>449</v>
      </c>
      <c r="E268" s="1567"/>
      <c r="F268" s="1564">
        <v>577</v>
      </c>
      <c r="G268" s="1560" t="s">
        <v>5726</v>
      </c>
      <c r="H268" s="1565" t="s">
        <v>5727</v>
      </c>
      <c r="I268" s="1566" t="s">
        <v>5728</v>
      </c>
      <c r="J268" s="1567"/>
      <c r="K268" s="1564">
        <v>901</v>
      </c>
      <c r="L268" s="1560" t="s">
        <v>5729</v>
      </c>
      <c r="M268" s="1565" t="s">
        <v>5730</v>
      </c>
      <c r="N268" s="1566" t="s">
        <v>5731</v>
      </c>
      <c r="O268" s="1567"/>
      <c r="P268" s="1564">
        <v>1225</v>
      </c>
      <c r="Q268" s="1560" t="s">
        <v>5732</v>
      </c>
      <c r="R268" s="1565" t="s">
        <v>5733</v>
      </c>
      <c r="S268" s="1566" t="s">
        <v>5734</v>
      </c>
      <c r="T268" s="243"/>
      <c r="U268" s="243"/>
      <c r="V268" s="243"/>
      <c r="W268" s="243"/>
      <c r="X268" s="243"/>
      <c r="Y268" s="243"/>
      <c r="Z268" s="243"/>
      <c r="AA268" s="243"/>
      <c r="AB268" s="243"/>
      <c r="AC268" s="243"/>
      <c r="AD268" s="243"/>
    </row>
    <row r="269" spans="1:30">
      <c r="A269" s="1564">
        <v>254</v>
      </c>
      <c r="B269" s="1560" t="s">
        <v>5735</v>
      </c>
      <c r="C269" s="1565" t="s">
        <v>5736</v>
      </c>
      <c r="D269" s="1566" t="s">
        <v>5737</v>
      </c>
      <c r="E269" s="1567"/>
      <c r="F269" s="1564">
        <v>578</v>
      </c>
      <c r="G269" s="1560" t="s">
        <v>5738</v>
      </c>
      <c r="H269" s="1565" t="s">
        <v>5739</v>
      </c>
      <c r="I269" s="1566" t="s">
        <v>5740</v>
      </c>
      <c r="J269" s="1567"/>
      <c r="K269" s="1564">
        <v>902</v>
      </c>
      <c r="L269" s="1560" t="s">
        <v>5741</v>
      </c>
      <c r="M269" s="1565" t="s">
        <v>5742</v>
      </c>
      <c r="N269" s="1566" t="s">
        <v>5743</v>
      </c>
      <c r="O269" s="1567"/>
      <c r="P269" s="1564">
        <v>1226</v>
      </c>
      <c r="Q269" s="1560" t="s">
        <v>5744</v>
      </c>
      <c r="R269" s="1565" t="s">
        <v>5745</v>
      </c>
      <c r="S269" s="1566" t="s">
        <v>5746</v>
      </c>
      <c r="T269" s="243"/>
      <c r="U269" s="243"/>
      <c r="V269" s="243"/>
      <c r="W269" s="243"/>
      <c r="X269" s="243"/>
      <c r="Y269" s="243"/>
      <c r="Z269" s="243"/>
      <c r="AA269" s="243"/>
      <c r="AB269" s="243"/>
      <c r="AC269" s="243"/>
      <c r="AD269" s="243"/>
    </row>
    <row r="270" spans="1:30">
      <c r="A270" s="1564">
        <v>255</v>
      </c>
      <c r="B270" s="1560" t="s">
        <v>5747</v>
      </c>
      <c r="C270" s="1565" t="s">
        <v>5748</v>
      </c>
      <c r="D270" s="1566" t="s">
        <v>5749</v>
      </c>
      <c r="E270" s="1567"/>
      <c r="F270" s="1564">
        <v>579</v>
      </c>
      <c r="G270" s="1560" t="s">
        <v>5750</v>
      </c>
      <c r="H270" s="1565" t="s">
        <v>5751</v>
      </c>
      <c r="I270" s="1566" t="s">
        <v>5752</v>
      </c>
      <c r="J270" s="1567"/>
      <c r="K270" s="1564">
        <v>903</v>
      </c>
      <c r="L270" s="1560" t="s">
        <v>5753</v>
      </c>
      <c r="M270" s="1565" t="s">
        <v>5754</v>
      </c>
      <c r="N270" s="1566" t="s">
        <v>5755</v>
      </c>
      <c r="O270" s="1567"/>
      <c r="P270" s="1564">
        <v>1227</v>
      </c>
      <c r="Q270" s="1560" t="s">
        <v>5756</v>
      </c>
      <c r="R270" s="1565" t="s">
        <v>5757</v>
      </c>
      <c r="S270" s="1566" t="s">
        <v>5758</v>
      </c>
      <c r="T270" s="243"/>
      <c r="U270" s="243"/>
      <c r="V270" s="243"/>
      <c r="W270" s="243"/>
      <c r="X270" s="243"/>
      <c r="Y270" s="243"/>
      <c r="Z270" s="243"/>
      <c r="AA270" s="243"/>
      <c r="AB270" s="243"/>
      <c r="AC270" s="243"/>
      <c r="AD270" s="243"/>
    </row>
    <row r="271" spans="1:30">
      <c r="A271" s="1564">
        <v>256</v>
      </c>
      <c r="B271" s="1560" t="s">
        <v>5759</v>
      </c>
      <c r="C271" s="1565" t="s">
        <v>5760</v>
      </c>
      <c r="D271" s="1566" t="s">
        <v>5761</v>
      </c>
      <c r="E271" s="1567"/>
      <c r="F271" s="1564">
        <v>580</v>
      </c>
      <c r="G271" s="1560" t="s">
        <v>5762</v>
      </c>
      <c r="H271" s="1565" t="s">
        <v>5763</v>
      </c>
      <c r="I271" s="1566" t="s">
        <v>5764</v>
      </c>
      <c r="J271" s="1567"/>
      <c r="K271" s="1564">
        <v>904</v>
      </c>
      <c r="L271" s="1560" t="s">
        <v>5765</v>
      </c>
      <c r="M271" s="1565" t="s">
        <v>5766</v>
      </c>
      <c r="N271" s="1566" t="s">
        <v>5767</v>
      </c>
      <c r="O271" s="1567"/>
      <c r="P271" s="1564">
        <v>1228</v>
      </c>
      <c r="Q271" s="1560" t="s">
        <v>5768</v>
      </c>
      <c r="R271" s="1565" t="s">
        <v>5769</v>
      </c>
      <c r="S271" s="1566" t="s">
        <v>5770</v>
      </c>
      <c r="T271" s="243"/>
      <c r="U271" s="243"/>
      <c r="V271" s="243"/>
      <c r="W271" s="243"/>
      <c r="X271" s="243"/>
      <c r="Y271" s="243"/>
      <c r="Z271" s="243"/>
      <c r="AA271" s="243"/>
      <c r="AB271" s="243"/>
      <c r="AC271" s="243"/>
      <c r="AD271" s="243"/>
    </row>
    <row r="272" spans="1:30">
      <c r="A272" s="1564">
        <v>257</v>
      </c>
      <c r="B272" s="1560" t="s">
        <v>5771</v>
      </c>
      <c r="C272" s="1565" t="s">
        <v>5772</v>
      </c>
      <c r="D272" s="1566" t="s">
        <v>5773</v>
      </c>
      <c r="E272" s="1567"/>
      <c r="F272" s="1564">
        <v>581</v>
      </c>
      <c r="G272" s="1560" t="s">
        <v>5774</v>
      </c>
      <c r="H272" s="1575" t="s">
        <v>5775</v>
      </c>
      <c r="I272" s="1566" t="s">
        <v>5776</v>
      </c>
      <c r="J272" s="1567"/>
      <c r="K272" s="1564">
        <v>905</v>
      </c>
      <c r="L272" s="1560" t="s">
        <v>5777</v>
      </c>
      <c r="M272" s="1565" t="s">
        <v>5778</v>
      </c>
      <c r="N272" s="1566" t="s">
        <v>5779</v>
      </c>
      <c r="O272" s="1567"/>
      <c r="P272" s="1564">
        <v>1229</v>
      </c>
      <c r="Q272" s="1560" t="s">
        <v>5780</v>
      </c>
      <c r="R272" s="1565" t="s">
        <v>5781</v>
      </c>
      <c r="S272" s="1566" t="s">
        <v>5782</v>
      </c>
      <c r="T272" s="243"/>
      <c r="U272" s="243"/>
      <c r="V272" s="243"/>
      <c r="W272" s="243"/>
      <c r="X272" s="243"/>
      <c r="Y272" s="243"/>
      <c r="Z272" s="243"/>
      <c r="AA272" s="243"/>
      <c r="AB272" s="243"/>
      <c r="AC272" s="243"/>
      <c r="AD272" s="243"/>
    </row>
    <row r="273" spans="1:30">
      <c r="A273" s="1564">
        <v>258</v>
      </c>
      <c r="B273" s="1560" t="s">
        <v>5783</v>
      </c>
      <c r="C273" s="1565" t="s">
        <v>5784</v>
      </c>
      <c r="D273" s="1566" t="s">
        <v>5785</v>
      </c>
      <c r="E273" s="1567"/>
      <c r="F273" s="1564">
        <v>582</v>
      </c>
      <c r="G273" s="1560" t="s">
        <v>5786</v>
      </c>
      <c r="H273" s="1565" t="s">
        <v>5787</v>
      </c>
      <c r="I273" s="1566" t="s">
        <v>5788</v>
      </c>
      <c r="J273" s="1567"/>
      <c r="K273" s="1564">
        <v>906</v>
      </c>
      <c r="L273" s="1560" t="s">
        <v>5789</v>
      </c>
      <c r="M273" s="1565" t="s">
        <v>5790</v>
      </c>
      <c r="N273" s="1566" t="s">
        <v>5791</v>
      </c>
      <c r="O273" s="1567"/>
      <c r="P273" s="1564">
        <v>1230</v>
      </c>
      <c r="Q273" s="1560" t="s">
        <v>5792</v>
      </c>
      <c r="R273" s="1565" t="s">
        <v>5793</v>
      </c>
      <c r="S273" s="1566" t="s">
        <v>5794</v>
      </c>
      <c r="T273" s="243"/>
      <c r="U273" s="243"/>
      <c r="V273" s="243"/>
      <c r="W273" s="243"/>
      <c r="X273" s="243"/>
      <c r="Y273" s="243"/>
      <c r="Z273" s="243"/>
      <c r="AA273" s="243"/>
      <c r="AB273" s="243"/>
      <c r="AC273" s="243"/>
      <c r="AD273" s="243"/>
    </row>
    <row r="274" spans="1:30">
      <c r="A274" s="1564">
        <v>259</v>
      </c>
      <c r="B274" s="1560" t="s">
        <v>5795</v>
      </c>
      <c r="C274" s="1565" t="s">
        <v>5796</v>
      </c>
      <c r="D274" s="1566" t="s">
        <v>5797</v>
      </c>
      <c r="E274" s="1567"/>
      <c r="F274" s="1564">
        <v>583</v>
      </c>
      <c r="G274" s="1560" t="s">
        <v>5798</v>
      </c>
      <c r="H274" s="1565" t="s">
        <v>5799</v>
      </c>
      <c r="I274" s="1566" t="s">
        <v>5800</v>
      </c>
      <c r="J274" s="1567"/>
      <c r="K274" s="1564">
        <v>907</v>
      </c>
      <c r="L274" s="1560" t="s">
        <v>5801</v>
      </c>
      <c r="M274" s="1565" t="s">
        <v>5802</v>
      </c>
      <c r="N274" s="1566" t="s">
        <v>5803</v>
      </c>
      <c r="O274" s="1567"/>
      <c r="P274" s="1564">
        <v>1231</v>
      </c>
      <c r="Q274" s="1560" t="s">
        <v>5804</v>
      </c>
      <c r="R274" s="1565" t="s">
        <v>5805</v>
      </c>
      <c r="S274" s="1566" t="s">
        <v>5806</v>
      </c>
      <c r="T274" s="243"/>
      <c r="U274" s="243"/>
      <c r="V274" s="243"/>
      <c r="W274" s="243"/>
      <c r="X274" s="243"/>
      <c r="Y274" s="243"/>
      <c r="Z274" s="243"/>
      <c r="AA274" s="243"/>
      <c r="AB274" s="243"/>
      <c r="AC274" s="243"/>
      <c r="AD274" s="243"/>
    </row>
    <row r="275" spans="1:30">
      <c r="A275" s="1564">
        <v>260</v>
      </c>
      <c r="B275" s="1560" t="s">
        <v>5807</v>
      </c>
      <c r="C275" s="1565" t="s">
        <v>5808</v>
      </c>
      <c r="D275" s="1566" t="s">
        <v>5809</v>
      </c>
      <c r="E275" s="1567"/>
      <c r="F275" s="1564">
        <v>584</v>
      </c>
      <c r="G275" s="1560" t="s">
        <v>5810</v>
      </c>
      <c r="H275" s="1565" t="s">
        <v>5811</v>
      </c>
      <c r="I275" s="1566" t="s">
        <v>5812</v>
      </c>
      <c r="J275" s="1567"/>
      <c r="K275" s="1564">
        <v>908</v>
      </c>
      <c r="L275" s="1560" t="s">
        <v>5813</v>
      </c>
      <c r="M275" s="1565" t="s">
        <v>5814</v>
      </c>
      <c r="N275" s="1566" t="s">
        <v>5815</v>
      </c>
      <c r="O275" s="1567"/>
      <c r="P275" s="1564">
        <v>1232</v>
      </c>
      <c r="Q275" s="1560" t="s">
        <v>5816</v>
      </c>
      <c r="R275" s="1565" t="s">
        <v>5817</v>
      </c>
      <c r="S275" s="1566" t="s">
        <v>5818</v>
      </c>
      <c r="T275" s="243"/>
      <c r="U275" s="243"/>
      <c r="V275" s="243"/>
      <c r="W275" s="243"/>
      <c r="X275" s="243"/>
      <c r="Y275" s="243"/>
      <c r="Z275" s="243"/>
      <c r="AA275" s="243"/>
      <c r="AB275" s="243"/>
      <c r="AC275" s="243"/>
      <c r="AD275" s="243"/>
    </row>
    <row r="276" spans="1:30">
      <c r="A276" s="1564">
        <v>261</v>
      </c>
      <c r="B276" s="1560" t="s">
        <v>5819</v>
      </c>
      <c r="C276" s="1565" t="s">
        <v>5820</v>
      </c>
      <c r="D276" s="1566" t="s">
        <v>5821</v>
      </c>
      <c r="E276" s="1567"/>
      <c r="F276" s="1564">
        <v>585</v>
      </c>
      <c r="G276" s="1560" t="s">
        <v>5822</v>
      </c>
      <c r="H276" s="1565" t="s">
        <v>5823</v>
      </c>
      <c r="I276" s="1566" t="s">
        <v>5824</v>
      </c>
      <c r="J276" s="1567"/>
      <c r="K276" s="1564">
        <v>909</v>
      </c>
      <c r="L276" s="1560" t="s">
        <v>5825</v>
      </c>
      <c r="M276" s="1565" t="s">
        <v>5826</v>
      </c>
      <c r="N276" s="1566" t="s">
        <v>5827</v>
      </c>
      <c r="O276" s="1567"/>
      <c r="P276" s="1564">
        <v>1233</v>
      </c>
      <c r="Q276" s="1560" t="s">
        <v>5828</v>
      </c>
      <c r="R276" s="1565" t="s">
        <v>5829</v>
      </c>
      <c r="S276" s="1566" t="s">
        <v>5830</v>
      </c>
      <c r="T276" s="243"/>
      <c r="U276" s="243"/>
      <c r="V276" s="243"/>
      <c r="W276" s="243"/>
      <c r="X276" s="243"/>
      <c r="Y276" s="243"/>
      <c r="Z276" s="243"/>
      <c r="AA276" s="243"/>
      <c r="AB276" s="243"/>
      <c r="AC276" s="243"/>
      <c r="AD276" s="243"/>
    </row>
    <row r="277" spans="1:30">
      <c r="A277" s="1564">
        <v>262</v>
      </c>
      <c r="B277" s="1560" t="s">
        <v>5831</v>
      </c>
      <c r="C277" s="1565" t="s">
        <v>5832</v>
      </c>
      <c r="D277" s="1566" t="s">
        <v>5833</v>
      </c>
      <c r="E277" s="1567"/>
      <c r="F277" s="1564">
        <v>586</v>
      </c>
      <c r="G277" s="1560" t="s">
        <v>5834</v>
      </c>
      <c r="H277" s="1565" t="s">
        <v>5835</v>
      </c>
      <c r="I277" s="1566" t="s">
        <v>5836</v>
      </c>
      <c r="J277" s="1567"/>
      <c r="K277" s="1564">
        <v>910</v>
      </c>
      <c r="L277" s="1560" t="s">
        <v>5837</v>
      </c>
      <c r="M277" s="1565" t="s">
        <v>5838</v>
      </c>
      <c r="N277" s="1566" t="s">
        <v>5839</v>
      </c>
      <c r="O277" s="1567"/>
      <c r="P277" s="1564">
        <v>1234</v>
      </c>
      <c r="Q277" s="1560" t="s">
        <v>5840</v>
      </c>
      <c r="R277" s="1565" t="s">
        <v>5841</v>
      </c>
      <c r="S277" s="1566" t="s">
        <v>5842</v>
      </c>
      <c r="T277" s="243"/>
      <c r="U277" s="243"/>
      <c r="V277" s="243"/>
      <c r="W277" s="243"/>
      <c r="X277" s="243"/>
      <c r="Y277" s="243"/>
      <c r="Z277" s="243"/>
      <c r="AA277" s="243"/>
      <c r="AB277" s="243"/>
      <c r="AC277" s="243"/>
      <c r="AD277" s="243"/>
    </row>
    <row r="278" spans="1:30">
      <c r="A278" s="1564">
        <v>263</v>
      </c>
      <c r="B278" s="1560" t="s">
        <v>5843</v>
      </c>
      <c r="C278" s="1565" t="s">
        <v>5844</v>
      </c>
      <c r="D278" s="1566" t="s">
        <v>5845</v>
      </c>
      <c r="E278" s="1567"/>
      <c r="F278" s="1564">
        <v>587</v>
      </c>
      <c r="G278" s="1560" t="s">
        <v>5846</v>
      </c>
      <c r="H278" s="1565" t="s">
        <v>5847</v>
      </c>
      <c r="I278" s="1566" t="s">
        <v>5848</v>
      </c>
      <c r="J278" s="1567"/>
      <c r="K278" s="1564">
        <v>911</v>
      </c>
      <c r="L278" s="1560" t="s">
        <v>5849</v>
      </c>
      <c r="M278" s="1565" t="s">
        <v>5850</v>
      </c>
      <c r="N278" s="1566" t="s">
        <v>5851</v>
      </c>
      <c r="O278" s="1567"/>
      <c r="P278" s="1564">
        <v>1235</v>
      </c>
      <c r="Q278" s="1560" t="s">
        <v>5852</v>
      </c>
      <c r="R278" s="1565" t="s">
        <v>5853</v>
      </c>
      <c r="S278" s="1566" t="s">
        <v>5854</v>
      </c>
      <c r="T278" s="243"/>
      <c r="U278" s="243"/>
      <c r="V278" s="243"/>
      <c r="W278" s="243"/>
      <c r="X278" s="243"/>
      <c r="Y278" s="243"/>
      <c r="Z278" s="243"/>
      <c r="AA278" s="243"/>
      <c r="AB278" s="243"/>
      <c r="AC278" s="243"/>
      <c r="AD278" s="243"/>
    </row>
    <row r="279" spans="1:30">
      <c r="A279" s="1564">
        <v>264</v>
      </c>
      <c r="B279" s="1560" t="s">
        <v>5855</v>
      </c>
      <c r="C279" s="1565" t="s">
        <v>5856</v>
      </c>
      <c r="D279" s="1566" t="s">
        <v>5857</v>
      </c>
      <c r="E279" s="1567"/>
      <c r="F279" s="1564">
        <v>588</v>
      </c>
      <c r="G279" s="1560" t="s">
        <v>5858</v>
      </c>
      <c r="H279" s="1565" t="s">
        <v>5859</v>
      </c>
      <c r="I279" s="1566" t="s">
        <v>5860</v>
      </c>
      <c r="J279" s="1567"/>
      <c r="K279" s="1564">
        <v>912</v>
      </c>
      <c r="L279" s="1560" t="s">
        <v>5861</v>
      </c>
      <c r="M279" s="1565" t="s">
        <v>5862</v>
      </c>
      <c r="N279" s="1566" t="s">
        <v>5863</v>
      </c>
      <c r="O279" s="1567"/>
      <c r="P279" s="1564">
        <v>1236</v>
      </c>
      <c r="Q279" s="1560" t="s">
        <v>5864</v>
      </c>
      <c r="R279" s="1565" t="s">
        <v>5865</v>
      </c>
      <c r="S279" s="1566" t="s">
        <v>5866</v>
      </c>
      <c r="T279" s="243"/>
      <c r="U279" s="243"/>
      <c r="V279" s="243"/>
      <c r="W279" s="243"/>
      <c r="X279" s="243"/>
      <c r="Y279" s="243"/>
      <c r="Z279" s="243"/>
      <c r="AA279" s="243"/>
      <c r="AB279" s="243"/>
      <c r="AC279" s="243"/>
      <c r="AD279" s="243"/>
    </row>
    <row r="280" spans="1:30">
      <c r="A280" s="1564">
        <v>265</v>
      </c>
      <c r="B280" s="1560" t="s">
        <v>5867</v>
      </c>
      <c r="C280" s="1565" t="s">
        <v>5868</v>
      </c>
      <c r="D280" s="1566" t="s">
        <v>5869</v>
      </c>
      <c r="E280" s="1567"/>
      <c r="F280" s="1564">
        <v>589</v>
      </c>
      <c r="G280" s="1560" t="s">
        <v>5870</v>
      </c>
      <c r="H280" s="1565" t="s">
        <v>5871</v>
      </c>
      <c r="I280" s="1566" t="s">
        <v>5872</v>
      </c>
      <c r="J280" s="1567"/>
      <c r="K280" s="1564">
        <v>913</v>
      </c>
      <c r="L280" s="1560" t="s">
        <v>5873</v>
      </c>
      <c r="M280" s="1565" t="s">
        <v>5874</v>
      </c>
      <c r="N280" s="1566" t="s">
        <v>5875</v>
      </c>
      <c r="O280" s="1567"/>
      <c r="P280" s="1564">
        <v>1237</v>
      </c>
      <c r="Q280" s="1560" t="s">
        <v>5876</v>
      </c>
      <c r="R280" s="1565" t="s">
        <v>5877</v>
      </c>
      <c r="S280" s="1566" t="s">
        <v>5878</v>
      </c>
      <c r="T280" s="243"/>
      <c r="U280" s="243"/>
      <c r="V280" s="243"/>
      <c r="W280" s="243"/>
      <c r="X280" s="243"/>
      <c r="Y280" s="243"/>
      <c r="Z280" s="243"/>
      <c r="AA280" s="243"/>
      <c r="AB280" s="243"/>
      <c r="AC280" s="243"/>
      <c r="AD280" s="243"/>
    </row>
    <row r="281" spans="1:30">
      <c r="A281" s="1564">
        <v>266</v>
      </c>
      <c r="B281" s="1560" t="s">
        <v>5879</v>
      </c>
      <c r="C281" s="1565" t="s">
        <v>5880</v>
      </c>
      <c r="D281" s="1566" t="s">
        <v>5881</v>
      </c>
      <c r="E281" s="1567"/>
      <c r="F281" s="1564">
        <v>590</v>
      </c>
      <c r="G281" s="1560" t="s">
        <v>5882</v>
      </c>
      <c r="H281" s="1565" t="s">
        <v>5883</v>
      </c>
      <c r="I281" s="1566" t="s">
        <v>5884</v>
      </c>
      <c r="J281" s="1567"/>
      <c r="K281" s="1564">
        <v>914</v>
      </c>
      <c r="L281" s="1560" t="s">
        <v>5885</v>
      </c>
      <c r="M281" s="1565" t="s">
        <v>5886</v>
      </c>
      <c r="N281" s="1566" t="s">
        <v>5887</v>
      </c>
      <c r="O281" s="1567"/>
      <c r="P281" s="1564">
        <v>1238</v>
      </c>
      <c r="Q281" s="1560" t="s">
        <v>5888</v>
      </c>
      <c r="R281" s="1565" t="s">
        <v>5889</v>
      </c>
      <c r="S281" s="1566" t="s">
        <v>5890</v>
      </c>
      <c r="T281" s="243"/>
      <c r="U281" s="243"/>
      <c r="V281" s="243"/>
      <c r="W281" s="243"/>
      <c r="X281" s="243"/>
      <c r="Y281" s="243"/>
      <c r="Z281" s="243"/>
      <c r="AA281" s="243"/>
      <c r="AB281" s="243"/>
      <c r="AC281" s="243"/>
      <c r="AD281" s="243"/>
    </row>
    <row r="282" spans="1:30">
      <c r="A282" s="1564">
        <v>267</v>
      </c>
      <c r="B282" s="1560" t="s">
        <v>5891</v>
      </c>
      <c r="C282" s="1565" t="s">
        <v>5892</v>
      </c>
      <c r="D282" s="1566" t="s">
        <v>5893</v>
      </c>
      <c r="E282" s="1567"/>
      <c r="F282" s="1564">
        <v>591</v>
      </c>
      <c r="G282" s="1560" t="s">
        <v>5894</v>
      </c>
      <c r="H282" s="1565" t="s">
        <v>5895</v>
      </c>
      <c r="I282" s="1566" t="s">
        <v>5896</v>
      </c>
      <c r="J282" s="1567"/>
      <c r="K282" s="1564">
        <v>915</v>
      </c>
      <c r="L282" s="1560" t="s">
        <v>5897</v>
      </c>
      <c r="M282" s="1565" t="s">
        <v>5898</v>
      </c>
      <c r="N282" s="1566" t="s">
        <v>5899</v>
      </c>
      <c r="O282" s="1567"/>
      <c r="P282" s="1564">
        <v>1239</v>
      </c>
      <c r="Q282" s="1560" t="s">
        <v>5900</v>
      </c>
      <c r="R282" s="1565" t="s">
        <v>5901</v>
      </c>
      <c r="S282" s="1566" t="s">
        <v>5902</v>
      </c>
      <c r="T282" s="243"/>
      <c r="U282" s="243"/>
      <c r="V282" s="243"/>
      <c r="W282" s="243"/>
      <c r="X282" s="243"/>
      <c r="Y282" s="243"/>
      <c r="Z282" s="243"/>
      <c r="AA282" s="243"/>
      <c r="AB282" s="243"/>
      <c r="AC282" s="243"/>
      <c r="AD282" s="243"/>
    </row>
    <row r="283" spans="1:30">
      <c r="A283" s="1564">
        <v>268</v>
      </c>
      <c r="B283" s="1560" t="s">
        <v>5903</v>
      </c>
      <c r="C283" s="1565" t="s">
        <v>5904</v>
      </c>
      <c r="D283" s="1566" t="s">
        <v>5905</v>
      </c>
      <c r="E283" s="1567"/>
      <c r="F283" s="1564">
        <v>592</v>
      </c>
      <c r="G283" s="1560" t="s">
        <v>5906</v>
      </c>
      <c r="H283" s="1565" t="s">
        <v>5907</v>
      </c>
      <c r="I283" s="1566" t="s">
        <v>5908</v>
      </c>
      <c r="J283" s="1567"/>
      <c r="K283" s="1564">
        <v>916</v>
      </c>
      <c r="L283" s="1560" t="s">
        <v>5909</v>
      </c>
      <c r="M283" s="1565" t="s">
        <v>5910</v>
      </c>
      <c r="N283" s="1566" t="s">
        <v>5911</v>
      </c>
      <c r="O283" s="1567"/>
      <c r="P283" s="1564">
        <v>1240</v>
      </c>
      <c r="Q283" s="1560" t="s">
        <v>5912</v>
      </c>
      <c r="R283" s="1565" t="s">
        <v>5913</v>
      </c>
      <c r="S283" s="1566" t="s">
        <v>5914</v>
      </c>
      <c r="T283" s="243"/>
      <c r="U283" s="243"/>
      <c r="V283" s="243"/>
      <c r="W283" s="243"/>
      <c r="X283" s="243"/>
      <c r="Y283" s="243"/>
      <c r="Z283" s="243"/>
      <c r="AA283" s="243"/>
      <c r="AB283" s="243"/>
      <c r="AC283" s="243"/>
      <c r="AD283" s="243"/>
    </row>
    <row r="284" spans="1:30">
      <c r="A284" s="1564">
        <v>269</v>
      </c>
      <c r="B284" s="1560" t="s">
        <v>5915</v>
      </c>
      <c r="C284" s="1565" t="s">
        <v>5916</v>
      </c>
      <c r="D284" s="1566" t="s">
        <v>5917</v>
      </c>
      <c r="E284" s="1567"/>
      <c r="F284" s="1564">
        <v>593</v>
      </c>
      <c r="G284" s="1560" t="s">
        <v>5918</v>
      </c>
      <c r="H284" s="1565" t="s">
        <v>5919</v>
      </c>
      <c r="I284" s="1566" t="s">
        <v>5920</v>
      </c>
      <c r="J284" s="1567"/>
      <c r="K284" s="1564">
        <v>917</v>
      </c>
      <c r="L284" s="1560" t="s">
        <v>5921</v>
      </c>
      <c r="M284" s="1565" t="s">
        <v>5922</v>
      </c>
      <c r="N284" s="1566" t="s">
        <v>5923</v>
      </c>
      <c r="O284" s="1567"/>
      <c r="P284" s="1564">
        <v>1241</v>
      </c>
      <c r="Q284" s="1560" t="s">
        <v>5924</v>
      </c>
      <c r="R284" s="1565" t="s">
        <v>5925</v>
      </c>
      <c r="S284" s="1566" t="s">
        <v>5926</v>
      </c>
      <c r="T284" s="243"/>
      <c r="U284" s="243"/>
      <c r="V284" s="243"/>
      <c r="W284" s="243"/>
      <c r="X284" s="243"/>
      <c r="Y284" s="243"/>
      <c r="Z284" s="243"/>
      <c r="AA284" s="243"/>
      <c r="AB284" s="243"/>
      <c r="AC284" s="243"/>
      <c r="AD284" s="243"/>
    </row>
    <row r="285" spans="1:30">
      <c r="A285" s="1564">
        <v>270</v>
      </c>
      <c r="B285" s="1560" t="s">
        <v>5927</v>
      </c>
      <c r="C285" s="1565" t="s">
        <v>5928</v>
      </c>
      <c r="D285" s="1566" t="s">
        <v>5929</v>
      </c>
      <c r="E285" s="1567"/>
      <c r="F285" s="1564">
        <v>594</v>
      </c>
      <c r="G285" s="1560" t="s">
        <v>5930</v>
      </c>
      <c r="H285" s="1565" t="s">
        <v>5931</v>
      </c>
      <c r="I285" s="1566" t="s">
        <v>5932</v>
      </c>
      <c r="J285" s="1567"/>
      <c r="K285" s="1564">
        <v>918</v>
      </c>
      <c r="L285" s="1560" t="s">
        <v>5933</v>
      </c>
      <c r="M285" s="1565" t="s">
        <v>5934</v>
      </c>
      <c r="N285" s="1566" t="s">
        <v>5935</v>
      </c>
      <c r="O285" s="1567"/>
      <c r="P285" s="1564">
        <v>1242</v>
      </c>
      <c r="Q285" s="1560" t="s">
        <v>5936</v>
      </c>
      <c r="R285" s="1565" t="s">
        <v>5937</v>
      </c>
      <c r="S285" s="1566" t="s">
        <v>5938</v>
      </c>
      <c r="T285" s="243"/>
      <c r="U285" s="243"/>
      <c r="V285" s="243"/>
      <c r="W285" s="243"/>
      <c r="X285" s="243"/>
      <c r="Y285" s="243"/>
      <c r="Z285" s="243"/>
      <c r="AA285" s="243"/>
      <c r="AB285" s="243"/>
      <c r="AC285" s="243"/>
      <c r="AD285" s="243"/>
    </row>
    <row r="286" spans="1:30">
      <c r="A286" s="1564">
        <v>271</v>
      </c>
      <c r="B286" s="1560" t="s">
        <v>5939</v>
      </c>
      <c r="C286" s="1565" t="s">
        <v>5940</v>
      </c>
      <c r="D286" s="1566" t="s">
        <v>5941</v>
      </c>
      <c r="E286" s="1567"/>
      <c r="F286" s="1564">
        <v>595</v>
      </c>
      <c r="G286" s="1560" t="s">
        <v>5942</v>
      </c>
      <c r="H286" s="1565" t="s">
        <v>5943</v>
      </c>
      <c r="I286" s="1566" t="s">
        <v>5944</v>
      </c>
      <c r="J286" s="1567"/>
      <c r="K286" s="1564">
        <v>919</v>
      </c>
      <c r="L286" s="1560" t="s">
        <v>5945</v>
      </c>
      <c r="M286" s="1565" t="s">
        <v>5946</v>
      </c>
      <c r="N286" s="1566" t="s">
        <v>5947</v>
      </c>
      <c r="O286" s="1567"/>
      <c r="P286" s="1564">
        <v>1243</v>
      </c>
      <c r="Q286" s="1560" t="s">
        <v>5948</v>
      </c>
      <c r="R286" s="1565" t="s">
        <v>5949</v>
      </c>
      <c r="S286" s="1566" t="s">
        <v>5950</v>
      </c>
      <c r="T286" s="243"/>
      <c r="U286" s="243"/>
      <c r="V286" s="243"/>
      <c r="W286" s="243"/>
      <c r="X286" s="243"/>
      <c r="Y286" s="243"/>
      <c r="Z286" s="243"/>
      <c r="AA286" s="243"/>
      <c r="AB286" s="243"/>
      <c r="AC286" s="243"/>
      <c r="AD286" s="243"/>
    </row>
    <row r="287" spans="1:30">
      <c r="A287" s="1564">
        <v>272</v>
      </c>
      <c r="B287" s="1560" t="s">
        <v>5951</v>
      </c>
      <c r="C287" s="1565" t="s">
        <v>5952</v>
      </c>
      <c r="D287" s="1566" t="s">
        <v>5953</v>
      </c>
      <c r="E287" s="1567"/>
      <c r="F287" s="1564">
        <v>596</v>
      </c>
      <c r="G287" s="1560" t="s">
        <v>5954</v>
      </c>
      <c r="H287" s="1565" t="s">
        <v>5955</v>
      </c>
      <c r="I287" s="1566" t="s">
        <v>5956</v>
      </c>
      <c r="J287" s="1567"/>
      <c r="K287" s="1564">
        <v>920</v>
      </c>
      <c r="L287" s="1560" t="s">
        <v>5957</v>
      </c>
      <c r="M287" s="1565" t="s">
        <v>5958</v>
      </c>
      <c r="N287" s="1566" t="s">
        <v>5959</v>
      </c>
      <c r="O287" s="1567"/>
      <c r="P287" s="1564">
        <v>1244</v>
      </c>
      <c r="Q287" s="1560" t="s">
        <v>5960</v>
      </c>
      <c r="R287" s="1565" t="s">
        <v>5961</v>
      </c>
      <c r="S287" s="1566" t="s">
        <v>5962</v>
      </c>
      <c r="T287" s="243"/>
      <c r="U287" s="243"/>
      <c r="V287" s="243"/>
      <c r="W287" s="243"/>
      <c r="X287" s="243"/>
      <c r="Y287" s="243"/>
      <c r="Z287" s="243"/>
      <c r="AA287" s="243"/>
      <c r="AB287" s="243"/>
      <c r="AC287" s="243"/>
      <c r="AD287" s="243"/>
    </row>
    <row r="288" spans="1:30">
      <c r="A288" s="1564">
        <v>273</v>
      </c>
      <c r="B288" s="1560" t="s">
        <v>5963</v>
      </c>
      <c r="C288" s="1565" t="s">
        <v>5964</v>
      </c>
      <c r="D288" s="1566" t="s">
        <v>5965</v>
      </c>
      <c r="E288" s="1567"/>
      <c r="F288" s="1564">
        <v>597</v>
      </c>
      <c r="G288" s="1560" t="s">
        <v>5966</v>
      </c>
      <c r="H288" s="1565" t="s">
        <v>5967</v>
      </c>
      <c r="I288" s="1566" t="s">
        <v>5968</v>
      </c>
      <c r="J288" s="1567"/>
      <c r="K288" s="1564">
        <v>921</v>
      </c>
      <c r="L288" s="1560" t="s">
        <v>5969</v>
      </c>
      <c r="M288" s="1565" t="s">
        <v>5970</v>
      </c>
      <c r="N288" s="1566" t="s">
        <v>5971</v>
      </c>
      <c r="O288" s="1567"/>
      <c r="P288" s="1564">
        <v>1245</v>
      </c>
      <c r="Q288" s="1560" t="s">
        <v>5972</v>
      </c>
      <c r="R288" s="1565" t="s">
        <v>5973</v>
      </c>
      <c r="S288" s="1566" t="s">
        <v>5974</v>
      </c>
      <c r="T288" s="243"/>
      <c r="U288" s="243"/>
      <c r="V288" s="243"/>
      <c r="W288" s="243"/>
      <c r="X288" s="243"/>
      <c r="Y288" s="243"/>
      <c r="Z288" s="243"/>
      <c r="AA288" s="243"/>
      <c r="AB288" s="243"/>
      <c r="AC288" s="243"/>
      <c r="AD288" s="243"/>
    </row>
    <row r="289" spans="1:30">
      <c r="A289" s="1564">
        <v>274</v>
      </c>
      <c r="B289" s="1560" t="s">
        <v>5975</v>
      </c>
      <c r="C289" s="1565" t="s">
        <v>5976</v>
      </c>
      <c r="D289" s="1566" t="s">
        <v>5977</v>
      </c>
      <c r="E289" s="1567"/>
      <c r="F289" s="1564">
        <v>598</v>
      </c>
      <c r="G289" s="1560" t="s">
        <v>5978</v>
      </c>
      <c r="H289" s="1565" t="s">
        <v>5979</v>
      </c>
      <c r="I289" s="1566" t="s">
        <v>5980</v>
      </c>
      <c r="J289" s="1567"/>
      <c r="K289" s="1564">
        <v>922</v>
      </c>
      <c r="L289" s="1560" t="s">
        <v>5981</v>
      </c>
      <c r="M289" s="1565" t="s">
        <v>5982</v>
      </c>
      <c r="N289" s="1566" t="s">
        <v>5983</v>
      </c>
      <c r="O289" s="1567"/>
      <c r="P289" s="1564">
        <v>1246</v>
      </c>
      <c r="Q289" s="1560" t="s">
        <v>5984</v>
      </c>
      <c r="R289" s="1565" t="s">
        <v>5985</v>
      </c>
      <c r="S289" s="1566" t="s">
        <v>5986</v>
      </c>
      <c r="T289" s="243"/>
      <c r="U289" s="243"/>
      <c r="V289" s="243"/>
      <c r="W289" s="243"/>
      <c r="X289" s="243"/>
      <c r="Y289" s="243"/>
      <c r="Z289" s="243"/>
      <c r="AA289" s="243"/>
      <c r="AB289" s="243"/>
      <c r="AC289" s="243"/>
      <c r="AD289" s="243"/>
    </row>
    <row r="290" spans="1:30">
      <c r="A290" s="1564">
        <v>275</v>
      </c>
      <c r="B290" s="1560" t="s">
        <v>5987</v>
      </c>
      <c r="C290" s="1565" t="s">
        <v>5988</v>
      </c>
      <c r="D290" s="1566" t="s">
        <v>5989</v>
      </c>
      <c r="E290" s="1567"/>
      <c r="F290" s="1564">
        <v>599</v>
      </c>
      <c r="G290" s="1560" t="s">
        <v>5990</v>
      </c>
      <c r="H290" s="1565" t="s">
        <v>5991</v>
      </c>
      <c r="I290" s="1566" t="s">
        <v>5992</v>
      </c>
      <c r="J290" s="1567"/>
      <c r="K290" s="1564">
        <v>923</v>
      </c>
      <c r="L290" s="1560" t="s">
        <v>5993</v>
      </c>
      <c r="M290" s="1565" t="s">
        <v>5994</v>
      </c>
      <c r="N290" s="1566" t="s">
        <v>5995</v>
      </c>
      <c r="O290" s="1567"/>
      <c r="P290" s="1564">
        <v>1247</v>
      </c>
      <c r="Q290" s="1560" t="s">
        <v>5996</v>
      </c>
      <c r="R290" s="1565" t="s">
        <v>5997</v>
      </c>
      <c r="S290" s="1566" t="s">
        <v>5998</v>
      </c>
      <c r="T290" s="243"/>
      <c r="U290" s="243"/>
      <c r="V290" s="243"/>
      <c r="W290" s="243"/>
      <c r="X290" s="243"/>
      <c r="Y290" s="243"/>
      <c r="Z290" s="243"/>
      <c r="AA290" s="243"/>
      <c r="AB290" s="243"/>
      <c r="AC290" s="243"/>
      <c r="AD290" s="243"/>
    </row>
    <row r="291" spans="1:30">
      <c r="A291" s="1564">
        <v>276</v>
      </c>
      <c r="B291" s="1560" t="s">
        <v>5999</v>
      </c>
      <c r="C291" s="1565" t="s">
        <v>6000</v>
      </c>
      <c r="D291" s="1566" t="s">
        <v>6001</v>
      </c>
      <c r="E291" s="1567"/>
      <c r="F291" s="1564">
        <v>600</v>
      </c>
      <c r="G291" s="1560" t="s">
        <v>6002</v>
      </c>
      <c r="H291" s="1565" t="s">
        <v>6003</v>
      </c>
      <c r="I291" s="1566" t="s">
        <v>6004</v>
      </c>
      <c r="J291" s="1567"/>
      <c r="K291" s="1564">
        <v>924</v>
      </c>
      <c r="L291" s="1560" t="s">
        <v>6005</v>
      </c>
      <c r="M291" s="1565" t="s">
        <v>6006</v>
      </c>
      <c r="N291" s="1566" t="s">
        <v>6007</v>
      </c>
      <c r="O291" s="1567"/>
      <c r="P291" s="1564">
        <v>1248</v>
      </c>
      <c r="Q291" s="1560" t="s">
        <v>6008</v>
      </c>
      <c r="R291" s="1565" t="s">
        <v>6009</v>
      </c>
      <c r="S291" s="1566" t="s">
        <v>6010</v>
      </c>
      <c r="T291" s="243"/>
      <c r="U291" s="243"/>
      <c r="V291" s="243"/>
      <c r="W291" s="243"/>
      <c r="X291" s="243"/>
      <c r="Y291" s="243"/>
      <c r="Z291" s="243"/>
      <c r="AA291" s="243"/>
      <c r="AB291" s="243"/>
      <c r="AC291" s="243"/>
      <c r="AD291" s="243"/>
    </row>
    <row r="292" spans="1:30">
      <c r="A292" s="1564">
        <v>277</v>
      </c>
      <c r="B292" s="1560" t="s">
        <v>6011</v>
      </c>
      <c r="C292" s="1565" t="s">
        <v>6012</v>
      </c>
      <c r="D292" s="1566" t="s">
        <v>6013</v>
      </c>
      <c r="E292" s="1567"/>
      <c r="F292" s="1564">
        <v>601</v>
      </c>
      <c r="G292" s="1560" t="s">
        <v>6014</v>
      </c>
      <c r="H292" s="1565" t="s">
        <v>6015</v>
      </c>
      <c r="I292" s="1566" t="s">
        <v>6016</v>
      </c>
      <c r="J292" s="1567"/>
      <c r="K292" s="1564">
        <v>925</v>
      </c>
      <c r="L292" s="1560" t="s">
        <v>6017</v>
      </c>
      <c r="M292" s="1565" t="s">
        <v>6018</v>
      </c>
      <c r="N292" s="1566" t="s">
        <v>6019</v>
      </c>
      <c r="O292" s="1567"/>
      <c r="P292" s="1564">
        <v>1249</v>
      </c>
      <c r="Q292" s="1560" t="s">
        <v>6020</v>
      </c>
      <c r="R292" s="1565" t="s">
        <v>6021</v>
      </c>
      <c r="S292" s="1566" t="s">
        <v>6022</v>
      </c>
      <c r="T292" s="243"/>
      <c r="U292" s="243"/>
      <c r="V292" s="243"/>
      <c r="W292" s="243"/>
      <c r="X292" s="243"/>
      <c r="Y292" s="243"/>
      <c r="Z292" s="243"/>
      <c r="AA292" s="243"/>
      <c r="AB292" s="243"/>
      <c r="AC292" s="243"/>
      <c r="AD292" s="243"/>
    </row>
    <row r="293" spans="1:30">
      <c r="A293" s="1564">
        <v>278</v>
      </c>
      <c r="B293" s="1560" t="s">
        <v>6023</v>
      </c>
      <c r="C293" s="1565" t="s">
        <v>6024</v>
      </c>
      <c r="D293" s="1566" t="s">
        <v>6025</v>
      </c>
      <c r="E293" s="1567"/>
      <c r="F293" s="1564">
        <v>602</v>
      </c>
      <c r="G293" s="1560" t="s">
        <v>6026</v>
      </c>
      <c r="H293" s="1565" t="s">
        <v>6027</v>
      </c>
      <c r="I293" s="1566" t="s">
        <v>6028</v>
      </c>
      <c r="J293" s="1567"/>
      <c r="K293" s="1564">
        <v>926</v>
      </c>
      <c r="L293" s="1560" t="s">
        <v>6029</v>
      </c>
      <c r="M293" s="1565" t="s">
        <v>6030</v>
      </c>
      <c r="N293" s="1566" t="s">
        <v>6031</v>
      </c>
      <c r="O293" s="1567"/>
      <c r="P293" s="1564">
        <v>1250</v>
      </c>
      <c r="Q293" s="1560" t="s">
        <v>6032</v>
      </c>
      <c r="R293" s="1565" t="s">
        <v>6033</v>
      </c>
      <c r="S293" s="1566" t="s">
        <v>6034</v>
      </c>
      <c r="T293" s="243"/>
      <c r="U293" s="243"/>
      <c r="V293" s="243"/>
      <c r="W293" s="243"/>
      <c r="X293" s="243"/>
      <c r="Y293" s="243"/>
      <c r="Z293" s="243"/>
      <c r="AA293" s="243"/>
      <c r="AB293" s="243"/>
      <c r="AC293" s="243"/>
      <c r="AD293" s="243"/>
    </row>
    <row r="294" spans="1:30">
      <c r="A294" s="1564">
        <v>279</v>
      </c>
      <c r="B294" s="1560" t="s">
        <v>6035</v>
      </c>
      <c r="C294" s="1565" t="s">
        <v>6036</v>
      </c>
      <c r="D294" s="1566" t="s">
        <v>6037</v>
      </c>
      <c r="E294" s="1567"/>
      <c r="F294" s="1564">
        <v>603</v>
      </c>
      <c r="G294" s="1560" t="s">
        <v>6038</v>
      </c>
      <c r="H294" s="1565" t="s">
        <v>6039</v>
      </c>
      <c r="I294" s="1566" t="s">
        <v>6040</v>
      </c>
      <c r="J294" s="1567"/>
      <c r="K294" s="1564">
        <v>927</v>
      </c>
      <c r="L294" s="1560" t="s">
        <v>6041</v>
      </c>
      <c r="M294" s="1565" t="s">
        <v>6042</v>
      </c>
      <c r="N294" s="1566" t="s">
        <v>6043</v>
      </c>
      <c r="O294" s="1567"/>
      <c r="P294" s="1564">
        <v>1251</v>
      </c>
      <c r="Q294" s="1560" t="s">
        <v>6044</v>
      </c>
      <c r="R294" s="1565" t="s">
        <v>6045</v>
      </c>
      <c r="S294" s="1566" t="s">
        <v>6046</v>
      </c>
      <c r="T294" s="243"/>
      <c r="U294" s="243"/>
      <c r="V294" s="243"/>
      <c r="W294" s="243"/>
      <c r="X294" s="243"/>
      <c r="Y294" s="243"/>
      <c r="Z294" s="243"/>
      <c r="AA294" s="243"/>
      <c r="AB294" s="243"/>
      <c r="AC294" s="243"/>
      <c r="AD294" s="243"/>
    </row>
    <row r="295" spans="1:30">
      <c r="A295" s="1564">
        <v>280</v>
      </c>
      <c r="B295" s="1560" t="s">
        <v>6047</v>
      </c>
      <c r="C295" s="1565" t="s">
        <v>6048</v>
      </c>
      <c r="D295" s="1566" t="s">
        <v>6049</v>
      </c>
      <c r="E295" s="1567"/>
      <c r="F295" s="1564">
        <v>604</v>
      </c>
      <c r="G295" s="1560" t="s">
        <v>6050</v>
      </c>
      <c r="H295" s="1565" t="s">
        <v>6051</v>
      </c>
      <c r="I295" s="1566" t="s">
        <v>6052</v>
      </c>
      <c r="J295" s="1567"/>
      <c r="K295" s="1564">
        <v>928</v>
      </c>
      <c r="L295" s="1560" t="s">
        <v>6053</v>
      </c>
      <c r="M295" s="1565" t="s">
        <v>6054</v>
      </c>
      <c r="N295" s="1566" t="s">
        <v>6055</v>
      </c>
      <c r="O295" s="1567"/>
      <c r="P295" s="1564">
        <v>1252</v>
      </c>
      <c r="Q295" s="1560" t="s">
        <v>6056</v>
      </c>
      <c r="R295" s="1565" t="s">
        <v>6057</v>
      </c>
      <c r="S295" s="1566" t="s">
        <v>6058</v>
      </c>
      <c r="T295" s="243"/>
      <c r="U295" s="243"/>
      <c r="V295" s="243"/>
      <c r="W295" s="243"/>
      <c r="X295" s="243"/>
      <c r="Y295" s="243"/>
      <c r="Z295" s="243"/>
      <c r="AA295" s="243"/>
      <c r="AB295" s="243"/>
      <c r="AC295" s="243"/>
      <c r="AD295" s="243"/>
    </row>
    <row r="296" spans="1:30">
      <c r="A296" s="1564">
        <v>281</v>
      </c>
      <c r="B296" s="1560" t="s">
        <v>6059</v>
      </c>
      <c r="C296" s="1565" t="s">
        <v>6060</v>
      </c>
      <c r="D296" s="1566" t="s">
        <v>1538</v>
      </c>
      <c r="E296" s="1567"/>
      <c r="F296" s="1564">
        <v>605</v>
      </c>
      <c r="G296" s="1560" t="s">
        <v>6061</v>
      </c>
      <c r="H296" s="1565" t="s">
        <v>6062</v>
      </c>
      <c r="I296" s="1566" t="s">
        <v>6063</v>
      </c>
      <c r="J296" s="1567"/>
      <c r="K296" s="1564">
        <v>929</v>
      </c>
      <c r="L296" s="1560" t="s">
        <v>6064</v>
      </c>
      <c r="M296" s="1565" t="s">
        <v>6065</v>
      </c>
      <c r="N296" s="1566" t="s">
        <v>6066</v>
      </c>
      <c r="O296" s="1567"/>
      <c r="P296" s="1564">
        <v>1253</v>
      </c>
      <c r="Q296" s="1560" t="s">
        <v>6067</v>
      </c>
      <c r="R296" s="1565" t="s">
        <v>6068</v>
      </c>
      <c r="S296" s="1566" t="s">
        <v>6069</v>
      </c>
      <c r="T296" s="243"/>
      <c r="U296" s="243"/>
      <c r="V296" s="243"/>
      <c r="W296" s="243"/>
      <c r="X296" s="243"/>
      <c r="Y296" s="243"/>
      <c r="Z296" s="243"/>
      <c r="AA296" s="243"/>
      <c r="AB296" s="243"/>
      <c r="AC296" s="243"/>
      <c r="AD296" s="243"/>
    </row>
    <row r="297" spans="1:30">
      <c r="A297" s="1564">
        <v>282</v>
      </c>
      <c r="B297" s="1560" t="s">
        <v>6070</v>
      </c>
      <c r="C297" s="1565" t="s">
        <v>6071</v>
      </c>
      <c r="D297" s="1566" t="s">
        <v>6072</v>
      </c>
      <c r="E297" s="1567"/>
      <c r="F297" s="1564">
        <v>606</v>
      </c>
      <c r="G297" s="1560" t="s">
        <v>6073</v>
      </c>
      <c r="H297" s="1565" t="s">
        <v>6074</v>
      </c>
      <c r="I297" s="1566" t="s">
        <v>6075</v>
      </c>
      <c r="J297" s="1567"/>
      <c r="K297" s="1564">
        <v>930</v>
      </c>
      <c r="L297" s="1560" t="s">
        <v>6076</v>
      </c>
      <c r="M297" s="1565" t="s">
        <v>6077</v>
      </c>
      <c r="N297" s="1566" t="s">
        <v>6078</v>
      </c>
      <c r="O297" s="1567"/>
      <c r="P297" s="1564">
        <v>1254</v>
      </c>
      <c r="Q297" s="1560" t="s">
        <v>6079</v>
      </c>
      <c r="R297" s="1565" t="s">
        <v>6080</v>
      </c>
      <c r="S297" s="1566" t="s">
        <v>6081</v>
      </c>
      <c r="T297" s="243"/>
      <c r="U297" s="243"/>
      <c r="V297" s="243"/>
      <c r="W297" s="243"/>
      <c r="X297" s="243"/>
      <c r="Y297" s="243"/>
      <c r="Z297" s="243"/>
      <c r="AA297" s="243"/>
      <c r="AB297" s="243"/>
      <c r="AC297" s="243"/>
      <c r="AD297" s="243"/>
    </row>
    <row r="298" spans="1:30">
      <c r="A298" s="1564">
        <v>283</v>
      </c>
      <c r="B298" s="1560" t="s">
        <v>6082</v>
      </c>
      <c r="C298" s="1565" t="s">
        <v>6083</v>
      </c>
      <c r="D298" s="1566" t="s">
        <v>6084</v>
      </c>
      <c r="E298" s="1567"/>
      <c r="F298" s="1564">
        <v>607</v>
      </c>
      <c r="G298" s="1560" t="s">
        <v>6085</v>
      </c>
      <c r="H298" s="1565" t="s">
        <v>6086</v>
      </c>
      <c r="I298" s="1566" t="s">
        <v>6087</v>
      </c>
      <c r="J298" s="1567"/>
      <c r="K298" s="1564">
        <v>931</v>
      </c>
      <c r="L298" s="1560" t="s">
        <v>6088</v>
      </c>
      <c r="M298" s="1565" t="s">
        <v>6089</v>
      </c>
      <c r="N298" s="1566" t="s">
        <v>6090</v>
      </c>
      <c r="O298" s="1567"/>
      <c r="P298" s="1564">
        <v>1255</v>
      </c>
      <c r="Q298" s="1560" t="s">
        <v>6091</v>
      </c>
      <c r="R298" s="1565" t="s">
        <v>6092</v>
      </c>
      <c r="S298" s="1566" t="s">
        <v>6093</v>
      </c>
      <c r="T298" s="243"/>
      <c r="U298" s="243"/>
      <c r="V298" s="243"/>
      <c r="W298" s="243"/>
      <c r="X298" s="243"/>
      <c r="Y298" s="243"/>
      <c r="Z298" s="243"/>
      <c r="AA298" s="243"/>
      <c r="AB298" s="243"/>
      <c r="AC298" s="243"/>
      <c r="AD298" s="243"/>
    </row>
    <row r="299" spans="1:30">
      <c r="A299" s="1564">
        <v>284</v>
      </c>
      <c r="B299" s="1560" t="s">
        <v>6094</v>
      </c>
      <c r="C299" s="1565" t="s">
        <v>6095</v>
      </c>
      <c r="D299" s="1566" t="s">
        <v>6096</v>
      </c>
      <c r="E299" s="1567"/>
      <c r="F299" s="1564">
        <v>608</v>
      </c>
      <c r="G299" s="1560" t="s">
        <v>6097</v>
      </c>
      <c r="H299" s="1565" t="s">
        <v>6098</v>
      </c>
      <c r="I299" s="1566" t="s">
        <v>6099</v>
      </c>
      <c r="J299" s="1567"/>
      <c r="K299" s="1564">
        <v>932</v>
      </c>
      <c r="L299" s="1560" t="s">
        <v>6100</v>
      </c>
      <c r="M299" s="1565" t="s">
        <v>6101</v>
      </c>
      <c r="N299" s="1566" t="s">
        <v>6102</v>
      </c>
      <c r="O299" s="1567"/>
      <c r="P299" s="1564">
        <v>1256</v>
      </c>
      <c r="Q299" s="1560" t="s">
        <v>6103</v>
      </c>
      <c r="R299" s="1565" t="s">
        <v>6104</v>
      </c>
      <c r="S299" s="1566" t="s">
        <v>6105</v>
      </c>
      <c r="T299" s="243"/>
      <c r="U299" s="243"/>
      <c r="V299" s="243"/>
      <c r="W299" s="243"/>
      <c r="X299" s="243"/>
      <c r="Y299" s="243"/>
      <c r="Z299" s="243"/>
      <c r="AA299" s="243"/>
      <c r="AB299" s="243"/>
      <c r="AC299" s="243"/>
      <c r="AD299" s="243"/>
    </row>
    <row r="300" spans="1:30">
      <c r="A300" s="1564">
        <v>285</v>
      </c>
      <c r="B300" s="1560" t="s">
        <v>6106</v>
      </c>
      <c r="C300" s="1565" t="s">
        <v>6107</v>
      </c>
      <c r="D300" s="1566" t="s">
        <v>6108</v>
      </c>
      <c r="E300" s="1567"/>
      <c r="F300" s="1564">
        <v>609</v>
      </c>
      <c r="G300" s="1560" t="s">
        <v>6109</v>
      </c>
      <c r="H300" s="1565" t="s">
        <v>6110</v>
      </c>
      <c r="I300" s="1566" t="s">
        <v>6111</v>
      </c>
      <c r="J300" s="1567"/>
      <c r="K300" s="1564">
        <v>933</v>
      </c>
      <c r="L300" s="1560" t="s">
        <v>6112</v>
      </c>
      <c r="M300" s="1565" t="s">
        <v>6113</v>
      </c>
      <c r="N300" s="1566" t="s">
        <v>6114</v>
      </c>
      <c r="O300" s="1567"/>
      <c r="P300" s="1564">
        <v>1257</v>
      </c>
      <c r="Q300" s="1560" t="s">
        <v>6115</v>
      </c>
      <c r="R300" s="1565" t="s">
        <v>6116</v>
      </c>
      <c r="S300" s="1566" t="s">
        <v>6117</v>
      </c>
      <c r="T300" s="243"/>
      <c r="U300" s="243"/>
      <c r="V300" s="243"/>
      <c r="W300" s="243"/>
      <c r="X300" s="243"/>
      <c r="Y300" s="243"/>
      <c r="Z300" s="243"/>
      <c r="AA300" s="243"/>
      <c r="AB300" s="243"/>
      <c r="AC300" s="243"/>
      <c r="AD300" s="243"/>
    </row>
    <row r="301" spans="1:30">
      <c r="A301" s="1564">
        <v>286</v>
      </c>
      <c r="B301" s="1560" t="s">
        <v>6118</v>
      </c>
      <c r="C301" s="1565" t="s">
        <v>6119</v>
      </c>
      <c r="D301" s="1566" t="s">
        <v>6120</v>
      </c>
      <c r="E301" s="1567"/>
      <c r="F301" s="1564">
        <v>610</v>
      </c>
      <c r="G301" s="1560" t="s">
        <v>6121</v>
      </c>
      <c r="H301" s="1565" t="s">
        <v>6122</v>
      </c>
      <c r="I301" s="1566" t="s">
        <v>6123</v>
      </c>
      <c r="J301" s="1567"/>
      <c r="K301" s="1564">
        <v>934</v>
      </c>
      <c r="L301" s="1560" t="s">
        <v>6124</v>
      </c>
      <c r="M301" s="1565" t="s">
        <v>6125</v>
      </c>
      <c r="N301" s="1566" t="s">
        <v>6126</v>
      </c>
      <c r="O301" s="1567"/>
      <c r="P301" s="1564">
        <v>1258</v>
      </c>
      <c r="Q301" s="1560" t="s">
        <v>6127</v>
      </c>
      <c r="R301" s="1565" t="s">
        <v>6128</v>
      </c>
      <c r="S301" s="1566" t="s">
        <v>6129</v>
      </c>
      <c r="T301" s="243"/>
      <c r="U301" s="243"/>
      <c r="V301" s="243"/>
      <c r="W301" s="243"/>
      <c r="X301" s="243"/>
      <c r="Y301" s="243"/>
      <c r="Z301" s="243"/>
      <c r="AA301" s="243"/>
      <c r="AB301" s="243"/>
      <c r="AC301" s="243"/>
      <c r="AD301" s="243"/>
    </row>
    <row r="302" spans="1:30">
      <c r="A302" s="1564">
        <v>287</v>
      </c>
      <c r="B302" s="1560" t="s">
        <v>6130</v>
      </c>
      <c r="C302" s="1565" t="s">
        <v>6131</v>
      </c>
      <c r="D302" s="1566" t="s">
        <v>6132</v>
      </c>
      <c r="E302" s="1567"/>
      <c r="F302" s="1564">
        <v>611</v>
      </c>
      <c r="G302" s="1560" t="s">
        <v>6133</v>
      </c>
      <c r="H302" s="1565" t="s">
        <v>6134</v>
      </c>
      <c r="I302" s="1566" t="s">
        <v>6135</v>
      </c>
      <c r="J302" s="1567"/>
      <c r="K302" s="1564">
        <v>935</v>
      </c>
      <c r="L302" s="1560" t="s">
        <v>6136</v>
      </c>
      <c r="M302" s="1565" t="s">
        <v>6137</v>
      </c>
      <c r="N302" s="1566" t="s">
        <v>6138</v>
      </c>
      <c r="O302" s="1567"/>
      <c r="P302" s="1564">
        <v>1259</v>
      </c>
      <c r="Q302" s="1560" t="s">
        <v>6139</v>
      </c>
      <c r="R302" s="1565" t="s">
        <v>6140</v>
      </c>
      <c r="S302" s="1566" t="s">
        <v>6141</v>
      </c>
      <c r="T302" s="243"/>
      <c r="U302" s="243"/>
      <c r="V302" s="243"/>
      <c r="W302" s="243"/>
      <c r="X302" s="243"/>
      <c r="Y302" s="243"/>
      <c r="Z302" s="243"/>
      <c r="AA302" s="243"/>
      <c r="AB302" s="243"/>
      <c r="AC302" s="243"/>
      <c r="AD302" s="243"/>
    </row>
    <row r="303" spans="1:30">
      <c r="A303" s="1564">
        <v>288</v>
      </c>
      <c r="B303" s="1560" t="s">
        <v>6142</v>
      </c>
      <c r="C303" s="1565" t="s">
        <v>6143</v>
      </c>
      <c r="D303" s="1566" t="s">
        <v>6144</v>
      </c>
      <c r="E303" s="1567"/>
      <c r="F303" s="1564">
        <v>612</v>
      </c>
      <c r="G303" s="1560" t="s">
        <v>6145</v>
      </c>
      <c r="H303" s="1565" t="s">
        <v>6146</v>
      </c>
      <c r="I303" s="1566" t="s">
        <v>6147</v>
      </c>
      <c r="J303" s="1567"/>
      <c r="K303" s="1564">
        <v>936</v>
      </c>
      <c r="L303" s="1560" t="s">
        <v>6148</v>
      </c>
      <c r="M303" s="1565" t="s">
        <v>6149</v>
      </c>
      <c r="N303" s="1566" t="s">
        <v>6150</v>
      </c>
      <c r="O303" s="1567"/>
      <c r="P303" s="1564">
        <v>1260</v>
      </c>
      <c r="Q303" s="1560" t="s">
        <v>6151</v>
      </c>
      <c r="R303" s="1565" t="s">
        <v>6152</v>
      </c>
      <c r="S303" s="1566" t="s">
        <v>6153</v>
      </c>
      <c r="T303" s="243"/>
      <c r="U303" s="243"/>
      <c r="V303" s="243"/>
      <c r="W303" s="243"/>
      <c r="X303" s="243"/>
      <c r="Y303" s="243"/>
      <c r="Z303" s="243"/>
      <c r="AA303" s="243"/>
      <c r="AB303" s="243"/>
      <c r="AC303" s="243"/>
      <c r="AD303" s="243"/>
    </row>
    <row r="304" spans="1:30">
      <c r="A304" s="1564">
        <v>289</v>
      </c>
      <c r="B304" s="1560" t="s">
        <v>6154</v>
      </c>
      <c r="C304" s="1565" t="s">
        <v>6155</v>
      </c>
      <c r="D304" s="1566" t="s">
        <v>6156</v>
      </c>
      <c r="E304" s="1567"/>
      <c r="F304" s="1564">
        <v>613</v>
      </c>
      <c r="G304" s="1560" t="s">
        <v>6157</v>
      </c>
      <c r="H304" s="1565" t="s">
        <v>6158</v>
      </c>
      <c r="I304" s="1566" t="s">
        <v>6159</v>
      </c>
      <c r="J304" s="1567"/>
      <c r="K304" s="1564">
        <v>937</v>
      </c>
      <c r="L304" s="1560" t="s">
        <v>6160</v>
      </c>
      <c r="M304" s="1565" t="s">
        <v>6161</v>
      </c>
      <c r="N304" s="1566" t="s">
        <v>6162</v>
      </c>
      <c r="O304" s="1567"/>
      <c r="P304" s="1564">
        <v>1261</v>
      </c>
      <c r="Q304" s="1560" t="s">
        <v>6163</v>
      </c>
      <c r="R304" s="1565" t="s">
        <v>6164</v>
      </c>
      <c r="S304" s="1566" t="s">
        <v>6165</v>
      </c>
      <c r="T304" s="243"/>
      <c r="U304" s="243"/>
      <c r="V304" s="243"/>
      <c r="W304" s="243"/>
      <c r="X304" s="243"/>
      <c r="Y304" s="243"/>
      <c r="Z304" s="243"/>
      <c r="AA304" s="243"/>
      <c r="AB304" s="243"/>
      <c r="AC304" s="243"/>
      <c r="AD304" s="243"/>
    </row>
    <row r="305" spans="1:30">
      <c r="A305" s="1564">
        <v>290</v>
      </c>
      <c r="B305" s="1560" t="s">
        <v>6166</v>
      </c>
      <c r="C305" s="1565" t="s">
        <v>6167</v>
      </c>
      <c r="D305" s="1566" t="s">
        <v>6168</v>
      </c>
      <c r="E305" s="1567"/>
      <c r="F305" s="1564">
        <v>614</v>
      </c>
      <c r="G305" s="1560" t="s">
        <v>6169</v>
      </c>
      <c r="H305" s="1565" t="s">
        <v>6170</v>
      </c>
      <c r="I305" s="1566" t="s">
        <v>6171</v>
      </c>
      <c r="J305" s="1567"/>
      <c r="K305" s="1564">
        <v>938</v>
      </c>
      <c r="L305" s="1560" t="s">
        <v>6172</v>
      </c>
      <c r="M305" s="1565" t="s">
        <v>6173</v>
      </c>
      <c r="N305" s="1566" t="s">
        <v>6174</v>
      </c>
      <c r="O305" s="1567"/>
      <c r="P305" s="1564">
        <v>1262</v>
      </c>
      <c r="Q305" s="1560" t="s">
        <v>6175</v>
      </c>
      <c r="R305" s="1565" t="s">
        <v>6176</v>
      </c>
      <c r="S305" s="1566" t="s">
        <v>6177</v>
      </c>
      <c r="T305" s="243"/>
      <c r="U305" s="243"/>
      <c r="V305" s="243"/>
      <c r="W305" s="243"/>
      <c r="X305" s="243"/>
      <c r="Y305" s="243"/>
      <c r="Z305" s="243"/>
      <c r="AA305" s="243"/>
      <c r="AB305" s="243"/>
      <c r="AC305" s="243"/>
      <c r="AD305" s="243"/>
    </row>
    <row r="306" spans="1:30">
      <c r="A306" s="1564">
        <v>291</v>
      </c>
      <c r="B306" s="1560" t="s">
        <v>6178</v>
      </c>
      <c r="C306" s="1565" t="s">
        <v>6179</v>
      </c>
      <c r="D306" s="1566" t="s">
        <v>6180</v>
      </c>
      <c r="E306" s="1567"/>
      <c r="F306" s="1564">
        <v>615</v>
      </c>
      <c r="G306" s="1560" t="s">
        <v>6181</v>
      </c>
      <c r="H306" s="1565" t="s">
        <v>6182</v>
      </c>
      <c r="I306" s="1566" t="s">
        <v>6183</v>
      </c>
      <c r="J306" s="1567"/>
      <c r="K306" s="1564">
        <v>939</v>
      </c>
      <c r="L306" s="1560" t="s">
        <v>6184</v>
      </c>
      <c r="M306" s="1565" t="s">
        <v>6185</v>
      </c>
      <c r="N306" s="1566" t="s">
        <v>6186</v>
      </c>
      <c r="O306" s="1567"/>
      <c r="P306" s="1564">
        <v>1263</v>
      </c>
      <c r="Q306" s="1560" t="s">
        <v>6187</v>
      </c>
      <c r="R306" s="1565" t="s">
        <v>6188</v>
      </c>
      <c r="S306" s="1566" t="s">
        <v>6189</v>
      </c>
      <c r="T306" s="243"/>
      <c r="U306" s="243"/>
      <c r="V306" s="243"/>
      <c r="W306" s="243"/>
      <c r="X306" s="243"/>
      <c r="Y306" s="243"/>
      <c r="Z306" s="243"/>
      <c r="AA306" s="243"/>
      <c r="AB306" s="243"/>
      <c r="AC306" s="243"/>
      <c r="AD306" s="243"/>
    </row>
    <row r="307" spans="1:30">
      <c r="A307" s="1564">
        <v>292</v>
      </c>
      <c r="B307" s="1560" t="s">
        <v>6190</v>
      </c>
      <c r="C307" s="1565" t="s">
        <v>6191</v>
      </c>
      <c r="D307" s="1566" t="s">
        <v>6192</v>
      </c>
      <c r="E307" s="1567"/>
      <c r="F307" s="1564">
        <v>616</v>
      </c>
      <c r="G307" s="1560" t="s">
        <v>6193</v>
      </c>
      <c r="H307" s="1565" t="s">
        <v>6194</v>
      </c>
      <c r="I307" s="1566" t="s">
        <v>6195</v>
      </c>
      <c r="J307" s="1567"/>
      <c r="K307" s="1564">
        <v>940</v>
      </c>
      <c r="L307" s="1560" t="s">
        <v>6196</v>
      </c>
      <c r="M307" s="1565" t="s">
        <v>6197</v>
      </c>
      <c r="N307" s="1566" t="s">
        <v>6198</v>
      </c>
      <c r="O307" s="1567"/>
      <c r="P307" s="1564">
        <v>1264</v>
      </c>
      <c r="Q307" s="1560" t="s">
        <v>6199</v>
      </c>
      <c r="R307" s="1565" t="s">
        <v>6200</v>
      </c>
      <c r="S307" s="1566" t="s">
        <v>6189</v>
      </c>
      <c r="T307" s="243"/>
      <c r="U307" s="243"/>
      <c r="V307" s="243"/>
      <c r="W307" s="243"/>
      <c r="X307" s="243"/>
      <c r="Y307" s="243"/>
      <c r="Z307" s="243"/>
      <c r="AA307" s="243"/>
      <c r="AB307" s="243"/>
      <c r="AC307" s="243"/>
      <c r="AD307" s="243"/>
    </row>
    <row r="308" spans="1:30">
      <c r="A308" s="1564">
        <v>293</v>
      </c>
      <c r="B308" s="1560" t="s">
        <v>6201</v>
      </c>
      <c r="C308" s="1565" t="s">
        <v>6202</v>
      </c>
      <c r="D308" s="1566" t="s">
        <v>6203</v>
      </c>
      <c r="E308" s="1567"/>
      <c r="F308" s="1564">
        <v>617</v>
      </c>
      <c r="G308" s="1560" t="s">
        <v>6204</v>
      </c>
      <c r="H308" s="1565" t="s">
        <v>6205</v>
      </c>
      <c r="I308" s="1566" t="s">
        <v>6206</v>
      </c>
      <c r="J308" s="1567"/>
      <c r="K308" s="1564">
        <v>941</v>
      </c>
      <c r="L308" s="1560" t="s">
        <v>6207</v>
      </c>
      <c r="M308" s="1565" t="s">
        <v>6208</v>
      </c>
      <c r="N308" s="1566" t="s">
        <v>6209</v>
      </c>
      <c r="O308" s="1567"/>
      <c r="P308" s="1564">
        <v>1265</v>
      </c>
      <c r="Q308" s="1560" t="s">
        <v>6210</v>
      </c>
      <c r="R308" s="1565" t="s">
        <v>6211</v>
      </c>
      <c r="S308" s="1566" t="s">
        <v>6212</v>
      </c>
      <c r="T308" s="243"/>
      <c r="U308" s="243"/>
      <c r="V308" s="243"/>
      <c r="W308" s="243"/>
      <c r="X308" s="243"/>
      <c r="Y308" s="243"/>
      <c r="Z308" s="243"/>
      <c r="AA308" s="243"/>
      <c r="AB308" s="243"/>
      <c r="AC308" s="243"/>
      <c r="AD308" s="243"/>
    </row>
    <row r="309" spans="1:30">
      <c r="A309" s="1564">
        <v>294</v>
      </c>
      <c r="B309" s="1560" t="s">
        <v>6213</v>
      </c>
      <c r="C309" s="1565" t="s">
        <v>6214</v>
      </c>
      <c r="D309" s="1566" t="s">
        <v>6215</v>
      </c>
      <c r="E309" s="1567"/>
      <c r="F309" s="1564">
        <v>618</v>
      </c>
      <c r="G309" s="1560" t="s">
        <v>6216</v>
      </c>
      <c r="H309" s="1565" t="s">
        <v>6217</v>
      </c>
      <c r="I309" s="1566" t="s">
        <v>6218</v>
      </c>
      <c r="J309" s="1567"/>
      <c r="K309" s="1564">
        <v>942</v>
      </c>
      <c r="L309" s="1560" t="s">
        <v>6219</v>
      </c>
      <c r="M309" s="1565" t="s">
        <v>6220</v>
      </c>
      <c r="N309" s="1566" t="s">
        <v>6221</v>
      </c>
      <c r="O309" s="1567"/>
      <c r="P309" s="1564">
        <v>1266</v>
      </c>
      <c r="Q309" s="1560" t="s">
        <v>6222</v>
      </c>
      <c r="R309" s="1565" t="s">
        <v>6223</v>
      </c>
      <c r="S309" s="1566" t="s">
        <v>6224</v>
      </c>
      <c r="T309" s="243"/>
      <c r="U309" s="243"/>
      <c r="V309" s="243"/>
      <c r="W309" s="243"/>
      <c r="X309" s="243"/>
      <c r="Y309" s="243"/>
      <c r="Z309" s="243"/>
      <c r="AA309" s="243"/>
      <c r="AB309" s="243"/>
      <c r="AC309" s="243"/>
      <c r="AD309" s="243"/>
    </row>
    <row r="310" spans="1:30">
      <c r="A310" s="1564">
        <v>295</v>
      </c>
      <c r="B310" s="1560" t="s">
        <v>6225</v>
      </c>
      <c r="C310" s="1565" t="s">
        <v>6226</v>
      </c>
      <c r="D310" s="1566" t="s">
        <v>6227</v>
      </c>
      <c r="E310" s="1567"/>
      <c r="F310" s="1564">
        <v>619</v>
      </c>
      <c r="G310" s="1560" t="s">
        <v>6228</v>
      </c>
      <c r="H310" s="1565" t="s">
        <v>6229</v>
      </c>
      <c r="I310" s="1566" t="s">
        <v>6230</v>
      </c>
      <c r="J310" s="1567"/>
      <c r="K310" s="1564">
        <v>943</v>
      </c>
      <c r="L310" s="1560" t="s">
        <v>6231</v>
      </c>
      <c r="M310" s="1565" t="s">
        <v>6232</v>
      </c>
      <c r="N310" s="1566" t="s">
        <v>6233</v>
      </c>
      <c r="O310" s="1567"/>
      <c r="P310" s="1564">
        <v>1267</v>
      </c>
      <c r="Q310" s="1560" t="s">
        <v>6234</v>
      </c>
      <c r="R310" s="1565" t="s">
        <v>6235</v>
      </c>
      <c r="S310" s="1566" t="s">
        <v>6236</v>
      </c>
      <c r="T310" s="243"/>
      <c r="U310" s="243"/>
      <c r="V310" s="243"/>
      <c r="W310" s="243"/>
      <c r="X310" s="243"/>
      <c r="Y310" s="243"/>
      <c r="Z310" s="243"/>
      <c r="AA310" s="243"/>
      <c r="AB310" s="243"/>
      <c r="AC310" s="243"/>
      <c r="AD310" s="243"/>
    </row>
    <row r="311" spans="1:30">
      <c r="A311" s="1564">
        <v>296</v>
      </c>
      <c r="B311" s="1560" t="s">
        <v>6237</v>
      </c>
      <c r="C311" s="1565" t="s">
        <v>6238</v>
      </c>
      <c r="D311" s="1566" t="s">
        <v>6239</v>
      </c>
      <c r="E311" s="1567"/>
      <c r="F311" s="1564">
        <v>620</v>
      </c>
      <c r="G311" s="1560" t="s">
        <v>6240</v>
      </c>
      <c r="H311" s="1565" t="s">
        <v>6241</v>
      </c>
      <c r="I311" s="1566" t="s">
        <v>6242</v>
      </c>
      <c r="J311" s="1567"/>
      <c r="K311" s="1564">
        <v>944</v>
      </c>
      <c r="L311" s="1560" t="s">
        <v>6243</v>
      </c>
      <c r="M311" s="1565" t="s">
        <v>6244</v>
      </c>
      <c r="N311" s="1566" t="s">
        <v>6245</v>
      </c>
      <c r="O311" s="1567"/>
      <c r="P311" s="1564">
        <v>1268</v>
      </c>
      <c r="Q311" s="1560" t="s">
        <v>6246</v>
      </c>
      <c r="R311" s="1565" t="s">
        <v>6247</v>
      </c>
      <c r="S311" s="1566" t="s">
        <v>6248</v>
      </c>
      <c r="T311" s="243"/>
      <c r="U311" s="243"/>
      <c r="V311" s="243"/>
      <c r="W311" s="243"/>
      <c r="X311" s="243"/>
      <c r="Y311" s="243"/>
      <c r="Z311" s="243"/>
      <c r="AA311" s="243"/>
      <c r="AB311" s="243"/>
      <c r="AC311" s="243"/>
      <c r="AD311" s="243"/>
    </row>
    <row r="312" spans="1:30">
      <c r="A312" s="1564">
        <v>297</v>
      </c>
      <c r="B312" s="1560" t="s">
        <v>6249</v>
      </c>
      <c r="C312" s="1565" t="s">
        <v>6250</v>
      </c>
      <c r="D312" s="1566" t="s">
        <v>6251</v>
      </c>
      <c r="E312" s="1567"/>
      <c r="F312" s="1564">
        <v>621</v>
      </c>
      <c r="G312" s="1560" t="s">
        <v>6252</v>
      </c>
      <c r="H312" s="1565" t="s">
        <v>6253</v>
      </c>
      <c r="I312" s="1566" t="s">
        <v>6254</v>
      </c>
      <c r="J312" s="1567"/>
      <c r="K312" s="1564">
        <v>945</v>
      </c>
      <c r="L312" s="1560" t="s">
        <v>6255</v>
      </c>
      <c r="M312" s="1565" t="s">
        <v>6256</v>
      </c>
      <c r="N312" s="1566" t="s">
        <v>6257</v>
      </c>
      <c r="O312" s="1567"/>
      <c r="P312" s="1564">
        <v>1269</v>
      </c>
      <c r="Q312" s="1560" t="s">
        <v>6258</v>
      </c>
      <c r="R312" s="1565" t="s">
        <v>6259</v>
      </c>
      <c r="S312" s="1566" t="s">
        <v>6260</v>
      </c>
      <c r="T312" s="243"/>
      <c r="U312" s="243"/>
      <c r="V312" s="243"/>
      <c r="W312" s="243"/>
      <c r="X312" s="243"/>
      <c r="Y312" s="243"/>
      <c r="Z312" s="243"/>
      <c r="AA312" s="243"/>
      <c r="AB312" s="243"/>
      <c r="AC312" s="243"/>
      <c r="AD312" s="243"/>
    </row>
    <row r="313" spans="1:30">
      <c r="A313" s="1564">
        <v>298</v>
      </c>
      <c r="B313" s="1560" t="s">
        <v>6261</v>
      </c>
      <c r="C313" s="1565" t="s">
        <v>6262</v>
      </c>
      <c r="D313" s="1566" t="s">
        <v>6263</v>
      </c>
      <c r="E313" s="1567"/>
      <c r="F313" s="1564">
        <v>622</v>
      </c>
      <c r="G313" s="1560" t="s">
        <v>6264</v>
      </c>
      <c r="H313" s="1565" t="s">
        <v>6265</v>
      </c>
      <c r="I313" s="1566" t="s">
        <v>6266</v>
      </c>
      <c r="J313" s="1567"/>
      <c r="K313" s="1564">
        <v>946</v>
      </c>
      <c r="L313" s="1560" t="s">
        <v>6267</v>
      </c>
      <c r="M313" s="1565" t="s">
        <v>6268</v>
      </c>
      <c r="N313" s="1566" t="s">
        <v>6269</v>
      </c>
      <c r="O313" s="1567"/>
      <c r="P313" s="1564">
        <v>1270</v>
      </c>
      <c r="Q313" s="1560" t="s">
        <v>6270</v>
      </c>
      <c r="R313" s="1565" t="s">
        <v>6271</v>
      </c>
      <c r="S313" s="1566" t="s">
        <v>6272</v>
      </c>
      <c r="T313" s="243"/>
      <c r="U313" s="243"/>
      <c r="V313" s="243"/>
      <c r="W313" s="243"/>
      <c r="X313" s="243"/>
      <c r="Y313" s="243"/>
      <c r="Z313" s="243"/>
      <c r="AA313" s="243"/>
      <c r="AB313" s="243"/>
      <c r="AC313" s="243"/>
      <c r="AD313" s="243"/>
    </row>
    <row r="314" spans="1:30">
      <c r="A314" s="1564">
        <v>299</v>
      </c>
      <c r="B314" s="1560" t="s">
        <v>6273</v>
      </c>
      <c r="C314" s="1565" t="s">
        <v>6274</v>
      </c>
      <c r="D314" s="1566" t="s">
        <v>6275</v>
      </c>
      <c r="E314" s="1567"/>
      <c r="F314" s="1564">
        <v>623</v>
      </c>
      <c r="G314" s="1560" t="s">
        <v>6276</v>
      </c>
      <c r="H314" s="1565" t="s">
        <v>6277</v>
      </c>
      <c r="I314" s="1566" t="s">
        <v>6278</v>
      </c>
      <c r="J314" s="1567"/>
      <c r="K314" s="1564">
        <v>947</v>
      </c>
      <c r="L314" s="1560" t="s">
        <v>6279</v>
      </c>
      <c r="M314" s="1565" t="s">
        <v>6280</v>
      </c>
      <c r="N314" s="1566" t="s">
        <v>6281</v>
      </c>
      <c r="O314" s="1567"/>
      <c r="P314" s="1564">
        <v>1271</v>
      </c>
      <c r="Q314" s="1560" t="s">
        <v>6282</v>
      </c>
      <c r="R314" s="1565" t="s">
        <v>6283</v>
      </c>
      <c r="S314" s="1566" t="s">
        <v>6284</v>
      </c>
      <c r="T314" s="243"/>
      <c r="U314" s="243"/>
      <c r="V314" s="243"/>
      <c r="W314" s="243"/>
      <c r="X314" s="243"/>
      <c r="Y314" s="243"/>
      <c r="Z314" s="243"/>
      <c r="AA314" s="243"/>
      <c r="AB314" s="243"/>
      <c r="AC314" s="243"/>
      <c r="AD314" s="243"/>
    </row>
    <row r="315" spans="1:30">
      <c r="A315" s="1564">
        <v>300</v>
      </c>
      <c r="B315" s="1560" t="s">
        <v>6285</v>
      </c>
      <c r="C315" s="1565" t="s">
        <v>6286</v>
      </c>
      <c r="D315" s="1566" t="s">
        <v>6287</v>
      </c>
      <c r="E315" s="1567"/>
      <c r="F315" s="1564">
        <v>624</v>
      </c>
      <c r="G315" s="1560" t="s">
        <v>6288</v>
      </c>
      <c r="H315" s="1565" t="s">
        <v>6289</v>
      </c>
      <c r="I315" s="1566" t="s">
        <v>6290</v>
      </c>
      <c r="J315" s="1567"/>
      <c r="K315" s="1564">
        <v>948</v>
      </c>
      <c r="L315" s="1560" t="s">
        <v>6291</v>
      </c>
      <c r="M315" s="1565" t="s">
        <v>6292</v>
      </c>
      <c r="N315" s="1566" t="s">
        <v>6293</v>
      </c>
      <c r="O315" s="1567"/>
      <c r="P315" s="1564">
        <v>1272</v>
      </c>
      <c r="Q315" s="1560" t="s">
        <v>6294</v>
      </c>
      <c r="R315" s="1565" t="s">
        <v>6295</v>
      </c>
      <c r="S315" s="1566" t="s">
        <v>6296</v>
      </c>
      <c r="T315" s="243"/>
      <c r="U315" s="243"/>
      <c r="V315" s="243"/>
      <c r="W315" s="243"/>
      <c r="X315" s="243"/>
      <c r="Y315" s="243"/>
      <c r="Z315" s="243"/>
      <c r="AA315" s="243"/>
      <c r="AB315" s="243"/>
      <c r="AC315" s="243"/>
      <c r="AD315" s="243"/>
    </row>
    <row r="316" spans="1:30">
      <c r="A316" s="1564">
        <v>301</v>
      </c>
      <c r="B316" s="1560" t="s">
        <v>6297</v>
      </c>
      <c r="C316" s="1565" t="s">
        <v>6298</v>
      </c>
      <c r="D316" s="1566" t="s">
        <v>6299</v>
      </c>
      <c r="E316" s="1567"/>
      <c r="F316" s="1564">
        <v>625</v>
      </c>
      <c r="G316" s="1560" t="s">
        <v>6300</v>
      </c>
      <c r="H316" s="1565" t="s">
        <v>6301</v>
      </c>
      <c r="I316" s="1566" t="s">
        <v>6302</v>
      </c>
      <c r="J316" s="1567"/>
      <c r="K316" s="1564">
        <v>949</v>
      </c>
      <c r="L316" s="1560" t="s">
        <v>6303</v>
      </c>
      <c r="M316" s="1565" t="s">
        <v>6304</v>
      </c>
      <c r="N316" s="1566" t="s">
        <v>6305</v>
      </c>
      <c r="O316" s="1567"/>
      <c r="P316" s="1564">
        <v>1273</v>
      </c>
      <c r="Q316" s="1560" t="s">
        <v>6306</v>
      </c>
      <c r="R316" s="1565" t="s">
        <v>6307</v>
      </c>
      <c r="S316" s="1566" t="s">
        <v>6308</v>
      </c>
      <c r="T316" s="243"/>
      <c r="U316" s="243"/>
      <c r="V316" s="243"/>
      <c r="W316" s="243"/>
      <c r="X316" s="243"/>
      <c r="Y316" s="243"/>
      <c r="Z316" s="243"/>
      <c r="AA316" s="243"/>
      <c r="AB316" s="243"/>
      <c r="AC316" s="243"/>
      <c r="AD316" s="243"/>
    </row>
    <row r="317" spans="1:30">
      <c r="A317" s="1564">
        <v>302</v>
      </c>
      <c r="B317" s="1560" t="s">
        <v>6309</v>
      </c>
      <c r="C317" s="1565" t="s">
        <v>6310</v>
      </c>
      <c r="D317" s="1566" t="s">
        <v>6311</v>
      </c>
      <c r="E317" s="1567"/>
      <c r="F317" s="1564">
        <v>626</v>
      </c>
      <c r="G317" s="1560" t="s">
        <v>6312</v>
      </c>
      <c r="H317" s="1565" t="s">
        <v>6313</v>
      </c>
      <c r="I317" s="1566" t="s">
        <v>6314</v>
      </c>
      <c r="J317" s="1567"/>
      <c r="K317" s="1564">
        <v>950</v>
      </c>
      <c r="L317" s="1560" t="s">
        <v>6315</v>
      </c>
      <c r="M317" s="1565" t="s">
        <v>6316</v>
      </c>
      <c r="N317" s="1566" t="s">
        <v>6317</v>
      </c>
      <c r="O317" s="1567"/>
      <c r="P317" s="1564">
        <v>1274</v>
      </c>
      <c r="Q317" s="1560" t="s">
        <v>6318</v>
      </c>
      <c r="R317" s="1565" t="s">
        <v>6319</v>
      </c>
      <c r="S317" s="1566" t="s">
        <v>6320</v>
      </c>
      <c r="T317" s="243"/>
      <c r="U317" s="243"/>
      <c r="V317" s="243"/>
      <c r="W317" s="243"/>
      <c r="X317" s="243"/>
      <c r="Y317" s="243"/>
      <c r="Z317" s="243"/>
      <c r="AA317" s="243"/>
      <c r="AB317" s="243"/>
      <c r="AC317" s="243"/>
      <c r="AD317" s="243"/>
    </row>
    <row r="318" spans="1:30">
      <c r="A318" s="1564">
        <v>303</v>
      </c>
      <c r="B318" s="1560" t="s">
        <v>6321</v>
      </c>
      <c r="C318" s="1565" t="s">
        <v>6322</v>
      </c>
      <c r="D318" s="1566" t="s">
        <v>5676</v>
      </c>
      <c r="E318" s="1567"/>
      <c r="F318" s="1564">
        <v>627</v>
      </c>
      <c r="G318" s="1560" t="s">
        <v>6323</v>
      </c>
      <c r="H318" s="1565" t="s">
        <v>6324</v>
      </c>
      <c r="I318" s="1566" t="s">
        <v>6325</v>
      </c>
      <c r="J318" s="1567"/>
      <c r="K318" s="1564">
        <v>951</v>
      </c>
      <c r="L318" s="1560" t="s">
        <v>6326</v>
      </c>
      <c r="M318" s="1565" t="s">
        <v>6327</v>
      </c>
      <c r="N318" s="1566" t="s">
        <v>6328</v>
      </c>
      <c r="O318" s="1567"/>
      <c r="P318" s="1564">
        <v>1275</v>
      </c>
      <c r="Q318" s="1560" t="s">
        <v>6329</v>
      </c>
      <c r="R318" s="1565" t="s">
        <v>6330</v>
      </c>
      <c r="S318" s="1566" t="s">
        <v>6331</v>
      </c>
      <c r="T318" s="243"/>
      <c r="U318" s="243"/>
      <c r="V318" s="243"/>
      <c r="W318" s="243"/>
      <c r="X318" s="243"/>
      <c r="Y318" s="243"/>
      <c r="Z318" s="243"/>
      <c r="AA318" s="243"/>
      <c r="AB318" s="243"/>
      <c r="AC318" s="243"/>
      <c r="AD318" s="243"/>
    </row>
    <row r="319" spans="1:30">
      <c r="A319" s="1564">
        <v>304</v>
      </c>
      <c r="B319" s="1560" t="s">
        <v>6332</v>
      </c>
      <c r="C319" s="1565" t="s">
        <v>6333</v>
      </c>
      <c r="D319" s="1566" t="s">
        <v>6334</v>
      </c>
      <c r="E319" s="1567"/>
      <c r="F319" s="1564">
        <v>628</v>
      </c>
      <c r="G319" s="1560" t="s">
        <v>6335</v>
      </c>
      <c r="H319" s="1565" t="s">
        <v>6336</v>
      </c>
      <c r="I319" s="1566" t="s">
        <v>6337</v>
      </c>
      <c r="J319" s="1567"/>
      <c r="K319" s="1564">
        <v>952</v>
      </c>
      <c r="L319" s="1560" t="s">
        <v>6338</v>
      </c>
      <c r="M319" s="1565" t="s">
        <v>6339</v>
      </c>
      <c r="N319" s="1566" t="s">
        <v>6340</v>
      </c>
      <c r="O319" s="1567"/>
      <c r="P319" s="1564">
        <v>1276</v>
      </c>
      <c r="Q319" s="1560" t="s">
        <v>6341</v>
      </c>
      <c r="R319" s="1565" t="s">
        <v>6342</v>
      </c>
      <c r="S319" s="1566" t="s">
        <v>6343</v>
      </c>
      <c r="T319" s="243"/>
      <c r="U319" s="243"/>
      <c r="V319" s="243"/>
      <c r="W319" s="243"/>
      <c r="X319" s="243"/>
      <c r="Y319" s="243"/>
      <c r="Z319" s="243"/>
      <c r="AA319" s="243"/>
      <c r="AB319" s="243"/>
      <c r="AC319" s="243"/>
      <c r="AD319" s="243"/>
    </row>
    <row r="320" spans="1:30">
      <c r="A320" s="1564">
        <v>305</v>
      </c>
      <c r="B320" s="1560" t="s">
        <v>6344</v>
      </c>
      <c r="C320" s="1565" t="s">
        <v>6345</v>
      </c>
      <c r="D320" s="1566" t="s">
        <v>6346</v>
      </c>
      <c r="E320" s="1567"/>
      <c r="F320" s="1564">
        <v>629</v>
      </c>
      <c r="G320" s="1560" t="s">
        <v>6347</v>
      </c>
      <c r="H320" s="1565" t="s">
        <v>6348</v>
      </c>
      <c r="I320" s="1566" t="s">
        <v>6349</v>
      </c>
      <c r="J320" s="1567"/>
      <c r="K320" s="1564">
        <v>953</v>
      </c>
      <c r="L320" s="1560" t="s">
        <v>6350</v>
      </c>
      <c r="M320" s="1565" t="s">
        <v>6351</v>
      </c>
      <c r="N320" s="1566" t="s">
        <v>6352</v>
      </c>
      <c r="O320" s="1567"/>
      <c r="P320" s="1564">
        <v>1277</v>
      </c>
      <c r="Q320" s="1560" t="s">
        <v>6353</v>
      </c>
      <c r="R320" s="1565" t="s">
        <v>6354</v>
      </c>
      <c r="S320" s="1566" t="s">
        <v>6355</v>
      </c>
      <c r="T320" s="243"/>
      <c r="U320" s="243"/>
      <c r="V320" s="243"/>
      <c r="W320" s="243"/>
      <c r="X320" s="243"/>
      <c r="Y320" s="243"/>
      <c r="Z320" s="243"/>
      <c r="AA320" s="243"/>
      <c r="AB320" s="243"/>
      <c r="AC320" s="243"/>
      <c r="AD320" s="243"/>
    </row>
    <row r="321" spans="1:30">
      <c r="A321" s="1564">
        <v>306</v>
      </c>
      <c r="B321" s="1560" t="s">
        <v>6356</v>
      </c>
      <c r="C321" s="1565" t="s">
        <v>6357</v>
      </c>
      <c r="D321" s="1566" t="s">
        <v>6358</v>
      </c>
      <c r="E321" s="1567"/>
      <c r="F321" s="1564">
        <v>630</v>
      </c>
      <c r="G321" s="1560" t="s">
        <v>6359</v>
      </c>
      <c r="H321" s="1565" t="s">
        <v>6360</v>
      </c>
      <c r="I321" s="1566" t="s">
        <v>6361</v>
      </c>
      <c r="J321" s="1567"/>
      <c r="K321" s="1564">
        <v>954</v>
      </c>
      <c r="L321" s="1560" t="s">
        <v>6362</v>
      </c>
      <c r="M321" s="1565" t="s">
        <v>6363</v>
      </c>
      <c r="N321" s="1566" t="s">
        <v>6364</v>
      </c>
      <c r="O321" s="1567"/>
      <c r="P321" s="1564">
        <v>1278</v>
      </c>
      <c r="Q321" s="1560" t="s">
        <v>6365</v>
      </c>
      <c r="R321" s="1565" t="s">
        <v>6366</v>
      </c>
      <c r="S321" s="1566" t="s">
        <v>6367</v>
      </c>
      <c r="T321" s="243"/>
      <c r="U321" s="243"/>
      <c r="V321" s="243"/>
      <c r="W321" s="243"/>
      <c r="X321" s="243"/>
      <c r="Y321" s="243"/>
      <c r="Z321" s="243"/>
      <c r="AA321" s="243"/>
      <c r="AB321" s="243"/>
      <c r="AC321" s="243"/>
      <c r="AD321" s="243"/>
    </row>
    <row r="322" spans="1:30">
      <c r="A322" s="1564">
        <v>307</v>
      </c>
      <c r="B322" s="1560" t="s">
        <v>6368</v>
      </c>
      <c r="C322" s="1565" t="s">
        <v>6369</v>
      </c>
      <c r="D322" s="1566" t="s">
        <v>6370</v>
      </c>
      <c r="E322" s="1567"/>
      <c r="F322" s="1564">
        <v>631</v>
      </c>
      <c r="G322" s="1560" t="s">
        <v>6371</v>
      </c>
      <c r="H322" s="1565" t="s">
        <v>6372</v>
      </c>
      <c r="I322" s="1566" t="s">
        <v>6373</v>
      </c>
      <c r="J322" s="1567"/>
      <c r="K322" s="1564">
        <v>955</v>
      </c>
      <c r="L322" s="1560" t="s">
        <v>6374</v>
      </c>
      <c r="M322" s="1565" t="s">
        <v>6375</v>
      </c>
      <c r="N322" s="1566" t="s">
        <v>6376</v>
      </c>
      <c r="O322" s="1567"/>
      <c r="P322" s="1564">
        <v>1279</v>
      </c>
      <c r="Q322" s="1560" t="s">
        <v>6377</v>
      </c>
      <c r="R322" s="1565" t="s">
        <v>6378</v>
      </c>
      <c r="S322" s="1566" t="s">
        <v>6379</v>
      </c>
      <c r="T322" s="243"/>
      <c r="U322" s="243"/>
      <c r="V322" s="243"/>
      <c r="W322" s="243"/>
      <c r="X322" s="243"/>
      <c r="Y322" s="243"/>
      <c r="Z322" s="243"/>
      <c r="AA322" s="243"/>
      <c r="AB322" s="243"/>
      <c r="AC322" s="243"/>
      <c r="AD322" s="243"/>
    </row>
    <row r="323" spans="1:30">
      <c r="A323" s="1564">
        <v>308</v>
      </c>
      <c r="B323" s="1560" t="s">
        <v>6380</v>
      </c>
      <c r="C323" s="1565" t="s">
        <v>6381</v>
      </c>
      <c r="D323" s="1566" t="s">
        <v>6382</v>
      </c>
      <c r="E323" s="1567"/>
      <c r="F323" s="1564">
        <v>632</v>
      </c>
      <c r="G323" s="1560" t="s">
        <v>6383</v>
      </c>
      <c r="H323" s="1565" t="s">
        <v>6384</v>
      </c>
      <c r="I323" s="1566" t="s">
        <v>6385</v>
      </c>
      <c r="J323" s="1567"/>
      <c r="K323" s="1564">
        <v>956</v>
      </c>
      <c r="L323" s="1560" t="s">
        <v>6386</v>
      </c>
      <c r="M323" s="1565" t="s">
        <v>6387</v>
      </c>
      <c r="N323" s="1566" t="s">
        <v>6388</v>
      </c>
      <c r="O323" s="1567"/>
      <c r="P323" s="1564">
        <v>1280</v>
      </c>
      <c r="Q323" s="1560" t="s">
        <v>6389</v>
      </c>
      <c r="R323" s="1565" t="s">
        <v>6390</v>
      </c>
      <c r="S323" s="1566" t="s">
        <v>6391</v>
      </c>
      <c r="T323" s="243"/>
      <c r="U323" s="243"/>
      <c r="V323" s="243"/>
      <c r="W323" s="243"/>
      <c r="X323" s="243"/>
      <c r="Y323" s="243"/>
      <c r="Z323" s="243"/>
      <c r="AA323" s="243"/>
      <c r="AB323" s="243"/>
      <c r="AC323" s="243"/>
      <c r="AD323" s="243"/>
    </row>
    <row r="324" spans="1:30">
      <c r="A324" s="1564">
        <v>309</v>
      </c>
      <c r="B324" s="1560" t="s">
        <v>6392</v>
      </c>
      <c r="C324" s="1565" t="s">
        <v>6393</v>
      </c>
      <c r="D324" s="1566" t="s">
        <v>6394</v>
      </c>
      <c r="E324" s="1567"/>
      <c r="F324" s="1564">
        <v>633</v>
      </c>
      <c r="G324" s="1560" t="s">
        <v>6395</v>
      </c>
      <c r="H324" s="1565" t="s">
        <v>6396</v>
      </c>
      <c r="I324" s="1566" t="s">
        <v>6397</v>
      </c>
      <c r="J324" s="1567"/>
      <c r="K324" s="1564">
        <v>957</v>
      </c>
      <c r="L324" s="1560" t="s">
        <v>6398</v>
      </c>
      <c r="M324" s="1565" t="s">
        <v>6399</v>
      </c>
      <c r="N324" s="1566" t="s">
        <v>6400</v>
      </c>
      <c r="O324" s="1567"/>
      <c r="P324" s="1564">
        <v>1281</v>
      </c>
      <c r="Q324" s="1560" t="s">
        <v>6401</v>
      </c>
      <c r="R324" s="1565" t="s">
        <v>6402</v>
      </c>
      <c r="S324" s="1566" t="s">
        <v>6403</v>
      </c>
      <c r="T324" s="243"/>
      <c r="U324" s="243"/>
      <c r="V324" s="243"/>
      <c r="W324" s="243"/>
      <c r="X324" s="243"/>
      <c r="Y324" s="243"/>
      <c r="Z324" s="243"/>
      <c r="AA324" s="243"/>
      <c r="AB324" s="243"/>
      <c r="AC324" s="243"/>
      <c r="AD324" s="243"/>
    </row>
    <row r="325" spans="1:30">
      <c r="A325" s="1564">
        <v>310</v>
      </c>
      <c r="B325" s="1560" t="s">
        <v>6404</v>
      </c>
      <c r="C325" s="1565" t="s">
        <v>6405</v>
      </c>
      <c r="D325" s="1566" t="s">
        <v>6406</v>
      </c>
      <c r="E325" s="1567"/>
      <c r="F325" s="1564">
        <v>634</v>
      </c>
      <c r="G325" s="1560" t="s">
        <v>6407</v>
      </c>
      <c r="H325" s="1565" t="s">
        <v>6408</v>
      </c>
      <c r="I325" s="1566" t="s">
        <v>6409</v>
      </c>
      <c r="J325" s="1567"/>
      <c r="K325" s="1564">
        <v>958</v>
      </c>
      <c r="L325" s="1560" t="s">
        <v>6410</v>
      </c>
      <c r="M325" s="1565" t="s">
        <v>6411</v>
      </c>
      <c r="N325" s="1566" t="s">
        <v>6412</v>
      </c>
      <c r="O325" s="1567"/>
      <c r="P325" s="1564">
        <v>1282</v>
      </c>
      <c r="Q325" s="1560" t="s">
        <v>6413</v>
      </c>
      <c r="R325" s="1565" t="s">
        <v>6414</v>
      </c>
      <c r="T325" s="243"/>
      <c r="U325" s="243"/>
      <c r="V325" s="243"/>
      <c r="W325" s="243"/>
      <c r="X325" s="243"/>
      <c r="Y325" s="243"/>
      <c r="Z325" s="243"/>
      <c r="AA325" s="243"/>
      <c r="AB325" s="243"/>
      <c r="AC325" s="243"/>
      <c r="AD325" s="243"/>
    </row>
    <row r="326" spans="1:30">
      <c r="A326" s="1564">
        <v>311</v>
      </c>
      <c r="B326" s="1560" t="s">
        <v>6415</v>
      </c>
      <c r="C326" s="1565" t="s">
        <v>6416</v>
      </c>
      <c r="D326" s="1566" t="s">
        <v>6417</v>
      </c>
      <c r="E326" s="1567"/>
      <c r="F326" s="1564">
        <v>635</v>
      </c>
      <c r="G326" s="1560" t="s">
        <v>6418</v>
      </c>
      <c r="H326" s="1565" t="s">
        <v>6419</v>
      </c>
      <c r="I326" s="1566" t="s">
        <v>6420</v>
      </c>
      <c r="J326" s="1567"/>
      <c r="K326" s="1564">
        <v>959</v>
      </c>
      <c r="L326" s="1560" t="s">
        <v>6421</v>
      </c>
      <c r="M326" s="1565" t="s">
        <v>6422</v>
      </c>
      <c r="N326" s="1566" t="s">
        <v>6423</v>
      </c>
      <c r="O326" s="1567"/>
      <c r="P326" s="1564">
        <v>1283</v>
      </c>
      <c r="Q326" s="1560" t="s">
        <v>6424</v>
      </c>
      <c r="R326" s="1565" t="s">
        <v>6425</v>
      </c>
      <c r="T326" s="243"/>
      <c r="U326" s="243"/>
      <c r="V326" s="243"/>
      <c r="W326" s="243"/>
      <c r="X326" s="243"/>
      <c r="Y326" s="243"/>
      <c r="Z326" s="243"/>
      <c r="AA326" s="243"/>
      <c r="AB326" s="243"/>
      <c r="AC326" s="243"/>
      <c r="AD326" s="243"/>
    </row>
    <row r="327" spans="1:30">
      <c r="A327" s="1564">
        <v>312</v>
      </c>
      <c r="B327" s="1560" t="s">
        <v>6426</v>
      </c>
      <c r="C327" s="1565" t="s">
        <v>6427</v>
      </c>
      <c r="D327" s="1566" t="s">
        <v>6428</v>
      </c>
      <c r="E327" s="1567"/>
      <c r="F327" s="1564">
        <v>636</v>
      </c>
      <c r="G327" s="1560" t="s">
        <v>6429</v>
      </c>
      <c r="H327" s="1565" t="s">
        <v>6430</v>
      </c>
      <c r="I327" s="1566" t="s">
        <v>6431</v>
      </c>
      <c r="J327" s="1567"/>
      <c r="K327" s="1564">
        <v>960</v>
      </c>
      <c r="L327" s="1560" t="s">
        <v>6432</v>
      </c>
      <c r="M327" s="1565" t="s">
        <v>6433</v>
      </c>
      <c r="N327" s="1566" t="s">
        <v>6434</v>
      </c>
      <c r="O327" s="1567"/>
      <c r="P327" s="1564">
        <v>1284</v>
      </c>
      <c r="Q327" s="1560" t="s">
        <v>6435</v>
      </c>
      <c r="R327" s="1565" t="s">
        <v>6436</v>
      </c>
      <c r="S327" s="1566" t="s">
        <v>6437</v>
      </c>
      <c r="T327" s="243"/>
      <c r="U327" s="243"/>
      <c r="V327" s="243"/>
      <c r="W327" s="243"/>
      <c r="X327" s="243"/>
      <c r="Y327" s="243"/>
      <c r="Z327" s="243"/>
      <c r="AA327" s="243"/>
      <c r="AB327" s="243"/>
      <c r="AC327" s="243"/>
      <c r="AD327" s="243"/>
    </row>
    <row r="328" spans="1:30">
      <c r="A328" s="1564">
        <v>313</v>
      </c>
      <c r="B328" s="1560" t="s">
        <v>6438</v>
      </c>
      <c r="C328" s="1565" t="s">
        <v>6439</v>
      </c>
      <c r="D328" s="1566" t="s">
        <v>6440</v>
      </c>
      <c r="E328" s="1567"/>
      <c r="F328" s="1564">
        <v>637</v>
      </c>
      <c r="G328" s="1560" t="s">
        <v>6441</v>
      </c>
      <c r="H328" s="1565" t="s">
        <v>6442</v>
      </c>
      <c r="I328" s="1566" t="s">
        <v>6443</v>
      </c>
      <c r="J328" s="1567"/>
      <c r="K328" s="1564">
        <v>961</v>
      </c>
      <c r="L328" s="1560" t="s">
        <v>6444</v>
      </c>
      <c r="M328" s="1565" t="s">
        <v>6445</v>
      </c>
      <c r="N328" s="1566" t="s">
        <v>6446</v>
      </c>
      <c r="O328" s="1567"/>
      <c r="P328" s="1564">
        <v>1285</v>
      </c>
      <c r="Q328" s="1560" t="s">
        <v>6447</v>
      </c>
      <c r="R328" s="1565" t="s">
        <v>6448</v>
      </c>
      <c r="S328" s="1566" t="s">
        <v>6449</v>
      </c>
      <c r="T328" s="243"/>
      <c r="U328" s="243"/>
      <c r="V328" s="243"/>
      <c r="W328" s="243"/>
      <c r="X328" s="243"/>
      <c r="Y328" s="243"/>
      <c r="Z328" s="243"/>
      <c r="AA328" s="243"/>
      <c r="AB328" s="243"/>
      <c r="AC328" s="243"/>
      <c r="AD328" s="243"/>
    </row>
    <row r="329" spans="1:30">
      <c r="A329" s="1564">
        <v>314</v>
      </c>
      <c r="B329" s="1560" t="s">
        <v>6450</v>
      </c>
      <c r="C329" s="1565" t="s">
        <v>6451</v>
      </c>
      <c r="D329" s="1566" t="s">
        <v>6452</v>
      </c>
      <c r="E329" s="1567"/>
      <c r="F329" s="1564">
        <v>638</v>
      </c>
      <c r="G329" s="1560" t="s">
        <v>6453</v>
      </c>
      <c r="H329" s="1565" t="s">
        <v>6454</v>
      </c>
      <c r="I329" s="1566" t="s">
        <v>6455</v>
      </c>
      <c r="J329" s="1567"/>
      <c r="K329" s="1564">
        <v>962</v>
      </c>
      <c r="L329" s="1560" t="s">
        <v>6456</v>
      </c>
      <c r="M329" s="1565" t="s">
        <v>6457</v>
      </c>
      <c r="N329" s="1566" t="s">
        <v>6458</v>
      </c>
      <c r="O329" s="1567"/>
      <c r="P329" s="1564">
        <v>1286</v>
      </c>
      <c r="Q329" s="1560" t="s">
        <v>6459</v>
      </c>
      <c r="R329" s="1565" t="s">
        <v>6460</v>
      </c>
      <c r="S329" s="1566" t="s">
        <v>6461</v>
      </c>
      <c r="T329" s="243"/>
      <c r="U329" s="243"/>
      <c r="V329" s="243"/>
      <c r="W329" s="243"/>
      <c r="X329" s="243"/>
      <c r="Y329" s="243"/>
      <c r="Z329" s="243"/>
      <c r="AA329" s="243"/>
      <c r="AB329" s="243"/>
      <c r="AC329" s="243"/>
      <c r="AD329" s="243"/>
    </row>
    <row r="330" spans="1:30">
      <c r="A330" s="1564">
        <v>315</v>
      </c>
      <c r="B330" s="1560" t="s">
        <v>6462</v>
      </c>
      <c r="C330" s="1565" t="s">
        <v>6463</v>
      </c>
      <c r="D330" s="1566" t="s">
        <v>6464</v>
      </c>
      <c r="E330" s="1567"/>
      <c r="F330" s="1564">
        <v>639</v>
      </c>
      <c r="G330" s="1560" t="s">
        <v>6465</v>
      </c>
      <c r="H330" s="1565" t="s">
        <v>6466</v>
      </c>
      <c r="I330" s="1566" t="s">
        <v>6467</v>
      </c>
      <c r="J330" s="1567"/>
      <c r="K330" s="1564">
        <v>963</v>
      </c>
      <c r="L330" s="1560" t="s">
        <v>6468</v>
      </c>
      <c r="M330" s="1565" t="s">
        <v>6469</v>
      </c>
      <c r="N330" s="1566" t="s">
        <v>6470</v>
      </c>
      <c r="O330" s="1567"/>
      <c r="P330" s="1564">
        <v>1287</v>
      </c>
      <c r="Q330" s="1560" t="s">
        <v>6471</v>
      </c>
      <c r="R330" s="1565" t="s">
        <v>6472</v>
      </c>
      <c r="S330" s="1566" t="s">
        <v>6473</v>
      </c>
      <c r="T330" s="243"/>
      <c r="U330" s="243"/>
      <c r="V330" s="243"/>
      <c r="W330" s="243"/>
      <c r="X330" s="243"/>
      <c r="Y330" s="243"/>
      <c r="Z330" s="243"/>
      <c r="AA330" s="243"/>
      <c r="AB330" s="243"/>
      <c r="AC330" s="243"/>
      <c r="AD330" s="243"/>
    </row>
    <row r="331" spans="1:30">
      <c r="A331" s="1564">
        <v>316</v>
      </c>
      <c r="B331" s="1560" t="s">
        <v>6474</v>
      </c>
      <c r="C331" s="1565" t="s">
        <v>6475</v>
      </c>
      <c r="D331" s="1566" t="s">
        <v>6476</v>
      </c>
      <c r="E331" s="1567"/>
      <c r="F331" s="1564">
        <v>640</v>
      </c>
      <c r="G331" s="1560" t="s">
        <v>6477</v>
      </c>
      <c r="H331" s="1565" t="s">
        <v>6478</v>
      </c>
      <c r="I331" s="1566" t="s">
        <v>6479</v>
      </c>
      <c r="J331" s="1567"/>
      <c r="K331" s="1564">
        <v>964</v>
      </c>
      <c r="L331" s="1560" t="s">
        <v>6480</v>
      </c>
      <c r="M331" s="1565" t="s">
        <v>6481</v>
      </c>
      <c r="N331" s="1566" t="s">
        <v>6482</v>
      </c>
      <c r="O331" s="1567"/>
      <c r="P331" s="1564">
        <v>1288</v>
      </c>
      <c r="Q331" s="1560" t="s">
        <v>6483</v>
      </c>
      <c r="R331" s="1565" t="s">
        <v>6484</v>
      </c>
      <c r="S331" s="1566" t="s">
        <v>6485</v>
      </c>
      <c r="T331" s="243"/>
      <c r="U331" s="243"/>
      <c r="V331" s="243"/>
      <c r="W331" s="243"/>
      <c r="X331" s="243"/>
      <c r="Y331" s="243"/>
      <c r="Z331" s="243"/>
      <c r="AA331" s="243"/>
      <c r="AB331" s="243"/>
      <c r="AC331" s="243"/>
      <c r="AD331" s="243"/>
    </row>
    <row r="332" spans="1:30">
      <c r="A332" s="1564">
        <v>317</v>
      </c>
      <c r="B332" s="1560" t="s">
        <v>6486</v>
      </c>
      <c r="C332" s="1565" t="s">
        <v>6487</v>
      </c>
      <c r="D332" s="1566" t="s">
        <v>6488</v>
      </c>
      <c r="E332" s="1567"/>
      <c r="F332" s="1564">
        <v>641</v>
      </c>
      <c r="G332" s="1560" t="s">
        <v>6489</v>
      </c>
      <c r="H332" s="1565" t="s">
        <v>6490</v>
      </c>
      <c r="I332" s="1566" t="s">
        <v>6491</v>
      </c>
      <c r="J332" s="1567"/>
      <c r="K332" s="1564">
        <v>965</v>
      </c>
      <c r="L332" s="1560" t="s">
        <v>6492</v>
      </c>
      <c r="M332" s="1565" t="s">
        <v>6493</v>
      </c>
      <c r="N332" s="1566" t="s">
        <v>6494</v>
      </c>
      <c r="O332" s="1567"/>
      <c r="P332" s="1564">
        <v>1289</v>
      </c>
      <c r="Q332" s="1560" t="s">
        <v>6495</v>
      </c>
      <c r="R332" s="1565" t="s">
        <v>6496</v>
      </c>
      <c r="S332" s="1566" t="s">
        <v>6497</v>
      </c>
      <c r="T332" s="243"/>
      <c r="U332" s="243"/>
      <c r="V332" s="243"/>
      <c r="W332" s="243"/>
      <c r="X332" s="243"/>
      <c r="Y332" s="243"/>
      <c r="Z332" s="243"/>
      <c r="AA332" s="243"/>
      <c r="AB332" s="243"/>
      <c r="AC332" s="243"/>
      <c r="AD332" s="243"/>
    </row>
    <row r="333" spans="1:30">
      <c r="A333" s="1564">
        <v>318</v>
      </c>
      <c r="B333" s="1560" t="s">
        <v>6498</v>
      </c>
      <c r="C333" s="1565" t="s">
        <v>6499</v>
      </c>
      <c r="D333" s="1566" t="s">
        <v>6500</v>
      </c>
      <c r="E333" s="1567"/>
      <c r="F333" s="1564">
        <v>642</v>
      </c>
      <c r="G333" s="1560" t="s">
        <v>6501</v>
      </c>
      <c r="H333" s="1565" t="s">
        <v>6502</v>
      </c>
      <c r="I333" s="1566" t="s">
        <v>6503</v>
      </c>
      <c r="J333" s="1567"/>
      <c r="K333" s="1564">
        <v>966</v>
      </c>
      <c r="L333" s="1560" t="s">
        <v>6504</v>
      </c>
      <c r="M333" s="1565" t="s">
        <v>6505</v>
      </c>
      <c r="N333" s="1566" t="s">
        <v>6506</v>
      </c>
      <c r="O333" s="1567"/>
      <c r="P333" s="1564">
        <v>1290</v>
      </c>
      <c r="Q333" s="1560" t="s">
        <v>6507</v>
      </c>
      <c r="R333" s="1565" t="s">
        <v>6508</v>
      </c>
      <c r="S333" s="1566" t="s">
        <v>6509</v>
      </c>
      <c r="T333" s="243"/>
      <c r="U333" s="243"/>
      <c r="V333" s="243"/>
      <c r="W333" s="243"/>
      <c r="X333" s="243"/>
      <c r="Y333" s="243"/>
      <c r="Z333" s="243"/>
      <c r="AA333" s="243"/>
      <c r="AB333" s="243"/>
      <c r="AC333" s="243"/>
      <c r="AD333" s="243"/>
    </row>
    <row r="334" spans="1:30">
      <c r="A334" s="1564">
        <v>319</v>
      </c>
      <c r="B334" s="1560" t="s">
        <v>6510</v>
      </c>
      <c r="C334" s="1565" t="s">
        <v>6511</v>
      </c>
      <c r="D334" s="1566" t="s">
        <v>6512</v>
      </c>
      <c r="E334" s="1567"/>
      <c r="F334" s="1564">
        <v>643</v>
      </c>
      <c r="G334" s="1560" t="s">
        <v>6513</v>
      </c>
      <c r="H334" s="1565" t="s">
        <v>6514</v>
      </c>
      <c r="I334" s="1566" t="s">
        <v>6515</v>
      </c>
      <c r="J334" s="1567"/>
      <c r="K334" s="1564">
        <v>967</v>
      </c>
      <c r="L334" s="1560" t="s">
        <v>6516</v>
      </c>
      <c r="M334" s="1565" t="s">
        <v>6517</v>
      </c>
      <c r="N334" s="1566" t="s">
        <v>6518</v>
      </c>
      <c r="O334" s="1567"/>
      <c r="P334" s="1564">
        <v>1291</v>
      </c>
      <c r="Q334" s="1560" t="s">
        <v>6519</v>
      </c>
      <c r="R334" s="1565" t="s">
        <v>6520</v>
      </c>
      <c r="S334" s="1566" t="s">
        <v>6521</v>
      </c>
      <c r="T334" s="243"/>
      <c r="U334" s="243"/>
      <c r="V334" s="243"/>
      <c r="W334" s="243"/>
      <c r="X334" s="243"/>
      <c r="Y334" s="243"/>
      <c r="Z334" s="243"/>
      <c r="AA334" s="243"/>
      <c r="AB334" s="243"/>
      <c r="AC334" s="243"/>
      <c r="AD334" s="243"/>
    </row>
    <row r="335" spans="1:30">
      <c r="A335" s="1564">
        <v>320</v>
      </c>
      <c r="B335" s="1560" t="s">
        <v>6522</v>
      </c>
      <c r="C335" s="1565" t="s">
        <v>6523</v>
      </c>
      <c r="D335" s="1566" t="s">
        <v>6524</v>
      </c>
      <c r="E335" s="1567"/>
      <c r="F335" s="1564">
        <v>644</v>
      </c>
      <c r="G335" s="1560" t="s">
        <v>6525</v>
      </c>
      <c r="H335" s="1565" t="s">
        <v>6526</v>
      </c>
      <c r="I335" s="1566" t="s">
        <v>6527</v>
      </c>
      <c r="J335" s="1567"/>
      <c r="K335" s="1564">
        <v>968</v>
      </c>
      <c r="L335" s="1560" t="s">
        <v>6528</v>
      </c>
      <c r="M335" s="1565" t="s">
        <v>6529</v>
      </c>
      <c r="N335" s="1566" t="s">
        <v>6530</v>
      </c>
      <c r="O335" s="1567"/>
      <c r="P335" s="1564">
        <v>1292</v>
      </c>
      <c r="Q335" s="1560" t="s">
        <v>6531</v>
      </c>
      <c r="R335" s="1565" t="s">
        <v>6532</v>
      </c>
      <c r="S335" s="1566" t="s">
        <v>6533</v>
      </c>
      <c r="T335" s="243"/>
      <c r="U335" s="243"/>
      <c r="V335" s="243"/>
      <c r="W335" s="243"/>
      <c r="X335" s="243"/>
      <c r="Y335" s="243"/>
      <c r="Z335" s="243"/>
      <c r="AA335" s="243"/>
      <c r="AB335" s="243"/>
      <c r="AC335" s="243"/>
      <c r="AD335" s="243"/>
    </row>
    <row r="336" spans="1:30">
      <c r="A336" s="1564">
        <v>321</v>
      </c>
      <c r="B336" s="1560" t="s">
        <v>6534</v>
      </c>
      <c r="C336" s="1565" t="s">
        <v>6535</v>
      </c>
      <c r="D336" s="1566" t="s">
        <v>6536</v>
      </c>
      <c r="E336" s="1567"/>
      <c r="F336" s="1564">
        <v>645</v>
      </c>
      <c r="G336" s="1560" t="s">
        <v>6537</v>
      </c>
      <c r="H336" s="1565" t="s">
        <v>6538</v>
      </c>
      <c r="I336" s="1566" t="s">
        <v>6539</v>
      </c>
      <c r="J336" s="1567"/>
      <c r="K336" s="1564">
        <v>969</v>
      </c>
      <c r="L336" s="1560" t="s">
        <v>6540</v>
      </c>
      <c r="M336" s="1565" t="s">
        <v>6541</v>
      </c>
      <c r="N336" s="1566" t="s">
        <v>6542</v>
      </c>
      <c r="O336" s="1567"/>
      <c r="P336" s="1564">
        <v>1293</v>
      </c>
      <c r="Q336" s="1560" t="s">
        <v>6543</v>
      </c>
      <c r="R336" s="1565" t="s">
        <v>6544</v>
      </c>
      <c r="S336" s="1566" t="s">
        <v>6545</v>
      </c>
      <c r="T336" s="243"/>
      <c r="U336" s="243"/>
      <c r="V336" s="243"/>
      <c r="W336" s="243"/>
      <c r="X336" s="243"/>
      <c r="Y336" s="243"/>
      <c r="Z336" s="243"/>
      <c r="AA336" s="243"/>
      <c r="AB336" s="243"/>
      <c r="AC336" s="243"/>
      <c r="AD336" s="243"/>
    </row>
    <row r="337" spans="1:30">
      <c r="A337" s="1564">
        <v>322</v>
      </c>
      <c r="B337" s="1560" t="s">
        <v>6546</v>
      </c>
      <c r="C337" s="1565" t="s">
        <v>6547</v>
      </c>
      <c r="D337" s="1566" t="s">
        <v>6548</v>
      </c>
      <c r="E337" s="1567"/>
      <c r="F337" s="1564">
        <v>646</v>
      </c>
      <c r="G337" s="1560" t="s">
        <v>6549</v>
      </c>
      <c r="H337" s="1565" t="s">
        <v>6550</v>
      </c>
      <c r="I337" s="1566" t="s">
        <v>4464</v>
      </c>
      <c r="J337" s="1567"/>
      <c r="K337" s="1564">
        <v>970</v>
      </c>
      <c r="L337" s="1560" t="s">
        <v>6551</v>
      </c>
      <c r="M337" s="1565" t="s">
        <v>6552</v>
      </c>
      <c r="N337" s="1566" t="s">
        <v>6553</v>
      </c>
      <c r="O337" s="1567"/>
      <c r="P337" s="1564">
        <v>1294</v>
      </c>
      <c r="Q337" s="1560" t="s">
        <v>6554</v>
      </c>
      <c r="R337" s="1565" t="s">
        <v>6555</v>
      </c>
      <c r="S337" s="1566" t="s">
        <v>6556</v>
      </c>
      <c r="T337" s="243"/>
      <c r="U337" s="243"/>
      <c r="V337" s="243"/>
      <c r="W337" s="243"/>
      <c r="X337" s="243"/>
      <c r="Y337" s="243"/>
      <c r="Z337" s="243"/>
      <c r="AA337" s="243"/>
      <c r="AB337" s="243"/>
      <c r="AC337" s="243"/>
      <c r="AD337" s="243"/>
    </row>
    <row r="338" spans="1:30">
      <c r="A338" s="1564">
        <v>323</v>
      </c>
      <c r="B338" s="1560" t="s">
        <v>6557</v>
      </c>
      <c r="C338" s="1565" t="s">
        <v>6558</v>
      </c>
      <c r="D338" s="1566" t="s">
        <v>6559</v>
      </c>
      <c r="E338" s="1567"/>
      <c r="F338" s="1564">
        <v>647</v>
      </c>
      <c r="G338" s="1560" t="s">
        <v>6560</v>
      </c>
      <c r="H338" s="1565" t="s">
        <v>6561</v>
      </c>
      <c r="I338" s="1566" t="s">
        <v>6562</v>
      </c>
      <c r="J338" s="1567"/>
      <c r="K338" s="1564">
        <v>971</v>
      </c>
      <c r="L338" s="1560" t="s">
        <v>6563</v>
      </c>
      <c r="M338" s="1565" t="s">
        <v>6564</v>
      </c>
      <c r="N338" s="1566" t="s">
        <v>6565</v>
      </c>
      <c r="O338" s="1567"/>
      <c r="P338" s="1564">
        <v>1295</v>
      </c>
      <c r="Q338" s="1560" t="s">
        <v>6566</v>
      </c>
      <c r="R338" s="1565" t="s">
        <v>6567</v>
      </c>
      <c r="S338" s="1566" t="s">
        <v>6568</v>
      </c>
      <c r="T338" s="243"/>
      <c r="U338" s="243"/>
      <c r="V338" s="243"/>
      <c r="W338" s="243"/>
      <c r="X338" s="243"/>
      <c r="Y338" s="243"/>
      <c r="Z338" s="243"/>
      <c r="AA338" s="243"/>
      <c r="AB338" s="243"/>
      <c r="AC338" s="243"/>
      <c r="AD338" s="243"/>
    </row>
    <row r="339" spans="1:30">
      <c r="A339" s="1564">
        <v>324</v>
      </c>
      <c r="B339" s="1560" t="s">
        <v>6569</v>
      </c>
      <c r="C339" s="1565" t="s">
        <v>6570</v>
      </c>
      <c r="D339" s="1566" t="s">
        <v>6571</v>
      </c>
      <c r="E339" s="1567"/>
      <c r="F339" s="1564">
        <v>648</v>
      </c>
      <c r="G339" s="1560" t="s">
        <v>6572</v>
      </c>
      <c r="H339" s="1565" t="s">
        <v>6573</v>
      </c>
      <c r="I339" s="1566" t="s">
        <v>6574</v>
      </c>
      <c r="J339" s="1567"/>
      <c r="K339" s="1564">
        <v>972</v>
      </c>
      <c r="L339" s="1560" t="s">
        <v>6575</v>
      </c>
      <c r="M339" s="1565" t="s">
        <v>6576</v>
      </c>
      <c r="N339" s="1566" t="s">
        <v>6577</v>
      </c>
      <c r="O339" s="1567"/>
      <c r="P339" s="1564">
        <v>1296</v>
      </c>
      <c r="Q339" s="1560" t="s">
        <v>6578</v>
      </c>
      <c r="R339" s="1565" t="s">
        <v>6579</v>
      </c>
      <c r="S339" s="1566" t="s">
        <v>6580</v>
      </c>
      <c r="T339" s="243"/>
      <c r="U339" s="243"/>
      <c r="V339" s="243"/>
      <c r="W339" s="243"/>
      <c r="X339" s="243"/>
      <c r="Y339" s="243"/>
      <c r="Z339" s="243"/>
      <c r="AA339" s="243"/>
      <c r="AB339" s="243"/>
      <c r="AC339" s="243"/>
      <c r="AD339" s="243"/>
    </row>
  </sheetData>
  <mergeCells count="1">
    <mergeCell ref="A1:U1"/>
  </mergeCells>
  <hyperlinks>
    <hyperlink ref="D4" r:id="rId1" xr:uid="{9A40981F-864D-4A84-BC77-F1B119D8C6A9}"/>
    <hyperlink ref="U8" r:id="rId2" xr:uid="{12B474AF-2309-4B62-A51B-1FA2427C958E}"/>
    <hyperlink ref="AA4" r:id="rId3" xr:uid="{DB1E81EB-4A89-4225-93A7-1322BA0AB8DF}"/>
    <hyperlink ref="AA6" r:id="rId4" xr:uid="{5D7C8AB9-F910-4B56-A77B-279F936B3F2F}"/>
    <hyperlink ref="AA8" r:id="rId5" xr:uid="{5863136A-2676-49D3-98C2-01BC72FAFF40}"/>
    <hyperlink ref="V17" r:id="rId6" xr:uid="{F607DFBE-72FB-4DFB-AC22-D72ADB78835F}"/>
    <hyperlink ref="V19" r:id="rId7" xr:uid="{97567783-2541-4E1D-AB0D-56F8F01CDFDF}"/>
    <hyperlink ref="D6" r:id="rId8" xr:uid="{BCA34BB0-75DF-4971-9F38-ADB8880BC488}"/>
    <hyperlink ref="D8" r:id="rId9" xr:uid="{939731F3-5707-460A-9917-84B2765F2CF1}"/>
    <hyperlink ref="O4" r:id="rId10" xr:uid="{46EA8F63-A786-4A40-B47D-FCF67AA7A40E}"/>
    <hyperlink ref="O8" r:id="rId11" xr:uid="{070911A1-C3B3-48D3-A950-892A2B3887E8}"/>
    <hyperlink ref="O6" r:id="rId12" xr:uid="{916616AA-7448-48E0-8FB6-647DCFCDA6FE}"/>
    <hyperlink ref="U4" r:id="rId13" xr:uid="{8D6FA653-0283-4DFD-A53E-328A3D4D185A}"/>
    <hyperlink ref="U6" r:id="rId14" xr:uid="{23A5D032-5622-474D-84C5-3B2D7C6DEE73}"/>
  </hyperlinks>
  <pageMargins left="0.7" right="0.7" top="0.75" bottom="0.75" header="0.3" footer="0.3"/>
  <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EDC45-28B5-455D-AFDB-B556571A87BC}">
  <dimension ref="A1:P285"/>
  <sheetViews>
    <sheetView workbookViewId="0">
      <selection activeCell="V22" sqref="V22"/>
    </sheetView>
  </sheetViews>
  <sheetFormatPr baseColWidth="10" defaultRowHeight="15.75"/>
  <cols>
    <col min="1" max="1" width="3.28515625" style="1573" customWidth="1"/>
    <col min="2" max="2" width="11.42578125" style="1573"/>
    <col min="3" max="3" width="11.7109375" style="1573" customWidth="1"/>
    <col min="4" max="13" width="11.42578125" style="1573"/>
    <col min="14" max="14" width="15" style="1573" customWidth="1"/>
    <col min="15" max="16384" width="11.42578125" style="1573"/>
  </cols>
  <sheetData>
    <row r="1" spans="1:16" ht="16.5" thickBot="1"/>
    <row r="2" spans="1:16" ht="15.75" customHeight="1">
      <c r="B2" s="4699" t="s">
        <v>6581</v>
      </c>
      <c r="C2" s="4700"/>
      <c r="D2" s="4700"/>
      <c r="E2" s="4700"/>
      <c r="F2" s="4700"/>
      <c r="G2" s="4700"/>
      <c r="H2" s="4700"/>
      <c r="I2" s="4700"/>
      <c r="J2" s="4700"/>
      <c r="K2" s="4700"/>
      <c r="L2" s="4700"/>
      <c r="M2" s="4700"/>
      <c r="N2" s="4700"/>
      <c r="O2" s="4700"/>
      <c r="P2" s="4701"/>
    </row>
    <row r="3" spans="1:16" ht="15.75" customHeight="1">
      <c r="B3" s="4702"/>
      <c r="C3" s="4703"/>
      <c r="D3" s="4703"/>
      <c r="E3" s="4703"/>
      <c r="F3" s="4703"/>
      <c r="G3" s="4703"/>
      <c r="H3" s="4703"/>
      <c r="I3" s="4703"/>
      <c r="J3" s="4703"/>
      <c r="K3" s="4703"/>
      <c r="L3" s="4703"/>
      <c r="M3" s="4703"/>
      <c r="N3" s="4703"/>
      <c r="O3" s="4703"/>
      <c r="P3" s="4704"/>
    </row>
    <row r="4" spans="1:16" ht="15.75" customHeight="1">
      <c r="B4" s="4702"/>
      <c r="C4" s="4703"/>
      <c r="D4" s="4703"/>
      <c r="E4" s="4703"/>
      <c r="F4" s="4703"/>
      <c r="G4" s="4703"/>
      <c r="H4" s="4703"/>
      <c r="I4" s="4703"/>
      <c r="J4" s="4703"/>
      <c r="K4" s="4703"/>
      <c r="L4" s="4703"/>
      <c r="M4" s="4703"/>
      <c r="N4" s="4703"/>
      <c r="O4" s="4703"/>
      <c r="P4" s="4704"/>
    </row>
    <row r="5" spans="1:16" ht="15.75" customHeight="1">
      <c r="B5" s="4705" t="s">
        <v>6582</v>
      </c>
      <c r="C5" s="4706"/>
      <c r="D5" s="4706"/>
      <c r="E5" s="4706"/>
      <c r="F5" s="4706"/>
      <c r="G5" s="4706"/>
      <c r="H5" s="4706"/>
      <c r="I5" s="4706"/>
      <c r="J5" s="4706"/>
      <c r="K5" s="4706"/>
      <c r="L5" s="4706"/>
      <c r="M5" s="4706"/>
      <c r="N5" s="4706"/>
      <c r="O5" s="4706"/>
      <c r="P5" s="4707"/>
    </row>
    <row r="6" spans="1:16" ht="15.75" customHeight="1">
      <c r="B6" s="4705"/>
      <c r="C6" s="4706"/>
      <c r="D6" s="4706"/>
      <c r="E6" s="4706"/>
      <c r="F6" s="4706"/>
      <c r="G6" s="4706"/>
      <c r="H6" s="4706"/>
      <c r="I6" s="4706"/>
      <c r="J6" s="4706"/>
      <c r="K6" s="4706"/>
      <c r="L6" s="4706"/>
      <c r="M6" s="4706"/>
      <c r="N6" s="4706"/>
      <c r="O6" s="4706"/>
      <c r="P6" s="4707"/>
    </row>
    <row r="7" spans="1:16" ht="15.75" customHeight="1" thickBot="1">
      <c r="B7" s="4708"/>
      <c r="C7" s="4709"/>
      <c r="D7" s="4709"/>
      <c r="E7" s="4709"/>
      <c r="F7" s="4709"/>
      <c r="G7" s="4709"/>
      <c r="H7" s="4709"/>
      <c r="I7" s="4709"/>
      <c r="J7" s="4709"/>
      <c r="K7" s="4709"/>
      <c r="L7" s="4709"/>
      <c r="M7" s="4709"/>
      <c r="N7" s="4709"/>
      <c r="O7" s="4709"/>
      <c r="P7" s="4710"/>
    </row>
    <row r="8" spans="1:16">
      <c r="B8" s="1569"/>
      <c r="C8" s="1569"/>
      <c r="D8" s="1569"/>
      <c r="E8" s="1569"/>
      <c r="F8" s="1569"/>
      <c r="G8" s="1569"/>
      <c r="H8" s="1569"/>
      <c r="I8" s="1569"/>
      <c r="J8" s="1569"/>
      <c r="K8" s="1569"/>
      <c r="L8" s="1569"/>
      <c r="M8" s="1569"/>
      <c r="N8" s="1569"/>
      <c r="O8" s="1576" t="str">
        <f ca="1">"Page "&amp;_xlfn.SHEET()&amp;" sur "&amp;_xlfn.SHEETS()</f>
        <v>Page 21 sur 23</v>
      </c>
    </row>
    <row r="9" spans="1:16" s="75" customFormat="1" ht="21.75" customHeight="1">
      <c r="A9" s="1573"/>
      <c r="B9" s="1569"/>
      <c r="C9" s="1577" t="s">
        <v>1870</v>
      </c>
      <c r="D9" s="369"/>
      <c r="E9" s="74"/>
      <c r="F9" s="74"/>
      <c r="G9" s="74"/>
      <c r="H9" s="74"/>
      <c r="I9" s="74"/>
      <c r="J9" s="74"/>
      <c r="K9" s="74"/>
      <c r="L9" s="74"/>
      <c r="M9" s="74"/>
      <c r="N9" s="74"/>
      <c r="O9" s="74"/>
      <c r="P9" s="74"/>
    </row>
    <row r="10" spans="1:16" ht="28.5">
      <c r="B10" s="1569"/>
      <c r="C10" s="1578" t="s">
        <v>6583</v>
      </c>
      <c r="D10" s="1569"/>
      <c r="E10" s="1569"/>
      <c r="F10" s="1569"/>
      <c r="G10" s="1569"/>
      <c r="H10" s="1569"/>
      <c r="I10" s="1569"/>
      <c r="J10" s="1569"/>
      <c r="K10" s="1569"/>
      <c r="L10" s="1569"/>
      <c r="M10" s="1569"/>
      <c r="N10" s="1569"/>
      <c r="O10" s="1569"/>
      <c r="P10" s="1569"/>
    </row>
    <row r="11" spans="1:16" ht="23.25">
      <c r="B11" s="1569"/>
      <c r="C11" s="1579" t="s">
        <v>4976</v>
      </c>
      <c r="D11" s="1569"/>
      <c r="E11" s="1569"/>
      <c r="F11" s="1569"/>
      <c r="G11" s="1569"/>
      <c r="H11" s="1569"/>
      <c r="I11" s="1569"/>
      <c r="J11" s="1569"/>
      <c r="K11" s="1569"/>
      <c r="L11" s="1569"/>
      <c r="M11" s="1569"/>
      <c r="N11" s="1569"/>
      <c r="O11" s="1569"/>
      <c r="P11" s="1569"/>
    </row>
    <row r="12" spans="1:16" ht="18.75">
      <c r="B12" s="1568" t="s">
        <v>6584</v>
      </c>
      <c r="C12" s="1569"/>
      <c r="D12" s="1569"/>
      <c r="E12" s="1569"/>
      <c r="F12" s="1569"/>
      <c r="G12" s="1569"/>
      <c r="H12" s="1569"/>
      <c r="I12" s="1569"/>
      <c r="J12" s="1569"/>
      <c r="K12" s="1569"/>
      <c r="L12" s="1569"/>
      <c r="M12" s="1569"/>
      <c r="N12" s="1569"/>
      <c r="O12" s="1569"/>
      <c r="P12" s="1569"/>
    </row>
    <row r="13" spans="1:16">
      <c r="B13" s="1580" t="s">
        <v>51</v>
      </c>
      <c r="C13" s="1581" t="s">
        <v>6585</v>
      </c>
      <c r="D13" s="1569"/>
      <c r="E13" s="1569"/>
      <c r="F13" s="1569"/>
      <c r="G13" s="1569"/>
      <c r="H13" s="1569"/>
      <c r="I13" s="1569"/>
      <c r="J13" s="1569"/>
      <c r="K13" s="1569"/>
      <c r="L13" s="1569"/>
      <c r="M13" s="1569"/>
      <c r="N13" s="1569"/>
      <c r="O13" s="1569"/>
      <c r="P13" s="1569"/>
    </row>
    <row r="14" spans="1:16">
      <c r="B14" s="1569"/>
      <c r="C14" s="1569"/>
      <c r="D14" s="1569"/>
      <c r="E14" s="1569"/>
      <c r="F14" s="1569"/>
      <c r="G14" s="1569"/>
      <c r="H14" s="1569"/>
      <c r="I14" s="1569"/>
      <c r="J14" s="1569"/>
      <c r="K14" s="1569"/>
      <c r="L14" s="1569"/>
      <c r="M14" s="1569"/>
      <c r="N14" s="1569"/>
      <c r="O14" s="1569"/>
      <c r="P14" s="1569"/>
    </row>
    <row r="15" spans="1:16" ht="18.75">
      <c r="B15" s="1568" t="s">
        <v>6586</v>
      </c>
      <c r="C15" s="1569"/>
      <c r="D15" s="1569"/>
      <c r="E15" s="1569"/>
      <c r="F15" s="1569"/>
      <c r="G15" s="1569"/>
      <c r="H15" s="1569"/>
      <c r="I15" s="1569"/>
      <c r="J15" s="1569"/>
      <c r="K15" s="1569"/>
      <c r="L15" s="1569"/>
      <c r="M15" s="1569"/>
      <c r="N15" s="1569"/>
      <c r="O15" s="1569"/>
      <c r="P15" s="1569"/>
    </row>
    <row r="16" spans="1:16">
      <c r="B16" s="1580" t="s">
        <v>51</v>
      </c>
      <c r="C16" s="1582" t="s">
        <v>6587</v>
      </c>
      <c r="D16" s="1569"/>
      <c r="E16" s="1569"/>
      <c r="F16" s="1569"/>
      <c r="G16" s="1569"/>
      <c r="H16" s="1569"/>
      <c r="I16" s="1569"/>
      <c r="J16" s="1569"/>
      <c r="K16" s="1569"/>
      <c r="L16" s="1569"/>
      <c r="M16" s="1569"/>
      <c r="N16" s="1569"/>
      <c r="O16" s="1569"/>
      <c r="P16" s="1569"/>
    </row>
    <row r="17" spans="2:16">
      <c r="B17" s="1569"/>
      <c r="C17" s="1569"/>
      <c r="D17" s="1569"/>
      <c r="E17" s="1569"/>
      <c r="F17" s="1569"/>
      <c r="G17" s="1569"/>
      <c r="H17" s="1569"/>
      <c r="I17" s="1569"/>
      <c r="J17" s="1569"/>
      <c r="K17" s="1569"/>
      <c r="L17" s="1569"/>
      <c r="M17" s="1569"/>
      <c r="N17" s="1569"/>
      <c r="O17" s="1569"/>
      <c r="P17" s="1569"/>
    </row>
    <row r="18" spans="2:16">
      <c r="B18" s="1580" t="s">
        <v>51</v>
      </c>
      <c r="C18" s="1582" t="s">
        <v>6588</v>
      </c>
      <c r="D18" s="1569"/>
      <c r="E18" s="1569"/>
      <c r="F18" s="1569"/>
      <c r="G18" s="1569"/>
      <c r="H18" s="1569"/>
      <c r="I18" s="1569"/>
      <c r="J18" s="1569"/>
      <c r="K18" s="1569"/>
      <c r="L18" s="1569"/>
      <c r="M18" s="1569"/>
      <c r="N18" s="1569"/>
      <c r="O18" s="1569"/>
      <c r="P18" s="1569"/>
    </row>
    <row r="19" spans="2:16">
      <c r="B19" s="1569"/>
      <c r="C19" s="1569"/>
      <c r="D19" s="1569"/>
      <c r="E19" s="1569"/>
      <c r="F19" s="1569"/>
      <c r="G19" s="1569"/>
      <c r="H19" s="1569"/>
      <c r="I19" s="1569"/>
      <c r="J19" s="1569"/>
      <c r="K19" s="1569"/>
      <c r="L19" s="1569"/>
      <c r="M19" s="1569"/>
      <c r="N19" s="1569"/>
      <c r="O19" s="1569"/>
      <c r="P19" s="1569"/>
    </row>
    <row r="20" spans="2:16">
      <c r="B20" s="1569"/>
      <c r="C20" s="1583" t="s">
        <v>6589</v>
      </c>
      <c r="D20" s="1569"/>
      <c r="E20" s="1569"/>
      <c r="F20" s="1569"/>
      <c r="G20" s="1569"/>
      <c r="H20" s="1569"/>
      <c r="I20" s="1569"/>
      <c r="J20" s="1569"/>
      <c r="K20" s="1569"/>
      <c r="L20" s="1569"/>
      <c r="M20" s="1569"/>
      <c r="N20" s="1569"/>
      <c r="O20" s="1569"/>
      <c r="P20" s="1569"/>
    </row>
    <row r="21" spans="2:16">
      <c r="B21" s="1569"/>
      <c r="C21" s="1583" t="s">
        <v>6590</v>
      </c>
      <c r="D21" s="1569"/>
      <c r="E21" s="1569"/>
      <c r="F21" s="1569"/>
      <c r="G21" s="1569"/>
      <c r="H21" s="1569"/>
      <c r="I21" s="1569"/>
      <c r="J21" s="1569"/>
      <c r="K21" s="1569"/>
      <c r="L21" s="1569"/>
      <c r="M21" s="1569"/>
      <c r="N21" s="1569"/>
      <c r="O21" s="1569"/>
      <c r="P21" s="1569"/>
    </row>
    <row r="22" spans="2:16">
      <c r="B22" s="1569"/>
      <c r="C22" s="1583" t="s">
        <v>6591</v>
      </c>
      <c r="D22" s="1569"/>
      <c r="E22" s="1569"/>
      <c r="F22" s="1569"/>
      <c r="G22" s="1569"/>
      <c r="H22" s="1569"/>
      <c r="I22" s="1569"/>
      <c r="J22" s="1569"/>
      <c r="K22" s="1569"/>
      <c r="L22" s="1569"/>
      <c r="M22" s="1569"/>
      <c r="N22" s="1569"/>
      <c r="O22" s="1569"/>
      <c r="P22" s="1569"/>
    </row>
    <row r="23" spans="2:16">
      <c r="B23" s="1569"/>
      <c r="C23" s="1569"/>
      <c r="D23" s="1569"/>
      <c r="E23" s="1569"/>
      <c r="F23" s="1569"/>
      <c r="G23" s="1569"/>
      <c r="H23" s="1569"/>
      <c r="I23" s="1569"/>
      <c r="J23" s="1569"/>
      <c r="K23" s="1569"/>
      <c r="L23" s="1569"/>
      <c r="M23" s="1569"/>
      <c r="N23" s="1569"/>
      <c r="O23" s="1569"/>
      <c r="P23" s="1569"/>
    </row>
    <row r="24" spans="2:16">
      <c r="B24" s="1569"/>
      <c r="C24" s="1583" t="s">
        <v>6592</v>
      </c>
      <c r="D24" s="1569"/>
      <c r="E24" s="1569"/>
      <c r="F24" s="1569"/>
      <c r="G24" s="1569"/>
      <c r="H24" s="1569"/>
      <c r="I24" s="1569"/>
      <c r="J24" s="1569"/>
      <c r="K24" s="1569"/>
      <c r="L24" s="1569"/>
      <c r="M24" s="1569"/>
      <c r="N24" s="1569"/>
      <c r="O24" s="1569"/>
      <c r="P24" s="1569"/>
    </row>
    <row r="25" spans="2:16">
      <c r="B25" s="1569"/>
      <c r="C25" s="1583" t="s">
        <v>6593</v>
      </c>
      <c r="D25" s="1569"/>
      <c r="E25" s="1569"/>
      <c r="F25" s="1569"/>
      <c r="G25" s="1569"/>
      <c r="H25" s="1569"/>
      <c r="I25" s="1569"/>
      <c r="J25" s="1569"/>
      <c r="K25" s="1569"/>
      <c r="L25" s="1569"/>
      <c r="M25" s="1569"/>
      <c r="N25" s="1569"/>
      <c r="O25" s="1569"/>
      <c r="P25" s="1569"/>
    </row>
    <row r="26" spans="2:16">
      <c r="B26" s="1569"/>
      <c r="C26" s="1583" t="s">
        <v>6594</v>
      </c>
      <c r="D26" s="1569"/>
      <c r="E26" s="1569"/>
      <c r="F26" s="1569"/>
      <c r="G26" s="1569"/>
      <c r="H26" s="1569"/>
      <c r="I26" s="1569"/>
      <c r="J26" s="1569"/>
      <c r="K26" s="1569"/>
      <c r="L26" s="1569"/>
      <c r="M26" s="1569"/>
      <c r="N26" s="1569"/>
      <c r="O26" s="1569"/>
      <c r="P26" s="1569"/>
    </row>
    <row r="27" spans="2:16">
      <c r="B27" s="1569"/>
      <c r="C27" s="1583" t="s">
        <v>6595</v>
      </c>
      <c r="D27" s="1569"/>
      <c r="E27" s="1569"/>
      <c r="F27" s="1569"/>
      <c r="G27" s="1569"/>
      <c r="H27" s="1569"/>
      <c r="I27" s="1569"/>
      <c r="J27" s="1569"/>
      <c r="K27" s="1569"/>
      <c r="L27" s="1569"/>
      <c r="M27" s="1569"/>
      <c r="N27" s="1569"/>
      <c r="O27" s="1569"/>
      <c r="P27" s="1569"/>
    </row>
    <row r="28" spans="2:16">
      <c r="B28" s="1569"/>
      <c r="C28" s="1583" t="s">
        <v>6596</v>
      </c>
      <c r="D28" s="1569"/>
      <c r="E28" s="1569"/>
      <c r="F28" s="1569"/>
      <c r="G28" s="1569"/>
      <c r="H28" s="1569"/>
      <c r="I28" s="1569"/>
      <c r="J28" s="1569"/>
      <c r="K28" s="1569"/>
      <c r="L28" s="1569"/>
      <c r="M28" s="1569"/>
      <c r="N28" s="1569"/>
      <c r="O28" s="1569"/>
      <c r="P28" s="1569"/>
    </row>
    <row r="29" spans="2:16">
      <c r="B29" s="1569"/>
      <c r="C29" s="1583" t="s">
        <v>6597</v>
      </c>
      <c r="D29" s="1569"/>
      <c r="E29" s="1569"/>
      <c r="F29" s="1569"/>
      <c r="G29" s="1569"/>
      <c r="H29" s="1569"/>
      <c r="I29" s="1569"/>
      <c r="J29" s="1569"/>
      <c r="K29" s="1569"/>
      <c r="L29" s="1569"/>
      <c r="M29" s="1569"/>
      <c r="N29" s="1569"/>
      <c r="O29" s="1569"/>
      <c r="P29" s="1569"/>
    </row>
    <row r="30" spans="2:16">
      <c r="B30" s="1569"/>
      <c r="C30" s="1569"/>
      <c r="D30" s="1569"/>
      <c r="E30" s="1569"/>
      <c r="F30" s="1569"/>
      <c r="G30" s="1569"/>
      <c r="H30" s="1569"/>
      <c r="I30" s="1569"/>
      <c r="J30" s="1569"/>
      <c r="K30" s="1569"/>
      <c r="L30" s="1569"/>
      <c r="M30" s="1569"/>
      <c r="N30" s="1569"/>
      <c r="O30" s="1569"/>
      <c r="P30" s="1569"/>
    </row>
    <row r="31" spans="2:16">
      <c r="B31" s="1569"/>
      <c r="C31" s="1583" t="s">
        <v>6598</v>
      </c>
      <c r="D31" s="1569"/>
      <c r="E31" s="1569"/>
      <c r="F31" s="1569"/>
      <c r="G31" s="1569"/>
      <c r="H31" s="1569"/>
      <c r="I31" s="1569"/>
      <c r="J31" s="1569"/>
      <c r="K31" s="1569"/>
      <c r="L31" s="1569"/>
      <c r="M31" s="1569"/>
      <c r="N31" s="1569"/>
      <c r="O31" s="1569"/>
      <c r="P31" s="1569"/>
    </row>
    <row r="32" spans="2:16">
      <c r="B32" s="1569"/>
      <c r="C32" s="1583" t="s">
        <v>6599</v>
      </c>
      <c r="D32" s="1569"/>
      <c r="E32" s="1569"/>
      <c r="F32" s="1569"/>
      <c r="G32" s="1569"/>
      <c r="H32" s="1569"/>
      <c r="I32" s="1569"/>
      <c r="J32" s="1569"/>
      <c r="K32" s="1569"/>
      <c r="L32" s="1569"/>
      <c r="M32" s="1569"/>
      <c r="N32" s="1569"/>
      <c r="O32" s="1569"/>
      <c r="P32" s="1569"/>
    </row>
    <row r="33" spans="2:16">
      <c r="B33" s="1569"/>
      <c r="C33" s="1583" t="s">
        <v>6600</v>
      </c>
      <c r="D33" s="1569"/>
      <c r="E33" s="1569"/>
      <c r="F33" s="1569"/>
      <c r="G33" s="1569"/>
      <c r="H33" s="1569"/>
      <c r="I33" s="1569"/>
      <c r="J33" s="1569"/>
      <c r="K33" s="1569"/>
      <c r="L33" s="1569"/>
      <c r="M33" s="1569"/>
      <c r="N33" s="1569"/>
      <c r="O33" s="1569"/>
      <c r="P33" s="1569"/>
    </row>
    <row r="34" spans="2:16">
      <c r="B34" s="1569"/>
      <c r="C34" s="1569"/>
      <c r="D34" s="1569"/>
      <c r="E34" s="1569"/>
      <c r="F34" s="1569"/>
      <c r="G34" s="1569"/>
      <c r="H34" s="1569"/>
      <c r="I34" s="1569"/>
      <c r="J34" s="1569"/>
      <c r="K34" s="1569"/>
      <c r="L34" s="1569"/>
      <c r="M34" s="1569"/>
      <c r="N34" s="1569"/>
      <c r="O34" s="1569"/>
      <c r="P34" s="1569"/>
    </row>
    <row r="35" spans="2:16" ht="18.75">
      <c r="B35" s="1568" t="s">
        <v>6601</v>
      </c>
      <c r="C35" s="1569"/>
      <c r="D35" s="1569"/>
      <c r="E35" s="1569"/>
      <c r="F35" s="1569"/>
      <c r="G35" s="1569"/>
      <c r="H35" s="1569"/>
      <c r="I35" s="1569"/>
      <c r="J35" s="1569"/>
      <c r="K35" s="1569"/>
      <c r="L35" s="1569"/>
      <c r="M35" s="1569"/>
      <c r="N35" s="1569"/>
      <c r="O35" s="1569"/>
      <c r="P35" s="1569"/>
    </row>
    <row r="36" spans="2:16">
      <c r="B36" s="1580" t="s">
        <v>51</v>
      </c>
      <c r="C36" s="1582" t="s">
        <v>6602</v>
      </c>
      <c r="D36" s="1569"/>
      <c r="E36" s="1569"/>
      <c r="F36" s="1569"/>
      <c r="G36" s="1569"/>
      <c r="H36" s="1569"/>
      <c r="I36" s="1569"/>
      <c r="J36" s="1569"/>
      <c r="K36" s="1569"/>
      <c r="L36" s="1569"/>
      <c r="M36" s="1569"/>
      <c r="N36" s="1569"/>
      <c r="O36" s="1569"/>
      <c r="P36" s="1569"/>
    </row>
    <row r="37" spans="2:16">
      <c r="B37" s="1569"/>
      <c r="C37" s="1569"/>
      <c r="D37" s="1569"/>
      <c r="E37" s="1569"/>
      <c r="F37" s="1569"/>
      <c r="G37" s="1569"/>
      <c r="H37" s="1569"/>
      <c r="I37" s="1569"/>
      <c r="J37" s="1569"/>
      <c r="K37" s="1569"/>
      <c r="L37" s="1569"/>
      <c r="M37" s="1569"/>
      <c r="N37" s="1569"/>
      <c r="O37" s="1569"/>
      <c r="P37" s="1569"/>
    </row>
    <row r="38" spans="2:16" ht="18.75">
      <c r="B38" s="1568" t="s">
        <v>6603</v>
      </c>
      <c r="C38" s="1569"/>
      <c r="D38" s="1569"/>
      <c r="E38" s="1569"/>
      <c r="F38" s="1569"/>
      <c r="G38" s="1569"/>
      <c r="H38" s="1569"/>
      <c r="I38" s="1569"/>
      <c r="J38" s="1569"/>
      <c r="K38" s="1569"/>
      <c r="L38" s="1569"/>
      <c r="M38" s="1569"/>
      <c r="N38" s="1569"/>
      <c r="O38" s="1569"/>
      <c r="P38" s="1569"/>
    </row>
    <row r="39" spans="2:16">
      <c r="B39" s="1580" t="s">
        <v>51</v>
      </c>
      <c r="C39" s="1582" t="s">
        <v>6604</v>
      </c>
      <c r="D39" s="1569"/>
      <c r="E39" s="1569"/>
      <c r="F39" s="1569"/>
      <c r="G39" s="1569"/>
      <c r="H39" s="1569"/>
      <c r="I39" s="1569"/>
      <c r="J39" s="1569"/>
      <c r="K39" s="1569"/>
      <c r="L39" s="1569"/>
      <c r="M39" s="1569"/>
      <c r="N39" s="1569"/>
      <c r="O39" s="1569"/>
      <c r="P39" s="1569"/>
    </row>
    <row r="40" spans="2:16">
      <c r="B40" s="1582"/>
      <c r="C40" s="1582"/>
      <c r="D40" s="1569"/>
      <c r="E40" s="1569"/>
      <c r="F40" s="1569"/>
      <c r="G40" s="1569"/>
      <c r="H40" s="1569"/>
      <c r="I40" s="1569"/>
      <c r="J40" s="1569"/>
      <c r="K40" s="1569"/>
      <c r="L40" s="1569"/>
      <c r="M40" s="1569"/>
      <c r="N40" s="1569"/>
      <c r="O40" s="1569"/>
      <c r="P40" s="1569"/>
    </row>
    <row r="41" spans="2:16" ht="18.75">
      <c r="B41" s="1568" t="s">
        <v>6605</v>
      </c>
      <c r="C41" s="1569"/>
      <c r="D41" s="1569"/>
      <c r="E41" s="1569"/>
      <c r="F41" s="1569"/>
      <c r="G41" s="1569"/>
      <c r="H41" s="1569"/>
      <c r="I41" s="1569"/>
      <c r="J41" s="1569"/>
      <c r="K41" s="1569"/>
      <c r="L41" s="1569"/>
      <c r="M41" s="1569"/>
      <c r="N41" s="1569"/>
      <c r="O41" s="1569"/>
      <c r="P41" s="1569"/>
    </row>
    <row r="42" spans="2:16">
      <c r="B42" s="1580" t="s">
        <v>51</v>
      </c>
      <c r="C42" s="1581" t="s">
        <v>6606</v>
      </c>
      <c r="D42" s="1569"/>
      <c r="E42" s="1569"/>
      <c r="F42" s="1569"/>
      <c r="G42" s="1569"/>
      <c r="H42" s="1569"/>
      <c r="I42" s="1569"/>
      <c r="J42" s="1569"/>
      <c r="K42" s="1569"/>
      <c r="L42" s="1569"/>
      <c r="M42" s="1569"/>
      <c r="N42" s="1569"/>
      <c r="O42" s="1569"/>
      <c r="P42" s="1569"/>
    </row>
    <row r="43" spans="2:16">
      <c r="B43" s="1569"/>
      <c r="C43" s="1569"/>
      <c r="D43" s="1569"/>
      <c r="E43" s="1569"/>
      <c r="F43" s="1569"/>
      <c r="G43" s="1569"/>
      <c r="H43" s="1569"/>
      <c r="I43" s="1569"/>
      <c r="J43" s="1569"/>
      <c r="K43" s="1569"/>
      <c r="L43" s="1569"/>
      <c r="M43" s="1569"/>
      <c r="N43" s="1569"/>
      <c r="O43" s="1569"/>
      <c r="P43" s="1569"/>
    </row>
    <row r="44" spans="2:16" ht="18.75">
      <c r="B44" s="1568" t="s">
        <v>6607</v>
      </c>
      <c r="C44" s="1569"/>
      <c r="D44" s="1569"/>
      <c r="E44" s="1569"/>
      <c r="F44" s="1569"/>
      <c r="G44" s="1569"/>
      <c r="H44" s="1569"/>
      <c r="I44" s="1569"/>
      <c r="J44" s="1569"/>
      <c r="K44" s="1569"/>
      <c r="L44" s="1569"/>
      <c r="M44" s="1569"/>
      <c r="N44" s="1569"/>
      <c r="O44" s="1569"/>
      <c r="P44" s="1569"/>
    </row>
    <row r="45" spans="2:16">
      <c r="B45" s="1580" t="s">
        <v>51</v>
      </c>
      <c r="C45" s="1582" t="s">
        <v>6608</v>
      </c>
      <c r="D45" s="1569"/>
      <c r="E45" s="1569"/>
      <c r="F45" s="1569"/>
      <c r="G45" s="1569"/>
      <c r="H45" s="1569"/>
      <c r="I45" s="1569"/>
      <c r="J45" s="1569"/>
      <c r="K45" s="1569"/>
      <c r="L45" s="1569"/>
      <c r="M45" s="1569"/>
      <c r="N45" s="1569"/>
      <c r="O45" s="1569"/>
      <c r="P45" s="1569"/>
    </row>
    <row r="46" spans="2:16">
      <c r="B46" s="1569"/>
      <c r="C46" s="1569"/>
      <c r="D46" s="1569"/>
      <c r="E46" s="1569"/>
      <c r="F46" s="1569"/>
      <c r="G46" s="1569"/>
      <c r="H46" s="1569"/>
      <c r="I46" s="1569"/>
      <c r="J46" s="1569"/>
      <c r="K46" s="1569"/>
      <c r="L46" s="1569"/>
      <c r="M46" s="1569"/>
      <c r="N46" s="1569"/>
      <c r="O46" s="1569"/>
      <c r="P46" s="1569"/>
    </row>
    <row r="47" spans="2:16">
      <c r="B47" s="1569"/>
      <c r="C47" s="1569" t="s">
        <v>6609</v>
      </c>
      <c r="D47" s="1569"/>
      <c r="E47" s="1569"/>
      <c r="F47" s="1569"/>
      <c r="G47" s="1569"/>
      <c r="H47" s="1569"/>
      <c r="I47" s="1569"/>
      <c r="J47" s="1569"/>
      <c r="K47" s="1569"/>
      <c r="L47" s="1569"/>
      <c r="M47" s="1569"/>
      <c r="N47" s="1569"/>
      <c r="O47" s="1569"/>
      <c r="P47" s="1569"/>
    </row>
    <row r="48" spans="2:16">
      <c r="B48" s="1569"/>
      <c r="C48" s="1569" t="s">
        <v>6610</v>
      </c>
      <c r="D48" s="1569"/>
      <c r="E48" s="1569"/>
      <c r="F48" s="1569"/>
      <c r="G48" s="1569"/>
      <c r="H48" s="1569"/>
      <c r="I48" s="1569"/>
      <c r="J48" s="1569"/>
      <c r="K48" s="1569"/>
      <c r="L48" s="1569"/>
      <c r="M48" s="1569"/>
      <c r="N48" s="1569"/>
      <c r="O48" s="1569"/>
      <c r="P48" s="1569"/>
    </row>
    <row r="49" spans="1:16">
      <c r="B49" s="1569"/>
      <c r="C49" s="1569" t="s">
        <v>6611</v>
      </c>
      <c r="D49" s="1569"/>
      <c r="E49" s="1569"/>
      <c r="F49" s="1569"/>
      <c r="G49" s="1569"/>
      <c r="H49" s="1569"/>
      <c r="I49" s="1569"/>
      <c r="J49" s="1569"/>
      <c r="K49" s="1569"/>
      <c r="L49" s="1569"/>
      <c r="M49" s="1569"/>
      <c r="N49" s="1569"/>
      <c r="O49" s="1569"/>
      <c r="P49" s="1569"/>
    </row>
    <row r="50" spans="1:16">
      <c r="B50" s="1569"/>
      <c r="C50" s="1569"/>
      <c r="D50" s="1569"/>
      <c r="E50" s="1569"/>
      <c r="F50" s="1569"/>
      <c r="G50" s="1569"/>
      <c r="H50" s="1569"/>
      <c r="I50" s="1569"/>
      <c r="J50" s="1569"/>
      <c r="K50" s="1569"/>
      <c r="L50" s="1569"/>
      <c r="M50" s="1569"/>
      <c r="N50" s="1569"/>
      <c r="O50" s="1569"/>
      <c r="P50" s="1569"/>
    </row>
    <row r="51" spans="1:16">
      <c r="B51" s="1569"/>
      <c r="C51" s="1583" t="s">
        <v>6612</v>
      </c>
      <c r="D51" s="1569"/>
      <c r="E51" s="1569"/>
      <c r="F51" s="1569"/>
      <c r="G51" s="1569"/>
      <c r="H51" s="1569"/>
      <c r="I51" s="1569"/>
      <c r="J51" s="1569"/>
      <c r="K51" s="1569"/>
      <c r="L51" s="1569"/>
      <c r="M51" s="1569"/>
      <c r="N51" s="1569"/>
      <c r="O51" s="1569"/>
      <c r="P51" s="1569"/>
    </row>
    <row r="52" spans="1:16">
      <c r="B52" s="1569"/>
      <c r="C52" s="1583" t="s">
        <v>6613</v>
      </c>
      <c r="D52" s="1569"/>
      <c r="E52" s="1569"/>
      <c r="F52" s="1569"/>
      <c r="G52" s="1569"/>
      <c r="H52" s="1569"/>
      <c r="I52" s="1569"/>
      <c r="J52" s="1569"/>
      <c r="K52" s="1569"/>
      <c r="L52" s="1569"/>
      <c r="M52" s="1569"/>
      <c r="N52" s="1569"/>
      <c r="O52" s="1569"/>
      <c r="P52" s="1569"/>
    </row>
    <row r="53" spans="1:16">
      <c r="B53" s="1569"/>
      <c r="C53" s="1583" t="s">
        <v>6614</v>
      </c>
      <c r="D53" s="1569"/>
      <c r="E53" s="1569"/>
      <c r="F53" s="1569"/>
      <c r="G53" s="1569"/>
      <c r="H53" s="1569"/>
      <c r="I53" s="1569"/>
      <c r="J53" s="1569"/>
      <c r="K53" s="1569"/>
      <c r="L53" s="1569"/>
      <c r="M53" s="1569"/>
      <c r="N53" s="1569"/>
      <c r="O53" s="1569"/>
      <c r="P53" s="1569"/>
    </row>
    <row r="54" spans="1:16">
      <c r="B54" s="1569"/>
      <c r="C54" s="1583" t="s">
        <v>6615</v>
      </c>
      <c r="D54" s="1569"/>
      <c r="E54" s="1569"/>
      <c r="F54" s="1569"/>
      <c r="G54" s="1569"/>
      <c r="H54" s="1569"/>
      <c r="I54" s="1569"/>
      <c r="J54" s="1569"/>
      <c r="K54" s="1569"/>
      <c r="L54" s="1569"/>
      <c r="M54" s="1569"/>
      <c r="N54" s="1569"/>
      <c r="O54" s="1569"/>
      <c r="P54" s="1569"/>
    </row>
    <row r="55" spans="1:16">
      <c r="B55" s="1569"/>
      <c r="C55" s="1569"/>
      <c r="D55" s="1569"/>
      <c r="E55" s="1569"/>
      <c r="F55" s="1569"/>
      <c r="G55" s="1569"/>
      <c r="H55" s="1569"/>
      <c r="I55" s="1569"/>
      <c r="J55" s="1569"/>
      <c r="K55" s="1569"/>
      <c r="L55" s="1569"/>
      <c r="M55" s="1569"/>
      <c r="N55" s="1569"/>
      <c r="O55" s="1569"/>
      <c r="P55" s="1569"/>
    </row>
    <row r="56" spans="1:16">
      <c r="B56" s="1569"/>
      <c r="C56" s="1583" t="s">
        <v>6616</v>
      </c>
      <c r="D56" s="1569"/>
      <c r="E56" s="1569"/>
      <c r="F56" s="1569"/>
      <c r="G56" s="1569"/>
      <c r="H56" s="1569"/>
      <c r="I56" s="1569"/>
      <c r="J56" s="1569"/>
      <c r="K56" s="1569"/>
      <c r="L56" s="1569"/>
      <c r="M56" s="1569"/>
      <c r="N56" s="1569"/>
      <c r="O56" s="1569"/>
      <c r="P56" s="1569"/>
    </row>
    <row r="57" spans="1:16">
      <c r="B57" s="1569"/>
      <c r="C57" s="1583" t="s">
        <v>6617</v>
      </c>
      <c r="D57" s="1569"/>
      <c r="E57" s="1569"/>
      <c r="F57" s="1569"/>
      <c r="G57" s="1569"/>
      <c r="H57" s="1569"/>
      <c r="I57" s="1569"/>
      <c r="J57" s="1569"/>
      <c r="K57" s="1569"/>
      <c r="L57" s="1569"/>
      <c r="M57" s="1569"/>
      <c r="N57" s="1569"/>
      <c r="O57" s="1569"/>
      <c r="P57" s="1569"/>
    </row>
    <row r="58" spans="1:16">
      <c r="B58" s="1569"/>
      <c r="C58" s="1583" t="s">
        <v>6618</v>
      </c>
      <c r="D58" s="1569"/>
      <c r="E58" s="1569"/>
      <c r="F58" s="1569"/>
      <c r="G58" s="1569"/>
      <c r="H58" s="1569"/>
      <c r="I58" s="1569"/>
      <c r="J58" s="1569"/>
      <c r="K58" s="1569"/>
      <c r="L58" s="1569"/>
      <c r="M58" s="1569"/>
      <c r="N58" s="1569"/>
      <c r="O58" s="1569"/>
      <c r="P58" s="1569"/>
    </row>
    <row r="59" spans="1:16">
      <c r="B59" s="1569"/>
      <c r="C59" s="1569"/>
      <c r="D59" s="1569"/>
      <c r="E59" s="1569"/>
      <c r="F59" s="1569"/>
      <c r="G59" s="1569"/>
      <c r="H59" s="1569"/>
      <c r="I59" s="1569"/>
      <c r="J59" s="1569"/>
      <c r="K59" s="1569"/>
      <c r="L59" s="1569"/>
      <c r="M59" s="1569"/>
      <c r="N59" s="1569"/>
      <c r="O59" s="1569"/>
      <c r="P59" s="1569"/>
    </row>
    <row r="60" spans="1:16">
      <c r="A60" s="1584"/>
      <c r="B60" s="1584"/>
      <c r="C60" s="1584"/>
      <c r="D60" s="1584"/>
      <c r="E60" s="1584"/>
      <c r="F60" s="1584"/>
      <c r="G60" s="1584"/>
      <c r="H60" s="1584"/>
      <c r="I60" s="1584"/>
      <c r="J60" s="1584"/>
      <c r="K60" s="1584"/>
      <c r="L60" s="1584"/>
      <c r="M60" s="1584"/>
      <c r="N60" s="1584"/>
      <c r="O60" s="1584"/>
      <c r="P60" s="1584"/>
    </row>
    <row r="61" spans="1:16">
      <c r="B61" s="1569"/>
      <c r="C61" s="1569"/>
      <c r="D61" s="1569"/>
      <c r="E61" s="1569"/>
      <c r="F61" s="1569"/>
      <c r="G61" s="1569"/>
      <c r="H61" s="1569"/>
      <c r="I61" s="1569"/>
      <c r="J61" s="1569"/>
      <c r="K61" s="1569"/>
      <c r="L61" s="1569"/>
      <c r="M61" s="1569"/>
      <c r="N61" s="1569"/>
      <c r="O61" s="1569"/>
      <c r="P61" s="1569"/>
    </row>
    <row r="62" spans="1:16">
      <c r="B62" s="1580" t="s">
        <v>51</v>
      </c>
      <c r="C62" s="1581" t="s">
        <v>6619</v>
      </c>
      <c r="D62" s="1569"/>
      <c r="E62" s="1569"/>
      <c r="F62" s="1569"/>
      <c r="G62" s="1569"/>
      <c r="H62" s="1569"/>
      <c r="I62" s="1569"/>
      <c r="J62" s="1569"/>
      <c r="K62" s="1569"/>
      <c r="L62" s="1569"/>
      <c r="M62" s="1569"/>
      <c r="N62" s="1569"/>
      <c r="O62" s="1569"/>
      <c r="P62" s="1569"/>
    </row>
    <row r="63" spans="1:16">
      <c r="B63" s="1569"/>
      <c r="C63" s="1569"/>
      <c r="D63" s="1569"/>
      <c r="E63" s="1569"/>
      <c r="F63" s="1569"/>
      <c r="G63" s="1569"/>
      <c r="H63" s="1569"/>
      <c r="I63" s="1569"/>
      <c r="J63" s="1569"/>
      <c r="K63" s="1569"/>
      <c r="L63" s="1569"/>
      <c r="M63" s="1569"/>
      <c r="N63" s="1569"/>
      <c r="O63" s="1569"/>
      <c r="P63" s="1569"/>
    </row>
    <row r="64" spans="1:16">
      <c r="B64" s="1569"/>
      <c r="C64" s="1569" t="s">
        <v>6620</v>
      </c>
      <c r="D64" s="1569"/>
      <c r="E64" s="1569"/>
      <c r="F64" s="1569"/>
      <c r="G64" s="1569"/>
      <c r="H64" s="1569"/>
      <c r="I64" s="1569"/>
      <c r="J64" s="1569"/>
      <c r="K64" s="1569"/>
      <c r="L64" s="1569"/>
      <c r="M64" s="1569"/>
      <c r="N64" s="1569"/>
      <c r="O64" s="1569"/>
      <c r="P64" s="1569"/>
    </row>
    <row r="65" spans="2:16">
      <c r="B65" s="1569"/>
      <c r="C65" s="1569" t="s">
        <v>6621</v>
      </c>
      <c r="D65" s="1569"/>
      <c r="E65" s="1569"/>
      <c r="F65" s="1569"/>
      <c r="G65" s="1569"/>
      <c r="H65" s="1569"/>
      <c r="I65" s="1569"/>
      <c r="J65" s="1569"/>
      <c r="K65" s="1569"/>
      <c r="L65" s="1569"/>
      <c r="M65" s="1569"/>
      <c r="N65" s="1569"/>
      <c r="O65" s="1569"/>
      <c r="P65" s="1569"/>
    </row>
    <row r="66" spans="2:16">
      <c r="B66" s="1569"/>
      <c r="C66" s="1569"/>
      <c r="D66" s="1569"/>
      <c r="E66" s="1569"/>
      <c r="F66" s="1569"/>
      <c r="G66" s="1569"/>
      <c r="H66" s="1569"/>
      <c r="I66" s="1569"/>
      <c r="J66" s="1569"/>
      <c r="K66" s="1569"/>
      <c r="L66" s="1569"/>
      <c r="M66" s="1569"/>
      <c r="N66" s="1569"/>
      <c r="O66" s="1569"/>
      <c r="P66" s="1569"/>
    </row>
    <row r="67" spans="2:16">
      <c r="B67" s="1569"/>
      <c r="C67" s="1569" t="s">
        <v>6622</v>
      </c>
      <c r="D67" s="1569"/>
      <c r="E67" s="1569"/>
      <c r="F67" s="1569"/>
      <c r="G67" s="1569"/>
      <c r="H67" s="1569"/>
      <c r="I67" s="1569"/>
      <c r="J67" s="1569"/>
      <c r="K67" s="1569"/>
      <c r="L67" s="1569"/>
      <c r="M67" s="1569"/>
      <c r="N67" s="1569"/>
      <c r="O67" s="1569"/>
      <c r="P67" s="1569"/>
    </row>
    <row r="68" spans="2:16">
      <c r="B68" s="1569"/>
      <c r="C68" s="1569" t="s">
        <v>6623</v>
      </c>
      <c r="D68" s="1569"/>
      <c r="E68" s="1569"/>
      <c r="F68" s="1569"/>
      <c r="G68" s="1569"/>
      <c r="H68" s="1569"/>
      <c r="I68" s="1569"/>
      <c r="J68" s="1569"/>
      <c r="K68" s="1569"/>
      <c r="L68" s="1569"/>
      <c r="M68" s="1569"/>
      <c r="N68" s="1569"/>
      <c r="O68" s="1569"/>
      <c r="P68" s="1569"/>
    </row>
    <row r="69" spans="2:16">
      <c r="B69" s="1569"/>
      <c r="C69" s="1569" t="s">
        <v>6624</v>
      </c>
      <c r="D69" s="1569"/>
      <c r="E69" s="1569"/>
      <c r="F69" s="1569"/>
      <c r="G69" s="1569"/>
      <c r="H69" s="1569"/>
      <c r="I69" s="1569"/>
      <c r="J69" s="1569"/>
      <c r="K69" s="1569"/>
      <c r="L69" s="1569"/>
      <c r="M69" s="1569"/>
      <c r="N69" s="1569"/>
      <c r="O69" s="1569"/>
      <c r="P69" s="1569"/>
    </row>
    <row r="70" spans="2:16">
      <c r="B70" s="1569"/>
      <c r="C70" s="1569" t="s">
        <v>6625</v>
      </c>
      <c r="D70" s="1569"/>
      <c r="E70" s="1569"/>
      <c r="F70" s="1569"/>
      <c r="G70" s="1569"/>
      <c r="H70" s="1569"/>
      <c r="I70" s="1569"/>
      <c r="J70" s="1569"/>
      <c r="K70" s="1569"/>
      <c r="L70" s="1569"/>
      <c r="M70" s="1569"/>
      <c r="N70" s="1569"/>
      <c r="O70" s="1569"/>
      <c r="P70" s="1569"/>
    </row>
    <row r="71" spans="2:16">
      <c r="B71" s="1569"/>
      <c r="C71" s="1569" t="s">
        <v>6626</v>
      </c>
      <c r="D71" s="1569"/>
      <c r="E71" s="1569"/>
      <c r="F71" s="1569"/>
      <c r="G71" s="1569"/>
      <c r="H71" s="1569"/>
      <c r="I71" s="1569"/>
      <c r="J71" s="1569"/>
      <c r="K71" s="1569"/>
      <c r="L71" s="1569"/>
      <c r="M71" s="1569"/>
      <c r="N71" s="1569"/>
      <c r="O71" s="1569"/>
      <c r="P71" s="1569"/>
    </row>
    <row r="72" spans="2:16">
      <c r="B72" s="1569"/>
      <c r="C72" s="1569" t="s">
        <v>6627</v>
      </c>
      <c r="D72" s="1569"/>
      <c r="E72" s="1569"/>
      <c r="F72" s="1569"/>
      <c r="G72" s="1569"/>
      <c r="H72" s="1569"/>
      <c r="I72" s="1569"/>
      <c r="J72" s="1569"/>
      <c r="K72" s="1569"/>
      <c r="L72" s="1569"/>
      <c r="M72" s="1569"/>
      <c r="N72" s="1569"/>
      <c r="O72" s="1569"/>
      <c r="P72" s="1569"/>
    </row>
    <row r="73" spans="2:16">
      <c r="B73" s="1569"/>
      <c r="C73" s="1569" t="s">
        <v>6628</v>
      </c>
      <c r="D73" s="1569"/>
      <c r="E73" s="1569"/>
      <c r="F73" s="1569"/>
      <c r="G73" s="1569"/>
      <c r="H73" s="1569"/>
      <c r="I73" s="1569"/>
      <c r="J73" s="1569"/>
      <c r="K73" s="1569"/>
      <c r="L73" s="1569"/>
      <c r="M73" s="1569"/>
      <c r="N73" s="1569"/>
      <c r="O73" s="1569"/>
      <c r="P73" s="1569"/>
    </row>
    <row r="74" spans="2:16">
      <c r="B74" s="1569"/>
      <c r="C74" s="1569" t="s">
        <v>6629</v>
      </c>
      <c r="D74" s="1569"/>
      <c r="E74" s="1569"/>
      <c r="F74" s="1569"/>
      <c r="G74" s="1569"/>
      <c r="H74" s="1569"/>
      <c r="I74" s="1569"/>
      <c r="J74" s="1569"/>
      <c r="K74" s="1569"/>
      <c r="L74" s="1569"/>
      <c r="M74" s="1569"/>
      <c r="N74" s="1569"/>
      <c r="O74" s="1569"/>
      <c r="P74" s="1569"/>
    </row>
    <row r="75" spans="2:16">
      <c r="B75" s="1569"/>
      <c r="C75" s="1569" t="s">
        <v>6630</v>
      </c>
      <c r="D75" s="1569"/>
      <c r="E75" s="1569"/>
      <c r="F75" s="1569"/>
      <c r="G75" s="1569"/>
      <c r="H75" s="1569"/>
      <c r="I75" s="1569"/>
      <c r="J75" s="1569"/>
      <c r="K75" s="1569"/>
      <c r="L75" s="1569"/>
      <c r="M75" s="1569"/>
      <c r="N75" s="1569"/>
      <c r="O75" s="1569"/>
      <c r="P75" s="1569"/>
    </row>
    <row r="76" spans="2:16">
      <c r="B76" s="1569"/>
      <c r="C76" s="1569" t="s">
        <v>6631</v>
      </c>
      <c r="D76" s="1569"/>
      <c r="E76" s="1569"/>
      <c r="F76" s="1569"/>
      <c r="G76" s="1569"/>
      <c r="H76" s="1569"/>
      <c r="I76" s="1569"/>
      <c r="J76" s="1569"/>
      <c r="K76" s="1569"/>
      <c r="L76" s="1569"/>
      <c r="M76" s="1569"/>
      <c r="N76" s="1569"/>
      <c r="O76" s="1569"/>
      <c r="P76" s="1569"/>
    </row>
    <row r="77" spans="2:16">
      <c r="B77" s="1569"/>
      <c r="C77" s="1569" t="s">
        <v>6632</v>
      </c>
      <c r="D77" s="1569"/>
      <c r="E77" s="1569"/>
      <c r="F77" s="1569"/>
      <c r="G77" s="1569"/>
      <c r="H77" s="1569"/>
      <c r="I77" s="1569"/>
      <c r="J77" s="1569"/>
      <c r="K77" s="1569"/>
      <c r="L77" s="1569"/>
      <c r="M77" s="1569"/>
      <c r="N77" s="1569"/>
      <c r="O77" s="1569"/>
      <c r="P77" s="1569"/>
    </row>
    <row r="78" spans="2:16">
      <c r="B78" s="1569"/>
      <c r="C78" s="1569" t="s">
        <v>6633</v>
      </c>
      <c r="D78" s="1569"/>
      <c r="E78" s="1569"/>
      <c r="F78" s="1569"/>
      <c r="G78" s="1569"/>
      <c r="H78" s="1569"/>
      <c r="I78" s="1569"/>
      <c r="J78" s="1569"/>
      <c r="K78" s="1569"/>
      <c r="L78" s="1569"/>
      <c r="M78" s="1569"/>
      <c r="N78" s="1569"/>
      <c r="O78" s="1569"/>
      <c r="P78" s="1569"/>
    </row>
    <row r="79" spans="2:16">
      <c r="B79" s="1569"/>
      <c r="C79" s="1569" t="s">
        <v>6634</v>
      </c>
      <c r="D79" s="1569"/>
      <c r="E79" s="1569"/>
      <c r="F79" s="1569"/>
      <c r="G79" s="1569"/>
      <c r="H79" s="1569"/>
      <c r="I79" s="1569"/>
      <c r="J79" s="1569"/>
      <c r="K79" s="1569"/>
      <c r="L79" s="1569"/>
      <c r="M79" s="1569"/>
      <c r="N79" s="1569"/>
      <c r="O79" s="1569"/>
      <c r="P79" s="1569"/>
    </row>
    <row r="80" spans="2:16">
      <c r="B80" s="1569"/>
      <c r="C80" s="1569" t="s">
        <v>6635</v>
      </c>
      <c r="D80" s="1569"/>
      <c r="E80" s="1569"/>
      <c r="F80" s="1569"/>
      <c r="G80" s="1569"/>
      <c r="H80" s="1569"/>
      <c r="I80" s="1569"/>
      <c r="J80" s="1569"/>
      <c r="K80" s="1569"/>
      <c r="L80" s="1569"/>
      <c r="M80" s="1569"/>
      <c r="N80" s="1569"/>
      <c r="O80" s="1569"/>
      <c r="P80" s="1569"/>
    </row>
    <row r="81" spans="2:16">
      <c r="B81" s="1569"/>
      <c r="C81" s="1569"/>
      <c r="D81" s="1569"/>
      <c r="E81" s="1569"/>
      <c r="F81" s="1569"/>
      <c r="G81" s="1569"/>
      <c r="H81" s="1569"/>
      <c r="I81" s="1569"/>
      <c r="J81" s="1569"/>
      <c r="K81" s="1569"/>
      <c r="L81" s="1569"/>
      <c r="M81" s="1569"/>
      <c r="N81" s="1569"/>
      <c r="O81" s="1569"/>
      <c r="P81" s="1569"/>
    </row>
    <row r="82" spans="2:16">
      <c r="B82" s="1569"/>
      <c r="C82" s="1569" t="s">
        <v>6636</v>
      </c>
      <c r="D82" s="1569"/>
      <c r="E82" s="1569"/>
      <c r="F82" s="1569"/>
      <c r="G82" s="1569"/>
      <c r="H82" s="1569"/>
      <c r="I82" s="1569"/>
      <c r="J82" s="1569"/>
      <c r="K82" s="1569"/>
      <c r="L82" s="1569"/>
      <c r="M82" s="1569"/>
      <c r="N82" s="1569"/>
      <c r="O82" s="1569"/>
      <c r="P82" s="1569"/>
    </row>
    <row r="83" spans="2:16">
      <c r="B83" s="1569"/>
      <c r="C83" s="1569" t="s">
        <v>6637</v>
      </c>
      <c r="D83" s="1569"/>
      <c r="E83" s="1569"/>
      <c r="F83" s="1569"/>
      <c r="G83" s="1569"/>
      <c r="H83" s="1569"/>
      <c r="I83" s="1569"/>
      <c r="J83" s="1569"/>
      <c r="K83" s="1569"/>
      <c r="L83" s="1569"/>
      <c r="M83" s="1569"/>
      <c r="N83" s="1569"/>
      <c r="O83" s="1569"/>
      <c r="P83" s="1569"/>
    </row>
    <row r="84" spans="2:16">
      <c r="B84" s="1569"/>
      <c r="C84" s="1569"/>
      <c r="D84" s="1569"/>
      <c r="E84" s="1569"/>
      <c r="F84" s="1569"/>
      <c r="G84" s="1569"/>
      <c r="H84" s="1569"/>
      <c r="I84" s="1569"/>
      <c r="J84" s="1569"/>
      <c r="K84" s="1569"/>
      <c r="L84" s="1569"/>
      <c r="M84" s="1569"/>
      <c r="N84" s="1569"/>
      <c r="O84" s="1569"/>
      <c r="P84" s="1569"/>
    </row>
    <row r="85" spans="2:16">
      <c r="B85" s="1569"/>
      <c r="C85" s="1569"/>
      <c r="D85" s="1569"/>
      <c r="E85" s="1569"/>
      <c r="F85" s="1569"/>
      <c r="G85" s="1569"/>
      <c r="H85" s="1569"/>
      <c r="I85" s="1569"/>
      <c r="J85" s="1569"/>
      <c r="K85" s="1569"/>
      <c r="L85" s="1569"/>
      <c r="M85" s="1569"/>
      <c r="N85" s="1569"/>
      <c r="O85" s="1569"/>
      <c r="P85" s="1569"/>
    </row>
    <row r="86" spans="2:16" ht="18.75">
      <c r="B86" s="1568" t="s">
        <v>6638</v>
      </c>
      <c r="C86" s="1569"/>
      <c r="D86" s="1569"/>
      <c r="E86" s="1569"/>
      <c r="F86" s="1569"/>
      <c r="G86" s="1569"/>
      <c r="H86" s="1569"/>
      <c r="I86" s="1569"/>
      <c r="J86" s="1569"/>
      <c r="K86" s="1569"/>
      <c r="L86" s="1569"/>
      <c r="M86" s="1569"/>
      <c r="N86" s="1569"/>
      <c r="O86" s="1569"/>
      <c r="P86" s="1569"/>
    </row>
    <row r="87" spans="2:16">
      <c r="B87" s="1580" t="s">
        <v>51</v>
      </c>
      <c r="C87" s="1581" t="s">
        <v>6639</v>
      </c>
      <c r="D87" s="1569"/>
      <c r="E87" s="1569"/>
      <c r="F87" s="1569"/>
      <c r="G87" s="1569"/>
      <c r="H87" s="1569"/>
      <c r="I87" s="1569"/>
      <c r="J87" s="1569"/>
      <c r="K87" s="1569"/>
      <c r="L87" s="1569"/>
      <c r="M87" s="1569"/>
      <c r="N87" s="1569"/>
      <c r="O87" s="1569"/>
      <c r="P87" s="1569"/>
    </row>
    <row r="88" spans="2:16">
      <c r="B88" s="1569"/>
      <c r="C88" s="1569"/>
      <c r="D88" s="1569"/>
      <c r="E88" s="1569"/>
      <c r="F88" s="1569"/>
      <c r="G88" s="1569"/>
      <c r="H88" s="1569"/>
      <c r="I88" s="1569"/>
      <c r="J88" s="1569"/>
      <c r="K88" s="1569"/>
      <c r="L88" s="1569"/>
      <c r="M88" s="1569"/>
      <c r="N88" s="1569"/>
      <c r="O88" s="1569"/>
      <c r="P88" s="1569"/>
    </row>
    <row r="89" spans="2:16" ht="18.75">
      <c r="B89" s="1580" t="s">
        <v>51</v>
      </c>
      <c r="C89" s="1585" t="s">
        <v>1863</v>
      </c>
      <c r="D89" s="1569"/>
      <c r="E89" s="1569"/>
      <c r="F89" s="1569"/>
      <c r="G89" s="1569"/>
      <c r="H89" s="1569"/>
      <c r="I89" s="1569"/>
      <c r="J89" s="1569"/>
      <c r="K89" s="1569"/>
      <c r="L89" s="1569"/>
      <c r="M89" s="1569"/>
      <c r="N89" s="1569"/>
      <c r="O89" s="1569"/>
      <c r="P89" s="1569"/>
    </row>
    <row r="90" spans="2:16">
      <c r="B90" s="1569"/>
      <c r="C90" s="1569"/>
      <c r="D90" s="1569"/>
      <c r="E90" s="1569"/>
      <c r="F90" s="1569"/>
      <c r="G90" s="1569"/>
      <c r="H90" s="1569"/>
      <c r="I90" s="1569"/>
      <c r="J90" s="1569"/>
      <c r="K90" s="1569"/>
      <c r="L90" s="1569"/>
      <c r="M90" s="1569"/>
      <c r="N90" s="1569"/>
      <c r="O90" s="1569"/>
      <c r="P90" s="1569"/>
    </row>
    <row r="91" spans="2:16" ht="18.75">
      <c r="B91" s="1568" t="s">
        <v>6640</v>
      </c>
      <c r="C91" s="1569"/>
      <c r="D91" s="1569"/>
      <c r="E91" s="1569"/>
      <c r="F91" s="1569"/>
      <c r="G91" s="1569"/>
      <c r="H91" s="1569"/>
      <c r="I91" s="1569"/>
      <c r="J91" s="1569"/>
      <c r="K91" s="1569"/>
      <c r="L91" s="1569"/>
      <c r="M91" s="1569"/>
      <c r="N91" s="1569"/>
      <c r="O91" s="1569"/>
      <c r="P91" s="1569"/>
    </row>
    <row r="92" spans="2:16">
      <c r="B92" s="1580" t="s">
        <v>51</v>
      </c>
      <c r="C92" s="1581" t="s">
        <v>6641</v>
      </c>
      <c r="D92" s="1569"/>
      <c r="E92" s="1569"/>
      <c r="F92" s="1569"/>
      <c r="G92" s="1569"/>
      <c r="H92" s="1569"/>
      <c r="I92" s="1569"/>
      <c r="J92" s="1569"/>
      <c r="K92" s="1569"/>
      <c r="L92" s="1569"/>
      <c r="M92" s="1569"/>
      <c r="N92" s="1569"/>
      <c r="O92" s="1569"/>
      <c r="P92" s="1569"/>
    </row>
    <row r="93" spans="2:16">
      <c r="B93" s="1569"/>
      <c r="C93" s="1569"/>
      <c r="D93" s="1569"/>
      <c r="E93" s="1569"/>
      <c r="F93" s="1569"/>
      <c r="G93" s="1569"/>
      <c r="H93" s="1569"/>
      <c r="I93" s="1569"/>
      <c r="J93" s="1569"/>
      <c r="K93" s="1569"/>
      <c r="L93" s="1569"/>
      <c r="M93" s="1569"/>
      <c r="N93" s="1569"/>
      <c r="O93" s="1569"/>
      <c r="P93" s="1569"/>
    </row>
    <row r="94" spans="2:16" ht="18.75">
      <c r="B94" s="1568" t="s">
        <v>6642</v>
      </c>
      <c r="C94" s="1569"/>
      <c r="D94" s="1569"/>
      <c r="E94" s="1569"/>
      <c r="F94" s="1569"/>
      <c r="G94" s="1569"/>
      <c r="H94" s="1569"/>
      <c r="I94" s="1569"/>
      <c r="J94" s="1569"/>
      <c r="K94" s="1569"/>
      <c r="L94" s="1569"/>
      <c r="M94" s="1569"/>
      <c r="N94" s="1569"/>
      <c r="O94" s="1569"/>
      <c r="P94" s="1569"/>
    </row>
    <row r="95" spans="2:16">
      <c r="B95" s="1580" t="s">
        <v>51</v>
      </c>
      <c r="C95" s="1581" t="s">
        <v>6643</v>
      </c>
      <c r="D95" s="1569"/>
      <c r="E95" s="1569"/>
      <c r="F95" s="1569"/>
      <c r="G95" s="1569"/>
      <c r="H95" s="1569"/>
      <c r="I95" s="1569"/>
      <c r="J95" s="1569"/>
      <c r="K95" s="1569"/>
      <c r="L95" s="1569"/>
      <c r="M95" s="1569"/>
      <c r="N95" s="1569"/>
      <c r="O95" s="1569"/>
      <c r="P95" s="1569"/>
    </row>
    <row r="96" spans="2:16">
      <c r="B96" s="1569"/>
      <c r="C96" s="1569"/>
      <c r="D96" s="1569"/>
      <c r="E96" s="1569"/>
      <c r="F96" s="1569"/>
      <c r="G96" s="1569"/>
      <c r="H96" s="1569"/>
      <c r="I96" s="1569"/>
      <c r="J96" s="1569"/>
      <c r="K96" s="1569"/>
      <c r="L96" s="1569"/>
      <c r="M96" s="1569"/>
      <c r="N96" s="1569"/>
      <c r="O96" s="1569"/>
      <c r="P96" s="1569"/>
    </row>
    <row r="97" spans="1:16" ht="18.75">
      <c r="B97" s="1568" t="s">
        <v>6644</v>
      </c>
      <c r="C97" s="1569"/>
      <c r="D97" s="1569"/>
      <c r="E97" s="1569"/>
      <c r="F97" s="1569"/>
      <c r="G97" s="1569"/>
      <c r="H97" s="1569"/>
      <c r="I97" s="1569"/>
      <c r="J97" s="1569"/>
      <c r="K97" s="1569"/>
      <c r="L97" s="1569"/>
      <c r="M97" s="1569"/>
      <c r="N97" s="1581"/>
      <c r="O97" s="1569"/>
      <c r="P97" s="1569"/>
    </row>
    <row r="98" spans="1:16">
      <c r="B98" s="1580" t="s">
        <v>51</v>
      </c>
      <c r="C98" s="1581" t="s">
        <v>6645</v>
      </c>
      <c r="D98" s="1569"/>
      <c r="E98" s="1569"/>
      <c r="F98" s="1569"/>
      <c r="G98" s="1569"/>
      <c r="H98" s="1569"/>
      <c r="I98" s="1569"/>
      <c r="J98" s="1569"/>
      <c r="K98" s="1569"/>
      <c r="L98" s="1569"/>
      <c r="M98" s="1569"/>
      <c r="N98" s="1581"/>
      <c r="O98" s="1569"/>
      <c r="P98" s="1569"/>
    </row>
    <row r="99" spans="1:16">
      <c r="B99" s="1569"/>
      <c r="C99" s="1569"/>
      <c r="D99" s="1569"/>
      <c r="E99" s="1569"/>
      <c r="F99" s="1569"/>
      <c r="G99" s="1569"/>
      <c r="H99" s="1569"/>
      <c r="I99" s="1569"/>
      <c r="J99" s="1569"/>
      <c r="K99" s="1569"/>
      <c r="L99" s="1569"/>
      <c r="M99" s="1569"/>
      <c r="N99" s="1581"/>
      <c r="O99" s="1569"/>
      <c r="P99" s="1569"/>
    </row>
    <row r="100" spans="1:16" ht="18.75">
      <c r="B100" s="1568" t="s">
        <v>6640</v>
      </c>
      <c r="C100" s="1581"/>
      <c r="D100" s="1569"/>
      <c r="E100" s="1569"/>
      <c r="F100" s="1569"/>
      <c r="G100" s="1569"/>
      <c r="H100" s="1569"/>
      <c r="I100" s="1569"/>
      <c r="J100" s="1569"/>
      <c r="K100" s="1569"/>
      <c r="L100" s="1569"/>
      <c r="M100" s="1586"/>
      <c r="N100" s="1587"/>
      <c r="O100" s="1569"/>
      <c r="P100" s="1569"/>
    </row>
    <row r="101" spans="1:16">
      <c r="B101" s="1580" t="s">
        <v>51</v>
      </c>
      <c r="C101" s="1581" t="s">
        <v>6641</v>
      </c>
      <c r="D101" s="1569"/>
      <c r="E101" s="1569"/>
      <c r="F101" s="1569"/>
      <c r="G101" s="1569"/>
      <c r="H101" s="1569"/>
      <c r="I101" s="1569"/>
      <c r="J101" s="1569"/>
      <c r="K101" s="1569"/>
      <c r="L101" s="1569"/>
      <c r="M101" s="1586"/>
      <c r="N101" s="1586"/>
      <c r="O101" s="1586"/>
      <c r="P101" s="1586"/>
    </row>
    <row r="102" spans="1:16">
      <c r="B102" s="1569"/>
      <c r="C102" s="1569"/>
      <c r="D102" s="1569"/>
      <c r="E102" s="1569"/>
      <c r="F102" s="1569"/>
      <c r="G102" s="1569"/>
      <c r="H102" s="1569"/>
      <c r="I102" s="1569"/>
      <c r="J102" s="1569"/>
      <c r="K102" s="1569"/>
      <c r="L102" s="1569"/>
      <c r="M102" s="1569"/>
      <c r="N102" s="1581"/>
      <c r="O102" s="1569"/>
      <c r="P102" s="1569"/>
    </row>
    <row r="103" spans="1:16" ht="18.75">
      <c r="B103" s="1580" t="s">
        <v>51</v>
      </c>
      <c r="C103" s="1585" t="s">
        <v>1866</v>
      </c>
      <c r="D103" s="1569"/>
      <c r="E103" s="1569"/>
      <c r="F103" s="1569"/>
      <c r="G103" s="1569"/>
      <c r="H103" s="1569"/>
      <c r="I103" s="1569"/>
      <c r="J103" s="1569"/>
      <c r="K103" s="1569"/>
      <c r="L103" s="1569"/>
      <c r="M103" s="1569"/>
      <c r="N103" s="1569"/>
      <c r="O103" s="1569"/>
      <c r="P103" s="1569"/>
    </row>
    <row r="104" spans="1:16">
      <c r="B104" s="1569"/>
      <c r="C104" s="1569"/>
      <c r="D104" s="1569"/>
      <c r="E104" s="1569"/>
      <c r="F104" s="1569"/>
      <c r="G104" s="1569"/>
      <c r="H104" s="1569"/>
      <c r="I104" s="1569"/>
      <c r="J104" s="1569"/>
      <c r="K104" s="1569"/>
      <c r="L104" s="1569"/>
      <c r="M104" s="1569"/>
      <c r="N104" s="1581"/>
      <c r="O104" s="1569"/>
      <c r="P104" s="1569"/>
    </row>
    <row r="105" spans="1:16" ht="18.75">
      <c r="B105" s="1580" t="s">
        <v>51</v>
      </c>
      <c r="C105" s="1585" t="s">
        <v>6646</v>
      </c>
      <c r="D105" s="1569"/>
      <c r="E105" s="1569"/>
      <c r="F105" s="1569"/>
      <c r="G105" s="1569"/>
      <c r="H105" s="1569"/>
      <c r="I105" s="1569"/>
      <c r="J105" s="1569"/>
      <c r="K105" s="1569"/>
      <c r="L105" s="1569"/>
      <c r="M105" s="1569"/>
      <c r="N105" s="1569"/>
      <c r="O105" s="1569"/>
      <c r="P105" s="1569"/>
    </row>
    <row r="106" spans="1:16">
      <c r="B106" s="1569"/>
      <c r="C106" s="1569"/>
      <c r="D106" s="1569"/>
      <c r="E106" s="1569"/>
      <c r="F106" s="1569"/>
      <c r="G106" s="1569"/>
      <c r="H106" s="1569"/>
      <c r="I106" s="1569"/>
      <c r="J106" s="1569"/>
      <c r="K106" s="1569"/>
      <c r="L106" s="1569"/>
      <c r="M106" s="1569"/>
      <c r="N106" s="1569"/>
      <c r="O106" s="1569"/>
      <c r="P106" s="1569"/>
    </row>
    <row r="107" spans="1:16" s="75" customFormat="1" ht="21.75" customHeight="1">
      <c r="A107" s="1573"/>
      <c r="B107" s="1580" t="s">
        <v>51</v>
      </c>
      <c r="C107" s="1585" t="s">
        <v>1859</v>
      </c>
      <c r="E107" s="339"/>
      <c r="F107" s="339"/>
      <c r="G107" s="339"/>
      <c r="H107" s="339"/>
      <c r="I107" s="339"/>
      <c r="J107" s="350"/>
      <c r="K107" s="371"/>
      <c r="L107" s="371"/>
      <c r="M107" s="371"/>
      <c r="N107" s="1586"/>
      <c r="O107" s="1586"/>
      <c r="P107" s="1586"/>
    </row>
    <row r="108" spans="1:16">
      <c r="B108" s="1569"/>
      <c r="C108" s="1569"/>
      <c r="D108" s="1569"/>
      <c r="E108" s="1569"/>
      <c r="F108" s="1569"/>
      <c r="G108" s="1569"/>
      <c r="H108" s="1569"/>
      <c r="I108" s="1569"/>
      <c r="J108" s="1569"/>
      <c r="K108" s="1569"/>
      <c r="L108" s="1569"/>
      <c r="M108" s="1586"/>
      <c r="N108" s="1587"/>
      <c r="O108" s="1569"/>
      <c r="P108" s="1569"/>
    </row>
    <row r="109" spans="1:16" ht="18.75">
      <c r="B109" s="1568" t="s">
        <v>6647</v>
      </c>
      <c r="C109" s="1569"/>
      <c r="D109" s="1569"/>
      <c r="E109" s="1569"/>
      <c r="F109" s="1569"/>
      <c r="G109" s="1569"/>
      <c r="H109" s="1569"/>
      <c r="I109" s="1569"/>
      <c r="J109" s="1569"/>
      <c r="K109" s="1569"/>
      <c r="L109" s="1569"/>
      <c r="M109" s="1586"/>
      <c r="N109" s="1586"/>
      <c r="O109" s="1586"/>
      <c r="P109" s="1586"/>
    </row>
    <row r="110" spans="1:16">
      <c r="B110" s="1580" t="s">
        <v>51</v>
      </c>
      <c r="C110" s="1581" t="s">
        <v>6648</v>
      </c>
      <c r="D110" s="1569"/>
      <c r="E110" s="1569"/>
      <c r="F110" s="1569"/>
      <c r="G110" s="1569"/>
      <c r="H110" s="1569"/>
      <c r="I110" s="1569"/>
      <c r="J110" s="1569"/>
      <c r="K110" s="1569"/>
      <c r="L110" s="1569"/>
      <c r="M110" s="1586"/>
      <c r="N110" s="1586"/>
      <c r="O110" s="1586"/>
      <c r="P110" s="1586"/>
    </row>
    <row r="111" spans="1:16">
      <c r="B111" s="1569"/>
      <c r="C111" s="1569"/>
      <c r="D111" s="1569"/>
      <c r="E111" s="1569"/>
      <c r="F111" s="1569"/>
      <c r="G111" s="1569"/>
      <c r="H111" s="1569"/>
      <c r="I111" s="1569"/>
      <c r="J111" s="1569"/>
      <c r="K111" s="1569"/>
      <c r="L111" s="1569"/>
      <c r="M111" s="1586"/>
      <c r="N111" s="1586"/>
      <c r="O111" s="1586"/>
      <c r="P111" s="1586"/>
    </row>
    <row r="112" spans="1:16">
      <c r="A112" s="1584"/>
      <c r="B112" s="1584"/>
      <c r="C112" s="1584"/>
      <c r="D112" s="1584"/>
      <c r="E112" s="1584"/>
      <c r="F112" s="1584"/>
      <c r="G112" s="1584"/>
      <c r="H112" s="1584"/>
      <c r="I112" s="1584"/>
      <c r="J112" s="1584"/>
      <c r="K112" s="1584"/>
      <c r="L112" s="1584"/>
      <c r="M112" s="1588"/>
      <c r="N112" s="1588"/>
      <c r="O112" s="1588"/>
      <c r="P112" s="1588"/>
    </row>
    <row r="113" spans="1:16">
      <c r="B113" s="1569"/>
      <c r="C113" s="1569"/>
      <c r="D113" s="1569"/>
      <c r="E113" s="1569"/>
      <c r="F113" s="1569"/>
      <c r="G113" s="1569"/>
      <c r="H113" s="1569"/>
      <c r="I113" s="1569"/>
      <c r="J113" s="1569"/>
      <c r="K113" s="1569"/>
      <c r="L113" s="1569"/>
      <c r="M113" s="1586"/>
      <c r="N113" s="1586"/>
      <c r="O113" s="1586"/>
      <c r="P113" s="1586"/>
    </row>
    <row r="114" spans="1:16" ht="18.75">
      <c r="B114" s="1568" t="s">
        <v>6649</v>
      </c>
      <c r="C114" s="1569"/>
      <c r="D114" s="1569"/>
      <c r="E114" s="1569"/>
      <c r="F114" s="1569"/>
      <c r="G114" s="1569"/>
      <c r="H114" s="1569"/>
      <c r="I114" s="1569"/>
      <c r="J114" s="1569"/>
      <c r="K114" s="1569"/>
      <c r="L114" s="1569"/>
      <c r="M114" s="1569"/>
      <c r="N114" s="1569"/>
      <c r="O114" s="1569"/>
      <c r="P114" s="1569"/>
    </row>
    <row r="115" spans="1:16">
      <c r="B115" s="1580" t="s">
        <v>51</v>
      </c>
      <c r="C115" s="1581" t="s">
        <v>6650</v>
      </c>
      <c r="D115" s="1569"/>
      <c r="E115" s="1569"/>
      <c r="F115" s="1569"/>
      <c r="G115" s="1569"/>
      <c r="H115" s="1569"/>
      <c r="I115" s="1569"/>
      <c r="J115" s="1569"/>
      <c r="K115" s="1569"/>
      <c r="L115" s="1569"/>
      <c r="M115" s="1569"/>
      <c r="N115" s="1569"/>
      <c r="O115" s="1569"/>
      <c r="P115" s="1569"/>
    </row>
    <row r="116" spans="1:16">
      <c r="B116" s="1569"/>
      <c r="C116" s="1569"/>
      <c r="D116" s="1569"/>
      <c r="E116" s="1569"/>
      <c r="F116" s="1569"/>
      <c r="G116" s="1569"/>
      <c r="H116" s="1569"/>
      <c r="I116" s="1569"/>
      <c r="J116" s="1569"/>
      <c r="K116" s="1569"/>
      <c r="L116" s="1569"/>
      <c r="M116" s="1586"/>
      <c r="N116" s="1586"/>
      <c r="O116" s="1586"/>
      <c r="P116" s="1586"/>
    </row>
    <row r="117" spans="1:16" ht="18.75">
      <c r="B117" s="1568" t="s">
        <v>6651</v>
      </c>
      <c r="C117" s="1569"/>
      <c r="D117" s="1569"/>
      <c r="E117" s="1569"/>
      <c r="F117" s="1569"/>
      <c r="G117" s="1569"/>
      <c r="H117" s="1569"/>
      <c r="I117" s="1569"/>
      <c r="J117" s="1569"/>
      <c r="K117" s="1569"/>
      <c r="L117" s="1569"/>
      <c r="M117" s="1586"/>
      <c r="N117" s="1586"/>
      <c r="O117" s="1586"/>
      <c r="P117" s="1586"/>
    </row>
    <row r="118" spans="1:16">
      <c r="B118" s="1580" t="s">
        <v>51</v>
      </c>
      <c r="C118" s="1581" t="s">
        <v>6652</v>
      </c>
      <c r="D118" s="1569"/>
      <c r="E118" s="1569"/>
      <c r="F118" s="1569"/>
      <c r="G118" s="1569"/>
      <c r="H118" s="1569"/>
      <c r="I118" s="1569"/>
      <c r="J118" s="1569"/>
      <c r="K118" s="1569"/>
      <c r="L118" s="1569"/>
      <c r="M118" s="1586"/>
      <c r="N118" s="1586"/>
      <c r="O118" s="1586"/>
      <c r="P118" s="1586"/>
    </row>
    <row r="119" spans="1:16">
      <c r="A119" s="1581"/>
      <c r="B119" s="1581"/>
      <c r="C119" s="1581"/>
      <c r="D119" s="1569"/>
      <c r="E119" s="1569"/>
      <c r="F119" s="1569"/>
      <c r="G119" s="1569"/>
      <c r="H119" s="1569"/>
      <c r="I119" s="1569"/>
      <c r="J119" s="1569"/>
      <c r="K119" s="1569"/>
      <c r="L119" s="1569"/>
      <c r="M119" s="1586"/>
      <c r="N119" s="1586"/>
      <c r="O119" s="1586"/>
      <c r="P119" s="1586"/>
    </row>
    <row r="120" spans="1:16" ht="18.75">
      <c r="B120" s="1568" t="s">
        <v>1857</v>
      </c>
      <c r="C120" s="1581"/>
      <c r="D120" s="1569"/>
      <c r="E120" s="1569"/>
      <c r="F120" s="1569"/>
      <c r="G120" s="1569"/>
      <c r="H120" s="1569"/>
      <c r="I120" s="1569"/>
      <c r="J120" s="1569"/>
      <c r="K120" s="1569"/>
      <c r="L120" s="1569"/>
      <c r="M120" s="1586"/>
      <c r="N120" s="1586"/>
      <c r="O120" s="1586"/>
      <c r="P120" s="1586"/>
    </row>
    <row r="121" spans="1:16">
      <c r="B121" s="1580" t="s">
        <v>51</v>
      </c>
      <c r="C121" s="1581" t="s">
        <v>1856</v>
      </c>
      <c r="D121" s="1569"/>
      <c r="E121" s="1569"/>
      <c r="F121" s="1569"/>
      <c r="G121" s="1569"/>
      <c r="H121" s="1569"/>
      <c r="I121" s="1569"/>
      <c r="J121" s="1569"/>
      <c r="K121" s="1569"/>
      <c r="L121" s="1569"/>
      <c r="M121" s="1586"/>
      <c r="N121" s="1586"/>
      <c r="O121" s="1586"/>
      <c r="P121" s="1586"/>
    </row>
    <row r="122" spans="1:16" ht="18">
      <c r="A122" s="1581"/>
      <c r="B122" s="1581"/>
      <c r="C122" s="1589"/>
      <c r="D122" s="1569"/>
      <c r="E122" s="1569"/>
      <c r="F122" s="1569"/>
      <c r="G122" s="1569"/>
      <c r="H122" s="1569"/>
      <c r="I122" s="1569"/>
      <c r="J122" s="1569"/>
      <c r="K122" s="1569"/>
      <c r="L122" s="1569"/>
      <c r="M122" s="1586"/>
      <c r="N122" s="1586"/>
      <c r="O122" s="1586"/>
      <c r="P122" s="1586"/>
    </row>
    <row r="123" spans="1:16" ht="23.25">
      <c r="B123" s="1580" t="s">
        <v>51</v>
      </c>
      <c r="C123" s="1585" t="s">
        <v>6653</v>
      </c>
      <c r="D123" s="1569"/>
      <c r="E123" s="1569"/>
      <c r="F123" s="339"/>
      <c r="G123" s="1569"/>
      <c r="H123" s="1569"/>
      <c r="I123" s="1569"/>
      <c r="J123" s="1569"/>
      <c r="K123" s="1569"/>
      <c r="L123" s="1569"/>
      <c r="M123" s="1586"/>
      <c r="N123" s="1586"/>
      <c r="O123" s="1586"/>
      <c r="P123" s="1586"/>
    </row>
    <row r="124" spans="1:16" ht="18">
      <c r="B124" s="1569"/>
      <c r="C124" s="1589"/>
      <c r="D124" s="1569"/>
      <c r="E124" s="1569"/>
      <c r="F124" s="1569"/>
      <c r="G124" s="1569"/>
      <c r="H124" s="1569"/>
      <c r="I124" s="1569"/>
      <c r="J124" s="1569"/>
      <c r="K124" s="1569"/>
      <c r="L124" s="1569"/>
      <c r="M124" s="1586"/>
      <c r="N124" s="1586"/>
      <c r="O124" s="1586"/>
      <c r="P124" s="1586"/>
    </row>
    <row r="125" spans="1:16" ht="23.25">
      <c r="B125" s="1580" t="s">
        <v>51</v>
      </c>
      <c r="C125" s="1585" t="s">
        <v>6654</v>
      </c>
      <c r="F125" s="339"/>
      <c r="G125" s="1569"/>
      <c r="H125" s="1569"/>
      <c r="I125" s="1569"/>
      <c r="J125" s="1569"/>
      <c r="K125" s="1569"/>
      <c r="L125" s="1569"/>
      <c r="M125" s="1586"/>
      <c r="N125" s="1586"/>
      <c r="O125" s="1586"/>
      <c r="P125" s="1586"/>
    </row>
    <row r="126" spans="1:16">
      <c r="B126" s="1569"/>
      <c r="C126" s="1581"/>
      <c r="D126" s="1569"/>
      <c r="E126" s="1569"/>
      <c r="F126" s="1569"/>
      <c r="G126" s="1569"/>
      <c r="H126" s="1569"/>
      <c r="I126" s="1569"/>
      <c r="J126" s="1569"/>
      <c r="K126" s="1569"/>
      <c r="L126" s="1569"/>
      <c r="M126" s="1586"/>
      <c r="N126" s="1586"/>
      <c r="O126" s="1586"/>
      <c r="P126" s="1586"/>
    </row>
    <row r="127" spans="1:16" ht="18.75">
      <c r="B127" s="1568" t="s">
        <v>6655</v>
      </c>
      <c r="C127" s="1581"/>
      <c r="D127" s="1569"/>
      <c r="E127" s="1569"/>
      <c r="F127" s="1569"/>
      <c r="G127" s="1569"/>
      <c r="H127" s="1569"/>
      <c r="I127" s="1569"/>
      <c r="J127" s="1569"/>
      <c r="K127" s="1569"/>
      <c r="L127" s="1569"/>
      <c r="M127" s="1569"/>
      <c r="N127" s="1569"/>
      <c r="O127" s="1569"/>
      <c r="P127" s="1569"/>
    </row>
    <row r="128" spans="1:16">
      <c r="B128" s="1580" t="s">
        <v>51</v>
      </c>
      <c r="C128" s="1581" t="s">
        <v>6656</v>
      </c>
      <c r="D128" s="1569"/>
      <c r="E128" s="1569"/>
      <c r="F128" s="1569"/>
      <c r="G128" s="1569"/>
      <c r="H128" s="1569"/>
      <c r="I128" s="1569"/>
      <c r="J128" s="1569"/>
      <c r="K128" s="1569"/>
      <c r="L128" s="1569"/>
      <c r="M128" s="1569"/>
      <c r="N128" s="1569"/>
      <c r="O128" s="1569"/>
      <c r="P128" s="1569"/>
    </row>
    <row r="129" spans="2:16">
      <c r="B129" s="1569"/>
      <c r="C129" s="1581"/>
      <c r="D129" s="1569"/>
      <c r="E129" s="1569"/>
      <c r="F129" s="1569"/>
      <c r="G129" s="1569"/>
      <c r="H129" s="1569"/>
      <c r="I129" s="1569"/>
      <c r="J129" s="1569"/>
      <c r="K129" s="1569"/>
      <c r="L129" s="1569"/>
      <c r="M129" s="1569"/>
      <c r="N129" s="1569"/>
      <c r="O129" s="1569"/>
      <c r="P129" s="1569"/>
    </row>
    <row r="130" spans="2:16" ht="18.75">
      <c r="B130" s="1568" t="s">
        <v>6657</v>
      </c>
      <c r="C130" s="1569"/>
      <c r="D130" s="1569"/>
      <c r="E130" s="1569"/>
      <c r="F130" s="1569"/>
      <c r="G130" s="1569"/>
      <c r="H130" s="1569"/>
      <c r="I130" s="1569"/>
      <c r="J130" s="1569"/>
      <c r="K130" s="1569"/>
      <c r="L130" s="1569"/>
      <c r="M130" s="1569"/>
      <c r="N130" s="1569"/>
      <c r="O130" s="1569"/>
      <c r="P130" s="1569"/>
    </row>
    <row r="131" spans="2:16">
      <c r="B131" s="1580" t="s">
        <v>51</v>
      </c>
      <c r="C131" s="1581" t="s">
        <v>6658</v>
      </c>
      <c r="D131" s="1569"/>
      <c r="E131" s="1569"/>
      <c r="F131" s="1569"/>
      <c r="G131" s="1569"/>
      <c r="H131" s="1569"/>
      <c r="I131" s="1569"/>
      <c r="J131" s="1569"/>
      <c r="K131" s="1569"/>
      <c r="L131" s="1569"/>
      <c r="M131" s="1569"/>
      <c r="N131" s="1569"/>
      <c r="O131" s="1569"/>
      <c r="P131" s="1569"/>
    </row>
    <row r="132" spans="2:16">
      <c r="B132" s="1569"/>
      <c r="C132" s="1581"/>
      <c r="D132" s="1569"/>
      <c r="E132" s="1569"/>
      <c r="F132" s="1569"/>
      <c r="G132" s="1569"/>
      <c r="H132" s="1569"/>
      <c r="I132" s="1569"/>
      <c r="J132" s="1569"/>
      <c r="K132" s="1569"/>
      <c r="L132" s="1569"/>
      <c r="M132" s="1569"/>
      <c r="N132" s="1569"/>
      <c r="O132" s="1569"/>
      <c r="P132" s="1569"/>
    </row>
    <row r="133" spans="2:16" ht="18.75">
      <c r="B133" s="1568" t="s">
        <v>6659</v>
      </c>
      <c r="C133" s="1569"/>
      <c r="D133" s="1569"/>
      <c r="E133" s="1569"/>
      <c r="F133" s="1569"/>
      <c r="G133" s="1569"/>
      <c r="H133" s="1569"/>
      <c r="I133" s="1569"/>
      <c r="J133" s="1569"/>
      <c r="K133" s="1569"/>
      <c r="L133" s="1569"/>
      <c r="M133" s="1569"/>
      <c r="N133" s="1569"/>
      <c r="O133" s="1569"/>
      <c r="P133" s="1569"/>
    </row>
    <row r="134" spans="2:16">
      <c r="B134" s="1580" t="s">
        <v>51</v>
      </c>
      <c r="C134" s="1581" t="s">
        <v>6660</v>
      </c>
      <c r="D134" s="1569"/>
      <c r="E134" s="1569"/>
      <c r="F134" s="1569"/>
      <c r="G134" s="1569"/>
      <c r="H134" s="1569"/>
      <c r="I134" s="1569"/>
      <c r="J134" s="1569"/>
      <c r="K134" s="1569"/>
      <c r="L134" s="1569"/>
      <c r="M134" s="1569"/>
      <c r="N134" s="1569"/>
      <c r="O134" s="1569"/>
      <c r="P134" s="1569"/>
    </row>
    <row r="135" spans="2:16">
      <c r="B135" s="1569"/>
      <c r="C135" s="1569"/>
      <c r="D135" s="1569"/>
      <c r="E135" s="1569"/>
      <c r="F135" s="1569"/>
      <c r="G135" s="1569"/>
      <c r="H135" s="1569"/>
      <c r="I135" s="1569"/>
      <c r="J135" s="1569"/>
      <c r="K135" s="1569"/>
      <c r="L135" s="1569"/>
      <c r="M135" s="1569"/>
      <c r="N135" s="1569"/>
      <c r="O135" s="1569"/>
      <c r="P135" s="1569"/>
    </row>
    <row r="136" spans="2:16" ht="18.75">
      <c r="B136" s="1568" t="s">
        <v>6661</v>
      </c>
      <c r="C136" s="1569"/>
      <c r="D136" s="1569"/>
      <c r="E136" s="1569"/>
      <c r="F136" s="1569"/>
      <c r="G136" s="1569"/>
      <c r="H136" s="1569"/>
      <c r="I136" s="1569"/>
      <c r="J136" s="1569"/>
      <c r="K136" s="1569"/>
      <c r="L136" s="1569"/>
      <c r="M136" s="1569"/>
      <c r="N136" s="1569"/>
      <c r="O136" s="1569"/>
      <c r="P136" s="1569"/>
    </row>
    <row r="137" spans="2:16">
      <c r="B137" s="1580" t="s">
        <v>51</v>
      </c>
      <c r="C137" s="1581" t="s">
        <v>6662</v>
      </c>
      <c r="D137" s="1569"/>
      <c r="E137" s="1569"/>
      <c r="F137" s="1569"/>
      <c r="G137" s="1569"/>
      <c r="H137" s="1569"/>
      <c r="I137" s="1569"/>
      <c r="J137" s="1569"/>
      <c r="K137" s="1569"/>
      <c r="L137" s="1569"/>
      <c r="M137" s="1569"/>
      <c r="N137" s="1569"/>
      <c r="O137" s="1569"/>
      <c r="P137" s="1569"/>
    </row>
    <row r="138" spans="2:16">
      <c r="B138" s="1569"/>
      <c r="C138" s="1569"/>
      <c r="D138" s="1569"/>
      <c r="E138" s="1569"/>
      <c r="F138" s="1569"/>
      <c r="G138" s="1569"/>
      <c r="H138" s="1569"/>
      <c r="I138" s="1569"/>
      <c r="J138" s="1569"/>
      <c r="K138" s="1569"/>
      <c r="L138" s="1569"/>
      <c r="M138" s="1569"/>
      <c r="N138" s="1569"/>
      <c r="O138" s="1569"/>
      <c r="P138" s="1569"/>
    </row>
    <row r="139" spans="2:16" ht="18.75">
      <c r="B139" s="1568" t="s">
        <v>6663</v>
      </c>
      <c r="C139" s="1569"/>
      <c r="D139" s="1569"/>
      <c r="E139" s="1569"/>
      <c r="F139" s="1569"/>
      <c r="G139" s="1569"/>
      <c r="H139" s="1569"/>
      <c r="I139" s="1569"/>
      <c r="J139" s="1569"/>
      <c r="K139" s="1569"/>
      <c r="L139" s="1569"/>
      <c r="M139" s="1569"/>
      <c r="N139" s="1569"/>
      <c r="O139" s="1569"/>
      <c r="P139" s="1569"/>
    </row>
    <row r="140" spans="2:16">
      <c r="B140" s="1580" t="s">
        <v>51</v>
      </c>
      <c r="C140" s="1581" t="s">
        <v>6664</v>
      </c>
      <c r="D140" s="1569"/>
      <c r="E140" s="1569"/>
      <c r="F140" s="1569"/>
      <c r="G140" s="1569"/>
      <c r="H140" s="1569"/>
      <c r="I140" s="1569"/>
      <c r="J140" s="1569"/>
      <c r="K140" s="1569"/>
      <c r="L140" s="1569"/>
      <c r="M140" s="1569"/>
      <c r="N140" s="1569"/>
      <c r="O140" s="1569"/>
      <c r="P140" s="1569"/>
    </row>
    <row r="141" spans="2:16">
      <c r="B141" s="1569"/>
      <c r="C141" s="1569"/>
      <c r="D141" s="1569"/>
      <c r="E141" s="1569"/>
      <c r="F141" s="1569"/>
      <c r="G141" s="1569"/>
      <c r="H141" s="1569"/>
      <c r="I141" s="1569"/>
      <c r="J141" s="1569"/>
      <c r="K141" s="1569"/>
      <c r="L141" s="1569"/>
      <c r="M141" s="1569"/>
      <c r="N141" s="1569"/>
      <c r="O141" s="1569"/>
      <c r="P141" s="1569"/>
    </row>
    <row r="142" spans="2:16" ht="18.75">
      <c r="B142" s="1568" t="s">
        <v>6665</v>
      </c>
      <c r="C142" s="1569"/>
      <c r="D142" s="1569"/>
      <c r="E142" s="1569"/>
      <c r="F142" s="1569"/>
      <c r="G142" s="1569"/>
      <c r="H142" s="1569"/>
      <c r="I142" s="1569"/>
      <c r="J142" s="1569"/>
      <c r="K142" s="1569"/>
      <c r="L142" s="1569"/>
      <c r="M142" s="1569"/>
      <c r="N142" s="1569"/>
      <c r="O142" s="1569"/>
      <c r="P142" s="1569"/>
    </row>
    <row r="143" spans="2:16">
      <c r="B143" s="1580" t="s">
        <v>51</v>
      </c>
      <c r="C143" s="1581" t="s">
        <v>6666</v>
      </c>
      <c r="D143" s="1569"/>
      <c r="E143" s="1569"/>
      <c r="F143" s="1569"/>
      <c r="G143" s="1569"/>
      <c r="H143" s="1569"/>
      <c r="I143" s="1569"/>
      <c r="J143" s="1569"/>
      <c r="K143" s="1569"/>
      <c r="L143" s="1569"/>
      <c r="M143" s="1569"/>
      <c r="N143" s="1569"/>
      <c r="O143" s="1569"/>
      <c r="P143" s="1569"/>
    </row>
    <row r="144" spans="2:16">
      <c r="B144" s="1569"/>
      <c r="C144" s="1569"/>
      <c r="D144" s="1569"/>
      <c r="E144" s="1569"/>
      <c r="F144" s="1569"/>
      <c r="G144" s="1569"/>
      <c r="H144" s="1569"/>
      <c r="I144" s="1569"/>
      <c r="J144" s="1569"/>
      <c r="K144" s="1569"/>
      <c r="L144" s="1569"/>
      <c r="M144" s="1569"/>
      <c r="N144" s="1569"/>
      <c r="O144" s="1569"/>
      <c r="P144" s="1569"/>
    </row>
    <row r="145" spans="2:16" ht="18.75">
      <c r="B145" s="1568" t="s">
        <v>6667</v>
      </c>
      <c r="C145" s="1569"/>
      <c r="D145" s="1569"/>
      <c r="E145" s="1569"/>
      <c r="F145" s="1569"/>
      <c r="G145" s="1569"/>
      <c r="H145" s="1569"/>
      <c r="I145" s="1569"/>
      <c r="J145" s="1569"/>
      <c r="K145" s="1569"/>
      <c r="L145" s="1569"/>
      <c r="M145" s="1569"/>
      <c r="N145" s="1569"/>
      <c r="O145" s="1569"/>
      <c r="P145" s="1569"/>
    </row>
    <row r="146" spans="2:16">
      <c r="B146" s="1580" t="s">
        <v>51</v>
      </c>
      <c r="C146" s="1581" t="s">
        <v>6668</v>
      </c>
      <c r="D146" s="1569"/>
      <c r="E146" s="1569"/>
      <c r="F146" s="1569"/>
      <c r="G146" s="1569"/>
      <c r="H146" s="1569"/>
      <c r="I146" s="1569"/>
      <c r="J146" s="1569"/>
      <c r="K146" s="1569"/>
      <c r="L146" s="1569"/>
      <c r="M146" s="1569"/>
      <c r="N146" s="1569"/>
      <c r="O146" s="1569"/>
      <c r="P146" s="1569"/>
    </row>
    <row r="147" spans="2:16">
      <c r="B147" s="1569"/>
      <c r="C147" s="1569"/>
      <c r="D147" s="1569"/>
      <c r="E147" s="1569"/>
      <c r="F147" s="1569"/>
      <c r="G147" s="1569"/>
      <c r="H147" s="1569"/>
      <c r="I147" s="1569"/>
      <c r="J147" s="1569"/>
      <c r="K147" s="1569"/>
      <c r="L147" s="1569"/>
      <c r="M147" s="1569"/>
      <c r="N147" s="1569"/>
      <c r="O147" s="1569"/>
      <c r="P147" s="1569"/>
    </row>
    <row r="148" spans="2:16" ht="18.75">
      <c r="B148" s="1568" t="s">
        <v>6669</v>
      </c>
      <c r="C148" s="1569"/>
      <c r="D148" s="1569"/>
      <c r="E148" s="1569"/>
      <c r="F148" s="1569"/>
      <c r="G148" s="1569"/>
      <c r="H148" s="1569"/>
      <c r="I148" s="1569"/>
      <c r="J148" s="1569"/>
      <c r="K148" s="1569"/>
      <c r="L148" s="1569"/>
      <c r="M148" s="1569"/>
      <c r="N148" s="1569"/>
      <c r="O148" s="1569"/>
      <c r="P148" s="1569"/>
    </row>
    <row r="149" spans="2:16">
      <c r="B149" s="1580" t="s">
        <v>51</v>
      </c>
      <c r="C149" s="1581" t="s">
        <v>6670</v>
      </c>
      <c r="D149" s="1569"/>
      <c r="E149" s="1569"/>
      <c r="F149" s="1569"/>
      <c r="G149" s="1569"/>
      <c r="H149" s="1569"/>
      <c r="I149" s="1569"/>
      <c r="J149" s="1569"/>
      <c r="K149" s="1569"/>
      <c r="L149" s="1569"/>
      <c r="M149" s="1569"/>
      <c r="N149" s="1569"/>
      <c r="O149" s="1569"/>
      <c r="P149" s="1569"/>
    </row>
    <row r="150" spans="2:16">
      <c r="B150" s="1569"/>
      <c r="C150" s="1569"/>
      <c r="D150" s="1569"/>
      <c r="E150" s="1569"/>
      <c r="F150" s="1569"/>
      <c r="G150" s="1569"/>
      <c r="H150" s="1569"/>
      <c r="I150" s="1569"/>
      <c r="J150" s="1569"/>
      <c r="K150" s="1569"/>
      <c r="L150" s="1569"/>
      <c r="M150" s="1569"/>
      <c r="N150" s="1569"/>
      <c r="O150" s="1569"/>
      <c r="P150" s="1569"/>
    </row>
    <row r="151" spans="2:16" ht="18.75">
      <c r="B151" s="1568" t="s">
        <v>6671</v>
      </c>
      <c r="C151" s="1568"/>
      <c r="D151" s="1569"/>
      <c r="E151" s="1569"/>
      <c r="F151" s="1569"/>
      <c r="G151" s="1569"/>
      <c r="H151" s="1569"/>
      <c r="I151" s="1569"/>
      <c r="J151" s="1569"/>
      <c r="K151" s="1569"/>
      <c r="L151" s="1569"/>
      <c r="M151" s="1569"/>
      <c r="N151" s="1569"/>
      <c r="O151" s="1569"/>
      <c r="P151" s="1569"/>
    </row>
    <row r="152" spans="2:16">
      <c r="B152" s="1580" t="s">
        <v>51</v>
      </c>
      <c r="C152" s="1581" t="s">
        <v>6672</v>
      </c>
      <c r="D152" s="1569"/>
      <c r="E152" s="1569"/>
      <c r="F152" s="1569"/>
      <c r="G152" s="1569"/>
      <c r="H152" s="1569"/>
      <c r="I152" s="1569"/>
      <c r="J152" s="1569"/>
      <c r="K152" s="1569"/>
      <c r="L152" s="1569"/>
      <c r="M152" s="1569"/>
      <c r="N152" s="1569"/>
      <c r="O152" s="1569"/>
      <c r="P152" s="1569"/>
    </row>
    <row r="153" spans="2:16">
      <c r="B153" s="1569"/>
      <c r="C153" s="1569"/>
      <c r="D153" s="1569"/>
      <c r="E153" s="1569"/>
      <c r="F153" s="1569"/>
      <c r="G153" s="1569"/>
      <c r="H153" s="1569"/>
      <c r="I153" s="1569"/>
      <c r="J153" s="1569"/>
      <c r="K153" s="1569"/>
      <c r="L153" s="1569"/>
      <c r="M153" s="1569"/>
      <c r="N153" s="1569"/>
      <c r="O153" s="1569"/>
      <c r="P153" s="1569"/>
    </row>
    <row r="154" spans="2:16" ht="18.75">
      <c r="B154" s="1568" t="s">
        <v>6673</v>
      </c>
      <c r="C154" s="1568"/>
      <c r="D154" s="1569"/>
      <c r="E154" s="1569"/>
      <c r="F154" s="1569"/>
      <c r="G154" s="1569"/>
      <c r="H154" s="1569"/>
      <c r="I154" s="1569"/>
      <c r="J154" s="1569"/>
      <c r="K154" s="1569"/>
      <c r="L154" s="1569"/>
      <c r="M154" s="1569"/>
      <c r="N154" s="1569"/>
      <c r="O154" s="1569"/>
      <c r="P154" s="1569"/>
    </row>
    <row r="155" spans="2:16">
      <c r="B155" s="1580" t="s">
        <v>51</v>
      </c>
      <c r="C155" s="1581" t="s">
        <v>6674</v>
      </c>
      <c r="D155" s="1569"/>
      <c r="E155" s="1569"/>
      <c r="F155" s="1569"/>
      <c r="G155" s="1569"/>
      <c r="H155" s="1569"/>
      <c r="I155" s="1569"/>
      <c r="J155" s="1569"/>
      <c r="K155" s="1569"/>
      <c r="L155" s="1569"/>
      <c r="M155" s="1569"/>
      <c r="N155" s="1569"/>
      <c r="O155" s="1569"/>
      <c r="P155" s="1569"/>
    </row>
    <row r="156" spans="2:16">
      <c r="B156" s="1569"/>
      <c r="C156" s="1569"/>
      <c r="D156" s="1569"/>
      <c r="E156" s="1569"/>
      <c r="F156" s="1569"/>
      <c r="G156" s="1569"/>
      <c r="H156" s="1569"/>
      <c r="I156" s="1569"/>
      <c r="J156" s="1569"/>
      <c r="K156" s="1569"/>
      <c r="L156" s="1569"/>
      <c r="M156" s="1569"/>
      <c r="N156" s="1569"/>
      <c r="O156" s="1569"/>
      <c r="P156" s="1569"/>
    </row>
    <row r="157" spans="2:16" ht="18.75">
      <c r="B157" s="1568" t="s">
        <v>6675</v>
      </c>
      <c r="C157" s="1568"/>
      <c r="D157" s="1569"/>
      <c r="E157" s="1569"/>
      <c r="F157" s="1569"/>
      <c r="G157" s="1569"/>
      <c r="H157" s="1569"/>
      <c r="I157" s="1569"/>
      <c r="J157" s="1569"/>
      <c r="K157" s="1569"/>
      <c r="L157" s="1569"/>
      <c r="M157" s="1569"/>
      <c r="N157" s="1569"/>
      <c r="O157" s="1569"/>
      <c r="P157" s="1569"/>
    </row>
    <row r="158" spans="2:16">
      <c r="B158" s="1580" t="s">
        <v>51</v>
      </c>
      <c r="C158" s="1581" t="s">
        <v>6676</v>
      </c>
      <c r="D158" s="1569"/>
      <c r="E158" s="1569"/>
      <c r="F158" s="1569"/>
      <c r="G158" s="1569"/>
      <c r="H158" s="1569"/>
      <c r="I158" s="1569"/>
      <c r="J158" s="1569"/>
      <c r="K158" s="1569"/>
      <c r="L158" s="1569"/>
      <c r="M158" s="1569"/>
      <c r="N158" s="1569"/>
      <c r="O158" s="1569"/>
      <c r="P158" s="1569"/>
    </row>
    <row r="159" spans="2:16">
      <c r="B159" s="1569"/>
      <c r="C159" s="1569"/>
      <c r="D159" s="1569"/>
      <c r="E159" s="1569"/>
      <c r="F159" s="1569"/>
      <c r="G159" s="1569"/>
      <c r="H159" s="1569"/>
      <c r="I159" s="1569"/>
      <c r="J159" s="1569"/>
      <c r="K159" s="1569"/>
      <c r="L159" s="1569"/>
      <c r="M159" s="1569"/>
      <c r="N159" s="1569"/>
      <c r="O159" s="1569"/>
      <c r="P159" s="1569"/>
    </row>
    <row r="160" spans="2:16" ht="18.75">
      <c r="B160" s="1568" t="s">
        <v>6677</v>
      </c>
      <c r="C160" s="1568"/>
      <c r="D160" s="1569"/>
      <c r="E160" s="1569"/>
      <c r="F160" s="1569"/>
      <c r="G160" s="1569"/>
      <c r="H160" s="1569"/>
      <c r="I160" s="1569"/>
      <c r="J160" s="1569"/>
      <c r="K160" s="1569"/>
      <c r="L160" s="1569"/>
      <c r="M160" s="1569"/>
      <c r="N160" s="1569"/>
      <c r="O160" s="1569"/>
      <c r="P160" s="1569"/>
    </row>
    <row r="161" spans="1:16">
      <c r="B161" s="1580" t="s">
        <v>51</v>
      </c>
      <c r="C161" s="1581" t="s">
        <v>6678</v>
      </c>
      <c r="D161" s="1569"/>
      <c r="E161" s="1569"/>
      <c r="F161" s="1569"/>
      <c r="G161" s="1569"/>
      <c r="H161" s="1569"/>
      <c r="I161" s="1569"/>
      <c r="J161" s="1569"/>
      <c r="K161" s="1569"/>
      <c r="L161" s="1569"/>
      <c r="M161" s="1569"/>
      <c r="N161" s="1569"/>
      <c r="O161" s="1569"/>
      <c r="P161" s="1569"/>
    </row>
    <row r="162" spans="1:16">
      <c r="B162" s="1569"/>
      <c r="C162" s="1569"/>
      <c r="D162" s="1569"/>
      <c r="E162" s="1569"/>
      <c r="F162" s="1569"/>
      <c r="G162" s="1569"/>
      <c r="H162" s="1569"/>
      <c r="I162" s="1569"/>
      <c r="J162" s="1569"/>
      <c r="K162" s="1569"/>
      <c r="L162" s="1569"/>
      <c r="M162" s="1569"/>
      <c r="N162" s="1569"/>
      <c r="O162" s="1569"/>
      <c r="P162" s="1569"/>
    </row>
    <row r="163" spans="1:16">
      <c r="A163" s="1584"/>
      <c r="B163" s="1584"/>
      <c r="C163" s="1584"/>
      <c r="D163" s="1584"/>
      <c r="E163" s="1584"/>
      <c r="F163" s="1584"/>
      <c r="G163" s="1584"/>
      <c r="H163" s="1584"/>
      <c r="I163" s="1584"/>
      <c r="J163" s="1584"/>
      <c r="K163" s="1584"/>
      <c r="L163" s="1584"/>
      <c r="M163" s="1584"/>
      <c r="N163" s="1584"/>
      <c r="O163" s="1584"/>
      <c r="P163" s="1584"/>
    </row>
    <row r="164" spans="1:16">
      <c r="B164" s="1569"/>
      <c r="C164" s="1569"/>
      <c r="D164" s="1569"/>
      <c r="E164" s="1569"/>
      <c r="F164" s="1569"/>
      <c r="G164" s="1569"/>
      <c r="H164" s="1569"/>
      <c r="I164" s="1569"/>
      <c r="J164" s="1569"/>
      <c r="K164" s="1569"/>
      <c r="L164" s="1569"/>
      <c r="M164" s="1569"/>
      <c r="N164" s="1569"/>
      <c r="O164" s="1569"/>
      <c r="P164" s="1569"/>
    </row>
    <row r="165" spans="1:16" ht="18.75">
      <c r="B165" s="1568" t="s">
        <v>6679</v>
      </c>
      <c r="C165" s="1569"/>
      <c r="D165" s="1569"/>
      <c r="E165" s="1569"/>
      <c r="F165" s="1569"/>
      <c r="G165" s="1569"/>
      <c r="H165" s="1569"/>
      <c r="I165" s="1569"/>
      <c r="J165" s="1569"/>
      <c r="K165" s="1569"/>
      <c r="L165" s="1569"/>
      <c r="M165" s="1569"/>
      <c r="N165" s="1569"/>
      <c r="O165" s="1569"/>
      <c r="P165" s="1569"/>
    </row>
    <row r="166" spans="1:16">
      <c r="B166" s="1580" t="s">
        <v>51</v>
      </c>
      <c r="C166" s="1581" t="s">
        <v>6680</v>
      </c>
      <c r="D166" s="1569"/>
      <c r="E166" s="1569"/>
      <c r="F166" s="1569"/>
      <c r="G166" s="1569"/>
      <c r="H166" s="1569"/>
      <c r="I166" s="1569"/>
      <c r="J166" s="1569"/>
      <c r="K166" s="1569"/>
      <c r="L166" s="1569"/>
      <c r="M166" s="1569"/>
      <c r="N166" s="1569"/>
      <c r="O166" s="1569"/>
      <c r="P166" s="1569"/>
    </row>
    <row r="167" spans="1:16">
      <c r="B167" s="1569"/>
      <c r="C167" s="1569"/>
      <c r="D167" s="1569"/>
      <c r="E167" s="1569"/>
      <c r="F167" s="1569"/>
      <c r="G167" s="1569"/>
      <c r="H167" s="1569"/>
      <c r="I167" s="1569"/>
      <c r="J167" s="1569"/>
      <c r="K167" s="1569"/>
      <c r="L167" s="1569"/>
      <c r="M167" s="1569"/>
      <c r="N167" s="1569"/>
      <c r="O167" s="1569"/>
      <c r="P167" s="1569"/>
    </row>
    <row r="168" spans="1:16" ht="18.75">
      <c r="B168" s="1568" t="s">
        <v>6681</v>
      </c>
      <c r="C168" s="1569"/>
      <c r="D168" s="1569"/>
      <c r="E168" s="1569"/>
      <c r="F168" s="1569"/>
      <c r="G168" s="1569"/>
      <c r="H168" s="1569"/>
      <c r="I168" s="1569"/>
      <c r="J168" s="1569"/>
      <c r="K168" s="1569"/>
      <c r="L168" s="1569"/>
      <c r="M168" s="1569"/>
      <c r="N168" s="1569"/>
      <c r="O168" s="1569"/>
      <c r="P168" s="1569"/>
    </row>
    <row r="169" spans="1:16">
      <c r="B169" s="1580" t="s">
        <v>51</v>
      </c>
      <c r="C169" s="1581" t="s">
        <v>6682</v>
      </c>
      <c r="D169" s="1569"/>
      <c r="E169" s="1569"/>
      <c r="F169" s="1569"/>
      <c r="G169" s="1569"/>
      <c r="H169" s="1569"/>
      <c r="I169" s="1569"/>
      <c r="J169" s="1569"/>
      <c r="K169" s="1569"/>
      <c r="L169" s="1569"/>
      <c r="M169" s="1569"/>
      <c r="N169" s="1569"/>
      <c r="O169" s="1569"/>
      <c r="P169" s="1569"/>
    </row>
    <row r="170" spans="1:16" ht="18.75">
      <c r="B170" s="1568" t="s">
        <v>6683</v>
      </c>
      <c r="C170" s="1568"/>
      <c r="D170" s="1569"/>
      <c r="E170" s="1569"/>
      <c r="F170" s="1569"/>
      <c r="G170" s="1569"/>
      <c r="H170" s="1569"/>
      <c r="I170" s="1569"/>
      <c r="J170" s="1569"/>
      <c r="K170" s="1569"/>
      <c r="L170" s="1569"/>
      <c r="M170" s="1569"/>
      <c r="N170" s="1569"/>
      <c r="O170" s="1569"/>
      <c r="P170" s="1569"/>
    </row>
    <row r="171" spans="1:16">
      <c r="B171" s="1580" t="s">
        <v>51</v>
      </c>
      <c r="C171" s="1581" t="s">
        <v>6684</v>
      </c>
      <c r="D171" s="1569"/>
      <c r="E171" s="1569"/>
      <c r="F171" s="1569"/>
      <c r="G171" s="1569"/>
      <c r="H171" s="1569"/>
      <c r="I171" s="1569"/>
      <c r="J171" s="1569"/>
      <c r="K171" s="1569"/>
      <c r="L171" s="1569"/>
      <c r="M171" s="1569"/>
      <c r="N171" s="1569"/>
      <c r="O171" s="1569"/>
      <c r="P171" s="1569"/>
    </row>
    <row r="172" spans="1:16">
      <c r="B172" s="1569"/>
      <c r="C172" s="1569"/>
      <c r="D172" s="1569"/>
      <c r="E172" s="1569"/>
      <c r="F172" s="1569"/>
      <c r="G172" s="1569"/>
      <c r="H172" s="1569"/>
      <c r="I172" s="1569"/>
      <c r="J172" s="1569"/>
      <c r="K172" s="1569"/>
      <c r="L172" s="1569"/>
      <c r="M172" s="1569"/>
      <c r="N172" s="1569"/>
      <c r="O172" s="1569"/>
      <c r="P172" s="1569"/>
    </row>
    <row r="173" spans="1:16" ht="18.75">
      <c r="B173" s="1568" t="s">
        <v>6685</v>
      </c>
      <c r="C173" s="1568"/>
      <c r="D173" s="1569"/>
      <c r="E173" s="1569"/>
      <c r="F173" s="1569"/>
      <c r="G173" s="1569"/>
      <c r="H173" s="1569"/>
      <c r="I173" s="1569"/>
      <c r="J173" s="1569"/>
      <c r="K173" s="1569"/>
      <c r="L173" s="1569"/>
      <c r="M173" s="1569"/>
      <c r="N173" s="1569"/>
      <c r="O173" s="1569"/>
      <c r="P173" s="1569"/>
    </row>
    <row r="174" spans="1:16">
      <c r="B174" s="1580" t="s">
        <v>51</v>
      </c>
      <c r="C174" s="1581" t="s">
        <v>6686</v>
      </c>
      <c r="D174" s="1569"/>
      <c r="E174" s="1569"/>
      <c r="F174" s="1569"/>
      <c r="G174" s="1569"/>
      <c r="H174" s="1569"/>
      <c r="I174" s="1569"/>
      <c r="J174" s="1569"/>
      <c r="K174" s="1569"/>
      <c r="L174" s="1569"/>
      <c r="M174" s="1569"/>
      <c r="N174" s="1569"/>
      <c r="O174" s="1569"/>
      <c r="P174" s="1569"/>
    </row>
    <row r="175" spans="1:16">
      <c r="B175" s="1569"/>
      <c r="C175" s="1569"/>
      <c r="D175" s="1569"/>
      <c r="E175" s="1569"/>
      <c r="F175" s="1569"/>
      <c r="G175" s="1569"/>
      <c r="H175" s="1569"/>
      <c r="I175" s="1569"/>
      <c r="J175" s="1569"/>
      <c r="K175" s="1569"/>
      <c r="L175" s="1569"/>
      <c r="M175" s="1569"/>
      <c r="N175" s="1569"/>
      <c r="O175" s="1569"/>
      <c r="P175" s="1569"/>
    </row>
    <row r="176" spans="1:16" ht="18.75">
      <c r="B176" s="1568" t="s">
        <v>6687</v>
      </c>
      <c r="C176" s="1568"/>
      <c r="D176" s="1569"/>
      <c r="E176" s="1569"/>
      <c r="F176" s="1569"/>
      <c r="G176" s="1569"/>
      <c r="H176" s="1569"/>
      <c r="I176" s="1569"/>
      <c r="J176" s="1569"/>
      <c r="K176" s="1569"/>
      <c r="L176" s="1569"/>
      <c r="M176" s="1569"/>
      <c r="N176" s="1569"/>
      <c r="O176" s="1569"/>
      <c r="P176" s="1569"/>
    </row>
    <row r="177" spans="2:16">
      <c r="B177" s="1580" t="s">
        <v>51</v>
      </c>
      <c r="C177" s="1581" t="s">
        <v>6688</v>
      </c>
      <c r="D177" s="1569"/>
      <c r="E177" s="1569"/>
      <c r="F177" s="1569"/>
      <c r="G177" s="1569"/>
      <c r="H177" s="1569"/>
      <c r="I177" s="1569"/>
      <c r="J177" s="1569"/>
      <c r="K177" s="1569"/>
      <c r="L177" s="1569"/>
      <c r="M177" s="1569"/>
      <c r="N177" s="1569"/>
      <c r="O177" s="1569"/>
      <c r="P177" s="1569"/>
    </row>
    <row r="178" spans="2:16">
      <c r="B178" s="1569"/>
      <c r="C178" s="1569"/>
      <c r="D178" s="1569"/>
      <c r="E178" s="1569"/>
      <c r="F178" s="1569"/>
      <c r="G178" s="1569"/>
      <c r="H178" s="1569"/>
      <c r="I178" s="1569"/>
      <c r="J178" s="1569"/>
      <c r="K178" s="1569"/>
      <c r="L178" s="1569"/>
      <c r="M178" s="1569"/>
      <c r="N178" s="1569"/>
      <c r="O178" s="1569"/>
      <c r="P178" s="1569"/>
    </row>
    <row r="179" spans="2:16" ht="18.75">
      <c r="B179" s="1568" t="s">
        <v>6689</v>
      </c>
      <c r="C179" s="1568"/>
      <c r="D179" s="1569"/>
      <c r="E179" s="1569"/>
      <c r="F179" s="1569"/>
      <c r="G179" s="1569"/>
      <c r="H179" s="1569"/>
      <c r="I179" s="1569"/>
      <c r="J179" s="1569"/>
      <c r="K179" s="1569"/>
      <c r="L179" s="1569"/>
      <c r="M179" s="1569"/>
      <c r="N179" s="1569"/>
      <c r="O179" s="1569"/>
      <c r="P179" s="1569"/>
    </row>
    <row r="180" spans="2:16">
      <c r="B180" s="1580" t="s">
        <v>51</v>
      </c>
      <c r="C180" s="1581" t="s">
        <v>6690</v>
      </c>
      <c r="D180" s="1569"/>
      <c r="E180" s="1569"/>
      <c r="F180" s="1569"/>
      <c r="G180" s="1569"/>
      <c r="H180" s="1569"/>
      <c r="I180" s="1569"/>
      <c r="J180" s="1569"/>
      <c r="K180" s="1569"/>
      <c r="L180" s="1569"/>
      <c r="M180" s="1569"/>
      <c r="N180" s="1569"/>
      <c r="O180" s="1569"/>
      <c r="P180" s="1569"/>
    </row>
    <row r="181" spans="2:16">
      <c r="B181" s="1569"/>
      <c r="C181" s="1569"/>
      <c r="D181" s="1569"/>
      <c r="E181" s="1569"/>
      <c r="F181" s="1569"/>
      <c r="G181" s="1569"/>
      <c r="H181" s="1569"/>
      <c r="I181" s="1569"/>
      <c r="J181" s="1569"/>
      <c r="K181" s="1569"/>
      <c r="L181" s="1569"/>
      <c r="M181" s="1569"/>
      <c r="N181" s="1569"/>
      <c r="O181" s="1569"/>
      <c r="P181" s="1569"/>
    </row>
    <row r="182" spans="2:16" ht="18.75">
      <c r="B182" s="1568" t="s">
        <v>6691</v>
      </c>
      <c r="C182" s="1568"/>
      <c r="D182" s="1569"/>
      <c r="E182" s="1569"/>
      <c r="F182" s="1569"/>
      <c r="G182" s="1569"/>
      <c r="H182" s="1569"/>
      <c r="I182" s="1569"/>
      <c r="J182" s="1569"/>
      <c r="K182" s="1569"/>
      <c r="L182" s="1569"/>
      <c r="M182" s="1569"/>
      <c r="N182" s="1569"/>
      <c r="O182" s="1569"/>
      <c r="P182" s="1569"/>
    </row>
    <row r="183" spans="2:16">
      <c r="B183" s="1580" t="s">
        <v>51</v>
      </c>
      <c r="C183" s="1581" t="s">
        <v>6692</v>
      </c>
      <c r="D183" s="1569"/>
      <c r="E183" s="1569"/>
      <c r="F183" s="1569"/>
      <c r="G183" s="1569"/>
      <c r="H183" s="1569"/>
      <c r="I183" s="1569"/>
      <c r="J183" s="1569"/>
      <c r="K183" s="1569"/>
      <c r="L183" s="1569"/>
      <c r="M183" s="1569"/>
      <c r="N183" s="1569"/>
      <c r="O183" s="1569"/>
      <c r="P183" s="1569"/>
    </row>
    <row r="184" spans="2:16">
      <c r="B184" s="1569"/>
      <c r="C184" s="1569"/>
      <c r="D184" s="1569"/>
      <c r="E184" s="1569"/>
      <c r="F184" s="1569"/>
      <c r="G184" s="1569"/>
      <c r="H184" s="1569"/>
      <c r="I184" s="1569"/>
      <c r="J184" s="1569"/>
      <c r="K184" s="1569"/>
      <c r="L184" s="1569"/>
      <c r="M184" s="1569"/>
      <c r="N184" s="1569"/>
      <c r="O184" s="1569"/>
      <c r="P184" s="1569"/>
    </row>
    <row r="185" spans="2:16">
      <c r="B185" s="1584"/>
      <c r="C185" s="1584"/>
      <c r="D185" s="1584"/>
      <c r="E185" s="1584"/>
      <c r="F185" s="1584"/>
      <c r="G185" s="1584"/>
      <c r="H185" s="1584"/>
      <c r="I185" s="1584"/>
      <c r="J185" s="1584"/>
      <c r="K185" s="1584"/>
      <c r="L185" s="1584"/>
      <c r="M185" s="1584"/>
      <c r="N185" s="1584"/>
      <c r="O185" s="1584"/>
      <c r="P185" s="1584"/>
    </row>
    <row r="186" spans="2:16">
      <c r="B186" s="1569"/>
      <c r="C186" s="1569"/>
      <c r="D186" s="1569"/>
      <c r="E186" s="1569"/>
      <c r="F186" s="1569"/>
      <c r="G186" s="1569"/>
      <c r="H186" s="1569"/>
      <c r="I186" s="1569"/>
      <c r="J186" s="1569"/>
      <c r="K186" s="1569"/>
      <c r="L186" s="1569"/>
      <c r="M186" s="1569"/>
      <c r="N186" s="1569"/>
      <c r="O186" s="1569"/>
      <c r="P186" s="1569"/>
    </row>
    <row r="187" spans="2:16" ht="18.75">
      <c r="B187" s="1568" t="s">
        <v>6693</v>
      </c>
      <c r="C187" s="1569"/>
      <c r="D187" s="1569"/>
      <c r="E187" s="1569"/>
      <c r="F187" s="1569"/>
      <c r="G187" s="1569"/>
      <c r="H187" s="1569"/>
      <c r="I187" s="1569"/>
      <c r="J187" s="1569"/>
      <c r="K187" s="1569"/>
      <c r="L187" s="1569"/>
      <c r="M187" s="1569"/>
      <c r="N187" s="1569"/>
      <c r="O187" s="1569"/>
      <c r="P187" s="1569"/>
    </row>
    <row r="188" spans="2:16">
      <c r="B188" s="1580" t="s">
        <v>51</v>
      </c>
      <c r="C188" s="1582" t="s">
        <v>6694</v>
      </c>
      <c r="D188" s="1569"/>
      <c r="E188" s="1569"/>
      <c r="F188" s="1569"/>
      <c r="G188" s="1569"/>
      <c r="H188" s="1569"/>
      <c r="I188" s="1569"/>
      <c r="J188" s="1569"/>
      <c r="K188" s="1569"/>
      <c r="L188" s="1569"/>
      <c r="M188" s="1569"/>
      <c r="N188" s="1569"/>
      <c r="O188" s="1569"/>
      <c r="P188" s="1569"/>
    </row>
    <row r="189" spans="2:16">
      <c r="B189" s="4711" t="s">
        <v>6695</v>
      </c>
      <c r="C189" s="4711"/>
      <c r="D189" s="1582" t="s">
        <v>6696</v>
      </c>
      <c r="E189" s="1569"/>
      <c r="F189" s="1569"/>
      <c r="G189" s="1569"/>
      <c r="H189" s="1569"/>
      <c r="I189" s="1569"/>
      <c r="J189" s="1569"/>
      <c r="K189" s="1569"/>
      <c r="L189" s="1569"/>
      <c r="M189" s="1569"/>
      <c r="N189" s="1569"/>
      <c r="O189" s="1569"/>
      <c r="P189" s="1569"/>
    </row>
    <row r="190" spans="2:16">
      <c r="B190" s="1569"/>
      <c r="C190" s="1569"/>
      <c r="D190" s="1569"/>
      <c r="E190" s="1569"/>
      <c r="F190" s="1569"/>
      <c r="G190" s="1569"/>
      <c r="H190" s="1569"/>
      <c r="I190" s="1569"/>
      <c r="J190" s="1569"/>
      <c r="K190" s="1569"/>
      <c r="L190" s="1569"/>
      <c r="M190" s="1569"/>
      <c r="N190" s="1569"/>
      <c r="O190" s="1569"/>
      <c r="P190" s="1569"/>
    </row>
    <row r="191" spans="2:16" ht="18.75">
      <c r="B191" s="1568" t="s">
        <v>6697</v>
      </c>
      <c r="C191" s="1568"/>
      <c r="D191" s="1569"/>
      <c r="E191" s="1569"/>
      <c r="F191" s="1569"/>
      <c r="G191" s="1569"/>
      <c r="H191" s="1569"/>
      <c r="I191" s="1569"/>
      <c r="J191" s="1569"/>
      <c r="K191" s="1569"/>
      <c r="L191" s="1569"/>
      <c r="M191" s="1569"/>
      <c r="N191" s="1569"/>
      <c r="O191" s="1569"/>
      <c r="P191" s="1569"/>
    </row>
    <row r="192" spans="2:16">
      <c r="B192" s="1580" t="s">
        <v>51</v>
      </c>
      <c r="C192" s="1581" t="s">
        <v>6698</v>
      </c>
      <c r="D192" s="1569"/>
      <c r="E192" s="1569"/>
      <c r="F192" s="1569"/>
      <c r="G192" s="1569"/>
      <c r="H192" s="1569"/>
      <c r="I192" s="1569"/>
      <c r="J192" s="1569"/>
      <c r="K192" s="1569"/>
      <c r="L192" s="1569"/>
      <c r="M192" s="1569"/>
      <c r="N192" s="1569"/>
      <c r="O192" s="1569"/>
      <c r="P192" s="1569"/>
    </row>
    <row r="193" spans="2:16">
      <c r="B193" s="1569"/>
      <c r="C193" s="1569"/>
      <c r="D193" s="1569"/>
      <c r="E193" s="1569"/>
      <c r="F193" s="1569"/>
      <c r="G193" s="1569"/>
      <c r="H193" s="1569"/>
      <c r="I193" s="1569"/>
      <c r="J193" s="1569"/>
      <c r="K193" s="1569"/>
      <c r="L193" s="1569"/>
      <c r="M193" s="1569"/>
      <c r="N193" s="1569"/>
      <c r="O193" s="1569"/>
      <c r="P193" s="1569"/>
    </row>
    <row r="194" spans="2:16" ht="18.75">
      <c r="B194" s="1568" t="s">
        <v>6699</v>
      </c>
      <c r="C194" s="1568"/>
      <c r="D194" s="1569"/>
      <c r="E194" s="1569"/>
      <c r="F194" s="1569"/>
      <c r="G194" s="1569"/>
      <c r="H194" s="1569"/>
      <c r="I194" s="1569"/>
      <c r="J194" s="1569"/>
      <c r="K194" s="1569"/>
      <c r="L194" s="1569"/>
      <c r="M194" s="1569"/>
      <c r="N194" s="1569"/>
      <c r="O194" s="1569"/>
      <c r="P194" s="1569"/>
    </row>
    <row r="195" spans="2:16">
      <c r="B195" s="1580" t="s">
        <v>51</v>
      </c>
      <c r="C195" s="1581" t="s">
        <v>6700</v>
      </c>
      <c r="D195" s="1569"/>
      <c r="E195" s="1569"/>
      <c r="F195" s="1569"/>
      <c r="G195" s="1569"/>
      <c r="H195" s="1569"/>
      <c r="I195" s="1569"/>
      <c r="J195" s="1569"/>
      <c r="K195" s="1569"/>
      <c r="L195" s="1569"/>
      <c r="M195" s="1569"/>
      <c r="N195" s="1569"/>
      <c r="O195" s="1569"/>
      <c r="P195" s="1569"/>
    </row>
    <row r="196" spans="2:16">
      <c r="B196" s="1569"/>
      <c r="C196" s="1569"/>
      <c r="D196" s="1569"/>
      <c r="E196" s="1569"/>
      <c r="F196" s="1569"/>
      <c r="G196" s="1569"/>
      <c r="H196" s="1569"/>
      <c r="I196" s="1569"/>
      <c r="J196" s="1569"/>
      <c r="K196" s="1569"/>
      <c r="L196" s="1569"/>
      <c r="M196" s="1569"/>
      <c r="N196" s="1569"/>
      <c r="O196" s="1569"/>
      <c r="P196" s="1569"/>
    </row>
    <row r="197" spans="2:16" ht="18.75">
      <c r="B197" s="1568" t="s">
        <v>6701</v>
      </c>
      <c r="C197" s="1568"/>
      <c r="D197" s="1569"/>
      <c r="E197" s="1569"/>
      <c r="F197" s="1569"/>
      <c r="G197" s="1569"/>
      <c r="H197" s="1569"/>
      <c r="I197" s="1569"/>
      <c r="J197" s="1569"/>
      <c r="K197" s="1569"/>
      <c r="L197" s="1569"/>
      <c r="M197" s="1569"/>
      <c r="N197" s="1569"/>
      <c r="O197" s="1569"/>
      <c r="P197" s="1569"/>
    </row>
    <row r="198" spans="2:16">
      <c r="B198" s="1580" t="s">
        <v>51</v>
      </c>
      <c r="C198" s="1581" t="s">
        <v>6702</v>
      </c>
      <c r="D198" s="1569"/>
      <c r="E198" s="1569"/>
      <c r="F198" s="1569"/>
      <c r="G198" s="1569"/>
      <c r="H198" s="1569"/>
      <c r="I198" s="1569"/>
      <c r="J198" s="1569"/>
      <c r="K198" s="1569"/>
      <c r="L198" s="1569"/>
      <c r="M198" s="1569"/>
      <c r="N198" s="1569"/>
      <c r="O198" s="1569"/>
      <c r="P198" s="1569"/>
    </row>
    <row r="199" spans="2:16">
      <c r="B199" s="1569"/>
      <c r="C199" s="1569"/>
      <c r="D199" s="1569"/>
      <c r="E199" s="1569"/>
      <c r="F199" s="1569"/>
      <c r="G199" s="1569"/>
      <c r="H199" s="1569"/>
      <c r="I199" s="1569"/>
      <c r="J199" s="1569"/>
      <c r="K199" s="1569"/>
      <c r="L199" s="1569"/>
      <c r="M199" s="1569"/>
      <c r="N199" s="1569"/>
      <c r="O199" s="1569"/>
      <c r="P199" s="1569"/>
    </row>
    <row r="200" spans="2:16" ht="18.75">
      <c r="B200" s="1568" t="s">
        <v>6703</v>
      </c>
      <c r="C200" s="1568"/>
      <c r="D200" s="1569"/>
      <c r="E200" s="1569"/>
      <c r="F200" s="1569"/>
      <c r="G200" s="1569"/>
      <c r="H200" s="1569"/>
      <c r="I200" s="1569"/>
      <c r="J200" s="1569"/>
      <c r="K200" s="1569"/>
      <c r="L200" s="1569"/>
      <c r="M200" s="1569"/>
      <c r="N200" s="1569"/>
      <c r="O200" s="1569"/>
      <c r="P200" s="1569"/>
    </row>
    <row r="201" spans="2:16">
      <c r="B201" s="1580" t="s">
        <v>51</v>
      </c>
      <c r="C201" s="1581" t="s">
        <v>6704</v>
      </c>
      <c r="D201" s="1569"/>
      <c r="E201" s="1569"/>
      <c r="F201" s="1569"/>
      <c r="G201" s="1569"/>
      <c r="H201" s="1569"/>
      <c r="I201" s="1569"/>
      <c r="J201" s="1569"/>
      <c r="K201" s="1569"/>
      <c r="L201" s="1569"/>
      <c r="M201" s="1569"/>
      <c r="N201" s="1569"/>
      <c r="O201" s="1569"/>
      <c r="P201" s="1569"/>
    </row>
    <row r="202" spans="2:16">
      <c r="B202" s="1569"/>
      <c r="C202" s="1569"/>
      <c r="D202" s="1569"/>
      <c r="E202" s="1569"/>
      <c r="F202" s="1569"/>
      <c r="G202" s="1569"/>
      <c r="H202" s="1569"/>
      <c r="I202" s="1569"/>
      <c r="J202" s="1569"/>
      <c r="K202" s="1569"/>
      <c r="L202" s="1569"/>
      <c r="M202" s="1569"/>
      <c r="N202" s="1569"/>
      <c r="O202" s="1569"/>
      <c r="P202" s="1569"/>
    </row>
    <row r="203" spans="2:16">
      <c r="B203" s="1569" t="s">
        <v>6705</v>
      </c>
      <c r="C203" s="1569"/>
      <c r="D203" s="1569"/>
      <c r="E203" s="1569"/>
      <c r="F203" s="1569"/>
      <c r="G203" s="1569"/>
      <c r="H203" s="1569"/>
      <c r="I203" s="1569"/>
      <c r="J203" s="1569"/>
      <c r="K203" s="1569"/>
      <c r="L203" s="1569"/>
      <c r="M203" s="1569"/>
      <c r="N203" s="1569"/>
      <c r="O203" s="1569"/>
      <c r="P203" s="1569"/>
    </row>
    <row r="204" spans="2:16">
      <c r="B204" s="1569" t="s">
        <v>6706</v>
      </c>
      <c r="C204" s="1569"/>
      <c r="D204" s="1569"/>
      <c r="E204" s="1569"/>
      <c r="F204" s="1569"/>
      <c r="G204" s="1569"/>
      <c r="H204" s="1569"/>
      <c r="I204" s="1569"/>
      <c r="J204" s="1569"/>
      <c r="K204" s="1569"/>
      <c r="L204" s="1569"/>
      <c r="M204" s="1569"/>
      <c r="N204" s="1569"/>
      <c r="O204" s="1569"/>
      <c r="P204" s="1569"/>
    </row>
    <row r="205" spans="2:16">
      <c r="B205" s="1569" t="s">
        <v>6707</v>
      </c>
      <c r="C205" s="1569"/>
      <c r="D205" s="1569"/>
      <c r="E205" s="1581"/>
      <c r="F205" s="1569"/>
      <c r="G205" s="1569"/>
      <c r="H205" s="1569"/>
      <c r="I205" s="1569"/>
      <c r="J205" s="1569"/>
      <c r="K205" s="1569"/>
      <c r="L205" s="1569"/>
      <c r="M205" s="1569"/>
      <c r="N205" s="1569"/>
      <c r="O205" s="1569"/>
      <c r="P205" s="1569"/>
    </row>
    <row r="206" spans="2:16">
      <c r="B206" s="1569" t="s">
        <v>6708</v>
      </c>
      <c r="C206" s="1569"/>
      <c r="D206" s="1569"/>
      <c r="E206" s="1569"/>
      <c r="F206" s="1569"/>
      <c r="G206" s="1569"/>
      <c r="H206" s="1569"/>
      <c r="I206" s="1569"/>
      <c r="J206" s="1569"/>
      <c r="K206" s="1569"/>
      <c r="L206" s="1569"/>
      <c r="M206" s="1569"/>
      <c r="N206" s="1569"/>
      <c r="O206" s="1569"/>
      <c r="P206" s="1569"/>
    </row>
    <row r="207" spans="2:16">
      <c r="B207" s="1569"/>
      <c r="C207" s="1569"/>
      <c r="D207" s="1569"/>
      <c r="E207" s="1569"/>
      <c r="F207" s="1569"/>
      <c r="G207" s="1569"/>
      <c r="H207" s="1569"/>
      <c r="I207" s="1569"/>
      <c r="J207" s="1569"/>
      <c r="K207" s="1569"/>
      <c r="L207" s="1569"/>
      <c r="M207" s="1569"/>
      <c r="N207" s="1569"/>
      <c r="O207" s="1569"/>
      <c r="P207" s="1569"/>
    </row>
    <row r="208" spans="2:16" ht="18.75">
      <c r="B208" s="1568" t="s">
        <v>6709</v>
      </c>
      <c r="C208" s="1568"/>
      <c r="D208" s="1569"/>
      <c r="E208" s="1569"/>
      <c r="F208" s="1569"/>
      <c r="G208" s="1569"/>
      <c r="H208" s="1569"/>
      <c r="I208" s="1569"/>
      <c r="J208" s="1569"/>
      <c r="K208" s="1569"/>
      <c r="L208" s="1569"/>
      <c r="M208" s="1569"/>
      <c r="N208" s="1569"/>
      <c r="O208" s="1569"/>
      <c r="P208" s="1569"/>
    </row>
    <row r="209" spans="2:16">
      <c r="B209" s="1580" t="s">
        <v>51</v>
      </c>
      <c r="C209" s="1581" t="s">
        <v>6710</v>
      </c>
      <c r="D209" s="1569"/>
      <c r="E209" s="1569"/>
      <c r="F209" s="1569"/>
      <c r="G209" s="1569"/>
      <c r="H209" s="1569"/>
      <c r="I209" s="1569"/>
      <c r="J209" s="1569"/>
      <c r="K209" s="1569"/>
      <c r="L209" s="1569"/>
      <c r="M209" s="1569"/>
      <c r="N209" s="1569"/>
      <c r="O209" s="1569"/>
      <c r="P209" s="1569"/>
    </row>
    <row r="210" spans="2:16">
      <c r="B210" s="1569"/>
      <c r="C210" s="1569"/>
      <c r="D210" s="1569"/>
      <c r="E210" s="1569"/>
      <c r="F210" s="1569"/>
      <c r="G210" s="1569"/>
      <c r="H210" s="1569"/>
      <c r="I210" s="1569"/>
      <c r="J210" s="1569"/>
      <c r="K210" s="1569"/>
      <c r="L210" s="1569"/>
      <c r="M210" s="1569"/>
      <c r="N210" s="1569"/>
      <c r="O210" s="1569"/>
      <c r="P210" s="1569"/>
    </row>
    <row r="211" spans="2:16" ht="18.75">
      <c r="B211" s="1568" t="s">
        <v>6697</v>
      </c>
      <c r="C211" s="1568"/>
      <c r="D211" s="1569"/>
      <c r="E211" s="1569"/>
      <c r="F211" s="1569"/>
      <c r="G211" s="1569"/>
      <c r="H211" s="1569"/>
      <c r="I211" s="1569"/>
      <c r="J211" s="1569"/>
      <c r="K211" s="1569"/>
      <c r="L211" s="1569"/>
      <c r="M211" s="1569"/>
      <c r="N211" s="1569"/>
      <c r="O211" s="1569"/>
      <c r="P211" s="1569"/>
    </row>
    <row r="212" spans="2:16">
      <c r="B212" s="1580" t="s">
        <v>51</v>
      </c>
      <c r="C212" s="1581" t="s">
        <v>6698</v>
      </c>
      <c r="D212" s="1569"/>
      <c r="E212" s="1569"/>
      <c r="F212" s="1569"/>
      <c r="G212" s="1569"/>
      <c r="H212" s="1569"/>
      <c r="I212" s="1569"/>
      <c r="J212" s="1569"/>
      <c r="K212" s="1569"/>
      <c r="L212" s="1569"/>
      <c r="M212" s="1569"/>
      <c r="N212" s="1569"/>
      <c r="O212" s="1569"/>
      <c r="P212" s="1569"/>
    </row>
    <row r="213" spans="2:16">
      <c r="B213" s="1569"/>
      <c r="C213" s="1569"/>
      <c r="D213" s="1569"/>
      <c r="E213" s="1569"/>
      <c r="F213" s="1569"/>
      <c r="G213" s="1569"/>
      <c r="H213" s="1569"/>
      <c r="I213" s="1569"/>
      <c r="J213" s="1569"/>
      <c r="K213" s="1569"/>
      <c r="L213" s="1569"/>
      <c r="M213" s="1569"/>
      <c r="N213" s="1569"/>
      <c r="O213" s="1569"/>
      <c r="P213" s="1569"/>
    </row>
    <row r="214" spans="2:16" ht="18.75">
      <c r="B214" s="1568" t="s">
        <v>6711</v>
      </c>
      <c r="C214" s="1568"/>
      <c r="D214" s="1569"/>
      <c r="E214" s="1569"/>
      <c r="F214" s="1569"/>
      <c r="G214" s="1569"/>
      <c r="H214" s="1569"/>
      <c r="I214" s="1569"/>
      <c r="J214" s="1569"/>
      <c r="K214" s="1569"/>
      <c r="L214" s="1569"/>
      <c r="M214" s="1569"/>
      <c r="N214" s="1569"/>
      <c r="O214" s="1569"/>
      <c r="P214" s="1569"/>
    </row>
    <row r="215" spans="2:16">
      <c r="B215" s="1580" t="s">
        <v>51</v>
      </c>
      <c r="C215" s="1581" t="s">
        <v>6712</v>
      </c>
      <c r="D215" s="1569"/>
      <c r="E215" s="1569"/>
      <c r="F215" s="1569"/>
      <c r="G215" s="1569"/>
      <c r="H215" s="1569"/>
      <c r="I215" s="1569"/>
      <c r="J215" s="1569"/>
      <c r="K215" s="1569"/>
      <c r="L215" s="1569"/>
      <c r="M215" s="1569"/>
      <c r="N215" s="1569"/>
      <c r="O215" s="1569"/>
      <c r="P215" s="1569"/>
    </row>
    <row r="216" spans="2:16">
      <c r="B216" s="1569"/>
      <c r="C216" s="1569"/>
      <c r="D216" s="1569"/>
      <c r="E216" s="1569"/>
      <c r="F216" s="1569"/>
      <c r="G216" s="1569"/>
      <c r="H216" s="1569"/>
      <c r="I216" s="1569"/>
      <c r="J216" s="1569"/>
      <c r="K216" s="1569"/>
      <c r="L216" s="1569"/>
      <c r="M216" s="1569"/>
      <c r="N216" s="1569"/>
      <c r="O216" s="1569"/>
      <c r="P216" s="1569"/>
    </row>
    <row r="217" spans="2:16" ht="18.75">
      <c r="B217" s="1568" t="s">
        <v>6713</v>
      </c>
      <c r="C217" s="1569"/>
      <c r="D217" s="1569"/>
      <c r="E217" s="1569"/>
      <c r="F217" s="1569"/>
      <c r="G217" s="1569"/>
      <c r="H217" s="1569"/>
      <c r="I217" s="1569"/>
      <c r="J217" s="1569"/>
      <c r="K217" s="1569"/>
      <c r="L217" s="1569"/>
      <c r="M217" s="1569"/>
      <c r="N217" s="1569"/>
      <c r="O217" s="1569"/>
      <c r="P217" s="1569"/>
    </row>
    <row r="218" spans="2:16">
      <c r="B218" s="1580" t="s">
        <v>51</v>
      </c>
      <c r="C218" s="1582" t="s">
        <v>6714</v>
      </c>
      <c r="D218" s="1569"/>
      <c r="E218" s="1569"/>
      <c r="F218" s="1569"/>
      <c r="G218" s="1569"/>
      <c r="H218" s="1569"/>
      <c r="I218" s="1569"/>
      <c r="J218" s="1569"/>
      <c r="K218" s="1569"/>
      <c r="L218" s="1569"/>
      <c r="M218" s="1569"/>
      <c r="N218" s="1569"/>
      <c r="O218" s="1569"/>
      <c r="P218" s="1569"/>
    </row>
    <row r="219" spans="2:16">
      <c r="B219" s="4698" t="s">
        <v>6715</v>
      </c>
      <c r="C219" s="4698"/>
      <c r="D219" s="1581" t="s">
        <v>6716</v>
      </c>
      <c r="E219" s="1569"/>
      <c r="F219" s="1569"/>
      <c r="G219" s="1569"/>
      <c r="H219" s="1569"/>
      <c r="I219" s="1569"/>
      <c r="J219" s="1569"/>
      <c r="K219" s="1569"/>
      <c r="L219" s="1569"/>
      <c r="M219" s="1569"/>
      <c r="N219" s="1569"/>
      <c r="O219" s="1569"/>
      <c r="P219" s="1569"/>
    </row>
    <row r="220" spans="2:16">
      <c r="B220" s="1569"/>
      <c r="C220" s="1569"/>
      <c r="D220" s="1569"/>
      <c r="E220" s="1569"/>
      <c r="F220" s="1569"/>
      <c r="G220" s="1569"/>
      <c r="H220" s="1569"/>
      <c r="I220" s="1569"/>
      <c r="J220" s="1569"/>
      <c r="K220" s="1569"/>
      <c r="L220" s="1569"/>
      <c r="M220" s="1569"/>
      <c r="N220" s="1569"/>
      <c r="O220" s="1569"/>
      <c r="P220" s="1569"/>
    </row>
    <row r="221" spans="2:16" ht="18.75">
      <c r="B221" s="1568" t="s">
        <v>6717</v>
      </c>
      <c r="C221" s="1569"/>
      <c r="D221" s="1569"/>
      <c r="E221" s="1569"/>
      <c r="F221" s="1569"/>
      <c r="G221" s="1569"/>
      <c r="H221" s="1569"/>
      <c r="I221" s="1569"/>
      <c r="J221" s="1569"/>
      <c r="K221" s="1569"/>
      <c r="L221" s="1569"/>
      <c r="M221" s="1569"/>
      <c r="N221" s="1569"/>
      <c r="O221" s="1569"/>
      <c r="P221" s="1569"/>
    </row>
    <row r="222" spans="2:16">
      <c r="B222" s="1580" t="s">
        <v>51</v>
      </c>
      <c r="C222" s="1581" t="s">
        <v>6718</v>
      </c>
      <c r="D222" s="1569"/>
      <c r="E222" s="1569"/>
      <c r="F222" s="1569"/>
      <c r="G222" s="1569"/>
      <c r="H222" s="1569"/>
      <c r="I222" s="1569"/>
      <c r="J222" s="1569"/>
      <c r="K222" s="1569"/>
      <c r="L222" s="1569"/>
      <c r="M222" s="1569"/>
      <c r="N222" s="1569"/>
      <c r="O222" s="1569"/>
      <c r="P222" s="1569"/>
    </row>
    <row r="223" spans="2:16">
      <c r="B223" s="4698" t="s">
        <v>6719</v>
      </c>
      <c r="C223" s="4698"/>
      <c r="D223" s="1581" t="s">
        <v>6720</v>
      </c>
      <c r="E223" s="1569"/>
      <c r="F223" s="1569"/>
      <c r="G223" s="1569"/>
      <c r="H223" s="1569"/>
      <c r="I223" s="1569"/>
      <c r="J223" s="1569"/>
      <c r="K223" s="1569"/>
      <c r="L223" s="1569"/>
      <c r="M223" s="1569"/>
      <c r="N223" s="1569"/>
      <c r="O223" s="1569"/>
      <c r="P223" s="1569"/>
    </row>
    <row r="224" spans="2:16">
      <c r="B224" s="1569"/>
      <c r="C224" s="1569"/>
      <c r="D224" s="1569"/>
      <c r="E224" s="1569"/>
      <c r="F224" s="1569"/>
      <c r="G224" s="1569"/>
      <c r="H224" s="1569"/>
      <c r="I224" s="1569"/>
      <c r="J224" s="1569"/>
      <c r="K224" s="1569"/>
      <c r="L224" s="1569"/>
      <c r="M224" s="1569"/>
      <c r="N224" s="1569"/>
      <c r="O224" s="1569"/>
      <c r="P224" s="1569"/>
    </row>
    <row r="225" spans="1:16" ht="18.75">
      <c r="B225" s="1568" t="s">
        <v>6721</v>
      </c>
      <c r="C225" s="1568"/>
      <c r="D225" s="1569"/>
      <c r="E225" s="1569"/>
      <c r="F225" s="1569"/>
      <c r="G225" s="1569"/>
      <c r="H225" s="1569"/>
      <c r="I225" s="1569"/>
      <c r="J225" s="1569"/>
      <c r="K225" s="1569"/>
      <c r="L225" s="1569"/>
      <c r="M225" s="1569"/>
      <c r="N225" s="1569"/>
      <c r="O225" s="1569"/>
      <c r="P225" s="1569"/>
    </row>
    <row r="226" spans="1:16">
      <c r="B226" s="1580" t="s">
        <v>51</v>
      </c>
      <c r="C226" s="1581" t="s">
        <v>6722</v>
      </c>
      <c r="D226" s="1569"/>
      <c r="E226" s="1569"/>
      <c r="F226" s="1569"/>
      <c r="G226" s="1569"/>
      <c r="H226" s="1569"/>
      <c r="I226" s="1569"/>
      <c r="J226" s="1569"/>
      <c r="K226" s="1569"/>
      <c r="L226" s="1569"/>
      <c r="M226" s="1569"/>
      <c r="N226" s="1569"/>
      <c r="O226" s="1569"/>
      <c r="P226" s="1569"/>
    </row>
    <row r="227" spans="1:16">
      <c r="B227" s="1569"/>
      <c r="C227" s="1569"/>
      <c r="D227" s="1569"/>
      <c r="E227" s="1569"/>
      <c r="F227" s="1569"/>
      <c r="G227" s="1569"/>
      <c r="H227" s="1569"/>
      <c r="I227" s="1569"/>
      <c r="J227" s="1569"/>
      <c r="K227" s="1569"/>
      <c r="L227" s="1569"/>
      <c r="M227" s="1569"/>
      <c r="N227" s="1569"/>
      <c r="O227" s="1569"/>
      <c r="P227" s="1569"/>
    </row>
    <row r="228" spans="1:16" ht="18.75">
      <c r="A228" s="1569"/>
      <c r="B228" s="1568" t="s">
        <v>6723</v>
      </c>
      <c r="C228" s="1568"/>
      <c r="D228" s="1569"/>
      <c r="E228" s="1569"/>
      <c r="F228" s="1569"/>
      <c r="G228" s="1569"/>
      <c r="H228" s="1569"/>
      <c r="I228" s="1569"/>
      <c r="J228" s="1569"/>
      <c r="K228" s="1569"/>
      <c r="L228" s="1569"/>
      <c r="M228" s="1569"/>
      <c r="N228" s="1569"/>
      <c r="O228" s="1569"/>
      <c r="P228" s="1569"/>
    </row>
    <row r="229" spans="1:16">
      <c r="A229" s="1569"/>
      <c r="B229" s="1580" t="s">
        <v>51</v>
      </c>
      <c r="C229" s="1581" t="s">
        <v>6724</v>
      </c>
      <c r="D229" s="1569"/>
      <c r="E229" s="1569"/>
      <c r="F229" s="1569"/>
      <c r="G229" s="1569"/>
      <c r="H229" s="1569"/>
      <c r="I229" s="1569"/>
      <c r="J229" s="1569"/>
      <c r="K229" s="1569"/>
      <c r="L229" s="1569"/>
      <c r="M229" s="1569"/>
      <c r="N229" s="1569"/>
      <c r="O229" s="1569"/>
      <c r="P229" s="1569"/>
    </row>
    <row r="230" spans="1:16">
      <c r="B230" s="1569"/>
      <c r="C230" s="1569"/>
      <c r="D230" s="1569"/>
      <c r="E230" s="1569"/>
      <c r="F230" s="1569"/>
      <c r="G230" s="1569"/>
      <c r="H230" s="1569"/>
      <c r="I230" s="1569"/>
      <c r="J230" s="1569"/>
      <c r="K230" s="1569"/>
      <c r="L230" s="1569"/>
      <c r="M230" s="1569"/>
      <c r="N230" s="1569"/>
      <c r="O230" s="1569"/>
      <c r="P230" s="1569"/>
    </row>
    <row r="231" spans="1:16" ht="18.75">
      <c r="B231" s="1568" t="s">
        <v>6725</v>
      </c>
      <c r="C231" s="1569"/>
      <c r="D231" s="1569"/>
      <c r="E231" s="1569"/>
      <c r="F231" s="1569"/>
      <c r="G231" s="1569"/>
      <c r="H231" s="1569"/>
      <c r="I231" s="1569"/>
      <c r="J231" s="1569"/>
      <c r="K231" s="1569"/>
      <c r="L231" s="1569"/>
      <c r="M231" s="1569"/>
      <c r="N231" s="1569"/>
      <c r="O231" s="1569"/>
      <c r="P231" s="1569"/>
    </row>
    <row r="232" spans="1:16">
      <c r="B232" s="1580" t="s">
        <v>51</v>
      </c>
      <c r="C232" s="1581" t="s">
        <v>6726</v>
      </c>
      <c r="D232" s="1569"/>
      <c r="E232" s="1569"/>
      <c r="F232" s="1569"/>
      <c r="G232" s="1569"/>
      <c r="H232" s="1569"/>
      <c r="I232" s="1569"/>
      <c r="J232" s="1569"/>
      <c r="K232" s="1569"/>
      <c r="L232" s="1569"/>
      <c r="M232" s="1569"/>
      <c r="N232" s="1569"/>
      <c r="O232" s="1569"/>
      <c r="P232" s="1569"/>
    </row>
    <row r="233" spans="1:16">
      <c r="B233" s="4698" t="s">
        <v>6727</v>
      </c>
      <c r="C233" s="4698"/>
      <c r="D233" s="1581" t="s">
        <v>6728</v>
      </c>
      <c r="E233" s="1569"/>
      <c r="F233" s="1569"/>
      <c r="G233" s="1569"/>
      <c r="H233" s="1569"/>
      <c r="I233" s="1569"/>
      <c r="J233" s="1569"/>
      <c r="K233" s="1569"/>
      <c r="L233" s="1569"/>
      <c r="M233" s="1569"/>
      <c r="N233" s="1569"/>
      <c r="O233" s="1569"/>
      <c r="P233" s="1569"/>
    </row>
    <row r="234" spans="1:16">
      <c r="B234" s="1569"/>
      <c r="C234" s="1569"/>
      <c r="D234" s="1569"/>
      <c r="E234" s="1569"/>
      <c r="F234" s="1569"/>
      <c r="G234" s="1569"/>
      <c r="H234" s="1569"/>
      <c r="I234" s="1569"/>
      <c r="J234" s="1569"/>
      <c r="K234" s="1569"/>
      <c r="L234" s="1569"/>
      <c r="M234" s="1569"/>
      <c r="N234" s="1569"/>
      <c r="O234" s="1569"/>
      <c r="P234" s="1569"/>
    </row>
    <row r="235" spans="1:16">
      <c r="B235" s="1569" t="s">
        <v>6729</v>
      </c>
      <c r="C235" s="1569"/>
      <c r="D235" s="1569"/>
      <c r="E235" s="1569"/>
      <c r="F235" s="1569"/>
      <c r="G235" s="1569"/>
      <c r="H235" s="1569"/>
      <c r="I235" s="1569"/>
      <c r="J235" s="1569"/>
      <c r="K235" s="1569"/>
      <c r="L235" s="1569"/>
      <c r="M235" s="1569" t="s">
        <v>6678</v>
      </c>
      <c r="N235" s="1569"/>
      <c r="O235" s="1569"/>
      <c r="P235" s="1569"/>
    </row>
    <row r="236" spans="1:16">
      <c r="B236" s="1569" t="s">
        <v>6730</v>
      </c>
      <c r="C236" s="1569"/>
      <c r="D236" s="1569"/>
      <c r="E236" s="1569"/>
      <c r="F236" s="1569"/>
      <c r="G236" s="1569"/>
      <c r="H236" s="1569"/>
      <c r="I236" s="1569"/>
      <c r="J236" s="1569"/>
      <c r="K236" s="1569"/>
      <c r="L236" s="1569"/>
      <c r="M236" s="1569"/>
      <c r="N236" s="1569"/>
      <c r="O236" s="1569"/>
      <c r="P236" s="1569"/>
    </row>
    <row r="237" spans="1:16">
      <c r="B237" s="1569" t="s">
        <v>6731</v>
      </c>
      <c r="C237" s="1569"/>
      <c r="D237" s="1569"/>
      <c r="E237" s="1569"/>
      <c r="F237" s="1569"/>
      <c r="G237" s="1569"/>
      <c r="H237" s="1569"/>
      <c r="I237" s="1569"/>
      <c r="J237" s="1569"/>
      <c r="K237" s="1569"/>
      <c r="L237" s="1569"/>
      <c r="M237" s="1569"/>
      <c r="N237" s="1569"/>
      <c r="O237" s="1569"/>
      <c r="P237" s="1569"/>
    </row>
    <row r="238" spans="1:16">
      <c r="B238" s="1569" t="s">
        <v>6732</v>
      </c>
      <c r="C238" s="1569"/>
      <c r="D238" s="1569"/>
      <c r="E238" s="1569"/>
      <c r="F238" s="1569"/>
      <c r="G238" s="1569"/>
      <c r="H238" s="1569"/>
      <c r="I238" s="1569"/>
      <c r="J238" s="1569"/>
      <c r="K238" s="1569"/>
      <c r="L238" s="1569"/>
      <c r="M238" s="1569"/>
      <c r="N238" s="1569"/>
      <c r="O238" s="1569"/>
      <c r="P238" s="1569"/>
    </row>
    <row r="239" spans="1:16">
      <c r="B239" s="1569" t="s">
        <v>6733</v>
      </c>
      <c r="C239" s="1569"/>
      <c r="D239" s="1569"/>
      <c r="E239" s="1569"/>
      <c r="F239" s="1569"/>
      <c r="G239" s="1569"/>
      <c r="H239" s="1569"/>
      <c r="I239" s="1569"/>
      <c r="J239" s="1569"/>
      <c r="K239" s="1569"/>
      <c r="L239" s="1569"/>
      <c r="M239" s="1569"/>
      <c r="N239" s="1569"/>
      <c r="O239" s="1569"/>
      <c r="P239" s="1569"/>
    </row>
    <row r="240" spans="1:16">
      <c r="B240" s="1569" t="s">
        <v>6734</v>
      </c>
      <c r="C240" s="1569"/>
      <c r="D240" s="1569"/>
      <c r="E240" s="1569"/>
      <c r="F240" s="1569"/>
      <c r="G240" s="1569"/>
      <c r="H240" s="1569"/>
      <c r="I240" s="1569"/>
      <c r="J240" s="1569"/>
      <c r="K240" s="1569"/>
      <c r="L240" s="1569"/>
      <c r="M240" s="1569" t="s">
        <v>6720</v>
      </c>
      <c r="N240" s="1569"/>
      <c r="O240" s="1569"/>
      <c r="P240" s="1569"/>
    </row>
    <row r="241" spans="1:16">
      <c r="B241" s="1569"/>
      <c r="C241" s="1569"/>
      <c r="D241" s="1569"/>
      <c r="E241" s="1569"/>
      <c r="F241" s="1569"/>
      <c r="G241" s="1569"/>
      <c r="H241" s="1569"/>
      <c r="I241" s="1569"/>
      <c r="J241" s="1569"/>
      <c r="K241" s="1569"/>
      <c r="L241" s="1569"/>
      <c r="M241" s="1569"/>
      <c r="N241" s="1569"/>
      <c r="O241" s="1569"/>
      <c r="P241" s="1569"/>
    </row>
    <row r="242" spans="1:16">
      <c r="B242" s="1569"/>
      <c r="C242" s="1569"/>
      <c r="D242" s="1569"/>
      <c r="E242" s="1569"/>
      <c r="F242" s="1569"/>
      <c r="G242" s="1569"/>
      <c r="H242" s="1569"/>
      <c r="I242" s="1569"/>
      <c r="J242" s="1569"/>
      <c r="K242" s="1569"/>
      <c r="L242" s="1569"/>
      <c r="M242" s="1569"/>
      <c r="N242" s="1569"/>
      <c r="O242" s="1569"/>
      <c r="P242" s="1569"/>
    </row>
    <row r="243" spans="1:16" s="75" customFormat="1" ht="21.75" customHeight="1">
      <c r="A243" s="1573"/>
      <c r="B243" s="1577"/>
      <c r="C243" s="1577" t="s">
        <v>627</v>
      </c>
      <c r="D243" s="369"/>
      <c r="E243" s="74"/>
      <c r="F243" s="74"/>
      <c r="G243" s="74"/>
      <c r="H243" s="74"/>
      <c r="I243" s="74"/>
      <c r="J243" s="74"/>
      <c r="K243" s="74"/>
      <c r="L243" s="74"/>
      <c r="M243" s="74"/>
      <c r="N243" s="74"/>
      <c r="O243" s="74"/>
      <c r="P243" s="74"/>
    </row>
    <row r="244" spans="1:16" ht="18">
      <c r="B244" s="1569"/>
      <c r="C244" s="1589"/>
      <c r="D244" s="1569"/>
      <c r="E244" s="1569"/>
      <c r="F244" s="1569"/>
      <c r="G244" s="1569"/>
      <c r="H244" s="1569"/>
      <c r="I244" s="1569"/>
      <c r="J244" s="1569"/>
      <c r="K244" s="1569"/>
      <c r="L244" s="1569"/>
      <c r="M244" s="1569"/>
      <c r="N244" s="1569"/>
      <c r="O244" s="1569"/>
      <c r="P244" s="1569"/>
    </row>
    <row r="245" spans="1:16" ht="18.75">
      <c r="B245" s="1568" t="s">
        <v>456</v>
      </c>
      <c r="C245" s="1569"/>
      <c r="D245" s="1569"/>
      <c r="E245" s="1569"/>
      <c r="F245" s="1569"/>
      <c r="G245" s="1569"/>
      <c r="H245" s="1569"/>
      <c r="I245" s="1569"/>
      <c r="J245" s="1569"/>
      <c r="K245" s="1569"/>
      <c r="L245" s="1569"/>
      <c r="M245" s="1569"/>
      <c r="N245" s="1569"/>
      <c r="O245" s="1569"/>
      <c r="P245" s="1569"/>
    </row>
    <row r="246" spans="1:16" ht="18.75">
      <c r="B246" s="1580" t="s">
        <v>628</v>
      </c>
      <c r="C246" s="1585" t="s">
        <v>6735</v>
      </c>
      <c r="D246" s="1569"/>
      <c r="E246" s="1569"/>
      <c r="F246" s="1569"/>
      <c r="G246" s="1569"/>
      <c r="H246" s="1569"/>
      <c r="I246" s="1569"/>
      <c r="J246" s="1569"/>
      <c r="K246" s="1569"/>
      <c r="L246" s="1569"/>
      <c r="M246" s="1569"/>
      <c r="N246" s="1569"/>
      <c r="O246" s="1569"/>
      <c r="P246" s="1569"/>
    </row>
    <row r="247" spans="1:16" ht="18">
      <c r="B247" s="1569"/>
      <c r="C247" s="1589"/>
      <c r="D247" s="1569"/>
      <c r="E247" s="1569"/>
      <c r="F247" s="1569"/>
      <c r="G247" s="1569"/>
      <c r="H247" s="1569"/>
      <c r="I247" s="1569"/>
      <c r="J247" s="1569"/>
      <c r="K247" s="1569"/>
      <c r="L247" s="1569"/>
      <c r="M247" s="1569"/>
      <c r="N247" s="1569"/>
      <c r="O247" s="1569"/>
      <c r="P247" s="1569"/>
    </row>
    <row r="248" spans="1:16" ht="18.75">
      <c r="B248" s="1568" t="s">
        <v>6736</v>
      </c>
      <c r="C248" s="1569"/>
      <c r="D248" s="1569"/>
      <c r="E248" s="1569"/>
      <c r="F248" s="1569"/>
      <c r="G248" s="1569"/>
      <c r="H248" s="1569"/>
      <c r="I248" s="1569"/>
      <c r="J248" s="1569"/>
      <c r="K248" s="1569"/>
      <c r="L248" s="1569"/>
      <c r="M248" s="1569"/>
      <c r="N248" s="1569"/>
      <c r="O248" s="1569"/>
      <c r="P248" s="1569"/>
    </row>
    <row r="249" spans="1:16" ht="18.75">
      <c r="B249" s="1580" t="s">
        <v>628</v>
      </c>
      <c r="C249" s="1585" t="s">
        <v>6737</v>
      </c>
      <c r="D249" s="1569"/>
      <c r="E249" s="1569"/>
      <c r="F249" s="1569"/>
      <c r="G249" s="1569"/>
      <c r="H249" s="1569"/>
      <c r="I249" s="1569"/>
      <c r="J249" s="1569"/>
      <c r="K249" s="1569"/>
      <c r="L249" s="1569"/>
      <c r="M249" s="1569"/>
      <c r="N249" s="1569"/>
      <c r="O249" s="1569"/>
      <c r="P249" s="1569"/>
    </row>
    <row r="250" spans="1:16" ht="18">
      <c r="B250" s="1569"/>
      <c r="C250" s="1589"/>
      <c r="D250" s="1569"/>
      <c r="E250" s="1569"/>
      <c r="F250" s="1569"/>
      <c r="G250" s="1569"/>
      <c r="H250" s="1569"/>
      <c r="I250" s="1569"/>
      <c r="J250" s="1569"/>
      <c r="K250" s="1569"/>
      <c r="L250" s="1569"/>
      <c r="M250" s="1569"/>
      <c r="N250" s="1569"/>
      <c r="O250" s="1569"/>
      <c r="P250" s="1569"/>
    </row>
    <row r="251" spans="1:16" ht="18.75">
      <c r="B251" s="1580" t="s">
        <v>628</v>
      </c>
      <c r="C251" s="1585" t="s">
        <v>630</v>
      </c>
      <c r="D251" s="1569"/>
      <c r="E251" s="1569"/>
      <c r="F251" s="1569"/>
      <c r="G251" s="1569"/>
      <c r="H251" s="1569"/>
      <c r="I251" s="1569"/>
      <c r="J251" s="1569"/>
      <c r="K251" s="1569" t="s">
        <v>629</v>
      </c>
      <c r="L251" s="1569"/>
      <c r="M251" s="1569"/>
      <c r="N251" s="1569"/>
      <c r="O251" s="1569"/>
      <c r="P251" s="1569"/>
    </row>
    <row r="252" spans="1:16" ht="18">
      <c r="B252" s="1569"/>
      <c r="C252" s="1589"/>
      <c r="D252" s="1569"/>
      <c r="E252" s="1569"/>
      <c r="F252" s="1569"/>
      <c r="G252" s="1569"/>
      <c r="H252" s="1569"/>
      <c r="I252" s="1569"/>
      <c r="J252" s="1569"/>
      <c r="K252" s="1569"/>
      <c r="L252" s="1569"/>
      <c r="M252" s="1569"/>
      <c r="N252" s="1569"/>
      <c r="O252" s="1569"/>
      <c r="P252" s="1569"/>
    </row>
    <row r="253" spans="1:16" ht="18.75">
      <c r="B253" s="1580" t="s">
        <v>51</v>
      </c>
      <c r="C253" s="1585" t="s">
        <v>631</v>
      </c>
      <c r="D253" s="1569"/>
      <c r="E253" s="1569"/>
      <c r="F253" s="1569"/>
      <c r="G253" s="1569"/>
      <c r="H253" s="1569"/>
      <c r="I253" s="1569"/>
      <c r="J253" s="1569"/>
      <c r="K253" s="1569"/>
      <c r="L253" s="1569"/>
      <c r="M253" s="1569"/>
      <c r="N253" s="1569"/>
      <c r="O253" s="1569"/>
      <c r="P253" s="1569"/>
    </row>
    <row r="254" spans="1:16" ht="18">
      <c r="B254" s="1569"/>
      <c r="C254" s="1589"/>
      <c r="D254" s="1569"/>
      <c r="E254" s="1569"/>
      <c r="F254" s="1569"/>
      <c r="G254" s="1569"/>
      <c r="H254" s="1569"/>
      <c r="I254" s="1569"/>
      <c r="J254" s="1569"/>
      <c r="K254" s="1569"/>
      <c r="L254" s="1569"/>
      <c r="M254" s="1569"/>
      <c r="N254" s="1569"/>
      <c r="O254" s="1569"/>
      <c r="P254" s="1569"/>
    </row>
    <row r="255" spans="1:16" ht="18.75">
      <c r="B255" s="1580" t="s">
        <v>51</v>
      </c>
      <c r="C255" s="1585" t="s">
        <v>633</v>
      </c>
      <c r="D255" s="1569"/>
      <c r="E255" s="1569"/>
      <c r="F255" s="1569"/>
      <c r="G255" s="1569"/>
      <c r="H255" s="1569"/>
      <c r="I255" s="1569"/>
      <c r="J255" s="1569"/>
      <c r="K255" s="1569" t="s">
        <v>632</v>
      </c>
      <c r="L255" s="1569"/>
      <c r="M255" s="1569"/>
      <c r="N255" s="1569"/>
      <c r="O255" s="1569"/>
      <c r="P255" s="1569"/>
    </row>
    <row r="256" spans="1:16" ht="18">
      <c r="B256" s="1569"/>
      <c r="C256" s="1589"/>
      <c r="D256" s="1569"/>
      <c r="E256" s="1569"/>
      <c r="F256" s="1569"/>
      <c r="G256" s="1569"/>
      <c r="H256" s="1569"/>
      <c r="I256" s="1569"/>
      <c r="J256" s="1569"/>
      <c r="K256" s="1569"/>
      <c r="L256" s="1569"/>
      <c r="M256" s="1569"/>
      <c r="N256" s="1569"/>
      <c r="O256" s="1569"/>
      <c r="P256" s="1569"/>
    </row>
    <row r="257" spans="2:16" ht="18.75">
      <c r="B257" s="1580" t="s">
        <v>51</v>
      </c>
      <c r="C257" s="1585" t="s">
        <v>635</v>
      </c>
      <c r="D257" s="1569"/>
      <c r="E257" s="1569"/>
      <c r="F257" s="1569"/>
      <c r="G257" s="1569"/>
      <c r="H257" s="1569"/>
      <c r="I257" s="1569"/>
      <c r="J257" s="1569"/>
      <c r="K257" s="1569" t="s">
        <v>634</v>
      </c>
      <c r="L257" s="1569"/>
      <c r="M257" s="1569"/>
      <c r="N257" s="1569"/>
      <c r="O257" s="1569"/>
      <c r="P257" s="1569"/>
    </row>
    <row r="258" spans="2:16" ht="18">
      <c r="B258" s="1569"/>
      <c r="C258" s="1589"/>
      <c r="D258" s="1569"/>
      <c r="E258" s="1569"/>
      <c r="F258" s="1569"/>
      <c r="G258" s="1569"/>
      <c r="H258" s="1569"/>
      <c r="I258" s="1569"/>
      <c r="J258" s="1569"/>
      <c r="K258" s="1569"/>
      <c r="L258" s="1569"/>
      <c r="M258" s="1569"/>
      <c r="N258" s="1569"/>
      <c r="O258" s="1569"/>
      <c r="P258" s="1569"/>
    </row>
    <row r="259" spans="2:16" ht="18.75">
      <c r="B259" s="1580" t="s">
        <v>51</v>
      </c>
      <c r="C259" s="1585" t="s">
        <v>637</v>
      </c>
      <c r="D259" s="1569"/>
      <c r="E259" s="1569"/>
      <c r="F259" s="1569"/>
      <c r="G259" s="1569"/>
      <c r="H259" s="1569"/>
      <c r="I259" s="1569"/>
      <c r="J259" s="1569"/>
      <c r="K259" s="1569" t="s">
        <v>636</v>
      </c>
      <c r="L259" s="1569"/>
      <c r="M259" s="1569"/>
      <c r="N259" s="1569"/>
      <c r="O259" s="1569"/>
      <c r="P259" s="1569"/>
    </row>
    <row r="260" spans="2:16" ht="18">
      <c r="B260" s="1569"/>
      <c r="C260" s="1589"/>
      <c r="D260" s="1569"/>
      <c r="E260" s="1569"/>
      <c r="F260" s="1569"/>
      <c r="G260" s="1569"/>
      <c r="H260" s="1569"/>
      <c r="I260" s="1569"/>
      <c r="J260" s="1569"/>
      <c r="K260" s="1569"/>
      <c r="L260" s="1569"/>
      <c r="M260" s="1569"/>
      <c r="N260" s="1569"/>
      <c r="O260" s="1569"/>
      <c r="P260" s="1569"/>
    </row>
    <row r="261" spans="2:16" ht="18.75">
      <c r="B261" s="1580" t="s">
        <v>51</v>
      </c>
      <c r="C261" s="1585" t="s">
        <v>639</v>
      </c>
      <c r="D261" s="1569"/>
      <c r="E261" s="1569"/>
      <c r="F261" s="1569"/>
      <c r="G261" s="1569"/>
      <c r="H261" s="1569"/>
      <c r="I261" s="1569"/>
      <c r="J261" s="1569"/>
      <c r="K261" s="1569" t="s">
        <v>638</v>
      </c>
      <c r="L261" s="1569"/>
      <c r="M261" s="1569"/>
      <c r="N261" s="1569"/>
      <c r="O261" s="1569"/>
      <c r="P261" s="1569"/>
    </row>
    <row r="262" spans="2:16" ht="18">
      <c r="B262" s="1569"/>
      <c r="C262" s="1589"/>
      <c r="D262" s="1569"/>
      <c r="E262" s="1569"/>
      <c r="F262" s="1569"/>
      <c r="G262" s="1569"/>
      <c r="H262" s="1569"/>
      <c r="I262" s="1569"/>
      <c r="J262" s="1569"/>
      <c r="K262" s="1569"/>
      <c r="L262" s="1569"/>
      <c r="M262" s="1569"/>
      <c r="N262" s="1569"/>
      <c r="O262" s="1569"/>
      <c r="P262" s="1569"/>
    </row>
    <row r="263" spans="2:16" ht="18.75">
      <c r="B263" s="1580" t="s">
        <v>51</v>
      </c>
      <c r="C263" s="1585" t="s">
        <v>1862</v>
      </c>
      <c r="D263" s="1569"/>
      <c r="E263" s="1569"/>
      <c r="F263" s="1569"/>
      <c r="G263" s="1569"/>
      <c r="H263" s="1569"/>
      <c r="I263" s="1569"/>
      <c r="J263" s="1569"/>
      <c r="K263" s="1569" t="s">
        <v>1861</v>
      </c>
      <c r="L263" s="1569"/>
      <c r="M263" s="1569"/>
      <c r="N263" s="1569"/>
      <c r="O263" s="1569"/>
      <c r="P263" s="1569"/>
    </row>
    <row r="264" spans="2:16" ht="18">
      <c r="B264" s="1569"/>
      <c r="C264" s="1589"/>
      <c r="D264" s="1569"/>
      <c r="E264" s="1569"/>
      <c r="F264" s="1569"/>
      <c r="G264" s="1569"/>
      <c r="H264" s="1569"/>
      <c r="I264" s="1569"/>
      <c r="J264" s="1569"/>
      <c r="K264" s="1569"/>
      <c r="L264" s="1569"/>
      <c r="M264" s="1569"/>
      <c r="N264" s="1569"/>
      <c r="O264" s="1569"/>
      <c r="P264" s="1569"/>
    </row>
    <row r="265" spans="2:16" ht="18.75">
      <c r="B265" s="1580" t="s">
        <v>51</v>
      </c>
      <c r="C265" s="1585" t="s">
        <v>641</v>
      </c>
      <c r="D265" s="1569"/>
      <c r="E265" s="1569"/>
      <c r="F265" s="1569"/>
      <c r="G265" s="1569"/>
      <c r="H265" s="1569"/>
      <c r="I265" s="1569"/>
      <c r="J265" s="1569"/>
      <c r="K265" s="1569" t="s">
        <v>640</v>
      </c>
      <c r="L265" s="1569"/>
      <c r="M265" s="1569"/>
      <c r="N265" s="1569"/>
      <c r="O265" s="1569"/>
      <c r="P265" s="1569"/>
    </row>
    <row r="266" spans="2:16" ht="18">
      <c r="B266" s="1569"/>
      <c r="C266" s="1589"/>
      <c r="D266" s="1569"/>
      <c r="E266" s="1569"/>
      <c r="F266" s="1569"/>
      <c r="G266" s="1569"/>
      <c r="H266" s="1569"/>
      <c r="I266" s="1569"/>
      <c r="J266" s="1569"/>
      <c r="K266" s="1569"/>
      <c r="L266" s="1569"/>
      <c r="M266" s="1569"/>
      <c r="N266" s="1569"/>
      <c r="O266" s="1569"/>
      <c r="P266" s="1569"/>
    </row>
    <row r="267" spans="2:16" ht="18.75">
      <c r="B267" s="1580" t="s">
        <v>628</v>
      </c>
      <c r="C267" s="1585" t="s">
        <v>642</v>
      </c>
      <c r="D267" s="1569"/>
      <c r="E267" s="1569"/>
      <c r="F267" s="1569"/>
      <c r="G267" s="1569"/>
      <c r="H267" s="1569"/>
      <c r="I267" s="1569"/>
      <c r="J267" s="1569"/>
      <c r="K267" s="1569"/>
      <c r="L267" s="1569"/>
      <c r="M267" s="1569"/>
      <c r="N267" s="1569"/>
      <c r="O267" s="1569"/>
      <c r="P267" s="1569"/>
    </row>
    <row r="268" spans="2:16" ht="18">
      <c r="B268" s="1569"/>
      <c r="C268" s="1589"/>
      <c r="D268" s="1569"/>
      <c r="E268" s="1569"/>
      <c r="F268" s="1569"/>
      <c r="G268" s="1569"/>
      <c r="H268" s="1569"/>
      <c r="I268" s="1569"/>
      <c r="J268" s="1569"/>
      <c r="K268" s="1569"/>
      <c r="L268" s="1569"/>
      <c r="M268" s="1569"/>
      <c r="N268" s="1569"/>
      <c r="O268" s="1569"/>
      <c r="P268" s="1569"/>
    </row>
    <row r="269" spans="2:16" ht="18.75">
      <c r="B269" s="1580" t="s">
        <v>51</v>
      </c>
      <c r="C269" s="1585" t="s">
        <v>643</v>
      </c>
      <c r="D269" s="1569"/>
      <c r="E269" s="1569"/>
      <c r="F269" s="1569"/>
      <c r="G269" s="1569"/>
      <c r="H269" s="1569"/>
      <c r="I269" s="1569"/>
      <c r="J269" s="1569"/>
      <c r="K269" s="1569"/>
      <c r="L269" s="1569"/>
      <c r="M269" s="1569"/>
      <c r="N269" s="1569"/>
      <c r="O269" s="1569"/>
      <c r="P269" s="1569"/>
    </row>
    <row r="270" spans="2:16" ht="18">
      <c r="B270" s="1569"/>
      <c r="C270" s="1589"/>
      <c r="D270" s="1569"/>
      <c r="E270" s="1569"/>
      <c r="F270" s="1569"/>
      <c r="G270" s="1569"/>
      <c r="H270" s="1569"/>
      <c r="I270" s="1569"/>
      <c r="J270" s="1569"/>
      <c r="K270" s="1569"/>
      <c r="L270" s="1569"/>
      <c r="M270" s="1569"/>
      <c r="N270" s="1569"/>
      <c r="O270" s="1569"/>
      <c r="P270" s="1569"/>
    </row>
    <row r="271" spans="2:16" ht="18.75">
      <c r="B271" s="1580" t="s">
        <v>51</v>
      </c>
      <c r="C271" s="1585" t="s">
        <v>1864</v>
      </c>
      <c r="D271" s="1569"/>
      <c r="E271" s="1569"/>
      <c r="F271" s="1569"/>
      <c r="G271" s="1569"/>
      <c r="H271" s="1569"/>
      <c r="I271" s="1569"/>
      <c r="J271" s="1569"/>
      <c r="K271" s="1569"/>
      <c r="L271" s="1569"/>
      <c r="M271" s="1569"/>
      <c r="N271" s="1569"/>
      <c r="O271" s="1569"/>
      <c r="P271" s="1569"/>
    </row>
    <row r="272" spans="2:16" ht="18">
      <c r="B272" s="1569"/>
      <c r="C272" s="1589"/>
      <c r="D272" s="1569"/>
      <c r="E272" s="1569"/>
      <c r="F272" s="1569"/>
      <c r="G272" s="1569"/>
      <c r="H272" s="1569"/>
      <c r="I272" s="1569"/>
      <c r="J272" s="1569"/>
      <c r="K272" s="1569"/>
      <c r="L272" s="1569"/>
      <c r="M272" s="1569"/>
      <c r="N272" s="1569"/>
      <c r="O272" s="1569"/>
      <c r="P272" s="1569"/>
    </row>
    <row r="273" spans="1:16" ht="18.75">
      <c r="B273" s="1580" t="s">
        <v>51</v>
      </c>
      <c r="C273" s="1585" t="s">
        <v>1865</v>
      </c>
      <c r="D273" s="1569"/>
      <c r="E273" s="1569"/>
      <c r="F273" s="1569"/>
      <c r="G273" s="1569"/>
      <c r="H273" s="1569"/>
      <c r="I273" s="1569"/>
      <c r="J273" s="1569"/>
      <c r="K273" s="1569"/>
      <c r="L273" s="1569"/>
      <c r="M273" s="1569"/>
      <c r="N273" s="1569"/>
      <c r="O273" s="1569"/>
      <c r="P273" s="1569"/>
    </row>
    <row r="274" spans="1:16" ht="18">
      <c r="B274" s="1569"/>
      <c r="C274" s="1589"/>
      <c r="D274" s="1569"/>
      <c r="E274" s="1569"/>
      <c r="F274" s="1569"/>
      <c r="G274" s="1569"/>
      <c r="H274" s="1569"/>
      <c r="I274" s="1569"/>
      <c r="J274" s="1569"/>
      <c r="K274" s="1569"/>
      <c r="L274" s="1569"/>
      <c r="M274" s="1569"/>
      <c r="N274" s="1569"/>
      <c r="O274" s="1569"/>
      <c r="P274" s="1569"/>
    </row>
    <row r="275" spans="1:16" ht="18.75">
      <c r="B275" s="1580" t="s">
        <v>51</v>
      </c>
      <c r="C275" s="1585" t="s">
        <v>1867</v>
      </c>
      <c r="D275" s="1569"/>
      <c r="E275" s="1569"/>
      <c r="F275" s="1569"/>
      <c r="G275" s="1569"/>
      <c r="H275" s="1569"/>
      <c r="I275" s="1569"/>
      <c r="J275" s="1569"/>
      <c r="K275" s="1569"/>
      <c r="L275" s="1569"/>
      <c r="M275" s="1569"/>
      <c r="N275" s="1569"/>
      <c r="O275" s="1569"/>
      <c r="P275" s="1569"/>
    </row>
    <row r="276" spans="1:16" ht="18">
      <c r="B276" s="1569"/>
      <c r="C276" s="1589"/>
      <c r="D276" s="1569"/>
      <c r="E276" s="1569"/>
      <c r="F276" s="1569"/>
      <c r="G276" s="1569"/>
      <c r="H276" s="1569"/>
      <c r="I276" s="1569"/>
      <c r="J276" s="1569"/>
      <c r="K276" s="1569"/>
      <c r="L276" s="1569"/>
      <c r="M276" s="1569"/>
      <c r="N276" s="1569"/>
      <c r="O276" s="1569"/>
      <c r="P276" s="1569"/>
    </row>
    <row r="277" spans="1:16" ht="18.75">
      <c r="B277" s="1580" t="s">
        <v>51</v>
      </c>
      <c r="C277" s="1585" t="s">
        <v>1847</v>
      </c>
      <c r="D277" s="1569"/>
      <c r="E277" s="1569"/>
      <c r="F277" s="1569"/>
      <c r="G277" s="1569"/>
      <c r="H277" s="1569"/>
      <c r="I277" s="1569"/>
      <c r="J277" s="1569"/>
      <c r="K277" s="1569"/>
      <c r="L277" s="1569"/>
      <c r="M277" s="1569"/>
      <c r="N277" s="1569" t="s">
        <v>1762</v>
      </c>
      <c r="O277" s="1569"/>
      <c r="P277" s="1569"/>
    </row>
    <row r="278" spans="1:16">
      <c r="B278" s="1569"/>
      <c r="C278" s="1569"/>
      <c r="D278" s="1569"/>
      <c r="E278" s="1569"/>
      <c r="F278" s="1569"/>
      <c r="G278" s="1569"/>
      <c r="H278" s="1569"/>
      <c r="I278" s="1569"/>
      <c r="J278" s="1569"/>
      <c r="K278" s="1569"/>
      <c r="L278" s="1569"/>
      <c r="M278" s="1569"/>
      <c r="N278" s="1569"/>
      <c r="O278" s="1569"/>
      <c r="P278" s="1569"/>
    </row>
    <row r="279" spans="1:16" ht="18">
      <c r="B279" s="1580" t="s">
        <v>51</v>
      </c>
      <c r="C279" s="1589" t="s">
        <v>1850</v>
      </c>
      <c r="D279" s="1569"/>
      <c r="E279" s="1569"/>
      <c r="F279" s="1569"/>
      <c r="G279" s="1569"/>
      <c r="H279" s="1569"/>
      <c r="I279" s="1569"/>
      <c r="J279" s="1569"/>
      <c r="K279" s="1569"/>
      <c r="L279" s="1569"/>
      <c r="M279" s="1569" t="s">
        <v>1851</v>
      </c>
      <c r="N279" s="1569"/>
      <c r="O279" s="1569"/>
      <c r="P279" s="1569"/>
    </row>
    <row r="280" spans="1:16" ht="18">
      <c r="B280" s="1569"/>
      <c r="C280" s="1589"/>
      <c r="D280" s="1569"/>
      <c r="E280" s="1569"/>
      <c r="F280" s="1569"/>
      <c r="G280" s="1569"/>
      <c r="H280" s="1569"/>
      <c r="I280" s="1569"/>
      <c r="J280" s="1569"/>
      <c r="K280" s="1569"/>
      <c r="L280" s="1569"/>
      <c r="M280" s="1569"/>
      <c r="N280" s="1569"/>
      <c r="O280" s="1569"/>
      <c r="P280" s="1569"/>
    </row>
    <row r="281" spans="1:16" ht="18.75">
      <c r="B281" s="1580" t="s">
        <v>63</v>
      </c>
      <c r="C281" s="1585" t="s">
        <v>1825</v>
      </c>
      <c r="D281" s="1569"/>
      <c r="E281" s="1569"/>
      <c r="F281" s="1569"/>
      <c r="G281" s="1569"/>
      <c r="H281" s="1569"/>
      <c r="I281" s="1569"/>
      <c r="J281" s="1569"/>
      <c r="K281" s="1569"/>
      <c r="L281" s="1569"/>
      <c r="M281" s="1569"/>
      <c r="N281" s="1569"/>
      <c r="O281" s="1569"/>
      <c r="P281" s="1569"/>
    </row>
    <row r="282" spans="1:16">
      <c r="B282" s="1569"/>
      <c r="C282" s="1569"/>
      <c r="D282" s="1569"/>
      <c r="E282" s="1569"/>
      <c r="F282" s="1569"/>
      <c r="G282" s="1569"/>
      <c r="H282" s="1569"/>
      <c r="I282" s="1569"/>
      <c r="J282" s="1569"/>
      <c r="K282" s="1569"/>
      <c r="L282" s="1569"/>
      <c r="M282" s="1569"/>
      <c r="N282" s="1569"/>
      <c r="O282" s="1569"/>
      <c r="P282" s="1569"/>
    </row>
    <row r="283" spans="1:16" s="75" customFormat="1" ht="39.950000000000003" customHeight="1">
      <c r="A283" s="324"/>
      <c r="B283" s="1590" t="s">
        <v>1868</v>
      </c>
      <c r="C283" s="324"/>
      <c r="D283" s="324"/>
      <c r="E283" s="324"/>
      <c r="F283" s="324"/>
      <c r="G283" s="324"/>
      <c r="H283" s="324"/>
      <c r="I283" s="324"/>
      <c r="J283" s="324"/>
      <c r="K283" s="324"/>
      <c r="L283" s="324"/>
      <c r="M283" s="324"/>
      <c r="N283" s="324"/>
      <c r="O283" s="324"/>
      <c r="P283" s="324"/>
    </row>
    <row r="284" spans="1:16" s="75" customFormat="1" ht="24" customHeight="1">
      <c r="A284" s="324"/>
      <c r="B284" s="1591" t="s">
        <v>1869</v>
      </c>
      <c r="C284" s="324"/>
      <c r="D284" s="324"/>
      <c r="E284" s="324"/>
      <c r="F284" s="324"/>
      <c r="G284" s="324"/>
      <c r="H284" s="324"/>
      <c r="I284" s="324"/>
      <c r="J284" s="324"/>
      <c r="K284" s="324"/>
      <c r="L284" s="324"/>
      <c r="M284" s="324"/>
      <c r="N284" s="324"/>
      <c r="O284" s="324"/>
      <c r="P284" s="324"/>
    </row>
    <row r="285" spans="1:16" s="78" customFormat="1" ht="39.950000000000003" customHeight="1">
      <c r="A285" s="324"/>
      <c r="B285" s="1592" t="s">
        <v>66</v>
      </c>
      <c r="C285" s="362"/>
      <c r="D285" s="324"/>
      <c r="E285" s="324"/>
      <c r="F285" s="324"/>
      <c r="G285" s="324"/>
      <c r="H285" s="324"/>
      <c r="I285" s="556"/>
      <c r="J285" s="324"/>
      <c r="K285" s="324"/>
      <c r="L285" s="556"/>
      <c r="M285" s="556"/>
      <c r="N285" s="556"/>
      <c r="O285" s="556"/>
      <c r="P285" s="1593" t="s">
        <v>6738</v>
      </c>
    </row>
  </sheetData>
  <mergeCells count="6">
    <mergeCell ref="B233:C233"/>
    <mergeCell ref="B2:P4"/>
    <mergeCell ref="B5:P7"/>
    <mergeCell ref="B189:C189"/>
    <mergeCell ref="B219:C219"/>
    <mergeCell ref="B223:C223"/>
  </mergeCells>
  <hyperlinks>
    <hyperlink ref="C16" r:id="rId1" xr:uid="{099AE20B-3EE9-4529-B28B-9EFE0832E9BE}"/>
    <hyperlink ref="C36" r:id="rId2" xr:uid="{49C87F9B-1219-4F45-BDCA-2E1106DEF0EE}"/>
    <hyperlink ref="C39" r:id="rId3" xr:uid="{AA4C511A-5737-4854-9FFA-0E277F9F5B66}"/>
    <hyperlink ref="C45" r:id="rId4" xr:uid="{D5AA701A-15F4-422F-B827-A15D908E81F8}"/>
    <hyperlink ref="C18" r:id="rId5" xr:uid="{7BEAF7D2-C2C8-4855-96B4-9C27FBDAF22A}"/>
    <hyperlink ref="C188" r:id="rId6" xr:uid="{48B18588-1C12-4972-B96B-24CCF3A6EDD0}"/>
    <hyperlink ref="D189" r:id="rId7" xr:uid="{0464F8AA-73D8-43D1-935C-4CFD9B2A5820}"/>
    <hyperlink ref="C218" r:id="rId8" xr:uid="{1DFD864F-8DF4-47B4-8BBE-0E4060F620EC}"/>
    <hyperlink ref="D219" r:id="rId9" xr:uid="{E10EEEE9-DB76-4725-8869-9A92B1F71966}"/>
    <hyperlink ref="C222" r:id="rId10" xr:uid="{F9C223FC-8035-437C-9836-6F82605DE991}"/>
    <hyperlink ref="C232" r:id="rId11" xr:uid="{AB7041C1-7FCE-435F-89C7-5238B2D062B4}"/>
    <hyperlink ref="C149" r:id="rId12" xr:uid="{9E31E682-22A1-4794-8AD7-18C8CB14B925}"/>
    <hyperlink ref="C171" r:id="rId13" xr:uid="{A90F47A0-C931-4460-81B5-35152B628EE4}"/>
    <hyperlink ref="C174" r:id="rId14" xr:uid="{6BD8906F-50D1-42DD-BB13-33B29E5AB5DA}"/>
    <hyperlink ref="C177" r:id="rId15" xr:uid="{9969461B-F5F9-4318-8835-283B85B8A0C2}"/>
    <hyperlink ref="C183" r:id="rId16" xr:uid="{0D43BF4A-9478-4C18-8F2D-DBB24AE7B51A}"/>
    <hyperlink ref="C201" r:id="rId17" xr:uid="{A293CF8D-EA1B-438C-882A-978196A285E5}"/>
    <hyperlink ref="C195" r:id="rId18" xr:uid="{715728C2-8BBD-42DC-AFCA-4F3C0814A386}"/>
    <hyperlink ref="C198" r:id="rId19" xr:uid="{D3EF4C39-D0A0-4850-AC31-6C5E8D7727C4}"/>
    <hyperlink ref="C13" r:id="rId20" xr:uid="{10A12979-A581-4D33-B61E-3F6AEBFAC7C9}"/>
    <hyperlink ref="C180" r:id="rId21" xr:uid="{92DB0442-563D-48A2-9CDF-383F2093B738}"/>
    <hyperlink ref="C209" r:id="rId22" xr:uid="{93CD45D3-4DF0-4F58-9548-7C651353C446}"/>
    <hyperlink ref="C212" r:id="rId23" xr:uid="{9468C1EA-CAE5-4C9F-A936-5E327222730E}"/>
    <hyperlink ref="C215" r:id="rId24" xr:uid="{36A01AA7-6B38-46C2-A389-39F6C896B8A4}"/>
    <hyperlink ref="C134" r:id="rId25" xr:uid="{EB2AD268-CF04-4D47-9489-DBB89D872446}"/>
    <hyperlink ref="C110" r:id="rId26" xr:uid="{E9CA5C53-EB24-4E83-8C69-55AAA7ED815B}"/>
    <hyperlink ref="C152" r:id="rId27" xr:uid="{4F37D93F-A579-4227-BA47-364867B9F3B3}"/>
    <hyperlink ref="C226" r:id="rId28" xr:uid="{3763F411-332D-4DB2-B59C-386C5784E022}"/>
    <hyperlink ref="C146" r:id="rId29" xr:uid="{3D063777-BFD9-4A8E-A332-6721CA657E6B}"/>
    <hyperlink ref="C140" r:id="rId30" xr:uid="{B366C9D9-E7C8-4415-819C-50F6CD6016F6}"/>
    <hyperlink ref="C137" r:id="rId31" xr:uid="{F7ED8BDB-D90D-40F6-B779-2A4DA4C28C5F}"/>
    <hyperlink ref="C92" r:id="rId32" xr:uid="{EED08991-99CA-439F-8FF4-9F3BA174D8E8}"/>
    <hyperlink ref="C115" r:id="rId33" xr:uid="{9AC538BE-BEA1-429B-95FB-A05DF980696E}"/>
    <hyperlink ref="C95" r:id="rId34" xr:uid="{F3033666-FEF4-4B4A-8F75-8495B77FC336}"/>
    <hyperlink ref="C101" r:id="rId35" xr:uid="{429BB1CC-C70D-4698-9F14-2A6D09B1C293}"/>
    <hyperlink ref="C128" r:id="rId36" xr:uid="{87CC10AD-CCB2-44DE-A630-34FD7DBB6D5A}"/>
    <hyperlink ref="C169" r:id="rId37" xr:uid="{698277F3-883A-4AC8-B473-6A32AC7732B6}"/>
    <hyperlink ref="C192" r:id="rId38" xr:uid="{9BE6FC40-17DB-40D4-9F8A-E94B78EDF918}"/>
    <hyperlink ref="C143" r:id="rId39" xr:uid="{7AF397B5-DD64-4056-931F-AC004615C8FE}"/>
    <hyperlink ref="C87" r:id="rId40" xr:uid="{3542502E-948A-4478-A139-1AEC70D80531}"/>
    <hyperlink ref="C62" r:id="rId41" xr:uid="{CF96D3DF-47C0-4B25-8F2C-1921097B6467}"/>
    <hyperlink ref="C166" r:id="rId42" xr:uid="{6FFBFF72-3492-4F34-A307-2DC229A25866}"/>
    <hyperlink ref="D233" r:id="rId43" xr:uid="{52047263-93A2-4CA2-B39F-595E44BB3EDA}"/>
    <hyperlink ref="C131" r:id="rId44" xr:uid="{3743A426-2199-4497-BABA-58986E30C532}"/>
    <hyperlink ref="D223" r:id="rId45" xr:uid="{6DCCFA78-CD4A-467D-8DD5-6F90BCC357B0}"/>
    <hyperlink ref="C42" r:id="rId46" xr:uid="{3218EB99-76C0-4B39-A757-46D54112F2B7}"/>
    <hyperlink ref="C118" r:id="rId47" xr:uid="{B4B468BC-61BA-450D-8A4D-7C6CDE376165}"/>
    <hyperlink ref="C155" r:id="rId48" xr:uid="{BAE2E0C5-7119-4A9B-AA00-45E64CC935AB}"/>
    <hyperlink ref="C158" r:id="rId49" xr:uid="{E57F88A4-F4AA-4B76-8418-3037DA5E73A9}"/>
    <hyperlink ref="C161" r:id="rId50" xr:uid="{A8985085-9A53-411E-B22B-4ECDD096D5D7}"/>
    <hyperlink ref="C105" r:id="rId51" display="Faire des SI imbriqués dans Excel" xr:uid="{B1B6A22D-5870-47F6-9D4D-FEA39F205204}"/>
    <hyperlink ref="C251" r:id="rId52" xr:uid="{358CF6EA-E0BF-464D-8882-ED63980AC375}"/>
    <hyperlink ref="C275" r:id="rId53" xr:uid="{25118BF1-D3CA-4D04-A307-7F61D3B7757B}"/>
    <hyperlink ref="C103" r:id="rId54" xr:uid="{52D471A3-61B0-46B4-A7FE-2AA1009064BB}"/>
    <hyperlink ref="C273" r:id="rId55" xr:uid="{02D09F96-D4DB-4BA2-839B-84E1AFFB6813}"/>
    <hyperlink ref="C271" r:id="rId56" xr:uid="{0BB6A20F-9A75-49FC-96E6-442ABB3F60F7}"/>
    <hyperlink ref="C89" r:id="rId57" xr:uid="{17BDA5A2-7D83-4BBC-90B1-17A2CC8AB4D3}"/>
    <hyperlink ref="C269" r:id="rId58" xr:uid="{2CE31A55-9AE5-4282-931C-E83369AE4F3C}"/>
    <hyperlink ref="C267" r:id="rId59" xr:uid="{598A5AED-DE9B-4240-9490-553F8C7A912F}"/>
    <hyperlink ref="C281" r:id="rId60" xr:uid="{BAC5BC0A-1CD8-4FB4-8C01-4980916FB7E0}"/>
    <hyperlink ref="C107" r:id="rId61" xr:uid="{B94EEE4A-D0DC-4F13-8DB0-80AA7EE43AEE}"/>
    <hyperlink ref="C277" r:id="rId62" xr:uid="{ECD1F265-D284-43A3-8B1C-B1D7F86AE656}"/>
    <hyperlink ref="C121" r:id="rId63" xr:uid="{A92F96F5-7F74-4168-97D9-F805EBE42ED9}"/>
    <hyperlink ref="C279" r:id="rId64" xr:uid="{6A22FFDF-C8BC-47A5-BE73-0596978730B4}"/>
    <hyperlink ref="C263" r:id="rId65" xr:uid="{A73E0EAF-A9D5-49B2-942E-65EAA9D4F567}"/>
    <hyperlink ref="C253" r:id="rId66" xr:uid="{56106DB7-0A97-4C0F-9A7B-B58965EF5460}"/>
    <hyperlink ref="C265" r:id="rId67" xr:uid="{FA25A990-B673-4A62-9733-92090B765DD6}"/>
    <hyperlink ref="C261" r:id="rId68" xr:uid="{F30E3310-D915-46EE-B2AF-C4825A4BDDA3}"/>
    <hyperlink ref="C259" r:id="rId69" xr:uid="{6F39FB4B-6005-46D0-8C8B-A904D3BD9FCB}"/>
    <hyperlink ref="C257" r:id="rId70" xr:uid="{E065F3BB-AA27-4567-AED1-F131E6694B23}"/>
    <hyperlink ref="C255" r:id="rId71" xr:uid="{95FDC927-1573-4D8E-A2FF-8617C8B3C4E6}"/>
    <hyperlink ref="C123" r:id="rId72" xr:uid="{A27C3657-5D44-4B63-9BD3-5E954B896DDD}"/>
    <hyperlink ref="C125" r:id="rId73" xr:uid="{6701D9C4-A9DB-4668-A6A6-6126B80D6738}"/>
    <hyperlink ref="C246" r:id="rId74" xr:uid="{9BB56F83-9391-4D9B-9CBE-2FB353E9D779}"/>
    <hyperlink ref="C249" r:id="rId75" xr:uid="{86B79847-B3B3-4743-AB92-429A374C000A}"/>
  </hyperlinks>
  <pageMargins left="0.7" right="0.7" top="0.75" bottom="0.75" header="0.3" footer="0.3"/>
  <pageSetup paperSize="9" orientation="portrait" r:id="rId7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DA49A-4E59-4878-A69D-0650712DC9C0}">
  <dimension ref="A1:AR227"/>
  <sheetViews>
    <sheetView zoomScale="75" zoomScaleNormal="75" workbookViewId="0">
      <selection activeCell="X97" sqref="X97"/>
    </sheetView>
  </sheetViews>
  <sheetFormatPr baseColWidth="10" defaultRowHeight="12.75"/>
  <cols>
    <col min="1" max="27" width="15.7109375" style="75" customWidth="1"/>
    <col min="28" max="16384" width="11.42578125" style="75"/>
  </cols>
  <sheetData>
    <row r="1" spans="1:33" ht="30" customHeight="1">
      <c r="A1" s="6">
        <f t="shared" ref="A1:AA1" ca="1" si="0">CELL("largeur",A1)</f>
        <v>15</v>
      </c>
      <c r="B1" s="6">
        <f t="shared" ca="1" si="0"/>
        <v>15</v>
      </c>
      <c r="C1" s="6">
        <f t="shared" ca="1" si="0"/>
        <v>15</v>
      </c>
      <c r="D1" s="6">
        <f t="shared" ca="1" si="0"/>
        <v>15</v>
      </c>
      <c r="E1" s="6">
        <f t="shared" ca="1" si="0"/>
        <v>15</v>
      </c>
      <c r="F1" s="6">
        <f t="shared" ca="1" si="0"/>
        <v>15</v>
      </c>
      <c r="G1" s="6">
        <f t="shared" ca="1" si="0"/>
        <v>15</v>
      </c>
      <c r="H1" s="6">
        <f t="shared" ca="1" si="0"/>
        <v>15</v>
      </c>
      <c r="I1" s="6">
        <f t="shared" ca="1" si="0"/>
        <v>15</v>
      </c>
      <c r="J1" s="6">
        <f t="shared" ca="1" si="0"/>
        <v>15</v>
      </c>
      <c r="K1" s="6">
        <f t="shared" ca="1" si="0"/>
        <v>15</v>
      </c>
      <c r="L1" s="6">
        <f t="shared" ca="1" si="0"/>
        <v>15</v>
      </c>
      <c r="M1" s="6">
        <f t="shared" ca="1" si="0"/>
        <v>15</v>
      </c>
      <c r="N1" s="6">
        <f t="shared" ca="1" si="0"/>
        <v>15</v>
      </c>
      <c r="O1" s="6">
        <f t="shared" ca="1" si="0"/>
        <v>15</v>
      </c>
      <c r="P1" s="6">
        <f t="shared" ca="1" si="0"/>
        <v>15</v>
      </c>
      <c r="Q1" s="6">
        <f t="shared" ca="1" si="0"/>
        <v>15</v>
      </c>
      <c r="R1" s="6">
        <f t="shared" ca="1" si="0"/>
        <v>15</v>
      </c>
      <c r="S1" s="6">
        <f t="shared" ca="1" si="0"/>
        <v>15</v>
      </c>
      <c r="T1" s="6">
        <f t="shared" ca="1" si="0"/>
        <v>15</v>
      </c>
      <c r="U1" s="6">
        <f t="shared" ca="1" si="0"/>
        <v>15</v>
      </c>
      <c r="V1" s="6">
        <f t="shared" ca="1" si="0"/>
        <v>15</v>
      </c>
      <c r="W1" s="6">
        <f t="shared" ca="1" si="0"/>
        <v>15</v>
      </c>
      <c r="X1" s="6">
        <f t="shared" ca="1" si="0"/>
        <v>15</v>
      </c>
      <c r="Y1" s="6">
        <f t="shared" ca="1" si="0"/>
        <v>15</v>
      </c>
      <c r="Z1" s="6">
        <f t="shared" ca="1" si="0"/>
        <v>15</v>
      </c>
      <c r="AA1" s="6">
        <f t="shared" ca="1" si="0"/>
        <v>15</v>
      </c>
    </row>
    <row r="2" spans="1:33" ht="30" customHeight="1">
      <c r="A2" s="324"/>
      <c r="B2" s="74"/>
      <c r="C2" s="74"/>
      <c r="D2" s="74"/>
      <c r="E2" s="74"/>
      <c r="F2" s="74"/>
      <c r="G2" s="74"/>
      <c r="H2" s="74"/>
      <c r="I2" s="74"/>
      <c r="J2" s="74"/>
      <c r="K2" s="74"/>
      <c r="L2" s="74"/>
      <c r="M2" s="74"/>
      <c r="N2" s="74"/>
      <c r="O2" s="74"/>
      <c r="P2" s="74"/>
      <c r="Q2" s="74"/>
      <c r="R2" s="74"/>
      <c r="S2" s="74"/>
      <c r="T2" s="74"/>
      <c r="U2" s="74"/>
      <c r="V2" s="74"/>
      <c r="W2" s="74"/>
      <c r="X2" s="74"/>
      <c r="Y2" s="74"/>
      <c r="Z2" s="74"/>
      <c r="AA2" s="74"/>
    </row>
    <row r="3" spans="1:33" ht="30" customHeight="1">
      <c r="A3" s="324"/>
      <c r="B3" s="372" t="s">
        <v>1871</v>
      </c>
      <c r="C3" s="324"/>
      <c r="D3" s="324"/>
      <c r="E3" s="324"/>
      <c r="F3" s="324"/>
      <c r="G3" s="324"/>
      <c r="H3" s="324"/>
      <c r="I3" s="2145"/>
      <c r="J3" s="324"/>
      <c r="K3" s="324"/>
      <c r="L3" s="2145"/>
      <c r="M3" s="2145"/>
      <c r="N3" s="2145"/>
      <c r="O3" s="2145"/>
      <c r="P3" s="373" t="s">
        <v>1934</v>
      </c>
      <c r="Q3" s="74"/>
      <c r="R3" s="74"/>
      <c r="S3" s="74"/>
      <c r="T3" s="74"/>
      <c r="U3" s="373"/>
      <c r="V3" s="74"/>
      <c r="W3" s="74"/>
      <c r="X3" s="74"/>
      <c r="Y3" s="74"/>
      <c r="Z3" s="74"/>
      <c r="AA3" s="74"/>
    </row>
    <row r="4" spans="1:33" ht="30" customHeight="1">
      <c r="A4" s="324"/>
      <c r="B4" s="372" t="s">
        <v>1872</v>
      </c>
      <c r="C4" s="74"/>
      <c r="D4" s="74"/>
      <c r="E4" s="74"/>
      <c r="F4" s="74"/>
      <c r="G4" s="74"/>
      <c r="H4" s="74"/>
      <c r="I4" s="74"/>
      <c r="J4" s="74"/>
      <c r="K4" s="74"/>
      <c r="L4" s="74"/>
      <c r="M4" s="74"/>
      <c r="N4" s="74"/>
      <c r="O4" s="74"/>
      <c r="P4" s="373" t="s">
        <v>61</v>
      </c>
      <c r="Q4" s="74"/>
      <c r="R4" s="74"/>
      <c r="S4" s="74"/>
      <c r="T4" s="74"/>
      <c r="U4" s="373"/>
      <c r="V4" s="74"/>
      <c r="W4" s="74"/>
      <c r="X4" s="74"/>
      <c r="Y4" s="74"/>
      <c r="Z4" s="74"/>
      <c r="AA4" s="74"/>
    </row>
    <row r="5" spans="1:33" ht="30" customHeight="1">
      <c r="A5" s="324"/>
      <c r="B5" s="74"/>
      <c r="C5" s="74"/>
      <c r="D5" s="74"/>
      <c r="E5" s="74"/>
      <c r="F5" s="74"/>
      <c r="G5" s="74"/>
      <c r="H5" s="74"/>
      <c r="I5" s="74"/>
      <c r="J5" s="74"/>
      <c r="K5" s="74"/>
      <c r="L5" s="74"/>
      <c r="M5" s="74"/>
      <c r="N5" s="74"/>
      <c r="O5" s="74"/>
      <c r="P5" s="74"/>
      <c r="Q5" s="74"/>
      <c r="R5" s="74"/>
      <c r="S5" s="74"/>
      <c r="T5" s="74"/>
      <c r="U5" s="74"/>
      <c r="V5" s="74"/>
      <c r="W5" s="74"/>
      <c r="X5" s="74"/>
      <c r="Y5" s="74"/>
      <c r="Z5" s="74"/>
      <c r="AA5" s="74"/>
    </row>
    <row r="6" spans="1:33" s="78" customFormat="1" ht="40.5" customHeight="1">
      <c r="A6" s="324"/>
      <c r="B6" s="327"/>
      <c r="C6" s="374" t="s">
        <v>118</v>
      </c>
      <c r="D6" s="74"/>
      <c r="E6" s="74"/>
      <c r="F6" s="74"/>
      <c r="G6" s="74"/>
      <c r="H6" s="74"/>
      <c r="I6" s="74"/>
      <c r="J6" s="74"/>
      <c r="K6" s="74"/>
      <c r="L6" s="74"/>
      <c r="M6" s="2145"/>
      <c r="N6" s="74"/>
      <c r="O6" s="74"/>
      <c r="P6" s="74"/>
      <c r="Q6" s="74"/>
      <c r="R6" s="74"/>
      <c r="S6" s="74"/>
      <c r="T6" s="74"/>
      <c r="U6" s="74"/>
      <c r="V6" s="74"/>
      <c r="W6" s="74"/>
      <c r="X6" s="74"/>
      <c r="Y6" s="74"/>
      <c r="Z6" s="74"/>
      <c r="AA6" s="74"/>
      <c r="AG6" s="75"/>
    </row>
    <row r="7" spans="1:33" s="78" customFormat="1" ht="40.5" customHeight="1">
      <c r="A7" s="324"/>
      <c r="B7" s="327"/>
      <c r="C7" s="323"/>
      <c r="D7" s="74"/>
      <c r="E7" s="375" t="s">
        <v>1873</v>
      </c>
      <c r="F7" s="74"/>
      <c r="G7" s="376" t="s">
        <v>1874</v>
      </c>
      <c r="H7" s="74"/>
      <c r="I7" s="74"/>
      <c r="J7" s="74"/>
      <c r="K7" s="74"/>
      <c r="L7" s="375" t="s">
        <v>1873</v>
      </c>
      <c r="M7" s="74"/>
      <c r="N7" s="376" t="s">
        <v>1874</v>
      </c>
      <c r="O7" s="74"/>
      <c r="P7" s="74"/>
      <c r="Q7" s="74"/>
      <c r="R7" s="74"/>
      <c r="S7" s="74"/>
      <c r="T7" s="74"/>
      <c r="U7" s="74"/>
      <c r="V7" s="74"/>
      <c r="W7" s="74"/>
      <c r="X7" s="74"/>
      <c r="Y7" s="74"/>
      <c r="Z7" s="74"/>
      <c r="AA7" s="74"/>
      <c r="AG7" s="75"/>
    </row>
    <row r="8" spans="1:33" s="78" customFormat="1" ht="40.5" customHeight="1">
      <c r="A8" s="324"/>
      <c r="B8" s="327"/>
      <c r="C8" s="81"/>
      <c r="D8" s="330" t="s">
        <v>119</v>
      </c>
      <c r="E8" s="331">
        <f>COLUMN()</f>
        <v>5</v>
      </c>
      <c r="F8" s="74"/>
      <c r="G8" s="2146" t="str">
        <f ca="1">_xlfn.FORMULATEXT(E8)</f>
        <v>=COLONNE()</v>
      </c>
      <c r="H8" s="377"/>
      <c r="I8" s="74"/>
      <c r="J8" s="330"/>
      <c r="K8" s="330" t="s">
        <v>120</v>
      </c>
      <c r="L8" s="3" t="str">
        <f>ADDRESS(ROW(),COLUMN(),4)</f>
        <v>L8</v>
      </c>
      <c r="M8" s="74"/>
      <c r="N8" s="2146" t="str">
        <f ca="1">_xlfn.FORMULATEXT(L8)</f>
        <v>=ADRESSE(LIGNE();COLONNE();4)</v>
      </c>
      <c r="O8" s="74"/>
      <c r="P8" s="74"/>
      <c r="Q8" s="74"/>
      <c r="R8" s="377"/>
      <c r="S8" s="377"/>
      <c r="T8" s="377"/>
      <c r="U8" s="74"/>
      <c r="V8" s="74"/>
      <c r="W8" s="74"/>
      <c r="X8" s="74"/>
      <c r="Y8" s="74"/>
      <c r="Z8" s="74"/>
      <c r="AA8" s="74"/>
      <c r="AG8" s="75"/>
    </row>
    <row r="9" spans="1:33" s="78" customFormat="1" ht="40.5" customHeight="1">
      <c r="A9" s="324"/>
      <c r="B9" s="327"/>
      <c r="C9" s="74"/>
      <c r="D9" s="74"/>
      <c r="E9" s="375" t="s">
        <v>1873</v>
      </c>
      <c r="F9" s="74"/>
      <c r="G9" s="376" t="s">
        <v>1874</v>
      </c>
      <c r="H9" s="74"/>
      <c r="I9" s="74"/>
      <c r="J9" s="2145"/>
      <c r="K9" s="74"/>
      <c r="L9" s="375" t="s">
        <v>1873</v>
      </c>
      <c r="M9" s="74"/>
      <c r="N9" s="376" t="s">
        <v>1874</v>
      </c>
      <c r="O9" s="74"/>
      <c r="P9" s="74"/>
      <c r="Q9" s="74"/>
      <c r="R9" s="74"/>
      <c r="S9" s="74"/>
      <c r="T9" s="74"/>
      <c r="U9" s="74"/>
      <c r="V9" s="74"/>
      <c r="W9" s="74"/>
      <c r="X9" s="74"/>
      <c r="Y9" s="74"/>
      <c r="Z9" s="74"/>
      <c r="AA9" s="74"/>
      <c r="AG9" s="75"/>
    </row>
    <row r="10" spans="1:33" s="78" customFormat="1" ht="40.5" customHeight="1">
      <c r="A10" s="324"/>
      <c r="B10" s="327"/>
      <c r="C10" s="81"/>
      <c r="D10" s="330" t="s">
        <v>121</v>
      </c>
      <c r="E10" s="4">
        <f>ROW()</f>
        <v>10</v>
      </c>
      <c r="F10" s="74"/>
      <c r="G10" s="2146" t="str">
        <f ca="1">_xlfn.FORMULATEXT(E10)</f>
        <v>=LIGNE()</v>
      </c>
      <c r="H10" s="377"/>
      <c r="I10" s="74"/>
      <c r="J10" s="81"/>
      <c r="K10" s="330" t="s">
        <v>181</v>
      </c>
      <c r="L10" s="6">
        <f t="shared" ref="L10" ca="1" si="1">CELL("largeur",L10)</f>
        <v>15</v>
      </c>
      <c r="M10" s="74"/>
      <c r="N10" s="2146" t="str">
        <f ca="1">_xlfn.FORMULATEXT(L10)</f>
        <v>=CELLULE("largeur";L10)</v>
      </c>
      <c r="O10" s="74"/>
      <c r="P10" s="74"/>
      <c r="Q10" s="74"/>
      <c r="R10" s="377"/>
      <c r="S10" s="377"/>
      <c r="T10" s="377"/>
      <c r="U10" s="74"/>
      <c r="V10" s="74"/>
      <c r="W10" s="74"/>
      <c r="X10" s="74"/>
      <c r="Y10" s="74"/>
      <c r="Z10" s="74"/>
      <c r="AA10" s="74"/>
      <c r="AG10" s="75"/>
    </row>
    <row r="11" spans="1:33" s="78" customFormat="1" ht="40.5" customHeight="1">
      <c r="A11" s="324"/>
      <c r="B11" s="327"/>
      <c r="C11" s="74"/>
      <c r="D11" s="74"/>
      <c r="E11" s="375" t="s">
        <v>1873</v>
      </c>
      <c r="F11" s="74"/>
      <c r="G11" s="376" t="s">
        <v>1874</v>
      </c>
      <c r="H11" s="74"/>
      <c r="I11" s="74"/>
      <c r="J11" s="74"/>
      <c r="K11" s="74"/>
      <c r="L11" s="74"/>
      <c r="M11" s="2145"/>
      <c r="N11" s="74"/>
      <c r="O11" s="74"/>
      <c r="P11" s="74"/>
      <c r="Q11" s="74"/>
      <c r="R11" s="74"/>
      <c r="S11" s="74"/>
      <c r="T11" s="74"/>
      <c r="U11" s="74"/>
      <c r="V11" s="74"/>
      <c r="W11" s="74"/>
      <c r="X11" s="74"/>
      <c r="Y11" s="74"/>
      <c r="Z11" s="74"/>
      <c r="AA11" s="74"/>
      <c r="AG11" s="75"/>
    </row>
    <row r="12" spans="1:33" s="78" customFormat="1" ht="40.5" customHeight="1">
      <c r="A12" s="324"/>
      <c r="B12" s="327"/>
      <c r="C12" s="330"/>
      <c r="D12" s="330" t="s">
        <v>122</v>
      </c>
      <c r="E12" s="5" t="str">
        <f>LEFT(ADDRESS(1,COLUMN(),4),LEN(ADDRESS(1,COLUMN(),4))-1)</f>
        <v>E</v>
      </c>
      <c r="F12" s="74"/>
      <c r="G12" s="2146" t="str">
        <f ca="1">_xlfn.FORMULATEXT(E12)</f>
        <v>=GAUCHE(ADRESSE(1;COLONNE();4);NBCAR(ADRESSE(1;COLONNE();4))-1)</v>
      </c>
      <c r="H12" s="2146"/>
      <c r="I12" s="2146"/>
      <c r="J12" s="2146"/>
      <c r="K12" s="2146"/>
      <c r="L12" s="2146"/>
      <c r="M12" s="2146"/>
      <c r="N12" s="2146"/>
      <c r="O12" s="2146"/>
      <c r="P12" s="74"/>
      <c r="Q12" s="74"/>
      <c r="R12" s="74"/>
      <c r="S12" s="74"/>
      <c r="T12" s="74"/>
      <c r="U12" s="74"/>
      <c r="V12" s="74"/>
      <c r="W12" s="74"/>
      <c r="X12" s="74"/>
      <c r="Y12" s="74"/>
      <c r="Z12" s="74"/>
      <c r="AA12" s="74"/>
      <c r="AG12" s="75"/>
    </row>
    <row r="13" spans="1:33" s="34" customFormat="1" ht="40.5" customHeight="1">
      <c r="A13" s="378"/>
      <c r="B13" s="379"/>
      <c r="C13" s="73"/>
      <c r="D13" s="378"/>
      <c r="E13" s="73"/>
      <c r="F13" s="378"/>
      <c r="G13" s="378"/>
      <c r="H13" s="2145"/>
      <c r="I13" s="2145"/>
      <c r="J13" s="2145"/>
      <c r="K13" s="2147"/>
      <c r="L13" s="2148" t="str">
        <f ca="1">"Page "&amp;_xlfn.SHEET()&amp;" sur "&amp;_xlfn.SHEETS()</f>
        <v>Page 22 sur 23</v>
      </c>
      <c r="M13" s="2145"/>
      <c r="N13" s="2146" t="s">
        <v>1935</v>
      </c>
      <c r="O13" s="370"/>
      <c r="P13" s="370"/>
      <c r="Q13" s="370"/>
      <c r="R13" s="370"/>
      <c r="S13" s="370"/>
      <c r="T13" s="370"/>
      <c r="U13" s="370"/>
      <c r="V13" s="370"/>
      <c r="W13" s="370"/>
      <c r="X13" s="370"/>
      <c r="Y13" s="7"/>
      <c r="Z13" s="370"/>
      <c r="AA13" s="7"/>
      <c r="AG13" s="75"/>
    </row>
    <row r="14" spans="1:33" s="78" customFormat="1" ht="40.5" customHeight="1">
      <c r="A14" s="324"/>
      <c r="B14" s="327"/>
      <c r="C14" s="328"/>
      <c r="D14" s="324"/>
      <c r="E14" s="328"/>
      <c r="F14" s="375" t="s">
        <v>1873</v>
      </c>
      <c r="G14" s="324"/>
      <c r="H14" s="324"/>
      <c r="I14" s="324"/>
      <c r="J14" s="324"/>
      <c r="K14" s="324"/>
      <c r="L14" s="2145"/>
      <c r="M14" s="2145"/>
      <c r="N14" s="74"/>
      <c r="O14" s="74"/>
      <c r="P14" s="74"/>
      <c r="Q14" s="74"/>
      <c r="R14" s="74"/>
      <c r="S14" s="74"/>
      <c r="T14" s="74"/>
      <c r="U14" s="74"/>
      <c r="V14" s="74"/>
      <c r="W14" s="74"/>
      <c r="X14" s="74"/>
      <c r="Y14" s="74"/>
      <c r="Z14" s="329"/>
      <c r="AA14" s="329"/>
      <c r="AG14" s="75"/>
    </row>
    <row r="15" spans="1:33" s="78" customFormat="1" ht="40.5" customHeight="1">
      <c r="A15" s="324"/>
      <c r="B15" s="327"/>
      <c r="C15" s="380" t="s">
        <v>1875</v>
      </c>
      <c r="D15" s="377"/>
      <c r="E15" s="377"/>
      <c r="F15" s="381" t="str">
        <f ca="1">CELL("nomfichier")</f>
        <v>E:\0-UPRT\1-UPRT.FR-SITE-WEB\ff-fiches-fabrications\ff-fiches-fabrication-maj-08-2020\12.colonnes\[FP.12.colonnes.B.xlsx]Nota</v>
      </c>
      <c r="G15" s="382"/>
      <c r="H15" s="382"/>
      <c r="I15" s="382"/>
      <c r="J15" s="382"/>
      <c r="K15" s="382"/>
      <c r="L15" s="2149"/>
      <c r="M15" s="2149"/>
      <c r="N15" s="332"/>
      <c r="O15" s="332"/>
      <c r="P15" s="332"/>
      <c r="Q15" s="332"/>
      <c r="R15" s="332"/>
      <c r="S15" s="332"/>
      <c r="T15" s="332"/>
      <c r="U15" s="332"/>
      <c r="V15" s="332"/>
      <c r="W15" s="332"/>
      <c r="X15" s="332"/>
      <c r="Y15" s="74"/>
      <c r="Z15" s="74"/>
      <c r="AA15" s="74"/>
      <c r="AG15" s="75"/>
    </row>
    <row r="16" spans="1:33" s="78" customFormat="1" ht="40.5" customHeight="1">
      <c r="A16" s="324"/>
      <c r="B16" s="327"/>
      <c r="C16" s="324"/>
      <c r="D16" s="324"/>
      <c r="E16" s="324"/>
      <c r="F16" s="2146" t="str">
        <f ca="1">_xlfn.FORMULATEXT(F15)</f>
        <v>=CELLULE("nomfichier")</v>
      </c>
      <c r="G16" s="2146"/>
      <c r="H16" s="2146"/>
      <c r="I16" s="2146"/>
      <c r="J16" s="324"/>
      <c r="K16" s="324"/>
      <c r="L16" s="2145"/>
      <c r="M16" s="2145"/>
      <c r="N16" s="74"/>
      <c r="O16" s="74"/>
      <c r="P16" s="74"/>
      <c r="Q16" s="74"/>
      <c r="R16" s="74"/>
      <c r="S16" s="74"/>
      <c r="T16" s="74"/>
      <c r="U16" s="74"/>
      <c r="V16" s="74"/>
      <c r="W16" s="74"/>
      <c r="X16" s="74"/>
      <c r="Y16" s="74"/>
      <c r="Z16" s="74"/>
      <c r="AA16" s="74"/>
      <c r="AG16" s="75"/>
    </row>
    <row r="17" spans="1:44" s="34" customFormat="1" ht="40.5" customHeight="1">
      <c r="A17" s="378"/>
      <c r="B17" s="379"/>
      <c r="C17" s="73"/>
      <c r="D17" s="378"/>
      <c r="E17" s="73"/>
      <c r="F17" s="383" t="s">
        <v>1874</v>
      </c>
      <c r="G17" s="378"/>
      <c r="H17" s="2145"/>
      <c r="I17" s="2145"/>
      <c r="J17" s="2145"/>
      <c r="K17" s="2145"/>
      <c r="L17" s="2145"/>
      <c r="M17" s="2145"/>
      <c r="N17" s="370"/>
      <c r="O17" s="370"/>
      <c r="P17" s="370"/>
      <c r="Q17" s="370"/>
      <c r="R17" s="370"/>
      <c r="S17" s="370"/>
      <c r="T17" s="370"/>
      <c r="U17" s="370"/>
      <c r="V17" s="370"/>
      <c r="W17" s="370"/>
      <c r="X17" s="370"/>
      <c r="Y17" s="7"/>
      <c r="Z17" s="370"/>
      <c r="AA17" s="7"/>
      <c r="AG17" s="75"/>
    </row>
    <row r="18" spans="1:44" s="34" customFormat="1" ht="40.5" customHeight="1">
      <c r="A18" s="378"/>
      <c r="B18" s="379"/>
      <c r="C18" s="73"/>
      <c r="D18" s="378"/>
      <c r="E18" s="73"/>
      <c r="F18" s="378"/>
      <c r="G18" s="378"/>
      <c r="H18" s="2145"/>
      <c r="I18" s="2145"/>
      <c r="J18" s="2145"/>
      <c r="K18" s="2145"/>
      <c r="L18" s="2145"/>
      <c r="M18" s="2145"/>
      <c r="N18" s="370"/>
      <c r="O18" s="370"/>
      <c r="P18" s="370"/>
      <c r="Q18" s="370"/>
      <c r="R18" s="370"/>
      <c r="S18" s="370"/>
      <c r="T18" s="370"/>
      <c r="U18" s="370"/>
      <c r="V18" s="370"/>
      <c r="W18" s="370"/>
      <c r="X18" s="370"/>
      <c r="Y18" s="7"/>
      <c r="Z18" s="370"/>
      <c r="AA18" s="7"/>
      <c r="AG18" s="75"/>
    </row>
    <row r="19" spans="1:44" ht="53.25" customHeight="1">
      <c r="A19" s="94"/>
      <c r="B19" s="347"/>
      <c r="C19" s="364"/>
      <c r="D19" s="365"/>
      <c r="E19" s="365"/>
      <c r="F19" s="366"/>
      <c r="G19" s="366"/>
      <c r="H19" s="366"/>
      <c r="I19" s="366"/>
      <c r="J19" s="367"/>
      <c r="K19" s="364"/>
      <c r="L19" s="364"/>
      <c r="M19" s="364"/>
      <c r="N19" s="364"/>
      <c r="O19" s="364"/>
      <c r="P19" s="364"/>
      <c r="Q19" s="364"/>
      <c r="R19" s="364"/>
      <c r="S19" s="364"/>
      <c r="T19" s="364"/>
      <c r="U19" s="364"/>
      <c r="V19" s="364"/>
      <c r="W19" s="364"/>
      <c r="X19" s="364"/>
      <c r="Y19" s="364"/>
      <c r="Z19" s="364"/>
      <c r="AA19" s="364"/>
    </row>
    <row r="20" spans="1:44" ht="24.95" customHeight="1">
      <c r="A20" s="324"/>
      <c r="B20" s="4712" t="s">
        <v>1876</v>
      </c>
      <c r="C20" s="4712"/>
      <c r="D20" s="4712"/>
      <c r="E20" s="4712"/>
      <c r="F20" s="4712"/>
      <c r="G20" s="4712"/>
      <c r="H20" s="4712"/>
      <c r="I20" s="4712"/>
      <c r="J20" s="4712"/>
      <c r="K20" s="4712"/>
      <c r="L20" s="4712"/>
      <c r="M20" s="4712"/>
      <c r="N20" s="4712"/>
      <c r="O20" s="4712"/>
      <c r="P20" s="2150"/>
      <c r="Q20" s="74"/>
      <c r="R20" s="74"/>
      <c r="S20" s="74"/>
      <c r="T20" s="74"/>
      <c r="U20" s="74"/>
      <c r="V20" s="74"/>
      <c r="W20" s="74"/>
      <c r="X20" s="74"/>
      <c r="Y20" s="74"/>
      <c r="Z20" s="74"/>
      <c r="AA20" s="74"/>
    </row>
    <row r="21" spans="1:44" s="78" customFormat="1" ht="24.95" customHeight="1">
      <c r="A21" s="324"/>
      <c r="B21" s="4712"/>
      <c r="C21" s="4712"/>
      <c r="D21" s="4712"/>
      <c r="E21" s="4712"/>
      <c r="F21" s="4712"/>
      <c r="G21" s="4712"/>
      <c r="H21" s="4712"/>
      <c r="I21" s="4712"/>
      <c r="J21" s="4712"/>
      <c r="K21" s="4712"/>
      <c r="L21" s="4712"/>
      <c r="M21" s="4712"/>
      <c r="N21" s="4712"/>
      <c r="O21" s="4712"/>
      <c r="P21" s="2150"/>
      <c r="Q21" s="74"/>
      <c r="R21" s="74"/>
      <c r="S21" s="74"/>
      <c r="T21" s="74"/>
      <c r="U21" s="74"/>
      <c r="V21" s="74"/>
      <c r="W21" s="74"/>
      <c r="X21" s="74"/>
      <c r="Y21" s="74"/>
      <c r="Z21" s="74"/>
      <c r="AA21" s="74"/>
      <c r="AB21" s="75"/>
      <c r="AC21" s="75"/>
      <c r="AD21" s="75"/>
      <c r="AE21" s="75"/>
      <c r="AF21" s="75"/>
      <c r="AG21" s="75"/>
      <c r="AH21" s="75"/>
      <c r="AI21" s="75"/>
      <c r="AJ21" s="75"/>
      <c r="AK21" s="75"/>
      <c r="AL21" s="75"/>
      <c r="AM21" s="75"/>
      <c r="AN21" s="75"/>
      <c r="AO21" s="75"/>
      <c r="AP21" s="75"/>
      <c r="AQ21" s="75"/>
      <c r="AR21" s="75"/>
    </row>
    <row r="22" spans="1:44" ht="24.95" customHeight="1">
      <c r="A22" s="333"/>
      <c r="B22" s="4712"/>
      <c r="C22" s="4712"/>
      <c r="D22" s="4712"/>
      <c r="E22" s="4712"/>
      <c r="F22" s="4712"/>
      <c r="G22" s="4712"/>
      <c r="H22" s="4712"/>
      <c r="I22" s="4712"/>
      <c r="J22" s="4712"/>
      <c r="K22" s="4712"/>
      <c r="L22" s="4712"/>
      <c r="M22" s="4712"/>
      <c r="N22" s="4712"/>
      <c r="O22" s="4712"/>
      <c r="P22" s="334"/>
      <c r="Q22" s="74"/>
      <c r="R22" s="74"/>
      <c r="S22" s="74"/>
      <c r="T22" s="74"/>
      <c r="U22" s="74"/>
      <c r="V22" s="74"/>
      <c r="W22" s="74"/>
      <c r="X22" s="74"/>
      <c r="Y22" s="74"/>
      <c r="Z22" s="74"/>
      <c r="AA22" s="74"/>
    </row>
    <row r="23" spans="1:44" ht="24.95" customHeight="1">
      <c r="A23" s="333"/>
      <c r="B23" s="4712"/>
      <c r="C23" s="4712"/>
      <c r="D23" s="4712"/>
      <c r="E23" s="4712"/>
      <c r="F23" s="4712"/>
      <c r="G23" s="4712"/>
      <c r="H23" s="4712"/>
      <c r="I23" s="4712"/>
      <c r="J23" s="4712"/>
      <c r="K23" s="4712"/>
      <c r="L23" s="4712"/>
      <c r="M23" s="4712"/>
      <c r="N23" s="4712"/>
      <c r="O23" s="4712"/>
      <c r="P23" s="334"/>
      <c r="Q23" s="74"/>
      <c r="R23" s="74"/>
      <c r="S23" s="74"/>
      <c r="T23" s="74"/>
      <c r="U23" s="74"/>
      <c r="V23" s="74"/>
      <c r="W23" s="74"/>
      <c r="X23" s="74"/>
      <c r="Y23" s="74"/>
      <c r="Z23" s="74"/>
      <c r="AA23" s="74"/>
    </row>
    <row r="24" spans="1:44" ht="24.95" customHeight="1">
      <c r="A24" s="333"/>
      <c r="B24" s="334"/>
      <c r="C24" s="334"/>
      <c r="D24" s="341"/>
      <c r="E24" s="342"/>
      <c r="F24" s="341"/>
      <c r="G24" s="341"/>
      <c r="H24" s="341"/>
      <c r="I24" s="341"/>
      <c r="J24" s="343"/>
      <c r="K24" s="334"/>
      <c r="L24" s="334"/>
      <c r="M24" s="334"/>
      <c r="N24" s="334"/>
      <c r="O24" s="334"/>
      <c r="P24" s="334"/>
      <c r="Q24" s="74"/>
      <c r="R24" s="74"/>
      <c r="S24" s="74"/>
      <c r="T24" s="74"/>
      <c r="U24" s="74"/>
      <c r="V24" s="74"/>
      <c r="W24" s="74"/>
      <c r="X24" s="74"/>
      <c r="Y24" s="74"/>
      <c r="Z24" s="74"/>
      <c r="AA24" s="74"/>
    </row>
    <row r="25" spans="1:44" ht="24.95" customHeight="1">
      <c r="A25" s="333"/>
      <c r="B25" s="334"/>
      <c r="C25" s="2151" t="s">
        <v>1832</v>
      </c>
      <c r="D25" s="341"/>
      <c r="E25" s="342"/>
      <c r="F25" s="341"/>
      <c r="G25" s="341"/>
      <c r="H25" s="341"/>
      <c r="I25" s="341"/>
      <c r="J25" s="343"/>
      <c r="K25" s="334"/>
      <c r="L25" s="334"/>
      <c r="M25" s="334"/>
      <c r="N25" s="334"/>
      <c r="O25" s="334"/>
      <c r="P25" s="334"/>
      <c r="Q25" s="74"/>
      <c r="R25" s="74"/>
      <c r="S25" s="74"/>
      <c r="T25" s="74"/>
      <c r="U25" s="74"/>
      <c r="V25" s="74"/>
      <c r="W25" s="74"/>
      <c r="X25" s="74"/>
      <c r="Y25" s="74"/>
      <c r="Z25" s="74"/>
      <c r="AA25" s="74"/>
    </row>
    <row r="26" spans="1:44" ht="24.95" customHeight="1">
      <c r="A26" s="333"/>
      <c r="B26" s="334"/>
      <c r="C26" s="2152" t="s">
        <v>1834</v>
      </c>
      <c r="D26" s="341"/>
      <c r="E26" s="342"/>
      <c r="F26" s="341"/>
      <c r="G26" s="341"/>
      <c r="H26" s="341"/>
      <c r="I26" s="341"/>
      <c r="J26" s="343"/>
      <c r="K26" s="334"/>
      <c r="L26" s="334"/>
      <c r="M26" s="334"/>
      <c r="N26" s="334"/>
      <c r="O26" s="334"/>
      <c r="P26" s="334"/>
      <c r="Q26" s="74"/>
      <c r="R26" s="74"/>
      <c r="S26" s="74"/>
      <c r="T26" s="74"/>
      <c r="U26" s="74"/>
      <c r="V26" s="74"/>
      <c r="W26" s="74"/>
      <c r="X26" s="74"/>
      <c r="Y26" s="74"/>
      <c r="Z26" s="74"/>
      <c r="AA26" s="74"/>
    </row>
    <row r="27" spans="1:44" ht="24.95" customHeight="1">
      <c r="A27" s="333"/>
      <c r="B27" s="334"/>
      <c r="C27" s="334"/>
      <c r="D27" s="341"/>
      <c r="E27" s="342"/>
      <c r="F27" s="341"/>
      <c r="G27" s="341"/>
      <c r="H27" s="341"/>
      <c r="I27" s="341"/>
      <c r="J27" s="343"/>
      <c r="K27" s="334"/>
      <c r="L27" s="334"/>
      <c r="M27" s="334"/>
      <c r="N27" s="334"/>
      <c r="O27" s="334"/>
      <c r="P27" s="334"/>
      <c r="Q27" s="74"/>
      <c r="R27" s="74"/>
      <c r="S27" s="74"/>
      <c r="T27" s="74"/>
      <c r="U27" s="74"/>
      <c r="V27" s="74"/>
      <c r="W27" s="74"/>
      <c r="X27" s="74"/>
      <c r="Y27" s="74"/>
      <c r="Z27" s="74"/>
      <c r="AA27" s="74"/>
    </row>
    <row r="28" spans="1:44" ht="24.95" customHeight="1">
      <c r="A28" s="333"/>
      <c r="B28" s="334"/>
      <c r="C28" s="344" t="s">
        <v>1824</v>
      </c>
      <c r="D28" s="2153" t="s">
        <v>63</v>
      </c>
      <c r="E28" s="345" t="s">
        <v>1825</v>
      </c>
      <c r="F28" s="339"/>
      <c r="G28" s="339"/>
      <c r="H28" s="339"/>
      <c r="I28" s="339"/>
      <c r="J28" s="339"/>
      <c r="K28" s="339"/>
      <c r="L28" s="334"/>
      <c r="M28" s="334"/>
      <c r="N28" s="334"/>
      <c r="O28" s="334"/>
      <c r="P28" s="334"/>
      <c r="Q28" s="74"/>
      <c r="R28" s="349"/>
      <c r="S28" s="74"/>
      <c r="T28" s="74"/>
      <c r="U28" s="74"/>
      <c r="V28" s="74"/>
      <c r="W28" s="74"/>
      <c r="X28" s="74"/>
      <c r="Y28" s="74"/>
      <c r="Z28" s="74"/>
      <c r="AA28" s="74"/>
    </row>
    <row r="29" spans="1:44" ht="24.95" customHeight="1">
      <c r="A29" s="333"/>
      <c r="B29" s="334"/>
      <c r="C29" s="333"/>
      <c r="D29" s="333"/>
      <c r="E29" s="333"/>
      <c r="F29" s="333"/>
      <c r="G29" s="333"/>
      <c r="H29" s="333"/>
      <c r="I29" s="333"/>
      <c r="J29" s="333"/>
      <c r="K29" s="333"/>
      <c r="L29" s="333"/>
      <c r="M29" s="333"/>
      <c r="N29" s="333"/>
      <c r="O29" s="334"/>
      <c r="P29" s="334"/>
      <c r="Q29" s="74"/>
      <c r="R29" s="349"/>
      <c r="S29" s="74"/>
      <c r="T29" s="74"/>
      <c r="U29" s="74"/>
      <c r="V29" s="74"/>
      <c r="W29" s="74"/>
      <c r="X29" s="74"/>
      <c r="Y29" s="74"/>
      <c r="Z29" s="74"/>
      <c r="AA29" s="74"/>
    </row>
    <row r="30" spans="1:44" ht="24.95" customHeight="1" thickBot="1">
      <c r="A30" s="335"/>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row>
    <row r="31" spans="1:44" ht="24.95" customHeight="1">
      <c r="A31" s="333"/>
      <c r="B31" s="384"/>
      <c r="C31" s="385"/>
      <c r="D31" s="386"/>
      <c r="E31" s="386"/>
      <c r="F31" s="386"/>
      <c r="G31" s="386"/>
      <c r="H31" s="386"/>
      <c r="I31" s="386"/>
      <c r="J31" s="387"/>
      <c r="K31" s="385"/>
      <c r="L31" s="385"/>
      <c r="M31" s="385"/>
      <c r="N31" s="388"/>
      <c r="O31" s="335"/>
      <c r="P31" s="335"/>
      <c r="Q31" s="4713" t="s">
        <v>1936</v>
      </c>
      <c r="R31" s="4713"/>
      <c r="S31" s="4713"/>
      <c r="T31" s="4713"/>
      <c r="U31" s="4713"/>
      <c r="V31" s="4713"/>
      <c r="W31" s="4713"/>
      <c r="X31" s="4713"/>
      <c r="Y31" s="4713"/>
      <c r="Z31" s="4713"/>
      <c r="AA31" s="4713"/>
    </row>
    <row r="32" spans="1:44" ht="24.95" customHeight="1">
      <c r="A32" s="333"/>
      <c r="B32" s="389" t="s">
        <v>1877</v>
      </c>
      <c r="C32" s="390" t="s">
        <v>1878</v>
      </c>
      <c r="D32" s="391"/>
      <c r="E32" s="391"/>
      <c r="F32" s="391"/>
      <c r="G32" s="391"/>
      <c r="H32" s="391"/>
      <c r="I32" s="391"/>
      <c r="J32" s="392"/>
      <c r="K32" s="393"/>
      <c r="L32" s="393"/>
      <c r="M32" s="393"/>
      <c r="N32" s="394"/>
      <c r="O32" s="335"/>
      <c r="P32" s="335"/>
      <c r="Q32" s="4714"/>
      <c r="R32" s="4714"/>
      <c r="S32" s="4714"/>
      <c r="T32" s="4714"/>
      <c r="U32" s="4714"/>
      <c r="V32" s="4714"/>
      <c r="W32" s="4714"/>
      <c r="X32" s="4714"/>
      <c r="Y32" s="4714"/>
      <c r="Z32" s="4714"/>
      <c r="AA32" s="4714"/>
    </row>
    <row r="33" spans="1:27" ht="24.95" customHeight="1" thickBot="1">
      <c r="A33" s="333"/>
      <c r="B33" s="389"/>
      <c r="C33" s="2154" t="str">
        <f ca="1">MID(LEFT(CELL("filename",A1),FIND("[",CELL("filename",A1))-2),SEARCH("µ",SUBSTITUTE(LEFT(CELL("filename",A1),FIND("[",CELL("filename",A1))-2),"\","µ",LEN(LEFT(CELL("filename",A1),FIND("[",CELL("filename",A1))-2))-LEN(SUBSTITUTE(LEFT(CELL("filename",A1),FIND("[",CELL("filename",A1))-2),"\",""))))+1,100)</f>
        <v>12.colonnes</v>
      </c>
      <c r="D33" s="2155"/>
      <c r="E33" s="2155"/>
      <c r="F33" s="2155"/>
      <c r="G33" s="2155"/>
      <c r="H33" s="2155"/>
      <c r="I33" s="2155"/>
      <c r="J33" s="395"/>
      <c r="K33" s="395"/>
      <c r="L33" s="396"/>
      <c r="M33" s="396"/>
      <c r="N33" s="397"/>
      <c r="O33" s="396"/>
      <c r="P33" s="335"/>
      <c r="Q33" s="4715" t="s">
        <v>665</v>
      </c>
      <c r="R33" s="4716"/>
      <c r="S33" s="4716"/>
      <c r="T33" s="4716"/>
      <c r="U33" s="2156"/>
      <c r="V33" s="2157"/>
      <c r="W33" s="2157"/>
      <c r="X33" s="4717" t="s">
        <v>102</v>
      </c>
      <c r="Y33" s="4719" t="s">
        <v>670</v>
      </c>
      <c r="Z33" s="4719" t="s">
        <v>671</v>
      </c>
      <c r="AA33" s="4721" t="s">
        <v>672</v>
      </c>
    </row>
    <row r="34" spans="1:27" ht="24.95" customHeight="1">
      <c r="A34" s="333"/>
      <c r="B34" s="389">
        <f>ROW()</f>
        <v>34</v>
      </c>
      <c r="C34" s="2158"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2158"/>
      <c r="E34" s="2158"/>
      <c r="F34" s="2158"/>
      <c r="G34" s="2158"/>
      <c r="H34" s="2158"/>
      <c r="I34" s="2158"/>
      <c r="J34" s="2158"/>
      <c r="K34" s="2158"/>
      <c r="L34" s="2158"/>
      <c r="M34" s="2158"/>
      <c r="N34" s="2159"/>
      <c r="O34" s="2158" t="s">
        <v>1762</v>
      </c>
      <c r="P34" s="335"/>
      <c r="Q34" s="4723" t="s">
        <v>666</v>
      </c>
      <c r="R34" s="4725" t="s">
        <v>667</v>
      </c>
      <c r="S34" s="4725" t="s">
        <v>668</v>
      </c>
      <c r="T34" s="4725" t="s">
        <v>669</v>
      </c>
      <c r="U34" s="2160"/>
      <c r="V34" s="2161"/>
      <c r="W34" s="2161"/>
      <c r="X34" s="4718"/>
      <c r="Y34" s="4720"/>
      <c r="Z34" s="4720"/>
      <c r="AA34" s="4722"/>
    </row>
    <row r="35" spans="1:27" ht="24.95" customHeight="1" thickBot="1">
      <c r="A35" s="333"/>
      <c r="B35" s="398"/>
      <c r="C35" s="399" t="s">
        <v>1879</v>
      </c>
      <c r="D35" s="400"/>
      <c r="E35" s="400"/>
      <c r="F35" s="400"/>
      <c r="G35" s="400"/>
      <c r="H35" s="400"/>
      <c r="I35" s="400"/>
      <c r="J35" s="401"/>
      <c r="K35" s="402"/>
      <c r="L35" s="402"/>
      <c r="M35" s="402"/>
      <c r="N35" s="403"/>
      <c r="O35" s="335"/>
      <c r="P35" s="335"/>
      <c r="Q35" s="4724"/>
      <c r="R35" s="4726"/>
      <c r="S35" s="4726"/>
      <c r="T35" s="4726"/>
      <c r="U35" s="4737" t="s">
        <v>102</v>
      </c>
      <c r="V35" s="4738" t="s">
        <v>674</v>
      </c>
      <c r="W35" s="4738" t="s">
        <v>675</v>
      </c>
      <c r="X35" s="4739" t="s">
        <v>9</v>
      </c>
      <c r="Y35" s="4727" t="s">
        <v>673</v>
      </c>
      <c r="Z35" s="4727" t="s">
        <v>674</v>
      </c>
      <c r="AA35" s="4728" t="s">
        <v>675</v>
      </c>
    </row>
    <row r="36" spans="1:27" ht="24.95" customHeight="1" thickBot="1">
      <c r="A36" s="333"/>
      <c r="B36" s="334"/>
      <c r="C36" s="335"/>
      <c r="D36" s="336"/>
      <c r="E36" s="336"/>
      <c r="F36" s="337"/>
      <c r="G36" s="337"/>
      <c r="H36" s="337"/>
      <c r="I36" s="337"/>
      <c r="J36" s="346"/>
      <c r="K36" s="335"/>
      <c r="L36" s="335"/>
      <c r="M36" s="335"/>
      <c r="N36" s="335"/>
      <c r="O36" s="335"/>
      <c r="P36" s="335"/>
      <c r="Q36" s="4724"/>
      <c r="R36" s="4726"/>
      <c r="S36" s="4726"/>
      <c r="T36" s="4726"/>
      <c r="U36" s="4737"/>
      <c r="V36" s="4738"/>
      <c r="W36" s="4738"/>
      <c r="X36" s="4739"/>
      <c r="Y36" s="4727"/>
      <c r="Z36" s="4727"/>
      <c r="AA36" s="4728"/>
    </row>
    <row r="37" spans="1:27" ht="24.95" customHeight="1">
      <c r="A37" s="333"/>
      <c r="B37" s="404"/>
      <c r="C37" s="405"/>
      <c r="D37" s="406"/>
      <c r="E37" s="406"/>
      <c r="F37" s="407"/>
      <c r="G37" s="407"/>
      <c r="H37" s="407"/>
      <c r="I37" s="407"/>
      <c r="J37" s="408"/>
      <c r="K37" s="405"/>
      <c r="L37" s="409"/>
      <c r="M37" s="335"/>
      <c r="N37" s="335"/>
      <c r="O37" s="335"/>
      <c r="P37" s="335"/>
      <c r="Q37" s="4729" t="s">
        <v>676</v>
      </c>
      <c r="R37" s="4731" t="s">
        <v>677</v>
      </c>
      <c r="S37" s="4731" t="s">
        <v>678</v>
      </c>
      <c r="T37" s="4731" t="s">
        <v>679</v>
      </c>
      <c r="U37" s="4733" t="s">
        <v>1937</v>
      </c>
      <c r="V37" s="4731" t="s">
        <v>677</v>
      </c>
      <c r="W37" s="4731" t="s">
        <v>1938</v>
      </c>
      <c r="X37" s="4735">
        <v>1</v>
      </c>
      <c r="Y37" s="4740" t="s">
        <v>160</v>
      </c>
      <c r="Z37" s="4740" t="s">
        <v>680</v>
      </c>
      <c r="AA37" s="4742" t="s">
        <v>680</v>
      </c>
    </row>
    <row r="38" spans="1:27" ht="24.95" customHeight="1">
      <c r="A38" s="333"/>
      <c r="B38" s="389" t="s">
        <v>1877</v>
      </c>
      <c r="C38" s="410" t="s">
        <v>1880</v>
      </c>
      <c r="D38" s="391"/>
      <c r="E38" s="391"/>
      <c r="F38" s="391"/>
      <c r="G38" s="391"/>
      <c r="H38" s="391"/>
      <c r="I38" s="391"/>
      <c r="J38" s="392"/>
      <c r="K38" s="393"/>
      <c r="L38" s="394"/>
      <c r="M38" s="335"/>
      <c r="N38" s="335"/>
      <c r="O38" s="335"/>
      <c r="P38" s="335"/>
      <c r="Q38" s="4730"/>
      <c r="R38" s="4732"/>
      <c r="S38" s="4732"/>
      <c r="T38" s="4732"/>
      <c r="U38" s="4734"/>
      <c r="V38" s="4732"/>
      <c r="W38" s="4732"/>
      <c r="X38" s="4736"/>
      <c r="Y38" s="4741"/>
      <c r="Z38" s="4741"/>
      <c r="AA38" s="4743"/>
    </row>
    <row r="39" spans="1:27" ht="24.95" customHeight="1">
      <c r="A39" s="333"/>
      <c r="B39" s="389"/>
      <c r="C39" s="2154" t="str">
        <f ca="1">RIGHT(CELL("filename",A1),LEN(CELL("filename",A1))-SEARCH("]",CELL("filename",A1)))</f>
        <v>Formats-Formules-Fonctions</v>
      </c>
      <c r="D39" s="2162"/>
      <c r="E39" s="2162"/>
      <c r="F39" s="2155"/>
      <c r="G39" s="2155"/>
      <c r="H39" s="2155"/>
      <c r="I39" s="2155"/>
      <c r="J39" s="395"/>
      <c r="K39" s="395"/>
      <c r="L39" s="394"/>
      <c r="M39" s="335"/>
      <c r="N39" s="396"/>
      <c r="O39" s="396"/>
      <c r="P39" s="335"/>
      <c r="Q39" s="4744" t="s">
        <v>141</v>
      </c>
      <c r="R39" s="4746" t="s">
        <v>681</v>
      </c>
      <c r="S39" s="4746" t="s">
        <v>682</v>
      </c>
      <c r="T39" s="4746" t="s">
        <v>683</v>
      </c>
      <c r="U39" s="4748" t="s">
        <v>1939</v>
      </c>
      <c r="V39" s="4746" t="s">
        <v>1940</v>
      </c>
      <c r="W39" s="4746" t="s">
        <v>1941</v>
      </c>
      <c r="X39" s="4750" t="s">
        <v>1942</v>
      </c>
      <c r="Y39" s="4752" t="s">
        <v>160</v>
      </c>
      <c r="Z39" s="4752" t="s">
        <v>680</v>
      </c>
      <c r="AA39" s="4754" t="s">
        <v>680</v>
      </c>
    </row>
    <row r="40" spans="1:27" ht="24.95" customHeight="1">
      <c r="A40" s="333"/>
      <c r="B40" s="389">
        <f>ROW()</f>
        <v>40</v>
      </c>
      <c r="C40" s="2158" t="str">
        <f ca="1">_xlfn.FORMULATEXT(C39)</f>
        <v>=DROITE(CELLULE("filename";A1);NBCAR(CELLULE("filename";A1))-CHERCHE("]";CELLULE("filename";A1)))</v>
      </c>
      <c r="D40" s="2158"/>
      <c r="E40" s="2158"/>
      <c r="F40" s="2158"/>
      <c r="G40" s="2158"/>
      <c r="H40" s="2158"/>
      <c r="I40" s="2158"/>
      <c r="J40" s="2158"/>
      <c r="K40" s="2158"/>
      <c r="L40" s="394"/>
      <c r="M40" s="335"/>
      <c r="N40" s="2158"/>
      <c r="O40" s="2158"/>
      <c r="P40" s="335"/>
      <c r="Q40" s="4745"/>
      <c r="R40" s="4747"/>
      <c r="S40" s="4747"/>
      <c r="T40" s="4747"/>
      <c r="U40" s="4749"/>
      <c r="V40" s="4747"/>
      <c r="W40" s="4747"/>
      <c r="X40" s="4751"/>
      <c r="Y40" s="4753"/>
      <c r="Z40" s="4753"/>
      <c r="AA40" s="4755"/>
    </row>
    <row r="41" spans="1:27" ht="24.95" customHeight="1" thickBot="1">
      <c r="A41" s="333"/>
      <c r="B41" s="411"/>
      <c r="C41" s="399" t="s">
        <v>1879</v>
      </c>
      <c r="D41" s="400"/>
      <c r="E41" s="400"/>
      <c r="F41" s="400"/>
      <c r="G41" s="400"/>
      <c r="H41" s="400"/>
      <c r="I41" s="400"/>
      <c r="J41" s="401"/>
      <c r="K41" s="402"/>
      <c r="L41" s="403"/>
      <c r="M41" s="335"/>
      <c r="N41" s="335"/>
      <c r="O41" s="335"/>
      <c r="P41" s="335"/>
      <c r="Q41" s="4729" t="s">
        <v>145</v>
      </c>
      <c r="R41" s="4731" t="s">
        <v>684</v>
      </c>
      <c r="S41" s="4731" t="s">
        <v>685</v>
      </c>
      <c r="T41" s="4731" t="s">
        <v>686</v>
      </c>
      <c r="U41" s="4733" t="s">
        <v>1943</v>
      </c>
      <c r="V41" s="4731" t="s">
        <v>1944</v>
      </c>
      <c r="W41" s="4731" t="s">
        <v>1945</v>
      </c>
      <c r="X41" s="4759" t="s">
        <v>680</v>
      </c>
      <c r="Y41" s="4761" t="s">
        <v>680</v>
      </c>
      <c r="Z41" s="4763">
        <v>5</v>
      </c>
      <c r="AA41" s="4765" t="s">
        <v>680</v>
      </c>
    </row>
    <row r="42" spans="1:27" ht="24.95" customHeight="1" thickBot="1">
      <c r="A42" s="333"/>
      <c r="B42" s="334"/>
      <c r="C42" s="335"/>
      <c r="D42" s="336"/>
      <c r="E42" s="336"/>
      <c r="F42" s="337"/>
      <c r="G42" s="337"/>
      <c r="H42" s="337"/>
      <c r="I42" s="337"/>
      <c r="J42" s="346"/>
      <c r="K42" s="335"/>
      <c r="L42" s="335"/>
      <c r="M42" s="335"/>
      <c r="N42" s="335"/>
      <c r="O42" s="335"/>
      <c r="P42" s="335"/>
      <c r="Q42" s="4757"/>
      <c r="R42" s="4756"/>
      <c r="S42" s="4756"/>
      <c r="T42" s="4756"/>
      <c r="U42" s="4758"/>
      <c r="V42" s="4756"/>
      <c r="W42" s="4756"/>
      <c r="X42" s="4760"/>
      <c r="Y42" s="4762"/>
      <c r="Z42" s="4764"/>
      <c r="AA42" s="4766"/>
    </row>
    <row r="43" spans="1:27" ht="24.95" customHeight="1">
      <c r="A43" s="333"/>
      <c r="B43" s="384"/>
      <c r="C43" s="385"/>
      <c r="D43" s="386"/>
      <c r="E43" s="386"/>
      <c r="F43" s="386"/>
      <c r="G43" s="386"/>
      <c r="H43" s="386"/>
      <c r="I43" s="386"/>
      <c r="J43" s="387"/>
      <c r="K43" s="385"/>
      <c r="L43" s="385"/>
      <c r="M43" s="385"/>
      <c r="N43" s="388"/>
      <c r="O43" s="335"/>
      <c r="P43" s="335"/>
      <c r="Q43" s="4744" t="s">
        <v>149</v>
      </c>
      <c r="R43" s="4746" t="s">
        <v>687</v>
      </c>
      <c r="S43" s="4746" t="s">
        <v>688</v>
      </c>
      <c r="T43" s="4746" t="s">
        <v>689</v>
      </c>
      <c r="U43" s="4748" t="s">
        <v>1946</v>
      </c>
      <c r="V43" s="4746" t="s">
        <v>1947</v>
      </c>
      <c r="W43" s="4746" t="s">
        <v>1948</v>
      </c>
      <c r="X43" s="4750" t="s">
        <v>680</v>
      </c>
      <c r="Y43" s="4767" t="s">
        <v>680</v>
      </c>
      <c r="Z43" s="4767" t="s">
        <v>680</v>
      </c>
      <c r="AA43" s="4754">
        <v>5</v>
      </c>
    </row>
    <row r="44" spans="1:27" ht="24.95" customHeight="1">
      <c r="A44" s="333"/>
      <c r="B44" s="389" t="s">
        <v>1877</v>
      </c>
      <c r="C44" s="410" t="s">
        <v>1881</v>
      </c>
      <c r="D44" s="391"/>
      <c r="E44" s="391"/>
      <c r="F44" s="391"/>
      <c r="G44" s="391"/>
      <c r="H44" s="391"/>
      <c r="I44" s="391"/>
      <c r="J44" s="392"/>
      <c r="K44" s="393"/>
      <c r="L44" s="393"/>
      <c r="M44" s="393"/>
      <c r="N44" s="394"/>
      <c r="O44" s="335"/>
      <c r="P44" s="335"/>
      <c r="Q44" s="4745"/>
      <c r="R44" s="4747"/>
      <c r="S44" s="4747"/>
      <c r="T44" s="4747"/>
      <c r="U44" s="4749"/>
      <c r="V44" s="4747"/>
      <c r="W44" s="4747"/>
      <c r="X44" s="4751"/>
      <c r="Y44" s="4768"/>
      <c r="Z44" s="4768"/>
      <c r="AA44" s="4755"/>
    </row>
    <row r="45" spans="1:27" ht="24.95" customHeight="1" thickBot="1">
      <c r="A45" s="333"/>
      <c r="B45" s="389"/>
      <c r="C45" s="2154" t="str">
        <f t="array" aca="1" ref="C45" ca="1">MID(CELL("filename",A1),SEARCH("[",CELL("filename",A1))+1,SEARCH("]",CELL("filename",A1))-SEARCH("[",CELL("filename",A1))-1)</f>
        <v>FP.12.colonnes.B.xlsx</v>
      </c>
      <c r="D45" s="2162"/>
      <c r="E45" s="2162"/>
      <c r="F45" s="2162"/>
      <c r="G45" s="2162"/>
      <c r="H45" s="2155"/>
      <c r="I45" s="2155"/>
      <c r="J45" s="395"/>
      <c r="K45" s="395"/>
      <c r="L45" s="396"/>
      <c r="M45" s="396"/>
      <c r="N45" s="394"/>
      <c r="O45" s="335"/>
      <c r="P45" s="335"/>
      <c r="Q45" s="557"/>
      <c r="R45" s="558" t="s">
        <v>1949</v>
      </c>
      <c r="S45" s="558"/>
      <c r="T45" s="558"/>
      <c r="U45" s="558"/>
      <c r="V45" s="558"/>
      <c r="W45" s="558"/>
      <c r="X45" s="558"/>
      <c r="Y45" s="558"/>
      <c r="Z45" s="558"/>
      <c r="AA45" s="559"/>
    </row>
    <row r="46" spans="1:27" ht="24.95" customHeight="1" thickBot="1">
      <c r="A46" s="333"/>
      <c r="B46" s="389">
        <f>ROW()</f>
        <v>46</v>
      </c>
      <c r="C46" s="2158" t="str">
        <f ca="1">_xlfn.FORMULATEXT(C45)</f>
        <v>{=STXT(CELLULE("filename";A1);CHERCHE("[";CELLULE("filename";A1))+1;CHERCHE("]";CELLULE("filename";A1))-CHERCHE("[";CELLULE("filename";A1))-1)}</v>
      </c>
      <c r="D46" s="2158"/>
      <c r="E46" s="2158"/>
      <c r="F46" s="2158"/>
      <c r="G46" s="2158"/>
      <c r="H46" s="2158"/>
      <c r="I46" s="2158"/>
      <c r="J46" s="2158"/>
      <c r="K46" s="2158"/>
      <c r="L46" s="2158"/>
      <c r="M46" s="2158"/>
      <c r="N46" s="394"/>
      <c r="O46" s="335" t="s">
        <v>1762</v>
      </c>
      <c r="P46" s="335"/>
      <c r="Q46" s="335"/>
      <c r="R46" s="335"/>
      <c r="S46" s="335"/>
      <c r="T46" s="335"/>
      <c r="U46" s="335"/>
      <c r="V46" s="335"/>
      <c r="W46" s="335"/>
      <c r="X46" s="335"/>
      <c r="Y46" s="335"/>
      <c r="Z46" s="335"/>
      <c r="AA46" s="335"/>
    </row>
    <row r="47" spans="1:27" ht="24.95" customHeight="1" thickBot="1">
      <c r="A47" s="333"/>
      <c r="B47" s="398"/>
      <c r="C47" s="399" t="s">
        <v>1879</v>
      </c>
      <c r="D47" s="412"/>
      <c r="E47" s="412"/>
      <c r="F47" s="412"/>
      <c r="G47" s="412"/>
      <c r="H47" s="412"/>
      <c r="I47" s="412"/>
      <c r="J47" s="412"/>
      <c r="K47" s="412"/>
      <c r="L47" s="412"/>
      <c r="M47" s="412"/>
      <c r="N47" s="413"/>
      <c r="O47" s="335"/>
      <c r="P47" s="335"/>
      <c r="Q47" s="335"/>
      <c r="R47" s="2163" t="s">
        <v>6861</v>
      </c>
      <c r="S47" s="2164"/>
      <c r="T47" s="2164"/>
      <c r="U47" s="2164"/>
      <c r="V47" s="2164"/>
      <c r="W47" s="2164"/>
      <c r="X47" s="2164"/>
      <c r="Y47" s="2164"/>
      <c r="Z47" s="2165"/>
      <c r="AA47" s="335"/>
    </row>
    <row r="48" spans="1:27" ht="24.95" customHeight="1" thickBot="1">
      <c r="A48" s="333"/>
      <c r="B48" s="334"/>
      <c r="C48" s="335"/>
      <c r="D48" s="336"/>
      <c r="E48" s="336"/>
      <c r="F48" s="337"/>
      <c r="G48" s="337"/>
      <c r="H48" s="337"/>
      <c r="I48" s="337"/>
      <c r="J48" s="346"/>
      <c r="K48" s="335"/>
      <c r="L48" s="335"/>
      <c r="M48" s="335"/>
      <c r="N48" s="335"/>
      <c r="O48" s="335"/>
      <c r="P48" s="335"/>
      <c r="Q48" s="335"/>
      <c r="R48" s="2166"/>
      <c r="S48" s="2167"/>
      <c r="T48" s="2167"/>
      <c r="U48" s="2167"/>
      <c r="V48" s="2167"/>
      <c r="W48" s="2167"/>
      <c r="X48" s="2167"/>
      <c r="Y48" s="2167"/>
      <c r="Z48" s="2168"/>
      <c r="AA48" s="335"/>
    </row>
    <row r="49" spans="1:27" ht="24.95" customHeight="1">
      <c r="A49" s="333"/>
      <c r="B49" s="404"/>
      <c r="C49" s="405"/>
      <c r="D49" s="406"/>
      <c r="E49" s="406"/>
      <c r="F49" s="407"/>
      <c r="G49" s="407"/>
      <c r="H49" s="407"/>
      <c r="I49" s="407"/>
      <c r="J49" s="408"/>
      <c r="K49" s="405"/>
      <c r="L49" s="409"/>
      <c r="M49" s="335"/>
      <c r="N49" s="335"/>
      <c r="O49" s="335"/>
      <c r="P49" s="335"/>
      <c r="Q49" s="335"/>
      <c r="R49" s="2169" t="s">
        <v>48</v>
      </c>
      <c r="S49" s="2167"/>
      <c r="T49" s="2167"/>
      <c r="U49" s="2167"/>
      <c r="V49" s="2167"/>
      <c r="W49" s="2167"/>
      <c r="X49" s="2167"/>
      <c r="Y49" s="2167"/>
      <c r="Z49" s="2168"/>
      <c r="AA49" s="335"/>
    </row>
    <row r="50" spans="1:27" ht="24.95" customHeight="1" thickBot="1">
      <c r="A50" s="333"/>
      <c r="B50" s="389" t="s">
        <v>1877</v>
      </c>
      <c r="C50" s="410" t="s">
        <v>1882</v>
      </c>
      <c r="D50" s="391"/>
      <c r="E50" s="391"/>
      <c r="F50" s="391"/>
      <c r="G50" s="391"/>
      <c r="H50" s="391"/>
      <c r="I50" s="391"/>
      <c r="J50" s="392"/>
      <c r="K50" s="393"/>
      <c r="L50" s="394"/>
      <c r="M50" s="335"/>
      <c r="N50" s="335"/>
      <c r="O50" s="335"/>
      <c r="P50" s="335"/>
      <c r="Q50" s="335"/>
      <c r="R50" s="2170"/>
      <c r="S50" s="2167"/>
      <c r="T50" s="2167"/>
      <c r="U50" s="2167"/>
      <c r="V50" s="2167"/>
      <c r="W50" s="2167"/>
      <c r="X50" s="2167"/>
      <c r="Y50" s="2167"/>
      <c r="Z50" s="2168"/>
      <c r="AA50" s="335"/>
    </row>
    <row r="51" spans="1:27" ht="24.95" customHeight="1" thickBot="1">
      <c r="A51" s="333"/>
      <c r="B51" s="389"/>
      <c r="C51" s="2154" t="str">
        <f ca="1">RIGHT(CELL("filename",A1),LEN(CELL("filename",A1))-SEARCH("[",CELL("filename",A1))+1)</f>
        <v>[FP.12.colonnes.B.xlsx]Formats-Formules-Fonctions</v>
      </c>
      <c r="D51" s="2162"/>
      <c r="E51" s="2162"/>
      <c r="F51" s="2162"/>
      <c r="G51" s="2162"/>
      <c r="H51" s="2162"/>
      <c r="I51" s="2162"/>
      <c r="J51" s="395"/>
      <c r="K51" s="395"/>
      <c r="L51" s="394"/>
      <c r="M51" s="335"/>
      <c r="N51" s="396"/>
      <c r="O51" s="396"/>
      <c r="P51" s="335"/>
      <c r="Q51" s="335"/>
      <c r="R51" s="2171">
        <v>1</v>
      </c>
      <c r="S51" s="16">
        <f>R51</f>
        <v>1</v>
      </c>
      <c r="T51" s="17">
        <f>R51*1000</f>
        <v>1000</v>
      </c>
      <c r="U51" s="18">
        <f>V51/10</f>
        <v>10</v>
      </c>
      <c r="V51" s="19">
        <f>R51*100</f>
        <v>100</v>
      </c>
      <c r="W51" s="2167"/>
      <c r="X51" s="2167"/>
      <c r="Y51" s="2167"/>
      <c r="Z51" s="2168"/>
      <c r="AA51" s="335"/>
    </row>
    <row r="52" spans="1:27" ht="24.95" customHeight="1" thickBot="1">
      <c r="A52" s="333"/>
      <c r="B52" s="389">
        <f>ROW()</f>
        <v>52</v>
      </c>
      <c r="C52" s="2158" t="str">
        <f ca="1">_xlfn.FORMULATEXT(C51)</f>
        <v>=DROITE(CELLULE("filename";A1);NBCAR(CELLULE("filename";A1))-CHERCHE("[";CELLULE("filename";A1))+1)</v>
      </c>
      <c r="D52" s="2158"/>
      <c r="E52" s="2158"/>
      <c r="F52" s="2158"/>
      <c r="G52" s="2158"/>
      <c r="H52" s="2158"/>
      <c r="I52" s="2158"/>
      <c r="J52" s="2158"/>
      <c r="K52" s="2158"/>
      <c r="L52" s="394"/>
      <c r="M52" s="335"/>
      <c r="N52" s="2158"/>
      <c r="O52" s="2158"/>
      <c r="P52" s="335"/>
      <c r="Q52" s="335"/>
      <c r="R52" s="2172"/>
      <c r="S52" s="20"/>
      <c r="T52" s="21"/>
      <c r="U52" s="2173"/>
      <c r="V52" s="2173"/>
      <c r="W52" s="2167"/>
      <c r="X52" s="2167"/>
      <c r="Y52" s="2167"/>
      <c r="Z52" s="2168"/>
      <c r="AA52" s="335"/>
    </row>
    <row r="53" spans="1:27" ht="24.95" customHeight="1" thickBot="1">
      <c r="A53" s="333"/>
      <c r="B53" s="411"/>
      <c r="C53" s="399" t="s">
        <v>1879</v>
      </c>
      <c r="D53" s="400"/>
      <c r="E53" s="400"/>
      <c r="F53" s="400"/>
      <c r="G53" s="400"/>
      <c r="H53" s="400"/>
      <c r="I53" s="400"/>
      <c r="J53" s="401"/>
      <c r="K53" s="402"/>
      <c r="L53" s="403"/>
      <c r="M53" s="335"/>
      <c r="N53" s="335"/>
      <c r="O53" s="335"/>
      <c r="P53" s="335"/>
      <c r="Q53" s="335"/>
      <c r="R53" s="2174">
        <v>200</v>
      </c>
      <c r="S53" s="24">
        <f>R53/1000</f>
        <v>0.2</v>
      </c>
      <c r="T53" s="25">
        <f>S53</f>
        <v>0.2</v>
      </c>
      <c r="U53" s="18">
        <f>R53/10</f>
        <v>20</v>
      </c>
      <c r="V53" s="26">
        <f>R53</f>
        <v>200</v>
      </c>
      <c r="W53" s="2167"/>
      <c r="X53" s="2167"/>
      <c r="Y53" s="2167"/>
      <c r="Z53" s="2168"/>
      <c r="AA53" s="335"/>
    </row>
    <row r="54" spans="1:27" ht="24.95" customHeight="1" thickBot="1">
      <c r="A54" s="333"/>
      <c r="B54" s="335"/>
      <c r="C54" s="335"/>
      <c r="D54" s="335"/>
      <c r="E54" s="335"/>
      <c r="F54" s="335"/>
      <c r="G54" s="335"/>
      <c r="H54" s="335"/>
      <c r="I54" s="335"/>
      <c r="J54" s="335"/>
      <c r="K54" s="335"/>
      <c r="L54" s="335"/>
      <c r="M54" s="335"/>
      <c r="N54" s="335"/>
      <c r="O54" s="335"/>
      <c r="P54" s="335"/>
      <c r="Q54" s="335"/>
      <c r="R54" s="2172"/>
      <c r="S54" s="20"/>
      <c r="T54" s="21"/>
      <c r="U54" s="2167"/>
      <c r="V54" s="2167"/>
      <c r="W54" s="2167"/>
      <c r="X54" s="2167"/>
      <c r="Y54" s="2167"/>
      <c r="Z54" s="2168"/>
      <c r="AA54" s="335"/>
    </row>
    <row r="55" spans="1:27" ht="24.95" customHeight="1">
      <c r="A55" s="333"/>
      <c r="B55" s="404"/>
      <c r="C55" s="385"/>
      <c r="D55" s="386"/>
      <c r="E55" s="386"/>
      <c r="F55" s="386"/>
      <c r="G55" s="386"/>
      <c r="H55" s="386"/>
      <c r="I55" s="386"/>
      <c r="J55" s="414"/>
      <c r="K55" s="335"/>
      <c r="L55" s="335"/>
      <c r="M55" s="335"/>
      <c r="N55" s="335"/>
      <c r="O55" s="335"/>
      <c r="P55" s="335"/>
      <c r="Q55" s="335"/>
      <c r="R55" s="2170" t="s">
        <v>49</v>
      </c>
      <c r="S55" s="2167"/>
      <c r="T55" s="2167"/>
      <c r="U55" s="2167"/>
      <c r="V55" s="2167"/>
      <c r="W55" s="2167"/>
      <c r="X55" s="2167"/>
      <c r="Y55" s="2167"/>
      <c r="Z55" s="2168"/>
      <c r="AA55" s="335"/>
    </row>
    <row r="56" spans="1:27" ht="24.95" customHeight="1" thickBot="1">
      <c r="A56" s="333"/>
      <c r="B56" s="389" t="s">
        <v>1877</v>
      </c>
      <c r="C56" s="410" t="s">
        <v>1826</v>
      </c>
      <c r="D56" s="415"/>
      <c r="E56" s="393"/>
      <c r="F56" s="393"/>
      <c r="G56" s="2158"/>
      <c r="H56" s="2158"/>
      <c r="I56" s="416"/>
      <c r="J56" s="394"/>
      <c r="K56" s="335"/>
      <c r="L56" s="335"/>
      <c r="M56" s="335"/>
      <c r="N56" s="335"/>
      <c r="O56" s="335"/>
      <c r="P56" s="335"/>
      <c r="Q56" s="335"/>
      <c r="R56" s="2170"/>
      <c r="S56" s="2167"/>
      <c r="T56" s="2167"/>
      <c r="U56" s="2167"/>
      <c r="V56" s="2167"/>
      <c r="W56" s="2167"/>
      <c r="X56" s="2167"/>
      <c r="Y56" s="2167"/>
      <c r="Z56" s="2168"/>
      <c r="AA56" s="335"/>
    </row>
    <row r="57" spans="1:27" ht="24.95" customHeight="1" thickBot="1">
      <c r="A57" s="333"/>
      <c r="B57" s="389"/>
      <c r="C57" s="2154" t="str">
        <f t="array" aca="1" ref="C57" ca="1">LEFT(CELL("filename",A1),SEARCH("[",CELL("filename",A1))-1)</f>
        <v>E:\0-UPRT\1-UPRT.FR-SITE-WEB\ff-fiches-fabrications\ff-fiches-fabrication-maj-08-2020\12.colonnes\</v>
      </c>
      <c r="D57" s="2162"/>
      <c r="E57" s="2162"/>
      <c r="F57" s="2162"/>
      <c r="G57" s="2162"/>
      <c r="H57" s="2162"/>
      <c r="I57" s="2155"/>
      <c r="J57" s="394"/>
      <c r="K57" s="335"/>
      <c r="L57" s="396"/>
      <c r="M57" s="396"/>
      <c r="N57" s="396"/>
      <c r="O57" s="396"/>
      <c r="P57" s="335"/>
      <c r="Q57" s="335"/>
      <c r="R57" s="2175">
        <v>3</v>
      </c>
      <c r="S57" s="17">
        <f>R57*10</f>
        <v>30</v>
      </c>
      <c r="T57" s="24">
        <f>S57/1000</f>
        <v>0.03</v>
      </c>
      <c r="U57" s="2176"/>
      <c r="V57" s="2177"/>
      <c r="W57" s="2177"/>
      <c r="X57" s="2177"/>
      <c r="Y57" s="2167"/>
      <c r="Z57" s="2168"/>
      <c r="AA57" s="335"/>
    </row>
    <row r="58" spans="1:27" ht="24.95" customHeight="1" thickBot="1">
      <c r="A58" s="333"/>
      <c r="B58" s="389">
        <f>ROW()</f>
        <v>58</v>
      </c>
      <c r="C58" s="2158" t="str">
        <f ca="1">_xlfn.FORMULATEXT(C57)</f>
        <v>{=GAUCHE(CELLULE("filename";A1);CHERCHE("[";CELLULE("filename";A1))-1)}</v>
      </c>
      <c r="D58" s="2158"/>
      <c r="E58" s="2158"/>
      <c r="F58" s="2158"/>
      <c r="G58" s="2158"/>
      <c r="H58" s="2158"/>
      <c r="I58" s="2158"/>
      <c r="J58" s="394"/>
      <c r="K58" s="335"/>
      <c r="L58" s="2158"/>
      <c r="M58" s="2158"/>
      <c r="N58" s="2158"/>
      <c r="O58" s="396"/>
      <c r="P58" s="335"/>
      <c r="Q58" s="335"/>
      <c r="R58" s="2178"/>
      <c r="S58" s="2167"/>
      <c r="T58" s="2167"/>
      <c r="U58" s="2167"/>
      <c r="V58" s="2167"/>
      <c r="W58" s="2167"/>
      <c r="X58" s="2167"/>
      <c r="Y58" s="2167"/>
      <c r="Z58" s="2168"/>
      <c r="AA58" s="335"/>
    </row>
    <row r="59" spans="1:27" ht="24.95" customHeight="1" thickBot="1">
      <c r="A59" s="333"/>
      <c r="B59" s="411"/>
      <c r="C59" s="399" t="s">
        <v>1879</v>
      </c>
      <c r="D59" s="402"/>
      <c r="E59" s="402"/>
      <c r="F59" s="402"/>
      <c r="G59" s="402"/>
      <c r="H59" s="402"/>
      <c r="I59" s="402"/>
      <c r="J59" s="403"/>
      <c r="K59" s="335"/>
      <c r="L59" s="335"/>
      <c r="M59" s="335"/>
      <c r="N59" s="335"/>
      <c r="O59" s="335"/>
      <c r="P59" s="335"/>
      <c r="Q59" s="335"/>
      <c r="R59" s="2175">
        <v>30</v>
      </c>
      <c r="S59" s="17">
        <f>R59*10</f>
        <v>300</v>
      </c>
      <c r="T59" s="24">
        <f>S59/1000</f>
        <v>0.3</v>
      </c>
      <c r="U59" s="2167"/>
      <c r="V59" s="31" t="s">
        <v>132</v>
      </c>
      <c r="W59" s="31"/>
      <c r="X59" s="31"/>
      <c r="Y59" s="31"/>
      <c r="Z59" s="2124"/>
      <c r="AA59" s="335"/>
    </row>
    <row r="60" spans="1:27" ht="24.95" customHeight="1" thickBot="1">
      <c r="A60" s="333"/>
      <c r="B60" s="334"/>
      <c r="C60" s="335"/>
      <c r="D60" s="336"/>
      <c r="E60" s="336"/>
      <c r="F60" s="337"/>
      <c r="G60" s="337"/>
      <c r="H60" s="337"/>
      <c r="I60" s="337"/>
      <c r="J60" s="346"/>
      <c r="K60" s="335"/>
      <c r="L60" s="335"/>
      <c r="M60" s="335"/>
      <c r="N60" s="335"/>
      <c r="O60" s="335"/>
      <c r="P60" s="335"/>
      <c r="Q60" s="335"/>
      <c r="R60" s="2178"/>
      <c r="S60" s="2167"/>
      <c r="T60" s="2167"/>
      <c r="U60" s="2167"/>
      <c r="V60" s="2167"/>
      <c r="W60" s="2167"/>
      <c r="X60" s="2167"/>
      <c r="Y60" s="2167"/>
      <c r="Z60" s="2168"/>
      <c r="AA60" s="335"/>
    </row>
    <row r="61" spans="1:27" ht="24.95" customHeight="1" thickBot="1">
      <c r="A61" s="333"/>
      <c r="B61" s="384"/>
      <c r="C61" s="385"/>
      <c r="D61" s="386"/>
      <c r="E61" s="386"/>
      <c r="F61" s="386"/>
      <c r="G61" s="386"/>
      <c r="H61" s="386"/>
      <c r="I61" s="386"/>
      <c r="J61" s="387"/>
      <c r="K61" s="385"/>
      <c r="L61" s="388"/>
      <c r="M61" s="335"/>
      <c r="N61" s="335"/>
      <c r="O61" s="335"/>
      <c r="P61" s="335"/>
      <c r="Q61" s="335"/>
      <c r="R61" s="2179">
        <v>3</v>
      </c>
      <c r="S61" s="17">
        <f>R61*100</f>
        <v>300</v>
      </c>
      <c r="T61" s="24">
        <f>S61/1000</f>
        <v>0.3</v>
      </c>
      <c r="U61" s="2167"/>
      <c r="V61" s="2167"/>
      <c r="W61" s="2167"/>
      <c r="X61" s="2167"/>
      <c r="Y61" s="2167"/>
      <c r="Z61" s="2168"/>
      <c r="AA61" s="335"/>
    </row>
    <row r="62" spans="1:27" ht="24.95" customHeight="1">
      <c r="A62" s="333"/>
      <c r="B62" s="389" t="s">
        <v>1877</v>
      </c>
      <c r="C62" s="410" t="s">
        <v>1827</v>
      </c>
      <c r="D62" s="415"/>
      <c r="E62" s="393"/>
      <c r="F62" s="393"/>
      <c r="G62" s="393"/>
      <c r="H62" s="393"/>
      <c r="I62" s="393"/>
      <c r="J62" s="393"/>
      <c r="K62" s="393"/>
      <c r="L62" s="394"/>
      <c r="M62" s="335"/>
      <c r="N62" s="335"/>
      <c r="O62" s="335"/>
      <c r="P62" s="335"/>
      <c r="Q62" s="335"/>
      <c r="R62" s="2180"/>
      <c r="S62" s="20"/>
      <c r="T62" s="21"/>
      <c r="U62" s="2167"/>
      <c r="V62" s="2167"/>
      <c r="W62" s="2167"/>
      <c r="X62" s="2167"/>
      <c r="Y62" s="2167"/>
      <c r="Z62" s="2168"/>
      <c r="AA62" s="335"/>
    </row>
    <row r="63" spans="1:27" ht="24.95" customHeight="1">
      <c r="A63" s="333"/>
      <c r="B63" s="389"/>
      <c r="C63" s="2154" t="str">
        <f t="array" aca="1" ref="C63" ca="1">LEFT(CELL("filename",A1),SEARCH("]",CELL("filename",A1)))</f>
        <v>E:\0-UPRT\1-UPRT.FR-SITE-WEB\ff-fiches-fabrications\ff-fiches-fabrication-maj-08-2020\12.colonnes\[FP.12.colonnes.B.xlsx]</v>
      </c>
      <c r="D63" s="2162"/>
      <c r="E63" s="2181"/>
      <c r="F63" s="2181"/>
      <c r="G63" s="2181"/>
      <c r="H63" s="2181"/>
      <c r="I63" s="2181"/>
      <c r="J63" s="417"/>
      <c r="K63" s="417"/>
      <c r="L63" s="418"/>
      <c r="M63" s="335"/>
      <c r="N63" s="396"/>
      <c r="O63" s="396"/>
      <c r="P63" s="335"/>
      <c r="Q63" s="335"/>
      <c r="R63" s="2182"/>
      <c r="S63" s="34" t="s">
        <v>133</v>
      </c>
      <c r="T63" s="35" t="s">
        <v>134</v>
      </c>
      <c r="U63" s="35" t="s">
        <v>135</v>
      </c>
      <c r="V63" s="36" t="s">
        <v>136</v>
      </c>
      <c r="W63" s="2183"/>
      <c r="X63" s="2173"/>
      <c r="Y63" s="2173"/>
      <c r="Z63" s="2184"/>
      <c r="AA63" s="335"/>
    </row>
    <row r="64" spans="1:27" ht="24.95" customHeight="1">
      <c r="A64" s="333"/>
      <c r="B64" s="389">
        <f>ROW()</f>
        <v>64</v>
      </c>
      <c r="C64" s="2158" t="str">
        <f ca="1">_xlfn.FORMULATEXT(C63)</f>
        <v>{=GAUCHE(CELLULE("filename";A1);CHERCHE("]";CELLULE("filename";A1)))}</v>
      </c>
      <c r="D64" s="2158"/>
      <c r="E64" s="2158"/>
      <c r="F64" s="2158"/>
      <c r="G64" s="2158"/>
      <c r="H64" s="2158"/>
      <c r="I64" s="2158"/>
      <c r="J64" s="2158"/>
      <c r="K64" s="2158"/>
      <c r="L64" s="394"/>
      <c r="M64" s="335"/>
      <c r="N64" s="2158"/>
      <c r="O64" s="2158"/>
      <c r="P64" s="335"/>
      <c r="Q64" s="335"/>
      <c r="R64" s="2182"/>
      <c r="S64" s="39" t="s">
        <v>137</v>
      </c>
      <c r="T64" s="40" t="s">
        <v>138</v>
      </c>
      <c r="U64" s="40" t="s">
        <v>139</v>
      </c>
      <c r="V64" s="41" t="s">
        <v>140</v>
      </c>
      <c r="W64" s="2173"/>
      <c r="X64" s="2173"/>
      <c r="Y64" s="2173"/>
      <c r="Z64" s="2184"/>
      <c r="AA64" s="335"/>
    </row>
    <row r="65" spans="1:27" ht="24.95" customHeight="1" thickBot="1">
      <c r="A65" s="333"/>
      <c r="B65" s="398"/>
      <c r="C65" s="399" t="s">
        <v>1879</v>
      </c>
      <c r="D65" s="402"/>
      <c r="E65" s="402"/>
      <c r="F65" s="402"/>
      <c r="G65" s="402"/>
      <c r="H65" s="402"/>
      <c r="I65" s="402"/>
      <c r="J65" s="402"/>
      <c r="K65" s="402"/>
      <c r="L65" s="403"/>
      <c r="M65" s="335"/>
      <c r="N65" s="335"/>
      <c r="O65" s="335"/>
      <c r="P65" s="335"/>
      <c r="Q65" s="335"/>
      <c r="R65" s="2182"/>
      <c r="S65" s="39" t="s">
        <v>141</v>
      </c>
      <c r="T65" s="40" t="s">
        <v>142</v>
      </c>
      <c r="U65" s="40" t="s">
        <v>143</v>
      </c>
      <c r="V65" s="41" t="s">
        <v>144</v>
      </c>
      <c r="W65" s="2173"/>
      <c r="X65" s="2173"/>
      <c r="Y65" s="2173"/>
      <c r="Z65" s="2184"/>
      <c r="AA65" s="335"/>
    </row>
    <row r="66" spans="1:27" ht="24.95" customHeight="1" thickBot="1">
      <c r="A66" s="333"/>
      <c r="B66" s="334"/>
      <c r="C66" s="335"/>
      <c r="D66" s="336"/>
      <c r="E66" s="336"/>
      <c r="F66" s="337"/>
      <c r="G66" s="337"/>
      <c r="H66" s="337"/>
      <c r="I66" s="337"/>
      <c r="J66" s="346"/>
      <c r="K66" s="335"/>
      <c r="L66" s="335"/>
      <c r="M66" s="335"/>
      <c r="N66" s="335"/>
      <c r="O66" s="335"/>
      <c r="P66" s="335"/>
      <c r="Q66" s="335"/>
      <c r="R66" s="2182"/>
      <c r="S66" s="39" t="s">
        <v>145</v>
      </c>
      <c r="T66" s="40" t="s">
        <v>146</v>
      </c>
      <c r="U66" s="40" t="s">
        <v>147</v>
      </c>
      <c r="V66" s="41" t="s">
        <v>148</v>
      </c>
      <c r="W66" s="2173"/>
      <c r="X66" s="2173"/>
      <c r="Y66" s="2173"/>
      <c r="Z66" s="2184"/>
      <c r="AA66" s="335"/>
    </row>
    <row r="67" spans="1:27" ht="24.95" customHeight="1">
      <c r="A67" s="333"/>
      <c r="B67" s="404"/>
      <c r="C67" s="405"/>
      <c r="D67" s="406"/>
      <c r="E67" s="406"/>
      <c r="F67" s="407"/>
      <c r="G67" s="407"/>
      <c r="H67" s="407"/>
      <c r="I67" s="419"/>
      <c r="J67" s="346"/>
      <c r="K67" s="335"/>
      <c r="L67" s="335"/>
      <c r="M67" s="335"/>
      <c r="N67" s="335"/>
      <c r="O67" s="335"/>
      <c r="P67" s="335"/>
      <c r="Q67" s="335"/>
      <c r="R67" s="2182"/>
      <c r="S67" s="2185" t="s">
        <v>149</v>
      </c>
      <c r="T67" s="2186" t="s">
        <v>150</v>
      </c>
      <c r="U67" s="2186" t="s">
        <v>151</v>
      </c>
      <c r="V67" s="2187" t="s">
        <v>152</v>
      </c>
      <c r="W67" s="2173"/>
      <c r="X67" s="2173"/>
      <c r="Y67" s="2173"/>
      <c r="Z67" s="2184"/>
      <c r="AA67" s="335"/>
    </row>
    <row r="68" spans="1:27" ht="24.95" customHeight="1">
      <c r="A68" s="333"/>
      <c r="B68" s="389" t="s">
        <v>1877</v>
      </c>
      <c r="C68" s="410" t="s">
        <v>1883</v>
      </c>
      <c r="D68" s="335"/>
      <c r="E68" s="336"/>
      <c r="F68" s="337"/>
      <c r="G68" s="337"/>
      <c r="H68" s="337"/>
      <c r="I68" s="420"/>
      <c r="J68" s="346"/>
      <c r="K68" s="335"/>
      <c r="L68" s="335"/>
      <c r="M68" s="335"/>
      <c r="N68" s="335"/>
      <c r="O68" s="335"/>
      <c r="P68" s="335"/>
      <c r="Q68" s="335"/>
      <c r="R68" s="2188" t="s">
        <v>51</v>
      </c>
      <c r="S68" s="4770" t="s">
        <v>153</v>
      </c>
      <c r="T68" s="4770"/>
      <c r="U68" s="4770"/>
      <c r="V68" s="4770"/>
      <c r="W68" s="4770"/>
      <c r="X68" s="4770"/>
      <c r="Y68" s="2173"/>
      <c r="Z68" s="2184"/>
      <c r="AA68" s="335"/>
    </row>
    <row r="69" spans="1:27" ht="24.95" customHeight="1">
      <c r="A69" s="333"/>
      <c r="B69" s="389">
        <f>ROW()</f>
        <v>69</v>
      </c>
      <c r="C69" s="2189" t="s">
        <v>1884</v>
      </c>
      <c r="D69" s="421"/>
      <c r="E69" s="336"/>
      <c r="F69" s="337"/>
      <c r="G69" s="337"/>
      <c r="H69" s="337"/>
      <c r="I69" s="420"/>
      <c r="J69" s="346"/>
      <c r="K69" s="335"/>
      <c r="L69" s="335"/>
      <c r="M69" s="335"/>
      <c r="N69" s="335"/>
      <c r="O69" s="335"/>
      <c r="P69" s="335"/>
      <c r="Q69" s="335"/>
      <c r="R69" s="2188" t="s">
        <v>51</v>
      </c>
      <c r="S69" s="1" t="s">
        <v>50</v>
      </c>
      <c r="T69" s="21"/>
      <c r="U69" s="2167"/>
      <c r="V69" s="2167"/>
      <c r="W69" s="2190"/>
      <c r="X69" s="2190"/>
      <c r="Y69" s="2190"/>
      <c r="Z69" s="2184"/>
      <c r="AA69" s="335"/>
    </row>
    <row r="70" spans="1:27" ht="24.95" customHeight="1" thickBot="1">
      <c r="A70" s="333"/>
      <c r="B70" s="411"/>
      <c r="C70" s="399" t="s">
        <v>1885</v>
      </c>
      <c r="D70" s="422"/>
      <c r="E70" s="423"/>
      <c r="F70" s="424"/>
      <c r="G70" s="424"/>
      <c r="H70" s="424"/>
      <c r="I70" s="425"/>
      <c r="J70" s="346"/>
      <c r="K70" s="335"/>
      <c r="L70" s="335"/>
      <c r="M70" s="335"/>
      <c r="N70" s="335"/>
      <c r="O70" s="335"/>
      <c r="P70" s="335"/>
      <c r="Q70" s="335"/>
      <c r="R70" s="2188" t="s">
        <v>51</v>
      </c>
      <c r="S70" s="2191" t="s">
        <v>52</v>
      </c>
      <c r="T70" s="2190"/>
      <c r="U70" s="2190"/>
      <c r="V70" s="2190"/>
      <c r="W70" s="2190"/>
      <c r="X70" s="2190"/>
      <c r="Y70" s="2192"/>
      <c r="Z70" s="2184"/>
      <c r="AA70" s="335"/>
    </row>
    <row r="71" spans="1:27" ht="24.95" customHeight="1" thickBot="1">
      <c r="A71" s="333"/>
      <c r="B71" s="334"/>
      <c r="C71" s="335"/>
      <c r="D71" s="336"/>
      <c r="E71" s="336"/>
      <c r="F71" s="337"/>
      <c r="G71" s="337"/>
      <c r="H71" s="337"/>
      <c r="I71" s="337"/>
      <c r="J71" s="346"/>
      <c r="K71" s="335"/>
      <c r="L71" s="335"/>
      <c r="M71" s="335"/>
      <c r="N71" s="335"/>
      <c r="O71" s="335"/>
      <c r="P71" s="335"/>
      <c r="Q71" s="2193" t="s">
        <v>626</v>
      </c>
      <c r="R71" s="2194" t="s">
        <v>51</v>
      </c>
      <c r="S71" s="2195" t="s">
        <v>53</v>
      </c>
      <c r="T71" s="2196"/>
      <c r="U71" s="2196"/>
      <c r="V71" s="2196"/>
      <c r="W71" s="2196"/>
      <c r="X71" s="2196"/>
      <c r="Y71" s="2196"/>
      <c r="Z71" s="2197"/>
      <c r="AA71" s="335"/>
    </row>
    <row r="72" spans="1:27" ht="24.95" customHeight="1">
      <c r="A72" s="94"/>
      <c r="B72" s="347"/>
      <c r="C72" s="364"/>
      <c r="D72" s="365"/>
      <c r="E72" s="365"/>
      <c r="F72" s="366"/>
      <c r="G72" s="366"/>
      <c r="H72" s="366"/>
      <c r="I72" s="366"/>
      <c r="J72" s="367"/>
      <c r="K72" s="364"/>
      <c r="L72" s="364"/>
      <c r="M72" s="364"/>
      <c r="N72" s="364"/>
      <c r="O72" s="364"/>
      <c r="P72" s="364"/>
      <c r="Q72" s="364"/>
      <c r="R72" s="364"/>
      <c r="S72" s="364"/>
      <c r="T72" s="364"/>
      <c r="U72" s="364"/>
      <c r="V72" s="364"/>
      <c r="W72" s="364"/>
      <c r="X72" s="364"/>
      <c r="Y72" s="364"/>
      <c r="Z72" s="364"/>
      <c r="AA72" s="364"/>
    </row>
    <row r="73" spans="1:27" ht="24.95" customHeight="1">
      <c r="A73" s="333"/>
      <c r="B73" s="334"/>
      <c r="C73" s="335"/>
      <c r="D73" s="336"/>
      <c r="E73" s="336"/>
      <c r="F73" s="337"/>
      <c r="G73" s="337"/>
      <c r="H73" s="337"/>
      <c r="I73" s="337"/>
      <c r="J73" s="346"/>
      <c r="K73" s="335"/>
      <c r="L73" s="335"/>
      <c r="M73" s="335"/>
      <c r="N73" s="335"/>
      <c r="O73" s="335"/>
      <c r="P73" s="335"/>
      <c r="Q73" s="335"/>
      <c r="R73" s="335"/>
      <c r="S73" s="335"/>
      <c r="T73" s="335"/>
      <c r="U73" s="335"/>
      <c r="V73" s="335"/>
      <c r="W73" s="335"/>
      <c r="X73" s="335"/>
      <c r="Y73" s="335"/>
      <c r="Z73" s="335"/>
      <c r="AA73" s="335"/>
    </row>
    <row r="74" spans="1:27" ht="24.95" customHeight="1" thickBot="1">
      <c r="A74" s="333"/>
      <c r="B74" s="334"/>
      <c r="C74" s="335"/>
      <c r="D74" s="336"/>
      <c r="E74" s="336"/>
      <c r="F74" s="337"/>
      <c r="G74" s="337"/>
      <c r="H74" s="337"/>
      <c r="I74" s="337"/>
      <c r="J74" s="346"/>
      <c r="K74" s="335"/>
      <c r="L74" s="335"/>
      <c r="M74" s="335"/>
      <c r="N74" s="335"/>
      <c r="O74" s="335"/>
      <c r="P74" s="335"/>
      <c r="Q74" s="335"/>
      <c r="R74" s="335"/>
      <c r="S74" s="335"/>
      <c r="T74" s="335"/>
      <c r="U74" s="335"/>
      <c r="V74" s="335"/>
      <c r="W74" s="335"/>
      <c r="X74" s="335"/>
      <c r="Y74" s="335"/>
      <c r="Z74" s="335"/>
      <c r="AA74" s="335"/>
    </row>
    <row r="75" spans="1:27" ht="24.95" customHeight="1">
      <c r="A75" s="333"/>
      <c r="B75" s="384"/>
      <c r="C75" s="385"/>
      <c r="D75" s="386"/>
      <c r="E75" s="386"/>
      <c r="F75" s="386"/>
      <c r="G75" s="386"/>
      <c r="H75" s="386"/>
      <c r="I75" s="386"/>
      <c r="J75" s="387"/>
      <c r="K75" s="385"/>
      <c r="L75" s="385"/>
      <c r="M75" s="388"/>
      <c r="N75" s="335"/>
      <c r="O75" s="335"/>
      <c r="P75" s="335"/>
      <c r="Q75" s="335"/>
      <c r="R75" s="335"/>
      <c r="S75" s="335"/>
      <c r="T75" s="335"/>
      <c r="U75" s="335"/>
      <c r="V75" s="335"/>
      <c r="W75" s="335"/>
      <c r="X75" s="335"/>
      <c r="Y75" s="335"/>
      <c r="Z75" s="335"/>
      <c r="AA75" s="335"/>
    </row>
    <row r="76" spans="1:27" ht="24.95" customHeight="1">
      <c r="A76" s="333"/>
      <c r="B76" s="389" t="s">
        <v>1877</v>
      </c>
      <c r="C76" s="410" t="s">
        <v>1828</v>
      </c>
      <c r="D76" s="391"/>
      <c r="E76" s="391"/>
      <c r="F76" s="391"/>
      <c r="G76" s="391"/>
      <c r="H76" s="391"/>
      <c r="I76" s="391"/>
      <c r="J76" s="392"/>
      <c r="K76" s="393"/>
      <c r="L76" s="393"/>
      <c r="M76" s="394"/>
      <c r="N76" s="335"/>
      <c r="O76" s="335"/>
      <c r="P76" s="335"/>
      <c r="Q76" s="335"/>
      <c r="R76" s="335"/>
      <c r="S76" s="335"/>
      <c r="T76" s="335"/>
      <c r="U76" s="335"/>
      <c r="V76" s="335"/>
      <c r="W76" s="335"/>
      <c r="X76" s="335"/>
      <c r="Y76" s="335"/>
      <c r="Z76" s="335"/>
      <c r="AA76" s="335"/>
    </row>
    <row r="77" spans="1:27" ht="24.95" customHeight="1">
      <c r="A77" s="333"/>
      <c r="B77" s="389">
        <f>ROW()</f>
        <v>77</v>
      </c>
      <c r="C77" s="2154" t="str">
        <f ca="1">CELL("nomfichier")</f>
        <v>E:\0-UPRT\1-UPRT.FR-SITE-WEB\ff-fiches-fabrications\ff-fiches-fabrication-maj-08-2020\12.colonnes\[FP.12.colonnes.B.xlsx]Nota</v>
      </c>
      <c r="D77" s="2162"/>
      <c r="E77" s="2162"/>
      <c r="F77" s="2162"/>
      <c r="G77" s="2162"/>
      <c r="H77" s="2162"/>
      <c r="I77" s="2162"/>
      <c r="J77" s="426"/>
      <c r="K77" s="426"/>
      <c r="L77" s="427"/>
      <c r="M77" s="428"/>
      <c r="N77" s="335" t="s">
        <v>1762</v>
      </c>
      <c r="O77" s="396"/>
      <c r="P77" s="335"/>
      <c r="Q77" s="335"/>
      <c r="R77" s="335"/>
      <c r="S77" s="335"/>
      <c r="T77" s="335"/>
      <c r="U77" s="335"/>
      <c r="V77" s="335"/>
      <c r="W77" s="335"/>
      <c r="X77" s="335"/>
      <c r="Y77" s="335"/>
      <c r="Z77" s="335"/>
      <c r="AA77" s="335"/>
    </row>
    <row r="78" spans="1:27" ht="24.95" customHeight="1">
      <c r="A78" s="333"/>
      <c r="B78" s="429"/>
      <c r="C78" s="2158" t="str">
        <f ca="1">_xlfn.FORMULATEXT(C77)</f>
        <v>=CELLULE("nomfichier")</v>
      </c>
      <c r="D78" s="2158"/>
      <c r="E78" s="2158"/>
      <c r="F78" s="2158"/>
      <c r="G78" s="2158"/>
      <c r="H78" s="2158"/>
      <c r="I78" s="2158"/>
      <c r="J78" s="2158"/>
      <c r="K78" s="2158"/>
      <c r="L78" s="2158"/>
      <c r="M78" s="394"/>
      <c r="N78" s="335"/>
      <c r="O78" s="2158"/>
      <c r="P78" s="335"/>
      <c r="Q78" s="335"/>
      <c r="R78" s="335"/>
      <c r="S78" s="335"/>
      <c r="T78" s="335"/>
      <c r="U78" s="335"/>
      <c r="V78" s="335"/>
      <c r="W78" s="335"/>
      <c r="X78" s="335"/>
      <c r="Y78" s="335"/>
      <c r="Z78" s="335"/>
      <c r="AA78" s="335"/>
    </row>
    <row r="79" spans="1:27" ht="24.95" customHeight="1" thickBot="1">
      <c r="A79" s="333"/>
      <c r="B79" s="398"/>
      <c r="C79" s="430" t="s">
        <v>1886</v>
      </c>
      <c r="D79" s="400"/>
      <c r="E79" s="400"/>
      <c r="F79" s="400"/>
      <c r="G79" s="400"/>
      <c r="H79" s="400"/>
      <c r="I79" s="400"/>
      <c r="J79" s="401"/>
      <c r="K79" s="402"/>
      <c r="L79" s="402"/>
      <c r="M79" s="403"/>
      <c r="N79" s="335"/>
      <c r="O79" s="335"/>
      <c r="P79" s="335"/>
      <c r="Q79" s="335"/>
      <c r="R79" s="335"/>
      <c r="S79" s="335"/>
      <c r="T79" s="335"/>
      <c r="U79" s="335"/>
      <c r="V79" s="335"/>
      <c r="W79" s="335"/>
      <c r="X79" s="335"/>
      <c r="Y79" s="335"/>
      <c r="Z79" s="335"/>
      <c r="AA79" s="335"/>
    </row>
    <row r="80" spans="1:27" ht="24.95" customHeight="1" thickBot="1">
      <c r="A80" s="333"/>
      <c r="B80" s="334"/>
      <c r="C80" s="335"/>
      <c r="D80" s="336"/>
      <c r="E80" s="336"/>
      <c r="F80" s="337"/>
      <c r="G80" s="337"/>
      <c r="H80" s="337"/>
      <c r="I80" s="337"/>
      <c r="J80" s="346"/>
      <c r="K80" s="335"/>
      <c r="L80" s="335"/>
      <c r="M80" s="335"/>
      <c r="N80" s="335"/>
      <c r="O80" s="335"/>
      <c r="P80" s="335"/>
      <c r="Q80" s="335"/>
      <c r="R80" s="335"/>
      <c r="S80" s="335"/>
      <c r="T80" s="335"/>
      <c r="U80" s="335"/>
      <c r="V80" s="335"/>
      <c r="W80" s="335"/>
      <c r="X80" s="335"/>
      <c r="Y80" s="335"/>
      <c r="Z80" s="335"/>
      <c r="AA80" s="335"/>
    </row>
    <row r="81" spans="1:27" ht="24.95" customHeight="1">
      <c r="A81" s="333"/>
      <c r="B81" s="384"/>
      <c r="C81" s="385"/>
      <c r="D81" s="386"/>
      <c r="E81" s="386"/>
      <c r="F81" s="386"/>
      <c r="G81" s="386"/>
      <c r="H81" s="386"/>
      <c r="I81" s="386"/>
      <c r="J81" s="387"/>
      <c r="K81" s="388"/>
      <c r="L81" s="335"/>
      <c r="M81" s="335"/>
      <c r="N81" s="335"/>
      <c r="O81" s="335"/>
      <c r="P81" s="335"/>
      <c r="Q81" s="335"/>
      <c r="R81" s="335"/>
      <c r="S81" s="335"/>
      <c r="T81" s="335"/>
      <c r="U81" s="335"/>
      <c r="V81" s="335"/>
      <c r="W81" s="335"/>
      <c r="X81" s="335"/>
      <c r="Y81" s="335"/>
      <c r="Z81" s="335"/>
      <c r="AA81" s="335"/>
    </row>
    <row r="82" spans="1:27" ht="24.95" customHeight="1">
      <c r="A82" s="333"/>
      <c r="B82" s="389" t="s">
        <v>1877</v>
      </c>
      <c r="C82" s="410" t="s">
        <v>1830</v>
      </c>
      <c r="D82" s="391"/>
      <c r="E82" s="391"/>
      <c r="F82" s="391"/>
      <c r="G82" s="391"/>
      <c r="H82" s="391"/>
      <c r="I82" s="391"/>
      <c r="J82" s="392"/>
      <c r="K82" s="394"/>
      <c r="L82" s="335"/>
      <c r="M82" s="335"/>
      <c r="N82" s="335"/>
      <c r="O82" s="335"/>
      <c r="P82" s="335"/>
      <c r="Q82" s="335"/>
      <c r="R82" s="335"/>
      <c r="S82" s="335"/>
      <c r="T82" s="335"/>
      <c r="U82" s="335"/>
      <c r="V82" s="335"/>
      <c r="W82" s="335"/>
      <c r="X82" s="335"/>
      <c r="Y82" s="335"/>
      <c r="Z82" s="335"/>
      <c r="AA82" s="335"/>
    </row>
    <row r="83" spans="1:27" ht="24.95" customHeight="1">
      <c r="A83" s="333"/>
      <c r="B83" s="389">
        <f>ROW()</f>
        <v>83</v>
      </c>
      <c r="C83" s="2198" t="s">
        <v>1887</v>
      </c>
      <c r="D83" s="348"/>
      <c r="E83" s="348"/>
      <c r="F83" s="348"/>
      <c r="G83" s="348"/>
      <c r="H83" s="348"/>
      <c r="I83" s="348"/>
      <c r="J83" s="348"/>
      <c r="K83" s="394"/>
      <c r="L83" s="335"/>
      <c r="M83" s="335"/>
      <c r="N83" s="335"/>
      <c r="O83" s="335"/>
      <c r="P83" s="335"/>
      <c r="Q83" s="335"/>
      <c r="R83" s="335"/>
      <c r="S83" s="335"/>
      <c r="T83" s="335"/>
      <c r="U83" s="335"/>
      <c r="V83" s="335"/>
      <c r="W83" s="335"/>
      <c r="X83" s="335"/>
      <c r="Y83" s="335"/>
      <c r="Z83" s="335"/>
      <c r="AA83" s="335"/>
    </row>
    <row r="84" spans="1:27" ht="24.95" customHeight="1" thickBot="1">
      <c r="A84" s="333"/>
      <c r="B84" s="398"/>
      <c r="C84" s="430" t="s">
        <v>1888</v>
      </c>
      <c r="D84" s="400"/>
      <c r="E84" s="400"/>
      <c r="F84" s="400"/>
      <c r="G84" s="400"/>
      <c r="H84" s="400"/>
      <c r="I84" s="400"/>
      <c r="J84" s="401"/>
      <c r="K84" s="403"/>
      <c r="L84" s="335"/>
      <c r="M84" s="335"/>
      <c r="N84" s="335"/>
      <c r="O84" s="335"/>
      <c r="P84" s="335"/>
      <c r="Q84" s="335"/>
      <c r="R84" s="335"/>
      <c r="S84" s="335"/>
      <c r="T84" s="335"/>
      <c r="U84" s="335"/>
      <c r="V84" s="335"/>
      <c r="W84" s="335"/>
      <c r="X84" s="335"/>
      <c r="Y84" s="335"/>
      <c r="Z84" s="335"/>
      <c r="AA84" s="335"/>
    </row>
    <row r="85" spans="1:27" ht="24.95" customHeight="1" thickBot="1">
      <c r="A85" s="333"/>
      <c r="B85" s="334"/>
      <c r="C85" s="335"/>
      <c r="D85" s="336"/>
      <c r="E85" s="336"/>
      <c r="F85" s="337"/>
      <c r="G85" s="337"/>
      <c r="H85" s="337"/>
      <c r="I85" s="337"/>
      <c r="J85" s="346"/>
      <c r="K85" s="335"/>
      <c r="L85" s="335"/>
      <c r="M85" s="335"/>
      <c r="N85" s="335"/>
      <c r="O85" s="335"/>
      <c r="P85" s="335"/>
      <c r="Q85" s="335"/>
      <c r="R85" s="335"/>
      <c r="S85" s="335"/>
      <c r="T85" s="335"/>
      <c r="U85" s="335"/>
      <c r="V85" s="335"/>
      <c r="W85" s="335"/>
      <c r="X85" s="335"/>
      <c r="Y85" s="335"/>
      <c r="Z85" s="335"/>
      <c r="AA85" s="335"/>
    </row>
    <row r="86" spans="1:27" ht="24.95" customHeight="1">
      <c r="A86" s="333"/>
      <c r="B86" s="384"/>
      <c r="C86" s="385"/>
      <c r="D86" s="386"/>
      <c r="E86" s="386"/>
      <c r="F86" s="386"/>
      <c r="G86" s="386"/>
      <c r="H86" s="386"/>
      <c r="I86" s="386"/>
      <c r="J86" s="387"/>
      <c r="K86" s="385"/>
      <c r="L86" s="385"/>
      <c r="M86" s="385"/>
      <c r="N86" s="385"/>
      <c r="O86" s="385"/>
      <c r="P86" s="388"/>
      <c r="Q86" s="335"/>
      <c r="R86" s="335"/>
      <c r="S86" s="335"/>
      <c r="T86" s="335"/>
      <c r="U86" s="335"/>
      <c r="V86" s="335"/>
      <c r="W86" s="335"/>
      <c r="X86" s="335"/>
      <c r="Y86" s="335"/>
      <c r="Z86" s="335"/>
      <c r="AA86" s="335"/>
    </row>
    <row r="87" spans="1:27" ht="24.95" customHeight="1">
      <c r="A87" s="333"/>
      <c r="B87" s="389" t="s">
        <v>1877</v>
      </c>
      <c r="C87" s="410" t="s">
        <v>1829</v>
      </c>
      <c r="D87" s="415"/>
      <c r="E87" s="393"/>
      <c r="F87" s="393"/>
      <c r="G87" s="393"/>
      <c r="H87" s="393"/>
      <c r="I87" s="393"/>
      <c r="J87" s="393"/>
      <c r="K87" s="393"/>
      <c r="L87" s="393"/>
      <c r="M87" s="393"/>
      <c r="N87" s="393"/>
      <c r="O87" s="393"/>
      <c r="P87" s="394"/>
      <c r="Q87" s="326"/>
      <c r="R87" s="335"/>
      <c r="S87" s="335"/>
      <c r="T87" s="335"/>
      <c r="U87" s="335"/>
      <c r="V87" s="335"/>
      <c r="W87" s="335"/>
      <c r="X87" s="335"/>
      <c r="Y87" s="335"/>
      <c r="Z87" s="335"/>
      <c r="AA87" s="335"/>
    </row>
    <row r="88" spans="1:27" ht="24.95" customHeight="1">
      <c r="A88" s="333"/>
      <c r="B88" s="389"/>
      <c r="C88" s="2154" t="str">
        <f ca="1">SUBSTITUTE(SUBSTITUTE(RIGHT(CELL("filename",A1),LEN(CELL("filename",A1))-SEARCH("[",CELL("filename",A1))+1),"[",""),"]"," ")</f>
        <v>FP.12.colonnes.B.xlsx Formats-Formules-Fonctions</v>
      </c>
      <c r="D88" s="2162"/>
      <c r="E88" s="2162"/>
      <c r="F88" s="2162"/>
      <c r="G88" s="2162"/>
      <c r="H88" s="2162"/>
      <c r="I88" s="2162"/>
      <c r="J88" s="395"/>
      <c r="K88" s="395"/>
      <c r="L88" s="396"/>
      <c r="M88" s="396"/>
      <c r="N88" s="396"/>
      <c r="O88" s="396"/>
      <c r="P88" s="431"/>
      <c r="Q88" s="326"/>
      <c r="R88" s="335"/>
      <c r="S88" s="335"/>
      <c r="T88" s="335"/>
      <c r="U88" s="335"/>
      <c r="V88" s="335"/>
      <c r="W88" s="335"/>
      <c r="X88" s="335"/>
      <c r="Y88" s="335"/>
      <c r="Z88" s="335"/>
      <c r="AA88" s="335"/>
    </row>
    <row r="89" spans="1:27" ht="24.95" customHeight="1">
      <c r="A89" s="333"/>
      <c r="B89" s="389">
        <f>ROW()</f>
        <v>89</v>
      </c>
      <c r="C89" s="2158" t="str">
        <f ca="1">_xlfn.FORMULATEXT(C88)</f>
        <v>=SUBSTITUE(SUBSTITUE(DROITE(CELLULE("filename";A1);NBCAR(CELLULE("filename";A1))-CHERCHE("[";CELLULE("filename";A1))+1);"[";"");"]";" ")</v>
      </c>
      <c r="D89" s="2158"/>
      <c r="E89" s="2158"/>
      <c r="F89" s="2158"/>
      <c r="G89" s="2158"/>
      <c r="H89" s="2158"/>
      <c r="I89" s="2158"/>
      <c r="J89" s="2158"/>
      <c r="K89" s="2158"/>
      <c r="L89" s="2158"/>
      <c r="M89" s="2158"/>
      <c r="N89" s="2158"/>
      <c r="O89" s="2158"/>
      <c r="P89" s="2199"/>
      <c r="Q89" s="326"/>
      <c r="R89" s="335"/>
      <c r="S89" s="335"/>
      <c r="T89" s="335"/>
      <c r="U89" s="335"/>
      <c r="V89" s="335"/>
      <c r="W89" s="335"/>
      <c r="X89" s="335"/>
      <c r="Y89" s="335"/>
      <c r="Z89" s="335"/>
      <c r="AA89" s="335"/>
    </row>
    <row r="90" spans="1:27" ht="24.95" customHeight="1" thickBot="1">
      <c r="A90" s="333"/>
      <c r="B90" s="398"/>
      <c r="C90" s="399" t="s">
        <v>1879</v>
      </c>
      <c r="D90" s="2200"/>
      <c r="E90" s="400"/>
      <c r="F90" s="400"/>
      <c r="G90" s="400"/>
      <c r="H90" s="400"/>
      <c r="I90" s="400"/>
      <c r="J90" s="402"/>
      <c r="K90" s="402"/>
      <c r="L90" s="402"/>
      <c r="M90" s="402"/>
      <c r="N90" s="402"/>
      <c r="O90" s="402"/>
      <c r="P90" s="403"/>
      <c r="Q90" s="326"/>
      <c r="R90" s="335"/>
      <c r="S90" s="335"/>
      <c r="T90" s="335"/>
      <c r="U90" s="335"/>
      <c r="V90" s="335"/>
      <c r="W90" s="335"/>
      <c r="X90" s="335"/>
      <c r="Y90" s="335"/>
      <c r="Z90" s="335"/>
      <c r="AA90" s="335"/>
    </row>
    <row r="91" spans="1:27" ht="24.95" customHeight="1" thickBot="1">
      <c r="A91" s="333"/>
      <c r="B91" s="334"/>
      <c r="C91" s="335"/>
      <c r="D91" s="336"/>
      <c r="E91" s="336"/>
      <c r="F91" s="337"/>
      <c r="G91" s="337"/>
      <c r="H91" s="337"/>
      <c r="I91" s="337"/>
      <c r="J91" s="346"/>
      <c r="K91" s="335"/>
      <c r="L91" s="335"/>
      <c r="M91" s="335"/>
      <c r="N91" s="335"/>
      <c r="O91" s="335"/>
      <c r="P91" s="335"/>
      <c r="Q91" s="335"/>
      <c r="R91" s="335"/>
      <c r="S91" s="335"/>
      <c r="T91" s="335"/>
      <c r="U91" s="335"/>
      <c r="V91" s="335"/>
      <c r="W91" s="335"/>
      <c r="X91" s="335"/>
      <c r="Y91" s="335"/>
      <c r="Z91" s="335"/>
      <c r="AA91" s="335"/>
    </row>
    <row r="92" spans="1:27" ht="24.95" customHeight="1">
      <c r="A92" s="333"/>
      <c r="B92" s="404"/>
      <c r="C92" s="405"/>
      <c r="D92" s="406"/>
      <c r="E92" s="406"/>
      <c r="F92" s="407"/>
      <c r="G92" s="407"/>
      <c r="H92" s="407"/>
      <c r="I92" s="407"/>
      <c r="J92" s="408"/>
      <c r="K92" s="405"/>
      <c r="L92" s="405"/>
      <c r="M92" s="409"/>
      <c r="N92" s="335"/>
      <c r="O92" s="335"/>
      <c r="P92" s="335"/>
      <c r="Q92" s="335"/>
      <c r="R92" s="335"/>
      <c r="S92" s="335"/>
      <c r="T92" s="335"/>
      <c r="U92" s="335"/>
      <c r="V92" s="335"/>
      <c r="W92" s="335"/>
      <c r="X92" s="335"/>
      <c r="Y92" s="335"/>
      <c r="Z92" s="335"/>
      <c r="AA92" s="335"/>
    </row>
    <row r="93" spans="1:27" ht="24.95" customHeight="1">
      <c r="A93" s="333"/>
      <c r="B93" s="389" t="s">
        <v>1877</v>
      </c>
      <c r="C93" s="410" t="s">
        <v>1831</v>
      </c>
      <c r="D93" s="338"/>
      <c r="E93" s="335"/>
      <c r="F93" s="335"/>
      <c r="G93" s="335"/>
      <c r="H93" s="335"/>
      <c r="I93" s="335"/>
      <c r="J93" s="335"/>
      <c r="K93" s="335"/>
      <c r="L93" s="335"/>
      <c r="M93" s="394"/>
      <c r="N93" s="335"/>
      <c r="O93" s="335"/>
      <c r="P93" s="335"/>
      <c r="Q93" s="335"/>
      <c r="R93" s="335"/>
      <c r="S93" s="335"/>
      <c r="T93" s="335"/>
      <c r="U93" s="335"/>
      <c r="V93" s="335"/>
      <c r="W93" s="335"/>
      <c r="X93" s="335"/>
      <c r="Y93" s="335"/>
      <c r="Z93" s="335"/>
      <c r="AA93" s="335"/>
    </row>
    <row r="94" spans="1:27" ht="24.95" customHeight="1">
      <c r="A94" s="333"/>
      <c r="B94" s="389"/>
      <c r="C94" s="2154" t="str">
        <f ca="1">SUBSTITUTE(SUBSTITUTE(LEFT(CELL("filename",A1),SEARCH("]",CELL("filename",A1))),"[",""),"]","")</f>
        <v>E:\0-UPRT\1-UPRT.FR-SITE-WEB\ff-fiches-fabrications\ff-fiches-fabrication-maj-08-2020\12.colonnes\FP.12.colonnes.B.xlsx</v>
      </c>
      <c r="D94" s="2162"/>
      <c r="E94" s="2162"/>
      <c r="F94" s="2162"/>
      <c r="G94" s="2162"/>
      <c r="H94" s="2162"/>
      <c r="I94" s="2162"/>
      <c r="J94" s="2162"/>
      <c r="K94" s="2162"/>
      <c r="L94" s="2162"/>
      <c r="M94" s="394"/>
      <c r="N94" s="335"/>
      <c r="O94" s="396"/>
      <c r="P94" s="335"/>
      <c r="Q94" s="335"/>
      <c r="R94" s="335"/>
      <c r="S94" s="335"/>
      <c r="T94" s="335"/>
      <c r="U94" s="335"/>
      <c r="V94" s="335"/>
      <c r="W94" s="335"/>
      <c r="X94" s="335"/>
      <c r="Y94" s="335"/>
      <c r="Z94" s="335"/>
      <c r="AA94" s="335"/>
    </row>
    <row r="95" spans="1:27" ht="24.95" customHeight="1">
      <c r="A95" s="333"/>
      <c r="B95" s="389">
        <f>ROW()</f>
        <v>95</v>
      </c>
      <c r="C95" s="2158" t="str">
        <f ca="1">_xlfn.FORMULATEXT(C94)</f>
        <v>=SUBSTITUE(SUBSTITUE(GAUCHE(CELLULE("filename";A1);CHERCHE("]";CELLULE("filename";A1)));"[";"");"]";"")</v>
      </c>
      <c r="D95" s="2158"/>
      <c r="E95" s="2158"/>
      <c r="F95" s="2158"/>
      <c r="G95" s="2158"/>
      <c r="H95" s="2158"/>
      <c r="I95" s="2158"/>
      <c r="J95" s="2158"/>
      <c r="K95" s="2158"/>
      <c r="L95" s="2158"/>
      <c r="M95" s="394"/>
      <c r="N95" s="335"/>
      <c r="O95" s="2158"/>
      <c r="P95" s="335"/>
      <c r="Q95" s="335"/>
      <c r="R95" s="335"/>
      <c r="S95" s="335"/>
      <c r="T95" s="335"/>
      <c r="U95" s="335"/>
      <c r="V95" s="335"/>
      <c r="W95" s="335"/>
      <c r="X95" s="335"/>
      <c r="Y95" s="335"/>
      <c r="Z95" s="335"/>
      <c r="AA95" s="335"/>
    </row>
    <row r="96" spans="1:27" ht="24.95" customHeight="1" thickBot="1">
      <c r="A96" s="333"/>
      <c r="B96" s="411"/>
      <c r="C96" s="399" t="s">
        <v>1879</v>
      </c>
      <c r="D96" s="2200"/>
      <c r="E96" s="400"/>
      <c r="F96" s="400"/>
      <c r="G96" s="400"/>
      <c r="H96" s="400"/>
      <c r="I96" s="400"/>
      <c r="J96" s="432"/>
      <c r="K96" s="422"/>
      <c r="L96" s="422"/>
      <c r="M96" s="433"/>
      <c r="N96" s="335"/>
      <c r="O96" s="335"/>
      <c r="P96" s="335"/>
      <c r="Q96" s="335"/>
      <c r="R96" s="335"/>
      <c r="S96" s="335"/>
      <c r="T96" s="335"/>
      <c r="U96" s="335"/>
      <c r="V96" s="335"/>
      <c r="W96" s="335"/>
      <c r="X96" s="335"/>
      <c r="Y96" s="335"/>
      <c r="Z96" s="335"/>
      <c r="AA96" s="335"/>
    </row>
    <row r="97" spans="1:27" ht="24.95" customHeight="1" thickBot="1">
      <c r="A97" s="333"/>
      <c r="B97" s="334"/>
      <c r="C97" s="335"/>
      <c r="D97" s="336"/>
      <c r="E97" s="336"/>
      <c r="F97" s="337"/>
      <c r="G97" s="337"/>
      <c r="H97" s="337"/>
      <c r="I97" s="337"/>
      <c r="J97" s="346"/>
      <c r="K97" s="335"/>
      <c r="L97" s="335"/>
      <c r="M97" s="335"/>
      <c r="N97" s="335"/>
      <c r="O97" s="335"/>
      <c r="P97" s="335"/>
      <c r="Q97" s="335"/>
      <c r="R97" s="335"/>
      <c r="S97" s="335"/>
      <c r="T97" s="335"/>
      <c r="U97" s="335"/>
      <c r="V97" s="335"/>
      <c r="W97" s="335"/>
      <c r="X97" s="335"/>
      <c r="Y97" s="335"/>
      <c r="Z97" s="335"/>
      <c r="AA97" s="335"/>
    </row>
    <row r="98" spans="1:27" ht="24.95" customHeight="1">
      <c r="A98" s="333"/>
      <c r="B98" s="434"/>
      <c r="C98" s="435"/>
      <c r="D98" s="436"/>
      <c r="E98" s="436"/>
      <c r="F98" s="437"/>
      <c r="G98" s="437"/>
      <c r="H98" s="437"/>
      <c r="I98" s="437"/>
      <c r="J98" s="438"/>
      <c r="K98" s="435"/>
      <c r="L98" s="435"/>
      <c r="M98" s="435"/>
      <c r="N98" s="435"/>
      <c r="O98" s="435"/>
      <c r="P98" s="439"/>
      <c r="Q98" s="335"/>
      <c r="R98" s="335"/>
      <c r="S98" s="335"/>
      <c r="T98" s="335"/>
      <c r="U98" s="335"/>
      <c r="V98" s="335"/>
      <c r="W98" s="335"/>
      <c r="X98" s="335"/>
      <c r="Y98" s="335"/>
      <c r="Z98" s="335"/>
      <c r="AA98" s="335"/>
    </row>
    <row r="99" spans="1:27" ht="24.95" customHeight="1">
      <c r="A99" s="333"/>
      <c r="B99" s="389" t="s">
        <v>1877</v>
      </c>
      <c r="C99" s="410" t="s">
        <v>1889</v>
      </c>
      <c r="D99" s="391"/>
      <c r="E99" s="391"/>
      <c r="F99" s="440"/>
      <c r="G99" s="440"/>
      <c r="H99" s="440"/>
      <c r="I99" s="440"/>
      <c r="J99" s="441"/>
      <c r="K99" s="396"/>
      <c r="L99" s="396"/>
      <c r="M99" s="396"/>
      <c r="N99" s="396"/>
      <c r="O99" s="396"/>
      <c r="P99" s="431"/>
      <c r="Q99" s="335"/>
      <c r="R99" s="335"/>
      <c r="S99" s="335"/>
      <c r="T99" s="335"/>
      <c r="U99" s="335"/>
      <c r="V99" s="335"/>
      <c r="W99" s="335"/>
      <c r="X99" s="335"/>
      <c r="Y99" s="335"/>
      <c r="Z99" s="335"/>
      <c r="AA99" s="335"/>
    </row>
    <row r="100" spans="1:27" ht="24.95" customHeight="1">
      <c r="A100" s="333"/>
      <c r="B100" s="389"/>
      <c r="C100" s="2154" t="str">
        <f ca="1">IF(CELL("nomfichier",C55)="\\rcg006bur\usei_cartographie\[ff-29-formats-formules-pourcentages.xlsx]sites","","ff-29-formats-formules-pourcentages COPIE")</f>
        <v>ff-29-formats-formules-pourcentages COPIE</v>
      </c>
      <c r="D100" s="2162"/>
      <c r="E100" s="2162"/>
      <c r="F100" s="2162"/>
      <c r="G100" s="2155"/>
      <c r="H100" s="2155"/>
      <c r="I100" s="2155"/>
      <c r="J100" s="395"/>
      <c r="K100" s="395"/>
      <c r="L100" s="396"/>
      <c r="M100" s="396"/>
      <c r="N100" s="396"/>
      <c r="O100" s="396"/>
      <c r="P100" s="431"/>
      <c r="Q100" s="335"/>
      <c r="R100" s="335"/>
      <c r="S100" s="335"/>
      <c r="T100" s="335"/>
      <c r="U100" s="335"/>
      <c r="V100" s="335"/>
      <c r="W100" s="335"/>
      <c r="X100" s="335"/>
      <c r="Y100" s="335"/>
      <c r="Z100" s="335"/>
      <c r="AA100" s="335"/>
    </row>
    <row r="101" spans="1:27" ht="24.95" customHeight="1">
      <c r="A101" s="333"/>
      <c r="B101" s="389">
        <f>ROW()</f>
        <v>101</v>
      </c>
      <c r="C101" s="2158" t="str">
        <f ca="1">_xlfn.FORMULATEXT(C100)</f>
        <v>=SI(CELLULE("nomfichier";C55)="\\rcg006bur\usei_cartographie\[ff-29-formats-formules-pourcentages.xlsx]sites";"";"ff-29-formats-formules-pourcentages COPIE")</v>
      </c>
      <c r="D101" s="2158"/>
      <c r="E101" s="2158"/>
      <c r="F101" s="2158"/>
      <c r="G101" s="2158"/>
      <c r="H101" s="2158"/>
      <c r="I101" s="2158"/>
      <c r="J101" s="2158"/>
      <c r="K101" s="2158"/>
      <c r="L101" s="2158"/>
      <c r="M101" s="2158"/>
      <c r="N101" s="2158"/>
      <c r="O101" s="2158"/>
      <c r="P101" s="2199"/>
      <c r="Q101" s="335"/>
      <c r="R101" s="335"/>
      <c r="S101" s="335"/>
      <c r="T101" s="335"/>
      <c r="U101" s="335"/>
      <c r="V101" s="335"/>
      <c r="W101" s="335"/>
      <c r="X101" s="335"/>
      <c r="Y101" s="335"/>
      <c r="Z101" s="335"/>
      <c r="AA101" s="335"/>
    </row>
    <row r="102" spans="1:27" ht="24.95" customHeight="1" thickBot="1">
      <c r="A102" s="333"/>
      <c r="B102" s="442"/>
      <c r="C102" s="443" t="s">
        <v>1890</v>
      </c>
      <c r="D102" s="444"/>
      <c r="E102" s="444"/>
      <c r="F102" s="445"/>
      <c r="G102" s="445"/>
      <c r="H102" s="445"/>
      <c r="I102" s="445"/>
      <c r="J102" s="446"/>
      <c r="K102" s="446"/>
      <c r="L102" s="446"/>
      <c r="M102" s="446"/>
      <c r="N102" s="446"/>
      <c r="O102" s="446"/>
      <c r="P102" s="447"/>
      <c r="Q102" s="335"/>
      <c r="R102" s="335"/>
      <c r="S102" s="335"/>
      <c r="T102" s="335"/>
      <c r="U102" s="335"/>
      <c r="V102" s="335"/>
      <c r="W102" s="335"/>
      <c r="X102" s="335"/>
      <c r="Y102" s="335"/>
      <c r="Z102" s="335"/>
      <c r="AA102" s="335"/>
    </row>
    <row r="103" spans="1:27" ht="24.95" customHeight="1" thickBot="1">
      <c r="A103" s="333"/>
      <c r="B103" s="334"/>
      <c r="C103" s="335"/>
      <c r="D103" s="336"/>
      <c r="E103" s="336"/>
      <c r="F103" s="337"/>
      <c r="G103" s="337"/>
      <c r="H103" s="337"/>
      <c r="I103" s="337"/>
      <c r="J103" s="346"/>
      <c r="K103" s="335"/>
      <c r="L103" s="335"/>
      <c r="M103" s="335"/>
      <c r="N103" s="335"/>
      <c r="O103" s="335"/>
      <c r="P103" s="335"/>
      <c r="Q103" s="335"/>
      <c r="R103" s="335"/>
      <c r="S103" s="335"/>
      <c r="T103" s="335"/>
      <c r="U103" s="335"/>
      <c r="V103" s="335"/>
      <c r="W103" s="335"/>
      <c r="X103" s="335"/>
      <c r="Y103" s="335"/>
      <c r="Z103" s="335"/>
      <c r="AA103" s="335"/>
    </row>
    <row r="104" spans="1:27" ht="24.95" customHeight="1">
      <c r="A104" s="333"/>
      <c r="B104" s="384"/>
      <c r="C104" s="385"/>
      <c r="D104" s="386"/>
      <c r="E104" s="386"/>
      <c r="F104" s="386"/>
      <c r="G104" s="386"/>
      <c r="H104" s="386"/>
      <c r="I104" s="386"/>
      <c r="J104" s="387"/>
      <c r="K104" s="385"/>
      <c r="L104" s="388"/>
      <c r="M104" s="335"/>
      <c r="N104" s="335"/>
      <c r="O104" s="335"/>
      <c r="P104" s="335"/>
      <c r="Q104" s="335"/>
      <c r="R104" s="335"/>
      <c r="S104" s="335"/>
      <c r="T104" s="335"/>
      <c r="U104" s="335"/>
      <c r="V104" s="335"/>
      <c r="W104" s="335"/>
      <c r="X104" s="335"/>
      <c r="Y104" s="335"/>
      <c r="Z104" s="335"/>
      <c r="AA104" s="335"/>
    </row>
    <row r="105" spans="1:27" ht="24.95" customHeight="1">
      <c r="A105" s="333"/>
      <c r="B105" s="429"/>
      <c r="C105" s="410" t="s">
        <v>1835</v>
      </c>
      <c r="D105" s="448"/>
      <c r="E105" s="449"/>
      <c r="F105" s="391"/>
      <c r="G105" s="391"/>
      <c r="H105" s="391"/>
      <c r="I105" s="391"/>
      <c r="J105" s="392"/>
      <c r="K105" s="393"/>
      <c r="L105" s="394"/>
      <c r="M105" s="335"/>
      <c r="N105" s="335"/>
      <c r="O105" s="335"/>
      <c r="P105" s="335"/>
      <c r="Q105" s="335"/>
      <c r="R105" s="335"/>
      <c r="S105" s="335"/>
      <c r="T105" s="335"/>
      <c r="U105" s="335"/>
      <c r="V105" s="335"/>
      <c r="W105" s="335"/>
      <c r="X105" s="335"/>
      <c r="Y105" s="335"/>
      <c r="Z105" s="335"/>
      <c r="AA105" s="335"/>
    </row>
    <row r="106" spans="1:27" ht="24.95" customHeight="1" thickBot="1">
      <c r="A106" s="333"/>
      <c r="B106" s="389" t="s">
        <v>1877</v>
      </c>
      <c r="C106" s="2201" t="s">
        <v>1837</v>
      </c>
      <c r="D106" s="448"/>
      <c r="E106" s="449"/>
      <c r="F106" s="391"/>
      <c r="G106" s="391"/>
      <c r="H106" s="391"/>
      <c r="I106" s="391"/>
      <c r="J106" s="392"/>
      <c r="K106" s="393"/>
      <c r="L106" s="394"/>
      <c r="M106" s="335"/>
      <c r="N106" s="335"/>
      <c r="O106" s="335"/>
      <c r="P106" s="335"/>
      <c r="Q106" s="335"/>
      <c r="R106" s="335"/>
      <c r="S106" s="335"/>
      <c r="T106" s="335"/>
      <c r="U106" s="335"/>
      <c r="V106" s="335"/>
      <c r="W106" s="335"/>
      <c r="X106" s="335"/>
      <c r="Y106" s="335"/>
      <c r="Z106" s="335"/>
      <c r="AA106" s="335"/>
    </row>
    <row r="107" spans="1:27" ht="24.95" customHeight="1" thickBot="1">
      <c r="A107" s="333"/>
      <c r="B107" s="389">
        <f>ROW()</f>
        <v>107</v>
      </c>
      <c r="C107" s="2202" t="s">
        <v>1838</v>
      </c>
      <c r="D107" s="2203"/>
      <c r="E107" s="2204" t="str">
        <f>RIGHT(C107,LEN(C107)-SEARCH(" ",C107))&amp;" "&amp;LEFT(C107,SEARCH(" ",C107))</f>
        <v xml:space="preserve">paul  legendre </v>
      </c>
      <c r="F107" s="2205"/>
      <c r="G107" s="2155"/>
      <c r="H107" s="2155"/>
      <c r="I107" s="2155"/>
      <c r="J107" s="2155"/>
      <c r="K107" s="2155"/>
      <c r="L107" s="394"/>
      <c r="M107" s="335"/>
      <c r="N107" s="396"/>
      <c r="O107" s="396"/>
      <c r="P107" s="396"/>
      <c r="Q107" s="396"/>
      <c r="R107" s="335"/>
      <c r="S107" s="335"/>
      <c r="T107" s="335"/>
      <c r="U107" s="335"/>
      <c r="V107" s="335"/>
      <c r="W107" s="335"/>
      <c r="X107" s="335"/>
      <c r="Y107" s="335"/>
      <c r="Z107" s="335"/>
      <c r="AA107" s="335"/>
    </row>
    <row r="108" spans="1:27" ht="24.95" customHeight="1">
      <c r="A108" s="333"/>
      <c r="B108" s="429"/>
      <c r="C108" s="393"/>
      <c r="D108" s="391"/>
      <c r="E108" s="2158" t="str">
        <f ca="1">_xlfn.FORMULATEXT(E107)</f>
        <v>=DROITE(C107;NBCAR(C107)-CHERCHE(" ";C107))&amp;" "&amp;GAUCHE(C107;CHERCHE(" ";C107))</v>
      </c>
      <c r="F108" s="2158"/>
      <c r="G108" s="2158"/>
      <c r="H108" s="2158"/>
      <c r="I108" s="2158"/>
      <c r="J108" s="2158"/>
      <c r="K108" s="2158"/>
      <c r="L108" s="394"/>
      <c r="M108" s="335"/>
      <c r="N108" s="2158"/>
      <c r="O108" s="2158"/>
      <c r="P108" s="2158"/>
      <c r="Q108" s="2158"/>
      <c r="R108" s="335"/>
      <c r="S108" s="335"/>
      <c r="T108" s="335"/>
      <c r="U108" s="335"/>
      <c r="V108" s="335"/>
      <c r="W108" s="335"/>
      <c r="X108" s="335"/>
      <c r="Y108" s="335"/>
      <c r="Z108" s="335"/>
      <c r="AA108" s="335"/>
    </row>
    <row r="109" spans="1:27" ht="24.95" customHeight="1" thickBot="1">
      <c r="A109" s="333"/>
      <c r="B109" s="398"/>
      <c r="C109" s="402"/>
      <c r="D109" s="400"/>
      <c r="E109" s="399" t="s">
        <v>1891</v>
      </c>
      <c r="F109" s="400"/>
      <c r="G109" s="400"/>
      <c r="H109" s="400"/>
      <c r="I109" s="400"/>
      <c r="J109" s="401"/>
      <c r="K109" s="402"/>
      <c r="L109" s="403"/>
      <c r="M109" s="335"/>
      <c r="N109" s="335"/>
      <c r="O109" s="335"/>
      <c r="P109" s="335"/>
      <c r="Q109" s="335"/>
      <c r="R109" s="335"/>
      <c r="S109" s="335"/>
      <c r="T109" s="335"/>
      <c r="U109" s="335"/>
      <c r="V109" s="335"/>
      <c r="W109" s="335"/>
      <c r="X109" s="335"/>
      <c r="Y109" s="335"/>
      <c r="Z109" s="335"/>
      <c r="AA109" s="335"/>
    </row>
    <row r="110" spans="1:27" ht="24.95" customHeight="1" thickBot="1">
      <c r="A110" s="333"/>
      <c r="B110" s="334"/>
      <c r="C110" s="335"/>
      <c r="D110" s="336"/>
      <c r="E110" s="336"/>
      <c r="F110" s="337"/>
      <c r="G110" s="337"/>
      <c r="H110" s="337"/>
      <c r="I110" s="337"/>
      <c r="J110" s="346"/>
      <c r="K110" s="335"/>
      <c r="L110" s="335"/>
      <c r="M110" s="335"/>
      <c r="N110" s="335"/>
      <c r="O110" s="335"/>
      <c r="P110" s="335"/>
      <c r="Q110" s="335"/>
      <c r="R110" s="335"/>
      <c r="S110" s="335"/>
      <c r="T110" s="335"/>
      <c r="U110" s="335"/>
      <c r="V110" s="335"/>
      <c r="W110" s="335"/>
      <c r="X110" s="335"/>
      <c r="Y110" s="335"/>
      <c r="Z110" s="335"/>
      <c r="AA110" s="335"/>
    </row>
    <row r="111" spans="1:27" ht="24.95" customHeight="1">
      <c r="A111" s="333"/>
      <c r="B111" s="384"/>
      <c r="C111" s="385"/>
      <c r="D111" s="386"/>
      <c r="E111" s="386"/>
      <c r="F111" s="386"/>
      <c r="G111" s="386"/>
      <c r="H111" s="386"/>
      <c r="I111" s="386"/>
      <c r="J111" s="408"/>
      <c r="K111" s="409"/>
      <c r="L111" s="335"/>
      <c r="M111" s="335"/>
      <c r="N111" s="335"/>
      <c r="O111" s="335"/>
      <c r="P111" s="335"/>
      <c r="Q111" s="335"/>
      <c r="R111" s="335"/>
      <c r="S111" s="335"/>
      <c r="T111" s="335"/>
      <c r="U111" s="335"/>
      <c r="V111" s="335"/>
      <c r="W111" s="335"/>
      <c r="X111" s="335"/>
      <c r="Y111" s="335"/>
      <c r="Z111" s="335"/>
      <c r="AA111" s="335"/>
    </row>
    <row r="112" spans="1:27" ht="24.95" customHeight="1">
      <c r="A112" s="333"/>
      <c r="B112" s="429"/>
      <c r="C112" s="410" t="s">
        <v>1892</v>
      </c>
      <c r="D112" s="391"/>
      <c r="E112" s="391"/>
      <c r="F112" s="391"/>
      <c r="G112" s="391"/>
      <c r="H112" s="391"/>
      <c r="I112" s="391"/>
      <c r="J112" s="346"/>
      <c r="K112" s="450"/>
      <c r="L112" s="335"/>
      <c r="M112" s="335"/>
      <c r="N112" s="335"/>
      <c r="O112" s="335"/>
      <c r="P112" s="335"/>
      <c r="Q112" s="335"/>
      <c r="R112" s="335"/>
      <c r="S112" s="335"/>
      <c r="T112" s="335"/>
      <c r="U112" s="335"/>
      <c r="V112" s="335"/>
      <c r="W112" s="335"/>
      <c r="X112" s="335"/>
      <c r="Y112" s="335"/>
      <c r="Z112" s="335"/>
      <c r="AA112" s="335"/>
    </row>
    <row r="113" spans="1:27" ht="24.95" customHeight="1">
      <c r="A113" s="333"/>
      <c r="B113" s="389" t="s">
        <v>1877</v>
      </c>
      <c r="C113" s="391"/>
      <c r="D113" s="391"/>
      <c r="E113" s="391"/>
      <c r="F113" s="391"/>
      <c r="G113" s="391"/>
      <c r="H113" s="391"/>
      <c r="I113" s="391"/>
      <c r="J113" s="346"/>
      <c r="K113" s="450"/>
      <c r="L113" s="335"/>
      <c r="M113" s="335"/>
      <c r="N113" s="335"/>
      <c r="O113" s="335"/>
      <c r="P113" s="335"/>
      <c r="Q113" s="335"/>
      <c r="R113" s="335"/>
      <c r="S113" s="335"/>
      <c r="T113" s="335"/>
      <c r="U113" s="335"/>
      <c r="V113" s="335"/>
      <c r="W113" s="335"/>
      <c r="X113" s="335"/>
      <c r="Y113" s="335"/>
      <c r="Z113" s="335"/>
      <c r="AA113" s="335"/>
    </row>
    <row r="114" spans="1:27" ht="24.95" customHeight="1">
      <c r="A114" s="333"/>
      <c r="B114" s="389">
        <f>ROW()</f>
        <v>114</v>
      </c>
      <c r="C114" s="451">
        <v>5</v>
      </c>
      <c r="D114" s="2206">
        <f>RANK(C114,C114:C118,0)</f>
        <v>3</v>
      </c>
      <c r="E114" s="2158" t="str">
        <f ca="1">_xlfn.FORMULATEXT(D114)</f>
        <v>=RANG(C114;C114:C118;0)</v>
      </c>
      <c r="F114" s="449"/>
      <c r="G114" s="391"/>
      <c r="H114" s="336"/>
      <c r="I114" s="391"/>
      <c r="J114" s="346"/>
      <c r="K114" s="450"/>
      <c r="L114" s="335"/>
      <c r="M114" s="335"/>
      <c r="N114" s="335"/>
      <c r="O114" s="335"/>
      <c r="P114" s="335"/>
      <c r="Q114" s="335"/>
      <c r="R114" s="335"/>
      <c r="S114" s="335"/>
      <c r="T114" s="335"/>
      <c r="U114" s="335"/>
      <c r="V114" s="335"/>
      <c r="W114" s="335"/>
      <c r="X114" s="335"/>
      <c r="Y114" s="335"/>
      <c r="Z114" s="335"/>
      <c r="AA114" s="335"/>
    </row>
    <row r="115" spans="1:27" ht="24.95" customHeight="1">
      <c r="A115" s="333"/>
      <c r="B115" s="429"/>
      <c r="C115" s="451">
        <v>8</v>
      </c>
      <c r="D115" s="2206">
        <f>RANK(C115,C114:C118,0)</f>
        <v>1</v>
      </c>
      <c r="E115" s="452" t="s">
        <v>1841</v>
      </c>
      <c r="F115" s="449"/>
      <c r="G115" s="391"/>
      <c r="H115" s="391"/>
      <c r="I115" s="391"/>
      <c r="J115" s="346"/>
      <c r="K115" s="450"/>
      <c r="L115" s="335"/>
      <c r="M115" s="335"/>
      <c r="N115" s="335"/>
      <c r="O115" s="335"/>
      <c r="P115" s="335"/>
      <c r="Q115" s="335"/>
      <c r="R115" s="335"/>
      <c r="S115" s="335"/>
      <c r="T115" s="335"/>
      <c r="U115" s="335"/>
      <c r="V115" s="335"/>
      <c r="W115" s="335"/>
      <c r="X115" s="335"/>
      <c r="Y115" s="335"/>
      <c r="Z115" s="335"/>
      <c r="AA115" s="335"/>
    </row>
    <row r="116" spans="1:27" ht="24.95" customHeight="1">
      <c r="A116" s="333"/>
      <c r="B116" s="429"/>
      <c r="C116" s="451">
        <v>4</v>
      </c>
      <c r="D116" s="2206">
        <f>RANK(C116,C114:C118,0)</f>
        <v>4</v>
      </c>
      <c r="E116" s="448"/>
      <c r="F116" s="449"/>
      <c r="G116" s="391"/>
      <c r="H116" s="391"/>
      <c r="I116" s="391"/>
      <c r="J116" s="346"/>
      <c r="K116" s="450"/>
      <c r="L116" s="335"/>
      <c r="M116" s="335"/>
      <c r="N116" s="335"/>
      <c r="O116" s="335"/>
      <c r="P116" s="335"/>
      <c r="Q116" s="335"/>
      <c r="R116" s="335"/>
      <c r="S116" s="335"/>
      <c r="T116" s="335"/>
      <c r="U116" s="335"/>
      <c r="V116" s="335"/>
      <c r="W116" s="335"/>
      <c r="X116" s="335"/>
      <c r="Y116" s="335"/>
      <c r="Z116" s="335"/>
      <c r="AA116" s="335"/>
    </row>
    <row r="117" spans="1:27" ht="24.95" customHeight="1">
      <c r="A117" s="333"/>
      <c r="B117" s="429"/>
      <c r="C117" s="451">
        <v>1</v>
      </c>
      <c r="D117" s="2206">
        <f>RANK(C117,C114:C118,0)</f>
        <v>5</v>
      </c>
      <c r="E117" s="448"/>
      <c r="F117" s="449"/>
      <c r="G117" s="391"/>
      <c r="H117" s="391"/>
      <c r="I117" s="391"/>
      <c r="J117" s="346"/>
      <c r="K117" s="450"/>
      <c r="L117" s="335"/>
      <c r="M117" s="335"/>
      <c r="N117" s="335"/>
      <c r="O117" s="335"/>
      <c r="P117" s="335"/>
      <c r="Q117" s="335"/>
      <c r="R117" s="335"/>
      <c r="S117" s="335"/>
      <c r="T117" s="335"/>
      <c r="U117" s="335"/>
      <c r="V117" s="335"/>
      <c r="W117" s="335"/>
      <c r="X117" s="335"/>
      <c r="Y117" s="335"/>
      <c r="Z117" s="335"/>
      <c r="AA117" s="335"/>
    </row>
    <row r="118" spans="1:27" ht="24.95" customHeight="1">
      <c r="A118" s="333"/>
      <c r="B118" s="429"/>
      <c r="C118" s="451">
        <v>7</v>
      </c>
      <c r="D118" s="2206">
        <f>RANK(C118,C114:C118,0)</f>
        <v>2</v>
      </c>
      <c r="E118" s="448"/>
      <c r="F118" s="449"/>
      <c r="G118" s="391"/>
      <c r="H118" s="391"/>
      <c r="I118" s="391"/>
      <c r="J118" s="346"/>
      <c r="K118" s="450"/>
      <c r="L118" s="335"/>
      <c r="M118" s="335"/>
      <c r="N118" s="335"/>
      <c r="O118" s="335"/>
      <c r="P118" s="335"/>
      <c r="Q118" s="335"/>
      <c r="R118" s="335"/>
      <c r="S118" s="335"/>
      <c r="T118" s="335"/>
      <c r="U118" s="335"/>
      <c r="V118" s="335"/>
      <c r="W118" s="335"/>
      <c r="X118" s="335"/>
      <c r="Y118" s="335"/>
      <c r="Z118" s="335"/>
      <c r="AA118" s="335"/>
    </row>
    <row r="119" spans="1:27" ht="24.95" customHeight="1" thickBot="1">
      <c r="A119" s="333"/>
      <c r="B119" s="453" t="s">
        <v>1950</v>
      </c>
      <c r="C119" s="402"/>
      <c r="D119" s="400"/>
      <c r="E119" s="400"/>
      <c r="F119" s="400"/>
      <c r="G119" s="400"/>
      <c r="H119" s="400"/>
      <c r="I119" s="400"/>
      <c r="J119" s="432"/>
      <c r="K119" s="433"/>
      <c r="L119" s="335"/>
      <c r="M119" s="335"/>
      <c r="N119" s="335"/>
      <c r="O119" s="335"/>
      <c r="P119" s="335"/>
      <c r="Q119" s="335"/>
      <c r="R119" s="335"/>
      <c r="S119" s="335"/>
      <c r="T119" s="335"/>
      <c r="U119" s="335"/>
      <c r="V119" s="335"/>
      <c r="W119" s="335"/>
      <c r="X119" s="335"/>
      <c r="Y119" s="335"/>
      <c r="Z119" s="335"/>
      <c r="AA119" s="335"/>
    </row>
    <row r="120" spans="1:27" ht="24.95" customHeight="1" thickBot="1">
      <c r="A120" s="333"/>
      <c r="B120" s="334"/>
      <c r="C120" s="335"/>
      <c r="D120" s="336"/>
      <c r="E120" s="336"/>
      <c r="F120" s="337"/>
      <c r="G120" s="337"/>
      <c r="H120" s="337"/>
      <c r="I120" s="337"/>
      <c r="J120" s="346"/>
      <c r="K120" s="335"/>
      <c r="L120" s="335"/>
      <c r="M120" s="335"/>
      <c r="N120" s="335"/>
      <c r="O120" s="335"/>
      <c r="P120" s="335"/>
      <c r="Q120" s="335"/>
      <c r="R120" s="335"/>
      <c r="S120" s="335"/>
      <c r="T120" s="335"/>
      <c r="U120" s="335"/>
      <c r="V120" s="335"/>
      <c r="W120" s="335"/>
      <c r="X120" s="335"/>
      <c r="Y120" s="335"/>
      <c r="Z120" s="335"/>
      <c r="AA120" s="335"/>
    </row>
    <row r="121" spans="1:27" ht="24.95" customHeight="1">
      <c r="A121" s="333"/>
      <c r="B121" s="384"/>
      <c r="C121" s="385"/>
      <c r="D121" s="386"/>
      <c r="E121" s="386"/>
      <c r="F121" s="386"/>
      <c r="G121" s="386"/>
      <c r="H121" s="386"/>
      <c r="I121" s="386"/>
      <c r="J121" s="387"/>
      <c r="K121" s="388"/>
      <c r="L121" s="335"/>
      <c r="M121" s="335"/>
      <c r="N121" s="335"/>
      <c r="O121" s="335"/>
      <c r="P121" s="335"/>
      <c r="Q121" s="335"/>
      <c r="R121" s="335"/>
      <c r="S121" s="335"/>
      <c r="T121" s="335"/>
      <c r="U121" s="335"/>
      <c r="V121" s="335"/>
      <c r="W121" s="335"/>
      <c r="X121" s="335"/>
      <c r="Y121" s="335"/>
      <c r="Z121" s="335"/>
      <c r="AA121" s="335"/>
    </row>
    <row r="122" spans="1:27" ht="24.95" customHeight="1">
      <c r="A122" s="333"/>
      <c r="B122" s="429"/>
      <c r="C122" s="410" t="s">
        <v>1843</v>
      </c>
      <c r="D122" s="2207"/>
      <c r="E122" s="448"/>
      <c r="F122" s="449"/>
      <c r="G122" s="391"/>
      <c r="H122" s="391"/>
      <c r="I122" s="391"/>
      <c r="J122" s="392"/>
      <c r="K122" s="394"/>
      <c r="L122" s="335"/>
      <c r="M122" s="335"/>
      <c r="N122" s="335"/>
      <c r="O122" s="335"/>
      <c r="P122" s="335"/>
      <c r="Q122" s="335"/>
      <c r="R122" s="335"/>
      <c r="S122" s="335"/>
      <c r="T122" s="335"/>
      <c r="U122" s="335"/>
      <c r="V122" s="335"/>
      <c r="W122" s="335"/>
      <c r="X122" s="335"/>
      <c r="Y122" s="335"/>
      <c r="Z122" s="335"/>
      <c r="AA122" s="335"/>
    </row>
    <row r="123" spans="1:27" ht="24.95" customHeight="1">
      <c r="A123" s="333"/>
      <c r="B123" s="429"/>
      <c r="C123" s="2201" t="s">
        <v>1844</v>
      </c>
      <c r="D123" s="393"/>
      <c r="E123" s="448"/>
      <c r="F123" s="449"/>
      <c r="G123" s="391"/>
      <c r="H123" s="391"/>
      <c r="I123" s="391"/>
      <c r="J123" s="392"/>
      <c r="K123" s="394"/>
      <c r="L123" s="335"/>
      <c r="M123" s="335"/>
      <c r="N123" s="335"/>
      <c r="O123" s="335"/>
      <c r="P123" s="335"/>
      <c r="Q123" s="335"/>
      <c r="R123" s="335"/>
      <c r="S123" s="335"/>
      <c r="T123" s="335"/>
      <c r="U123" s="335"/>
      <c r="V123" s="335"/>
      <c r="W123" s="335"/>
      <c r="X123" s="335"/>
      <c r="Y123" s="335"/>
      <c r="Z123" s="335"/>
      <c r="AA123" s="335"/>
    </row>
    <row r="124" spans="1:27" ht="24.95" customHeight="1">
      <c r="A124" s="333"/>
      <c r="B124" s="429"/>
      <c r="C124" s="2201" t="s">
        <v>1845</v>
      </c>
      <c r="D124" s="393"/>
      <c r="E124" s="448"/>
      <c r="F124" s="449"/>
      <c r="G124" s="391"/>
      <c r="H124" s="391"/>
      <c r="I124" s="391"/>
      <c r="J124" s="392"/>
      <c r="K124" s="394"/>
      <c r="L124" s="335"/>
      <c r="M124" s="335"/>
      <c r="N124" s="335"/>
      <c r="O124" s="335"/>
      <c r="P124" s="335"/>
      <c r="Q124" s="335"/>
      <c r="R124" s="335"/>
      <c r="S124" s="335"/>
      <c r="T124" s="335"/>
      <c r="U124" s="335"/>
      <c r="V124" s="335"/>
      <c r="W124" s="335"/>
      <c r="X124" s="335"/>
      <c r="Y124" s="335"/>
      <c r="Z124" s="335"/>
      <c r="AA124" s="335"/>
    </row>
    <row r="125" spans="1:27" ht="24.95" customHeight="1">
      <c r="A125" s="333"/>
      <c r="B125" s="429"/>
      <c r="C125" s="2207" t="s">
        <v>1893</v>
      </c>
      <c r="D125" s="393"/>
      <c r="E125" s="448"/>
      <c r="F125" s="449"/>
      <c r="G125" s="391"/>
      <c r="H125" s="391"/>
      <c r="I125" s="391"/>
      <c r="J125" s="392"/>
      <c r="K125" s="394"/>
      <c r="L125" s="335"/>
      <c r="M125" s="335"/>
      <c r="N125" s="335"/>
      <c r="O125" s="335"/>
      <c r="P125" s="335"/>
      <c r="Q125" s="335"/>
      <c r="R125" s="335"/>
      <c r="S125" s="335"/>
      <c r="T125" s="335"/>
      <c r="U125" s="335"/>
      <c r="V125" s="335"/>
      <c r="W125" s="335"/>
      <c r="X125" s="335"/>
      <c r="Y125" s="335"/>
      <c r="Z125" s="335"/>
      <c r="AA125" s="335"/>
    </row>
    <row r="126" spans="1:27" ht="24.95" customHeight="1">
      <c r="A126" s="333"/>
      <c r="B126" s="389" t="s">
        <v>1877</v>
      </c>
      <c r="C126" s="391"/>
      <c r="D126" s="391"/>
      <c r="E126" s="391"/>
      <c r="F126" s="391"/>
      <c r="G126" s="391"/>
      <c r="H126" s="391"/>
      <c r="I126" s="391"/>
      <c r="J126" s="392"/>
      <c r="K126" s="394"/>
      <c r="L126" s="335"/>
      <c r="M126" s="335"/>
      <c r="N126" s="335"/>
      <c r="O126" s="335"/>
      <c r="P126" s="335"/>
      <c r="Q126" s="335"/>
      <c r="R126" s="335"/>
      <c r="S126" s="335"/>
      <c r="T126" s="335"/>
      <c r="U126" s="335"/>
      <c r="V126" s="335"/>
      <c r="W126" s="335"/>
      <c r="X126" s="335"/>
      <c r="Y126" s="335"/>
      <c r="Z126" s="335"/>
      <c r="AA126" s="335"/>
    </row>
    <row r="127" spans="1:27" ht="24.95" customHeight="1">
      <c r="A127" s="333"/>
      <c r="B127" s="389">
        <f>ROW()</f>
        <v>127</v>
      </c>
      <c r="C127" s="451">
        <v>5</v>
      </c>
      <c r="D127" s="2208" t="str">
        <f>REPT(CHAR(7),RANK(C127,C127:C131,1))</f>
        <v>_x0007__x0007__x0007_</v>
      </c>
      <c r="E127" s="2158" t="str">
        <f ca="1">_xlfn.FORMULATEXT(D127)</f>
        <v>=REPT(CAR(7);RANG(C127;C127:C131;1))</v>
      </c>
      <c r="F127" s="449"/>
      <c r="G127" s="449"/>
      <c r="H127" s="449"/>
      <c r="I127" s="391"/>
      <c r="J127" s="392"/>
      <c r="K127" s="394"/>
      <c r="L127" s="335"/>
      <c r="M127" s="335"/>
      <c r="N127" s="335"/>
      <c r="O127" s="335"/>
      <c r="P127" s="335"/>
      <c r="Q127" s="335"/>
      <c r="R127" s="335"/>
      <c r="S127" s="335"/>
      <c r="T127" s="335"/>
      <c r="U127" s="335"/>
      <c r="V127" s="335"/>
      <c r="W127" s="335"/>
      <c r="X127" s="335"/>
      <c r="Y127" s="335"/>
      <c r="Z127" s="335"/>
      <c r="AA127" s="335"/>
    </row>
    <row r="128" spans="1:27" ht="24.95" customHeight="1">
      <c r="A128" s="333"/>
      <c r="B128" s="429"/>
      <c r="C128" s="451">
        <v>8</v>
      </c>
      <c r="D128" s="2208" t="str">
        <f>REPT(CHAR(7),RANK(C128,C127:C131,1))</f>
        <v>_x0007__x0007__x0007__x0007__x0007_</v>
      </c>
      <c r="E128" s="448"/>
      <c r="F128" s="449"/>
      <c r="G128" s="391"/>
      <c r="H128" s="391"/>
      <c r="I128" s="391"/>
      <c r="J128" s="392"/>
      <c r="K128" s="394"/>
      <c r="L128" s="335"/>
      <c r="M128" s="335"/>
      <c r="N128" s="335"/>
      <c r="O128" s="335"/>
      <c r="P128" s="335"/>
      <c r="Q128" s="335"/>
      <c r="R128" s="335"/>
      <c r="S128" s="335"/>
      <c r="T128" s="335"/>
      <c r="U128" s="335"/>
      <c r="V128" s="335"/>
      <c r="W128" s="335"/>
      <c r="X128" s="335"/>
      <c r="Y128" s="335"/>
      <c r="Z128" s="335"/>
      <c r="AA128" s="335"/>
    </row>
    <row r="129" spans="1:27" ht="24.95" customHeight="1">
      <c r="A129" s="333"/>
      <c r="B129" s="429"/>
      <c r="C129" s="451">
        <v>4</v>
      </c>
      <c r="D129" s="2208" t="str">
        <f>REPT(CHAR(7),RANK(C129,C127:C131,1))</f>
        <v>_x0007__x0007_</v>
      </c>
      <c r="E129" s="448"/>
      <c r="F129" s="449"/>
      <c r="G129" s="391"/>
      <c r="H129" s="391"/>
      <c r="I129" s="391"/>
      <c r="J129" s="392"/>
      <c r="K129" s="394"/>
      <c r="L129" s="335"/>
      <c r="M129" s="335"/>
      <c r="N129" s="335"/>
      <c r="O129" s="335"/>
      <c r="P129" s="335"/>
      <c r="Q129" s="335"/>
      <c r="R129" s="335"/>
      <c r="S129" s="335"/>
      <c r="T129" s="335"/>
      <c r="U129" s="335"/>
      <c r="V129" s="335"/>
      <c r="W129" s="335"/>
      <c r="X129" s="335"/>
      <c r="Y129" s="335"/>
      <c r="Z129" s="335"/>
      <c r="AA129" s="335"/>
    </row>
    <row r="130" spans="1:27" ht="24.95" customHeight="1">
      <c r="A130" s="333"/>
      <c r="B130" s="429"/>
      <c r="C130" s="451">
        <v>1</v>
      </c>
      <c r="D130" s="2208" t="str">
        <f>REPT(CHAR(7),RANK(C130,C127:C131,1))</f>
        <v>_x0007_</v>
      </c>
      <c r="E130" s="448"/>
      <c r="F130" s="449"/>
      <c r="G130" s="391"/>
      <c r="H130" s="391"/>
      <c r="I130" s="391"/>
      <c r="J130" s="392"/>
      <c r="K130" s="394"/>
      <c r="L130" s="335"/>
      <c r="M130" s="335"/>
      <c r="N130" s="335"/>
      <c r="O130" s="335"/>
      <c r="P130" s="335"/>
      <c r="Q130" s="335"/>
      <c r="R130" s="335"/>
      <c r="S130" s="335"/>
      <c r="T130" s="335"/>
      <c r="U130" s="335"/>
      <c r="V130" s="335"/>
      <c r="W130" s="335"/>
      <c r="X130" s="335"/>
      <c r="Y130" s="335"/>
      <c r="Z130" s="335"/>
      <c r="AA130" s="335"/>
    </row>
    <row r="131" spans="1:27" ht="24.95" customHeight="1">
      <c r="A131" s="333"/>
      <c r="B131" s="429"/>
      <c r="C131" s="451">
        <v>7</v>
      </c>
      <c r="D131" s="2208" t="str">
        <f>REPT(CHAR(7),RANK(C131,C127:C131,1))</f>
        <v>_x0007__x0007__x0007__x0007_</v>
      </c>
      <c r="E131" s="448"/>
      <c r="F131" s="449"/>
      <c r="G131" s="391"/>
      <c r="H131" s="391"/>
      <c r="I131" s="391"/>
      <c r="J131" s="392"/>
      <c r="K131" s="394"/>
      <c r="L131" s="335"/>
      <c r="M131" s="335"/>
      <c r="N131" s="335"/>
      <c r="O131" s="335"/>
      <c r="P131" s="335"/>
      <c r="Q131" s="335"/>
      <c r="R131" s="335"/>
      <c r="S131" s="335"/>
      <c r="T131" s="335"/>
      <c r="U131" s="335"/>
      <c r="V131" s="335"/>
      <c r="W131" s="335"/>
      <c r="X131" s="335"/>
      <c r="Y131" s="335"/>
      <c r="Z131" s="335"/>
      <c r="AA131" s="335"/>
    </row>
    <row r="132" spans="1:27" ht="24.95" customHeight="1" thickBot="1">
      <c r="A132" s="333"/>
      <c r="B132" s="453" t="s">
        <v>1950</v>
      </c>
      <c r="C132" s="402"/>
      <c r="D132" s="454"/>
      <c r="E132" s="454"/>
      <c r="F132" s="454"/>
      <c r="G132" s="400"/>
      <c r="H132" s="400"/>
      <c r="I132" s="400"/>
      <c r="J132" s="401"/>
      <c r="K132" s="403"/>
      <c r="L132" s="335"/>
      <c r="M132" s="335"/>
      <c r="N132" s="335"/>
      <c r="O132" s="335"/>
      <c r="P132" s="335"/>
      <c r="Q132" s="335"/>
      <c r="R132" s="335"/>
      <c r="S132" s="335"/>
      <c r="T132" s="335"/>
      <c r="U132" s="335"/>
      <c r="V132" s="335"/>
      <c r="W132" s="335"/>
      <c r="X132" s="335"/>
      <c r="Y132" s="335"/>
      <c r="Z132" s="335"/>
      <c r="AA132" s="335"/>
    </row>
    <row r="133" spans="1:27" ht="24.95" customHeight="1" thickBot="1">
      <c r="A133" s="333"/>
      <c r="B133" s="334"/>
      <c r="C133" s="335"/>
      <c r="D133" s="336"/>
      <c r="E133" s="336"/>
      <c r="F133" s="337"/>
      <c r="G133" s="337"/>
      <c r="H133" s="337"/>
      <c r="I133" s="337"/>
      <c r="J133" s="346"/>
      <c r="K133" s="335"/>
      <c r="L133" s="335"/>
      <c r="M133" s="335"/>
      <c r="N133" s="335"/>
      <c r="O133" s="335"/>
      <c r="P133" s="335"/>
      <c r="Q133" s="335"/>
      <c r="R133" s="335"/>
      <c r="S133" s="335"/>
      <c r="T133" s="335"/>
      <c r="U133" s="335"/>
      <c r="V133" s="335"/>
      <c r="W133" s="335"/>
      <c r="X133" s="335"/>
      <c r="Y133" s="335"/>
      <c r="Z133" s="335"/>
      <c r="AA133" s="335"/>
    </row>
    <row r="134" spans="1:27" ht="24.95" customHeight="1">
      <c r="A134" s="455"/>
      <c r="B134" s="456"/>
      <c r="C134" s="457"/>
      <c r="D134" s="436"/>
      <c r="E134" s="436"/>
      <c r="F134" s="436"/>
      <c r="G134" s="436"/>
      <c r="H134" s="436"/>
      <c r="I134" s="458"/>
      <c r="J134" s="392"/>
      <c r="K134" s="393"/>
      <c r="L134" s="393"/>
      <c r="M134" s="335"/>
      <c r="N134" s="335"/>
      <c r="O134" s="335"/>
      <c r="P134" s="335"/>
      <c r="Q134" s="335"/>
      <c r="R134" s="335"/>
      <c r="S134" s="335"/>
      <c r="T134" s="335"/>
      <c r="U134" s="335"/>
      <c r="V134" s="335"/>
      <c r="W134" s="335"/>
      <c r="X134" s="335"/>
      <c r="Y134" s="335"/>
      <c r="Z134" s="335"/>
      <c r="AA134" s="335"/>
    </row>
    <row r="135" spans="1:27" ht="24.95" customHeight="1">
      <c r="A135" s="455"/>
      <c r="B135" s="459"/>
      <c r="C135" s="410" t="s">
        <v>1833</v>
      </c>
      <c r="D135" s="391"/>
      <c r="E135" s="391"/>
      <c r="F135" s="391"/>
      <c r="G135" s="391"/>
      <c r="H135" s="391"/>
      <c r="I135" s="460"/>
      <c r="J135" s="392"/>
      <c r="K135" s="393"/>
      <c r="L135" s="393"/>
      <c r="M135" s="335"/>
      <c r="N135" s="335"/>
      <c r="O135" s="335"/>
      <c r="P135" s="335"/>
      <c r="Q135" s="335"/>
      <c r="R135" s="335"/>
      <c r="S135" s="335"/>
      <c r="T135" s="335"/>
      <c r="U135" s="335"/>
      <c r="V135" s="335"/>
      <c r="W135" s="335"/>
      <c r="X135" s="335"/>
      <c r="Y135" s="335"/>
      <c r="Z135" s="335"/>
      <c r="AA135" s="335"/>
    </row>
    <row r="136" spans="1:27" ht="24.95" customHeight="1">
      <c r="A136" s="455"/>
      <c r="B136" s="389" t="s">
        <v>1894</v>
      </c>
      <c r="C136" s="393"/>
      <c r="D136" s="393"/>
      <c r="E136" s="391"/>
      <c r="F136" s="391"/>
      <c r="G136" s="461"/>
      <c r="H136" s="393"/>
      <c r="I136" s="462"/>
      <c r="J136" s="393"/>
      <c r="K136" s="393"/>
      <c r="L136" s="393"/>
      <c r="M136" s="335"/>
      <c r="N136" s="335"/>
      <c r="O136" s="335"/>
      <c r="P136" s="335"/>
      <c r="Q136" s="335"/>
      <c r="R136" s="335"/>
      <c r="S136" s="335"/>
      <c r="T136" s="335"/>
      <c r="U136" s="335"/>
      <c r="V136" s="335"/>
      <c r="W136" s="335"/>
      <c r="X136" s="335"/>
      <c r="Y136" s="335"/>
      <c r="Z136" s="335"/>
      <c r="AA136" s="335"/>
    </row>
    <row r="137" spans="1:27" ht="24.95" customHeight="1">
      <c r="A137" s="455"/>
      <c r="B137" s="463">
        <f>ROW()</f>
        <v>137</v>
      </c>
      <c r="C137" s="4771">
        <f ca="1">TODAY()</f>
        <v>44676</v>
      </c>
      <c r="D137" s="4771"/>
      <c r="E137" s="4771"/>
      <c r="F137" s="452"/>
      <c r="G137" s="2158" t="str">
        <f ca="1">_xlfn.FORMULATEXT(C137)</f>
        <v>=AUJOURDHUI()</v>
      </c>
      <c r="H137" s="393"/>
      <c r="I137" s="462"/>
      <c r="J137" s="393"/>
      <c r="K137" s="393"/>
      <c r="L137" s="393"/>
      <c r="M137" s="335"/>
      <c r="N137" s="335"/>
      <c r="O137" s="335"/>
      <c r="P137" s="335"/>
      <c r="Q137" s="335"/>
      <c r="R137" s="335"/>
      <c r="S137" s="335"/>
      <c r="T137" s="335"/>
      <c r="U137" s="335"/>
      <c r="V137" s="335"/>
      <c r="W137" s="335"/>
      <c r="X137" s="335"/>
      <c r="Y137" s="335"/>
      <c r="Z137" s="335"/>
      <c r="AA137" s="335"/>
    </row>
    <row r="138" spans="1:27" ht="24.95" customHeight="1">
      <c r="A138" s="455"/>
      <c r="B138" s="459"/>
      <c r="C138" s="452" t="s">
        <v>1836</v>
      </c>
      <c r="D138" s="449"/>
      <c r="E138" s="449"/>
      <c r="F138" s="449"/>
      <c r="G138" s="449"/>
      <c r="H138" s="393"/>
      <c r="I138" s="462"/>
      <c r="J138" s="393"/>
      <c r="K138" s="393"/>
      <c r="L138" s="393"/>
      <c r="M138" s="335"/>
      <c r="N138" s="335"/>
      <c r="O138" s="335"/>
      <c r="P138" s="335"/>
      <c r="Q138" s="335"/>
      <c r="R138" s="335"/>
      <c r="S138" s="335"/>
      <c r="T138" s="335"/>
      <c r="U138" s="335"/>
      <c r="V138" s="335"/>
      <c r="W138" s="335"/>
      <c r="X138" s="335"/>
      <c r="Y138" s="335"/>
      <c r="Z138" s="335"/>
      <c r="AA138" s="335"/>
    </row>
    <row r="139" spans="1:27" ht="24.95" customHeight="1">
      <c r="A139" s="455"/>
      <c r="B139" s="459"/>
      <c r="C139" s="452"/>
      <c r="D139" s="449"/>
      <c r="E139" s="449"/>
      <c r="F139" s="449"/>
      <c r="G139" s="449"/>
      <c r="H139" s="393"/>
      <c r="I139" s="462"/>
      <c r="J139" s="393"/>
      <c r="K139" s="393"/>
      <c r="L139" s="393"/>
      <c r="M139" s="335"/>
      <c r="N139" s="335"/>
      <c r="O139" s="335"/>
      <c r="P139" s="335"/>
      <c r="Q139" s="335"/>
      <c r="R139" s="335"/>
      <c r="S139" s="335"/>
      <c r="T139" s="335"/>
      <c r="U139" s="335"/>
      <c r="V139" s="335"/>
      <c r="W139" s="335"/>
      <c r="X139" s="335"/>
      <c r="Y139" s="335"/>
      <c r="Z139" s="335"/>
      <c r="AA139" s="335"/>
    </row>
    <row r="140" spans="1:27" ht="24.95" customHeight="1">
      <c r="A140" s="455"/>
      <c r="B140" s="463">
        <f>ROW()</f>
        <v>140</v>
      </c>
      <c r="C140" s="4771">
        <f ca="1">NOW()</f>
        <v>44676.419863541669</v>
      </c>
      <c r="D140" s="4771"/>
      <c r="E140" s="4771"/>
      <c r="F140" s="452"/>
      <c r="G140" s="2158" t="str">
        <f ca="1">_xlfn.FORMULATEXT(C140)</f>
        <v>=MAINTENANT()</v>
      </c>
      <c r="H140" s="393"/>
      <c r="I140" s="462"/>
      <c r="J140" s="393"/>
      <c r="K140" s="393"/>
      <c r="L140" s="393"/>
      <c r="M140" s="335"/>
      <c r="N140" s="335"/>
      <c r="O140" s="335"/>
      <c r="P140" s="335"/>
      <c r="Q140" s="335"/>
      <c r="R140" s="335"/>
      <c r="S140" s="335"/>
      <c r="T140" s="335"/>
      <c r="U140" s="335"/>
      <c r="V140" s="335"/>
      <c r="W140" s="335"/>
      <c r="X140" s="335"/>
      <c r="Y140" s="335"/>
      <c r="Z140" s="335"/>
      <c r="AA140" s="335"/>
    </row>
    <row r="141" spans="1:27" ht="24.95" customHeight="1">
      <c r="A141" s="455"/>
      <c r="B141" s="459"/>
      <c r="C141" s="452" t="s">
        <v>1836</v>
      </c>
      <c r="D141" s="449"/>
      <c r="E141" s="449"/>
      <c r="F141" s="449"/>
      <c r="G141" s="449"/>
      <c r="H141" s="393"/>
      <c r="I141" s="462"/>
      <c r="J141" s="393"/>
      <c r="K141" s="393"/>
      <c r="L141" s="393"/>
      <c r="M141" s="335"/>
      <c r="N141" s="335"/>
      <c r="O141" s="335"/>
      <c r="P141" s="335"/>
      <c r="Q141" s="335"/>
      <c r="R141" s="335"/>
      <c r="S141" s="335"/>
      <c r="T141" s="335"/>
      <c r="U141" s="335"/>
      <c r="V141" s="335"/>
      <c r="W141" s="335"/>
      <c r="X141" s="335"/>
      <c r="Y141" s="335"/>
      <c r="Z141" s="335"/>
      <c r="AA141" s="335"/>
    </row>
    <row r="142" spans="1:27" ht="24.95" customHeight="1">
      <c r="A142" s="455"/>
      <c r="B142" s="459"/>
      <c r="C142" s="449"/>
      <c r="D142" s="449"/>
      <c r="E142" s="449"/>
      <c r="F142" s="449"/>
      <c r="G142" s="449"/>
      <c r="H142" s="393"/>
      <c r="I142" s="462"/>
      <c r="J142" s="393"/>
      <c r="K142" s="393"/>
      <c r="L142" s="393"/>
      <c r="M142" s="335"/>
      <c r="N142" s="335"/>
      <c r="O142" s="335"/>
      <c r="P142" s="335"/>
      <c r="Q142" s="335"/>
      <c r="R142" s="335"/>
      <c r="S142" s="335"/>
      <c r="T142" s="335"/>
      <c r="U142" s="335"/>
      <c r="V142" s="335"/>
      <c r="W142" s="335"/>
      <c r="X142" s="335"/>
      <c r="Y142" s="335"/>
      <c r="Z142" s="335"/>
      <c r="AA142" s="335"/>
    </row>
    <row r="143" spans="1:27" ht="24.95" customHeight="1">
      <c r="A143" s="455"/>
      <c r="B143" s="463">
        <f>ROW()</f>
        <v>143</v>
      </c>
      <c r="C143" s="4772">
        <f ca="1">NOW()</f>
        <v>44676.419863541669</v>
      </c>
      <c r="D143" s="4772"/>
      <c r="E143" s="4772"/>
      <c r="F143" s="452"/>
      <c r="G143" s="2158" t="str">
        <f ca="1">_xlfn.FORMULATEXT(C143)</f>
        <v>=MAINTENANT()</v>
      </c>
      <c r="H143" s="393"/>
      <c r="I143" s="462"/>
      <c r="J143" s="393"/>
      <c r="K143" s="393"/>
      <c r="L143" s="393"/>
      <c r="M143" s="335"/>
      <c r="N143" s="335"/>
      <c r="O143" s="335"/>
      <c r="P143" s="335"/>
      <c r="Q143" s="335"/>
      <c r="R143" s="335"/>
      <c r="S143" s="335"/>
      <c r="T143" s="335"/>
      <c r="U143" s="335"/>
      <c r="V143" s="335"/>
      <c r="W143" s="335"/>
      <c r="X143" s="335"/>
      <c r="Y143" s="335"/>
      <c r="Z143" s="335"/>
      <c r="AA143" s="335"/>
    </row>
    <row r="144" spans="1:27" ht="24.95" customHeight="1">
      <c r="A144" s="455"/>
      <c r="B144" s="459"/>
      <c r="C144" s="452"/>
      <c r="D144" s="464" t="s">
        <v>1839</v>
      </c>
      <c r="E144" s="465" t="s">
        <v>1840</v>
      </c>
      <c r="F144" s="449"/>
      <c r="G144" s="449"/>
      <c r="H144" s="393"/>
      <c r="I144" s="462"/>
      <c r="J144" s="393"/>
      <c r="K144" s="393"/>
      <c r="L144" s="393"/>
      <c r="M144" s="335"/>
      <c r="N144" s="335"/>
      <c r="O144" s="335"/>
      <c r="P144" s="335"/>
      <c r="Q144" s="335"/>
      <c r="R144" s="335"/>
      <c r="S144" s="335"/>
      <c r="T144" s="335"/>
      <c r="U144" s="335"/>
      <c r="V144" s="335"/>
      <c r="W144" s="335"/>
      <c r="X144" s="335"/>
      <c r="Y144" s="335"/>
      <c r="Z144" s="335"/>
      <c r="AA144" s="335"/>
    </row>
    <row r="145" spans="1:27" ht="24.95" customHeight="1">
      <c r="A145" s="455"/>
      <c r="B145" s="459"/>
      <c r="C145" s="452"/>
      <c r="D145" s="449"/>
      <c r="E145" s="449"/>
      <c r="F145" s="449"/>
      <c r="G145" s="449"/>
      <c r="H145" s="393"/>
      <c r="I145" s="462"/>
      <c r="J145" s="393"/>
      <c r="K145" s="393"/>
      <c r="L145" s="393"/>
      <c r="M145" s="335"/>
      <c r="N145" s="335"/>
      <c r="O145" s="335"/>
      <c r="P145" s="335"/>
      <c r="Q145" s="335"/>
      <c r="R145" s="335"/>
      <c r="S145" s="335"/>
      <c r="T145" s="335"/>
      <c r="U145" s="335"/>
      <c r="V145" s="335"/>
      <c r="W145" s="335"/>
      <c r="X145" s="335"/>
      <c r="Y145" s="335"/>
      <c r="Z145" s="335"/>
      <c r="AA145" s="335"/>
    </row>
    <row r="146" spans="1:27" ht="24.95" customHeight="1">
      <c r="A146" s="455"/>
      <c r="B146" s="463">
        <f>ROW()</f>
        <v>146</v>
      </c>
      <c r="C146" s="2209">
        <f ca="1">NOW()</f>
        <v>44676.419863541669</v>
      </c>
      <c r="D146" s="448"/>
      <c r="E146" s="393"/>
      <c r="F146" s="452"/>
      <c r="G146" s="2158" t="str">
        <f ca="1">_xlfn.FORMULATEXT(C146)</f>
        <v>=MAINTENANT()</v>
      </c>
      <c r="H146" s="393"/>
      <c r="I146" s="462"/>
      <c r="J146" s="393"/>
      <c r="K146" s="393"/>
      <c r="L146" s="393"/>
      <c r="M146" s="335"/>
      <c r="N146" s="335"/>
      <c r="O146" s="335"/>
      <c r="P146" s="335"/>
      <c r="Q146" s="335"/>
      <c r="R146" s="335"/>
      <c r="S146" s="335"/>
      <c r="T146" s="335"/>
      <c r="U146" s="335"/>
      <c r="V146" s="335"/>
      <c r="W146" s="335"/>
      <c r="X146" s="335"/>
      <c r="Y146" s="335"/>
      <c r="Z146" s="335"/>
      <c r="AA146" s="335"/>
    </row>
    <row r="147" spans="1:27" ht="24.95" customHeight="1">
      <c r="A147" s="455"/>
      <c r="B147" s="459"/>
      <c r="C147" s="452" t="s">
        <v>1842</v>
      </c>
      <c r="D147" s="448"/>
      <c r="E147" s="449"/>
      <c r="F147" s="2210"/>
      <c r="G147" s="2210"/>
      <c r="H147" s="393"/>
      <c r="I147" s="462"/>
      <c r="J147" s="393"/>
      <c r="K147" s="393"/>
      <c r="L147" s="393"/>
      <c r="M147" s="335"/>
      <c r="N147" s="335"/>
      <c r="O147" s="335"/>
      <c r="P147" s="335"/>
      <c r="Q147" s="335"/>
      <c r="R147" s="335"/>
      <c r="S147" s="335"/>
      <c r="T147" s="335"/>
      <c r="U147" s="335"/>
      <c r="V147" s="335"/>
      <c r="W147" s="335"/>
      <c r="X147" s="335"/>
      <c r="Y147" s="335"/>
      <c r="Z147" s="335"/>
      <c r="AA147" s="335"/>
    </row>
    <row r="148" spans="1:27" ht="24.95" customHeight="1">
      <c r="A148" s="455"/>
      <c r="B148" s="459"/>
      <c r="C148" s="455"/>
      <c r="D148" s="455"/>
      <c r="E148" s="455"/>
      <c r="F148" s="455"/>
      <c r="G148" s="455"/>
      <c r="H148" s="455"/>
      <c r="I148" s="466"/>
      <c r="J148" s="455"/>
      <c r="K148" s="455"/>
      <c r="L148" s="455"/>
      <c r="M148" s="333"/>
      <c r="N148" s="333"/>
      <c r="O148" s="333"/>
      <c r="P148" s="333"/>
      <c r="Q148" s="333"/>
      <c r="R148" s="335"/>
      <c r="S148" s="335"/>
      <c r="T148" s="335"/>
      <c r="U148" s="335"/>
      <c r="V148" s="335"/>
      <c r="W148" s="335"/>
      <c r="X148" s="335"/>
      <c r="Y148" s="335"/>
      <c r="Z148" s="335"/>
      <c r="AA148" s="335"/>
    </row>
    <row r="149" spans="1:27" ht="24.95" customHeight="1">
      <c r="A149" s="455"/>
      <c r="B149" s="463">
        <f>ROW()</f>
        <v>149</v>
      </c>
      <c r="C149" s="4773">
        <f ca="1">TODAY()</f>
        <v>44676</v>
      </c>
      <c r="D149" s="4773"/>
      <c r="E149" s="455"/>
      <c r="F149" s="455"/>
      <c r="G149" s="2158" t="str">
        <f ca="1">_xlfn.FORMULATEXT(C149)</f>
        <v>=AUJOURDHUI()</v>
      </c>
      <c r="H149" s="393"/>
      <c r="I149" s="462"/>
      <c r="J149" s="393"/>
      <c r="K149" s="393"/>
      <c r="L149" s="393"/>
      <c r="M149" s="335"/>
      <c r="N149" s="326"/>
      <c r="O149" s="326"/>
      <c r="P149" s="326"/>
      <c r="Q149" s="326"/>
      <c r="R149" s="335"/>
      <c r="S149" s="335"/>
      <c r="T149" s="335"/>
      <c r="U149" s="335"/>
      <c r="V149" s="335"/>
      <c r="W149" s="335"/>
      <c r="X149" s="335"/>
      <c r="Y149" s="335"/>
      <c r="Z149" s="335"/>
      <c r="AA149" s="335"/>
    </row>
    <row r="150" spans="1:27" ht="24.95" customHeight="1">
      <c r="A150" s="455"/>
      <c r="B150" s="459"/>
      <c r="C150" s="452" t="s">
        <v>1836</v>
      </c>
      <c r="D150" s="392"/>
      <c r="E150" s="452"/>
      <c r="F150" s="392"/>
      <c r="G150" s="392"/>
      <c r="H150" s="392"/>
      <c r="I150" s="467"/>
      <c r="J150" s="393"/>
      <c r="K150" s="393"/>
      <c r="L150" s="393"/>
      <c r="M150" s="335"/>
      <c r="N150" s="326"/>
      <c r="O150" s="326"/>
      <c r="P150" s="326"/>
      <c r="Q150" s="326"/>
      <c r="R150" s="335"/>
      <c r="S150" s="335"/>
      <c r="T150" s="335"/>
      <c r="U150" s="335"/>
      <c r="V150" s="335"/>
      <c r="W150" s="335"/>
      <c r="X150" s="335"/>
      <c r="Y150" s="335"/>
      <c r="Z150" s="335"/>
      <c r="AA150" s="335"/>
    </row>
    <row r="151" spans="1:27" ht="24.95" customHeight="1" thickBot="1">
      <c r="A151" s="455"/>
      <c r="B151" s="468"/>
      <c r="C151" s="469"/>
      <c r="D151" s="470"/>
      <c r="E151" s="469"/>
      <c r="F151" s="470"/>
      <c r="G151" s="470"/>
      <c r="H151" s="470"/>
      <c r="I151" s="471"/>
      <c r="J151" s="393"/>
      <c r="K151" s="393"/>
      <c r="L151" s="393"/>
      <c r="M151" s="335"/>
      <c r="N151" s="326"/>
      <c r="O151" s="326"/>
      <c r="P151" s="326"/>
      <c r="Q151" s="326"/>
      <c r="R151" s="335"/>
      <c r="S151" s="335"/>
      <c r="T151" s="335"/>
      <c r="U151" s="335"/>
      <c r="V151" s="335"/>
      <c r="W151" s="335"/>
      <c r="X151" s="335"/>
      <c r="Y151" s="335"/>
      <c r="Z151" s="335"/>
      <c r="AA151" s="335"/>
    </row>
    <row r="152" spans="1:27" ht="24.95" customHeight="1" thickBot="1">
      <c r="A152" s="455"/>
      <c r="B152" s="455"/>
      <c r="C152" s="452"/>
      <c r="D152" s="392"/>
      <c r="E152" s="452"/>
      <c r="F152" s="392"/>
      <c r="G152" s="392"/>
      <c r="H152" s="392"/>
      <c r="I152" s="392"/>
      <c r="J152" s="393"/>
      <c r="K152" s="393"/>
      <c r="L152" s="393"/>
      <c r="M152" s="335"/>
      <c r="N152" s="326"/>
      <c r="O152" s="326"/>
      <c r="P152" s="326"/>
      <c r="Q152" s="326"/>
      <c r="R152" s="335"/>
      <c r="S152" s="335"/>
      <c r="T152" s="335"/>
      <c r="U152" s="335"/>
      <c r="V152" s="335"/>
      <c r="W152" s="335"/>
      <c r="X152" s="335"/>
      <c r="Y152" s="335"/>
      <c r="Z152" s="335"/>
      <c r="AA152" s="335"/>
    </row>
    <row r="153" spans="1:27" ht="24.95" customHeight="1">
      <c r="A153" s="455"/>
      <c r="B153" s="384"/>
      <c r="C153" s="385"/>
      <c r="D153" s="387"/>
      <c r="E153" s="387"/>
      <c r="F153" s="387"/>
      <c r="G153" s="387"/>
      <c r="H153" s="387"/>
      <c r="I153" s="387"/>
      <c r="J153" s="385"/>
      <c r="K153" s="385"/>
      <c r="L153" s="388"/>
      <c r="M153" s="335"/>
      <c r="N153" s="326"/>
      <c r="O153" s="326"/>
      <c r="P153" s="326"/>
      <c r="Q153" s="326"/>
      <c r="R153" s="335"/>
      <c r="S153" s="335"/>
      <c r="T153" s="335"/>
      <c r="U153" s="335"/>
      <c r="V153" s="335"/>
      <c r="W153" s="335"/>
      <c r="X153" s="335"/>
      <c r="Y153" s="335"/>
      <c r="Z153" s="335"/>
      <c r="AA153" s="335"/>
    </row>
    <row r="154" spans="1:27" ht="24.95" customHeight="1">
      <c r="A154" s="455"/>
      <c r="B154" s="429"/>
      <c r="C154" s="410" t="s">
        <v>1895</v>
      </c>
      <c r="D154" s="472"/>
      <c r="E154" s="391"/>
      <c r="F154" s="391"/>
      <c r="G154" s="391"/>
      <c r="H154" s="391"/>
      <c r="I154" s="391"/>
      <c r="J154" s="393"/>
      <c r="K154" s="393"/>
      <c r="L154" s="394"/>
      <c r="M154" s="335"/>
      <c r="N154" s="326"/>
      <c r="O154" s="326"/>
      <c r="P154" s="326"/>
      <c r="Q154" s="326"/>
      <c r="R154" s="335"/>
      <c r="S154" s="335"/>
      <c r="T154" s="335"/>
      <c r="U154" s="335"/>
      <c r="V154" s="335"/>
      <c r="W154" s="335"/>
      <c r="X154" s="335"/>
      <c r="Y154" s="335"/>
      <c r="Z154" s="335"/>
      <c r="AA154" s="335"/>
    </row>
    <row r="155" spans="1:27" ht="24.95" customHeight="1">
      <c r="A155" s="455"/>
      <c r="B155" s="389" t="s">
        <v>1894</v>
      </c>
      <c r="C155" s="2211" t="s">
        <v>1896</v>
      </c>
      <c r="D155" s="472"/>
      <c r="E155" s="391"/>
      <c r="F155" s="391"/>
      <c r="G155" s="391"/>
      <c r="H155" s="391"/>
      <c r="I155" s="391"/>
      <c r="J155" s="393"/>
      <c r="K155" s="393"/>
      <c r="L155" s="394"/>
      <c r="M155" s="335"/>
      <c r="N155" s="326"/>
      <c r="O155" s="326"/>
      <c r="P155" s="326"/>
      <c r="Q155" s="326"/>
      <c r="R155" s="335"/>
      <c r="S155" s="335"/>
      <c r="T155" s="335"/>
      <c r="U155" s="335"/>
      <c r="V155" s="335"/>
      <c r="W155" s="335"/>
      <c r="X155" s="335"/>
      <c r="Y155" s="335"/>
      <c r="Z155" s="335"/>
      <c r="AA155" s="335"/>
    </row>
    <row r="156" spans="1:27" ht="24.95" customHeight="1">
      <c r="A156" s="455"/>
      <c r="B156" s="389">
        <f>ROW()</f>
        <v>156</v>
      </c>
      <c r="C156" s="2212">
        <f ca="1">INT((C149-(DATE(YEAR(C149-WEEKDAY(C149-1)+4),1,3)-WEEKDAY(DATE(YEAR(C149 -WEEKDAY(C149-1)+4),1,3)))+5)/7)</f>
        <v>17</v>
      </c>
      <c r="D156" s="2213"/>
      <c r="E156" s="391"/>
      <c r="F156" s="391"/>
      <c r="G156" s="391"/>
      <c r="H156" s="391"/>
      <c r="I156" s="391"/>
      <c r="J156" s="393"/>
      <c r="K156" s="393"/>
      <c r="L156" s="394"/>
      <c r="M156" s="335"/>
      <c r="N156" s="326"/>
      <c r="O156" s="326"/>
      <c r="P156" s="326"/>
      <c r="Q156" s="326"/>
      <c r="R156" s="335"/>
      <c r="S156" s="335"/>
      <c r="T156" s="335"/>
      <c r="U156" s="335"/>
      <c r="V156" s="335"/>
      <c r="W156" s="335"/>
      <c r="X156" s="335"/>
      <c r="Y156" s="335"/>
      <c r="Z156" s="335"/>
      <c r="AA156" s="335"/>
    </row>
    <row r="157" spans="1:27" ht="24.95" customHeight="1">
      <c r="A157" s="455"/>
      <c r="B157" s="429"/>
      <c r="C157" s="2158" t="str">
        <f ca="1">_xlfn.FORMULATEXT(C156)</f>
        <v>=ENT((C149-(DATE(ANNEE(C149-JOURSEM(C149-1)+4);1;3)-JOURSEM(DATE(ANNEE(C149 -JOURSEM(C149-1)+4);1;3)))+5)/7)</v>
      </c>
      <c r="D157" s="391"/>
      <c r="E157" s="391"/>
      <c r="F157" s="391"/>
      <c r="G157" s="391"/>
      <c r="H157" s="391"/>
      <c r="I157" s="391"/>
      <c r="J157" s="393"/>
      <c r="K157" s="393"/>
      <c r="L157" s="394"/>
      <c r="M157" s="335"/>
      <c r="N157" s="326"/>
      <c r="O157" s="326"/>
      <c r="P157" s="326"/>
      <c r="Q157" s="326"/>
      <c r="R157" s="335"/>
      <c r="S157" s="335"/>
      <c r="T157" s="335"/>
      <c r="U157" s="335"/>
      <c r="V157" s="335"/>
      <c r="W157" s="335"/>
      <c r="X157" s="335"/>
      <c r="Y157" s="335"/>
      <c r="Z157" s="335"/>
      <c r="AA157" s="335"/>
    </row>
    <row r="158" spans="1:27" ht="24.95" customHeight="1">
      <c r="A158" s="455"/>
      <c r="B158" s="429"/>
      <c r="C158" s="455"/>
      <c r="D158" s="455"/>
      <c r="E158" s="391"/>
      <c r="F158" s="391"/>
      <c r="G158" s="391"/>
      <c r="H158" s="391"/>
      <c r="I158" s="391"/>
      <c r="J158" s="393"/>
      <c r="K158" s="393"/>
      <c r="L158" s="394"/>
      <c r="M158" s="335"/>
      <c r="N158" s="335"/>
      <c r="O158" s="335"/>
      <c r="P158" s="335"/>
      <c r="Q158" s="335"/>
      <c r="R158" s="335"/>
      <c r="S158" s="335"/>
      <c r="T158" s="335"/>
      <c r="U158" s="335"/>
      <c r="V158" s="335"/>
      <c r="W158" s="335"/>
      <c r="X158" s="335"/>
      <c r="Y158" s="335"/>
      <c r="Z158" s="335"/>
      <c r="AA158" s="335"/>
    </row>
    <row r="159" spans="1:27" ht="24.95" customHeight="1">
      <c r="A159" s="455"/>
      <c r="B159" s="389">
        <f>ROW()</f>
        <v>159</v>
      </c>
      <c r="C159" s="4774">
        <f ca="1">C156</f>
        <v>17</v>
      </c>
      <c r="D159" s="4774"/>
      <c r="E159" s="391"/>
      <c r="F159" s="391"/>
      <c r="G159" s="391"/>
      <c r="H159" s="391"/>
      <c r="I159" s="391"/>
      <c r="J159" s="392"/>
      <c r="K159" s="393"/>
      <c r="L159" s="394"/>
      <c r="M159" s="335"/>
      <c r="N159" s="335"/>
      <c r="O159" s="335"/>
      <c r="P159" s="335"/>
      <c r="Q159" s="335"/>
      <c r="R159" s="335"/>
      <c r="S159" s="335"/>
      <c r="T159" s="335"/>
      <c r="U159" s="335"/>
      <c r="V159" s="335"/>
      <c r="W159" s="335"/>
      <c r="X159" s="335"/>
      <c r="Y159" s="335"/>
      <c r="Z159" s="335"/>
      <c r="AA159" s="335"/>
    </row>
    <row r="160" spans="1:27" ht="24.95" customHeight="1">
      <c r="A160" s="455"/>
      <c r="B160" s="429"/>
      <c r="C160" s="2158" t="str">
        <f ca="1">_xlfn.FORMULATEXT(C159)</f>
        <v>=C156</v>
      </c>
      <c r="D160" s="452" t="s">
        <v>1846</v>
      </c>
      <c r="E160" s="391"/>
      <c r="F160" s="391"/>
      <c r="G160" s="391"/>
      <c r="H160" s="391"/>
      <c r="I160" s="391"/>
      <c r="J160" s="392"/>
      <c r="K160" s="393"/>
      <c r="L160" s="394"/>
      <c r="M160" s="335"/>
      <c r="N160" s="335"/>
      <c r="O160" s="335"/>
      <c r="P160" s="335"/>
      <c r="Q160" s="335"/>
      <c r="R160" s="335"/>
      <c r="S160" s="335"/>
      <c r="T160" s="335"/>
      <c r="U160" s="335"/>
      <c r="V160" s="335"/>
      <c r="W160" s="335"/>
      <c r="X160" s="335"/>
      <c r="Y160" s="335"/>
      <c r="Z160" s="335"/>
      <c r="AA160" s="335"/>
    </row>
    <row r="161" spans="1:27" ht="24.95" customHeight="1" thickBot="1">
      <c r="A161" s="455"/>
      <c r="B161" s="398"/>
      <c r="C161" s="402"/>
      <c r="D161" s="400"/>
      <c r="E161" s="400"/>
      <c r="F161" s="400"/>
      <c r="G161" s="400"/>
      <c r="H161" s="400"/>
      <c r="I161" s="400"/>
      <c r="J161" s="401"/>
      <c r="K161" s="402"/>
      <c r="L161" s="403"/>
      <c r="M161" s="335"/>
      <c r="N161" s="335"/>
      <c r="O161" s="335"/>
      <c r="P161" s="335"/>
      <c r="Q161" s="335"/>
      <c r="R161" s="335"/>
      <c r="S161" s="335"/>
      <c r="T161" s="335"/>
      <c r="U161" s="335"/>
      <c r="V161" s="335"/>
      <c r="W161" s="335"/>
      <c r="X161" s="335"/>
      <c r="Y161" s="335"/>
      <c r="Z161" s="335"/>
      <c r="AA161" s="335"/>
    </row>
    <row r="162" spans="1:27" ht="24.95" customHeight="1" thickBot="1">
      <c r="A162" s="455"/>
      <c r="B162" s="455"/>
      <c r="C162" s="393"/>
      <c r="D162" s="391"/>
      <c r="E162" s="391"/>
      <c r="F162" s="391"/>
      <c r="G162" s="391"/>
      <c r="H162" s="391"/>
      <c r="I162" s="391"/>
      <c r="J162" s="392"/>
      <c r="K162" s="393"/>
      <c r="L162" s="393"/>
      <c r="M162" s="335"/>
      <c r="N162" s="335"/>
      <c r="O162" s="335"/>
      <c r="P162" s="335"/>
      <c r="Q162" s="335"/>
      <c r="R162" s="335"/>
      <c r="S162" s="335"/>
      <c r="T162" s="335"/>
      <c r="U162" s="335"/>
      <c r="V162" s="335"/>
      <c r="W162" s="335"/>
      <c r="X162" s="335"/>
      <c r="Y162" s="335"/>
      <c r="Z162" s="335"/>
      <c r="AA162" s="335"/>
    </row>
    <row r="163" spans="1:27" ht="24.95" customHeight="1">
      <c r="A163" s="455"/>
      <c r="B163" s="384"/>
      <c r="C163" s="385"/>
      <c r="D163" s="386"/>
      <c r="E163" s="386"/>
      <c r="F163" s="386"/>
      <c r="G163" s="386"/>
      <c r="H163" s="386"/>
      <c r="I163" s="386"/>
      <c r="J163" s="414"/>
      <c r="K163" s="393"/>
      <c r="L163" s="393"/>
      <c r="M163" s="335"/>
      <c r="N163" s="335"/>
      <c r="O163" s="335"/>
      <c r="P163" s="335"/>
      <c r="Q163" s="335"/>
      <c r="R163" s="335"/>
      <c r="S163" s="335"/>
      <c r="T163" s="335"/>
      <c r="U163" s="335"/>
      <c r="V163" s="335"/>
      <c r="W163" s="335"/>
      <c r="X163" s="335"/>
      <c r="Y163" s="335"/>
      <c r="Z163" s="335"/>
      <c r="AA163" s="335"/>
    </row>
    <row r="164" spans="1:27" ht="24.95" customHeight="1">
      <c r="A164" s="455"/>
      <c r="B164" s="429"/>
      <c r="C164" s="410" t="s">
        <v>1897</v>
      </c>
      <c r="D164" s="393"/>
      <c r="E164" s="393"/>
      <c r="F164" s="393"/>
      <c r="G164" s="393"/>
      <c r="H164" s="393"/>
      <c r="I164" s="393"/>
      <c r="J164" s="394"/>
      <c r="K164" s="393"/>
      <c r="L164" s="393"/>
      <c r="M164" s="335"/>
      <c r="N164" s="335"/>
      <c r="O164" s="335"/>
      <c r="P164" s="335"/>
      <c r="Q164" s="335"/>
      <c r="R164" s="335"/>
      <c r="S164" s="335"/>
      <c r="T164" s="335"/>
      <c r="U164" s="335"/>
      <c r="V164" s="335"/>
      <c r="W164" s="335"/>
      <c r="X164" s="335"/>
      <c r="Y164" s="335"/>
      <c r="Z164" s="335"/>
      <c r="AA164" s="335"/>
    </row>
    <row r="165" spans="1:27" ht="24.95" customHeight="1">
      <c r="A165" s="455"/>
      <c r="B165" s="389" t="s">
        <v>1894</v>
      </c>
      <c r="C165" s="2211" t="s">
        <v>1896</v>
      </c>
      <c r="D165" s="391"/>
      <c r="E165" s="393"/>
      <c r="F165" s="393"/>
      <c r="G165" s="393"/>
      <c r="H165" s="393"/>
      <c r="I165" s="393"/>
      <c r="J165" s="394"/>
      <c r="K165" s="393"/>
      <c r="L165" s="393"/>
      <c r="M165" s="335"/>
      <c r="N165" s="335"/>
      <c r="O165" s="335"/>
      <c r="P165" s="335"/>
      <c r="Q165" s="335"/>
      <c r="R165" s="335"/>
      <c r="S165" s="335"/>
      <c r="T165" s="335"/>
      <c r="U165" s="335"/>
      <c r="V165" s="335"/>
      <c r="W165" s="335"/>
      <c r="X165" s="335"/>
      <c r="Y165" s="335"/>
      <c r="Z165" s="335"/>
      <c r="AA165" s="335"/>
    </row>
    <row r="166" spans="1:27" ht="24.95" customHeight="1">
      <c r="A166" s="455"/>
      <c r="B166" s="389">
        <f>ROW()</f>
        <v>166</v>
      </c>
      <c r="C166" s="4775">
        <v>44140</v>
      </c>
      <c r="D166" s="4775"/>
      <c r="E166" s="393"/>
      <c r="F166" s="393"/>
      <c r="G166" s="393"/>
      <c r="H166" s="393"/>
      <c r="I166" s="393"/>
      <c r="J166" s="394"/>
      <c r="K166" s="393"/>
      <c r="L166" s="393"/>
      <c r="M166" s="335"/>
      <c r="N166" s="335"/>
      <c r="O166" s="335"/>
      <c r="P166" s="335"/>
      <c r="Q166" s="335"/>
      <c r="R166" s="335"/>
      <c r="S166" s="335"/>
      <c r="T166" s="335"/>
      <c r="U166" s="335"/>
      <c r="V166" s="335"/>
      <c r="W166" s="335"/>
      <c r="X166" s="335"/>
      <c r="Y166" s="335"/>
      <c r="Z166" s="335"/>
      <c r="AA166" s="335"/>
    </row>
    <row r="167" spans="1:27" ht="24.95" customHeight="1">
      <c r="A167" s="455"/>
      <c r="B167" s="389">
        <f>ROW()</f>
        <v>167</v>
      </c>
      <c r="C167" s="4776">
        <f>DATE(YEAR(C166),MONTH(C166)+1,1)-WEEKDAY(DATE(YEAR(C166),MONTH(C166)+1,2))</f>
        <v>44162</v>
      </c>
      <c r="D167" s="4776"/>
      <c r="E167" s="393"/>
      <c r="F167" s="393"/>
      <c r="G167" s="393"/>
      <c r="H167" s="393"/>
      <c r="I167" s="393"/>
      <c r="J167" s="394"/>
      <c r="K167" s="393"/>
      <c r="L167" s="393"/>
      <c r="M167" s="335"/>
      <c r="N167" s="335"/>
      <c r="O167" s="335"/>
      <c r="P167" s="335"/>
      <c r="Q167" s="335"/>
      <c r="R167" s="335"/>
      <c r="S167" s="335"/>
      <c r="T167" s="335"/>
      <c r="U167" s="335"/>
      <c r="V167" s="335"/>
      <c r="W167" s="335"/>
      <c r="X167" s="335"/>
      <c r="Y167" s="335"/>
      <c r="Z167" s="335"/>
      <c r="AA167" s="335"/>
    </row>
    <row r="168" spans="1:27" ht="24.95" customHeight="1">
      <c r="A168" s="455"/>
      <c r="B168" s="429"/>
      <c r="C168" s="2158" t="str">
        <f ca="1">_xlfn.FORMULATEXT(C167)</f>
        <v>=DATE(ANNEE(C166);MOIS(C166)+1;1)-JOURSEM(DATE(ANNEE(C166);MOIS(C166)+1;2))</v>
      </c>
      <c r="D168" s="2214"/>
      <c r="E168" s="391"/>
      <c r="F168" s="391"/>
      <c r="G168" s="2158"/>
      <c r="H168" s="391"/>
      <c r="I168" s="391"/>
      <c r="J168" s="473"/>
      <c r="K168" s="393"/>
      <c r="L168" s="393"/>
      <c r="M168" s="335"/>
      <c r="N168" s="335"/>
      <c r="O168" s="335"/>
      <c r="P168" s="335"/>
      <c r="Q168" s="335"/>
      <c r="R168" s="335"/>
      <c r="S168" s="335"/>
      <c r="T168" s="335"/>
      <c r="U168" s="335"/>
      <c r="V168" s="335"/>
      <c r="W168" s="335"/>
      <c r="X168" s="335"/>
      <c r="Y168" s="335"/>
      <c r="Z168" s="335"/>
      <c r="AA168" s="335"/>
    </row>
    <row r="169" spans="1:27" ht="24.95" customHeight="1">
      <c r="A169" s="455"/>
      <c r="B169" s="429"/>
      <c r="C169" s="393"/>
      <c r="D169" s="393"/>
      <c r="E169" s="393"/>
      <c r="F169" s="393"/>
      <c r="G169" s="393"/>
      <c r="H169" s="393"/>
      <c r="I169" s="393"/>
      <c r="J169" s="394"/>
      <c r="K169" s="393"/>
      <c r="L169" s="393"/>
      <c r="M169" s="335"/>
      <c r="N169" s="335"/>
      <c r="O169" s="335"/>
      <c r="P169" s="335"/>
      <c r="Q169" s="335"/>
      <c r="R169" s="335"/>
      <c r="S169" s="335"/>
      <c r="T169" s="335"/>
      <c r="U169" s="335"/>
      <c r="V169" s="335"/>
      <c r="W169" s="335"/>
      <c r="X169" s="335"/>
      <c r="Y169" s="335"/>
      <c r="Z169" s="335"/>
      <c r="AA169" s="335"/>
    </row>
    <row r="170" spans="1:27" ht="24.95" customHeight="1">
      <c r="A170" s="455"/>
      <c r="B170" s="389">
        <f>ROW()</f>
        <v>170</v>
      </c>
      <c r="C170" s="4777">
        <f>DATE(YEAR(C166),MONTH(C166)+1,1)-WEEKDAY(DATE(YEAR(C166),MONTH(C166)+1,2))</f>
        <v>44162</v>
      </c>
      <c r="D170" s="4777"/>
      <c r="E170" s="4777"/>
      <c r="F170" s="4777"/>
      <c r="G170" s="393"/>
      <c r="H170" s="393"/>
      <c r="I170" s="393"/>
      <c r="J170" s="394"/>
      <c r="K170" s="393"/>
      <c r="L170" s="393"/>
      <c r="M170" s="335"/>
      <c r="N170" s="335"/>
      <c r="O170" s="335"/>
      <c r="P170" s="335"/>
      <c r="Q170" s="335"/>
      <c r="R170" s="335"/>
      <c r="S170" s="335"/>
      <c r="T170" s="335"/>
      <c r="U170" s="335"/>
      <c r="V170" s="335"/>
      <c r="W170" s="335"/>
      <c r="X170" s="335"/>
      <c r="Y170" s="335"/>
      <c r="Z170" s="335"/>
      <c r="AA170" s="335"/>
    </row>
    <row r="171" spans="1:27" ht="24.95" customHeight="1">
      <c r="A171" s="455"/>
      <c r="B171" s="429"/>
      <c r="C171" s="2158" t="str">
        <f ca="1">_xlfn.FORMULATEXT(C170)</f>
        <v>=DATE(ANNEE(C166);MOIS(C166)+1;1)-JOURSEM(DATE(ANNEE(C166);MOIS(C166)+1;2))</v>
      </c>
      <c r="D171" s="391"/>
      <c r="E171" s="391"/>
      <c r="F171" s="391"/>
      <c r="G171" s="2158"/>
      <c r="H171" s="391"/>
      <c r="I171" s="391"/>
      <c r="J171" s="473"/>
      <c r="K171" s="393"/>
      <c r="L171" s="393"/>
      <c r="M171" s="335"/>
      <c r="N171" s="335"/>
      <c r="O171" s="335"/>
      <c r="P171" s="335"/>
      <c r="Q171" s="335"/>
      <c r="R171" s="335"/>
      <c r="S171" s="335"/>
      <c r="T171" s="335"/>
      <c r="U171" s="335"/>
      <c r="V171" s="335"/>
      <c r="W171" s="335"/>
      <c r="X171" s="335"/>
      <c r="Y171" s="335"/>
      <c r="Z171" s="335"/>
      <c r="AA171" s="335"/>
    </row>
    <row r="172" spans="1:27" ht="24.95" customHeight="1">
      <c r="A172" s="455"/>
      <c r="B172" s="429"/>
      <c r="C172" s="2210" t="s">
        <v>1848</v>
      </c>
      <c r="D172" s="2210"/>
      <c r="E172" s="2210" t="s">
        <v>1849</v>
      </c>
      <c r="F172" s="2210"/>
      <c r="G172" s="391"/>
      <c r="H172" s="391"/>
      <c r="I172" s="391"/>
      <c r="J172" s="473"/>
      <c r="K172" s="393"/>
      <c r="L172" s="393"/>
      <c r="M172" s="335"/>
      <c r="N172" s="335"/>
      <c r="O172" s="335"/>
      <c r="P172" s="335"/>
      <c r="Q172" s="335"/>
      <c r="R172" s="335"/>
      <c r="S172" s="335"/>
      <c r="T172" s="335"/>
      <c r="U172" s="335"/>
      <c r="V172" s="335"/>
      <c r="W172" s="335"/>
      <c r="X172" s="335"/>
      <c r="Y172" s="335"/>
      <c r="Z172" s="335"/>
      <c r="AA172" s="335"/>
    </row>
    <row r="173" spans="1:27" ht="24.95" customHeight="1">
      <c r="A173" s="455"/>
      <c r="B173" s="429"/>
      <c r="C173" s="2210" t="s">
        <v>1852</v>
      </c>
      <c r="D173" s="2210"/>
      <c r="E173" s="2210" t="s">
        <v>1853</v>
      </c>
      <c r="F173" s="2210"/>
      <c r="G173" s="393"/>
      <c r="H173" s="393"/>
      <c r="I173" s="393"/>
      <c r="J173" s="394"/>
      <c r="K173" s="393"/>
      <c r="L173" s="393"/>
      <c r="M173" s="335"/>
      <c r="N173" s="335"/>
      <c r="O173" s="335"/>
      <c r="P173" s="335"/>
      <c r="Q173" s="335"/>
      <c r="R173" s="335"/>
      <c r="S173" s="335"/>
      <c r="T173" s="335"/>
      <c r="U173" s="335"/>
      <c r="V173" s="335"/>
      <c r="W173" s="335"/>
      <c r="X173" s="335"/>
      <c r="Y173" s="335"/>
      <c r="Z173" s="335"/>
      <c r="AA173" s="335"/>
    </row>
    <row r="174" spans="1:27" ht="24.95" customHeight="1">
      <c r="A174" s="455"/>
      <c r="B174" s="429"/>
      <c r="C174" s="2210" t="s">
        <v>1854</v>
      </c>
      <c r="D174" s="2210"/>
      <c r="E174" s="2210" t="s">
        <v>1855</v>
      </c>
      <c r="F174" s="2210"/>
      <c r="G174" s="393"/>
      <c r="H174" s="393"/>
      <c r="I174" s="393"/>
      <c r="J174" s="394"/>
      <c r="K174" s="393"/>
      <c r="L174" s="393"/>
      <c r="M174" s="335"/>
      <c r="N174" s="335"/>
      <c r="O174" s="335"/>
      <c r="P174" s="335"/>
      <c r="Q174" s="335"/>
      <c r="R174" s="335"/>
      <c r="S174" s="335"/>
      <c r="T174" s="335"/>
      <c r="U174" s="335"/>
      <c r="V174" s="335"/>
      <c r="W174" s="335"/>
      <c r="X174" s="335"/>
      <c r="Y174" s="335"/>
      <c r="Z174" s="335"/>
      <c r="AA174" s="335"/>
    </row>
    <row r="175" spans="1:27" ht="24.95" customHeight="1">
      <c r="A175" s="455"/>
      <c r="B175" s="429"/>
      <c r="C175" s="2210" t="s">
        <v>1858</v>
      </c>
      <c r="D175" s="2210"/>
      <c r="E175" s="2210"/>
      <c r="F175" s="2210"/>
      <c r="G175" s="393"/>
      <c r="H175" s="393"/>
      <c r="I175" s="393"/>
      <c r="J175" s="394"/>
      <c r="K175" s="393"/>
      <c r="L175" s="393"/>
      <c r="M175" s="335"/>
      <c r="N175" s="335"/>
      <c r="O175" s="335"/>
      <c r="P175" s="335"/>
      <c r="Q175" s="335"/>
      <c r="R175" s="335"/>
      <c r="S175" s="335"/>
      <c r="T175" s="335"/>
      <c r="U175" s="335"/>
      <c r="V175" s="335"/>
      <c r="W175" s="335"/>
      <c r="X175" s="335"/>
      <c r="Y175" s="335"/>
      <c r="Z175" s="335"/>
      <c r="AA175" s="335"/>
    </row>
    <row r="176" spans="1:27" ht="24.95" customHeight="1" thickBot="1">
      <c r="A176" s="455"/>
      <c r="B176" s="398"/>
      <c r="C176" s="402"/>
      <c r="D176" s="402"/>
      <c r="E176" s="402"/>
      <c r="F176" s="402"/>
      <c r="G176" s="402"/>
      <c r="H176" s="402"/>
      <c r="I176" s="402"/>
      <c r="J176" s="403"/>
      <c r="K176" s="393"/>
      <c r="L176" s="393"/>
      <c r="M176" s="335"/>
      <c r="N176" s="335"/>
      <c r="O176" s="335"/>
      <c r="P176" s="335"/>
      <c r="Q176" s="335"/>
      <c r="R176" s="335"/>
      <c r="S176" s="335"/>
      <c r="T176" s="335"/>
      <c r="U176" s="335"/>
      <c r="V176" s="335"/>
      <c r="W176" s="335"/>
      <c r="X176" s="335"/>
      <c r="Y176" s="335"/>
      <c r="Z176" s="335"/>
      <c r="AA176" s="335"/>
    </row>
    <row r="177" spans="1:27" ht="24.95" customHeight="1" thickBot="1">
      <c r="A177" s="455"/>
      <c r="B177" s="455"/>
      <c r="C177" s="393"/>
      <c r="D177" s="393"/>
      <c r="E177" s="393"/>
      <c r="F177" s="393"/>
      <c r="G177" s="393"/>
      <c r="H177" s="393"/>
      <c r="I177" s="393"/>
      <c r="J177" s="393"/>
      <c r="K177" s="393"/>
      <c r="L177" s="393"/>
      <c r="M177" s="335"/>
      <c r="N177" s="335"/>
      <c r="O177" s="335"/>
      <c r="P177" s="335"/>
      <c r="Q177" s="335"/>
      <c r="R177" s="335"/>
      <c r="S177" s="335"/>
      <c r="T177" s="335"/>
      <c r="U177" s="335"/>
      <c r="V177" s="335"/>
      <c r="W177" s="335"/>
      <c r="X177" s="335"/>
      <c r="Y177" s="335"/>
      <c r="Z177" s="335"/>
      <c r="AA177" s="335"/>
    </row>
    <row r="178" spans="1:27" ht="24.95" customHeight="1">
      <c r="A178" s="455"/>
      <c r="B178" s="384"/>
      <c r="C178" s="385"/>
      <c r="D178" s="385"/>
      <c r="E178" s="385"/>
      <c r="F178" s="385"/>
      <c r="G178" s="385"/>
      <c r="H178" s="385"/>
      <c r="I178" s="385"/>
      <c r="J178" s="385"/>
      <c r="K178" s="385"/>
      <c r="L178" s="385"/>
      <c r="M178" s="405"/>
      <c r="N178" s="409"/>
      <c r="O178" s="335"/>
      <c r="P178" s="335"/>
      <c r="Q178" s="335"/>
      <c r="R178" s="335"/>
      <c r="S178" s="335"/>
      <c r="T178" s="335"/>
      <c r="U178" s="335"/>
      <c r="V178" s="335"/>
      <c r="W178" s="335"/>
      <c r="X178" s="335"/>
      <c r="Y178" s="335"/>
      <c r="Z178" s="335"/>
      <c r="AA178" s="335"/>
    </row>
    <row r="179" spans="1:27" ht="24.95" customHeight="1">
      <c r="A179" s="455"/>
      <c r="B179" s="389" t="s">
        <v>1894</v>
      </c>
      <c r="C179" s="410" t="s">
        <v>1860</v>
      </c>
      <c r="D179" s="335"/>
      <c r="E179" s="335"/>
      <c r="F179" s="335"/>
      <c r="G179" s="335"/>
      <c r="H179" s="335"/>
      <c r="I179" s="335"/>
      <c r="J179" s="335"/>
      <c r="K179" s="335"/>
      <c r="L179" s="393"/>
      <c r="M179" s="335"/>
      <c r="N179" s="474"/>
      <c r="O179" s="370"/>
      <c r="P179" s="370"/>
      <c r="Q179" s="370"/>
      <c r="R179" s="370"/>
      <c r="S179" s="370"/>
      <c r="T179" s="370"/>
      <c r="U179" s="7"/>
      <c r="V179" s="370"/>
      <c r="W179" s="335"/>
      <c r="X179" s="335"/>
      <c r="Y179" s="335"/>
      <c r="Z179" s="335"/>
      <c r="AA179" s="335"/>
    </row>
    <row r="180" spans="1:27" ht="24.95" customHeight="1">
      <c r="A180" s="333"/>
      <c r="B180" s="389">
        <f>ROW()</f>
        <v>180</v>
      </c>
      <c r="C180" s="4778">
        <v>44190</v>
      </c>
      <c r="D180" s="4778"/>
      <c r="E180" s="336"/>
      <c r="F180" s="337"/>
      <c r="G180" s="337"/>
      <c r="H180" s="337"/>
      <c r="I180" s="337"/>
      <c r="J180" s="346"/>
      <c r="K180" s="335"/>
      <c r="L180" s="335"/>
      <c r="M180" s="335"/>
      <c r="N180" s="450"/>
      <c r="O180" s="335"/>
      <c r="P180" s="335"/>
      <c r="Q180" s="335"/>
      <c r="R180" s="335"/>
      <c r="S180" s="335"/>
      <c r="T180" s="335"/>
      <c r="U180" s="335"/>
      <c r="V180" s="335"/>
      <c r="W180" s="335"/>
      <c r="X180" s="335"/>
      <c r="Y180" s="335"/>
      <c r="Z180" s="335"/>
      <c r="AA180" s="335"/>
    </row>
    <row r="181" spans="1:27" ht="24.95" customHeight="1">
      <c r="A181" s="333"/>
      <c r="B181" s="389">
        <f>ROW()</f>
        <v>181</v>
      </c>
      <c r="C181" s="4779">
        <f>DATE(YEAR(C180),MONTH(C180)+1,1)-MOD(DATE(YEAR(C180),MONTH(C180)+1,1)+5,7)-3</f>
        <v>44190</v>
      </c>
      <c r="D181" s="4779"/>
      <c r="E181" s="336"/>
      <c r="F181" s="337"/>
      <c r="G181" s="2158" t="str">
        <f t="shared" ref="G181:G182" ca="1" si="2">_xlfn.FORMULATEXT(C181)</f>
        <v>=DATE(ANNEE(C180);MOIS(C180)+1;1)-MOD(DATE(ANNEE(C180);MOIS(C180)+1;1)+5;7)-3</v>
      </c>
      <c r="H181" s="337"/>
      <c r="I181" s="337"/>
      <c r="J181" s="346"/>
      <c r="K181" s="335"/>
      <c r="L181" s="335"/>
      <c r="M181" s="335"/>
      <c r="N181" s="450"/>
      <c r="O181" s="335"/>
      <c r="P181" s="335"/>
      <c r="Q181" s="335"/>
      <c r="R181" s="335"/>
      <c r="S181" s="335"/>
      <c r="T181" s="335"/>
      <c r="U181" s="335"/>
      <c r="V181" s="335"/>
      <c r="W181" s="335"/>
      <c r="X181" s="335"/>
      <c r="Y181" s="335"/>
      <c r="Z181" s="335"/>
      <c r="AA181" s="335"/>
    </row>
    <row r="182" spans="1:27" ht="24.95" customHeight="1">
      <c r="A182" s="333"/>
      <c r="B182" s="389">
        <f>ROW()</f>
        <v>182</v>
      </c>
      <c r="C182" s="4769">
        <f>DATE(YEAR(C180),MONTH(C180)+1,1)-MOD(DATE(YEAR(C180),MONTH(C180)+1,1)+5,7)-3</f>
        <v>44190</v>
      </c>
      <c r="D182" s="4769"/>
      <c r="E182" s="4769"/>
      <c r="F182" s="337"/>
      <c r="G182" s="2158" t="str">
        <f t="shared" ca="1" si="2"/>
        <v>=DATE(ANNEE(C180);MOIS(C180)+1;1)-MOD(DATE(ANNEE(C180);MOIS(C180)+1;1)+5;7)-3</v>
      </c>
      <c r="H182" s="337"/>
      <c r="I182" s="337"/>
      <c r="J182" s="346"/>
      <c r="K182" s="335"/>
      <c r="L182" s="335"/>
      <c r="M182" s="335"/>
      <c r="N182" s="450"/>
      <c r="O182" s="335"/>
      <c r="P182" s="335"/>
      <c r="Q182" s="335"/>
      <c r="R182" s="335"/>
      <c r="S182" s="335"/>
      <c r="T182" s="335"/>
      <c r="U182" s="335"/>
      <c r="V182" s="335"/>
      <c r="W182" s="335"/>
      <c r="X182" s="335"/>
      <c r="Y182" s="335"/>
      <c r="Z182" s="335"/>
      <c r="AA182" s="335"/>
    </row>
    <row r="183" spans="1:27" ht="24.95" customHeight="1" thickBot="1">
      <c r="A183" s="333"/>
      <c r="B183" s="411"/>
      <c r="C183" s="2215" t="s">
        <v>1896</v>
      </c>
      <c r="D183" s="423"/>
      <c r="E183" s="423"/>
      <c r="F183" s="424"/>
      <c r="G183" s="424"/>
      <c r="H183" s="424"/>
      <c r="I183" s="424"/>
      <c r="J183" s="432"/>
      <c r="K183" s="422"/>
      <c r="L183" s="422"/>
      <c r="M183" s="422"/>
      <c r="N183" s="433"/>
      <c r="O183" s="335"/>
      <c r="P183" s="335"/>
      <c r="Q183" s="335"/>
      <c r="R183" s="335"/>
      <c r="S183" s="335"/>
      <c r="T183" s="335"/>
      <c r="U183" s="335"/>
      <c r="V183" s="335"/>
      <c r="W183" s="335"/>
      <c r="X183" s="335"/>
      <c r="Y183" s="335"/>
      <c r="Z183" s="335"/>
      <c r="AA183" s="335"/>
    </row>
    <row r="184" spans="1:27" ht="24.95" customHeight="1">
      <c r="A184" s="333"/>
      <c r="B184" s="334"/>
      <c r="C184" s="335"/>
      <c r="D184" s="336"/>
      <c r="E184" s="336"/>
      <c r="F184" s="337"/>
      <c r="G184" s="337"/>
      <c r="H184" s="337"/>
      <c r="I184" s="337"/>
      <c r="J184" s="346"/>
      <c r="K184" s="335"/>
      <c r="L184" s="335"/>
      <c r="M184" s="335"/>
      <c r="N184" s="335"/>
      <c r="O184" s="335"/>
      <c r="P184" s="335"/>
      <c r="Q184" s="335"/>
      <c r="R184" s="335"/>
      <c r="S184" s="335"/>
      <c r="T184" s="335"/>
      <c r="U184" s="335"/>
      <c r="V184" s="335"/>
      <c r="W184" s="335"/>
      <c r="X184" s="335"/>
      <c r="Y184" s="335"/>
      <c r="Z184" s="335"/>
      <c r="AA184" s="335"/>
    </row>
    <row r="185" spans="1:27" ht="24.95" customHeight="1">
      <c r="A185" s="333"/>
      <c r="B185" s="334"/>
      <c r="C185" s="335"/>
      <c r="D185" s="336"/>
      <c r="E185" s="336"/>
      <c r="F185" s="337"/>
      <c r="G185" s="337"/>
      <c r="H185" s="337"/>
      <c r="I185" s="337"/>
      <c r="J185" s="346"/>
      <c r="K185" s="335"/>
      <c r="L185" s="335"/>
      <c r="M185" s="335"/>
      <c r="N185" s="335"/>
      <c r="O185" s="335"/>
      <c r="P185" s="335"/>
      <c r="Q185" s="335"/>
      <c r="R185" s="335"/>
      <c r="S185" s="335"/>
      <c r="T185" s="335"/>
      <c r="U185" s="335"/>
      <c r="V185" s="335"/>
      <c r="W185" s="335"/>
      <c r="X185" s="335"/>
      <c r="Y185" s="335"/>
      <c r="Z185" s="335"/>
      <c r="AA185" s="335"/>
    </row>
    <row r="186" spans="1:27" ht="24.95" customHeight="1">
      <c r="A186" s="333"/>
      <c r="B186" s="334"/>
      <c r="C186" s="335"/>
      <c r="D186" s="336"/>
      <c r="E186" s="336"/>
      <c r="F186" s="337"/>
      <c r="G186" s="337"/>
      <c r="H186" s="337"/>
      <c r="I186" s="337"/>
      <c r="J186" s="346"/>
      <c r="K186" s="335"/>
      <c r="L186" s="335"/>
      <c r="M186" s="335"/>
      <c r="N186" s="335"/>
      <c r="O186" s="335"/>
      <c r="P186" s="335"/>
      <c r="Q186" s="335"/>
      <c r="R186" s="335"/>
      <c r="S186" s="335"/>
      <c r="T186" s="335"/>
      <c r="U186" s="335"/>
      <c r="V186" s="335"/>
      <c r="W186" s="335"/>
      <c r="X186" s="335"/>
      <c r="Y186" s="335"/>
      <c r="Z186" s="335"/>
      <c r="AA186" s="335"/>
    </row>
    <row r="187" spans="1:27" ht="24.95" customHeight="1">
      <c r="A187" s="94"/>
      <c r="B187" s="347"/>
      <c r="C187" s="364"/>
      <c r="D187" s="365"/>
      <c r="E187" s="365"/>
      <c r="F187" s="366"/>
      <c r="G187" s="366"/>
      <c r="H187" s="366"/>
      <c r="I187" s="366"/>
      <c r="J187" s="367"/>
      <c r="K187" s="364"/>
      <c r="L187" s="364"/>
      <c r="M187" s="364"/>
      <c r="N187" s="364"/>
      <c r="O187" s="364"/>
      <c r="P187" s="364"/>
      <c r="Q187" s="364"/>
      <c r="R187" s="364"/>
      <c r="S187" s="364"/>
      <c r="T187" s="364"/>
      <c r="U187" s="364"/>
      <c r="V187" s="364"/>
      <c r="W187" s="364"/>
      <c r="X187" s="364"/>
      <c r="Y187" s="364"/>
      <c r="Z187" s="364"/>
      <c r="AA187" s="364"/>
    </row>
    <row r="188" spans="1:27" ht="24.95" customHeight="1">
      <c r="A188" s="333"/>
      <c r="B188" s="334"/>
      <c r="C188" s="335"/>
      <c r="D188" s="336"/>
      <c r="E188" s="336"/>
      <c r="F188" s="337"/>
      <c r="G188" s="337"/>
      <c r="H188" s="337"/>
      <c r="I188" s="337"/>
      <c r="J188" s="346"/>
      <c r="K188" s="335"/>
      <c r="L188" s="335"/>
      <c r="M188" s="335"/>
      <c r="N188" s="335"/>
      <c r="O188" s="335"/>
      <c r="P188" s="335"/>
      <c r="Q188" s="335"/>
      <c r="R188" s="370"/>
      <c r="S188" s="370"/>
      <c r="T188" s="370"/>
      <c r="U188" s="370"/>
      <c r="V188" s="370"/>
      <c r="W188" s="370"/>
      <c r="X188" s="370"/>
      <c r="Y188" s="7"/>
      <c r="Z188" s="370"/>
      <c r="AA188" s="7"/>
    </row>
    <row r="189" spans="1:27" s="34" customFormat="1" ht="24.95" customHeight="1">
      <c r="A189" s="378"/>
      <c r="B189" s="379"/>
      <c r="C189" s="73"/>
      <c r="D189" s="378"/>
      <c r="E189" s="73"/>
      <c r="F189" s="378"/>
      <c r="G189" s="378"/>
      <c r="H189" s="2150"/>
      <c r="I189" s="2150"/>
      <c r="J189" s="2150"/>
      <c r="K189" s="2150"/>
      <c r="L189" s="2150"/>
      <c r="M189" s="2150"/>
      <c r="N189" s="370"/>
      <c r="O189" s="370"/>
      <c r="P189" s="370"/>
      <c r="Q189" s="370"/>
      <c r="R189" s="370"/>
      <c r="S189" s="370"/>
      <c r="T189" s="370"/>
      <c r="U189" s="370"/>
      <c r="V189" s="370"/>
      <c r="W189" s="370"/>
      <c r="X189" s="370"/>
      <c r="Y189" s="7"/>
      <c r="Z189" s="370"/>
      <c r="AA189" s="7"/>
    </row>
    <row r="190" spans="1:27" s="34" customFormat="1" ht="24.95" customHeight="1">
      <c r="A190" s="378"/>
      <c r="B190" s="379"/>
      <c r="C190" s="73"/>
      <c r="D190" s="378"/>
      <c r="E190" s="73"/>
      <c r="F190" s="378"/>
      <c r="G190" s="378"/>
      <c r="H190" s="2150"/>
      <c r="I190" s="2150"/>
      <c r="J190" s="2150"/>
      <c r="K190" s="2150"/>
      <c r="L190" s="2150"/>
      <c r="M190" s="2150"/>
      <c r="N190" s="370"/>
      <c r="O190" s="370"/>
      <c r="P190" s="370"/>
      <c r="Q190" s="370"/>
      <c r="R190" s="370"/>
      <c r="S190" s="370"/>
      <c r="T190" s="370"/>
      <c r="U190" s="370"/>
      <c r="V190" s="370"/>
      <c r="W190" s="370"/>
      <c r="X190" s="370"/>
      <c r="Y190" s="7"/>
      <c r="Z190" s="370"/>
      <c r="AA190" s="7"/>
    </row>
    <row r="191" spans="1:27" s="34" customFormat="1" ht="24.95" customHeight="1">
      <c r="A191" s="378"/>
      <c r="B191" s="379"/>
      <c r="C191" s="73"/>
      <c r="D191" s="378"/>
      <c r="E191" s="73"/>
      <c r="F191" s="378"/>
      <c r="G191" s="378"/>
      <c r="H191" s="2150"/>
      <c r="I191" s="2150"/>
      <c r="J191" s="2150"/>
      <c r="K191" s="2150"/>
      <c r="L191" s="2150"/>
      <c r="M191" s="2150"/>
      <c r="N191" s="370"/>
      <c r="O191" s="370"/>
      <c r="P191" s="370"/>
      <c r="Q191" s="370"/>
      <c r="R191" s="370"/>
      <c r="S191" s="370"/>
      <c r="T191" s="370"/>
      <c r="U191" s="370"/>
      <c r="V191" s="370"/>
      <c r="W191" s="370"/>
      <c r="X191" s="370"/>
      <c r="Y191" s="7"/>
      <c r="Z191" s="370"/>
      <c r="AA191" s="7"/>
    </row>
    <row r="192" spans="1:27" s="34" customFormat="1" ht="24.95" customHeight="1">
      <c r="A192" s="378"/>
      <c r="B192" s="379"/>
      <c r="C192" s="73"/>
      <c r="D192" s="378"/>
      <c r="E192" s="73"/>
      <c r="F192" s="378"/>
      <c r="G192" s="378"/>
      <c r="H192" s="2150"/>
      <c r="I192" s="2150"/>
      <c r="J192" s="2150"/>
      <c r="K192" s="2150"/>
      <c r="L192" s="2150"/>
      <c r="M192" s="2150"/>
      <c r="N192" s="370"/>
      <c r="O192" s="370"/>
      <c r="P192" s="370"/>
      <c r="Q192" s="370"/>
      <c r="R192" s="370"/>
      <c r="S192" s="370"/>
      <c r="T192" s="370"/>
      <c r="U192" s="370"/>
      <c r="V192" s="370"/>
      <c r="W192" s="370"/>
      <c r="X192" s="370"/>
      <c r="Y192" s="7"/>
      <c r="Z192" s="370"/>
      <c r="AA192" s="7"/>
    </row>
    <row r="193" spans="1:27" s="34" customFormat="1" ht="24.95" customHeight="1">
      <c r="A193" s="378"/>
      <c r="B193" s="379"/>
      <c r="C193" s="73"/>
      <c r="D193" s="378"/>
      <c r="E193" s="73"/>
      <c r="F193" s="378"/>
      <c r="G193" s="378"/>
      <c r="H193" s="2150"/>
      <c r="I193" s="2150"/>
      <c r="J193" s="2150"/>
      <c r="K193" s="2150"/>
      <c r="L193" s="2150"/>
      <c r="M193" s="2150"/>
      <c r="N193" s="370"/>
      <c r="O193" s="370"/>
      <c r="P193" s="370"/>
      <c r="Q193" s="370"/>
      <c r="R193" s="370"/>
      <c r="S193" s="370"/>
      <c r="T193" s="370"/>
      <c r="U193" s="370"/>
      <c r="V193" s="370"/>
      <c r="W193" s="370"/>
      <c r="X193" s="370"/>
      <c r="Y193" s="7"/>
      <c r="Z193" s="370"/>
      <c r="AA193" s="7"/>
    </row>
    <row r="194" spans="1:27" s="34" customFormat="1" ht="24.95" customHeight="1">
      <c r="A194" s="378"/>
      <c r="B194" s="379"/>
      <c r="C194" s="73"/>
      <c r="D194" s="378"/>
      <c r="E194" s="73"/>
      <c r="F194" s="378"/>
      <c r="G194" s="378"/>
      <c r="H194" s="2150"/>
      <c r="I194" s="2150"/>
      <c r="J194" s="2150"/>
      <c r="K194" s="2150"/>
      <c r="L194" s="2150"/>
      <c r="M194" s="2150"/>
      <c r="N194" s="370"/>
      <c r="O194" s="370"/>
      <c r="P194" s="370"/>
      <c r="Q194" s="370"/>
      <c r="R194" s="370"/>
      <c r="S194" s="370"/>
      <c r="T194" s="370"/>
      <c r="U194" s="370"/>
      <c r="V194" s="370"/>
      <c r="W194" s="370"/>
      <c r="X194" s="370"/>
      <c r="Y194" s="7"/>
      <c r="Z194" s="370"/>
      <c r="AA194" s="7"/>
    </row>
    <row r="195" spans="1:27" s="34" customFormat="1" ht="24.95" customHeight="1">
      <c r="A195" s="378"/>
      <c r="B195" s="379"/>
      <c r="C195" s="73" t="s">
        <v>1898</v>
      </c>
      <c r="D195" s="378"/>
      <c r="E195" s="73"/>
      <c r="F195" s="378"/>
      <c r="G195" s="378"/>
      <c r="H195" s="2150"/>
      <c r="I195" s="2150"/>
      <c r="J195" s="2150"/>
      <c r="K195" s="2150"/>
      <c r="L195" s="2150"/>
      <c r="M195" s="2150"/>
      <c r="N195" s="370"/>
      <c r="O195" s="370"/>
      <c r="P195" s="370"/>
      <c r="Q195" s="370"/>
      <c r="R195" s="370"/>
      <c r="S195" s="370"/>
      <c r="T195" s="370"/>
      <c r="U195" s="370"/>
      <c r="V195" s="370"/>
      <c r="W195" s="370"/>
      <c r="X195" s="370"/>
      <c r="Y195" s="7"/>
      <c r="Z195" s="370"/>
      <c r="AA195" s="7"/>
    </row>
    <row r="196" spans="1:27" s="34" customFormat="1" ht="24.95" customHeight="1">
      <c r="A196" s="378"/>
      <c r="B196" s="379"/>
      <c r="C196" s="73" t="s">
        <v>1899</v>
      </c>
      <c r="D196" s="378"/>
      <c r="E196" s="73"/>
      <c r="F196" s="378"/>
      <c r="G196" s="378"/>
      <c r="H196" s="2150"/>
      <c r="I196" s="2150"/>
      <c r="J196" s="2150"/>
      <c r="K196" s="2150"/>
      <c r="L196" s="2150"/>
      <c r="M196" s="2150"/>
      <c r="N196" s="370"/>
      <c r="O196" s="370"/>
      <c r="P196" s="370"/>
      <c r="Q196" s="370"/>
      <c r="R196" s="370"/>
      <c r="S196" s="370"/>
      <c r="T196" s="370"/>
      <c r="U196" s="370"/>
      <c r="V196" s="370"/>
      <c r="W196" s="370"/>
      <c r="X196" s="370"/>
      <c r="Y196" s="7"/>
      <c r="Z196" s="370"/>
      <c r="AA196" s="7"/>
    </row>
    <row r="197" spans="1:27" s="34" customFormat="1" ht="24.95" customHeight="1">
      <c r="A197" s="378"/>
      <c r="B197" s="379"/>
      <c r="C197" s="73" t="s">
        <v>1900</v>
      </c>
      <c r="D197" s="378"/>
      <c r="E197" s="73"/>
      <c r="F197" s="378"/>
      <c r="G197" s="378"/>
      <c r="H197" s="2150"/>
      <c r="I197" s="2150"/>
      <c r="J197" s="2150"/>
      <c r="K197" s="2150"/>
      <c r="L197" s="2150"/>
      <c r="M197" s="2150"/>
      <c r="N197" s="370"/>
      <c r="O197" s="370"/>
      <c r="P197" s="370"/>
      <c r="Q197" s="370"/>
      <c r="R197" s="370"/>
      <c r="S197" s="370"/>
      <c r="T197" s="370"/>
      <c r="U197" s="370"/>
      <c r="V197" s="370"/>
      <c r="W197" s="370"/>
      <c r="X197" s="370"/>
      <c r="Y197" s="7"/>
      <c r="Z197" s="370"/>
      <c r="AA197" s="7"/>
    </row>
    <row r="198" spans="1:27" s="34" customFormat="1" ht="24.95" customHeight="1">
      <c r="A198" s="378"/>
      <c r="B198" s="379"/>
      <c r="C198" s="73" t="s">
        <v>1901</v>
      </c>
      <c r="D198" s="378"/>
      <c r="E198" s="73"/>
      <c r="F198" s="378"/>
      <c r="G198" s="378"/>
      <c r="H198" s="2150"/>
      <c r="I198" s="2150"/>
      <c r="J198" s="2150"/>
      <c r="K198" s="2150"/>
      <c r="L198" s="2150"/>
      <c r="M198" s="2150"/>
      <c r="N198" s="370"/>
      <c r="O198" s="370"/>
      <c r="P198" s="370"/>
      <c r="Q198" s="370"/>
      <c r="R198" s="370"/>
      <c r="S198" s="370"/>
      <c r="T198" s="370"/>
      <c r="U198" s="370"/>
      <c r="V198" s="370"/>
      <c r="W198" s="370"/>
      <c r="X198" s="370"/>
      <c r="Y198" s="7"/>
      <c r="Z198" s="370"/>
      <c r="AA198" s="7"/>
    </row>
    <row r="199" spans="1:27" ht="24.95" customHeight="1">
      <c r="A199" s="333"/>
      <c r="B199" s="334"/>
      <c r="C199" s="351"/>
      <c r="D199" s="2216"/>
      <c r="E199" s="352"/>
      <c r="F199" s="353"/>
      <c r="G199" s="354"/>
      <c r="H199" s="354"/>
      <c r="I199" s="354"/>
      <c r="J199" s="355"/>
      <c r="K199" s="356"/>
      <c r="L199" s="326"/>
      <c r="M199" s="326"/>
      <c r="N199" s="326"/>
      <c r="O199" s="326"/>
      <c r="P199" s="326"/>
      <c r="Q199" s="357"/>
      <c r="R199" s="358"/>
      <c r="S199" s="2217"/>
      <c r="T199" s="359"/>
      <c r="U199" s="358"/>
      <c r="V199" s="2150"/>
      <c r="W199" s="2150"/>
      <c r="X199" s="333"/>
      <c r="Y199" s="333"/>
      <c r="Z199" s="333"/>
      <c r="AA199" s="333"/>
    </row>
    <row r="200" spans="1:27" ht="24.95" customHeight="1">
      <c r="A200" s="333"/>
      <c r="B200" s="334"/>
      <c r="C200" s="351"/>
      <c r="D200" s="2216"/>
      <c r="E200" s="352"/>
      <c r="F200" s="353"/>
      <c r="G200" s="354"/>
      <c r="H200" s="354"/>
      <c r="I200" s="354"/>
      <c r="J200" s="355"/>
      <c r="K200" s="356"/>
      <c r="L200" s="326"/>
      <c r="M200" s="326"/>
      <c r="N200" s="326"/>
      <c r="O200" s="326"/>
      <c r="P200" s="326"/>
      <c r="Q200" s="357"/>
      <c r="R200" s="358"/>
      <c r="S200" s="2217"/>
      <c r="T200" s="359"/>
      <c r="U200" s="358"/>
      <c r="V200" s="2150"/>
      <c r="W200" s="2150"/>
      <c r="X200" s="333"/>
      <c r="Y200" s="333"/>
      <c r="Z200" s="333"/>
      <c r="AA200" s="333"/>
    </row>
    <row r="201" spans="1:27" ht="24.95" customHeight="1">
      <c r="A201" s="333"/>
      <c r="B201" s="334"/>
      <c r="C201" s="351"/>
      <c r="D201" s="2216"/>
      <c r="E201" s="352"/>
      <c r="F201" s="353"/>
      <c r="G201" s="354"/>
      <c r="H201" s="354"/>
      <c r="I201" s="354"/>
      <c r="J201" s="355"/>
      <c r="K201" s="356"/>
      <c r="L201" s="326"/>
      <c r="M201" s="326"/>
      <c r="N201" s="326"/>
      <c r="O201" s="326"/>
      <c r="P201" s="326"/>
      <c r="Q201" s="357"/>
      <c r="R201" s="358"/>
      <c r="S201" s="2217"/>
      <c r="T201" s="359"/>
      <c r="U201" s="358"/>
      <c r="V201" s="2150"/>
      <c r="W201" s="2150"/>
      <c r="X201" s="333"/>
      <c r="Y201" s="333"/>
      <c r="Z201" s="333"/>
      <c r="AA201" s="333"/>
    </row>
    <row r="202" spans="1:27" ht="24.95" customHeight="1">
      <c r="A202" s="333"/>
      <c r="B202" s="334"/>
      <c r="C202" s="351"/>
      <c r="D202" s="2216"/>
      <c r="E202" s="352"/>
      <c r="F202" s="353"/>
      <c r="G202" s="354"/>
      <c r="H202" s="354"/>
      <c r="I202" s="354"/>
      <c r="J202" s="355"/>
      <c r="K202" s="356"/>
      <c r="L202" s="326"/>
      <c r="M202" s="326"/>
      <c r="N202" s="326"/>
      <c r="O202" s="326"/>
      <c r="P202" s="326"/>
      <c r="Q202" s="357"/>
      <c r="R202" s="358"/>
      <c r="S202" s="2217"/>
      <c r="T202" s="359"/>
      <c r="U202" s="358"/>
      <c r="V202" s="2150"/>
      <c r="W202" s="2150"/>
      <c r="X202" s="333"/>
      <c r="Y202" s="333"/>
      <c r="Z202" s="333"/>
      <c r="AA202" s="333"/>
    </row>
    <row r="203" spans="1:27" ht="24.95" customHeight="1">
      <c r="A203" s="333"/>
      <c r="B203" s="334"/>
      <c r="C203" s="351"/>
      <c r="D203" s="2216"/>
      <c r="E203" s="352"/>
      <c r="F203" s="353"/>
      <c r="G203" s="354"/>
      <c r="H203" s="354"/>
      <c r="I203" s="354"/>
      <c r="J203" s="355"/>
      <c r="K203" s="356"/>
      <c r="L203" s="326"/>
      <c r="M203" s="326"/>
      <c r="N203" s="326"/>
      <c r="O203" s="326"/>
      <c r="P203" s="326"/>
      <c r="Q203" s="357"/>
      <c r="R203" s="358"/>
      <c r="S203" s="2217"/>
      <c r="T203" s="359"/>
      <c r="U203" s="358"/>
      <c r="V203" s="2150"/>
      <c r="W203" s="2150"/>
      <c r="X203" s="333"/>
      <c r="Y203" s="333"/>
      <c r="Z203" s="333"/>
      <c r="AA203" s="333"/>
    </row>
    <row r="204" spans="1:27" ht="24.95" customHeight="1">
      <c r="A204" s="333"/>
      <c r="B204" s="334"/>
      <c r="C204" s="351"/>
      <c r="D204" s="2216"/>
      <c r="E204" s="352"/>
      <c r="F204" s="353"/>
      <c r="G204" s="354"/>
      <c r="H204" s="354"/>
      <c r="I204" s="354"/>
      <c r="J204" s="355"/>
      <c r="K204" s="356"/>
      <c r="L204" s="326"/>
      <c r="M204" s="326"/>
      <c r="N204" s="326"/>
      <c r="O204" s="326"/>
      <c r="P204" s="326"/>
      <c r="Q204" s="357"/>
      <c r="R204" s="358"/>
      <c r="S204" s="2217"/>
      <c r="T204" s="359"/>
      <c r="U204" s="358"/>
      <c r="V204" s="2150"/>
      <c r="W204" s="2150"/>
      <c r="X204" s="333"/>
      <c r="Y204" s="333"/>
      <c r="Z204" s="333"/>
      <c r="AA204" s="333"/>
    </row>
    <row r="205" spans="1:27" ht="24.95" customHeight="1">
      <c r="A205" s="333"/>
      <c r="B205" s="334"/>
      <c r="C205" s="351"/>
      <c r="D205" s="2216"/>
      <c r="E205" s="352"/>
      <c r="F205" s="353"/>
      <c r="G205" s="354"/>
      <c r="H205" s="354"/>
      <c r="I205" s="354"/>
      <c r="J205" s="355"/>
      <c r="K205" s="356"/>
      <c r="L205" s="326"/>
      <c r="M205" s="326"/>
      <c r="N205" s="326"/>
      <c r="O205" s="326"/>
      <c r="P205" s="326"/>
      <c r="Q205" s="357"/>
      <c r="R205" s="358"/>
      <c r="S205" s="2217"/>
      <c r="T205" s="359"/>
      <c r="U205" s="358"/>
      <c r="V205" s="2150"/>
      <c r="W205" s="2150"/>
      <c r="X205" s="333"/>
      <c r="Y205" s="333"/>
      <c r="Z205" s="333"/>
      <c r="AA205" s="333"/>
    </row>
    <row r="206" spans="1:27" ht="24.95" customHeight="1">
      <c r="A206" s="333"/>
      <c r="B206" s="334"/>
      <c r="C206" s="351"/>
      <c r="D206" s="2216"/>
      <c r="E206" s="352"/>
      <c r="F206" s="353"/>
      <c r="G206" s="354"/>
      <c r="H206" s="354"/>
      <c r="I206" s="354"/>
      <c r="J206" s="355"/>
      <c r="K206" s="475" t="s">
        <v>1902</v>
      </c>
      <c r="L206" s="476"/>
      <c r="M206" s="340"/>
      <c r="N206" s="326"/>
      <c r="O206" s="326"/>
      <c r="P206" s="326"/>
      <c r="Q206" s="357"/>
      <c r="R206" s="358"/>
      <c r="S206" s="2217"/>
      <c r="T206" s="359"/>
      <c r="U206" s="358"/>
      <c r="V206" s="2150"/>
      <c r="W206" s="2150"/>
      <c r="X206" s="333"/>
      <c r="Y206" s="333"/>
      <c r="Z206" s="333"/>
      <c r="AA206" s="333"/>
    </row>
    <row r="207" spans="1:27" ht="24.95" customHeight="1">
      <c r="A207" s="333"/>
      <c r="B207" s="334"/>
      <c r="C207" s="351"/>
      <c r="D207" s="2216"/>
      <c r="E207" s="352"/>
      <c r="F207" s="353"/>
      <c r="G207" s="354"/>
      <c r="H207" s="354"/>
      <c r="I207" s="354"/>
      <c r="J207" s="355"/>
      <c r="K207" s="326"/>
      <c r="L207" s="326"/>
      <c r="M207" s="326"/>
      <c r="N207" s="326"/>
      <c r="O207" s="326"/>
      <c r="P207" s="326"/>
      <c r="Q207" s="357"/>
      <c r="R207" s="358"/>
      <c r="S207" s="2217"/>
      <c r="T207" s="359"/>
      <c r="U207" s="358"/>
      <c r="V207" s="2150"/>
      <c r="W207" s="2150"/>
      <c r="X207" s="333"/>
      <c r="Y207" s="333"/>
      <c r="Z207" s="333"/>
      <c r="AA207" s="333"/>
    </row>
    <row r="208" spans="1:27" ht="24.95" customHeight="1">
      <c r="A208" s="333"/>
      <c r="B208" s="334"/>
      <c r="C208" s="351"/>
      <c r="D208" s="2216"/>
      <c r="E208" s="352"/>
      <c r="F208" s="353"/>
      <c r="G208" s="354"/>
      <c r="H208" s="354"/>
      <c r="I208" s="354"/>
      <c r="J208" s="355"/>
      <c r="K208" s="477" t="s">
        <v>63</v>
      </c>
      <c r="L208" s="2218" t="s">
        <v>1903</v>
      </c>
      <c r="M208" s="340"/>
      <c r="N208" s="340"/>
      <c r="O208" s="340"/>
      <c r="P208" s="340"/>
      <c r="Q208" s="478"/>
      <c r="R208" s="358"/>
      <c r="S208" s="2217"/>
      <c r="T208" s="359"/>
      <c r="U208" s="358"/>
      <c r="V208" s="2150"/>
      <c r="W208" s="2150"/>
      <c r="X208" s="333"/>
      <c r="Y208" s="333"/>
      <c r="Z208" s="333"/>
      <c r="AA208" s="333"/>
    </row>
    <row r="209" spans="1:27" ht="24.95" customHeight="1">
      <c r="A209" s="333"/>
      <c r="B209" s="334"/>
      <c r="C209" s="351"/>
      <c r="D209" s="2216"/>
      <c r="E209" s="352"/>
      <c r="F209" s="353"/>
      <c r="G209" s="354"/>
      <c r="H209" s="354"/>
      <c r="I209" s="354"/>
      <c r="J209" s="355"/>
      <c r="K209" s="356"/>
      <c r="L209" s="326"/>
      <c r="M209" s="358"/>
      <c r="N209" s="358"/>
      <c r="O209" s="358"/>
      <c r="P209" s="358"/>
      <c r="Q209" s="358"/>
      <c r="R209" s="358"/>
      <c r="S209" s="358"/>
      <c r="T209" s="358"/>
      <c r="U209" s="358"/>
      <c r="V209" s="2150"/>
      <c r="W209" s="2150"/>
      <c r="X209" s="333"/>
      <c r="Y209" s="333"/>
      <c r="Z209" s="333"/>
      <c r="AA209" s="333"/>
    </row>
    <row r="210" spans="1:27" ht="24.95" customHeight="1">
      <c r="A210" s="333"/>
      <c r="B210" s="334"/>
      <c r="C210" s="351"/>
      <c r="D210" s="2216"/>
      <c r="E210" s="352"/>
      <c r="F210" s="353"/>
      <c r="G210" s="354"/>
      <c r="H210" s="354"/>
      <c r="I210" s="354"/>
      <c r="J210" s="355"/>
      <c r="K210" s="356"/>
      <c r="L210" s="326"/>
      <c r="M210" s="358"/>
      <c r="N210" s="358"/>
      <c r="O210" s="358"/>
      <c r="P210" s="358"/>
      <c r="Q210" s="358"/>
      <c r="R210" s="358"/>
      <c r="S210" s="358"/>
      <c r="T210" s="358"/>
      <c r="U210" s="358"/>
      <c r="V210" s="2150"/>
      <c r="W210" s="2150"/>
      <c r="X210" s="333"/>
      <c r="Y210" s="333"/>
      <c r="Z210" s="333"/>
      <c r="AA210" s="333"/>
    </row>
    <row r="211" spans="1:27" ht="24.95" customHeight="1">
      <c r="A211" s="333"/>
      <c r="B211" s="334"/>
      <c r="C211" s="351"/>
      <c r="D211" s="2216"/>
      <c r="E211" s="352"/>
      <c r="F211" s="353"/>
      <c r="G211" s="354"/>
      <c r="H211" s="354"/>
      <c r="I211" s="354"/>
      <c r="J211" s="355"/>
      <c r="K211" s="356"/>
      <c r="L211" s="326"/>
      <c r="M211" s="358"/>
      <c r="N211" s="358"/>
      <c r="O211" s="358"/>
      <c r="P211" s="358"/>
      <c r="Q211" s="358"/>
      <c r="R211" s="358"/>
      <c r="S211" s="358"/>
      <c r="T211" s="358"/>
      <c r="U211" s="358"/>
      <c r="V211" s="2150"/>
      <c r="W211" s="2150"/>
      <c r="X211" s="333"/>
      <c r="Y211" s="333"/>
      <c r="Z211" s="333"/>
      <c r="AA211" s="333"/>
    </row>
    <row r="212" spans="1:27" ht="24.95" customHeight="1">
      <c r="A212" s="333"/>
      <c r="B212" s="334"/>
      <c r="C212" s="351"/>
      <c r="D212" s="2216"/>
      <c r="E212" s="352"/>
      <c r="F212" s="353"/>
      <c r="G212" s="354"/>
      <c r="H212" s="354"/>
      <c r="I212" s="354"/>
      <c r="J212" s="355"/>
      <c r="K212" s="356"/>
      <c r="L212" s="326"/>
      <c r="M212" s="358"/>
      <c r="N212" s="358"/>
      <c r="O212" s="358"/>
      <c r="P212" s="358"/>
      <c r="Q212" s="358"/>
      <c r="R212" s="358"/>
      <c r="S212" s="358"/>
      <c r="T212" s="358"/>
      <c r="U212" s="358"/>
      <c r="V212" s="2150"/>
      <c r="W212" s="2150"/>
      <c r="X212" s="333"/>
      <c r="Y212" s="333"/>
      <c r="Z212" s="333"/>
      <c r="AA212" s="333"/>
    </row>
    <row r="213" spans="1:27" ht="24.95" customHeight="1">
      <c r="A213" s="333"/>
      <c r="B213" s="334"/>
      <c r="C213" s="351"/>
      <c r="D213" s="2216"/>
      <c r="E213" s="352"/>
      <c r="F213" s="353"/>
      <c r="G213" s="354"/>
      <c r="H213" s="354"/>
      <c r="I213" s="354"/>
      <c r="J213" s="355"/>
      <c r="K213" s="356"/>
      <c r="L213" s="326"/>
      <c r="M213" s="358"/>
      <c r="N213" s="358"/>
      <c r="O213" s="358"/>
      <c r="P213" s="358"/>
      <c r="Q213" s="358"/>
      <c r="R213" s="358"/>
      <c r="S213" s="358"/>
      <c r="T213" s="358"/>
      <c r="U213" s="358"/>
      <c r="V213" s="2150"/>
      <c r="W213" s="2150"/>
      <c r="X213" s="333"/>
      <c r="Y213" s="333"/>
      <c r="Z213" s="333"/>
      <c r="AA213" s="333"/>
    </row>
    <row r="214" spans="1:27" ht="24.95" customHeight="1">
      <c r="A214" s="333"/>
      <c r="B214" s="334"/>
      <c r="C214" s="351"/>
      <c r="D214" s="2216"/>
      <c r="E214" s="352"/>
      <c r="F214" s="353"/>
      <c r="G214" s="354"/>
      <c r="H214" s="354"/>
      <c r="I214" s="354"/>
      <c r="J214" s="355"/>
      <c r="K214" s="356"/>
      <c r="L214" s="326"/>
      <c r="M214" s="326"/>
      <c r="N214" s="326"/>
      <c r="O214" s="326"/>
      <c r="P214" s="326"/>
      <c r="Q214" s="357"/>
      <c r="R214" s="358"/>
      <c r="S214" s="2217"/>
      <c r="T214" s="359"/>
      <c r="U214" s="358"/>
      <c r="V214" s="2150"/>
      <c r="W214" s="2150"/>
      <c r="X214" s="333"/>
      <c r="Y214" s="333"/>
      <c r="Z214" s="333"/>
      <c r="AA214" s="333"/>
    </row>
    <row r="215" spans="1:27" ht="24.95" customHeight="1">
      <c r="A215" s="333"/>
      <c r="B215" s="334"/>
      <c r="C215" s="351"/>
      <c r="D215" s="2216"/>
      <c r="E215" s="352"/>
      <c r="F215" s="353"/>
      <c r="G215" s="354"/>
      <c r="H215" s="354"/>
      <c r="I215" s="354"/>
      <c r="J215" s="355"/>
      <c r="K215" s="356"/>
      <c r="L215" s="326"/>
      <c r="M215" s="326"/>
      <c r="N215" s="326"/>
      <c r="O215" s="326"/>
      <c r="P215" s="326"/>
      <c r="Q215" s="357"/>
      <c r="R215" s="358"/>
      <c r="S215" s="2217"/>
      <c r="T215" s="359"/>
      <c r="U215" s="358"/>
      <c r="V215" s="2150"/>
      <c r="W215" s="2150"/>
      <c r="X215" s="333"/>
      <c r="Y215" s="333"/>
      <c r="Z215" s="333"/>
      <c r="AA215" s="333"/>
    </row>
    <row r="216" spans="1:27" ht="24.95" customHeight="1">
      <c r="A216" s="333"/>
      <c r="B216" s="334"/>
      <c r="C216" s="351"/>
      <c r="D216" s="2216"/>
      <c r="E216" s="352"/>
      <c r="F216" s="353"/>
      <c r="G216" s="354"/>
      <c r="H216" s="354"/>
      <c r="I216" s="354"/>
      <c r="J216" s="355"/>
      <c r="K216" s="356"/>
      <c r="L216" s="326"/>
      <c r="M216" s="326"/>
      <c r="N216" s="326"/>
      <c r="O216" s="326"/>
      <c r="P216" s="326"/>
      <c r="Q216" s="357"/>
      <c r="R216" s="358"/>
      <c r="S216" s="2217"/>
      <c r="T216" s="359"/>
      <c r="U216" s="358"/>
      <c r="V216" s="2150"/>
      <c r="W216" s="2150"/>
      <c r="X216" s="333"/>
      <c r="Y216" s="333"/>
      <c r="Z216" s="333"/>
      <c r="AA216" s="333"/>
    </row>
    <row r="217" spans="1:27" ht="24.95" customHeight="1">
      <c r="A217" s="333"/>
      <c r="B217" s="334"/>
      <c r="C217" s="351"/>
      <c r="D217" s="2216"/>
      <c r="E217" s="352"/>
      <c r="F217" s="353"/>
      <c r="G217" s="354"/>
      <c r="H217" s="354"/>
      <c r="I217" s="354"/>
      <c r="J217" s="355"/>
      <c r="K217" s="356"/>
      <c r="L217" s="326"/>
      <c r="M217" s="326"/>
      <c r="N217" s="326"/>
      <c r="O217" s="326"/>
      <c r="P217" s="326"/>
      <c r="Q217" s="357"/>
      <c r="R217" s="358"/>
      <c r="S217" s="2217"/>
      <c r="T217" s="359"/>
      <c r="U217" s="358"/>
      <c r="V217" s="2150"/>
      <c r="W217" s="2150"/>
      <c r="X217" s="333"/>
      <c r="Y217" s="333"/>
      <c r="Z217" s="333"/>
      <c r="AA217" s="333"/>
    </row>
    <row r="218" spans="1:27" ht="24.95" customHeight="1">
      <c r="A218" s="333"/>
      <c r="B218" s="334"/>
      <c r="C218" s="351"/>
      <c r="D218" s="2216"/>
      <c r="E218" s="352"/>
      <c r="F218" s="353"/>
      <c r="G218" s="354"/>
      <c r="H218" s="354"/>
      <c r="I218" s="354"/>
      <c r="J218" s="355"/>
      <c r="K218" s="356"/>
      <c r="L218" s="326"/>
      <c r="M218" s="326"/>
      <c r="N218" s="326"/>
      <c r="O218" s="326"/>
      <c r="P218" s="326"/>
      <c r="Q218" s="357"/>
      <c r="R218" s="358"/>
      <c r="S218" s="2217"/>
      <c r="T218" s="359"/>
      <c r="U218" s="358"/>
      <c r="V218" s="2150"/>
      <c r="W218" s="2150"/>
      <c r="X218" s="333"/>
      <c r="Y218" s="333"/>
      <c r="Z218" s="333"/>
      <c r="AA218" s="333"/>
    </row>
    <row r="219" spans="1:27" ht="24.95" customHeight="1">
      <c r="A219" s="333"/>
      <c r="B219" s="334"/>
      <c r="C219" s="351"/>
      <c r="D219" s="2216"/>
      <c r="E219" s="352"/>
      <c r="F219" s="353"/>
      <c r="G219" s="354"/>
      <c r="H219" s="354"/>
      <c r="I219" s="354"/>
      <c r="J219" s="355"/>
      <c r="K219" s="356"/>
      <c r="L219" s="326"/>
      <c r="M219" s="326"/>
      <c r="N219" s="326"/>
      <c r="O219" s="326"/>
      <c r="P219" s="326"/>
      <c r="Q219" s="357"/>
      <c r="R219" s="358"/>
      <c r="S219" s="2217"/>
      <c r="T219" s="359"/>
      <c r="U219" s="358"/>
      <c r="V219" s="2150"/>
      <c r="W219" s="2150"/>
      <c r="X219" s="333"/>
      <c r="Y219" s="333"/>
      <c r="Z219" s="333"/>
      <c r="AA219" s="333"/>
    </row>
    <row r="220" spans="1:27" ht="24.95" customHeight="1">
      <c r="A220" s="333"/>
      <c r="B220" s="334"/>
      <c r="C220" s="351"/>
      <c r="D220" s="2216"/>
      <c r="E220" s="352"/>
      <c r="F220" s="353"/>
      <c r="G220" s="354"/>
      <c r="H220" s="354"/>
      <c r="I220" s="354"/>
      <c r="J220" s="355"/>
      <c r="K220" s="356"/>
      <c r="L220" s="326"/>
      <c r="M220" s="326"/>
      <c r="N220" s="326"/>
      <c r="O220" s="326"/>
      <c r="P220" s="326"/>
      <c r="Q220" s="357"/>
      <c r="R220" s="358"/>
      <c r="S220" s="2217"/>
      <c r="T220" s="359"/>
      <c r="U220" s="358"/>
      <c r="V220" s="2150"/>
      <c r="W220" s="2150"/>
      <c r="X220" s="333"/>
      <c r="Y220" s="333"/>
      <c r="Z220" s="333"/>
      <c r="AA220" s="333"/>
    </row>
    <row r="221" spans="1:27" ht="24.95" customHeight="1">
      <c r="A221" s="333"/>
      <c r="B221" s="334"/>
      <c r="C221" s="351"/>
      <c r="D221" s="2216"/>
      <c r="E221" s="352"/>
      <c r="F221" s="353"/>
      <c r="G221" s="354"/>
      <c r="H221" s="354"/>
      <c r="I221" s="354"/>
      <c r="J221" s="355"/>
      <c r="K221" s="356"/>
      <c r="L221" s="326"/>
      <c r="M221" s="326"/>
      <c r="N221" s="326"/>
      <c r="O221" s="326"/>
      <c r="P221" s="326"/>
      <c r="Q221" s="357"/>
      <c r="R221" s="358"/>
      <c r="S221" s="2217"/>
      <c r="T221" s="359"/>
      <c r="U221" s="358"/>
      <c r="V221" s="2150"/>
      <c r="W221" s="2150"/>
      <c r="X221" s="333"/>
      <c r="Y221" s="333"/>
      <c r="Z221" s="333"/>
      <c r="AA221" s="333"/>
    </row>
    <row r="222" spans="1:27" s="78" customFormat="1" ht="24.95" customHeight="1">
      <c r="A222" s="324"/>
      <c r="B222" s="368"/>
      <c r="C222" s="77"/>
      <c r="D222" s="325"/>
      <c r="E222" s="325"/>
      <c r="F222" s="325"/>
      <c r="G222" s="325"/>
      <c r="H222" s="325"/>
      <c r="I222" s="325"/>
      <c r="J222" s="325"/>
      <c r="K222" s="325"/>
      <c r="L222" s="2150"/>
      <c r="M222" s="2150"/>
      <c r="N222" s="2150"/>
      <c r="O222" s="2150"/>
      <c r="P222" s="2150"/>
      <c r="Q222" s="74"/>
      <c r="R222" s="74"/>
      <c r="S222" s="74"/>
      <c r="T222" s="74"/>
      <c r="U222" s="74"/>
      <c r="V222" s="74"/>
      <c r="W222" s="74"/>
      <c r="X222" s="74"/>
      <c r="Y222" s="74"/>
      <c r="Z222" s="74"/>
      <c r="AA222" s="74"/>
    </row>
    <row r="223" spans="1:27" ht="24.95" customHeight="1">
      <c r="A223" s="324"/>
      <c r="B223" s="322" t="s">
        <v>1868</v>
      </c>
      <c r="C223" s="324"/>
      <c r="D223" s="324"/>
      <c r="E223" s="324"/>
      <c r="F223" s="324"/>
      <c r="G223" s="324"/>
      <c r="H223" s="324"/>
      <c r="I223" s="324"/>
      <c r="J223" s="324"/>
      <c r="K223" s="324"/>
      <c r="L223" s="324"/>
      <c r="M223" s="324"/>
      <c r="N223" s="324"/>
      <c r="O223" s="324"/>
      <c r="P223" s="324"/>
      <c r="Q223" s="324"/>
      <c r="R223" s="324"/>
      <c r="S223" s="74"/>
      <c r="T223" s="74"/>
      <c r="U223" s="74"/>
      <c r="V223" s="74"/>
      <c r="W223" s="74"/>
      <c r="X223" s="74"/>
      <c r="Y223" s="74"/>
      <c r="Z223" s="74"/>
      <c r="AA223" s="74"/>
    </row>
    <row r="224" spans="1:27" ht="24.95" customHeight="1">
      <c r="A224" s="324"/>
      <c r="B224" s="360" t="s">
        <v>1869</v>
      </c>
      <c r="C224" s="324"/>
      <c r="D224" s="324"/>
      <c r="E224" s="324"/>
      <c r="F224" s="324"/>
      <c r="G224" s="324"/>
      <c r="H224" s="324"/>
      <c r="I224" s="324"/>
      <c r="J224" s="324"/>
      <c r="K224" s="324"/>
      <c r="L224" s="324"/>
      <c r="M224" s="324"/>
      <c r="N224" s="324"/>
      <c r="O224" s="324"/>
      <c r="P224" s="324"/>
      <c r="Q224" s="324"/>
      <c r="R224" s="324"/>
      <c r="S224" s="74"/>
      <c r="T224" s="74"/>
      <c r="U224" s="74"/>
      <c r="V224" s="74"/>
      <c r="W224" s="74"/>
      <c r="X224" s="74"/>
      <c r="Y224" s="74"/>
      <c r="Z224" s="74"/>
      <c r="AA224" s="74"/>
    </row>
    <row r="225" spans="1:44" ht="24.95" customHeight="1">
      <c r="A225" s="324"/>
      <c r="B225" s="360"/>
      <c r="C225" s="324"/>
      <c r="D225" s="324"/>
      <c r="E225" s="324"/>
      <c r="F225" s="324"/>
      <c r="G225" s="324"/>
      <c r="H225" s="324"/>
      <c r="I225" s="324"/>
      <c r="J225" s="324"/>
      <c r="K225" s="324"/>
      <c r="L225" s="324"/>
      <c r="M225" s="324"/>
      <c r="N225" s="324"/>
      <c r="O225" s="324"/>
      <c r="P225" s="324"/>
      <c r="Q225" s="324"/>
      <c r="R225" s="324"/>
      <c r="S225" s="74"/>
      <c r="T225" s="74"/>
      <c r="U225" s="74"/>
      <c r="V225" s="74"/>
      <c r="W225" s="74"/>
      <c r="X225" s="74"/>
      <c r="Y225" s="74"/>
      <c r="Z225" s="74"/>
      <c r="AA225" s="74"/>
    </row>
    <row r="226" spans="1:44" s="78" customFormat="1" ht="24.95" customHeight="1">
      <c r="A226" s="324"/>
      <c r="B226" s="361" t="s">
        <v>66</v>
      </c>
      <c r="C226" s="362"/>
      <c r="D226" s="324"/>
      <c r="E226" s="324"/>
      <c r="F226" s="324"/>
      <c r="G226" s="324"/>
      <c r="H226" s="324"/>
      <c r="I226" s="2150"/>
      <c r="J226" s="324"/>
      <c r="K226" s="324"/>
      <c r="L226" s="2150"/>
      <c r="M226" s="2150"/>
      <c r="N226" s="2150"/>
      <c r="O226" s="2150"/>
      <c r="P226" s="2150"/>
      <c r="Q226" s="74"/>
      <c r="R226" s="74"/>
      <c r="S226" s="74"/>
      <c r="T226" s="74"/>
      <c r="U226" s="74"/>
      <c r="V226" s="74"/>
      <c r="W226" s="346"/>
      <c r="X226" s="74"/>
      <c r="Y226" s="363"/>
      <c r="Z226" s="74"/>
      <c r="AA226" s="74"/>
      <c r="AB226" s="75"/>
      <c r="AC226" s="75"/>
      <c r="AD226" s="75"/>
      <c r="AE226" s="75"/>
      <c r="AF226" s="75"/>
      <c r="AG226" s="75"/>
      <c r="AH226" s="75"/>
      <c r="AI226" s="75"/>
      <c r="AJ226" s="75"/>
      <c r="AK226" s="75"/>
      <c r="AL226" s="75"/>
      <c r="AM226" s="75"/>
      <c r="AN226" s="75"/>
      <c r="AO226" s="75"/>
      <c r="AP226" s="75"/>
      <c r="AQ226" s="75"/>
      <c r="AR226" s="75"/>
    </row>
    <row r="227" spans="1:44" s="78" customFormat="1" ht="24.95" customHeight="1">
      <c r="A227" s="324"/>
      <c r="B227" s="327"/>
      <c r="C227" s="324"/>
      <c r="D227" s="324"/>
      <c r="E227" s="324"/>
      <c r="F227" s="324"/>
      <c r="G227" s="324"/>
      <c r="H227" s="324"/>
      <c r="I227" s="2150"/>
      <c r="J227" s="324"/>
      <c r="K227" s="324"/>
      <c r="L227" s="2150"/>
      <c r="M227" s="2150"/>
      <c r="N227" s="2150"/>
      <c r="O227" s="2150"/>
      <c r="P227" s="2150"/>
      <c r="Q227" s="74"/>
      <c r="R227" s="74"/>
      <c r="S227" s="74"/>
      <c r="T227" s="74"/>
      <c r="U227" s="74"/>
      <c r="V227" s="74"/>
      <c r="W227" s="74"/>
      <c r="X227" s="74"/>
      <c r="Y227" s="74"/>
      <c r="Z227" s="74"/>
      <c r="AA227" s="74"/>
      <c r="AB227" s="75"/>
      <c r="AC227" s="75"/>
      <c r="AD227" s="75"/>
      <c r="AE227" s="75"/>
      <c r="AF227" s="75"/>
      <c r="AG227" s="75"/>
      <c r="AH227" s="75"/>
      <c r="AI227" s="75"/>
      <c r="AJ227" s="75"/>
      <c r="AK227" s="75"/>
      <c r="AL227" s="75"/>
      <c r="AM227" s="75"/>
      <c r="AN227" s="75"/>
      <c r="AO227" s="75"/>
      <c r="AP227" s="75"/>
      <c r="AQ227" s="75"/>
      <c r="AR227" s="75"/>
    </row>
  </sheetData>
  <mergeCells count="74">
    <mergeCell ref="C182:E182"/>
    <mergeCell ref="S68:X68"/>
    <mergeCell ref="C137:E137"/>
    <mergeCell ref="C140:E140"/>
    <mergeCell ref="C143:E143"/>
    <mergeCell ref="C149:D149"/>
    <mergeCell ref="C159:D159"/>
    <mergeCell ref="C166:D166"/>
    <mergeCell ref="C167:D167"/>
    <mergeCell ref="C170:F170"/>
    <mergeCell ref="C180:D180"/>
    <mergeCell ref="C181:D181"/>
    <mergeCell ref="AA43:AA44"/>
    <mergeCell ref="W41:W42"/>
    <mergeCell ref="X41:X42"/>
    <mergeCell ref="Y41:Y42"/>
    <mergeCell ref="Z41:Z42"/>
    <mergeCell ref="AA41:AA42"/>
    <mergeCell ref="W43:W44"/>
    <mergeCell ref="X43:X44"/>
    <mergeCell ref="Y43:Y44"/>
    <mergeCell ref="Z43:Z44"/>
    <mergeCell ref="V41:V42"/>
    <mergeCell ref="Q43:Q44"/>
    <mergeCell ref="R43:R44"/>
    <mergeCell ref="S43:S44"/>
    <mergeCell ref="T43:T44"/>
    <mergeCell ref="U43:U44"/>
    <mergeCell ref="V43:V44"/>
    <mergeCell ref="Q41:Q42"/>
    <mergeCell ref="R41:R42"/>
    <mergeCell ref="S41:S42"/>
    <mergeCell ref="T41:T42"/>
    <mergeCell ref="U41:U42"/>
    <mergeCell ref="Y37:Y38"/>
    <mergeCell ref="Z37:Z38"/>
    <mergeCell ref="AA37:AA38"/>
    <mergeCell ref="Q39:Q40"/>
    <mergeCell ref="R39:R40"/>
    <mergeCell ref="S39:S40"/>
    <mergeCell ref="T39:T40"/>
    <mergeCell ref="U39:U40"/>
    <mergeCell ref="V39:V40"/>
    <mergeCell ref="W39:W40"/>
    <mergeCell ref="X39:X40"/>
    <mergeCell ref="Y39:Y40"/>
    <mergeCell ref="Z39:Z40"/>
    <mergeCell ref="AA39:AA40"/>
    <mergeCell ref="V37:V38"/>
    <mergeCell ref="W37:W38"/>
    <mergeCell ref="X37:X38"/>
    <mergeCell ref="T34:T36"/>
    <mergeCell ref="U35:U36"/>
    <mergeCell ref="V35:V36"/>
    <mergeCell ref="W35:W36"/>
    <mergeCell ref="X35:X36"/>
    <mergeCell ref="Q37:Q38"/>
    <mergeCell ref="R37:R38"/>
    <mergeCell ref="S37:S38"/>
    <mergeCell ref="T37:T38"/>
    <mergeCell ref="U37:U38"/>
    <mergeCell ref="B20:O23"/>
    <mergeCell ref="Q31:AA32"/>
    <mergeCell ref="Q33:T33"/>
    <mergeCell ref="X33:X34"/>
    <mergeCell ref="Y33:Y34"/>
    <mergeCell ref="Z33:Z34"/>
    <mergeCell ref="AA33:AA34"/>
    <mergeCell ref="Q34:Q36"/>
    <mergeCell ref="R34:R36"/>
    <mergeCell ref="S34:S36"/>
    <mergeCell ref="Z35:Z36"/>
    <mergeCell ref="AA35:AA36"/>
    <mergeCell ref="Y35:Y36"/>
  </mergeCells>
  <hyperlinks>
    <hyperlink ref="E28" r:id="rId1" xr:uid="{7B8C37BF-EC55-482D-AFDB-02B8F2D3A668}"/>
    <hyperlink ref="L208" r:id="rId2" xr:uid="{3AFED92F-D16A-48CD-87AF-F40B4510C379}"/>
    <hyperlink ref="S70" r:id="rId3" xr:uid="{48ADFE5A-673F-4E66-9578-AD5383BDA9AD}"/>
    <hyperlink ref="S71" r:id="rId4" xr:uid="{A887B4EA-29A4-4FFD-A669-D146DFF9A2B8}"/>
    <hyperlink ref="S69" r:id="rId5" xr:uid="{4C28B0DB-64E2-4169-8976-532AB350E601}"/>
    <hyperlink ref="S68" r:id="rId6" xr:uid="{C9201518-DCEA-486F-9342-5EBE200F3F41}"/>
  </hyperlinks>
  <pageMargins left="0.7" right="0.7" top="0.75" bottom="0.75" header="0.3" footer="0.3"/>
  <pageSetup paperSize="9" orientation="portrait" r:id="rId7"/>
  <drawing r:id="rId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D1A40-CB60-4EB9-B79A-C5BC6F211EE7}">
  <dimension ref="A1:X98"/>
  <sheetViews>
    <sheetView topLeftCell="A4" workbookViewId="0">
      <selection activeCell="E13" sqref="E13:G13"/>
    </sheetView>
  </sheetViews>
  <sheetFormatPr baseColWidth="10" defaultRowHeight="15"/>
  <cols>
    <col min="1" max="1" width="4.85546875" style="561" customWidth="1"/>
    <col min="2" max="37" width="11.7109375" style="561" customWidth="1"/>
    <col min="38" max="16384" width="11.42578125" style="561"/>
  </cols>
  <sheetData>
    <row r="1" spans="1:24">
      <c r="A1" s="74"/>
      <c r="B1" s="74"/>
      <c r="C1" s="74"/>
      <c r="D1" s="74"/>
      <c r="E1" s="74"/>
      <c r="F1" s="74"/>
      <c r="G1" s="74"/>
      <c r="H1" s="74"/>
      <c r="I1" s="74"/>
      <c r="J1" s="74"/>
      <c r="K1" s="74"/>
      <c r="L1" s="74"/>
      <c r="M1" s="74"/>
      <c r="N1" s="74"/>
      <c r="O1" s="74"/>
      <c r="P1" s="74"/>
    </row>
    <row r="2" spans="1:24" ht="26.25">
      <c r="A2" s="556"/>
      <c r="B2" s="556"/>
      <c r="C2" s="556"/>
      <c r="D2" s="556"/>
      <c r="E2" s="556"/>
      <c r="F2" s="556"/>
      <c r="G2" s="556"/>
      <c r="H2" s="556"/>
      <c r="I2" s="556"/>
      <c r="J2" s="556"/>
      <c r="K2" s="1339" t="s">
        <v>1934</v>
      </c>
      <c r="L2" s="74"/>
      <c r="M2" s="74"/>
      <c r="N2" s="74"/>
      <c r="O2" s="74"/>
      <c r="P2" s="373"/>
    </row>
    <row r="3" spans="1:24" ht="26.25">
      <c r="A3" s="74"/>
      <c r="B3" s="74"/>
      <c r="C3" s="74"/>
      <c r="D3" s="74"/>
      <c r="E3" s="74"/>
      <c r="F3" s="74"/>
      <c r="G3" s="74"/>
      <c r="H3" s="74"/>
      <c r="I3" s="74"/>
      <c r="J3" s="74"/>
      <c r="K3" s="1339" t="s">
        <v>61</v>
      </c>
      <c r="L3" s="74"/>
      <c r="M3" s="74"/>
      <c r="N3" s="74"/>
      <c r="O3" s="74"/>
      <c r="P3" s="373"/>
    </row>
    <row r="4" spans="1:24">
      <c r="A4" s="74"/>
      <c r="B4" s="74"/>
      <c r="C4" s="74"/>
      <c r="D4" s="74"/>
      <c r="E4" s="74"/>
      <c r="F4" s="74"/>
      <c r="G4" s="74"/>
      <c r="H4" s="74"/>
      <c r="I4" s="74"/>
      <c r="J4" s="74"/>
      <c r="K4" s="74"/>
      <c r="L4" s="74"/>
      <c r="M4" s="74"/>
      <c r="N4" s="74"/>
      <c r="O4" s="74"/>
      <c r="P4" s="74"/>
    </row>
    <row r="6" spans="1:24" ht="18">
      <c r="B6" s="4780" t="s">
        <v>469</v>
      </c>
      <c r="C6" s="4780"/>
      <c r="D6" s="4780"/>
      <c r="E6" s="4780"/>
      <c r="F6" s="4780"/>
      <c r="G6" s="4780"/>
      <c r="I6" s="4780" t="s">
        <v>470</v>
      </c>
      <c r="J6" s="4780"/>
      <c r="K6" s="4780"/>
      <c r="L6" s="4780"/>
      <c r="M6" s="4780"/>
      <c r="N6" s="4780"/>
      <c r="O6" s="4780"/>
      <c r="P6" s="4780"/>
      <c r="R6" s="563" t="s">
        <v>6739</v>
      </c>
      <c r="S6" s="563"/>
      <c r="T6" s="563"/>
      <c r="U6" s="563"/>
      <c r="V6" s="563"/>
    </row>
    <row r="7" spans="1:24" ht="18.75">
      <c r="I7" s="1594"/>
      <c r="J7" s="1594"/>
      <c r="K7" s="1594"/>
      <c r="L7" s="1594"/>
      <c r="M7" s="1594"/>
      <c r="N7" s="1594"/>
      <c r="O7" s="1595" t="str">
        <f ca="1">"Page "&amp;_xlfn.SHEET()&amp;" sur "&amp;_xlfn.SHEETS()</f>
        <v>Page 23 sur 23</v>
      </c>
      <c r="P7" s="1595"/>
      <c r="R7" s="1596" t="s">
        <v>51</v>
      </c>
      <c r="S7" s="1597" t="s">
        <v>6740</v>
      </c>
    </row>
    <row r="8" spans="1:24" ht="15.75">
      <c r="B8" s="4781" t="s">
        <v>471</v>
      </c>
      <c r="C8" s="4781"/>
      <c r="E8" s="4782" t="s">
        <v>385</v>
      </c>
      <c r="F8" s="4782"/>
      <c r="G8" s="4782"/>
      <c r="I8" s="1598">
        <v>1</v>
      </c>
      <c r="J8" s="1599">
        <v>2</v>
      </c>
      <c r="K8" s="1600">
        <v>3</v>
      </c>
      <c r="L8" s="1601">
        <v>4</v>
      </c>
      <c r="M8" s="1602">
        <v>5</v>
      </c>
      <c r="N8" s="1603">
        <v>6</v>
      </c>
      <c r="O8" s="1604">
        <v>7</v>
      </c>
      <c r="P8" s="1605">
        <v>8</v>
      </c>
      <c r="R8" s="563"/>
      <c r="S8" s="563"/>
      <c r="T8" s="563"/>
      <c r="U8" s="563"/>
      <c r="V8" s="563"/>
    </row>
    <row r="9" spans="1:24">
      <c r="I9" s="1606">
        <v>9</v>
      </c>
      <c r="J9" s="1607">
        <v>10</v>
      </c>
      <c r="K9" s="1608">
        <v>11</v>
      </c>
      <c r="L9" s="1609">
        <v>12</v>
      </c>
      <c r="M9" s="1610">
        <v>13</v>
      </c>
      <c r="N9" s="1611">
        <v>14</v>
      </c>
      <c r="O9" s="1612">
        <v>15</v>
      </c>
      <c r="P9" s="1613">
        <v>16</v>
      </c>
      <c r="R9" s="563" t="s">
        <v>6741</v>
      </c>
      <c r="S9" s="563"/>
      <c r="T9" s="563"/>
      <c r="U9" s="563"/>
      <c r="V9" s="563"/>
      <c r="W9" s="217"/>
      <c r="X9" s="217"/>
    </row>
    <row r="10" spans="1:24" ht="15.75">
      <c r="B10" s="4783" t="s">
        <v>387</v>
      </c>
      <c r="C10" s="4783"/>
      <c r="E10" s="4784" t="s">
        <v>472</v>
      </c>
      <c r="F10" s="4784"/>
      <c r="G10" s="4784"/>
      <c r="I10" s="1614">
        <v>17</v>
      </c>
      <c r="J10" s="1615">
        <v>18</v>
      </c>
      <c r="K10" s="1616">
        <v>19</v>
      </c>
      <c r="L10" s="1617">
        <v>20</v>
      </c>
      <c r="M10" s="1618">
        <v>21</v>
      </c>
      <c r="N10" s="1619">
        <v>22</v>
      </c>
      <c r="O10" s="1620">
        <v>23</v>
      </c>
      <c r="P10" s="1621">
        <v>24</v>
      </c>
      <c r="R10" s="1596" t="s">
        <v>51</v>
      </c>
      <c r="S10" s="680" t="s">
        <v>6742</v>
      </c>
      <c r="T10" s="563"/>
      <c r="U10" s="563"/>
      <c r="V10" s="563"/>
    </row>
    <row r="11" spans="1:24" ht="15.75">
      <c r="E11" s="4785" t="s">
        <v>379</v>
      </c>
      <c r="F11" s="4785"/>
      <c r="G11" s="4785"/>
      <c r="I11" s="1622">
        <v>25</v>
      </c>
      <c r="J11" s="1623">
        <v>26</v>
      </c>
      <c r="K11" s="1624">
        <v>27</v>
      </c>
      <c r="L11" s="1625">
        <v>28</v>
      </c>
      <c r="M11" s="1626">
        <v>29</v>
      </c>
      <c r="N11" s="1627">
        <v>30</v>
      </c>
      <c r="O11" s="1628">
        <v>31</v>
      </c>
      <c r="P11" s="1629">
        <v>32</v>
      </c>
      <c r="R11" s="563"/>
      <c r="S11" s="563"/>
      <c r="T11" s="563"/>
      <c r="U11" s="563"/>
      <c r="V11" s="563"/>
    </row>
    <row r="12" spans="1:24" ht="15.75">
      <c r="B12" s="4786" t="s">
        <v>473</v>
      </c>
      <c r="C12" s="4786"/>
      <c r="E12" s="4787" t="s">
        <v>380</v>
      </c>
      <c r="F12" s="4787"/>
      <c r="G12" s="4787"/>
      <c r="I12" s="1630">
        <v>33</v>
      </c>
      <c r="J12" s="1631">
        <v>34</v>
      </c>
      <c r="K12" s="1632">
        <v>35</v>
      </c>
      <c r="L12" s="1633">
        <v>36</v>
      </c>
      <c r="M12" s="1634">
        <v>37</v>
      </c>
      <c r="N12" s="1635">
        <v>38</v>
      </c>
      <c r="O12" s="1636">
        <v>39</v>
      </c>
      <c r="P12" s="1637">
        <v>40</v>
      </c>
      <c r="R12" s="563" t="s">
        <v>6743</v>
      </c>
      <c r="S12" s="563"/>
      <c r="T12" s="563"/>
      <c r="U12" s="563"/>
      <c r="V12" s="563"/>
    </row>
    <row r="13" spans="1:24" ht="15.75">
      <c r="E13" s="4788" t="s">
        <v>381</v>
      </c>
      <c r="F13" s="4788"/>
      <c r="G13" s="4788"/>
      <c r="I13" s="1638">
        <v>41</v>
      </c>
      <c r="J13" s="1639">
        <v>42</v>
      </c>
      <c r="K13" s="1640">
        <v>43</v>
      </c>
      <c r="L13" s="1641">
        <v>44</v>
      </c>
      <c r="M13" s="1642">
        <v>45</v>
      </c>
      <c r="N13" s="1643">
        <v>46</v>
      </c>
      <c r="O13" s="1644">
        <v>47</v>
      </c>
      <c r="P13" s="1645">
        <v>48</v>
      </c>
      <c r="R13" s="1596" t="s">
        <v>51</v>
      </c>
      <c r="S13" s="680" t="s">
        <v>6744</v>
      </c>
      <c r="T13" s="563"/>
      <c r="U13" s="563"/>
      <c r="V13" s="563"/>
    </row>
    <row r="14" spans="1:24" ht="15.75">
      <c r="B14" s="4789" t="s">
        <v>474</v>
      </c>
      <c r="C14" s="4789"/>
      <c r="E14" s="4790" t="s">
        <v>382</v>
      </c>
      <c r="F14" s="4790"/>
      <c r="G14" s="4790"/>
      <c r="I14" s="1646">
        <v>49</v>
      </c>
      <c r="J14" s="1647">
        <v>50</v>
      </c>
      <c r="K14" s="1648">
        <v>51</v>
      </c>
      <c r="L14" s="1649">
        <v>52</v>
      </c>
      <c r="M14" s="1650">
        <v>53</v>
      </c>
      <c r="N14" s="1651">
        <v>54</v>
      </c>
      <c r="O14" s="1652">
        <v>55</v>
      </c>
      <c r="P14" s="1653">
        <v>56</v>
      </c>
      <c r="R14" s="563"/>
      <c r="S14" s="563"/>
      <c r="T14" s="563"/>
      <c r="U14" s="563"/>
      <c r="V14" s="563"/>
    </row>
    <row r="15" spans="1:24" ht="15.75">
      <c r="E15" s="4791" t="s">
        <v>383</v>
      </c>
      <c r="F15" s="4791"/>
      <c r="G15" s="4791"/>
      <c r="I15" s="4792" t="s">
        <v>475</v>
      </c>
      <c r="J15" s="4792"/>
      <c r="K15" s="4792"/>
      <c r="L15" s="4792"/>
      <c r="M15" s="4792"/>
      <c r="N15" s="4792"/>
      <c r="O15" s="4792"/>
      <c r="P15" s="4792"/>
      <c r="Q15" s="1654"/>
      <c r="R15" s="563" t="s">
        <v>6745</v>
      </c>
      <c r="S15" s="563"/>
      <c r="T15" s="563"/>
      <c r="U15" s="563"/>
      <c r="V15" s="563"/>
    </row>
    <row r="16" spans="1:24" ht="15.75">
      <c r="B16" s="4794" t="s">
        <v>388</v>
      </c>
      <c r="C16" s="4794"/>
      <c r="E16" s="4795" t="s">
        <v>384</v>
      </c>
      <c r="F16" s="4795"/>
      <c r="G16" s="4795"/>
      <c r="I16" s="4793"/>
      <c r="J16" s="4793"/>
      <c r="K16" s="4793"/>
      <c r="L16" s="4793"/>
      <c r="M16" s="4793"/>
      <c r="N16" s="4793"/>
      <c r="O16" s="4793"/>
      <c r="P16" s="4793"/>
      <c r="R16" s="1596" t="s">
        <v>51</v>
      </c>
      <c r="S16" s="680" t="s">
        <v>6746</v>
      </c>
      <c r="T16" s="563"/>
      <c r="U16" s="563"/>
      <c r="V16" s="563"/>
    </row>
    <row r="17" spans="2:22" ht="15.75">
      <c r="E17" s="4782" t="s">
        <v>385</v>
      </c>
      <c r="F17" s="4782"/>
      <c r="G17" s="4782"/>
      <c r="I17" s="4796" t="s">
        <v>470</v>
      </c>
      <c r="J17" s="4797"/>
      <c r="K17" s="4797"/>
      <c r="L17" s="4797"/>
      <c r="M17" s="4797"/>
      <c r="N17" s="4797"/>
      <c r="O17" s="4797"/>
      <c r="P17" s="4798"/>
      <c r="R17" s="563"/>
      <c r="S17" s="563"/>
      <c r="T17" s="563"/>
      <c r="U17" s="563"/>
      <c r="V17" s="563"/>
    </row>
    <row r="18" spans="2:22" ht="15.75">
      <c r="B18" s="4800" t="s">
        <v>476</v>
      </c>
      <c r="C18" s="4800"/>
      <c r="E18" s="4801" t="s">
        <v>386</v>
      </c>
      <c r="F18" s="4801"/>
      <c r="G18" s="4801"/>
      <c r="I18" s="1655" t="s">
        <v>477</v>
      </c>
      <c r="J18" s="1655" t="s">
        <v>478</v>
      </c>
      <c r="K18" s="1656" t="s">
        <v>479</v>
      </c>
      <c r="L18" s="1657" t="s">
        <v>479</v>
      </c>
      <c r="M18" s="1658" t="s">
        <v>480</v>
      </c>
      <c r="N18" s="1659" t="s">
        <v>480</v>
      </c>
      <c r="O18" s="1660" t="s">
        <v>481</v>
      </c>
      <c r="P18" s="1661" t="s">
        <v>481</v>
      </c>
    </row>
    <row r="19" spans="2:22" ht="15.75">
      <c r="E19" s="4802" t="s">
        <v>387</v>
      </c>
      <c r="F19" s="4802"/>
      <c r="G19" s="4802"/>
      <c r="I19" s="1662" t="s">
        <v>482</v>
      </c>
      <c r="J19" s="1655" t="s">
        <v>482</v>
      </c>
      <c r="K19" s="1663" t="s">
        <v>483</v>
      </c>
      <c r="L19" s="1664" t="s">
        <v>483</v>
      </c>
      <c r="M19" s="1665" t="s">
        <v>484</v>
      </c>
      <c r="N19" s="1666" t="s">
        <v>484</v>
      </c>
      <c r="O19" s="1667" t="s">
        <v>485</v>
      </c>
      <c r="P19" s="1668" t="s">
        <v>485</v>
      </c>
    </row>
    <row r="20" spans="2:22" ht="15.75">
      <c r="B20" s="4803" t="s">
        <v>486</v>
      </c>
      <c r="C20" s="4803"/>
      <c r="E20" s="4804" t="s">
        <v>388</v>
      </c>
      <c r="F20" s="4804"/>
      <c r="G20" s="4804"/>
      <c r="I20" s="1655" t="s">
        <v>487</v>
      </c>
      <c r="J20" s="1669" t="s">
        <v>487</v>
      </c>
      <c r="K20" s="1670" t="s">
        <v>488</v>
      </c>
      <c r="L20" s="1671" t="s">
        <v>488</v>
      </c>
      <c r="M20" s="1672" t="s">
        <v>489</v>
      </c>
      <c r="N20" s="1673" t="s">
        <v>489</v>
      </c>
      <c r="O20" s="1674" t="s">
        <v>490</v>
      </c>
      <c r="P20" s="1675" t="s">
        <v>490</v>
      </c>
    </row>
    <row r="21" spans="2:22" ht="15.75">
      <c r="E21" s="4805" t="s">
        <v>389</v>
      </c>
      <c r="F21" s="4805"/>
      <c r="G21" s="4805"/>
      <c r="I21" s="1676" t="s">
        <v>491</v>
      </c>
      <c r="J21" s="1677" t="s">
        <v>491</v>
      </c>
      <c r="K21" s="1678" t="s">
        <v>492</v>
      </c>
      <c r="L21" s="1679" t="s">
        <v>492</v>
      </c>
      <c r="M21" s="1680" t="s">
        <v>493</v>
      </c>
      <c r="N21" s="1681" t="s">
        <v>493</v>
      </c>
      <c r="O21" s="1682" t="s">
        <v>494</v>
      </c>
      <c r="P21" s="1683" t="s">
        <v>494</v>
      </c>
    </row>
    <row r="22" spans="2:22" ht="15.75">
      <c r="B22" s="4806" t="s">
        <v>394</v>
      </c>
      <c r="C22" s="4806"/>
      <c r="E22" s="4791" t="s">
        <v>390</v>
      </c>
      <c r="F22" s="4791"/>
      <c r="G22" s="4791"/>
      <c r="I22" s="1684" t="s">
        <v>495</v>
      </c>
      <c r="J22" s="1685" t="s">
        <v>495</v>
      </c>
      <c r="K22" s="1686" t="s">
        <v>496</v>
      </c>
      <c r="L22" s="1687" t="s">
        <v>496</v>
      </c>
      <c r="M22" s="1688" t="s">
        <v>497</v>
      </c>
      <c r="N22" s="1689" t="s">
        <v>497</v>
      </c>
      <c r="O22" s="1690" t="s">
        <v>498</v>
      </c>
      <c r="P22" s="1691" t="s">
        <v>498</v>
      </c>
    </row>
    <row r="23" spans="2:22" ht="15.75">
      <c r="E23" s="4807" t="s">
        <v>499</v>
      </c>
      <c r="F23" s="4807"/>
      <c r="G23" s="4807"/>
      <c r="I23" s="1672" t="s">
        <v>500</v>
      </c>
      <c r="J23" s="1673" t="s">
        <v>500</v>
      </c>
      <c r="K23" s="1688" t="s">
        <v>501</v>
      </c>
      <c r="L23" s="1689" t="s">
        <v>501</v>
      </c>
      <c r="M23" s="1692" t="s">
        <v>502</v>
      </c>
      <c r="N23" s="1693" t="s">
        <v>502</v>
      </c>
      <c r="O23" s="1694" t="s">
        <v>503</v>
      </c>
      <c r="P23" s="1695" t="s">
        <v>503</v>
      </c>
    </row>
    <row r="24" spans="2:22" ht="15.75">
      <c r="E24" s="4808" t="s">
        <v>391</v>
      </c>
      <c r="F24" s="4808"/>
      <c r="G24" s="4808"/>
      <c r="I24" s="1696" t="s">
        <v>504</v>
      </c>
      <c r="J24" s="1697" t="s">
        <v>504</v>
      </c>
      <c r="K24" s="1698" t="s">
        <v>505</v>
      </c>
      <c r="L24" s="1699" t="s">
        <v>505</v>
      </c>
      <c r="M24" s="1700" t="s">
        <v>506</v>
      </c>
      <c r="N24" s="1701" t="s">
        <v>506</v>
      </c>
      <c r="O24" s="1702" t="s">
        <v>507</v>
      </c>
      <c r="P24" s="1703" t="s">
        <v>507</v>
      </c>
    </row>
    <row r="25" spans="2:22" ht="15.75">
      <c r="E25" s="4809" t="s">
        <v>392</v>
      </c>
      <c r="F25" s="4809"/>
      <c r="G25" s="4809"/>
      <c r="I25" s="1704" t="s">
        <v>508</v>
      </c>
      <c r="J25" s="1705" t="s">
        <v>508</v>
      </c>
      <c r="K25" s="1706" t="s">
        <v>509</v>
      </c>
      <c r="L25" s="1707" t="s">
        <v>509</v>
      </c>
      <c r="M25" s="1708" t="s">
        <v>510</v>
      </c>
      <c r="N25" s="1709" t="s">
        <v>510</v>
      </c>
      <c r="O25" s="1710" t="s">
        <v>511</v>
      </c>
      <c r="P25" s="1711" t="s">
        <v>511</v>
      </c>
    </row>
    <row r="26" spans="2:22" ht="15.75">
      <c r="E26" s="4799" t="s">
        <v>393</v>
      </c>
      <c r="F26" s="4799"/>
      <c r="G26" s="4799"/>
      <c r="I26" s="1712" t="s">
        <v>512</v>
      </c>
      <c r="J26" s="1713" t="s">
        <v>512</v>
      </c>
      <c r="K26" s="1714" t="s">
        <v>513</v>
      </c>
      <c r="L26" s="1715" t="s">
        <v>513</v>
      </c>
      <c r="M26" s="1716" t="s">
        <v>514</v>
      </c>
      <c r="N26" s="1717" t="s">
        <v>514</v>
      </c>
      <c r="O26" s="1718" t="s">
        <v>515</v>
      </c>
      <c r="P26" s="1719" t="s">
        <v>515</v>
      </c>
    </row>
    <row r="27" spans="2:22">
      <c r="I27" s="1658" t="s">
        <v>516</v>
      </c>
      <c r="J27" s="1659" t="s">
        <v>516</v>
      </c>
      <c r="K27" s="1720" t="s">
        <v>517</v>
      </c>
      <c r="L27" s="1721" t="s">
        <v>517</v>
      </c>
      <c r="M27" s="1722" t="s">
        <v>518</v>
      </c>
      <c r="N27" s="1723" t="s">
        <v>518</v>
      </c>
      <c r="O27" s="1678" t="s">
        <v>519</v>
      </c>
      <c r="P27" s="1679" t="s">
        <v>519</v>
      </c>
    </row>
    <row r="28" spans="2:22" ht="18.75">
      <c r="C28" s="11"/>
      <c r="F28" s="11"/>
      <c r="G28" s="11" t="s">
        <v>520</v>
      </c>
      <c r="I28" s="1724" t="s">
        <v>521</v>
      </c>
      <c r="J28" s="1725" t="s">
        <v>521</v>
      </c>
      <c r="K28" s="1726" t="s">
        <v>522</v>
      </c>
      <c r="L28" s="1727" t="s">
        <v>522</v>
      </c>
      <c r="M28" s="1728" t="s">
        <v>523</v>
      </c>
      <c r="N28" s="1729" t="s">
        <v>523</v>
      </c>
      <c r="O28" s="1730" t="s">
        <v>524</v>
      </c>
      <c r="P28" s="1731" t="s">
        <v>524</v>
      </c>
    </row>
    <row r="29" spans="2:22" ht="15.75">
      <c r="E29" s="4784" t="s">
        <v>525</v>
      </c>
      <c r="F29" s="4784"/>
      <c r="G29" s="4784"/>
      <c r="I29" s="1726" t="s">
        <v>526</v>
      </c>
      <c r="J29" s="1727" t="s">
        <v>526</v>
      </c>
      <c r="K29" s="1704" t="s">
        <v>527</v>
      </c>
      <c r="L29" s="1705" t="s">
        <v>527</v>
      </c>
      <c r="M29" s="1732" t="s">
        <v>528</v>
      </c>
      <c r="N29" s="1733" t="s">
        <v>528</v>
      </c>
      <c r="O29" s="1734" t="s">
        <v>529</v>
      </c>
      <c r="P29" s="1735" t="s">
        <v>529</v>
      </c>
    </row>
    <row r="30" spans="2:22" ht="15.75">
      <c r="E30" s="4785" t="s">
        <v>530</v>
      </c>
      <c r="F30" s="4785"/>
      <c r="G30" s="4785"/>
      <c r="I30" s="1736" t="s">
        <v>531</v>
      </c>
      <c r="J30" s="1737" t="s">
        <v>531</v>
      </c>
      <c r="K30" s="1696" t="s">
        <v>532</v>
      </c>
      <c r="L30" s="1697" t="s">
        <v>532</v>
      </c>
      <c r="M30" s="1738" t="s">
        <v>533</v>
      </c>
      <c r="N30" s="1739" t="s">
        <v>533</v>
      </c>
      <c r="O30" s="1655"/>
      <c r="P30" s="1655"/>
    </row>
    <row r="31" spans="2:22" ht="15.75">
      <c r="E31" s="4787" t="s">
        <v>534</v>
      </c>
      <c r="F31" s="4787"/>
      <c r="G31" s="4787"/>
      <c r="I31" s="1740" t="s">
        <v>535</v>
      </c>
      <c r="J31" s="1741" t="s">
        <v>535</v>
      </c>
      <c r="K31" s="1712" t="s">
        <v>536</v>
      </c>
      <c r="L31" s="1713" t="s">
        <v>536</v>
      </c>
      <c r="M31" s="1742" t="s">
        <v>537</v>
      </c>
      <c r="N31" s="1743" t="s">
        <v>537</v>
      </c>
      <c r="O31" s="1655"/>
      <c r="P31" s="1655"/>
    </row>
    <row r="32" spans="2:22" ht="15.75">
      <c r="E32" s="4788" t="s">
        <v>538</v>
      </c>
      <c r="F32" s="4788"/>
      <c r="G32" s="4788"/>
      <c r="I32" s="1665" t="s">
        <v>539</v>
      </c>
      <c r="J32" s="1666" t="s">
        <v>539</v>
      </c>
      <c r="K32" s="1740" t="s">
        <v>540</v>
      </c>
      <c r="L32" s="1741" t="s">
        <v>540</v>
      </c>
      <c r="M32" s="1744" t="s">
        <v>541</v>
      </c>
      <c r="N32" s="1745" t="s">
        <v>541</v>
      </c>
      <c r="O32" s="1655"/>
      <c r="P32" s="1746"/>
    </row>
    <row r="33" spans="1:16" ht="15.75">
      <c r="E33" s="4790" t="s">
        <v>542</v>
      </c>
      <c r="F33" s="4790"/>
      <c r="G33" s="4790"/>
      <c r="I33" s="1747"/>
      <c r="J33" s="1747"/>
      <c r="K33" s="1747"/>
      <c r="L33" s="1747"/>
      <c r="M33" s="1747"/>
      <c r="N33" s="1747"/>
      <c r="O33" s="1747"/>
      <c r="P33" s="1747"/>
    </row>
    <row r="34" spans="1:16" ht="15.75">
      <c r="E34" s="4791" t="s">
        <v>543</v>
      </c>
      <c r="F34" s="4791"/>
      <c r="G34" s="4791"/>
      <c r="I34" s="1655" t="s">
        <v>544</v>
      </c>
      <c r="J34" s="1655" t="s">
        <v>545</v>
      </c>
      <c r="K34" s="1655" t="s">
        <v>546</v>
      </c>
      <c r="L34" s="1748" t="s">
        <v>547</v>
      </c>
      <c r="M34" s="1749" t="s">
        <v>548</v>
      </c>
      <c r="N34" s="1750" t="s">
        <v>549</v>
      </c>
      <c r="O34" s="1751" t="s">
        <v>550</v>
      </c>
      <c r="P34" s="1752" t="s">
        <v>551</v>
      </c>
    </row>
    <row r="35" spans="1:16" ht="15.75">
      <c r="E35" s="4795" t="s">
        <v>552</v>
      </c>
      <c r="F35" s="4795"/>
      <c r="G35" s="4795"/>
      <c r="I35" s="1753" t="s">
        <v>553</v>
      </c>
      <c r="J35" s="1655" t="s">
        <v>482</v>
      </c>
      <c r="K35" s="1655" t="s">
        <v>554</v>
      </c>
      <c r="L35" s="1753" t="s">
        <v>554</v>
      </c>
      <c r="M35" s="1754">
        <v>0</v>
      </c>
      <c r="N35" s="1754">
        <v>0</v>
      </c>
      <c r="O35" s="1754">
        <v>0</v>
      </c>
      <c r="P35" s="1752" t="s">
        <v>555</v>
      </c>
    </row>
    <row r="36" spans="1:16" ht="15.75">
      <c r="E36" s="4782" t="s">
        <v>556</v>
      </c>
      <c r="F36" s="4782"/>
      <c r="G36" s="4782"/>
      <c r="I36" s="1655" t="s">
        <v>557</v>
      </c>
      <c r="J36" s="1669" t="s">
        <v>487</v>
      </c>
      <c r="K36" s="1655" t="s">
        <v>558</v>
      </c>
      <c r="L36" s="1655" t="s">
        <v>558</v>
      </c>
      <c r="M36" s="1754">
        <v>255</v>
      </c>
      <c r="N36" s="1754">
        <v>255</v>
      </c>
      <c r="O36" s="1754">
        <v>255</v>
      </c>
      <c r="P36" s="1752" t="s">
        <v>559</v>
      </c>
    </row>
    <row r="37" spans="1:16" ht="15.75">
      <c r="E37" s="4801" t="s">
        <v>560</v>
      </c>
      <c r="F37" s="4801"/>
      <c r="G37" s="4801"/>
      <c r="I37" s="1676" t="s">
        <v>561</v>
      </c>
      <c r="J37" s="1677" t="s">
        <v>491</v>
      </c>
      <c r="K37" s="1655" t="s">
        <v>562</v>
      </c>
      <c r="L37" s="1676" t="s">
        <v>562</v>
      </c>
      <c r="M37" s="1754">
        <v>255</v>
      </c>
      <c r="N37" s="1754">
        <v>0</v>
      </c>
      <c r="O37" s="1754">
        <v>0</v>
      </c>
      <c r="P37" s="1752" t="s">
        <v>563</v>
      </c>
    </row>
    <row r="38" spans="1:16" ht="15.75">
      <c r="E38" s="4802" t="s">
        <v>564</v>
      </c>
      <c r="F38" s="4802"/>
      <c r="G38" s="4802"/>
      <c r="I38" s="1684" t="s">
        <v>549</v>
      </c>
      <c r="J38" s="1685" t="s">
        <v>495</v>
      </c>
      <c r="K38" s="1655" t="s">
        <v>565</v>
      </c>
      <c r="L38" s="1684" t="s">
        <v>565</v>
      </c>
      <c r="M38" s="1754">
        <v>0</v>
      </c>
      <c r="N38" s="1754">
        <v>255</v>
      </c>
      <c r="O38" s="1754">
        <v>0</v>
      </c>
      <c r="P38" s="1752" t="s">
        <v>566</v>
      </c>
    </row>
    <row r="39" spans="1:16" ht="15.75">
      <c r="E39" s="4804" t="s">
        <v>567</v>
      </c>
      <c r="F39" s="4804"/>
      <c r="G39" s="4804"/>
      <c r="I39" s="1672" t="s">
        <v>550</v>
      </c>
      <c r="J39" s="1673" t="s">
        <v>500</v>
      </c>
      <c r="K39" s="1655" t="s">
        <v>568</v>
      </c>
      <c r="L39" s="1672" t="s">
        <v>568</v>
      </c>
      <c r="M39" s="1754">
        <v>0</v>
      </c>
      <c r="N39" s="1754">
        <v>0</v>
      </c>
      <c r="O39" s="1754">
        <v>255</v>
      </c>
      <c r="P39" s="1752" t="s">
        <v>569</v>
      </c>
    </row>
    <row r="40" spans="1:16" ht="15.75">
      <c r="E40" s="4805" t="s">
        <v>570</v>
      </c>
      <c r="F40" s="4805"/>
      <c r="G40" s="4805"/>
      <c r="I40" s="1696" t="s">
        <v>571</v>
      </c>
      <c r="J40" s="1697" t="s">
        <v>504</v>
      </c>
      <c r="K40" s="1655" t="s">
        <v>572</v>
      </c>
      <c r="L40" s="1696" t="s">
        <v>572</v>
      </c>
      <c r="M40" s="1754">
        <v>255</v>
      </c>
      <c r="N40" s="1754">
        <v>255</v>
      </c>
      <c r="O40" s="1754">
        <v>0</v>
      </c>
      <c r="P40" s="1752" t="s">
        <v>573</v>
      </c>
    </row>
    <row r="41" spans="1:16" ht="15.75">
      <c r="E41" s="4791" t="s">
        <v>543</v>
      </c>
      <c r="F41" s="4791"/>
      <c r="G41" s="4791"/>
      <c r="I41" s="1704" t="s">
        <v>574</v>
      </c>
      <c r="J41" s="1705" t="s">
        <v>508</v>
      </c>
      <c r="K41" s="1655" t="s">
        <v>575</v>
      </c>
      <c r="L41" s="1704" t="s">
        <v>575</v>
      </c>
      <c r="M41" s="1754">
        <v>255</v>
      </c>
      <c r="N41" s="1754">
        <v>0</v>
      </c>
      <c r="O41" s="1754">
        <v>255</v>
      </c>
      <c r="P41" s="1752" t="s">
        <v>576</v>
      </c>
    </row>
    <row r="42" spans="1:16" ht="15.75">
      <c r="E42" s="4807" t="s">
        <v>577</v>
      </c>
      <c r="F42" s="4807"/>
      <c r="G42" s="4807"/>
      <c r="I42" s="1712" t="s">
        <v>578</v>
      </c>
      <c r="J42" s="1713" t="s">
        <v>512</v>
      </c>
      <c r="K42" s="1655" t="s">
        <v>579</v>
      </c>
      <c r="L42" s="1712" t="s">
        <v>579</v>
      </c>
      <c r="M42" s="1754">
        <v>0</v>
      </c>
      <c r="N42" s="1754">
        <v>255</v>
      </c>
      <c r="O42" s="1754">
        <v>255</v>
      </c>
      <c r="P42" s="1752" t="s">
        <v>580</v>
      </c>
    </row>
    <row r="43" spans="1:16" ht="15.75">
      <c r="E43" s="4808" t="s">
        <v>581</v>
      </c>
      <c r="F43" s="4808"/>
      <c r="G43" s="4808"/>
      <c r="I43" s="1658" t="s">
        <v>516</v>
      </c>
      <c r="J43" s="1659" t="s">
        <v>516</v>
      </c>
      <c r="K43" s="1655" t="s">
        <v>582</v>
      </c>
      <c r="L43" s="1658" t="s">
        <v>582</v>
      </c>
      <c r="M43" s="1754">
        <v>128</v>
      </c>
      <c r="N43" s="1754">
        <v>0</v>
      </c>
      <c r="O43" s="1754">
        <v>0</v>
      </c>
      <c r="P43" s="1655" t="s">
        <v>516</v>
      </c>
    </row>
    <row r="44" spans="1:16" ht="15.75">
      <c r="E44" s="4809" t="s">
        <v>583</v>
      </c>
      <c r="F44" s="4809"/>
      <c r="G44" s="4809"/>
      <c r="I44" s="1724" t="s">
        <v>521</v>
      </c>
      <c r="J44" s="1725" t="s">
        <v>521</v>
      </c>
      <c r="K44" s="1655" t="s">
        <v>584</v>
      </c>
      <c r="L44" s="1724" t="s">
        <v>584</v>
      </c>
      <c r="M44" s="1754">
        <v>0</v>
      </c>
      <c r="N44" s="1754">
        <v>128</v>
      </c>
      <c r="O44" s="1754">
        <v>0</v>
      </c>
      <c r="P44" s="1655" t="s">
        <v>521</v>
      </c>
    </row>
    <row r="45" spans="1:16" ht="15.75">
      <c r="E45" s="4799" t="s">
        <v>585</v>
      </c>
      <c r="F45" s="4799"/>
      <c r="G45" s="4799"/>
      <c r="I45" s="1726" t="s">
        <v>526</v>
      </c>
      <c r="J45" s="1727" t="s">
        <v>526</v>
      </c>
      <c r="K45" s="1655" t="s">
        <v>586</v>
      </c>
      <c r="L45" s="1726" t="s">
        <v>586</v>
      </c>
      <c r="M45" s="1754">
        <v>0</v>
      </c>
      <c r="N45" s="1754">
        <v>0</v>
      </c>
      <c r="O45" s="1754">
        <v>128</v>
      </c>
      <c r="P45" s="1655" t="s">
        <v>526</v>
      </c>
    </row>
    <row r="46" spans="1:16">
      <c r="A46" s="563"/>
      <c r="B46" s="563"/>
      <c r="C46" s="563"/>
      <c r="D46" s="563"/>
      <c r="E46" s="563"/>
      <c r="F46" s="563"/>
      <c r="G46" s="563"/>
      <c r="I46" s="1736" t="s">
        <v>531</v>
      </c>
      <c r="J46" s="1737" t="s">
        <v>531</v>
      </c>
      <c r="K46" s="1655" t="s">
        <v>587</v>
      </c>
      <c r="L46" s="1736" t="s">
        <v>587</v>
      </c>
      <c r="M46" s="1754">
        <v>128</v>
      </c>
      <c r="N46" s="1754">
        <v>128</v>
      </c>
      <c r="O46" s="1754">
        <v>0</v>
      </c>
      <c r="P46" s="1655" t="s">
        <v>531</v>
      </c>
    </row>
    <row r="47" spans="1:16">
      <c r="A47" s="563"/>
      <c r="I47" s="1755" t="s">
        <v>535</v>
      </c>
      <c r="J47" s="1756" t="s">
        <v>535</v>
      </c>
      <c r="K47" s="1757" t="s">
        <v>588</v>
      </c>
      <c r="L47" s="1755" t="s">
        <v>588</v>
      </c>
      <c r="M47" s="1758">
        <v>128</v>
      </c>
      <c r="N47" s="1758">
        <v>0</v>
      </c>
      <c r="O47" s="1758">
        <v>128</v>
      </c>
      <c r="P47" s="1757" t="s">
        <v>535</v>
      </c>
    </row>
    <row r="48" spans="1:16">
      <c r="I48" s="1759" t="s">
        <v>539</v>
      </c>
      <c r="J48" s="1760" t="s">
        <v>539</v>
      </c>
      <c r="K48" s="1757" t="s">
        <v>589</v>
      </c>
      <c r="L48" s="1759" t="s">
        <v>589</v>
      </c>
      <c r="M48" s="1758">
        <v>0</v>
      </c>
      <c r="N48" s="1758">
        <v>128</v>
      </c>
      <c r="O48" s="1758">
        <v>128</v>
      </c>
      <c r="P48" s="1757" t="s">
        <v>539</v>
      </c>
    </row>
    <row r="49" spans="1:16">
      <c r="A49" s="563"/>
      <c r="I49" s="1761" t="s">
        <v>479</v>
      </c>
      <c r="J49" s="1762" t="s">
        <v>479</v>
      </c>
      <c r="K49" s="1757" t="s">
        <v>590</v>
      </c>
      <c r="L49" s="1761" t="s">
        <v>590</v>
      </c>
      <c r="M49" s="1758">
        <v>192</v>
      </c>
      <c r="N49" s="1758">
        <v>192</v>
      </c>
      <c r="O49" s="1758">
        <v>192</v>
      </c>
      <c r="P49" s="1757" t="s">
        <v>479</v>
      </c>
    </row>
    <row r="50" spans="1:16">
      <c r="A50" s="563"/>
      <c r="I50" s="1763" t="s">
        <v>483</v>
      </c>
      <c r="J50" s="1764" t="s">
        <v>483</v>
      </c>
      <c r="K50" s="1757" t="s">
        <v>591</v>
      </c>
      <c r="L50" s="1763" t="s">
        <v>591</v>
      </c>
      <c r="M50" s="1758">
        <v>128</v>
      </c>
      <c r="N50" s="1758">
        <v>128</v>
      </c>
      <c r="O50" s="1758">
        <v>128</v>
      </c>
      <c r="P50" s="1757" t="s">
        <v>483</v>
      </c>
    </row>
    <row r="51" spans="1:16">
      <c r="A51" s="563"/>
      <c r="I51" s="1765" t="s">
        <v>488</v>
      </c>
      <c r="J51" s="1766" t="s">
        <v>488</v>
      </c>
      <c r="K51" s="1757" t="s">
        <v>592</v>
      </c>
      <c r="L51" s="1765" t="s">
        <v>592</v>
      </c>
      <c r="M51" s="1758">
        <v>153</v>
      </c>
      <c r="N51" s="1758">
        <v>153</v>
      </c>
      <c r="O51" s="1758">
        <v>255</v>
      </c>
      <c r="P51" s="1757" t="s">
        <v>488</v>
      </c>
    </row>
    <row r="52" spans="1:16">
      <c r="A52" s="563"/>
      <c r="I52" s="1767" t="s">
        <v>492</v>
      </c>
      <c r="J52" s="1768" t="s">
        <v>492</v>
      </c>
      <c r="K52" s="1757" t="s">
        <v>593</v>
      </c>
      <c r="L52" s="1767" t="s">
        <v>593</v>
      </c>
      <c r="M52" s="1758">
        <v>153</v>
      </c>
      <c r="N52" s="1758">
        <v>51</v>
      </c>
      <c r="O52" s="1758">
        <v>102</v>
      </c>
      <c r="P52" s="1757" t="s">
        <v>492</v>
      </c>
    </row>
    <row r="53" spans="1:16">
      <c r="A53" s="563"/>
      <c r="I53" s="217"/>
      <c r="J53" s="217"/>
      <c r="K53" s="217"/>
      <c r="L53" s="217"/>
      <c r="M53" s="217"/>
      <c r="N53" s="217"/>
      <c r="O53" s="217"/>
      <c r="P53" s="217"/>
    </row>
    <row r="54" spans="1:16">
      <c r="A54" s="563"/>
      <c r="I54" s="1769" t="s">
        <v>501</v>
      </c>
      <c r="J54" s="1770" t="s">
        <v>501</v>
      </c>
      <c r="K54" s="1757" t="s">
        <v>594</v>
      </c>
      <c r="L54" s="1769" t="s">
        <v>594</v>
      </c>
      <c r="M54" s="1758">
        <v>204</v>
      </c>
      <c r="N54" s="1758">
        <v>255</v>
      </c>
      <c r="O54" s="1758">
        <v>255</v>
      </c>
      <c r="P54" s="1757" t="s">
        <v>501</v>
      </c>
    </row>
    <row r="55" spans="1:16">
      <c r="A55" s="563"/>
      <c r="I55" s="1771" t="s">
        <v>505</v>
      </c>
      <c r="J55" s="1772" t="s">
        <v>505</v>
      </c>
      <c r="K55" s="1757" t="s">
        <v>595</v>
      </c>
      <c r="L55" s="1771" t="s">
        <v>595</v>
      </c>
      <c r="M55" s="1758">
        <v>102</v>
      </c>
      <c r="N55" s="1758">
        <v>0</v>
      </c>
      <c r="O55" s="1758">
        <v>102</v>
      </c>
      <c r="P55" s="1757" t="s">
        <v>505</v>
      </c>
    </row>
    <row r="56" spans="1:16">
      <c r="A56" s="563"/>
      <c r="I56" s="1773" t="s">
        <v>509</v>
      </c>
      <c r="J56" s="1774" t="s">
        <v>509</v>
      </c>
      <c r="K56" s="1757" t="s">
        <v>596</v>
      </c>
      <c r="L56" s="1773" t="s">
        <v>596</v>
      </c>
      <c r="M56" s="1758">
        <v>255</v>
      </c>
      <c r="N56" s="1758">
        <v>128</v>
      </c>
      <c r="O56" s="1758">
        <v>128</v>
      </c>
      <c r="P56" s="1757" t="s">
        <v>509</v>
      </c>
    </row>
    <row r="57" spans="1:16">
      <c r="A57" s="563"/>
      <c r="I57" s="1775" t="s">
        <v>513</v>
      </c>
      <c r="J57" s="1776" t="s">
        <v>513</v>
      </c>
      <c r="K57" s="1757" t="s">
        <v>597</v>
      </c>
      <c r="L57" s="1775" t="s">
        <v>597</v>
      </c>
      <c r="M57" s="1758">
        <v>0</v>
      </c>
      <c r="N57" s="1758">
        <v>102</v>
      </c>
      <c r="O57" s="1758">
        <v>204</v>
      </c>
      <c r="P57" s="1757" t="s">
        <v>513</v>
      </c>
    </row>
    <row r="58" spans="1:16">
      <c r="A58" s="563"/>
      <c r="I58" s="1777" t="s">
        <v>517</v>
      </c>
      <c r="J58" s="1778" t="s">
        <v>517</v>
      </c>
      <c r="K58" s="1757" t="s">
        <v>598</v>
      </c>
      <c r="L58" s="1777" t="s">
        <v>598</v>
      </c>
      <c r="M58" s="1758">
        <v>204</v>
      </c>
      <c r="N58" s="1758">
        <v>204</v>
      </c>
      <c r="O58" s="1758">
        <v>255</v>
      </c>
      <c r="P58" s="1757" t="s">
        <v>517</v>
      </c>
    </row>
    <row r="59" spans="1:16">
      <c r="I59" s="1779" t="s">
        <v>522</v>
      </c>
      <c r="J59" s="1780" t="s">
        <v>522</v>
      </c>
      <c r="K59" s="1757" t="s">
        <v>586</v>
      </c>
      <c r="L59" s="1779" t="s">
        <v>586</v>
      </c>
      <c r="M59" s="1758">
        <v>0</v>
      </c>
      <c r="N59" s="1758">
        <v>0</v>
      </c>
      <c r="O59" s="1758">
        <v>128</v>
      </c>
      <c r="P59" s="1757" t="s">
        <v>522</v>
      </c>
    </row>
    <row r="60" spans="1:16">
      <c r="I60" s="1781" t="s">
        <v>527</v>
      </c>
      <c r="J60" s="1782" t="s">
        <v>527</v>
      </c>
      <c r="K60" s="1757" t="s">
        <v>575</v>
      </c>
      <c r="L60" s="1781" t="s">
        <v>575</v>
      </c>
      <c r="M60" s="1758">
        <v>255</v>
      </c>
      <c r="N60" s="1758">
        <v>0</v>
      </c>
      <c r="O60" s="1758">
        <v>255</v>
      </c>
      <c r="P60" s="1757" t="s">
        <v>527</v>
      </c>
    </row>
    <row r="61" spans="1:16">
      <c r="I61" s="1783" t="s">
        <v>532</v>
      </c>
      <c r="J61" s="1784" t="s">
        <v>532</v>
      </c>
      <c r="K61" s="1757" t="s">
        <v>572</v>
      </c>
      <c r="L61" s="1783" t="s">
        <v>572</v>
      </c>
      <c r="M61" s="1758">
        <v>255</v>
      </c>
      <c r="N61" s="1758">
        <v>255</v>
      </c>
      <c r="O61" s="1758">
        <v>0</v>
      </c>
      <c r="P61" s="1757" t="s">
        <v>532</v>
      </c>
    </row>
    <row r="62" spans="1:16">
      <c r="I62" s="1785" t="s">
        <v>536</v>
      </c>
      <c r="J62" s="1786" t="s">
        <v>536</v>
      </c>
      <c r="K62" s="1757" t="s">
        <v>579</v>
      </c>
      <c r="L62" s="1785" t="s">
        <v>579</v>
      </c>
      <c r="M62" s="1758">
        <v>0</v>
      </c>
      <c r="N62" s="1758">
        <v>255</v>
      </c>
      <c r="O62" s="1758">
        <v>255</v>
      </c>
      <c r="P62" s="1757" t="s">
        <v>536</v>
      </c>
    </row>
    <row r="63" spans="1:16">
      <c r="I63" s="1755" t="s">
        <v>540</v>
      </c>
      <c r="J63" s="1756" t="s">
        <v>540</v>
      </c>
      <c r="K63" s="1757" t="s">
        <v>588</v>
      </c>
      <c r="L63" s="1755" t="s">
        <v>588</v>
      </c>
      <c r="M63" s="1758">
        <v>128</v>
      </c>
      <c r="N63" s="1758">
        <v>0</v>
      </c>
      <c r="O63" s="1758">
        <v>128</v>
      </c>
      <c r="P63" s="1757" t="s">
        <v>540</v>
      </c>
    </row>
    <row r="64" spans="1:16">
      <c r="I64" s="1787" t="s">
        <v>480</v>
      </c>
      <c r="J64" s="1788" t="s">
        <v>480</v>
      </c>
      <c r="K64" s="1757" t="s">
        <v>582</v>
      </c>
      <c r="L64" s="1787" t="s">
        <v>582</v>
      </c>
      <c r="M64" s="1758">
        <v>128</v>
      </c>
      <c r="N64" s="1758">
        <v>0</v>
      </c>
      <c r="O64" s="1758">
        <v>0</v>
      </c>
      <c r="P64" s="1757" t="s">
        <v>480</v>
      </c>
    </row>
    <row r="65" spans="9:16">
      <c r="I65" s="1759" t="s">
        <v>484</v>
      </c>
      <c r="J65" s="1760" t="s">
        <v>484</v>
      </c>
      <c r="K65" s="1757" t="s">
        <v>589</v>
      </c>
      <c r="L65" s="1759" t="s">
        <v>589</v>
      </c>
      <c r="M65" s="1758">
        <v>0</v>
      </c>
      <c r="N65" s="1758">
        <v>128</v>
      </c>
      <c r="O65" s="1758">
        <v>128</v>
      </c>
      <c r="P65" s="1757" t="s">
        <v>484</v>
      </c>
    </row>
    <row r="66" spans="9:16">
      <c r="I66" s="1789" t="s">
        <v>489</v>
      </c>
      <c r="J66" s="1790" t="s">
        <v>489</v>
      </c>
      <c r="K66" s="1757" t="s">
        <v>568</v>
      </c>
      <c r="L66" s="1789" t="s">
        <v>568</v>
      </c>
      <c r="M66" s="1758">
        <v>0</v>
      </c>
      <c r="N66" s="1758">
        <v>0</v>
      </c>
      <c r="O66" s="1758">
        <v>255</v>
      </c>
      <c r="P66" s="1757" t="s">
        <v>489</v>
      </c>
    </row>
    <row r="67" spans="9:16">
      <c r="I67" s="1791" t="s">
        <v>493</v>
      </c>
      <c r="J67" s="1792" t="s">
        <v>493</v>
      </c>
      <c r="K67" s="1757" t="s">
        <v>599</v>
      </c>
      <c r="L67" s="1791" t="s">
        <v>599</v>
      </c>
      <c r="M67" s="1758">
        <v>0</v>
      </c>
      <c r="N67" s="1758">
        <v>204</v>
      </c>
      <c r="O67" s="1758">
        <v>255</v>
      </c>
      <c r="P67" s="1757" t="s">
        <v>493</v>
      </c>
    </row>
    <row r="68" spans="9:16">
      <c r="I68" s="1769" t="s">
        <v>497</v>
      </c>
      <c r="J68" s="1770" t="s">
        <v>497</v>
      </c>
      <c r="K68" s="1757" t="s">
        <v>594</v>
      </c>
      <c r="L68" s="1769" t="s">
        <v>594</v>
      </c>
      <c r="M68" s="1758">
        <v>204</v>
      </c>
      <c r="N68" s="1758">
        <v>255</v>
      </c>
      <c r="O68" s="1758">
        <v>255</v>
      </c>
      <c r="P68" s="1757" t="s">
        <v>497</v>
      </c>
    </row>
    <row r="69" spans="9:16">
      <c r="I69" s="1793" t="s">
        <v>502</v>
      </c>
      <c r="J69" s="1794" t="s">
        <v>502</v>
      </c>
      <c r="K69" s="1757" t="s">
        <v>600</v>
      </c>
      <c r="L69" s="1793" t="s">
        <v>600</v>
      </c>
      <c r="M69" s="1758">
        <v>204</v>
      </c>
      <c r="N69" s="1758">
        <v>255</v>
      </c>
      <c r="O69" s="1758">
        <v>204</v>
      </c>
      <c r="P69" s="1757" t="s">
        <v>502</v>
      </c>
    </row>
    <row r="70" spans="9:16">
      <c r="I70" s="1795" t="s">
        <v>506</v>
      </c>
      <c r="J70" s="1796" t="s">
        <v>506</v>
      </c>
      <c r="K70" s="1757" t="s">
        <v>601</v>
      </c>
      <c r="L70" s="1795" t="s">
        <v>601</v>
      </c>
      <c r="M70" s="1758">
        <v>255</v>
      </c>
      <c r="N70" s="1758">
        <v>255</v>
      </c>
      <c r="O70" s="1758">
        <v>153</v>
      </c>
      <c r="P70" s="1757" t="s">
        <v>506</v>
      </c>
    </row>
    <row r="71" spans="9:16">
      <c r="I71" s="1797" t="s">
        <v>510</v>
      </c>
      <c r="J71" s="1798" t="s">
        <v>510</v>
      </c>
      <c r="K71" s="1757" t="s">
        <v>602</v>
      </c>
      <c r="L71" s="1797" t="s">
        <v>602</v>
      </c>
      <c r="M71" s="1758">
        <v>153</v>
      </c>
      <c r="N71" s="1758">
        <v>204</v>
      </c>
      <c r="O71" s="1758">
        <v>255</v>
      </c>
      <c r="P71" s="1757" t="s">
        <v>510</v>
      </c>
    </row>
    <row r="72" spans="9:16">
      <c r="I72" s="1799" t="s">
        <v>514</v>
      </c>
      <c r="J72" s="1800" t="s">
        <v>514</v>
      </c>
      <c r="K72" s="1757" t="s">
        <v>603</v>
      </c>
      <c r="L72" s="1799" t="s">
        <v>603</v>
      </c>
      <c r="M72" s="1758">
        <v>255</v>
      </c>
      <c r="N72" s="1758">
        <v>153</v>
      </c>
      <c r="O72" s="1758">
        <v>204</v>
      </c>
      <c r="P72" s="1757" t="s">
        <v>514</v>
      </c>
    </row>
    <row r="73" spans="9:16">
      <c r="I73" s="1801" t="s">
        <v>518</v>
      </c>
      <c r="J73" s="1802" t="s">
        <v>518</v>
      </c>
      <c r="K73" s="1757" t="s">
        <v>604</v>
      </c>
      <c r="L73" s="1801" t="s">
        <v>604</v>
      </c>
      <c r="M73" s="1758">
        <v>204</v>
      </c>
      <c r="N73" s="1758">
        <v>153</v>
      </c>
      <c r="O73" s="1758">
        <v>255</v>
      </c>
      <c r="P73" s="1757" t="s">
        <v>518</v>
      </c>
    </row>
    <row r="74" spans="9:16">
      <c r="I74" s="1803" t="s">
        <v>523</v>
      </c>
      <c r="J74" s="1804" t="s">
        <v>523</v>
      </c>
      <c r="K74" s="1757" t="s">
        <v>605</v>
      </c>
      <c r="L74" s="1803" t="s">
        <v>605</v>
      </c>
      <c r="M74" s="1758">
        <v>255</v>
      </c>
      <c r="N74" s="1758">
        <v>204</v>
      </c>
      <c r="O74" s="1758">
        <v>153</v>
      </c>
      <c r="P74" s="1757" t="s">
        <v>523</v>
      </c>
    </row>
    <row r="75" spans="9:16">
      <c r="I75" s="1805" t="s">
        <v>528</v>
      </c>
      <c r="J75" s="1806" t="s">
        <v>528</v>
      </c>
      <c r="K75" s="1757" t="s">
        <v>606</v>
      </c>
      <c r="L75" s="1805" t="s">
        <v>606</v>
      </c>
      <c r="M75" s="1758">
        <v>51</v>
      </c>
      <c r="N75" s="1758">
        <v>102</v>
      </c>
      <c r="O75" s="1758">
        <v>255</v>
      </c>
      <c r="P75" s="1757" t="s">
        <v>528</v>
      </c>
    </row>
    <row r="76" spans="9:16">
      <c r="I76" s="1807" t="s">
        <v>533</v>
      </c>
      <c r="J76" s="1808" t="s">
        <v>533</v>
      </c>
      <c r="K76" s="1757" t="s">
        <v>607</v>
      </c>
      <c r="L76" s="1807" t="s">
        <v>607</v>
      </c>
      <c r="M76" s="1758">
        <v>51</v>
      </c>
      <c r="N76" s="1758">
        <v>204</v>
      </c>
      <c r="O76" s="1758">
        <v>204</v>
      </c>
      <c r="P76" s="1757" t="s">
        <v>533</v>
      </c>
    </row>
    <row r="77" spans="9:16">
      <c r="I77" s="1809" t="s">
        <v>537</v>
      </c>
      <c r="J77" s="1810" t="s">
        <v>537</v>
      </c>
      <c r="K77" s="1757" t="s">
        <v>608</v>
      </c>
      <c r="L77" s="1809" t="s">
        <v>608</v>
      </c>
      <c r="M77" s="1758">
        <v>153</v>
      </c>
      <c r="N77" s="1758">
        <v>204</v>
      </c>
      <c r="O77" s="1758">
        <v>0</v>
      </c>
      <c r="P77" s="1757" t="s">
        <v>537</v>
      </c>
    </row>
    <row r="78" spans="9:16">
      <c r="I78" s="1811" t="s">
        <v>541</v>
      </c>
      <c r="J78" s="1812" t="s">
        <v>541</v>
      </c>
      <c r="K78" s="1757" t="s">
        <v>609</v>
      </c>
      <c r="L78" s="1811" t="s">
        <v>609</v>
      </c>
      <c r="M78" s="1758">
        <v>255</v>
      </c>
      <c r="N78" s="1758">
        <v>204</v>
      </c>
      <c r="O78" s="1758">
        <v>0</v>
      </c>
      <c r="P78" s="1757" t="s">
        <v>541</v>
      </c>
    </row>
    <row r="79" spans="9:16">
      <c r="I79" s="1813" t="s">
        <v>481</v>
      </c>
      <c r="J79" s="1814" t="s">
        <v>481</v>
      </c>
      <c r="K79" s="1757" t="s">
        <v>610</v>
      </c>
      <c r="L79" s="1813" t="s">
        <v>610</v>
      </c>
      <c r="M79" s="1758">
        <v>255</v>
      </c>
      <c r="N79" s="1758">
        <v>153</v>
      </c>
      <c r="O79" s="1758">
        <v>0</v>
      </c>
      <c r="P79" s="1757" t="s">
        <v>481</v>
      </c>
    </row>
    <row r="80" spans="9:16">
      <c r="I80" s="1815" t="s">
        <v>485</v>
      </c>
      <c r="J80" s="1816" t="s">
        <v>485</v>
      </c>
      <c r="K80" s="1757" t="s">
        <v>611</v>
      </c>
      <c r="L80" s="1815" t="s">
        <v>611</v>
      </c>
      <c r="M80" s="1758">
        <v>255</v>
      </c>
      <c r="N80" s="1758">
        <v>102</v>
      </c>
      <c r="O80" s="1758">
        <v>0</v>
      </c>
      <c r="P80" s="1757" t="s">
        <v>485</v>
      </c>
    </row>
    <row r="81" spans="9:19">
      <c r="I81" s="1817" t="s">
        <v>490</v>
      </c>
      <c r="J81" s="1818" t="s">
        <v>490</v>
      </c>
      <c r="K81" s="1757" t="s">
        <v>612</v>
      </c>
      <c r="L81" s="1817" t="s">
        <v>612</v>
      </c>
      <c r="M81" s="1758">
        <v>102</v>
      </c>
      <c r="N81" s="1758">
        <v>102</v>
      </c>
      <c r="O81" s="1758">
        <v>153</v>
      </c>
      <c r="P81" s="1757" t="s">
        <v>490</v>
      </c>
    </row>
    <row r="82" spans="9:19">
      <c r="I82" s="1819" t="s">
        <v>494</v>
      </c>
      <c r="J82" s="1820" t="s">
        <v>494</v>
      </c>
      <c r="K82" s="1757" t="s">
        <v>613</v>
      </c>
      <c r="L82" s="1819" t="s">
        <v>613</v>
      </c>
      <c r="M82" s="1758">
        <v>150</v>
      </c>
      <c r="N82" s="1758">
        <v>150</v>
      </c>
      <c r="O82" s="1758">
        <v>150</v>
      </c>
      <c r="P82" s="1757" t="s">
        <v>494</v>
      </c>
    </row>
    <row r="83" spans="9:19">
      <c r="I83" s="1821" t="s">
        <v>498</v>
      </c>
      <c r="J83" s="1822" t="s">
        <v>498</v>
      </c>
      <c r="K83" s="1757" t="s">
        <v>614</v>
      </c>
      <c r="L83" s="1821" t="s">
        <v>614</v>
      </c>
      <c r="M83" s="1758">
        <v>0</v>
      </c>
      <c r="N83" s="1758">
        <v>51</v>
      </c>
      <c r="O83" s="1758">
        <v>102</v>
      </c>
      <c r="P83" s="1757" t="s">
        <v>498</v>
      </c>
    </row>
    <row r="84" spans="9:19">
      <c r="I84" s="1823" t="s">
        <v>503</v>
      </c>
      <c r="J84" s="1824" t="s">
        <v>503</v>
      </c>
      <c r="K84" s="1757" t="s">
        <v>615</v>
      </c>
      <c r="L84" s="1823" t="s">
        <v>615</v>
      </c>
      <c r="M84" s="1758">
        <v>51</v>
      </c>
      <c r="N84" s="1758">
        <v>153</v>
      </c>
      <c r="O84" s="1758">
        <v>102</v>
      </c>
      <c r="P84" s="1757" t="s">
        <v>503</v>
      </c>
    </row>
    <row r="85" spans="9:19">
      <c r="I85" s="1825" t="s">
        <v>507</v>
      </c>
      <c r="J85" s="1826" t="s">
        <v>507</v>
      </c>
      <c r="K85" s="1757" t="s">
        <v>616</v>
      </c>
      <c r="L85" s="1825" t="s">
        <v>616</v>
      </c>
      <c r="M85" s="1758">
        <v>0</v>
      </c>
      <c r="N85" s="1758">
        <v>51</v>
      </c>
      <c r="O85" s="1758">
        <v>0</v>
      </c>
      <c r="P85" s="1757" t="s">
        <v>507</v>
      </c>
      <c r="S85" s="1654"/>
    </row>
    <row r="86" spans="9:19">
      <c r="I86" s="1827" t="s">
        <v>511</v>
      </c>
      <c r="J86" s="1828" t="s">
        <v>511</v>
      </c>
      <c r="K86" s="1757" t="s">
        <v>617</v>
      </c>
      <c r="L86" s="1827" t="s">
        <v>617</v>
      </c>
      <c r="M86" s="1758">
        <v>51</v>
      </c>
      <c r="N86" s="1758">
        <v>51</v>
      </c>
      <c r="O86" s="1758">
        <v>0</v>
      </c>
      <c r="P86" s="1757" t="s">
        <v>511</v>
      </c>
    </row>
    <row r="87" spans="9:19">
      <c r="I87" s="1829" t="s">
        <v>515</v>
      </c>
      <c r="J87" s="1830" t="s">
        <v>515</v>
      </c>
      <c r="K87" s="1757" t="s">
        <v>618</v>
      </c>
      <c r="L87" s="1829" t="s">
        <v>618</v>
      </c>
      <c r="M87" s="1758">
        <v>153</v>
      </c>
      <c r="N87" s="1758">
        <v>51</v>
      </c>
      <c r="O87" s="1758">
        <v>0</v>
      </c>
      <c r="P87" s="1757" t="s">
        <v>515</v>
      </c>
    </row>
    <row r="88" spans="9:19">
      <c r="I88" s="1767" t="s">
        <v>519</v>
      </c>
      <c r="J88" s="1768" t="s">
        <v>519</v>
      </c>
      <c r="K88" s="1757" t="s">
        <v>593</v>
      </c>
      <c r="L88" s="1767" t="s">
        <v>593</v>
      </c>
      <c r="M88" s="1758">
        <v>153</v>
      </c>
      <c r="N88" s="1758">
        <v>51</v>
      </c>
      <c r="O88" s="1758">
        <v>102</v>
      </c>
      <c r="P88" s="1757" t="s">
        <v>519</v>
      </c>
    </row>
    <row r="89" spans="9:19">
      <c r="I89" s="1831" t="s">
        <v>524</v>
      </c>
      <c r="J89" s="1832" t="s">
        <v>524</v>
      </c>
      <c r="K89" s="1757" t="s">
        <v>619</v>
      </c>
      <c r="L89" s="1831" t="s">
        <v>619</v>
      </c>
      <c r="M89" s="1758">
        <v>51</v>
      </c>
      <c r="N89" s="1758">
        <v>51</v>
      </c>
      <c r="O89" s="1758">
        <v>153</v>
      </c>
      <c r="P89" s="1757" t="s">
        <v>524</v>
      </c>
    </row>
    <row r="90" spans="9:19">
      <c r="I90" s="1833" t="s">
        <v>529</v>
      </c>
      <c r="J90" s="1834" t="s">
        <v>529</v>
      </c>
      <c r="K90" s="1757" t="s">
        <v>620</v>
      </c>
      <c r="L90" s="1833" t="s">
        <v>620</v>
      </c>
      <c r="M90" s="1758">
        <v>51</v>
      </c>
      <c r="N90" s="1758">
        <v>51</v>
      </c>
      <c r="O90" s="1758">
        <v>51</v>
      </c>
      <c r="P90" s="1757" t="s">
        <v>529</v>
      </c>
    </row>
    <row r="91" spans="9:19" ht="15" customHeight="1">
      <c r="I91" s="4816" t="s">
        <v>621</v>
      </c>
      <c r="J91" s="4817"/>
      <c r="K91" s="4817"/>
      <c r="L91" s="4817"/>
      <c r="M91" s="4817"/>
      <c r="N91" s="4817"/>
      <c r="O91" s="4817"/>
      <c r="P91" s="4818"/>
    </row>
    <row r="92" spans="9:19">
      <c r="I92" s="4819"/>
      <c r="J92" s="4820"/>
      <c r="K92" s="4820"/>
      <c r="L92" s="4820"/>
      <c r="M92" s="4820"/>
      <c r="N92" s="4820"/>
      <c r="O92" s="4820"/>
      <c r="P92" s="4821"/>
    </row>
    <row r="93" spans="9:19">
      <c r="I93" s="4810" t="s">
        <v>622</v>
      </c>
      <c r="J93" s="4811"/>
      <c r="K93" s="4811"/>
      <c r="L93" s="4811"/>
      <c r="M93" s="4811"/>
      <c r="N93" s="4811"/>
      <c r="O93" s="4811"/>
      <c r="P93" s="4812"/>
    </row>
    <row r="94" spans="9:19">
      <c r="I94" s="4810"/>
      <c r="J94" s="4811"/>
      <c r="K94" s="4811"/>
      <c r="L94" s="4811"/>
      <c r="M94" s="4811"/>
      <c r="N94" s="4811"/>
      <c r="O94" s="4811"/>
      <c r="P94" s="4812"/>
    </row>
    <row r="95" spans="9:19">
      <c r="I95" s="4813"/>
      <c r="J95" s="4814"/>
      <c r="K95" s="4814"/>
      <c r="L95" s="4814"/>
      <c r="M95" s="4814"/>
      <c r="N95" s="4814"/>
      <c r="O95" s="4814"/>
      <c r="P95" s="4815"/>
    </row>
    <row r="97" spans="9:16" ht="18.75">
      <c r="I97" s="1835" t="s">
        <v>623</v>
      </c>
      <c r="J97" s="217"/>
      <c r="K97" s="217"/>
      <c r="L97" s="217"/>
      <c r="M97" s="217"/>
      <c r="N97" s="217"/>
      <c r="O97" s="217"/>
      <c r="P97" s="217"/>
    </row>
    <row r="98" spans="9:16" ht="18.75">
      <c r="I98" s="1835" t="s">
        <v>624</v>
      </c>
      <c r="J98" s="217"/>
      <c r="K98" s="217"/>
      <c r="L98" s="217"/>
      <c r="M98" s="217"/>
      <c r="N98" s="217"/>
      <c r="O98" s="217"/>
      <c r="P98" s="217"/>
    </row>
  </sheetData>
  <mergeCells count="49">
    <mergeCell ref="I93:P95"/>
    <mergeCell ref="E41:G41"/>
    <mergeCell ref="E42:G42"/>
    <mergeCell ref="E43:G43"/>
    <mergeCell ref="E44:G44"/>
    <mergeCell ref="E45:G45"/>
    <mergeCell ref="I91:P92"/>
    <mergeCell ref="E40:G40"/>
    <mergeCell ref="E29:G29"/>
    <mergeCell ref="E30:G30"/>
    <mergeCell ref="E31:G31"/>
    <mergeCell ref="E32:G32"/>
    <mergeCell ref="E33:G33"/>
    <mergeCell ref="E34:G34"/>
    <mergeCell ref="E35:G35"/>
    <mergeCell ref="E36:G36"/>
    <mergeCell ref="E37:G37"/>
    <mergeCell ref="E38:G38"/>
    <mergeCell ref="E39:G39"/>
    <mergeCell ref="E26:G26"/>
    <mergeCell ref="B18:C18"/>
    <mergeCell ref="E18:G18"/>
    <mergeCell ref="E19:G19"/>
    <mergeCell ref="B20:C20"/>
    <mergeCell ref="E20:G20"/>
    <mergeCell ref="E21:G21"/>
    <mergeCell ref="B22:C22"/>
    <mergeCell ref="E22:G22"/>
    <mergeCell ref="E23:G23"/>
    <mergeCell ref="E24:G24"/>
    <mergeCell ref="E25:G25"/>
    <mergeCell ref="E15:G15"/>
    <mergeCell ref="I15:P16"/>
    <mergeCell ref="B16:C16"/>
    <mergeCell ref="E16:G16"/>
    <mergeCell ref="E17:G17"/>
    <mergeCell ref="I17:P17"/>
    <mergeCell ref="E11:G11"/>
    <mergeCell ref="B12:C12"/>
    <mergeCell ref="E12:G12"/>
    <mergeCell ref="E13:G13"/>
    <mergeCell ref="B14:C14"/>
    <mergeCell ref="E14:G14"/>
    <mergeCell ref="B6:G6"/>
    <mergeCell ref="I6:P6"/>
    <mergeCell ref="B8:C8"/>
    <mergeCell ref="E8:G8"/>
    <mergeCell ref="B10:C10"/>
    <mergeCell ref="E10:G10"/>
  </mergeCells>
  <hyperlinks>
    <hyperlink ref="I15" r:id="rId1" xr:uid="{3530C0AE-E96B-4CC4-9672-95C1EF95F0DE}"/>
    <hyperlink ref="I91" r:id="rId2" location="dpalette" display="http://dmcritchie.mvps.org/excel/colors.htm - dpalette" xr:uid="{08E724D9-1265-4FFA-8CB6-01A531DC3E67}"/>
    <hyperlink ref="S7" r:id="rId3" xr:uid="{C21BFE69-40EB-4BEF-9F3A-E14A4C8C9158}"/>
    <hyperlink ref="S10" r:id="rId4" xr:uid="{31395C51-FD49-453A-A02A-690BB74A0713}"/>
    <hyperlink ref="S13" r:id="rId5" xr:uid="{517C3B6A-3A67-4BC0-8407-A63F5262F885}"/>
    <hyperlink ref="S16" r:id="rId6" xr:uid="{E8CBC694-52BF-4749-A3EA-04B5F4EB1624}"/>
  </hyperlink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C429-ECB3-46B3-947B-E08E595B0CC4}">
  <dimension ref="A1:AT140"/>
  <sheetViews>
    <sheetView showZeros="0" zoomScaleNormal="100" workbookViewId="0">
      <selection activeCell="AY33" sqref="AY33"/>
    </sheetView>
  </sheetViews>
  <sheetFormatPr baseColWidth="10" defaultColWidth="11.42578125" defaultRowHeight="12.75"/>
  <cols>
    <col min="1" max="1" width="3.42578125" style="72" customWidth="1"/>
    <col min="2" max="3" width="7.7109375" style="72" customWidth="1"/>
    <col min="4" max="4" width="1.140625" style="72" customWidth="1"/>
    <col min="5" max="5" width="21.7109375" style="72" customWidth="1"/>
    <col min="6" max="6" width="5.7109375" style="72" customWidth="1"/>
    <col min="7" max="7" width="7.7109375" style="72" customWidth="1"/>
    <col min="8" max="12" width="10.7109375" style="72" customWidth="1"/>
    <col min="13" max="13" width="2.28515625" style="72" customWidth="1"/>
    <col min="14" max="14" width="3.42578125" style="72" customWidth="1"/>
    <col min="15" max="16" width="7.7109375" style="72" customWidth="1"/>
    <col min="17" max="17" width="1.140625" style="72" customWidth="1"/>
    <col min="18" max="18" width="21.7109375" style="72" customWidth="1"/>
    <col min="19" max="19" width="5.7109375" style="72" customWidth="1"/>
    <col min="20" max="20" width="7.7109375" style="72" customWidth="1"/>
    <col min="21" max="25" width="10.7109375" style="72" customWidth="1"/>
    <col min="26" max="26" width="2.28515625" style="72" customWidth="1"/>
    <col min="27" max="27" width="3.42578125" style="72" customWidth="1"/>
    <col min="28" max="29" width="7.7109375" style="72" customWidth="1"/>
    <col min="30" max="30" width="1.140625" style="72" customWidth="1"/>
    <col min="31" max="31" width="21.7109375" style="72" customWidth="1"/>
    <col min="32" max="32" width="5.7109375" style="72" customWidth="1"/>
    <col min="33" max="33" width="7.7109375" style="72" customWidth="1"/>
    <col min="34" max="38" width="10.7109375" style="72" customWidth="1"/>
    <col min="39" max="39" width="1.7109375" style="72" customWidth="1"/>
    <col min="40" max="40" width="11.42578125" style="72"/>
    <col min="41" max="43" width="12.7109375" style="72" customWidth="1"/>
    <col min="44" max="44" width="11.42578125" style="72"/>
    <col min="45" max="46" width="14.7109375" style="72" customWidth="1"/>
    <col min="47" max="16384" width="11.42578125" style="72"/>
  </cols>
  <sheetData>
    <row r="1" spans="1:46" ht="13.5" thickBot="1">
      <c r="AM1" s="1988"/>
      <c r="AN1" s="1988"/>
      <c r="AO1" s="1988"/>
      <c r="AP1" s="1988"/>
      <c r="AQ1" s="1988"/>
      <c r="AR1" s="1988"/>
    </row>
    <row r="2" spans="1:46" ht="15" customHeight="1">
      <c r="A2" s="3281" t="s">
        <v>62</v>
      </c>
      <c r="B2" s="3283" t="s">
        <v>6819</v>
      </c>
      <c r="C2" s="3283"/>
      <c r="D2" s="3283"/>
      <c r="E2" s="3283"/>
      <c r="F2" s="3283"/>
      <c r="G2" s="3283"/>
      <c r="H2" s="3283"/>
      <c r="I2" s="3283"/>
      <c r="J2" s="3283"/>
      <c r="K2" s="3283"/>
      <c r="L2" s="3283"/>
      <c r="M2" s="3283"/>
      <c r="N2" s="3283"/>
      <c r="O2" s="3283"/>
      <c r="P2" s="3283"/>
      <c r="Q2" s="3283"/>
      <c r="R2" s="3283"/>
      <c r="S2" s="3283"/>
      <c r="T2" s="3283"/>
      <c r="U2" s="3283"/>
      <c r="V2" s="3283"/>
      <c r="W2" s="3283"/>
      <c r="X2" s="3283"/>
      <c r="Y2" s="3283"/>
      <c r="Z2" s="3283"/>
      <c r="AA2" s="3283"/>
      <c r="AB2" s="3283"/>
      <c r="AC2" s="3283"/>
      <c r="AD2" s="3283"/>
      <c r="AE2" s="3283"/>
      <c r="AF2" s="3283"/>
      <c r="AG2" s="3283"/>
      <c r="AH2" s="3283"/>
      <c r="AI2" s="3283"/>
      <c r="AJ2" s="3283"/>
      <c r="AK2" s="3283"/>
      <c r="AL2" s="3284"/>
      <c r="AM2" s="1988"/>
      <c r="AN2" s="1988"/>
      <c r="AO2" s="2052" t="s">
        <v>6826</v>
      </c>
      <c r="AP2" s="2053"/>
      <c r="AQ2" s="2054"/>
    </row>
    <row r="3" spans="1:46" ht="15" customHeight="1">
      <c r="A3" s="3282"/>
      <c r="B3" s="3285"/>
      <c r="C3" s="3285"/>
      <c r="D3" s="3285"/>
      <c r="E3" s="3285"/>
      <c r="F3" s="3285"/>
      <c r="G3" s="3285"/>
      <c r="H3" s="3285"/>
      <c r="I3" s="3285"/>
      <c r="J3" s="3285"/>
      <c r="K3" s="3285"/>
      <c r="L3" s="3285"/>
      <c r="M3" s="3285"/>
      <c r="N3" s="3285"/>
      <c r="O3" s="3285"/>
      <c r="P3" s="3285"/>
      <c r="Q3" s="3285"/>
      <c r="R3" s="3285"/>
      <c r="S3" s="3285"/>
      <c r="T3" s="3285"/>
      <c r="U3" s="3285"/>
      <c r="V3" s="3285"/>
      <c r="W3" s="3285"/>
      <c r="X3" s="3285"/>
      <c r="Y3" s="3285"/>
      <c r="Z3" s="3285"/>
      <c r="AA3" s="3285"/>
      <c r="AB3" s="3285"/>
      <c r="AC3" s="3285"/>
      <c r="AD3" s="3285"/>
      <c r="AE3" s="3285"/>
      <c r="AF3" s="3285"/>
      <c r="AG3" s="3285"/>
      <c r="AH3" s="3285"/>
      <c r="AI3" s="3285"/>
      <c r="AJ3" s="3285"/>
      <c r="AK3" s="3285"/>
      <c r="AL3" s="3286"/>
      <c r="AM3" s="1988"/>
      <c r="AN3" s="1988"/>
      <c r="AO3" s="2055" t="s">
        <v>6825</v>
      </c>
      <c r="AP3" s="2056"/>
      <c r="AQ3" s="2057"/>
    </row>
    <row r="4" spans="1:46" ht="15" customHeight="1" thickBot="1">
      <c r="A4" s="3282"/>
      <c r="B4" s="1857" t="s">
        <v>6818</v>
      </c>
      <c r="C4" s="1857"/>
      <c r="D4" s="1857"/>
      <c r="E4" s="1857"/>
      <c r="F4" s="1857"/>
      <c r="G4" s="1857"/>
      <c r="H4" s="1857"/>
      <c r="I4" s="1857"/>
      <c r="J4" s="1857"/>
      <c r="K4" s="1857"/>
      <c r="L4" s="1857"/>
      <c r="M4" s="1857"/>
      <c r="N4" s="1857"/>
      <c r="O4" s="1857"/>
      <c r="P4" s="1857"/>
      <c r="Q4" s="1857"/>
      <c r="R4" s="1857"/>
      <c r="S4" s="1857"/>
      <c r="T4" s="1857"/>
      <c r="U4" s="1857"/>
      <c r="V4" s="1857"/>
      <c r="W4" s="1857"/>
      <c r="X4" s="1857"/>
      <c r="Y4" s="1857"/>
      <c r="Z4" s="1857"/>
      <c r="AA4" s="1857"/>
      <c r="AB4" s="1857"/>
      <c r="AC4" s="1857"/>
      <c r="AD4" s="1857"/>
      <c r="AE4" s="1857"/>
      <c r="AF4" s="1858" t="s">
        <v>0</v>
      </c>
      <c r="AG4" s="3287">
        <f ca="1">NOW()</f>
        <v>44676.419863541669</v>
      </c>
      <c r="AH4" s="3287"/>
      <c r="AI4" s="3287"/>
      <c r="AJ4" s="3287"/>
      <c r="AK4" s="3287"/>
      <c r="AL4" s="3288"/>
      <c r="AM4" s="1988"/>
      <c r="AN4" s="1988"/>
      <c r="AO4" s="2058" t="s">
        <v>6828</v>
      </c>
      <c r="AP4" s="2059"/>
      <c r="AQ4" s="2060"/>
    </row>
    <row r="5" spans="1:46" ht="15" customHeight="1" thickBot="1">
      <c r="B5" s="1922" t="s">
        <v>127</v>
      </c>
      <c r="C5" s="1923" t="str">
        <f ca="1">CELL("nomfichier")</f>
        <v>E:\0-UPRT\1-UPRT.FR-SITE-WEB\ff-fiches-fabrications\ff-fiches-fabrication-maj-08-2020\12.colonnes\[FP.12.colonnes.B.xlsx]Nota</v>
      </c>
      <c r="D5" s="1923"/>
      <c r="E5" s="1913"/>
      <c r="F5" s="1913"/>
      <c r="G5" s="1913"/>
      <c r="H5" s="1913"/>
      <c r="I5" s="1913"/>
      <c r="J5" s="1913"/>
      <c r="K5" s="1913"/>
      <c r="L5" s="1913"/>
      <c r="M5" s="1909"/>
      <c r="O5" s="1922" t="s">
        <v>127</v>
      </c>
      <c r="P5" s="1923" t="str">
        <f ca="1">CELL("nomfichier")</f>
        <v>E:\0-UPRT\1-UPRT.FR-SITE-WEB\ff-fiches-fabrications\ff-fiches-fabrication-maj-08-2020\12.colonnes\[FP.12.colonnes.B.xlsx]Nota</v>
      </c>
      <c r="Q5" s="1923"/>
      <c r="R5" s="1913"/>
      <c r="S5" s="1913"/>
      <c r="T5" s="1913"/>
      <c r="U5" s="1913"/>
      <c r="V5" s="1913"/>
      <c r="W5" s="1913"/>
      <c r="X5" s="1913"/>
      <c r="Y5" s="1913"/>
      <c r="Z5" s="1909"/>
      <c r="AB5" s="1922" t="s">
        <v>127</v>
      </c>
      <c r="AC5" s="1923" t="str">
        <f ca="1">CELL("nomfichier")</f>
        <v>E:\0-UPRT\1-UPRT.FR-SITE-WEB\ff-fiches-fabrications\ff-fiches-fabrication-maj-08-2020\12.colonnes\[FP.12.colonnes.B.xlsx]Nota</v>
      </c>
      <c r="AD5" s="1923"/>
      <c r="AE5" s="1913"/>
      <c r="AF5" s="1913"/>
      <c r="AG5" s="1913"/>
      <c r="AH5" s="1913"/>
      <c r="AI5" s="1913"/>
      <c r="AJ5" s="1913"/>
      <c r="AK5" s="1913"/>
      <c r="AL5" s="1913"/>
      <c r="AM5" s="1988"/>
      <c r="AN5" s="1988"/>
      <c r="AO5" s="1988"/>
      <c r="AP5" s="1988"/>
      <c r="AQ5" s="1988"/>
    </row>
    <row r="6" spans="1:46" s="245" customFormat="1" ht="15" customHeight="1">
      <c r="A6" s="3266" t="s">
        <v>62</v>
      </c>
      <c r="B6" s="3238" t="s">
        <v>6822</v>
      </c>
      <c r="C6" s="3238"/>
      <c r="D6" s="3238"/>
      <c r="E6" s="3238"/>
      <c r="F6" s="3238"/>
      <c r="G6" s="3238"/>
      <c r="H6" s="3238"/>
      <c r="I6" s="3238"/>
      <c r="J6" s="3238"/>
      <c r="K6" s="3238"/>
      <c r="L6" s="3240" t="s">
        <v>994</v>
      </c>
      <c r="M6" s="1931"/>
      <c r="N6" s="3266" t="s">
        <v>62</v>
      </c>
      <c r="O6" s="3238" t="s">
        <v>6822</v>
      </c>
      <c r="P6" s="3238"/>
      <c r="Q6" s="3238"/>
      <c r="R6" s="3238"/>
      <c r="S6" s="3238"/>
      <c r="T6" s="3238"/>
      <c r="U6" s="3238"/>
      <c r="V6" s="3238"/>
      <c r="W6" s="3238"/>
      <c r="X6" s="3238"/>
      <c r="Y6" s="3240" t="s">
        <v>994</v>
      </c>
      <c r="Z6" s="1931"/>
      <c r="AA6" s="3266" t="s">
        <v>62</v>
      </c>
      <c r="AB6" s="3238" t="s">
        <v>6822</v>
      </c>
      <c r="AC6" s="3238"/>
      <c r="AD6" s="3238"/>
      <c r="AE6" s="3238"/>
      <c r="AF6" s="3238"/>
      <c r="AG6" s="3238"/>
      <c r="AH6" s="3238"/>
      <c r="AI6" s="3238"/>
      <c r="AJ6" s="3238"/>
      <c r="AK6" s="3238"/>
      <c r="AL6" s="3240" t="s">
        <v>994</v>
      </c>
      <c r="AN6" s="1988"/>
      <c r="AO6" s="3246" t="s">
        <v>6747</v>
      </c>
      <c r="AP6" s="3247"/>
      <c r="AQ6" s="3248"/>
      <c r="AR6" s="72"/>
      <c r="AS6" s="3221" t="s">
        <v>7307</v>
      </c>
      <c r="AT6" s="3222"/>
    </row>
    <row r="7" spans="1:46" s="245" customFormat="1" ht="15" customHeight="1">
      <c r="A7" s="3267"/>
      <c r="B7" s="3239"/>
      <c r="C7" s="3239"/>
      <c r="D7" s="3239"/>
      <c r="E7" s="3239"/>
      <c r="F7" s="3239"/>
      <c r="G7" s="3239"/>
      <c r="H7" s="3239"/>
      <c r="I7" s="3239"/>
      <c r="J7" s="3239"/>
      <c r="K7" s="3239"/>
      <c r="L7" s="3241"/>
      <c r="N7" s="3267"/>
      <c r="O7" s="3239"/>
      <c r="P7" s="3239"/>
      <c r="Q7" s="3239"/>
      <c r="R7" s="3239"/>
      <c r="S7" s="3239"/>
      <c r="T7" s="3239"/>
      <c r="U7" s="3239"/>
      <c r="V7" s="3239"/>
      <c r="W7" s="3239"/>
      <c r="X7" s="3239"/>
      <c r="Y7" s="3241"/>
      <c r="AA7" s="3267"/>
      <c r="AB7" s="3239"/>
      <c r="AC7" s="3239"/>
      <c r="AD7" s="3239"/>
      <c r="AE7" s="3239"/>
      <c r="AF7" s="3239"/>
      <c r="AG7" s="3239"/>
      <c r="AH7" s="3239"/>
      <c r="AI7" s="3239"/>
      <c r="AJ7" s="3239"/>
      <c r="AK7" s="3239"/>
      <c r="AL7" s="3241"/>
      <c r="AN7" s="1987"/>
      <c r="AO7" s="3249"/>
      <c r="AP7" s="3250"/>
      <c r="AQ7" s="3251"/>
      <c r="AR7" s="72"/>
      <c r="AS7" s="3306" t="s">
        <v>7308</v>
      </c>
      <c r="AT7" s="3306"/>
    </row>
    <row r="8" spans="1:46" s="245" customFormat="1" ht="15" customHeight="1">
      <c r="A8" s="3263" t="str">
        <f>B6</f>
        <v>NOM DE LA RECETTE 10 lignes de produits</v>
      </c>
      <c r="B8" s="1924" t="s">
        <v>6748</v>
      </c>
      <c r="C8" s="1994" t="s">
        <v>6817</v>
      </c>
      <c r="D8" s="1925"/>
      <c r="E8" s="1925"/>
      <c r="F8" s="1925"/>
      <c r="G8" s="1926"/>
      <c r="H8" s="2090"/>
      <c r="I8" s="2091" t="s">
        <v>6808</v>
      </c>
      <c r="J8" s="1914"/>
      <c r="K8" s="3242" t="s">
        <v>6836</v>
      </c>
      <c r="L8" s="3243"/>
      <c r="N8" s="3263" t="str">
        <f>O6</f>
        <v>NOM DE LA RECETTE 10 lignes de produits</v>
      </c>
      <c r="O8" s="1924" t="s">
        <v>6748</v>
      </c>
      <c r="P8" s="1994" t="s">
        <v>6817</v>
      </c>
      <c r="Q8" s="1925"/>
      <c r="R8" s="1925"/>
      <c r="S8" s="1925"/>
      <c r="T8" s="1926"/>
      <c r="U8" s="2090"/>
      <c r="V8" s="2091" t="s">
        <v>6808</v>
      </c>
      <c r="W8" s="1914"/>
      <c r="X8" s="3242" t="s">
        <v>6836</v>
      </c>
      <c r="Y8" s="3243"/>
      <c r="AA8" s="3263" t="str">
        <f>AB6</f>
        <v>NOM DE LA RECETTE 10 lignes de produits</v>
      </c>
      <c r="AB8" s="1836" t="s">
        <v>6748</v>
      </c>
      <c r="AC8" s="2093" t="s">
        <v>6796</v>
      </c>
      <c r="AD8" s="2094"/>
      <c r="AE8" s="2094"/>
      <c r="AF8" s="2094"/>
      <c r="AG8" s="1837"/>
      <c r="AH8" s="2090"/>
      <c r="AI8" s="2091" t="s">
        <v>6808</v>
      </c>
      <c r="AJ8" s="2090"/>
      <c r="AK8" s="3242" t="s">
        <v>6836</v>
      </c>
      <c r="AL8" s="3243"/>
      <c r="AN8" s="1987"/>
      <c r="AO8" s="3249"/>
      <c r="AP8" s="3250"/>
      <c r="AQ8" s="3251"/>
      <c r="AR8" s="72"/>
      <c r="AS8" s="3307" t="s">
        <v>7309</v>
      </c>
      <c r="AT8" s="3308"/>
    </row>
    <row r="9" spans="1:46" s="245" customFormat="1" ht="15" customHeight="1">
      <c r="A9" s="3263"/>
      <c r="B9" s="1927" t="s">
        <v>6806</v>
      </c>
      <c r="C9" s="1928"/>
      <c r="D9" s="1928"/>
      <c r="E9" s="1914"/>
      <c r="F9" s="1914"/>
      <c r="G9" s="248"/>
      <c r="H9" s="3252">
        <v>20</v>
      </c>
      <c r="I9" s="2079" t="str">
        <f>C10</f>
        <v>Portions Adulte</v>
      </c>
      <c r="J9" s="2080"/>
      <c r="K9" s="3242"/>
      <c r="L9" s="3243"/>
      <c r="N9" s="3263"/>
      <c r="O9" s="1927" t="s">
        <v>6806</v>
      </c>
      <c r="P9" s="1928"/>
      <c r="Q9" s="1928"/>
      <c r="R9" s="1914"/>
      <c r="S9" s="1914"/>
      <c r="T9" s="248"/>
      <c r="U9" s="3252">
        <v>20</v>
      </c>
      <c r="V9" s="2079" t="str">
        <f>P10</f>
        <v>Portions Adulte</v>
      </c>
      <c r="W9" s="2080"/>
      <c r="X9" s="3242"/>
      <c r="Y9" s="3243"/>
      <c r="AA9" s="3263"/>
      <c r="AB9" s="1838" t="s">
        <v>6806</v>
      </c>
      <c r="AC9" s="256"/>
      <c r="AD9" s="256"/>
      <c r="AE9" s="2090"/>
      <c r="AF9" s="2090"/>
      <c r="AG9" s="248"/>
      <c r="AH9" s="3253">
        <v>20</v>
      </c>
      <c r="AI9" s="2079" t="str">
        <f>AC10</f>
        <v>Portions Adulte</v>
      </c>
      <c r="AJ9" s="2080"/>
      <c r="AK9" s="3242"/>
      <c r="AL9" s="3243"/>
      <c r="AN9" s="1987"/>
      <c r="AO9" s="3249"/>
      <c r="AP9" s="3250"/>
      <c r="AQ9" s="3251"/>
      <c r="AR9" s="72"/>
      <c r="AS9" s="3309"/>
      <c r="AT9" s="3310"/>
    </row>
    <row r="10" spans="1:46" s="245" customFormat="1" ht="15" customHeight="1">
      <c r="A10" s="3263"/>
      <c r="B10" s="1999">
        <v>10</v>
      </c>
      <c r="C10" s="1929" t="s">
        <v>6801</v>
      </c>
      <c r="D10" s="1929"/>
      <c r="E10" s="1930"/>
      <c r="F10" s="1931"/>
      <c r="G10" s="248"/>
      <c r="H10" s="3252"/>
      <c r="I10" s="2081">
        <f>(I12/H9)*1000</f>
        <v>8</v>
      </c>
      <c r="J10" s="2080"/>
      <c r="K10" s="3254" t="s">
        <v>26</v>
      </c>
      <c r="L10" s="3255"/>
      <c r="N10" s="3263"/>
      <c r="O10" s="1999">
        <v>10</v>
      </c>
      <c r="P10" s="1929" t="s">
        <v>6801</v>
      </c>
      <c r="Q10" s="1929"/>
      <c r="R10" s="1930"/>
      <c r="S10" s="1931"/>
      <c r="T10" s="248"/>
      <c r="U10" s="3252"/>
      <c r="V10" s="2081">
        <f>(V12/U9)*1000</f>
        <v>8</v>
      </c>
      <c r="W10" s="2080"/>
      <c r="X10" s="3254" t="s">
        <v>26</v>
      </c>
      <c r="Y10" s="3255"/>
      <c r="AA10" s="3263"/>
      <c r="AB10" s="2095">
        <v>10</v>
      </c>
      <c r="AC10" s="1839" t="s">
        <v>6801</v>
      </c>
      <c r="AD10" s="1839"/>
      <c r="AE10" s="2096"/>
      <c r="AG10" s="248"/>
      <c r="AH10" s="3253"/>
      <c r="AI10" s="2081">
        <f>(AI12/AH9)*1000</f>
        <v>158</v>
      </c>
      <c r="AJ10" s="2080"/>
      <c r="AK10" s="3256" t="s">
        <v>26</v>
      </c>
      <c r="AL10" s="3255"/>
      <c r="AN10" s="1987"/>
      <c r="AO10" s="3257" t="s">
        <v>1906</v>
      </c>
      <c r="AP10" s="3258"/>
      <c r="AQ10" s="3259"/>
      <c r="AR10" s="1987"/>
      <c r="AS10" s="3311"/>
      <c r="AT10" s="3312"/>
    </row>
    <row r="11" spans="1:46" s="245" customFormat="1" ht="15" customHeight="1">
      <c r="A11" s="3263"/>
      <c r="B11" s="2002">
        <f>C24</f>
        <v>0.16</v>
      </c>
      <c r="C11" s="2001">
        <f>(B11/B10)*1000</f>
        <v>16</v>
      </c>
      <c r="D11" s="1932"/>
      <c r="F11" s="1933"/>
      <c r="G11" s="1934"/>
      <c r="H11" s="746" t="s">
        <v>2</v>
      </c>
      <c r="I11" s="746" t="s">
        <v>753</v>
      </c>
      <c r="J11" s="746" t="s">
        <v>754</v>
      </c>
      <c r="K11" s="3245">
        <f>SUM(L14:L23)</f>
        <v>0.32</v>
      </c>
      <c r="L11" s="3237"/>
      <c r="N11" s="3263"/>
      <c r="O11" s="2002">
        <f>P24</f>
        <v>0.16</v>
      </c>
      <c r="P11" s="2001">
        <f>(O11/O10)*1000</f>
        <v>16</v>
      </c>
      <c r="Q11" s="1932"/>
      <c r="S11" s="1933"/>
      <c r="T11" s="1934"/>
      <c r="U11" s="746" t="s">
        <v>2</v>
      </c>
      <c r="V11" s="746" t="s">
        <v>753</v>
      </c>
      <c r="W11" s="746" t="s">
        <v>754</v>
      </c>
      <c r="X11" s="3245">
        <f>SUM(Y14:Y23)</f>
        <v>0.32</v>
      </c>
      <c r="Y11" s="3237"/>
      <c r="AA11" s="3263"/>
      <c r="AB11" s="2097">
        <f>AC27</f>
        <v>1.66</v>
      </c>
      <c r="AC11" s="2081">
        <f>(AB11/AB10)*1000</f>
        <v>165.99999999999997</v>
      </c>
      <c r="AD11" s="1840"/>
      <c r="AF11" s="1841"/>
      <c r="AG11" s="1842"/>
      <c r="AH11" s="746" t="s">
        <v>2</v>
      </c>
      <c r="AI11" s="746" t="s">
        <v>753</v>
      </c>
      <c r="AJ11" s="746" t="s">
        <v>754</v>
      </c>
      <c r="AK11" s="3236">
        <f>SUM(AL14:AL26)</f>
        <v>3.32</v>
      </c>
      <c r="AL11" s="3237"/>
      <c r="AN11" s="1987"/>
      <c r="AO11" s="3205"/>
      <c r="AP11" s="1985"/>
      <c r="AQ11" s="3325" t="s">
        <v>6804</v>
      </c>
      <c r="AR11" s="1987"/>
      <c r="AS11" s="3223" t="s">
        <v>7310</v>
      </c>
      <c r="AT11" s="3223"/>
    </row>
    <row r="12" spans="1:46" s="245" customFormat="1" ht="15" customHeight="1">
      <c r="A12" s="3263"/>
      <c r="B12" s="1935" t="s">
        <v>23</v>
      </c>
      <c r="C12" s="1936" t="s">
        <v>25</v>
      </c>
      <c r="D12" s="1937" t="s">
        <v>6749</v>
      </c>
      <c r="E12" s="1921" t="s">
        <v>1780</v>
      </c>
      <c r="F12" s="1921"/>
      <c r="G12" s="1921" t="s">
        <v>24</v>
      </c>
      <c r="H12" s="2084">
        <f>J12-I12</f>
        <v>0.16</v>
      </c>
      <c r="I12" s="2082">
        <f>SUM(I14:I23)</f>
        <v>0.16</v>
      </c>
      <c r="J12" s="2083">
        <f>SUM(J14:J23)</f>
        <v>0.32</v>
      </c>
      <c r="K12" s="1938" t="s">
        <v>308</v>
      </c>
      <c r="L12" s="2072">
        <f>K11/H9</f>
        <v>1.6E-2</v>
      </c>
      <c r="N12" s="3263"/>
      <c r="O12" s="1935" t="s">
        <v>23</v>
      </c>
      <c r="P12" s="1936" t="s">
        <v>25</v>
      </c>
      <c r="Q12" s="1937" t="s">
        <v>6749</v>
      </c>
      <c r="R12" s="1921" t="s">
        <v>1780</v>
      </c>
      <c r="S12" s="1921"/>
      <c r="T12" s="1921" t="s">
        <v>24</v>
      </c>
      <c r="U12" s="2084">
        <f>W12-V12</f>
        <v>0.16</v>
      </c>
      <c r="V12" s="2082">
        <f>SUM(V14:V23)</f>
        <v>0.16</v>
      </c>
      <c r="W12" s="2083">
        <f>SUM(W14:W23)</f>
        <v>0.32</v>
      </c>
      <c r="X12" s="1938" t="s">
        <v>308</v>
      </c>
      <c r="Y12" s="1949">
        <f>X11/U9</f>
        <v>1.6E-2</v>
      </c>
      <c r="AA12" s="3263"/>
      <c r="AB12" s="1935" t="s">
        <v>23</v>
      </c>
      <c r="AC12" s="1936" t="s">
        <v>25</v>
      </c>
      <c r="AD12" s="1937" t="s">
        <v>6749</v>
      </c>
      <c r="AE12" s="1921" t="s">
        <v>1780</v>
      </c>
      <c r="AF12" s="1921"/>
      <c r="AG12" s="1921" t="s">
        <v>24</v>
      </c>
      <c r="AH12" s="2084">
        <f>AJ12-AI12</f>
        <v>0.1599999999999997</v>
      </c>
      <c r="AI12" s="2098">
        <f>SUM(AI14:AI26)</f>
        <v>3.16</v>
      </c>
      <c r="AJ12" s="2083">
        <f>SUM(AJ14:AJ26)</f>
        <v>3.32</v>
      </c>
      <c r="AK12" s="2099" t="s">
        <v>308</v>
      </c>
      <c r="AL12" s="2072">
        <f>AK11/AH9</f>
        <v>0.16599999999999998</v>
      </c>
      <c r="AN12" s="1987"/>
      <c r="AO12" s="3205"/>
      <c r="AP12" s="1986" t="s">
        <v>6791</v>
      </c>
      <c r="AQ12" s="3325"/>
      <c r="AR12" s="1987"/>
      <c r="AS12" s="3313" t="s">
        <v>6963</v>
      </c>
      <c r="AT12" s="3314"/>
    </row>
    <row r="13" spans="1:46" s="245" customFormat="1" ht="15" customHeight="1">
      <c r="A13" s="3263"/>
      <c r="B13" s="3265" t="s">
        <v>1158</v>
      </c>
      <c r="C13" s="3265"/>
      <c r="D13" s="1940">
        <f>IF(ISBLANK(A13),C13,A13*C13)</f>
        <v>0</v>
      </c>
      <c r="E13" s="1844" t="s">
        <v>1145</v>
      </c>
      <c r="F13" s="1844"/>
      <c r="G13" s="1996" t="s">
        <v>1172</v>
      </c>
      <c r="H13" s="1996" t="s">
        <v>1186</v>
      </c>
      <c r="I13" s="1996"/>
      <c r="J13" s="1915"/>
      <c r="K13" s="1915" t="s">
        <v>1198</v>
      </c>
      <c r="L13" s="1941"/>
      <c r="N13" s="3263"/>
      <c r="O13" s="3265" t="s">
        <v>1158</v>
      </c>
      <c r="P13" s="3265"/>
      <c r="Q13" s="1940">
        <f>IF(ISBLANK(N13),P13,N13*P13)</f>
        <v>0</v>
      </c>
      <c r="R13" s="1844" t="s">
        <v>1145</v>
      </c>
      <c r="S13" s="1844"/>
      <c r="T13" s="1996" t="s">
        <v>1172</v>
      </c>
      <c r="U13" s="1996" t="s">
        <v>1186</v>
      </c>
      <c r="V13" s="1996"/>
      <c r="W13" s="1915"/>
      <c r="X13" s="1915" t="s">
        <v>1198</v>
      </c>
      <c r="Y13" s="1941"/>
      <c r="AA13" s="3263"/>
      <c r="AB13" s="3265" t="s">
        <v>1158</v>
      </c>
      <c r="AC13" s="3265"/>
      <c r="AD13" s="1843">
        <f>IF(ISBLANK(AA13),AC13,AA13*AC13)</f>
        <v>0</v>
      </c>
      <c r="AE13" s="1844" t="s">
        <v>1145</v>
      </c>
      <c r="AF13" s="1844"/>
      <c r="AG13" s="2100" t="s">
        <v>1172</v>
      </c>
      <c r="AH13" s="2100" t="s">
        <v>1186</v>
      </c>
      <c r="AI13" s="2100"/>
      <c r="AJ13" s="274"/>
      <c r="AK13" s="274" t="s">
        <v>1198</v>
      </c>
      <c r="AL13" s="1941"/>
      <c r="AN13" s="1987"/>
      <c r="AO13" s="3278" t="s">
        <v>5391</v>
      </c>
      <c r="AP13" s="3279" t="s">
        <v>6803</v>
      </c>
      <c r="AQ13" s="3280"/>
      <c r="AR13" s="1987"/>
      <c r="AS13" s="3315"/>
      <c r="AT13" s="3316"/>
    </row>
    <row r="14" spans="1:46" s="245" customFormat="1" ht="15" customHeight="1">
      <c r="A14" s="3263"/>
      <c r="B14" s="2064">
        <v>2</v>
      </c>
      <c r="C14" s="2065">
        <v>0.08</v>
      </c>
      <c r="D14" s="1845">
        <f t="shared" ref="D14:D15" si="0">IF(ISTEXT(B14),0,IF(ISBLANK(B14),C14,B14*C14))</f>
        <v>0.16</v>
      </c>
      <c r="E14" s="2015" t="s">
        <v>356</v>
      </c>
      <c r="F14" s="2087">
        <f>IF(B10&lt;=0,0,IF(ISTEXT(B14),B14,IF(ISBLANK(B14),"",(B14/B10)*H9)))</f>
        <v>4</v>
      </c>
      <c r="G14" s="1997"/>
      <c r="H14" s="1998">
        <v>50</v>
      </c>
      <c r="I14" s="1995">
        <f>((J14-(J14*H14%)))</f>
        <v>0.16</v>
      </c>
      <c r="J14" s="1910">
        <f>(D14/B10)*H9</f>
        <v>0.32</v>
      </c>
      <c r="K14" s="1917">
        <v>1</v>
      </c>
      <c r="L14" s="1918">
        <f>IF(ISBLANK(K14),0,IF(ISTEXT(B14),0,IF(D14=0,F14*K14,(J14*K14))))</f>
        <v>0.32</v>
      </c>
      <c r="N14" s="3263"/>
      <c r="O14" s="2064">
        <v>2</v>
      </c>
      <c r="P14" s="2065">
        <v>0.08</v>
      </c>
      <c r="Q14" s="1845">
        <f t="shared" ref="Q14:Q23" si="1">IF(ISTEXT(O14),0,IF(ISBLANK(O14),P14,O14*P14))</f>
        <v>0.16</v>
      </c>
      <c r="R14" s="2015" t="s">
        <v>356</v>
      </c>
      <c r="S14" s="2087">
        <f>IF(O10&lt;=0,0,IF(ISTEXT(O14),O14,IF(ISBLANK(O14),"",(O14/O10)*U9)))</f>
        <v>4</v>
      </c>
      <c r="T14" s="1997"/>
      <c r="U14" s="1998">
        <v>50</v>
      </c>
      <c r="V14" s="1995">
        <f>((W14-(W14*U14%)))</f>
        <v>0.16</v>
      </c>
      <c r="W14" s="1910">
        <f>(Q14/O10)*U9</f>
        <v>0.32</v>
      </c>
      <c r="X14" s="1917">
        <v>1</v>
      </c>
      <c r="Y14" s="1918">
        <f>IF(ISBLANK(X14),0,IF(ISTEXT(O14),0,IF(Q14=0,S14*X14,(W14*X14))))</f>
        <v>0.32</v>
      </c>
      <c r="AA14" s="3263"/>
      <c r="AB14" s="2064"/>
      <c r="AC14" s="2065">
        <v>1.5</v>
      </c>
      <c r="AD14" s="1845">
        <f t="shared" ref="AD14:AD19" si="2">IF(ISTEXT(AB14),0,IF(ISBLANK(AB14),AC14,AB14*AC14))</f>
        <v>1.5</v>
      </c>
      <c r="AE14" s="2103" t="s">
        <v>6837</v>
      </c>
      <c r="AF14" s="2087" t="str">
        <f>IF(AB10&lt;=0,0,IF(ISTEXT(AB14),AB14,IF(ISBLANK(AB14),"",(AB14/AB10)*AH9)))</f>
        <v/>
      </c>
      <c r="AG14" s="2104"/>
      <c r="AH14" s="2105"/>
      <c r="AI14" s="1995">
        <f t="shared" ref="AI14:AI26" si="3">((AJ14-(AJ14*AH14%)))</f>
        <v>3</v>
      </c>
      <c r="AJ14" s="1910">
        <f>(AD14/AB10)*AH9</f>
        <v>3</v>
      </c>
      <c r="AK14" s="1917">
        <v>1</v>
      </c>
      <c r="AL14" s="1918">
        <f t="shared" ref="AL14:AL26" si="4">AK14*AJ14</f>
        <v>3</v>
      </c>
      <c r="AN14" s="1987"/>
      <c r="AO14" s="3278"/>
      <c r="AP14" s="3279"/>
      <c r="AQ14" s="3280"/>
      <c r="AR14" s="1987"/>
      <c r="AS14" s="72"/>
      <c r="AT14" s="72"/>
    </row>
    <row r="15" spans="1:46" s="245" customFormat="1" ht="15" customHeight="1">
      <c r="A15" s="3263"/>
      <c r="B15" s="2064"/>
      <c r="C15" s="2065"/>
      <c r="D15" s="1845">
        <f t="shared" si="0"/>
        <v>0</v>
      </c>
      <c r="E15" s="2016"/>
      <c r="F15" s="2088" t="str">
        <f>IF(B10&lt;=0,0,IF(ISTEXT(B15),B15,IF(ISBLANK(B15),"",(B15/B10)*H9)))</f>
        <v/>
      </c>
      <c r="G15" s="1997"/>
      <c r="H15" s="1998"/>
      <c r="I15" s="2013">
        <f t="shared" ref="I15:I23" si="5">((J15-(J15*H15%)))</f>
        <v>0</v>
      </c>
      <c r="J15" s="1911">
        <f>(D15/B10)*H9</f>
        <v>0</v>
      </c>
      <c r="K15" s="1917"/>
      <c r="L15" s="1919">
        <f t="shared" ref="L15:L23" si="6">IF(ISBLANK(K15),0,IF(ISTEXT(B15),0,IF(D15=0,F15*K15,(J15*K15))))</f>
        <v>0</v>
      </c>
      <c r="N15" s="3263"/>
      <c r="O15" s="2064"/>
      <c r="P15" s="2065"/>
      <c r="Q15" s="1845">
        <f t="shared" si="1"/>
        <v>0</v>
      </c>
      <c r="R15" s="2016"/>
      <c r="S15" s="2088" t="str">
        <f>IF(O10&lt;=0,0,IF(ISTEXT(O15),O15,IF(ISBLANK(O15),"",(O15/O10)*U9)))</f>
        <v/>
      </c>
      <c r="T15" s="1997"/>
      <c r="U15" s="1998"/>
      <c r="V15" s="2013">
        <f t="shared" ref="V15:V23" si="7">((W15-(W15*U15%)))</f>
        <v>0</v>
      </c>
      <c r="W15" s="1911">
        <f>(Q15/O10)*U9</f>
        <v>0</v>
      </c>
      <c r="X15" s="1917"/>
      <c r="Y15" s="1919">
        <f>IF(ISBLANK(X15),0,IF(ISTEXT(O15),0,IF(Q15=0,S15*X15,(W15*X15))))</f>
        <v>0</v>
      </c>
      <c r="AA15" s="3263"/>
      <c r="AB15" s="2064"/>
      <c r="AC15" s="2065"/>
      <c r="AD15" s="1845">
        <f t="shared" si="2"/>
        <v>0</v>
      </c>
      <c r="AE15" s="2106"/>
      <c r="AF15" s="2088" t="str">
        <f>IF(AB10&lt;=0,0,IF(ISTEXT(AB15),AB15,IF(ISBLANK(AB15),"",(AB15/AB10)*AH9)))</f>
        <v/>
      </c>
      <c r="AG15" s="2104"/>
      <c r="AH15" s="2105"/>
      <c r="AI15" s="2013">
        <f t="shared" si="3"/>
        <v>0</v>
      </c>
      <c r="AJ15" s="1911">
        <f>(AD15/AB10)*AH9</f>
        <v>0</v>
      </c>
      <c r="AK15" s="1917"/>
      <c r="AL15" s="1919">
        <f t="shared" si="4"/>
        <v>0</v>
      </c>
      <c r="AN15" s="1987"/>
      <c r="AO15" s="3268" t="s">
        <v>6750</v>
      </c>
      <c r="AP15" s="3269"/>
      <c r="AQ15" s="3270"/>
      <c r="AR15" s="1987"/>
      <c r="AS15" s="3317" t="s">
        <v>7311</v>
      </c>
      <c r="AT15" s="3318"/>
    </row>
    <row r="16" spans="1:46" s="245" customFormat="1" ht="15" customHeight="1">
      <c r="A16" s="3263"/>
      <c r="B16" s="2064"/>
      <c r="C16" s="2065"/>
      <c r="D16" s="1845">
        <f t="shared" ref="D16:D23" si="8">IF(ISTEXT(B16),0,IF(ISBLANK(B16),C16,B16*C16))</f>
        <v>0</v>
      </c>
      <c r="E16" s="2015"/>
      <c r="F16" s="2087" t="str">
        <f>IF(B10&lt;=0,0,IF(ISTEXT(B16),B16,IF(ISBLANK(B16),"",(B16/B10)*H9)))</f>
        <v/>
      </c>
      <c r="G16" s="1997"/>
      <c r="H16" s="1998"/>
      <c r="I16" s="1995">
        <f t="shared" si="5"/>
        <v>0</v>
      </c>
      <c r="J16" s="1910">
        <f>(D16/B10)*H9</f>
        <v>0</v>
      </c>
      <c r="K16" s="1920"/>
      <c r="L16" s="1918">
        <f t="shared" si="6"/>
        <v>0</v>
      </c>
      <c r="N16" s="3263"/>
      <c r="O16" s="2064"/>
      <c r="P16" s="2065"/>
      <c r="Q16" s="1845">
        <f t="shared" si="1"/>
        <v>0</v>
      </c>
      <c r="R16" s="2015"/>
      <c r="S16" s="2087" t="str">
        <f>IF(O10&lt;=0,0,IF(ISTEXT(O16),O16,IF(ISBLANK(O16),"",(O16/O10)*U9)))</f>
        <v/>
      </c>
      <c r="T16" s="1997"/>
      <c r="U16" s="1998"/>
      <c r="V16" s="1995">
        <f t="shared" si="7"/>
        <v>0</v>
      </c>
      <c r="W16" s="1910">
        <f>(Q16/O10)*U9</f>
        <v>0</v>
      </c>
      <c r="X16" s="1920"/>
      <c r="Y16" s="1918">
        <f>IF(ISBLANK(X16),0,IF(ISTEXT(O16),0,IF(Q16=0,S16*X16,(W16*X16))))</f>
        <v>0</v>
      </c>
      <c r="AA16" s="3263"/>
      <c r="AB16" s="2064">
        <v>2</v>
      </c>
      <c r="AC16" s="2065">
        <v>0.08</v>
      </c>
      <c r="AD16" s="1845">
        <f t="shared" si="2"/>
        <v>0.16</v>
      </c>
      <c r="AE16" s="2015" t="s">
        <v>10</v>
      </c>
      <c r="AF16" s="2087">
        <f>IF(AB10&lt;=0,0,IF(ISTEXT(AB16),AB16,IF(ISBLANK(AB16),"",(AB16/AB10)*AH9)))</f>
        <v>4</v>
      </c>
      <c r="AG16" s="2104"/>
      <c r="AH16" s="2105">
        <v>50</v>
      </c>
      <c r="AI16" s="1995">
        <f t="shared" si="3"/>
        <v>0.16</v>
      </c>
      <c r="AJ16" s="1910">
        <f>(AD16/AB10)*AH9</f>
        <v>0.32</v>
      </c>
      <c r="AK16" s="1917">
        <v>1</v>
      </c>
      <c r="AL16" s="1919">
        <f t="shared" si="4"/>
        <v>0.32</v>
      </c>
      <c r="AN16" s="1987"/>
      <c r="AO16" s="3268" t="s">
        <v>6751</v>
      </c>
      <c r="AP16" s="3269"/>
      <c r="AQ16" s="3270"/>
      <c r="AR16" s="1987"/>
      <c r="AS16" s="3319" t="s">
        <v>7312</v>
      </c>
      <c r="AT16" s="3320"/>
    </row>
    <row r="17" spans="1:46" s="245" customFormat="1" ht="15" customHeight="1">
      <c r="A17" s="3263"/>
      <c r="B17" s="2064"/>
      <c r="C17" s="2065"/>
      <c r="D17" s="1845">
        <f t="shared" si="8"/>
        <v>0</v>
      </c>
      <c r="E17" s="2016"/>
      <c r="F17" s="2088" t="str">
        <f>IF(B10&lt;=0,0,IF(ISTEXT(B17),B17,IF(ISBLANK(B17),"",(B17/B10)*H9)))</f>
        <v/>
      </c>
      <c r="G17" s="1997"/>
      <c r="H17" s="1998"/>
      <c r="I17" s="2013">
        <f t="shared" si="5"/>
        <v>0</v>
      </c>
      <c r="J17" s="1911">
        <f>(D17/B10)*H9</f>
        <v>0</v>
      </c>
      <c r="K17" s="1917"/>
      <c r="L17" s="1919">
        <f t="shared" si="6"/>
        <v>0</v>
      </c>
      <c r="N17" s="3263"/>
      <c r="O17" s="2064"/>
      <c r="P17" s="2065"/>
      <c r="Q17" s="1845">
        <f t="shared" si="1"/>
        <v>0</v>
      </c>
      <c r="R17" s="2016"/>
      <c r="S17" s="2088" t="str">
        <f>IF(O10&lt;=0,0,IF(ISTEXT(O17),O17,IF(ISBLANK(O17),"",(O17/O10)*U9)))</f>
        <v/>
      </c>
      <c r="T17" s="1997"/>
      <c r="U17" s="1998"/>
      <c r="V17" s="2013">
        <f t="shared" si="7"/>
        <v>0</v>
      </c>
      <c r="W17" s="1911">
        <f>(Q17/O10)*U9</f>
        <v>0</v>
      </c>
      <c r="X17" s="1917"/>
      <c r="Y17" s="1919">
        <f t="shared" ref="Y17:Y23" si="9">IF(ISBLANK(X17),0,IF(ISTEXT(O17),0,IF(Q17=0,S17*X17,(W17*X17))))</f>
        <v>0</v>
      </c>
      <c r="AA17" s="3263"/>
      <c r="AB17" s="2101"/>
      <c r="AC17" s="2102"/>
      <c r="AD17" s="1845">
        <f t="shared" si="2"/>
        <v>0</v>
      </c>
      <c r="AE17" s="2016"/>
      <c r="AF17" s="2088" t="str">
        <f>IF(AB10&lt;=0,0,IF(ISTEXT(AB17),AB17,IF(ISBLANK(AB17),"",(AB17/AB10)*AH9)))</f>
        <v/>
      </c>
      <c r="AG17" s="2104"/>
      <c r="AH17" s="2105"/>
      <c r="AI17" s="2013">
        <f t="shared" si="3"/>
        <v>0</v>
      </c>
      <c r="AJ17" s="1911">
        <f>(AD17/AB10)*AH9</f>
        <v>0</v>
      </c>
      <c r="AK17" s="1917"/>
      <c r="AL17" s="1919">
        <f t="shared" si="4"/>
        <v>0</v>
      </c>
      <c r="AN17" s="1987"/>
      <c r="AO17" s="1974" t="s">
        <v>23</v>
      </c>
      <c r="AP17" s="2881" t="s">
        <v>25</v>
      </c>
      <c r="AQ17" s="3196" t="s">
        <v>24</v>
      </c>
      <c r="AR17" s="1987"/>
      <c r="AS17" s="3224" t="s">
        <v>7313</v>
      </c>
      <c r="AT17" s="3225"/>
    </row>
    <row r="18" spans="1:46" s="245" customFormat="1" ht="15" customHeight="1">
      <c r="A18" s="3263"/>
      <c r="B18" s="2064"/>
      <c r="C18" s="2065"/>
      <c r="D18" s="1845">
        <f t="shared" si="8"/>
        <v>0</v>
      </c>
      <c r="E18" s="2015"/>
      <c r="F18" s="2087" t="str">
        <f>IF(B10&lt;=0,0,IF(ISTEXT(B18),B18,IF(ISBLANK(B18),"",(B18/B10)*H9)))</f>
        <v/>
      </c>
      <c r="G18" s="1997"/>
      <c r="H18" s="1998"/>
      <c r="I18" s="1995">
        <f t="shared" si="5"/>
        <v>0</v>
      </c>
      <c r="J18" s="1910">
        <f>(D18/B10)*H9</f>
        <v>0</v>
      </c>
      <c r="K18" s="1920"/>
      <c r="L18" s="1918">
        <f t="shared" si="6"/>
        <v>0</v>
      </c>
      <c r="N18" s="3263"/>
      <c r="O18" s="2064"/>
      <c r="P18" s="2065"/>
      <c r="Q18" s="1845">
        <f t="shared" si="1"/>
        <v>0</v>
      </c>
      <c r="R18" s="2015"/>
      <c r="S18" s="2087" t="str">
        <f>IF(O10&lt;=0,0,IF(ISTEXT(O18),O18,IF(ISBLANK(O18),"",(O18/O10)*U9)))</f>
        <v/>
      </c>
      <c r="T18" s="1997"/>
      <c r="U18" s="1998"/>
      <c r="V18" s="1995">
        <f t="shared" si="7"/>
        <v>0</v>
      </c>
      <c r="W18" s="1910">
        <f>(Q18/O10)*U9</f>
        <v>0</v>
      </c>
      <c r="X18" s="1920"/>
      <c r="Y18" s="1918">
        <f t="shared" si="9"/>
        <v>0</v>
      </c>
      <c r="AA18" s="3263"/>
      <c r="AB18" s="2101"/>
      <c r="AC18" s="2102"/>
      <c r="AD18" s="1845">
        <f t="shared" si="2"/>
        <v>0</v>
      </c>
      <c r="AE18" s="2015"/>
      <c r="AF18" s="2087" t="str">
        <f>IF(AB10&lt;=0,0,IF(ISTEXT(AB18),AB18,IF(ISBLANK(AB18),"",(AB18/AB10)*AH9)))</f>
        <v/>
      </c>
      <c r="AG18" s="2104"/>
      <c r="AH18" s="2105"/>
      <c r="AI18" s="1995">
        <f t="shared" si="3"/>
        <v>0</v>
      </c>
      <c r="AJ18" s="1910">
        <f>(AD18/AB10)*AH9</f>
        <v>0</v>
      </c>
      <c r="AK18" s="1920"/>
      <c r="AL18" s="1918">
        <f t="shared" si="4"/>
        <v>0</v>
      </c>
      <c r="AN18" s="1987"/>
      <c r="AO18" s="3304" t="s">
        <v>1158</v>
      </c>
      <c r="AP18" s="3305"/>
      <c r="AQ18" s="3197" t="s">
        <v>1172</v>
      </c>
      <c r="AR18" s="1987"/>
      <c r="AS18" s="3321" t="s">
        <v>7314</v>
      </c>
      <c r="AT18" s="3322"/>
    </row>
    <row r="19" spans="1:46" s="245" customFormat="1" ht="15" customHeight="1">
      <c r="A19" s="3263"/>
      <c r="B19" s="2064"/>
      <c r="C19" s="2065"/>
      <c r="D19" s="1845">
        <f t="shared" si="8"/>
        <v>0</v>
      </c>
      <c r="E19" s="2016"/>
      <c r="F19" s="2089" t="str">
        <f>IF(B10&lt;=0,0,IF(ISTEXT(B19),B19,IF(ISBLANK(B19),"",(B19/B10)*H9)))</f>
        <v/>
      </c>
      <c r="G19" s="1997"/>
      <c r="H19" s="1998"/>
      <c r="I19" s="2014">
        <f t="shared" si="5"/>
        <v>0</v>
      </c>
      <c r="J19" s="1912">
        <f>(D19/B10)*H9</f>
        <v>0</v>
      </c>
      <c r="K19" s="1917"/>
      <c r="L19" s="1919">
        <f t="shared" si="6"/>
        <v>0</v>
      </c>
      <c r="N19" s="3263"/>
      <c r="O19" s="2064"/>
      <c r="P19" s="2065"/>
      <c r="Q19" s="1845">
        <f t="shared" si="1"/>
        <v>0</v>
      </c>
      <c r="R19" s="2016"/>
      <c r="S19" s="2089" t="str">
        <f>IF(O10&lt;=0,0,IF(ISTEXT(O19),O19,IF(ISBLANK(O19),"",(O19/O10)*U9)))</f>
        <v/>
      </c>
      <c r="T19" s="1997"/>
      <c r="U19" s="1998"/>
      <c r="V19" s="2014">
        <f t="shared" si="7"/>
        <v>0</v>
      </c>
      <c r="W19" s="1912">
        <f>(Q19/O10)*U9</f>
        <v>0</v>
      </c>
      <c r="X19" s="1917"/>
      <c r="Y19" s="1919">
        <f t="shared" si="9"/>
        <v>0</v>
      </c>
      <c r="AA19" s="3263"/>
      <c r="AB19" s="2101"/>
      <c r="AC19" s="2102"/>
      <c r="AD19" s="1845">
        <f t="shared" si="2"/>
        <v>0</v>
      </c>
      <c r="AE19" s="2016"/>
      <c r="AF19" s="2089" t="str">
        <f>IF(AB10&lt;=0,0,IF(ISTEXT(AB19),AB19,IF(ISBLANK(AB19),"",(AB19/AB10)*AH9)))</f>
        <v/>
      </c>
      <c r="AG19" s="2104"/>
      <c r="AH19" s="2105"/>
      <c r="AI19" s="2014">
        <f t="shared" si="3"/>
        <v>0</v>
      </c>
      <c r="AJ19" s="1912">
        <f>(AD19/AB10)*AH9</f>
        <v>0</v>
      </c>
      <c r="AK19" s="1917"/>
      <c r="AL19" s="1919">
        <f t="shared" si="4"/>
        <v>0</v>
      </c>
      <c r="AN19" s="1987"/>
      <c r="AO19" s="3198">
        <v>2</v>
      </c>
      <c r="AP19" s="1975"/>
      <c r="AQ19" s="3199" t="s">
        <v>835</v>
      </c>
      <c r="AR19" s="1987"/>
      <c r="AS19" s="3224" t="s">
        <v>7315</v>
      </c>
      <c r="AT19" s="3225"/>
    </row>
    <row r="20" spans="1:46" s="245" customFormat="1" ht="15" customHeight="1">
      <c r="A20" s="3263"/>
      <c r="B20" s="2064"/>
      <c r="C20" s="2065"/>
      <c r="D20" s="1845">
        <f t="shared" si="8"/>
        <v>0</v>
      </c>
      <c r="E20" s="2015"/>
      <c r="F20" s="2087" t="str">
        <f>IF(B10&lt;=0,0,IF(ISTEXT(B20),B20,IF(ISBLANK(B20),"",(B20/B10)*H9)))</f>
        <v/>
      </c>
      <c r="G20" s="1997"/>
      <c r="H20" s="1998"/>
      <c r="I20" s="1995">
        <f t="shared" si="5"/>
        <v>0</v>
      </c>
      <c r="J20" s="1910">
        <f>(D20/B10)*H9</f>
        <v>0</v>
      </c>
      <c r="K20" s="1920"/>
      <c r="L20" s="1918">
        <f t="shared" si="6"/>
        <v>0</v>
      </c>
      <c r="N20" s="3263"/>
      <c r="O20" s="2064"/>
      <c r="P20" s="2065"/>
      <c r="Q20" s="1845">
        <f t="shared" si="1"/>
        <v>0</v>
      </c>
      <c r="R20" s="2015"/>
      <c r="S20" s="2087" t="str">
        <f>IF(O10&lt;=0,0,IF(ISTEXT(O20),O20,IF(ISBLANK(O20),"",(O20/O10)*U9)))</f>
        <v/>
      </c>
      <c r="T20" s="1997"/>
      <c r="U20" s="1998"/>
      <c r="V20" s="1995">
        <f t="shared" si="7"/>
        <v>0</v>
      </c>
      <c r="W20" s="1910">
        <f>(Q20/O10)*U9</f>
        <v>0</v>
      </c>
      <c r="X20" s="1920"/>
      <c r="Y20" s="1918">
        <f t="shared" si="9"/>
        <v>0</v>
      </c>
      <c r="AA20" s="3263"/>
      <c r="AB20" s="2101"/>
      <c r="AC20" s="2102"/>
      <c r="AD20" s="1845">
        <f>IF(ISTEXT(AB20),0,IF(ISBLANK(AB20),AC20,AB20*AC20))</f>
        <v>0</v>
      </c>
      <c r="AE20" s="2015"/>
      <c r="AF20" s="2087" t="str">
        <f>IF(AB10&lt;=0,0,IF(ISTEXT(AB20),AB20,IF(ISBLANK(AB20),"",(AB20/AB10)*AH9)))</f>
        <v/>
      </c>
      <c r="AG20" s="2104"/>
      <c r="AH20" s="2105"/>
      <c r="AI20" s="1995">
        <f t="shared" si="3"/>
        <v>0</v>
      </c>
      <c r="AJ20" s="1910">
        <f>(AD20/AB10)*AH9</f>
        <v>0</v>
      </c>
      <c r="AK20" s="1947"/>
      <c r="AL20" s="1918">
        <f t="shared" si="4"/>
        <v>0</v>
      </c>
      <c r="AN20" s="1987"/>
      <c r="AO20" s="3200"/>
      <c r="AP20" s="1981" t="s">
        <v>6752</v>
      </c>
      <c r="AQ20" s="3201"/>
      <c r="AR20" s="1987"/>
      <c r="AS20" s="3321" t="s">
        <v>7316</v>
      </c>
      <c r="AT20" s="3322"/>
    </row>
    <row r="21" spans="1:46" ht="17.25">
      <c r="A21" s="3263"/>
      <c r="B21" s="2064"/>
      <c r="C21" s="2065"/>
      <c r="D21" s="1845">
        <f t="shared" si="8"/>
        <v>0</v>
      </c>
      <c r="E21" s="2017"/>
      <c r="F21" s="2089" t="str">
        <f>IF(B10&lt;=0,0,IF(ISTEXT(B21),B21,IF(ISBLANK(B21),"",(B21/B10)*H9)))</f>
        <v/>
      </c>
      <c r="G21" s="1997"/>
      <c r="H21" s="1998"/>
      <c r="I21" s="2014">
        <f t="shared" si="5"/>
        <v>0</v>
      </c>
      <c r="J21" s="1912">
        <f>(D21/B10)*H9</f>
        <v>0</v>
      </c>
      <c r="K21" s="1947"/>
      <c r="L21" s="1948">
        <f t="shared" si="6"/>
        <v>0</v>
      </c>
      <c r="N21" s="3263"/>
      <c r="O21" s="2064"/>
      <c r="P21" s="2065"/>
      <c r="Q21" s="1845">
        <f t="shared" si="1"/>
        <v>0</v>
      </c>
      <c r="R21" s="2017"/>
      <c r="S21" s="2089" t="str">
        <f>IF(O10&lt;=0,0,IF(ISTEXT(O21),O21,IF(ISBLANK(O21),"",(O21/O10)*U9)))</f>
        <v/>
      </c>
      <c r="T21" s="1997"/>
      <c r="U21" s="1998"/>
      <c r="V21" s="2014">
        <f t="shared" si="7"/>
        <v>0</v>
      </c>
      <c r="W21" s="1912">
        <f>(Q21/O10)*U9</f>
        <v>0</v>
      </c>
      <c r="X21" s="1947"/>
      <c r="Y21" s="1948">
        <f t="shared" si="9"/>
        <v>0</v>
      </c>
      <c r="AA21" s="3263"/>
      <c r="AB21" s="2101"/>
      <c r="AC21" s="2102"/>
      <c r="AD21" s="1845">
        <f t="shared" ref="AD21:AD23" si="10">IF(ISTEXT(AB21),0,IF(ISBLANK(AB21),AC21,AB21*AC21))</f>
        <v>0</v>
      </c>
      <c r="AE21" s="2017"/>
      <c r="AF21" s="2089" t="str">
        <f>IF(AB10&lt;=0,0,IF(ISTEXT(AB21),AB21,IF(ISBLANK(AB21),"",(AB21/AB10)*AH9)))</f>
        <v/>
      </c>
      <c r="AG21" s="2104"/>
      <c r="AH21" s="2105"/>
      <c r="AI21" s="2014">
        <f t="shared" si="3"/>
        <v>0</v>
      </c>
      <c r="AJ21" s="1912">
        <f>(AD21/AB10)*AH9</f>
        <v>0</v>
      </c>
      <c r="AK21" s="1947"/>
      <c r="AL21" s="1948">
        <f t="shared" si="4"/>
        <v>0</v>
      </c>
      <c r="AN21" s="1987"/>
      <c r="AO21" s="3202" t="s">
        <v>7302</v>
      </c>
      <c r="AP21" s="1976">
        <v>0.15</v>
      </c>
      <c r="AQ21" s="3203" t="s">
        <v>7303</v>
      </c>
      <c r="AR21" s="1987"/>
      <c r="AS21" s="3224" t="s">
        <v>7317</v>
      </c>
      <c r="AT21" s="3225"/>
    </row>
    <row r="22" spans="1:46" ht="18" customHeight="1">
      <c r="A22" s="3263"/>
      <c r="B22" s="2064"/>
      <c r="C22" s="2065"/>
      <c r="D22" s="1845">
        <f t="shared" si="8"/>
        <v>0</v>
      </c>
      <c r="E22" s="2015"/>
      <c r="F22" s="2087" t="str">
        <f>IF(B10&lt;=0,0,IF(ISTEXT(B22),B22,IF(ISBLANK(B22),"",(B22/B10)*H9)))</f>
        <v/>
      </c>
      <c r="G22" s="1997"/>
      <c r="H22" s="1998"/>
      <c r="I22" s="1995">
        <f t="shared" si="5"/>
        <v>0</v>
      </c>
      <c r="J22" s="1910">
        <f>(D22/B10)*H9</f>
        <v>0</v>
      </c>
      <c r="K22" s="1920"/>
      <c r="L22" s="1918">
        <f t="shared" si="6"/>
        <v>0</v>
      </c>
      <c r="N22" s="3263"/>
      <c r="O22" s="2064"/>
      <c r="P22" s="2065"/>
      <c r="Q22" s="1845">
        <f t="shared" si="1"/>
        <v>0</v>
      </c>
      <c r="R22" s="2015"/>
      <c r="S22" s="2087" t="str">
        <f>IF(O10&lt;=0,0,IF(ISTEXT(O22),O22,IF(ISBLANK(O22),"",(O22/O10)*U9)))</f>
        <v/>
      </c>
      <c r="T22" s="1997"/>
      <c r="U22" s="1998"/>
      <c r="V22" s="1995">
        <f t="shared" si="7"/>
        <v>0</v>
      </c>
      <c r="W22" s="1910">
        <f>(Q22/O10)*U9</f>
        <v>0</v>
      </c>
      <c r="X22" s="1920"/>
      <c r="Y22" s="1918">
        <f t="shared" si="9"/>
        <v>0</v>
      </c>
      <c r="AA22" s="3263"/>
      <c r="AB22" s="2101"/>
      <c r="AC22" s="2102"/>
      <c r="AD22" s="1845">
        <f t="shared" si="10"/>
        <v>0</v>
      </c>
      <c r="AE22" s="2015"/>
      <c r="AF22" s="2087" t="str">
        <f>IF(AB10&lt;=0,0,IF(ISTEXT(AB22),AB22,IF(ISBLANK(AB22),"",(AB22/AB10)*AH9)))</f>
        <v/>
      </c>
      <c r="AG22" s="2104"/>
      <c r="AH22" s="2105"/>
      <c r="AI22" s="1995">
        <f t="shared" si="3"/>
        <v>0</v>
      </c>
      <c r="AJ22" s="1910">
        <f>(AD22/AB10)*AH9</f>
        <v>0</v>
      </c>
      <c r="AK22" s="1947"/>
      <c r="AL22" s="1918">
        <f t="shared" si="4"/>
        <v>0</v>
      </c>
      <c r="AN22" s="1987"/>
      <c r="AO22" s="3202" t="s">
        <v>7302</v>
      </c>
      <c r="AP22" s="3206">
        <v>150</v>
      </c>
      <c r="AQ22" s="3203" t="s">
        <v>7304</v>
      </c>
      <c r="AR22" s="1987"/>
      <c r="AS22" s="3224" t="s">
        <v>7318</v>
      </c>
      <c r="AT22" s="3225"/>
    </row>
    <row r="23" spans="1:46" s="245" customFormat="1" ht="15" customHeight="1">
      <c r="A23" s="3263"/>
      <c r="B23" s="2064"/>
      <c r="C23" s="2065"/>
      <c r="D23" s="1845">
        <f t="shared" si="8"/>
        <v>0</v>
      </c>
      <c r="E23" s="2017"/>
      <c r="F23" s="2089" t="str">
        <f>IF(B10&lt;=0,0,IF(ISTEXT(B23),B23,IF(ISBLANK(B23),"",(B23/B10)*H9)))</f>
        <v/>
      </c>
      <c r="G23" s="1997"/>
      <c r="H23" s="1998"/>
      <c r="I23" s="2014">
        <f t="shared" si="5"/>
        <v>0</v>
      </c>
      <c r="J23" s="1912">
        <f>(D23/B10)*H9</f>
        <v>0</v>
      </c>
      <c r="K23" s="1947"/>
      <c r="L23" s="1948">
        <f t="shared" si="6"/>
        <v>0</v>
      </c>
      <c r="N23" s="3263"/>
      <c r="O23" s="2064"/>
      <c r="P23" s="2065"/>
      <c r="Q23" s="1845">
        <f t="shared" si="1"/>
        <v>0</v>
      </c>
      <c r="R23" s="2017"/>
      <c r="S23" s="2089" t="str">
        <f>IF(O10&lt;=0,0,IF(ISTEXT(O23),O23,IF(ISBLANK(O23),"",(O23/O10)*U9)))</f>
        <v/>
      </c>
      <c r="T23" s="1997"/>
      <c r="U23" s="1998"/>
      <c r="V23" s="2014">
        <f t="shared" si="7"/>
        <v>0</v>
      </c>
      <c r="W23" s="1912">
        <f>(Q23/O10)*U9</f>
        <v>0</v>
      </c>
      <c r="X23" s="1947"/>
      <c r="Y23" s="1948">
        <f t="shared" si="9"/>
        <v>0</v>
      </c>
      <c r="AA23" s="3263"/>
      <c r="AB23" s="2101"/>
      <c r="AC23" s="2102"/>
      <c r="AD23" s="1845">
        <f t="shared" si="10"/>
        <v>0</v>
      </c>
      <c r="AE23" s="2017"/>
      <c r="AF23" s="2089" t="str">
        <f>IF(AB10&lt;=0,0,IF(ISTEXT(AB23),AB23,IF(ISBLANK(AB23),"",(AB23/AB10)*AH9)))</f>
        <v/>
      </c>
      <c r="AG23" s="2104"/>
      <c r="AH23" s="2105"/>
      <c r="AI23" s="2014">
        <f t="shared" si="3"/>
        <v>0</v>
      </c>
      <c r="AJ23" s="1912">
        <f>(AD23/AB10)*AH9</f>
        <v>0</v>
      </c>
      <c r="AK23" s="1920"/>
      <c r="AL23" s="1948">
        <f t="shared" si="4"/>
        <v>0</v>
      </c>
      <c r="AN23" s="1987"/>
      <c r="AO23" s="3200"/>
      <c r="AP23" s="1981" t="s">
        <v>6753</v>
      </c>
      <c r="AQ23" s="3201"/>
      <c r="AR23" s="1987"/>
      <c r="AS23" s="3321" t="s">
        <v>7319</v>
      </c>
      <c r="AT23" s="3322"/>
    </row>
    <row r="24" spans="1:46" s="245" customFormat="1" ht="15" customHeight="1">
      <c r="A24" s="3263"/>
      <c r="B24" s="1944" t="s">
        <v>6805</v>
      </c>
      <c r="C24" s="1945">
        <f>SUM(D14:D23)</f>
        <v>0.16</v>
      </c>
      <c r="D24" s="1945"/>
      <c r="E24" s="1946"/>
      <c r="F24" s="1946"/>
      <c r="G24" s="1946"/>
      <c r="H24" s="2092">
        <f>J24-I24</f>
        <v>0.16</v>
      </c>
      <c r="I24" s="2085">
        <f>SUM(I14:I23)</f>
        <v>0.16</v>
      </c>
      <c r="J24" s="2086">
        <f>SUM(J14:J23)</f>
        <v>0.32</v>
      </c>
      <c r="K24" s="1992"/>
      <c r="L24" s="1993"/>
      <c r="N24" s="3263"/>
      <c r="O24" s="1944" t="s">
        <v>6805</v>
      </c>
      <c r="P24" s="1945">
        <f>SUM(Q14:Q23)</f>
        <v>0.16</v>
      </c>
      <c r="Q24" s="1945"/>
      <c r="R24" s="1946"/>
      <c r="S24" s="1946"/>
      <c r="T24" s="1946"/>
      <c r="U24" s="2092">
        <f>W24-V24</f>
        <v>0.16</v>
      </c>
      <c r="V24" s="2085">
        <f>SUM(V14:V23)</f>
        <v>0.16</v>
      </c>
      <c r="W24" s="2086">
        <f>SUM(W14:W23)</f>
        <v>0.32</v>
      </c>
      <c r="X24" s="1992"/>
      <c r="Y24" s="1993"/>
      <c r="AA24" s="3263"/>
      <c r="AB24" s="2101"/>
      <c r="AC24" s="2102"/>
      <c r="AD24" s="1845">
        <f>IF(ISTEXT(AB24),0,IF(ISBLANK(AB24),AC24,AB24*AC24))</f>
        <v>0</v>
      </c>
      <c r="AE24" s="2015"/>
      <c r="AF24" s="2087" t="str">
        <f>IF(AB10&lt;=0,0,IF(ISTEXT(AB24),AB24,IF(ISBLANK(AB24),"",(AB24/AB10)*AH9)))</f>
        <v/>
      </c>
      <c r="AG24" s="2104"/>
      <c r="AH24" s="2105"/>
      <c r="AI24" s="1995">
        <f t="shared" si="3"/>
        <v>0</v>
      </c>
      <c r="AJ24" s="1910">
        <f>(AD24/AB10)*AH9</f>
        <v>0</v>
      </c>
      <c r="AK24" s="1917"/>
      <c r="AL24" s="1918">
        <f t="shared" si="4"/>
        <v>0</v>
      </c>
      <c r="AN24" s="1987"/>
      <c r="AO24" s="3202">
        <v>3</v>
      </c>
      <c r="AP24" s="1976">
        <v>0.02</v>
      </c>
      <c r="AQ24" s="3203" t="s">
        <v>7303</v>
      </c>
      <c r="AR24" s="1987"/>
      <c r="AS24" s="3224" t="s">
        <v>7320</v>
      </c>
      <c r="AT24" s="3225"/>
    </row>
    <row r="25" spans="1:46" s="245" customFormat="1" ht="15" customHeight="1">
      <c r="A25" s="3263"/>
      <c r="B25" s="1846"/>
      <c r="C25" s="1846"/>
      <c r="D25" s="1846"/>
      <c r="E25" s="1846"/>
      <c r="F25" s="1846"/>
      <c r="G25" s="1847"/>
      <c r="H25" s="1847"/>
      <c r="I25" s="1916"/>
      <c r="J25" s="1916"/>
      <c r="K25" s="1916"/>
      <c r="L25" s="2003" t="s">
        <v>6807</v>
      </c>
      <c r="N25" s="3263"/>
      <c r="O25" s="1846"/>
      <c r="P25" s="1846"/>
      <c r="Q25" s="1846"/>
      <c r="R25" s="1846"/>
      <c r="S25" s="1846"/>
      <c r="T25" s="1847"/>
      <c r="U25" s="1847"/>
      <c r="V25" s="1916"/>
      <c r="W25" s="1916"/>
      <c r="X25" s="1916"/>
      <c r="Y25" s="2003" t="s">
        <v>6807</v>
      </c>
      <c r="AA25" s="3263"/>
      <c r="AB25" s="2101"/>
      <c r="AC25" s="2102"/>
      <c r="AD25" s="1845">
        <f t="shared" ref="AD25:AD26" si="11">IF(ISTEXT(AB25),0,IF(ISBLANK(AB25),AC25,AB25*AC25))</f>
        <v>0</v>
      </c>
      <c r="AE25" s="2017"/>
      <c r="AF25" s="2089" t="str">
        <f>IF(AB10&lt;=0,0,IF(ISTEXT(AB25),AB25,IF(ISBLANK(AB25),"",(AB25/AB10)*AH9)))</f>
        <v/>
      </c>
      <c r="AG25" s="2104"/>
      <c r="AH25" s="2105"/>
      <c r="AI25" s="2014">
        <f t="shared" si="3"/>
        <v>0</v>
      </c>
      <c r="AJ25" s="1912">
        <f>(AD25/AB10)*AH9</f>
        <v>0</v>
      </c>
      <c r="AK25" s="1917"/>
      <c r="AL25" s="1948">
        <f t="shared" si="4"/>
        <v>0</v>
      </c>
      <c r="AN25" s="1987"/>
      <c r="AO25" s="3202">
        <v>3</v>
      </c>
      <c r="AP25" s="3206">
        <v>20</v>
      </c>
      <c r="AQ25" s="3203" t="s">
        <v>7304</v>
      </c>
      <c r="AR25" s="1987"/>
      <c r="AS25" s="3321" t="s">
        <v>7321</v>
      </c>
      <c r="AT25" s="3322"/>
    </row>
    <row r="26" spans="1:46" s="245" customFormat="1" ht="15" customHeight="1">
      <c r="A26" s="3263"/>
      <c r="B26" s="3175">
        <v>3.472222222222222E-3</v>
      </c>
      <c r="C26" s="3176" t="s">
        <v>7287</v>
      </c>
      <c r="D26" s="3177"/>
      <c r="E26" s="3178"/>
      <c r="F26" s="3177" t="s">
        <v>7288</v>
      </c>
      <c r="G26" s="3179">
        <v>1.0416666666666666E-2</v>
      </c>
      <c r="H26" s="3176"/>
      <c r="I26" s="3177" t="s">
        <v>7289</v>
      </c>
      <c r="J26" s="3180">
        <v>2.0833333333333332E-2</v>
      </c>
      <c r="K26" s="3181" t="s">
        <v>378</v>
      </c>
      <c r="L26" s="3182">
        <f>B26+G26+J26</f>
        <v>3.4722222222222224E-2</v>
      </c>
      <c r="N26" s="3263"/>
      <c r="O26" s="3175">
        <v>3.472222222222222E-3</v>
      </c>
      <c r="P26" s="3176" t="s">
        <v>7287</v>
      </c>
      <c r="Q26" s="3177"/>
      <c r="R26" s="3178"/>
      <c r="S26" s="3177" t="s">
        <v>7288</v>
      </c>
      <c r="T26" s="3179">
        <v>1.0416666666666666E-2</v>
      </c>
      <c r="U26" s="3176"/>
      <c r="V26" s="3177" t="s">
        <v>7289</v>
      </c>
      <c r="W26" s="3180">
        <v>2.0833333333333332E-2</v>
      </c>
      <c r="X26" s="3181" t="s">
        <v>378</v>
      </c>
      <c r="Y26" s="3182">
        <f>O26+T26+W26</f>
        <v>3.4722222222222224E-2</v>
      </c>
      <c r="AA26" s="3263"/>
      <c r="AB26" s="2101"/>
      <c r="AC26" s="2102"/>
      <c r="AD26" s="1845">
        <f t="shared" si="11"/>
        <v>0</v>
      </c>
      <c r="AE26" s="2116"/>
      <c r="AF26" s="2117" t="str">
        <f>IF(AB10&lt;=0,0,IF(ISTEXT(AB26),AB26,IF(ISBLANK(AB26),"",(AB26/AB10)*AH9)))</f>
        <v/>
      </c>
      <c r="AG26" s="2104"/>
      <c r="AH26" s="2105"/>
      <c r="AI26" s="2118">
        <f t="shared" si="3"/>
        <v>0</v>
      </c>
      <c r="AJ26" s="2006">
        <f>(AD26/AB10)*AH9</f>
        <v>0</v>
      </c>
      <c r="AK26" s="2007"/>
      <c r="AL26" s="2008">
        <f t="shared" si="4"/>
        <v>0</v>
      </c>
      <c r="AN26" s="1987"/>
      <c r="AO26" s="3204"/>
      <c r="AP26" s="1977"/>
      <c r="AQ26" s="3203" t="s">
        <v>7302</v>
      </c>
      <c r="AR26" s="1987"/>
      <c r="AS26" s="3323" t="s">
        <v>7322</v>
      </c>
      <c r="AT26" s="3324"/>
    </row>
    <row r="27" spans="1:46" s="245" customFormat="1" ht="15" customHeight="1" thickBot="1">
      <c r="A27" s="3263"/>
      <c r="B27" s="2066">
        <v>0</v>
      </c>
      <c r="C27" s="2067" t="s">
        <v>338</v>
      </c>
      <c r="D27" s="2067"/>
      <c r="E27" s="2068"/>
      <c r="F27" s="2068"/>
      <c r="G27" s="2068"/>
      <c r="H27" s="2069">
        <f>MAX(B27:B37)</f>
        <v>2</v>
      </c>
      <c r="I27" s="3174"/>
      <c r="J27" s="2068"/>
      <c r="K27" s="3172" t="s">
        <v>6799</v>
      </c>
      <c r="L27" s="3173" t="s">
        <v>1707</v>
      </c>
      <c r="N27" s="3263"/>
      <c r="O27" s="2066">
        <v>0</v>
      </c>
      <c r="P27" s="2067" t="s">
        <v>338</v>
      </c>
      <c r="Q27" s="2067"/>
      <c r="R27" s="2068"/>
      <c r="S27" s="2068"/>
      <c r="T27" s="2068"/>
      <c r="U27" s="2069">
        <f>MAX(O27:O37)</f>
        <v>2</v>
      </c>
      <c r="V27" s="3174"/>
      <c r="W27" s="2068"/>
      <c r="X27" s="3172" t="s">
        <v>6799</v>
      </c>
      <c r="Y27" s="3173" t="s">
        <v>1707</v>
      </c>
      <c r="AA27" s="3263"/>
      <c r="AB27" s="1944" t="s">
        <v>6805</v>
      </c>
      <c r="AC27" s="1945">
        <f>SUM(AD14:AD26)</f>
        <v>1.66</v>
      </c>
      <c r="AD27" s="1945"/>
      <c r="AE27" s="1946"/>
      <c r="AF27" s="1946"/>
      <c r="AG27" s="1946"/>
      <c r="AH27" s="2092">
        <f>AJ27-AI27</f>
        <v>0.1599999999999997</v>
      </c>
      <c r="AI27" s="2085">
        <f>SUM(AI14:AI26)</f>
        <v>3.16</v>
      </c>
      <c r="AJ27" s="2086">
        <f>SUM(AJ14:AJ26)</f>
        <v>3.32</v>
      </c>
      <c r="AK27" s="1992"/>
      <c r="AL27" s="1993"/>
      <c r="AN27" s="1987"/>
      <c r="AO27" s="3200"/>
      <c r="AP27" s="1981" t="s">
        <v>6754</v>
      </c>
      <c r="AQ27" s="3201"/>
      <c r="AS27" s="3226">
        <v>14</v>
      </c>
      <c r="AT27" s="3227">
        <v>14</v>
      </c>
    </row>
    <row r="28" spans="1:46" s="245" customFormat="1" ht="15" customHeight="1">
      <c r="A28" s="3263"/>
      <c r="B28" s="2025" t="str">
        <f>IF(ISBLANK(C28),"",LARGE(B27:B27,1)+1)</f>
        <v/>
      </c>
      <c r="C28" s="2026"/>
      <c r="D28" s="2026"/>
      <c r="E28" s="2026"/>
      <c r="F28" s="2026"/>
      <c r="G28" s="2026"/>
      <c r="H28" s="2025" t="str">
        <f>IF(ISBLANK(I28),"",LARGE(H27:H27,1)+1)</f>
        <v/>
      </c>
      <c r="I28" s="2026"/>
      <c r="J28" s="2026"/>
      <c r="K28" s="2026"/>
      <c r="L28" s="2027"/>
      <c r="N28" s="3263"/>
      <c r="O28" s="2025" t="str">
        <f>IF(ISBLANK(P28),"",LARGE(O27:O27,1)+1)</f>
        <v/>
      </c>
      <c r="P28" s="2026"/>
      <c r="Q28" s="2026"/>
      <c r="R28" s="2026"/>
      <c r="S28" s="2026"/>
      <c r="T28" s="2026"/>
      <c r="U28" s="2025" t="str">
        <f>IF(ISBLANK(V28),"",LARGE(U27:U27,1)+1)</f>
        <v/>
      </c>
      <c r="V28" s="2026"/>
      <c r="W28" s="2026"/>
      <c r="X28" s="2026"/>
      <c r="Y28" s="2027"/>
      <c r="AA28" s="3263"/>
      <c r="AB28" s="2112"/>
      <c r="AC28" s="2112"/>
      <c r="AD28" s="2112"/>
      <c r="AE28" s="2112"/>
      <c r="AF28" s="2112"/>
      <c r="AG28" s="2113"/>
      <c r="AH28" s="2113"/>
      <c r="AI28" s="2114"/>
      <c r="AJ28" s="2114"/>
      <c r="AK28" s="2114"/>
      <c r="AL28" s="2115" t="s">
        <v>6807</v>
      </c>
      <c r="AN28" s="1987"/>
      <c r="AO28" s="3202">
        <v>3</v>
      </c>
      <c r="AP28" s="1976"/>
      <c r="AQ28" s="3199" t="s">
        <v>60</v>
      </c>
    </row>
    <row r="29" spans="1:46" s="245" customFormat="1" ht="15" customHeight="1">
      <c r="A29" s="3263"/>
      <c r="B29" s="2025">
        <f>IF(ISBLANK(C29),"",LARGE(B27:B28,1)+1)</f>
        <v>1</v>
      </c>
      <c r="C29" s="2026" t="s">
        <v>6820</v>
      </c>
      <c r="D29" s="2026"/>
      <c r="E29" s="2026"/>
      <c r="F29" s="2026"/>
      <c r="G29" s="2026"/>
      <c r="H29" s="2025">
        <f>IF(ISBLANK(I29),"",LARGE(H27:H28,1)+1)</f>
        <v>3</v>
      </c>
      <c r="I29" s="2026" t="s">
        <v>6820</v>
      </c>
      <c r="J29" s="2026"/>
      <c r="K29" s="2026"/>
      <c r="L29" s="2027"/>
      <c r="N29" s="3263"/>
      <c r="O29" s="2025">
        <f>IF(ISBLANK(P29),"",LARGE(O27:O28,1)+1)</f>
        <v>1</v>
      </c>
      <c r="P29" s="2026" t="s">
        <v>6820</v>
      </c>
      <c r="Q29" s="2026"/>
      <c r="R29" s="2026"/>
      <c r="S29" s="2026"/>
      <c r="T29" s="2026"/>
      <c r="U29" s="2025">
        <f>IF(ISBLANK(V29),"",LARGE(U27:U28,1)+1)</f>
        <v>3</v>
      </c>
      <c r="V29" s="2026" t="s">
        <v>6820</v>
      </c>
      <c r="W29" s="2026"/>
      <c r="X29" s="2026"/>
      <c r="Y29" s="2027"/>
      <c r="AA29" s="3263"/>
      <c r="AB29" s="3175">
        <v>3.472222222222222E-3</v>
      </c>
      <c r="AC29" s="3176" t="s">
        <v>7287</v>
      </c>
      <c r="AD29" s="3177"/>
      <c r="AE29" s="3178"/>
      <c r="AF29" s="3177" t="s">
        <v>7288</v>
      </c>
      <c r="AG29" s="3179">
        <v>1.0416666666666666E-2</v>
      </c>
      <c r="AH29" s="3176"/>
      <c r="AI29" s="3177" t="s">
        <v>7289</v>
      </c>
      <c r="AJ29" s="3180">
        <v>2.0833333333333332E-2</v>
      </c>
      <c r="AK29" s="3181" t="s">
        <v>378</v>
      </c>
      <c r="AL29" s="3182">
        <f>AB29+AG29+AJ29</f>
        <v>3.4722222222222224E-2</v>
      </c>
      <c r="AN29" s="1987"/>
      <c r="AO29" s="3268" t="s">
        <v>7306</v>
      </c>
      <c r="AP29" s="3269"/>
      <c r="AQ29" s="3270"/>
    </row>
    <row r="30" spans="1:46" s="245" customFormat="1" ht="15" customHeight="1">
      <c r="A30" s="3263"/>
      <c r="B30" s="2025">
        <f>IF(ISBLANK(C30),"",LARGE(B27:B29,1)+1)</f>
        <v>2</v>
      </c>
      <c r="C30" s="2026" t="s">
        <v>6821</v>
      </c>
      <c r="D30" s="2026"/>
      <c r="E30" s="2026"/>
      <c r="F30" s="2026"/>
      <c r="G30" s="2026"/>
      <c r="H30" s="2025" t="str">
        <f>IF(ISBLANK(I30),"",LARGE(H27:H29,1)+1)</f>
        <v/>
      </c>
      <c r="I30" s="2026"/>
      <c r="J30" s="2026"/>
      <c r="K30" s="2026"/>
      <c r="L30" s="2027"/>
      <c r="N30" s="3263"/>
      <c r="O30" s="2025">
        <f>IF(ISBLANK(P30),"",LARGE(O27:O29,1)+1)</f>
        <v>2</v>
      </c>
      <c r="P30" s="2026" t="s">
        <v>6821</v>
      </c>
      <c r="Q30" s="2026"/>
      <c r="R30" s="2026"/>
      <c r="S30" s="2026"/>
      <c r="T30" s="2026"/>
      <c r="U30" s="2025" t="str">
        <f>IF(ISBLANK(V30),"",LARGE(U27:U29,1)+1)</f>
        <v/>
      </c>
      <c r="V30" s="2026"/>
      <c r="W30" s="2026"/>
      <c r="X30" s="2026"/>
      <c r="Y30" s="2027"/>
      <c r="AA30" s="3263"/>
      <c r="AB30" s="2066">
        <v>0</v>
      </c>
      <c r="AC30" s="2067" t="s">
        <v>338</v>
      </c>
      <c r="AD30" s="2067"/>
      <c r="AE30" s="2068"/>
      <c r="AF30" s="2068"/>
      <c r="AG30" s="2068"/>
      <c r="AH30" s="2069">
        <f>MAX(AB29:AB38)</f>
        <v>2</v>
      </c>
      <c r="AI30" s="3174"/>
      <c r="AJ30" s="2068"/>
      <c r="AK30" s="3172" t="s">
        <v>6799</v>
      </c>
      <c r="AL30" s="3173" t="s">
        <v>1707</v>
      </c>
      <c r="AN30" s="1987"/>
      <c r="AO30" s="3219" t="s">
        <v>7305</v>
      </c>
      <c r="AP30" s="3009"/>
      <c r="AQ30" s="3220"/>
    </row>
    <row r="31" spans="1:46" s="245" customFormat="1" ht="15" customHeight="1">
      <c r="A31" s="3263"/>
      <c r="B31" s="2025" t="str">
        <f>IF(ISBLANK(C31),"",LARGE(B27:B30,1)+1)</f>
        <v/>
      </c>
      <c r="C31" s="2026"/>
      <c r="D31" s="2026"/>
      <c r="E31" s="2026" t="s">
        <v>6789</v>
      </c>
      <c r="F31" s="2026"/>
      <c r="G31" s="2026"/>
      <c r="H31" s="2025" t="str">
        <f>IF(ISBLANK(I31),"",LARGE(H27:H30,1)+1)</f>
        <v/>
      </c>
      <c r="I31" s="2026"/>
      <c r="J31" s="2026"/>
      <c r="K31" s="2026"/>
      <c r="L31" s="2027"/>
      <c r="N31" s="3263"/>
      <c r="O31" s="2025" t="str">
        <f>IF(ISBLANK(P31),"",LARGE(O27:O30,1)+1)</f>
        <v/>
      </c>
      <c r="P31" s="2026"/>
      <c r="Q31" s="2026"/>
      <c r="R31" s="2026" t="s">
        <v>6789</v>
      </c>
      <c r="S31" s="2026"/>
      <c r="T31" s="2026"/>
      <c r="U31" s="2025" t="str">
        <f>IF(ISBLANK(V31),"",LARGE(U27:U30,1)+1)</f>
        <v/>
      </c>
      <c r="V31" s="2026"/>
      <c r="W31" s="2026"/>
      <c r="X31" s="2026"/>
      <c r="Y31" s="2027"/>
      <c r="AA31" s="3263"/>
      <c r="AB31" s="2107" t="str">
        <f>IF(ISBLANK(AC31),"",LARGE(AB30:AB30,1)+1)</f>
        <v/>
      </c>
      <c r="AC31" s="2108"/>
      <c r="AD31" s="2108"/>
      <c r="AE31" s="2109" t="s">
        <v>6838</v>
      </c>
      <c r="AF31" s="2108"/>
      <c r="AG31" s="2108"/>
      <c r="AH31" s="2107" t="str">
        <f>IF(ISBLANK(AI31),"",LARGE(AH30:AH30,1)+1)</f>
        <v/>
      </c>
      <c r="AI31" s="2108"/>
      <c r="AJ31" s="2109"/>
      <c r="AK31" s="2108"/>
      <c r="AL31" s="2027"/>
      <c r="AN31" s="1987"/>
      <c r="AO31" s="3208" t="s">
        <v>6809</v>
      </c>
      <c r="AP31" s="1982"/>
      <c r="AQ31" s="3209"/>
    </row>
    <row r="32" spans="1:46" s="245" customFormat="1" ht="15" customHeight="1">
      <c r="A32" s="3277"/>
      <c r="B32" s="2025" t="str">
        <f>IF(ISBLANK(C32),"",LARGE(B27:B31,1)+1)</f>
        <v/>
      </c>
      <c r="C32" s="2026"/>
      <c r="D32" s="2026"/>
      <c r="E32" s="2026" t="s">
        <v>6790</v>
      </c>
      <c r="F32" s="2026"/>
      <c r="G32" s="2026"/>
      <c r="H32" s="2025" t="str">
        <f>IF(ISBLANK(I32),"",LARGE(H27:H31,1)+1)</f>
        <v/>
      </c>
      <c r="I32" s="2026"/>
      <c r="J32" s="2026"/>
      <c r="K32" s="2026"/>
      <c r="L32" s="2027"/>
      <c r="N32" s="3277"/>
      <c r="O32" s="2025" t="str">
        <f>IF(ISBLANK(P32),"",LARGE(O27:O31,1)+1)</f>
        <v/>
      </c>
      <c r="P32" s="2026"/>
      <c r="Q32" s="2026"/>
      <c r="R32" s="2026" t="s">
        <v>6790</v>
      </c>
      <c r="S32" s="2026"/>
      <c r="T32" s="2026"/>
      <c r="U32" s="2025" t="str">
        <f>IF(ISBLANK(V32),"",LARGE(U27:U31,1)+1)</f>
        <v/>
      </c>
      <c r="V32" s="2026"/>
      <c r="W32" s="2026"/>
      <c r="X32" s="2026"/>
      <c r="Y32" s="2027"/>
      <c r="AA32" s="3263"/>
      <c r="AB32" s="2107">
        <f>IF(ISBLANK(AC32),"",LARGE(AB30:AB31,1)+1)</f>
        <v>1</v>
      </c>
      <c r="AC32" s="2026" t="s">
        <v>6820</v>
      </c>
      <c r="AD32" s="2026"/>
      <c r="AE32" s="2026"/>
      <c r="AF32" s="2108"/>
      <c r="AG32" s="2108"/>
      <c r="AH32" s="2107">
        <f>IF(ISBLANK(AI32),"",LARGE(AH30:AH31,1)+1)</f>
        <v>3</v>
      </c>
      <c r="AI32" s="2026" t="s">
        <v>6820</v>
      </c>
      <c r="AJ32" s="2108"/>
      <c r="AK32" s="2108"/>
      <c r="AL32" s="2027"/>
      <c r="AN32" s="1987"/>
      <c r="AO32" s="3210" t="s">
        <v>6810</v>
      </c>
      <c r="AP32" s="2004"/>
      <c r="AQ32" s="3211"/>
    </row>
    <row r="33" spans="1:46" s="245" customFormat="1" ht="15" customHeight="1">
      <c r="A33" s="3277"/>
      <c r="B33" s="2025" t="str">
        <f>IF(ISBLANK(C33),"",LARGE(B27:B32,1)+1)</f>
        <v/>
      </c>
      <c r="C33" s="2026"/>
      <c r="D33" s="2026"/>
      <c r="E33" s="2026"/>
      <c r="F33" s="2026"/>
      <c r="G33" s="2026"/>
      <c r="H33" s="2025" t="str">
        <f>IF(ISBLANK(I33),"",LARGE(H27:H32,1)+1)</f>
        <v/>
      </c>
      <c r="I33" s="2026"/>
      <c r="J33" s="2026"/>
      <c r="K33" s="2026"/>
      <c r="L33" s="2027"/>
      <c r="N33" s="3277"/>
      <c r="O33" s="2025" t="str">
        <f>IF(ISBLANK(P33),"",LARGE(O27:O32,1)+1)</f>
        <v/>
      </c>
      <c r="P33" s="2026"/>
      <c r="Q33" s="2026"/>
      <c r="R33" s="2026"/>
      <c r="S33" s="2026"/>
      <c r="T33" s="2026"/>
      <c r="U33" s="2025" t="str">
        <f>IF(ISBLANK(V33),"",LARGE(U27:U32,1)+1)</f>
        <v/>
      </c>
      <c r="V33" s="2026"/>
      <c r="W33" s="2026"/>
      <c r="X33" s="2026"/>
      <c r="Y33" s="2027"/>
      <c r="AA33" s="3263"/>
      <c r="AB33" s="2107">
        <f>IF(ISBLANK(AC33),"",LARGE(AB30:AB32,1)+1)</f>
        <v>2</v>
      </c>
      <c r="AC33" s="2026" t="s">
        <v>6821</v>
      </c>
      <c r="AD33" s="2026"/>
      <c r="AE33" s="2026"/>
      <c r="AF33" s="2108"/>
      <c r="AG33" s="2108"/>
      <c r="AH33" s="2107" t="str">
        <f>IF(ISBLANK(AI33),"",LARGE(AH30:AH32,1)+1)</f>
        <v/>
      </c>
      <c r="AI33" s="2108"/>
      <c r="AJ33" s="2109"/>
      <c r="AK33" s="2108"/>
      <c r="AL33" s="2027"/>
      <c r="AN33" s="1987"/>
      <c r="AO33" s="3210" t="s">
        <v>6811</v>
      </c>
      <c r="AP33" s="2004"/>
      <c r="AQ33" s="3211"/>
    </row>
    <row r="34" spans="1:46" s="245" customFormat="1" ht="15" customHeight="1">
      <c r="A34" s="3277"/>
      <c r="B34" s="2025" t="str">
        <f>IF(ISBLANK(C34),"",LARGE(B27:B33,1)+1)</f>
        <v/>
      </c>
      <c r="C34" s="2026"/>
      <c r="D34" s="2026"/>
      <c r="E34" s="2026"/>
      <c r="F34" s="2026"/>
      <c r="G34" s="2026"/>
      <c r="H34" s="2025" t="str">
        <f>IF(ISBLANK(I34),"",LARGE(H27:H33,1)+1)</f>
        <v/>
      </c>
      <c r="I34" s="2026"/>
      <c r="J34" s="2026"/>
      <c r="K34" s="2026"/>
      <c r="L34" s="2027"/>
      <c r="N34" s="3277"/>
      <c r="O34" s="2025" t="str">
        <f>IF(ISBLANK(P34),"",LARGE(O27:O33,1)+1)</f>
        <v/>
      </c>
      <c r="P34" s="2026"/>
      <c r="Q34" s="2026"/>
      <c r="R34" s="2026"/>
      <c r="S34" s="2026"/>
      <c r="T34" s="2026"/>
      <c r="U34" s="2025" t="str">
        <f>IF(ISBLANK(V34),"",LARGE(U27:U33,1)+1)</f>
        <v/>
      </c>
      <c r="V34" s="2026"/>
      <c r="W34" s="2026"/>
      <c r="X34" s="2026"/>
      <c r="Y34" s="2027"/>
      <c r="AA34" s="3263"/>
      <c r="AB34" s="2107" t="str">
        <f>IF(ISBLANK(AC34),"",LARGE(AB30:AB33,1)+1)</f>
        <v/>
      </c>
      <c r="AC34" s="2026"/>
      <c r="AD34" s="2026"/>
      <c r="AE34" s="2026" t="s">
        <v>6789</v>
      </c>
      <c r="AF34" s="2108"/>
      <c r="AG34" s="2108"/>
      <c r="AH34" s="2107" t="str">
        <f>IF(ISBLANK(AI34),"",LARGE(AH30:AH33,1)+1)</f>
        <v/>
      </c>
      <c r="AI34" s="2108"/>
      <c r="AJ34" s="2108"/>
      <c r="AK34" s="2108"/>
      <c r="AL34" s="2027"/>
      <c r="AN34" s="1987"/>
      <c r="AO34" s="3208" t="s">
        <v>6812</v>
      </c>
      <c r="AP34" s="1982"/>
      <c r="AQ34" s="3209"/>
    </row>
    <row r="35" spans="1:46" s="245" customFormat="1" ht="15" customHeight="1">
      <c r="A35" s="3277"/>
      <c r="B35" s="2025" t="str">
        <f>IF(ISBLANK(C35),"",LARGE(B27:B34,1)+1)</f>
        <v/>
      </c>
      <c r="C35" s="2026"/>
      <c r="D35" s="2026"/>
      <c r="E35" s="2026"/>
      <c r="F35" s="2026"/>
      <c r="G35" s="2026"/>
      <c r="H35" s="2025" t="str">
        <f>IF(ISBLANK(I35),"",LARGE(H27:H34,1)+1)</f>
        <v/>
      </c>
      <c r="I35" s="2026"/>
      <c r="J35" s="2026"/>
      <c r="K35" s="2026"/>
      <c r="L35" s="2027"/>
      <c r="N35" s="3277"/>
      <c r="O35" s="2025" t="str">
        <f>IF(ISBLANK(P35),"",LARGE(O27:O34,1)+1)</f>
        <v/>
      </c>
      <c r="P35" s="2026"/>
      <c r="Q35" s="2026"/>
      <c r="R35" s="2026"/>
      <c r="S35" s="2026"/>
      <c r="T35" s="2026"/>
      <c r="U35" s="2025" t="str">
        <f>IF(ISBLANK(V35),"",LARGE(U27:U34,1)+1)</f>
        <v/>
      </c>
      <c r="V35" s="2026"/>
      <c r="W35" s="2026"/>
      <c r="X35" s="2026"/>
      <c r="Y35" s="2027"/>
      <c r="AA35" s="3263"/>
      <c r="AB35" s="2107" t="str">
        <f>IF(ISBLANK(AC35),"",LARGE(AB30:AB34,1)+1)</f>
        <v/>
      </c>
      <c r="AC35" s="2026"/>
      <c r="AD35" s="2026"/>
      <c r="AE35" s="2026" t="s">
        <v>6790</v>
      </c>
      <c r="AF35" s="2108"/>
      <c r="AG35" s="2108"/>
      <c r="AH35" s="2107" t="str">
        <f>IF(ISBLANK(AI35),"",LARGE(AH30:AH34,1)+1)</f>
        <v/>
      </c>
      <c r="AI35" s="2108"/>
      <c r="AJ35" s="2108"/>
      <c r="AK35" s="2108"/>
      <c r="AL35" s="2027"/>
      <c r="AN35" s="1987"/>
      <c r="AO35" s="3295" t="s">
        <v>7295</v>
      </c>
      <c r="AP35" s="3296"/>
      <c r="AQ35" s="3297"/>
    </row>
    <row r="36" spans="1:46" s="245" customFormat="1" ht="15" customHeight="1">
      <c r="A36" s="3263"/>
      <c r="B36" s="2025" t="str">
        <f>IF(ISBLANK(C36),"",LARGE(B27:B35,1)+1)</f>
        <v/>
      </c>
      <c r="C36" s="2026"/>
      <c r="D36" s="2026"/>
      <c r="E36" s="2026"/>
      <c r="F36" s="2026"/>
      <c r="G36" s="2026"/>
      <c r="H36" s="2025" t="str">
        <f>IF(ISBLANK(I36),"",LARGE(H27:H35,1)+1)</f>
        <v/>
      </c>
      <c r="I36" s="2026"/>
      <c r="J36" s="2026"/>
      <c r="K36" s="2026"/>
      <c r="L36" s="2027"/>
      <c r="N36" s="3263"/>
      <c r="O36" s="2025" t="str">
        <f>IF(ISBLANK(P36),"",LARGE(O27:O35,1)+1)</f>
        <v/>
      </c>
      <c r="P36" s="2026"/>
      <c r="Q36" s="2026"/>
      <c r="R36" s="2026"/>
      <c r="S36" s="2026"/>
      <c r="T36" s="2026"/>
      <c r="U36" s="2025" t="str">
        <f>IF(ISBLANK(V36),"",LARGE(U27:U35,1)+1)</f>
        <v/>
      </c>
      <c r="V36" s="2026"/>
      <c r="W36" s="2026"/>
      <c r="X36" s="2026"/>
      <c r="Y36" s="2027"/>
      <c r="AA36" s="3263"/>
      <c r="AB36" s="2107" t="str">
        <f>IF(ISBLANK(AC36),"",LARGE(AB30:AB35,1)+1)</f>
        <v/>
      </c>
      <c r="AC36" s="2108"/>
      <c r="AD36" s="2108"/>
      <c r="AE36" s="2108"/>
      <c r="AF36" s="2108"/>
      <c r="AG36" s="2108"/>
      <c r="AH36" s="2107" t="str">
        <f>IF(ISBLANK(AI36),"",LARGE(AH30:AH35,1)+1)</f>
        <v/>
      </c>
      <c r="AI36" s="2108"/>
      <c r="AJ36" s="2108"/>
      <c r="AK36" s="2108"/>
      <c r="AL36" s="2027"/>
      <c r="AN36" s="1987"/>
      <c r="AO36" s="3295"/>
      <c r="AP36" s="3296"/>
      <c r="AQ36" s="3297"/>
    </row>
    <row r="37" spans="1:46" s="245" customFormat="1" ht="15" customHeight="1">
      <c r="A37" s="3263"/>
      <c r="B37" s="2025" t="str">
        <f>IF(ISBLANK(C37),"",LARGE(B27:B36,1)+1)</f>
        <v/>
      </c>
      <c r="C37" s="2026"/>
      <c r="D37" s="2026"/>
      <c r="E37" s="2026"/>
      <c r="F37" s="2026"/>
      <c r="G37" s="2026"/>
      <c r="H37" s="2025" t="str">
        <f>IF(ISBLANK(I37),"",LARGE(H27:H36,1)+1)</f>
        <v/>
      </c>
      <c r="I37" s="2026"/>
      <c r="J37" s="2026"/>
      <c r="K37" s="2026"/>
      <c r="L37" s="2110" t="s">
        <v>6839</v>
      </c>
      <c r="N37" s="3263"/>
      <c r="O37" s="2025" t="str">
        <f>IF(ISBLANK(P37),"",LARGE(O27:O36,1)+1)</f>
        <v/>
      </c>
      <c r="P37" s="2026"/>
      <c r="Q37" s="2026"/>
      <c r="R37" s="2026"/>
      <c r="S37" s="2026"/>
      <c r="T37" s="2026"/>
      <c r="U37" s="2025" t="str">
        <f>IF(ISBLANK(V37),"",LARGE(U27:U36,1)+1)</f>
        <v/>
      </c>
      <c r="V37" s="2026"/>
      <c r="W37" s="2026"/>
      <c r="X37" s="2026"/>
      <c r="Y37" s="2110" t="s">
        <v>6839</v>
      </c>
      <c r="AA37" s="3263"/>
      <c r="AB37" s="2107" t="str">
        <f>IF(ISBLANK(AC37),"",LARGE(AB30:AB36,1)+1)</f>
        <v/>
      </c>
      <c r="AC37" s="2108"/>
      <c r="AD37" s="2108"/>
      <c r="AE37" s="2108"/>
      <c r="AF37" s="2108"/>
      <c r="AG37" s="2108"/>
      <c r="AH37" s="2107" t="str">
        <f>IF(ISBLANK(AI37),"",LARGE(AH30:AH36,1)+1)</f>
        <v/>
      </c>
      <c r="AI37" s="2108"/>
      <c r="AJ37" s="2108"/>
      <c r="AK37" s="2108"/>
      <c r="AL37" s="2110" t="s">
        <v>6839</v>
      </c>
      <c r="AN37" s="1987"/>
      <c r="AO37" s="3298" t="s">
        <v>7296</v>
      </c>
      <c r="AP37" s="3299"/>
      <c r="AQ37" s="3300"/>
      <c r="AR37" s="72"/>
    </row>
    <row r="38" spans="1:46" s="245" customFormat="1" ht="15" customHeight="1">
      <c r="A38" s="3277"/>
      <c r="B38" s="3154" t="s">
        <v>7290</v>
      </c>
      <c r="C38" s="3154"/>
      <c r="D38" s="3154"/>
      <c r="E38" s="3154"/>
      <c r="F38" s="3156" t="s">
        <v>7294</v>
      </c>
      <c r="G38" s="3156"/>
      <c r="H38" s="3155"/>
      <c r="I38" s="3157" t="s">
        <v>7292</v>
      </c>
      <c r="J38" s="3155"/>
      <c r="K38" s="3157" t="s">
        <v>7293</v>
      </c>
      <c r="L38" s="3158"/>
      <c r="N38" s="3277"/>
      <c r="O38" s="3154" t="s">
        <v>7290</v>
      </c>
      <c r="P38" s="3154"/>
      <c r="Q38" s="3154"/>
      <c r="R38" s="3154"/>
      <c r="S38" s="3156" t="s">
        <v>7294</v>
      </c>
      <c r="T38" s="3156"/>
      <c r="U38" s="3155"/>
      <c r="V38" s="3157" t="s">
        <v>7292</v>
      </c>
      <c r="W38" s="3155"/>
      <c r="X38" s="3157" t="s">
        <v>7293</v>
      </c>
      <c r="Y38" s="3158"/>
      <c r="AA38" s="3263"/>
      <c r="AB38" s="3154" t="s">
        <v>7290</v>
      </c>
      <c r="AC38" s="3154"/>
      <c r="AD38" s="3154"/>
      <c r="AE38" s="3154"/>
      <c r="AF38" s="3156" t="s">
        <v>7294</v>
      </c>
      <c r="AG38" s="3156"/>
      <c r="AH38" s="3155"/>
      <c r="AI38" s="3157" t="s">
        <v>7292</v>
      </c>
      <c r="AJ38" s="3155"/>
      <c r="AK38" s="3157" t="s">
        <v>7293</v>
      </c>
      <c r="AL38" s="3158"/>
      <c r="AN38" s="1987"/>
      <c r="AO38" s="3298"/>
      <c r="AP38" s="3299"/>
      <c r="AQ38" s="3300"/>
      <c r="AT38" s="72"/>
    </row>
    <row r="39" spans="1:46" s="245" customFormat="1" ht="15" customHeight="1">
      <c r="A39" s="3263"/>
      <c r="B39" s="2107" t="str">
        <f>IF(ISBLANK(C39),"",LARGE(B27:B38,1)+1)</f>
        <v/>
      </c>
      <c r="C39" s="2108"/>
      <c r="D39" s="2108"/>
      <c r="E39" s="2108"/>
      <c r="F39" s="2108"/>
      <c r="G39" s="2108"/>
      <c r="H39" s="1296"/>
      <c r="I39" s="2108"/>
      <c r="J39" s="2108"/>
      <c r="K39" s="2108"/>
      <c r="L39" s="2000" t="s">
        <v>6802</v>
      </c>
      <c r="N39" s="3263"/>
      <c r="O39" s="2107" t="str">
        <f>IF(ISBLANK(P39),"",LARGE(O27:O38,1)+1)</f>
        <v/>
      </c>
      <c r="P39" s="2108"/>
      <c r="Q39" s="2108"/>
      <c r="R39" s="2108"/>
      <c r="S39" s="2108"/>
      <c r="T39" s="2108"/>
      <c r="U39" s="1296"/>
      <c r="V39" s="2108"/>
      <c r="W39" s="2108"/>
      <c r="X39" s="2108"/>
      <c r="Y39" s="2000" t="s">
        <v>6802</v>
      </c>
      <c r="AA39" s="3263"/>
      <c r="AB39" s="2107" t="str">
        <f>IF(ISBLANK(AC39),"",LARGE(AB27:AB38,1)+1)</f>
        <v/>
      </c>
      <c r="AC39" s="2108"/>
      <c r="AD39" s="2108"/>
      <c r="AE39" s="2108"/>
      <c r="AF39" s="2108"/>
      <c r="AG39" s="2108"/>
      <c r="AH39" s="1296"/>
      <c r="AI39" s="2108"/>
      <c r="AJ39" s="2108"/>
      <c r="AK39" s="2108"/>
      <c r="AL39" s="2000" t="s">
        <v>6802</v>
      </c>
      <c r="AN39" s="3244" t="s">
        <v>6755</v>
      </c>
      <c r="AO39" s="3271" t="s">
        <v>6813</v>
      </c>
      <c r="AP39" s="3272"/>
      <c r="AQ39" s="3273"/>
    </row>
    <row r="40" spans="1:46" s="245" customFormat="1" ht="15" customHeight="1">
      <c r="A40" s="3263"/>
      <c r="B40" s="2107"/>
      <c r="C40" s="2108"/>
      <c r="D40" s="2108"/>
      <c r="E40" s="2108"/>
      <c r="F40" s="2108"/>
      <c r="G40" s="2108"/>
      <c r="H40" s="1296"/>
      <c r="I40" s="2108"/>
      <c r="J40" s="2108"/>
      <c r="K40" s="2108"/>
      <c r="L40" s="2000" t="s">
        <v>6800</v>
      </c>
      <c r="N40" s="3263"/>
      <c r="O40" s="2107"/>
      <c r="P40" s="2108"/>
      <c r="Q40" s="2108"/>
      <c r="R40" s="2108"/>
      <c r="S40" s="2108"/>
      <c r="T40" s="2108"/>
      <c r="U40" s="1296"/>
      <c r="V40" s="2108"/>
      <c r="W40" s="2108"/>
      <c r="X40" s="2108"/>
      <c r="Y40" s="2000" t="s">
        <v>6800</v>
      </c>
      <c r="AA40" s="3263"/>
      <c r="AB40" s="2107"/>
      <c r="AC40" s="2108"/>
      <c r="AD40" s="2108"/>
      <c r="AE40" s="2108"/>
      <c r="AF40" s="2108"/>
      <c r="AG40" s="2108"/>
      <c r="AH40" s="1296"/>
      <c r="AI40" s="2108"/>
      <c r="AJ40" s="2108"/>
      <c r="AK40" s="2108"/>
      <c r="AL40" s="2000" t="s">
        <v>6800</v>
      </c>
      <c r="AN40" s="3244"/>
      <c r="AO40" s="3271"/>
      <c r="AP40" s="3272"/>
      <c r="AQ40" s="3273"/>
    </row>
    <row r="41" spans="1:46" s="245" customFormat="1" ht="15" customHeight="1" thickBot="1">
      <c r="A41" s="3264"/>
      <c r="B41" s="1972">
        <v>7</v>
      </c>
      <c r="C41" s="1972">
        <v>7</v>
      </c>
      <c r="D41" s="1972">
        <v>0.67</v>
      </c>
      <c r="E41" s="1972">
        <v>21</v>
      </c>
      <c r="F41" s="1972">
        <v>5</v>
      </c>
      <c r="G41" s="1972">
        <v>7</v>
      </c>
      <c r="H41" s="1972">
        <v>10</v>
      </c>
      <c r="I41" s="1972">
        <v>10</v>
      </c>
      <c r="J41" s="1972">
        <v>10</v>
      </c>
      <c r="K41" s="1972">
        <v>10</v>
      </c>
      <c r="L41" s="1973">
        <v>10</v>
      </c>
      <c r="N41" s="3264"/>
      <c r="O41" s="1972">
        <v>7</v>
      </c>
      <c r="P41" s="1972">
        <v>7</v>
      </c>
      <c r="Q41" s="1972">
        <v>0.67</v>
      </c>
      <c r="R41" s="1972">
        <v>21</v>
      </c>
      <c r="S41" s="1972">
        <v>5</v>
      </c>
      <c r="T41" s="1972">
        <v>7</v>
      </c>
      <c r="U41" s="1972">
        <v>10</v>
      </c>
      <c r="V41" s="1972">
        <v>10</v>
      </c>
      <c r="W41" s="1972">
        <v>10</v>
      </c>
      <c r="X41" s="1972">
        <v>10</v>
      </c>
      <c r="Y41" s="1973">
        <v>10</v>
      </c>
      <c r="AA41" s="3264"/>
      <c r="AB41" s="1972">
        <v>7</v>
      </c>
      <c r="AC41" s="1972">
        <v>7</v>
      </c>
      <c r="AD41" s="1972">
        <v>0.67</v>
      </c>
      <c r="AE41" s="1972">
        <v>21</v>
      </c>
      <c r="AF41" s="1972">
        <v>5</v>
      </c>
      <c r="AG41" s="1972">
        <v>7</v>
      </c>
      <c r="AH41" s="1972">
        <v>10</v>
      </c>
      <c r="AI41" s="1972">
        <v>10</v>
      </c>
      <c r="AJ41" s="1972">
        <v>10</v>
      </c>
      <c r="AK41" s="1972">
        <v>10</v>
      </c>
      <c r="AL41" s="1973">
        <v>10</v>
      </c>
      <c r="AN41" s="3244"/>
      <c r="AO41" s="3208" t="s">
        <v>6806</v>
      </c>
      <c r="AP41" s="1982"/>
      <c r="AQ41" s="3209"/>
      <c r="AR41" s="1987"/>
    </row>
    <row r="42" spans="1:46" ht="12.75" customHeight="1" thickBot="1">
      <c r="AN42" s="1987"/>
      <c r="AO42" s="3274" t="s">
        <v>6814</v>
      </c>
      <c r="AP42" s="3275"/>
      <c r="AQ42" s="3276"/>
      <c r="AR42" s="1987"/>
      <c r="AS42" s="245"/>
      <c r="AT42" s="245"/>
    </row>
    <row r="43" spans="1:46" s="245" customFormat="1" ht="15" customHeight="1">
      <c r="A43" s="3266" t="s">
        <v>62</v>
      </c>
      <c r="B43" s="3238" t="s">
        <v>6822</v>
      </c>
      <c r="C43" s="3238"/>
      <c r="D43" s="3238"/>
      <c r="E43" s="3238"/>
      <c r="F43" s="3238"/>
      <c r="G43" s="3238"/>
      <c r="H43" s="3238"/>
      <c r="I43" s="3238"/>
      <c r="J43" s="3238"/>
      <c r="K43" s="3238"/>
      <c r="L43" s="3240" t="s">
        <v>994</v>
      </c>
      <c r="M43" s="1931"/>
      <c r="N43" s="3266" t="s">
        <v>62</v>
      </c>
      <c r="O43" s="3238" t="s">
        <v>6822</v>
      </c>
      <c r="P43" s="3238"/>
      <c r="Q43" s="3238"/>
      <c r="R43" s="3238"/>
      <c r="S43" s="3238"/>
      <c r="T43" s="3238"/>
      <c r="U43" s="3238"/>
      <c r="V43" s="3238"/>
      <c r="W43" s="3238"/>
      <c r="X43" s="3238"/>
      <c r="Y43" s="3240" t="s">
        <v>994</v>
      </c>
      <c r="Z43" s="1931"/>
      <c r="AA43" s="3266" t="s">
        <v>62</v>
      </c>
      <c r="AB43" s="3238" t="s">
        <v>6822</v>
      </c>
      <c r="AC43" s="3238"/>
      <c r="AD43" s="3238"/>
      <c r="AE43" s="3238"/>
      <c r="AF43" s="3238"/>
      <c r="AG43" s="3238"/>
      <c r="AH43" s="3238"/>
      <c r="AI43" s="3238"/>
      <c r="AJ43" s="3238"/>
      <c r="AK43" s="3238"/>
      <c r="AL43" s="3240" t="s">
        <v>994</v>
      </c>
      <c r="AN43" s="1988"/>
      <c r="AO43" s="3274"/>
      <c r="AP43" s="3275"/>
      <c r="AQ43" s="3276"/>
      <c r="AR43" s="1987"/>
      <c r="AS43" s="72"/>
    </row>
    <row r="44" spans="1:46" s="245" customFormat="1" ht="15" customHeight="1">
      <c r="A44" s="3267"/>
      <c r="B44" s="3239"/>
      <c r="C44" s="3239"/>
      <c r="D44" s="3239"/>
      <c r="E44" s="3239"/>
      <c r="F44" s="3239"/>
      <c r="G44" s="3239"/>
      <c r="H44" s="3239"/>
      <c r="I44" s="3239"/>
      <c r="J44" s="3239"/>
      <c r="K44" s="3239"/>
      <c r="L44" s="3241"/>
      <c r="N44" s="3267"/>
      <c r="O44" s="3239"/>
      <c r="P44" s="3239"/>
      <c r="Q44" s="3239"/>
      <c r="R44" s="3239"/>
      <c r="S44" s="3239"/>
      <c r="T44" s="3239"/>
      <c r="U44" s="3239"/>
      <c r="V44" s="3239"/>
      <c r="W44" s="3239"/>
      <c r="X44" s="3239"/>
      <c r="Y44" s="3241"/>
      <c r="AA44" s="3267"/>
      <c r="AB44" s="3239"/>
      <c r="AC44" s="3239"/>
      <c r="AD44" s="3239"/>
      <c r="AE44" s="3239"/>
      <c r="AF44" s="3239"/>
      <c r="AG44" s="3239"/>
      <c r="AH44" s="3239"/>
      <c r="AI44" s="3239"/>
      <c r="AJ44" s="3239"/>
      <c r="AK44" s="3239"/>
      <c r="AL44" s="3241"/>
      <c r="AN44" s="1987"/>
      <c r="AO44" s="3274"/>
      <c r="AP44" s="3275"/>
      <c r="AQ44" s="3276"/>
      <c r="AR44" s="1987"/>
    </row>
    <row r="45" spans="1:46" s="245" customFormat="1" ht="15" customHeight="1">
      <c r="A45" s="3263" t="str">
        <f>B43</f>
        <v>NOM DE LA RECETTE 10 lignes de produits</v>
      </c>
      <c r="B45" s="1924" t="s">
        <v>6748</v>
      </c>
      <c r="C45" s="1994" t="s">
        <v>6817</v>
      </c>
      <c r="D45" s="1925"/>
      <c r="E45" s="1925"/>
      <c r="F45" s="1925"/>
      <c r="G45" s="1926"/>
      <c r="H45" s="2090"/>
      <c r="I45" s="2091" t="s">
        <v>6808</v>
      </c>
      <c r="J45" s="1914"/>
      <c r="K45" s="3242" t="s">
        <v>6836</v>
      </c>
      <c r="L45" s="3243"/>
      <c r="N45" s="3263" t="str">
        <f>O43</f>
        <v>NOM DE LA RECETTE 10 lignes de produits</v>
      </c>
      <c r="O45" s="1924" t="s">
        <v>6748</v>
      </c>
      <c r="P45" s="1994" t="s">
        <v>6817</v>
      </c>
      <c r="Q45" s="1925"/>
      <c r="R45" s="1925"/>
      <c r="S45" s="1925"/>
      <c r="T45" s="1926"/>
      <c r="U45" s="2090"/>
      <c r="V45" s="2091" t="s">
        <v>6808</v>
      </c>
      <c r="W45" s="1914"/>
      <c r="X45" s="3242" t="s">
        <v>6836</v>
      </c>
      <c r="Y45" s="3243"/>
      <c r="AA45" s="3263" t="str">
        <f>AB43</f>
        <v>NOM DE LA RECETTE 10 lignes de produits</v>
      </c>
      <c r="AB45" s="1836" t="s">
        <v>6748</v>
      </c>
      <c r="AC45" s="2093" t="s">
        <v>6796</v>
      </c>
      <c r="AD45" s="2094"/>
      <c r="AE45" s="2094"/>
      <c r="AF45" s="2094"/>
      <c r="AG45" s="1837"/>
      <c r="AH45" s="2090"/>
      <c r="AI45" s="2091" t="s">
        <v>6808</v>
      </c>
      <c r="AJ45" s="2090"/>
      <c r="AK45" s="3242" t="s">
        <v>6836</v>
      </c>
      <c r="AL45" s="3243"/>
      <c r="AN45" s="1987"/>
      <c r="AO45" s="3274"/>
      <c r="AP45" s="3275"/>
      <c r="AQ45" s="3276"/>
      <c r="AR45" s="1987"/>
    </row>
    <row r="46" spans="1:46" s="245" customFormat="1" ht="15" customHeight="1">
      <c r="A46" s="3263"/>
      <c r="B46" s="1927" t="s">
        <v>6806</v>
      </c>
      <c r="C46" s="1928"/>
      <c r="D46" s="1928"/>
      <c r="E46" s="1914"/>
      <c r="F46" s="1914"/>
      <c r="G46" s="248"/>
      <c r="H46" s="3252">
        <v>20</v>
      </c>
      <c r="I46" s="2079" t="str">
        <f>C47</f>
        <v>Portions Adulte</v>
      </c>
      <c r="J46" s="2080"/>
      <c r="K46" s="3242"/>
      <c r="L46" s="3243"/>
      <c r="N46" s="3263"/>
      <c r="O46" s="1927" t="s">
        <v>6806</v>
      </c>
      <c r="P46" s="1928"/>
      <c r="Q46" s="1928"/>
      <c r="R46" s="1914"/>
      <c r="S46" s="1914"/>
      <c r="T46" s="248"/>
      <c r="U46" s="3252">
        <v>20</v>
      </c>
      <c r="V46" s="2079" t="str">
        <f>P47</f>
        <v>Portions Adulte</v>
      </c>
      <c r="W46" s="2080"/>
      <c r="X46" s="3242"/>
      <c r="Y46" s="3243"/>
      <c r="AA46" s="3263"/>
      <c r="AB46" s="1838" t="s">
        <v>6806</v>
      </c>
      <c r="AC46" s="256"/>
      <c r="AD46" s="256"/>
      <c r="AE46" s="2090"/>
      <c r="AF46" s="2090"/>
      <c r="AG46" s="248"/>
      <c r="AH46" s="3253">
        <v>20</v>
      </c>
      <c r="AI46" s="2079" t="str">
        <f>AC47</f>
        <v>Portions Adulte</v>
      </c>
      <c r="AJ46" s="2080"/>
      <c r="AK46" s="3242"/>
      <c r="AL46" s="3243"/>
      <c r="AN46" s="1987"/>
      <c r="AO46" s="3301" t="s">
        <v>6815</v>
      </c>
      <c r="AP46" s="3302"/>
      <c r="AQ46" s="3303"/>
      <c r="AR46" s="1987"/>
    </row>
    <row r="47" spans="1:46" s="245" customFormat="1" ht="15" customHeight="1">
      <c r="A47" s="3263"/>
      <c r="B47" s="1999">
        <v>10</v>
      </c>
      <c r="C47" s="1929" t="s">
        <v>6801</v>
      </c>
      <c r="D47" s="1929"/>
      <c r="E47" s="1930"/>
      <c r="F47" s="1931"/>
      <c r="G47" s="248"/>
      <c r="H47" s="3252"/>
      <c r="I47" s="2081">
        <f>(I49/H46)*1000</f>
        <v>8</v>
      </c>
      <c r="J47" s="2080"/>
      <c r="K47" s="3254" t="s">
        <v>26</v>
      </c>
      <c r="L47" s="3255"/>
      <c r="N47" s="3263"/>
      <c r="O47" s="1999">
        <v>10</v>
      </c>
      <c r="P47" s="1929" t="s">
        <v>6801</v>
      </c>
      <c r="Q47" s="1929"/>
      <c r="R47" s="1930"/>
      <c r="S47" s="1931"/>
      <c r="T47" s="248"/>
      <c r="U47" s="3252"/>
      <c r="V47" s="2081">
        <f>(V49/U46)*1000</f>
        <v>8</v>
      </c>
      <c r="W47" s="2080"/>
      <c r="X47" s="3254" t="s">
        <v>26</v>
      </c>
      <c r="Y47" s="3255"/>
      <c r="AA47" s="3263"/>
      <c r="AB47" s="2095">
        <v>10</v>
      </c>
      <c r="AC47" s="1839" t="s">
        <v>6801</v>
      </c>
      <c r="AD47" s="1839"/>
      <c r="AE47" s="2096"/>
      <c r="AG47" s="248"/>
      <c r="AH47" s="3253"/>
      <c r="AI47" s="2081">
        <f>(AI49/AH46)*1000</f>
        <v>158</v>
      </c>
      <c r="AJ47" s="2080"/>
      <c r="AK47" s="3256" t="s">
        <v>26</v>
      </c>
      <c r="AL47" s="3255"/>
      <c r="AN47" s="1987"/>
      <c r="AO47" s="3301"/>
      <c r="AP47" s="3302"/>
      <c r="AQ47" s="3303"/>
      <c r="AR47" s="1987"/>
    </row>
    <row r="48" spans="1:46" s="245" customFormat="1" ht="15" customHeight="1">
      <c r="A48" s="3263"/>
      <c r="B48" s="2002">
        <f>C61</f>
        <v>0.16</v>
      </c>
      <c r="C48" s="2001">
        <f>(B48/B47)*1000</f>
        <v>16</v>
      </c>
      <c r="D48" s="1932"/>
      <c r="F48" s="1933"/>
      <c r="G48" s="1934"/>
      <c r="H48" s="746" t="s">
        <v>2</v>
      </c>
      <c r="I48" s="746" t="s">
        <v>753</v>
      </c>
      <c r="J48" s="746" t="s">
        <v>754</v>
      </c>
      <c r="K48" s="3245">
        <f>SUM(L51:L60)</f>
        <v>0.32</v>
      </c>
      <c r="L48" s="3237"/>
      <c r="N48" s="3263"/>
      <c r="O48" s="2002">
        <f>P61</f>
        <v>0.16</v>
      </c>
      <c r="P48" s="2001">
        <f>(O48/O47)*1000</f>
        <v>16</v>
      </c>
      <c r="Q48" s="1932"/>
      <c r="S48" s="1933"/>
      <c r="T48" s="1934"/>
      <c r="U48" s="746" t="s">
        <v>2</v>
      </c>
      <c r="V48" s="746" t="s">
        <v>753</v>
      </c>
      <c r="W48" s="746" t="s">
        <v>754</v>
      </c>
      <c r="X48" s="3245">
        <f>SUM(Y51:Y60)</f>
        <v>0.32</v>
      </c>
      <c r="Y48" s="3237"/>
      <c r="AA48" s="3263"/>
      <c r="AB48" s="2097">
        <f>AC64</f>
        <v>1.66</v>
      </c>
      <c r="AC48" s="2081">
        <f>(AB48/AB47)*1000</f>
        <v>165.99999999999997</v>
      </c>
      <c r="AD48" s="1840"/>
      <c r="AF48" s="1841"/>
      <c r="AG48" s="1842"/>
      <c r="AH48" s="746" t="s">
        <v>2</v>
      </c>
      <c r="AI48" s="746" t="s">
        <v>753</v>
      </c>
      <c r="AJ48" s="746" t="s">
        <v>754</v>
      </c>
      <c r="AK48" s="3236">
        <f>SUM(AL51:AL63)</f>
        <v>3.32</v>
      </c>
      <c r="AL48" s="3237"/>
      <c r="AN48" s="1987"/>
      <c r="AO48" s="3301"/>
      <c r="AP48" s="3302"/>
      <c r="AQ48" s="3303"/>
    </row>
    <row r="49" spans="1:46" s="245" customFormat="1" ht="15" customHeight="1">
      <c r="A49" s="3263"/>
      <c r="B49" s="1935" t="s">
        <v>23</v>
      </c>
      <c r="C49" s="1936" t="s">
        <v>25</v>
      </c>
      <c r="D49" s="1937" t="s">
        <v>6749</v>
      </c>
      <c r="E49" s="1921" t="s">
        <v>1780</v>
      </c>
      <c r="F49" s="1921"/>
      <c r="G49" s="1921" t="s">
        <v>24</v>
      </c>
      <c r="H49" s="2084">
        <f>J49-I49</f>
        <v>0.16</v>
      </c>
      <c r="I49" s="2082">
        <f>SUM(I51:I60)</f>
        <v>0.16</v>
      </c>
      <c r="J49" s="2083">
        <f>SUM(J51:J60)</f>
        <v>0.32</v>
      </c>
      <c r="K49" s="1938" t="s">
        <v>308</v>
      </c>
      <c r="L49" s="2072">
        <f>K48/H46</f>
        <v>1.6E-2</v>
      </c>
      <c r="N49" s="3263"/>
      <c r="O49" s="1935" t="s">
        <v>23</v>
      </c>
      <c r="P49" s="1936" t="s">
        <v>25</v>
      </c>
      <c r="Q49" s="1937" t="s">
        <v>6749</v>
      </c>
      <c r="R49" s="1921" t="s">
        <v>1780</v>
      </c>
      <c r="S49" s="1921"/>
      <c r="T49" s="1921" t="s">
        <v>24</v>
      </c>
      <c r="U49" s="2084">
        <f>W49-V49</f>
        <v>0.16</v>
      </c>
      <c r="V49" s="2082">
        <f>SUM(V51:V60)</f>
        <v>0.16</v>
      </c>
      <c r="W49" s="2083">
        <f>SUM(W51:W60)</f>
        <v>0.32</v>
      </c>
      <c r="X49" s="1938" t="s">
        <v>308</v>
      </c>
      <c r="Y49" s="2072">
        <f>X48/U46</f>
        <v>1.6E-2</v>
      </c>
      <c r="AA49" s="3263"/>
      <c r="AB49" s="1935" t="s">
        <v>23</v>
      </c>
      <c r="AC49" s="1936" t="s">
        <v>25</v>
      </c>
      <c r="AD49" s="1937" t="s">
        <v>6749</v>
      </c>
      <c r="AE49" s="1921" t="s">
        <v>1780</v>
      </c>
      <c r="AF49" s="1921"/>
      <c r="AG49" s="1921" t="s">
        <v>24</v>
      </c>
      <c r="AH49" s="2084">
        <f>AJ49-AI49</f>
        <v>0.1599999999999997</v>
      </c>
      <c r="AI49" s="2098">
        <f>SUM(AI51:AI63)</f>
        <v>3.16</v>
      </c>
      <c r="AJ49" s="2083">
        <f>SUM(AJ51:AJ63)</f>
        <v>3.32</v>
      </c>
      <c r="AK49" s="2099" t="s">
        <v>308</v>
      </c>
      <c r="AL49" s="2072">
        <f>AK48/AH46</f>
        <v>0.16599999999999998</v>
      </c>
      <c r="AN49" s="1987"/>
      <c r="AO49" s="3301"/>
      <c r="AP49" s="3302"/>
      <c r="AQ49" s="3303"/>
    </row>
    <row r="50" spans="1:46" s="245" customFormat="1" ht="15" customHeight="1">
      <c r="A50" s="3263"/>
      <c r="B50" s="3265" t="s">
        <v>1158</v>
      </c>
      <c r="C50" s="3265"/>
      <c r="D50" s="1940">
        <f>IF(ISBLANK(A50),C50,A50*C50)</f>
        <v>0</v>
      </c>
      <c r="E50" s="1844" t="s">
        <v>1145</v>
      </c>
      <c r="F50" s="1844"/>
      <c r="G50" s="1996" t="s">
        <v>1172</v>
      </c>
      <c r="H50" s="1996" t="s">
        <v>1186</v>
      </c>
      <c r="I50" s="1996"/>
      <c r="J50" s="1915"/>
      <c r="K50" s="1915" t="s">
        <v>1198</v>
      </c>
      <c r="L50" s="1941"/>
      <c r="N50" s="3263"/>
      <c r="O50" s="3265" t="s">
        <v>1158</v>
      </c>
      <c r="P50" s="3265"/>
      <c r="Q50" s="1940">
        <f>IF(ISBLANK(N50),P50,N50*P50)</f>
        <v>0</v>
      </c>
      <c r="R50" s="1844" t="s">
        <v>1145</v>
      </c>
      <c r="S50" s="1844"/>
      <c r="T50" s="1996" t="s">
        <v>1172</v>
      </c>
      <c r="U50" s="1996" t="s">
        <v>1186</v>
      </c>
      <c r="V50" s="1996"/>
      <c r="W50" s="1915"/>
      <c r="X50" s="1915" t="s">
        <v>1198</v>
      </c>
      <c r="Y50" s="1941"/>
      <c r="AA50" s="3263"/>
      <c r="AB50" s="3265" t="s">
        <v>1158</v>
      </c>
      <c r="AC50" s="3265"/>
      <c r="AD50" s="1843">
        <f>IF(ISBLANK(AA50),AC50,AA50*AC50)</f>
        <v>0</v>
      </c>
      <c r="AE50" s="1844" t="s">
        <v>1145</v>
      </c>
      <c r="AF50" s="1844"/>
      <c r="AG50" s="2100" t="s">
        <v>1172</v>
      </c>
      <c r="AH50" s="2100" t="s">
        <v>1186</v>
      </c>
      <c r="AI50" s="2100"/>
      <c r="AJ50" s="274"/>
      <c r="AK50" s="274" t="s">
        <v>1198</v>
      </c>
      <c r="AL50" s="1941"/>
      <c r="AN50" s="1987"/>
      <c r="AO50" s="3186">
        <v>100</v>
      </c>
      <c r="AP50" s="1929" t="s">
        <v>6801</v>
      </c>
      <c r="AQ50" s="3187"/>
    </row>
    <row r="51" spans="1:46" s="245" customFormat="1" ht="15" customHeight="1">
      <c r="A51" s="3263"/>
      <c r="B51" s="2064">
        <v>2</v>
      </c>
      <c r="C51" s="2065">
        <v>0.08</v>
      </c>
      <c r="D51" s="1845">
        <f t="shared" ref="D51:D60" si="12">IF(ISTEXT(B51),0,IF(ISBLANK(B51),C51,B51*C51))</f>
        <v>0.16</v>
      </c>
      <c r="E51" s="2015" t="s">
        <v>356</v>
      </c>
      <c r="F51" s="2087">
        <f>IF(B47&lt;=0,0,IF(ISTEXT(B51),B51,IF(ISBLANK(B51),"",(B51/B47)*H46)))</f>
        <v>4</v>
      </c>
      <c r="G51" s="1997"/>
      <c r="H51" s="1998">
        <v>50</v>
      </c>
      <c r="I51" s="1995">
        <f>((J51-(J51*H51%)))</f>
        <v>0.16</v>
      </c>
      <c r="J51" s="1910">
        <f>(D51/B47)*H46</f>
        <v>0.32</v>
      </c>
      <c r="K51" s="1917">
        <v>1</v>
      </c>
      <c r="L51" s="1918">
        <f t="shared" ref="L51:L60" si="13">K51*J51</f>
        <v>0.32</v>
      </c>
      <c r="N51" s="3263"/>
      <c r="O51" s="2064">
        <v>2</v>
      </c>
      <c r="P51" s="2065">
        <v>0.08</v>
      </c>
      <c r="Q51" s="1845">
        <f t="shared" ref="Q51:Q60" si="14">IF(ISTEXT(O51),0,IF(ISBLANK(O51),P51,O51*P51))</f>
        <v>0.16</v>
      </c>
      <c r="R51" s="2015" t="s">
        <v>356</v>
      </c>
      <c r="S51" s="2087">
        <f>IF(O47&lt;=0,0,IF(ISTEXT(O51),O51,IF(ISBLANK(O51),"",(O51/O47)*U46)))</f>
        <v>4</v>
      </c>
      <c r="T51" s="1997"/>
      <c r="U51" s="1998">
        <v>50</v>
      </c>
      <c r="V51" s="1995">
        <f>((W51-(W51*U51%)))</f>
        <v>0.16</v>
      </c>
      <c r="W51" s="1910">
        <f>(Q51/O47)*U46</f>
        <v>0.32</v>
      </c>
      <c r="X51" s="1917">
        <v>1</v>
      </c>
      <c r="Y51" s="1918">
        <f t="shared" ref="Y51:Y60" si="15">X51*W51</f>
        <v>0.32</v>
      </c>
      <c r="AA51" s="3263"/>
      <c r="AB51" s="2064"/>
      <c r="AC51" s="2065">
        <v>1.5</v>
      </c>
      <c r="AD51" s="1845">
        <f t="shared" ref="AD51:AD56" si="16">IF(ISTEXT(AB51),0,IF(ISBLANK(AB51),AC51,AB51*AC51))</f>
        <v>1.5</v>
      </c>
      <c r="AE51" s="2103" t="s">
        <v>6837</v>
      </c>
      <c r="AF51" s="2087" t="str">
        <f>IF(AB47&lt;=0,0,IF(ISTEXT(AB51),AB51,IF(ISBLANK(AB51),"",(AB51/AB47)*AH46)))</f>
        <v/>
      </c>
      <c r="AG51" s="2104"/>
      <c r="AH51" s="2105"/>
      <c r="AI51" s="1995">
        <f t="shared" ref="AI51:AI63" si="17">((AJ51-(AJ51*AH51%)))</f>
        <v>3</v>
      </c>
      <c r="AJ51" s="1910">
        <f>(AD51/AB47)*AH46</f>
        <v>3</v>
      </c>
      <c r="AK51" s="1917">
        <v>1</v>
      </c>
      <c r="AL51" s="1918">
        <f t="shared" ref="AL51:AL63" si="18">AK51*AJ51</f>
        <v>3</v>
      </c>
      <c r="AN51" s="1987"/>
      <c r="AO51" s="3188">
        <v>2.5</v>
      </c>
      <c r="AP51" s="1929" t="s">
        <v>7297</v>
      </c>
      <c r="AQ51" s="3187"/>
    </row>
    <row r="52" spans="1:46" s="245" customFormat="1" ht="15" customHeight="1">
      <c r="A52" s="3263"/>
      <c r="B52" s="2064"/>
      <c r="C52" s="2065"/>
      <c r="D52" s="1845">
        <f t="shared" si="12"/>
        <v>0</v>
      </c>
      <c r="E52" s="2016"/>
      <c r="F52" s="2088" t="str">
        <f>IF(B47&lt;=0,0,IF(ISTEXT(B52),B52,IF(ISBLANK(B52),"",(B52/B47)*H46)))</f>
        <v/>
      </c>
      <c r="G52" s="1997"/>
      <c r="H52" s="1998"/>
      <c r="I52" s="2013">
        <f t="shared" ref="I52:I60" si="19">((J52-(J52*H52%)))</f>
        <v>0</v>
      </c>
      <c r="J52" s="1911">
        <f>(D52/B47)*H46</f>
        <v>0</v>
      </c>
      <c r="K52" s="1917"/>
      <c r="L52" s="1919">
        <f t="shared" si="13"/>
        <v>0</v>
      </c>
      <c r="N52" s="3263"/>
      <c r="O52" s="2064"/>
      <c r="P52" s="2065"/>
      <c r="Q52" s="1845">
        <f t="shared" si="14"/>
        <v>0</v>
      </c>
      <c r="R52" s="2016"/>
      <c r="S52" s="2088" t="str">
        <f>IF(O47&lt;=0,0,IF(ISTEXT(O52),O52,IF(ISBLANK(O52),"",(O52/O47)*U46)))</f>
        <v/>
      </c>
      <c r="T52" s="1997"/>
      <c r="U52" s="1998"/>
      <c r="V52" s="2013">
        <f t="shared" ref="V52:V60" si="20">((W52-(W52*U52%)))</f>
        <v>0</v>
      </c>
      <c r="W52" s="1911">
        <f>(Q52/O47)*U46</f>
        <v>0</v>
      </c>
      <c r="X52" s="1917"/>
      <c r="Y52" s="1919">
        <f t="shared" si="15"/>
        <v>0</v>
      </c>
      <c r="AA52" s="3263"/>
      <c r="AB52" s="2064"/>
      <c r="AC52" s="2065"/>
      <c r="AD52" s="1845">
        <f t="shared" si="16"/>
        <v>0</v>
      </c>
      <c r="AE52" s="2106"/>
      <c r="AF52" s="2088" t="str">
        <f>IF(AB47&lt;=0,0,IF(ISTEXT(AB52),AB52,IF(ISBLANK(AB52),"",(AB52/AB47)*AH46)))</f>
        <v/>
      </c>
      <c r="AG52" s="2104"/>
      <c r="AH52" s="2105"/>
      <c r="AI52" s="2013">
        <f t="shared" si="17"/>
        <v>0</v>
      </c>
      <c r="AJ52" s="1911">
        <f>(AD52/AB47)*AH46</f>
        <v>0</v>
      </c>
      <c r="AK52" s="1917"/>
      <c r="AL52" s="1919">
        <f t="shared" si="18"/>
        <v>0</v>
      </c>
      <c r="AN52" s="1987"/>
      <c r="AO52" s="3212" t="s">
        <v>6808</v>
      </c>
      <c r="AP52" s="1983"/>
      <c r="AQ52" s="3213"/>
    </row>
    <row r="53" spans="1:46" s="245" customFormat="1" ht="15" customHeight="1">
      <c r="A53" s="3263"/>
      <c r="B53" s="2064"/>
      <c r="C53" s="2065"/>
      <c r="D53" s="1845">
        <f t="shared" si="12"/>
        <v>0</v>
      </c>
      <c r="E53" s="2015"/>
      <c r="F53" s="2087" t="str">
        <f>IF(B47&lt;=0,0,IF(ISTEXT(B53),B53,IF(ISBLANK(B53),"",(B53/B47)*H46)))</f>
        <v/>
      </c>
      <c r="G53" s="1997"/>
      <c r="H53" s="1998"/>
      <c r="I53" s="1995">
        <f t="shared" si="19"/>
        <v>0</v>
      </c>
      <c r="J53" s="1910">
        <f>(D53/B47)*H46</f>
        <v>0</v>
      </c>
      <c r="K53" s="1920"/>
      <c r="L53" s="1918">
        <f t="shared" si="13"/>
        <v>0</v>
      </c>
      <c r="N53" s="3263"/>
      <c r="O53" s="2064"/>
      <c r="P53" s="2065"/>
      <c r="Q53" s="1845">
        <f t="shared" si="14"/>
        <v>0</v>
      </c>
      <c r="R53" s="2015"/>
      <c r="S53" s="2087" t="str">
        <f>IF(O47&lt;=0,0,IF(ISTEXT(O53),O53,IF(ISBLANK(O53),"",(O53/O47)*U46)))</f>
        <v/>
      </c>
      <c r="T53" s="1997"/>
      <c r="U53" s="1998"/>
      <c r="V53" s="1995">
        <f t="shared" si="20"/>
        <v>0</v>
      </c>
      <c r="W53" s="1910">
        <f>(Q53/O47)*U46</f>
        <v>0</v>
      </c>
      <c r="X53" s="1920"/>
      <c r="Y53" s="1918">
        <f t="shared" si="15"/>
        <v>0</v>
      </c>
      <c r="AA53" s="3263"/>
      <c r="AB53" s="2064">
        <v>2</v>
      </c>
      <c r="AC53" s="2065">
        <v>0.08</v>
      </c>
      <c r="AD53" s="1845">
        <f t="shared" si="16"/>
        <v>0.16</v>
      </c>
      <c r="AE53" s="2015" t="s">
        <v>10</v>
      </c>
      <c r="AF53" s="2087">
        <f>IF(AB47&lt;=0,0,IF(ISTEXT(AB53),AB53,IF(ISBLANK(AB53),"",(AB53/AB47)*AH46)))</f>
        <v>4</v>
      </c>
      <c r="AG53" s="2104"/>
      <c r="AH53" s="2105">
        <v>50</v>
      </c>
      <c r="AI53" s="1995">
        <f t="shared" si="17"/>
        <v>0.16</v>
      </c>
      <c r="AJ53" s="1910">
        <f>(AD53/AB47)*AH46</f>
        <v>0.32</v>
      </c>
      <c r="AK53" s="1917">
        <v>1</v>
      </c>
      <c r="AL53" s="1919">
        <f t="shared" si="18"/>
        <v>0.32</v>
      </c>
      <c r="AN53" s="1987"/>
      <c r="AO53" s="3189" t="s">
        <v>6756</v>
      </c>
      <c r="AP53" s="1977"/>
      <c r="AQ53" s="3190"/>
    </row>
    <row r="54" spans="1:46" s="245" customFormat="1" ht="15" customHeight="1">
      <c r="A54" s="3263"/>
      <c r="B54" s="2064"/>
      <c r="C54" s="2065"/>
      <c r="D54" s="1845">
        <f t="shared" si="12"/>
        <v>0</v>
      </c>
      <c r="E54" s="2016"/>
      <c r="F54" s="2088" t="str">
        <f>IF(B47&lt;=0,0,IF(ISTEXT(B54),B54,IF(ISBLANK(B54),"",(B54/B47)*H46)))</f>
        <v/>
      </c>
      <c r="G54" s="1997"/>
      <c r="H54" s="1998"/>
      <c r="I54" s="2013">
        <f t="shared" si="19"/>
        <v>0</v>
      </c>
      <c r="J54" s="1911">
        <f>(D54/B47)*H46</f>
        <v>0</v>
      </c>
      <c r="K54" s="1917"/>
      <c r="L54" s="1919">
        <f t="shared" si="13"/>
        <v>0</v>
      </c>
      <c r="N54" s="3263"/>
      <c r="O54" s="2064"/>
      <c r="P54" s="2065"/>
      <c r="Q54" s="1845">
        <f t="shared" si="14"/>
        <v>0</v>
      </c>
      <c r="R54" s="2016"/>
      <c r="S54" s="2088" t="str">
        <f>IF(O47&lt;=0,0,IF(ISTEXT(O54),O54,IF(ISBLANK(O54),"",(O54/O47)*U46)))</f>
        <v/>
      </c>
      <c r="T54" s="1997"/>
      <c r="U54" s="1998"/>
      <c r="V54" s="2013">
        <f t="shared" si="20"/>
        <v>0</v>
      </c>
      <c r="W54" s="1911">
        <f>(Q54/O47)*U46</f>
        <v>0</v>
      </c>
      <c r="X54" s="1917"/>
      <c r="Y54" s="1919">
        <f t="shared" si="15"/>
        <v>0</v>
      </c>
      <c r="AA54" s="3263"/>
      <c r="AB54" s="2101"/>
      <c r="AC54" s="2102"/>
      <c r="AD54" s="1845">
        <f t="shared" si="16"/>
        <v>0</v>
      </c>
      <c r="AE54" s="2016"/>
      <c r="AF54" s="2088" t="str">
        <f>IF(AB47&lt;=0,0,IF(ISTEXT(AB54),AB54,IF(ISBLANK(AB54),"",(AB54/AB47)*AH46)))</f>
        <v/>
      </c>
      <c r="AG54" s="2104"/>
      <c r="AH54" s="2105"/>
      <c r="AI54" s="2013">
        <f t="shared" si="17"/>
        <v>0</v>
      </c>
      <c r="AJ54" s="1911">
        <f>(AD54/AB47)*AH46</f>
        <v>0</v>
      </c>
      <c r="AK54" s="1917"/>
      <c r="AL54" s="1919">
        <f t="shared" si="18"/>
        <v>0</v>
      </c>
      <c r="AN54" s="1987"/>
      <c r="AO54" s="3292" t="s">
        <v>7323</v>
      </c>
      <c r="AP54" s="3293"/>
      <c r="AQ54" s="3294"/>
      <c r="AR54" s="1987"/>
      <c r="AT54" s="72"/>
    </row>
    <row r="55" spans="1:46" s="245" customFormat="1" ht="15" customHeight="1">
      <c r="A55" s="3263"/>
      <c r="B55" s="2064"/>
      <c r="C55" s="2065"/>
      <c r="D55" s="1845">
        <f t="shared" si="12"/>
        <v>0</v>
      </c>
      <c r="E55" s="2015"/>
      <c r="F55" s="2087" t="str">
        <f>IF(B47&lt;=0,0,IF(ISTEXT(B55),B55,IF(ISBLANK(B55),"",(B55/B47)*H46)))</f>
        <v/>
      </c>
      <c r="G55" s="1997"/>
      <c r="H55" s="1998"/>
      <c r="I55" s="1995">
        <f t="shared" si="19"/>
        <v>0</v>
      </c>
      <c r="J55" s="1910">
        <f>(D55/B47)*H46</f>
        <v>0</v>
      </c>
      <c r="K55" s="1920"/>
      <c r="L55" s="1918">
        <f t="shared" si="13"/>
        <v>0</v>
      </c>
      <c r="N55" s="3263"/>
      <c r="O55" s="2064"/>
      <c r="P55" s="2065"/>
      <c r="Q55" s="1845">
        <f t="shared" si="14"/>
        <v>0</v>
      </c>
      <c r="R55" s="2015"/>
      <c r="S55" s="2087" t="str">
        <f>IF(O47&lt;=0,0,IF(ISTEXT(O55),O55,IF(ISBLANK(O55),"",(O55/O47)*U46)))</f>
        <v/>
      </c>
      <c r="T55" s="1997"/>
      <c r="U55" s="1998"/>
      <c r="V55" s="1995">
        <f t="shared" si="20"/>
        <v>0</v>
      </c>
      <c r="W55" s="1910">
        <f>(Q55/O47)*U46</f>
        <v>0</v>
      </c>
      <c r="X55" s="1920"/>
      <c r="Y55" s="1918">
        <f t="shared" si="15"/>
        <v>0</v>
      </c>
      <c r="AA55" s="3263"/>
      <c r="AB55" s="2101"/>
      <c r="AC55" s="2102"/>
      <c r="AD55" s="1845">
        <f t="shared" si="16"/>
        <v>0</v>
      </c>
      <c r="AE55" s="2015"/>
      <c r="AF55" s="2087" t="str">
        <f>IF(AB47&lt;=0,0,IF(ISTEXT(AB55),AB55,IF(ISBLANK(AB55),"",(AB55/AB47)*AH46)))</f>
        <v/>
      </c>
      <c r="AG55" s="2104"/>
      <c r="AH55" s="2105"/>
      <c r="AI55" s="1995">
        <f t="shared" si="17"/>
        <v>0</v>
      </c>
      <c r="AJ55" s="1910">
        <f>(AD55/AB47)*AH46</f>
        <v>0</v>
      </c>
      <c r="AK55" s="1920"/>
      <c r="AL55" s="1918">
        <f t="shared" si="18"/>
        <v>0</v>
      </c>
      <c r="AN55" s="1987"/>
      <c r="AO55" s="3292"/>
      <c r="AP55" s="3293"/>
      <c r="AQ55" s="3294"/>
      <c r="AR55" s="1987"/>
      <c r="AT55" s="72"/>
    </row>
    <row r="56" spans="1:46" s="245" customFormat="1" ht="15" customHeight="1">
      <c r="A56" s="3263"/>
      <c r="B56" s="2064"/>
      <c r="C56" s="2065"/>
      <c r="D56" s="1845">
        <f t="shared" si="12"/>
        <v>0</v>
      </c>
      <c r="E56" s="2016"/>
      <c r="F56" s="2089" t="str">
        <f>IF(B47&lt;=0,0,IF(ISTEXT(B56),B56,IF(ISBLANK(B56),"",(B56/B47)*H46)))</f>
        <v/>
      </c>
      <c r="G56" s="1997"/>
      <c r="H56" s="1998"/>
      <c r="I56" s="2014">
        <f t="shared" si="19"/>
        <v>0</v>
      </c>
      <c r="J56" s="1912">
        <f>(D56/B47)*H46</f>
        <v>0</v>
      </c>
      <c r="K56" s="1917"/>
      <c r="L56" s="1919">
        <f t="shared" si="13"/>
        <v>0</v>
      </c>
      <c r="N56" s="3263"/>
      <c r="O56" s="2064"/>
      <c r="P56" s="2065"/>
      <c r="Q56" s="1845">
        <f t="shared" si="14"/>
        <v>0</v>
      </c>
      <c r="R56" s="2016"/>
      <c r="S56" s="2089" t="str">
        <f>IF(O47&lt;=0,0,IF(ISTEXT(O56),O56,IF(ISBLANK(O56),"",(O56/O47)*U46)))</f>
        <v/>
      </c>
      <c r="T56" s="1997"/>
      <c r="U56" s="1998"/>
      <c r="V56" s="2014">
        <f t="shared" si="20"/>
        <v>0</v>
      </c>
      <c r="W56" s="1912">
        <f>(Q56/O47)*U46</f>
        <v>0</v>
      </c>
      <c r="X56" s="1917"/>
      <c r="Y56" s="1919">
        <f t="shared" si="15"/>
        <v>0</v>
      </c>
      <c r="AA56" s="3263"/>
      <c r="AB56" s="2101"/>
      <c r="AC56" s="2102"/>
      <c r="AD56" s="1845">
        <f t="shared" si="16"/>
        <v>0</v>
      </c>
      <c r="AE56" s="2016"/>
      <c r="AF56" s="2089" t="str">
        <f>IF(AB47&lt;=0,0,IF(ISTEXT(AB56),AB56,IF(ISBLANK(AB56),"",(AB56/AB47)*AH46)))</f>
        <v/>
      </c>
      <c r="AG56" s="2104"/>
      <c r="AH56" s="2105"/>
      <c r="AI56" s="2014">
        <f t="shared" si="17"/>
        <v>0</v>
      </c>
      <c r="AJ56" s="1912">
        <f>(AD56/AB47)*AH46</f>
        <v>0</v>
      </c>
      <c r="AK56" s="1917"/>
      <c r="AL56" s="1919">
        <f t="shared" si="18"/>
        <v>0</v>
      </c>
      <c r="AN56" s="1987"/>
      <c r="AO56" s="3292"/>
      <c r="AP56" s="3293"/>
      <c r="AQ56" s="3294"/>
      <c r="AR56" s="1987"/>
    </row>
    <row r="57" spans="1:46" s="245" customFormat="1" ht="15" customHeight="1">
      <c r="A57" s="3263"/>
      <c r="B57" s="2064"/>
      <c r="C57" s="2065"/>
      <c r="D57" s="1845">
        <f t="shared" si="12"/>
        <v>0</v>
      </c>
      <c r="E57" s="2015"/>
      <c r="F57" s="2087" t="str">
        <f>IF(B47&lt;=0,0,IF(ISTEXT(B57),B57,IF(ISBLANK(B57),"",(B57/B47)*H46)))</f>
        <v/>
      </c>
      <c r="G57" s="1997"/>
      <c r="H57" s="1998"/>
      <c r="I57" s="1995">
        <f t="shared" si="19"/>
        <v>0</v>
      </c>
      <c r="J57" s="1910">
        <f>(D57/B47)*H46</f>
        <v>0</v>
      </c>
      <c r="K57" s="1920"/>
      <c r="L57" s="1918">
        <f t="shared" si="13"/>
        <v>0</v>
      </c>
      <c r="N57" s="3263"/>
      <c r="O57" s="2064"/>
      <c r="P57" s="2065"/>
      <c r="Q57" s="1845">
        <f t="shared" si="14"/>
        <v>0</v>
      </c>
      <c r="R57" s="2015"/>
      <c r="S57" s="2087" t="str">
        <f>IF(O47&lt;=0,0,IF(ISTEXT(O57),O57,IF(ISBLANK(O57),"",(O57/O47)*U46)))</f>
        <v/>
      </c>
      <c r="T57" s="1997"/>
      <c r="U57" s="1998"/>
      <c r="V57" s="1995">
        <f t="shared" si="20"/>
        <v>0</v>
      </c>
      <c r="W57" s="1910">
        <f>(Q57/O47)*U46</f>
        <v>0</v>
      </c>
      <c r="X57" s="1920"/>
      <c r="Y57" s="1918">
        <f t="shared" si="15"/>
        <v>0</v>
      </c>
      <c r="AA57" s="3263"/>
      <c r="AB57" s="2101"/>
      <c r="AC57" s="2102"/>
      <c r="AD57" s="1845">
        <f>IF(ISTEXT(AB57),0,IF(ISBLANK(AB57),AC57,AB57*AC57))</f>
        <v>0</v>
      </c>
      <c r="AE57" s="2015"/>
      <c r="AF57" s="2087" t="str">
        <f>IF(AB47&lt;=0,0,IF(ISTEXT(AB57),AB57,IF(ISBLANK(AB57),"",(AB57/AB47)*AH46)))</f>
        <v/>
      </c>
      <c r="AG57" s="2104"/>
      <c r="AH57" s="2105"/>
      <c r="AI57" s="1995">
        <f t="shared" si="17"/>
        <v>0</v>
      </c>
      <c r="AJ57" s="1910">
        <f>(AD57/AB47)*AH46</f>
        <v>0</v>
      </c>
      <c r="AK57" s="1947"/>
      <c r="AL57" s="1918">
        <f t="shared" si="18"/>
        <v>0</v>
      </c>
      <c r="AN57" s="1987"/>
      <c r="AO57" s="3260" t="s">
        <v>6816</v>
      </c>
      <c r="AP57" s="3261"/>
      <c r="AQ57" s="3262"/>
      <c r="AR57" s="1987"/>
    </row>
    <row r="58" spans="1:46" ht="17.25">
      <c r="A58" s="3263"/>
      <c r="B58" s="2064"/>
      <c r="C58" s="2065"/>
      <c r="D58" s="1845">
        <f t="shared" si="12"/>
        <v>0</v>
      </c>
      <c r="E58" s="2017"/>
      <c r="F58" s="2089" t="str">
        <f>IF(B47&lt;=0,0,IF(ISTEXT(B58),B58,IF(ISBLANK(B58),"",(B58/B47)*H46)))</f>
        <v/>
      </c>
      <c r="G58" s="1997"/>
      <c r="H58" s="1998"/>
      <c r="I58" s="2014">
        <f t="shared" si="19"/>
        <v>0</v>
      </c>
      <c r="J58" s="1912">
        <f>(D58/B47)*H46</f>
        <v>0</v>
      </c>
      <c r="K58" s="1947"/>
      <c r="L58" s="1948">
        <f t="shared" si="13"/>
        <v>0</v>
      </c>
      <c r="N58" s="3263"/>
      <c r="O58" s="2064"/>
      <c r="P58" s="2065"/>
      <c r="Q58" s="1845">
        <f t="shared" si="14"/>
        <v>0</v>
      </c>
      <c r="R58" s="2017"/>
      <c r="S58" s="2089" t="str">
        <f>IF(O47&lt;=0,0,IF(ISTEXT(O58),O58,IF(ISBLANK(O58),"",(O58/O47)*U46)))</f>
        <v/>
      </c>
      <c r="T58" s="1997"/>
      <c r="U58" s="1998"/>
      <c r="V58" s="2014">
        <f t="shared" si="20"/>
        <v>0</v>
      </c>
      <c r="W58" s="1912">
        <f>(Q58/O47)*U46</f>
        <v>0</v>
      </c>
      <c r="X58" s="1947"/>
      <c r="Y58" s="1948">
        <f t="shared" si="15"/>
        <v>0</v>
      </c>
      <c r="AA58" s="3263"/>
      <c r="AB58" s="2101"/>
      <c r="AC58" s="2102"/>
      <c r="AD58" s="1845">
        <f t="shared" ref="AD58:AD60" si="21">IF(ISTEXT(AB58),0,IF(ISBLANK(AB58),AC58,AB58*AC58))</f>
        <v>0</v>
      </c>
      <c r="AE58" s="2017"/>
      <c r="AF58" s="2089" t="str">
        <f>IF(AB47&lt;=0,0,IF(ISTEXT(AB58),AB58,IF(ISBLANK(AB58),"",(AB58/AB47)*AH46)))</f>
        <v/>
      </c>
      <c r="AG58" s="2104"/>
      <c r="AH58" s="2105"/>
      <c r="AI58" s="2014">
        <f t="shared" si="17"/>
        <v>0</v>
      </c>
      <c r="AJ58" s="1912">
        <f>(AD58/AB47)*AH46</f>
        <v>0</v>
      </c>
      <c r="AK58" s="1947"/>
      <c r="AL58" s="1948">
        <f t="shared" si="18"/>
        <v>0</v>
      </c>
      <c r="AN58" s="1987"/>
      <c r="AO58" s="3260"/>
      <c r="AP58" s="3261"/>
      <c r="AQ58" s="3262"/>
      <c r="AR58" s="1987"/>
      <c r="AS58" s="245"/>
      <c r="AT58" s="245"/>
    </row>
    <row r="59" spans="1:46" ht="18" customHeight="1">
      <c r="A59" s="3263"/>
      <c r="B59" s="2064"/>
      <c r="C59" s="2065"/>
      <c r="D59" s="1845">
        <f t="shared" si="12"/>
        <v>0</v>
      </c>
      <c r="E59" s="2015"/>
      <c r="F59" s="2087" t="str">
        <f>IF(B47&lt;=0,0,IF(ISTEXT(B59),B59,IF(ISBLANK(B59),"",(B59/B47)*H46)))</f>
        <v/>
      </c>
      <c r="G59" s="1997"/>
      <c r="H59" s="1998"/>
      <c r="I59" s="1995">
        <f t="shared" si="19"/>
        <v>0</v>
      </c>
      <c r="J59" s="1910">
        <f>(D59/B47)*H46</f>
        <v>0</v>
      </c>
      <c r="K59" s="1920"/>
      <c r="L59" s="1918">
        <f t="shared" si="13"/>
        <v>0</v>
      </c>
      <c r="N59" s="3263"/>
      <c r="O59" s="2064"/>
      <c r="P59" s="2065"/>
      <c r="Q59" s="1845">
        <f t="shared" si="14"/>
        <v>0</v>
      </c>
      <c r="R59" s="2015"/>
      <c r="S59" s="2087" t="str">
        <f>IF(O47&lt;=0,0,IF(ISTEXT(O59),O59,IF(ISBLANK(O59),"",(O59/O47)*U46)))</f>
        <v/>
      </c>
      <c r="T59" s="1997"/>
      <c r="U59" s="1998"/>
      <c r="V59" s="1995">
        <f t="shared" si="20"/>
        <v>0</v>
      </c>
      <c r="W59" s="1910">
        <f>(Q59/O47)*U46</f>
        <v>0</v>
      </c>
      <c r="X59" s="1920"/>
      <c r="Y59" s="1918">
        <f t="shared" si="15"/>
        <v>0</v>
      </c>
      <c r="AA59" s="3263"/>
      <c r="AB59" s="2101"/>
      <c r="AC59" s="2102"/>
      <c r="AD59" s="1845">
        <f t="shared" si="21"/>
        <v>0</v>
      </c>
      <c r="AE59" s="2015"/>
      <c r="AF59" s="2087" t="str">
        <f>IF(AB47&lt;=0,0,IF(ISTEXT(AB59),AB59,IF(ISBLANK(AB59),"",(AB59/AB47)*AH46)))</f>
        <v/>
      </c>
      <c r="AG59" s="2104"/>
      <c r="AH59" s="2105"/>
      <c r="AI59" s="1995">
        <f t="shared" si="17"/>
        <v>0</v>
      </c>
      <c r="AJ59" s="1910">
        <f>(AD59/AB47)*AH46</f>
        <v>0</v>
      </c>
      <c r="AK59" s="1947"/>
      <c r="AL59" s="1918">
        <f t="shared" si="18"/>
        <v>0</v>
      </c>
      <c r="AN59" s="1987"/>
      <c r="AO59" s="3191" t="s">
        <v>6799</v>
      </c>
      <c r="AP59" s="2005"/>
      <c r="AQ59" s="3214"/>
      <c r="AR59" s="1987"/>
      <c r="AS59" s="245"/>
      <c r="AT59" s="245"/>
    </row>
    <row r="60" spans="1:46" s="245" customFormat="1" ht="15" customHeight="1">
      <c r="A60" s="3263"/>
      <c r="B60" s="2064"/>
      <c r="C60" s="2065"/>
      <c r="D60" s="1845">
        <f t="shared" si="12"/>
        <v>0</v>
      </c>
      <c r="E60" s="2017"/>
      <c r="F60" s="2089" t="str">
        <f>IF(B47&lt;=0,0,IF(ISTEXT(B60),B60,IF(ISBLANK(B60),"",(B60/B47)*H46)))</f>
        <v/>
      </c>
      <c r="G60" s="1997"/>
      <c r="H60" s="1998"/>
      <c r="I60" s="2014">
        <f t="shared" si="19"/>
        <v>0</v>
      </c>
      <c r="J60" s="1912">
        <f>(D60/B47)*H46</f>
        <v>0</v>
      </c>
      <c r="K60" s="1947"/>
      <c r="L60" s="1948">
        <f t="shared" si="13"/>
        <v>0</v>
      </c>
      <c r="N60" s="3263"/>
      <c r="O60" s="2064"/>
      <c r="P60" s="2065"/>
      <c r="Q60" s="1845">
        <f t="shared" si="14"/>
        <v>0</v>
      </c>
      <c r="R60" s="2017"/>
      <c r="S60" s="2089" t="str">
        <f>IF(O47&lt;=0,0,IF(ISTEXT(O60),O60,IF(ISBLANK(O60),"",(O60/O47)*U46)))</f>
        <v/>
      </c>
      <c r="T60" s="1997"/>
      <c r="U60" s="1998"/>
      <c r="V60" s="2014">
        <f t="shared" si="20"/>
        <v>0</v>
      </c>
      <c r="W60" s="1912">
        <f>(Q60/O47)*U46</f>
        <v>0</v>
      </c>
      <c r="X60" s="1947"/>
      <c r="Y60" s="1948">
        <f t="shared" si="15"/>
        <v>0</v>
      </c>
      <c r="AA60" s="3263"/>
      <c r="AB60" s="2101"/>
      <c r="AC60" s="2102"/>
      <c r="AD60" s="1845">
        <f t="shared" si="21"/>
        <v>0</v>
      </c>
      <c r="AE60" s="2017"/>
      <c r="AF60" s="2089" t="str">
        <f>IF(AB47&lt;=0,0,IF(ISTEXT(AB60),AB60,IF(ISBLANK(AB60),"",(AB60/AB47)*AH46)))</f>
        <v/>
      </c>
      <c r="AG60" s="2104"/>
      <c r="AH60" s="2105"/>
      <c r="AI60" s="2014">
        <f t="shared" si="17"/>
        <v>0</v>
      </c>
      <c r="AJ60" s="1912">
        <f>(AD60/AB47)*AH46</f>
        <v>0</v>
      </c>
      <c r="AK60" s="1920"/>
      <c r="AL60" s="1948">
        <f t="shared" si="18"/>
        <v>0</v>
      </c>
      <c r="AN60" s="1987"/>
      <c r="AO60" s="3212" t="s">
        <v>7301</v>
      </c>
      <c r="AP60" s="1983"/>
      <c r="AQ60" s="3213"/>
      <c r="AR60" s="1987"/>
      <c r="AS60" s="72"/>
    </row>
    <row r="61" spans="1:46" s="245" customFormat="1" ht="15" customHeight="1">
      <c r="A61" s="3263"/>
      <c r="B61" s="1944" t="s">
        <v>6805</v>
      </c>
      <c r="C61" s="1945">
        <f>SUM(D51:D60)</f>
        <v>0.16</v>
      </c>
      <c r="D61" s="1945"/>
      <c r="E61" s="1946"/>
      <c r="F61" s="1946"/>
      <c r="G61" s="1946"/>
      <c r="H61" s="2092">
        <f>J61-I61</f>
        <v>0.16</v>
      </c>
      <c r="I61" s="2085">
        <f>SUM(I51:I60)</f>
        <v>0.16</v>
      </c>
      <c r="J61" s="2086">
        <f>SUM(J51:J60)</f>
        <v>0.32</v>
      </c>
      <c r="K61" s="1992"/>
      <c r="L61" s="1993"/>
      <c r="N61" s="3263"/>
      <c r="O61" s="1944" t="s">
        <v>6805</v>
      </c>
      <c r="P61" s="1945">
        <f>SUM(Q51:Q60)</f>
        <v>0.16</v>
      </c>
      <c r="Q61" s="1945"/>
      <c r="R61" s="1946"/>
      <c r="S61" s="1946"/>
      <c r="T61" s="1946"/>
      <c r="U61" s="2092">
        <f>W61-V61</f>
        <v>0.16</v>
      </c>
      <c r="V61" s="2085">
        <f>SUM(V51:V60)</f>
        <v>0.16</v>
      </c>
      <c r="W61" s="2086">
        <f>SUM(W51:W60)</f>
        <v>0.32</v>
      </c>
      <c r="X61" s="1992"/>
      <c r="Y61" s="1993"/>
      <c r="AA61" s="3263"/>
      <c r="AB61" s="2101"/>
      <c r="AC61" s="2102"/>
      <c r="AD61" s="1845">
        <f>IF(ISTEXT(AB61),0,IF(ISBLANK(AB61),AC61,AB61*AC61))</f>
        <v>0</v>
      </c>
      <c r="AE61" s="2015"/>
      <c r="AF61" s="2087" t="str">
        <f>IF(AB47&lt;=0,0,IF(ISTEXT(AB61),AB61,IF(ISBLANK(AB61),"",(AB61/AB47)*AH46)))</f>
        <v/>
      </c>
      <c r="AG61" s="2104"/>
      <c r="AH61" s="2105"/>
      <c r="AI61" s="1995">
        <f t="shared" si="17"/>
        <v>0</v>
      </c>
      <c r="AJ61" s="1910">
        <f>(AD61/AB47)*AH46</f>
        <v>0</v>
      </c>
      <c r="AK61" s="1917"/>
      <c r="AL61" s="1918">
        <f t="shared" si="18"/>
        <v>0</v>
      </c>
      <c r="AN61" s="1987"/>
      <c r="AO61" s="3215" t="s">
        <v>7290</v>
      </c>
      <c r="AP61" s="1977"/>
      <c r="AQ61" s="3190"/>
      <c r="AR61" s="1987"/>
    </row>
    <row r="62" spans="1:46" s="245" customFormat="1" ht="15" customHeight="1">
      <c r="A62" s="3263"/>
      <c r="B62" s="1846"/>
      <c r="C62" s="1846"/>
      <c r="D62" s="1846"/>
      <c r="E62" s="1846"/>
      <c r="F62" s="1846"/>
      <c r="G62" s="1847"/>
      <c r="H62" s="1847"/>
      <c r="I62" s="1916"/>
      <c r="J62" s="1916"/>
      <c r="K62" s="1916"/>
      <c r="L62" s="2003" t="s">
        <v>6807</v>
      </c>
      <c r="N62" s="3263"/>
      <c r="O62" s="3143"/>
      <c r="P62" s="3143"/>
      <c r="Q62" s="3143"/>
      <c r="R62" s="3143"/>
      <c r="S62" s="3143"/>
      <c r="T62" s="3144"/>
      <c r="U62" s="3144"/>
      <c r="V62" s="3144"/>
      <c r="W62" s="3144"/>
      <c r="X62" s="3144"/>
      <c r="Y62" s="2003" t="s">
        <v>6807</v>
      </c>
      <c r="AA62" s="3263"/>
      <c r="AB62" s="2101"/>
      <c r="AC62" s="2102"/>
      <c r="AD62" s="1845">
        <f t="shared" ref="AD62:AD63" si="22">IF(ISTEXT(AB62),0,IF(ISBLANK(AB62),AC62,AB62*AC62))</f>
        <v>0</v>
      </c>
      <c r="AE62" s="2017"/>
      <c r="AF62" s="2089" t="str">
        <f>IF(AB47&lt;=0,0,IF(ISTEXT(AB62),AB62,IF(ISBLANK(AB62),"",(AB62/AB47)*AH46)))</f>
        <v/>
      </c>
      <c r="AG62" s="2104"/>
      <c r="AH62" s="2105"/>
      <c r="AI62" s="2014">
        <f t="shared" si="17"/>
        <v>0</v>
      </c>
      <c r="AJ62" s="1912">
        <f>(AD62/AB47)*AH46</f>
        <v>0</v>
      </c>
      <c r="AK62" s="1917"/>
      <c r="AL62" s="1948">
        <f t="shared" si="18"/>
        <v>0</v>
      </c>
      <c r="AN62" s="1987"/>
      <c r="AO62" s="3216" t="s">
        <v>7294</v>
      </c>
      <c r="AP62" s="1977"/>
      <c r="AQ62" s="3190"/>
      <c r="AR62" s="1987"/>
    </row>
    <row r="63" spans="1:46" s="245" customFormat="1" ht="15" customHeight="1">
      <c r="A63" s="3263"/>
      <c r="B63" s="3175">
        <v>3.472222222222222E-3</v>
      </c>
      <c r="C63" s="3176" t="s">
        <v>7287</v>
      </c>
      <c r="D63" s="3177"/>
      <c r="E63" s="3178"/>
      <c r="F63" s="3177" t="s">
        <v>7288</v>
      </c>
      <c r="G63" s="3179">
        <v>1.0416666666666666E-2</v>
      </c>
      <c r="H63" s="3176"/>
      <c r="I63" s="3177" t="s">
        <v>7289</v>
      </c>
      <c r="J63" s="3180">
        <v>2.0833333333333332E-2</v>
      </c>
      <c r="K63" s="3181" t="s">
        <v>378</v>
      </c>
      <c r="L63" s="3182">
        <f>B63+G63+J63</f>
        <v>3.4722222222222224E-2</v>
      </c>
      <c r="N63" s="3263"/>
      <c r="O63" s="3175">
        <v>3.472222222222222E-3</v>
      </c>
      <c r="P63" s="3176" t="s">
        <v>7287</v>
      </c>
      <c r="Q63" s="3177"/>
      <c r="R63" s="3178"/>
      <c r="S63" s="3177" t="s">
        <v>7288</v>
      </c>
      <c r="T63" s="3179">
        <v>1.0416666666666666E-2</v>
      </c>
      <c r="U63" s="3176"/>
      <c r="V63" s="3177" t="s">
        <v>7289</v>
      </c>
      <c r="W63" s="3180">
        <v>2.0833333333333332E-2</v>
      </c>
      <c r="X63" s="3181" t="s">
        <v>378</v>
      </c>
      <c r="Y63" s="3182">
        <f>O63+T63+W63</f>
        <v>3.4722222222222224E-2</v>
      </c>
      <c r="AA63" s="3263"/>
      <c r="AB63" s="2101"/>
      <c r="AC63" s="2102"/>
      <c r="AD63" s="1845">
        <f t="shared" si="22"/>
        <v>0</v>
      </c>
      <c r="AE63" s="2116"/>
      <c r="AF63" s="2117" t="str">
        <f>IF(AB47&lt;=0,0,IF(ISTEXT(AB63),AB63,IF(ISBLANK(AB63),"",(AB63/AB47)*AH46)))</f>
        <v/>
      </c>
      <c r="AG63" s="2104"/>
      <c r="AH63" s="2105"/>
      <c r="AI63" s="2118">
        <f t="shared" si="17"/>
        <v>0</v>
      </c>
      <c r="AJ63" s="2006">
        <f>(AD63/AB47)*AH46</f>
        <v>0</v>
      </c>
      <c r="AK63" s="2007"/>
      <c r="AL63" s="2008">
        <f t="shared" si="18"/>
        <v>0</v>
      </c>
      <c r="AN63" s="1987"/>
      <c r="AO63" s="3217" t="s">
        <v>7292</v>
      </c>
      <c r="AP63" s="1977"/>
      <c r="AQ63" s="3218" t="s">
        <v>7293</v>
      </c>
      <c r="AR63" s="1987"/>
    </row>
    <row r="64" spans="1:46" s="245" customFormat="1" ht="15" customHeight="1">
      <c r="A64" s="3263"/>
      <c r="B64" s="2066">
        <v>0</v>
      </c>
      <c r="C64" s="2067" t="s">
        <v>338</v>
      </c>
      <c r="D64" s="2067"/>
      <c r="E64" s="2068"/>
      <c r="F64" s="2068"/>
      <c r="G64" s="2068"/>
      <c r="H64" s="2069">
        <f>MAX(B64:B74)</f>
        <v>2</v>
      </c>
      <c r="I64" s="3174"/>
      <c r="J64" s="2068"/>
      <c r="K64" s="3172" t="s">
        <v>6799</v>
      </c>
      <c r="L64" s="3173" t="s">
        <v>1707</v>
      </c>
      <c r="N64" s="3263"/>
      <c r="O64" s="2066">
        <v>0</v>
      </c>
      <c r="P64" s="2067" t="s">
        <v>338</v>
      </c>
      <c r="Q64" s="2067"/>
      <c r="R64" s="2068"/>
      <c r="S64" s="2068"/>
      <c r="T64" s="2068"/>
      <c r="U64" s="2069">
        <f>MAX(O64:O74)</f>
        <v>2</v>
      </c>
      <c r="V64" s="3174"/>
      <c r="W64" s="2068"/>
      <c r="X64" s="3172" t="s">
        <v>6799</v>
      </c>
      <c r="Y64" s="3173" t="s">
        <v>1707</v>
      </c>
      <c r="AA64" s="3263"/>
      <c r="AB64" s="1944" t="s">
        <v>6805</v>
      </c>
      <c r="AC64" s="1945">
        <f>SUM(AD51:AD63)</f>
        <v>1.66</v>
      </c>
      <c r="AD64" s="1945"/>
      <c r="AE64" s="1946"/>
      <c r="AF64" s="1946"/>
      <c r="AG64" s="1946"/>
      <c r="AH64" s="2092">
        <f>AJ64-AI64</f>
        <v>0.1599999999999997</v>
      </c>
      <c r="AI64" s="2085">
        <f>SUM(AI51:AI63)</f>
        <v>3.16</v>
      </c>
      <c r="AJ64" s="2086">
        <f>SUM(AJ51:AJ63)</f>
        <v>3.32</v>
      </c>
      <c r="AK64" s="1992"/>
      <c r="AL64" s="1993"/>
      <c r="AO64" s="3207"/>
      <c r="AP64" s="1977"/>
      <c r="AQ64" s="3190"/>
    </row>
    <row r="65" spans="1:46" s="245" customFormat="1" ht="15" customHeight="1">
      <c r="A65" s="3263"/>
      <c r="B65" s="2025" t="str">
        <f>IF(ISBLANK(C65),"",LARGE(B64:B64,1)+1)</f>
        <v/>
      </c>
      <c r="C65" s="2026"/>
      <c r="D65" s="2026"/>
      <c r="E65" s="2026"/>
      <c r="F65" s="2026"/>
      <c r="G65" s="2026"/>
      <c r="H65" s="2025" t="str">
        <f>IF(ISBLANK(I65),"",LARGE(H64:H64,1)+1)</f>
        <v/>
      </c>
      <c r="I65" s="2026"/>
      <c r="J65" s="2026"/>
      <c r="K65" s="2026"/>
      <c r="L65" s="2027"/>
      <c r="N65" s="3263"/>
      <c r="O65" s="2025" t="str">
        <f>IF(ISBLANK(P65),"",LARGE(O64:O64,1)+1)</f>
        <v/>
      </c>
      <c r="P65" s="2026"/>
      <c r="Q65" s="2026"/>
      <c r="R65" s="2026"/>
      <c r="S65" s="2026"/>
      <c r="T65" s="2026"/>
      <c r="U65" s="2025" t="str">
        <f>IF(ISBLANK(V65),"",LARGE(U64:U64,1)+1)</f>
        <v/>
      </c>
      <c r="V65" s="2026"/>
      <c r="W65" s="2026"/>
      <c r="X65" s="2026"/>
      <c r="Y65" s="2027"/>
      <c r="AA65" s="3263"/>
      <c r="AB65" s="3143"/>
      <c r="AC65" s="3143"/>
      <c r="AD65" s="3143"/>
      <c r="AE65" s="3143"/>
      <c r="AF65" s="3143"/>
      <c r="AG65" s="3144"/>
      <c r="AH65" s="3144"/>
      <c r="AI65" s="3144"/>
      <c r="AJ65" s="3144"/>
      <c r="AK65" s="3144"/>
      <c r="AL65" s="2003" t="s">
        <v>6807</v>
      </c>
      <c r="AN65" s="1987"/>
      <c r="AO65" s="3289" t="s">
        <v>7298</v>
      </c>
      <c r="AP65" s="3290"/>
      <c r="AQ65" s="3291"/>
      <c r="AR65" s="1987"/>
    </row>
    <row r="66" spans="1:46" s="245" customFormat="1" ht="15" customHeight="1">
      <c r="A66" s="3263"/>
      <c r="B66" s="2025">
        <f>IF(ISBLANK(C66),"",LARGE(B64:B65,1)+1)</f>
        <v>1</v>
      </c>
      <c r="C66" s="2026" t="s">
        <v>6820</v>
      </c>
      <c r="D66" s="2026"/>
      <c r="E66" s="2026"/>
      <c r="F66" s="2026"/>
      <c r="G66" s="2026"/>
      <c r="H66" s="2025">
        <f>IF(ISBLANK(I66),"",LARGE(H64:H65,1)+1)</f>
        <v>3</v>
      </c>
      <c r="I66" s="2026" t="s">
        <v>6820</v>
      </c>
      <c r="J66" s="2026"/>
      <c r="K66" s="2026"/>
      <c r="L66" s="2027"/>
      <c r="N66" s="3263"/>
      <c r="O66" s="2025">
        <f>IF(ISBLANK(P66),"",LARGE(O64:O65,1)+1)</f>
        <v>1</v>
      </c>
      <c r="P66" s="2026" t="s">
        <v>6820</v>
      </c>
      <c r="Q66" s="2026"/>
      <c r="R66" s="2026"/>
      <c r="S66" s="2026"/>
      <c r="T66" s="2026"/>
      <c r="U66" s="2025">
        <f>IF(ISBLANK(V66),"",LARGE(U64:U65,1)+1)</f>
        <v>3</v>
      </c>
      <c r="V66" s="2026" t="s">
        <v>6820</v>
      </c>
      <c r="W66" s="2026"/>
      <c r="X66" s="2026"/>
      <c r="Y66" s="2027"/>
      <c r="AA66" s="3263"/>
      <c r="AB66" s="3175">
        <v>3.472222222222222E-3</v>
      </c>
      <c r="AC66" s="3176" t="s">
        <v>7287</v>
      </c>
      <c r="AD66" s="3177"/>
      <c r="AE66" s="3178"/>
      <c r="AF66" s="3177" t="s">
        <v>7288</v>
      </c>
      <c r="AG66" s="3179">
        <v>1.0416666666666666E-2</v>
      </c>
      <c r="AH66" s="3176"/>
      <c r="AI66" s="3177" t="s">
        <v>7289</v>
      </c>
      <c r="AJ66" s="3180">
        <v>2.0833333333333332E-2</v>
      </c>
      <c r="AK66" s="3181" t="s">
        <v>378</v>
      </c>
      <c r="AL66" s="3182">
        <f>AB66+AG66+AJ66</f>
        <v>3.4722222222222224E-2</v>
      </c>
      <c r="AN66" s="1987"/>
      <c r="AO66" s="3289" t="s">
        <v>7299</v>
      </c>
      <c r="AP66" s="3290"/>
      <c r="AQ66" s="3291"/>
      <c r="AR66" s="1987"/>
    </row>
    <row r="67" spans="1:46" s="245" customFormat="1" ht="15" customHeight="1">
      <c r="A67" s="3263"/>
      <c r="B67" s="2025">
        <f>IF(ISBLANK(C67),"",LARGE(B64:B66,1)+1)</f>
        <v>2</v>
      </c>
      <c r="C67" s="2026" t="s">
        <v>6821</v>
      </c>
      <c r="D67" s="2026"/>
      <c r="E67" s="2026"/>
      <c r="F67" s="2026"/>
      <c r="G67" s="2026"/>
      <c r="H67" s="2025" t="str">
        <f>IF(ISBLANK(I67),"",LARGE(H64:H66,1)+1)</f>
        <v/>
      </c>
      <c r="I67" s="2026"/>
      <c r="J67" s="2026"/>
      <c r="K67" s="2026"/>
      <c r="L67" s="2027"/>
      <c r="N67" s="3263"/>
      <c r="O67" s="2025">
        <f>IF(ISBLANK(P67),"",LARGE(O64:O66,1)+1)</f>
        <v>2</v>
      </c>
      <c r="P67" s="2026" t="s">
        <v>6821</v>
      </c>
      <c r="Q67" s="2026"/>
      <c r="R67" s="2026"/>
      <c r="S67" s="2026"/>
      <c r="T67" s="2026"/>
      <c r="U67" s="2025" t="str">
        <f>IF(ISBLANK(V67),"",LARGE(U64:U66,1)+1)</f>
        <v/>
      </c>
      <c r="V67" s="2026"/>
      <c r="W67" s="2026"/>
      <c r="X67" s="2026"/>
      <c r="Y67" s="2027"/>
      <c r="AA67" s="3263"/>
      <c r="AB67" s="2066">
        <v>0</v>
      </c>
      <c r="AC67" s="2067" t="s">
        <v>338</v>
      </c>
      <c r="AD67" s="2067"/>
      <c r="AE67" s="2068"/>
      <c r="AF67" s="2068"/>
      <c r="AG67" s="2068"/>
      <c r="AH67" s="2069">
        <f>MAX(AB65:AB75)</f>
        <v>2</v>
      </c>
      <c r="AI67" s="3174"/>
      <c r="AJ67" s="2068"/>
      <c r="AK67" s="3172" t="s">
        <v>6799</v>
      </c>
      <c r="AL67" s="3173" t="s">
        <v>1707</v>
      </c>
      <c r="AN67" s="1987"/>
      <c r="AO67" s="3192" t="s">
        <v>7300</v>
      </c>
      <c r="AP67" s="2252"/>
      <c r="AQ67" s="3193"/>
      <c r="AR67" s="1987"/>
    </row>
    <row r="68" spans="1:46" s="245" customFormat="1" ht="15" customHeight="1" thickBot="1">
      <c r="A68" s="3263"/>
      <c r="B68" s="2025" t="str">
        <f>IF(ISBLANK(C68),"",LARGE(B64:B67,1)+1)</f>
        <v/>
      </c>
      <c r="C68" s="2026"/>
      <c r="D68" s="2026"/>
      <c r="E68" s="2026" t="s">
        <v>6789</v>
      </c>
      <c r="F68" s="2026"/>
      <c r="G68" s="2026"/>
      <c r="H68" s="2025" t="str">
        <f>IF(ISBLANK(I68),"",LARGE(H64:H67,1)+1)</f>
        <v/>
      </c>
      <c r="I68" s="2026"/>
      <c r="J68" s="2026"/>
      <c r="K68" s="2026"/>
      <c r="L68" s="2027"/>
      <c r="N68" s="3263"/>
      <c r="O68" s="2025" t="str">
        <f>IF(ISBLANK(P68),"",LARGE(O64:O67,1)+1)</f>
        <v/>
      </c>
      <c r="P68" s="2026"/>
      <c r="Q68" s="2026"/>
      <c r="R68" s="2026" t="s">
        <v>6789</v>
      </c>
      <c r="S68" s="2026"/>
      <c r="T68" s="2026"/>
      <c r="U68" s="2025" t="str">
        <f>IF(ISBLANK(V68),"",LARGE(U64:U67,1)+1)</f>
        <v/>
      </c>
      <c r="V68" s="2026"/>
      <c r="W68" s="2026"/>
      <c r="X68" s="2026"/>
      <c r="Y68" s="2027"/>
      <c r="AA68" s="3263"/>
      <c r="AB68" s="2107" t="str">
        <f>IF(ISBLANK(AC68),"",LARGE(AB67:AB67,1)+1)</f>
        <v/>
      </c>
      <c r="AC68" s="2108"/>
      <c r="AD68" s="2108"/>
      <c r="AE68" s="2109" t="s">
        <v>6838</v>
      </c>
      <c r="AF68" s="2108"/>
      <c r="AG68" s="2108"/>
      <c r="AH68" s="2107" t="str">
        <f>IF(ISBLANK(AI68),"",LARGE(AH67:AH67,1)+1)</f>
        <v/>
      </c>
      <c r="AI68" s="2108"/>
      <c r="AJ68" s="2109"/>
      <c r="AK68" s="2108"/>
      <c r="AL68" s="2027"/>
      <c r="AN68" s="1987"/>
      <c r="AO68" s="3194">
        <v>12</v>
      </c>
      <c r="AP68" s="1984">
        <v>12</v>
      </c>
      <c r="AQ68" s="3195">
        <v>12</v>
      </c>
      <c r="AR68" s="1989" t="s">
        <v>6757</v>
      </c>
    </row>
    <row r="69" spans="1:46" s="245" customFormat="1" ht="15" customHeight="1">
      <c r="A69" s="3277"/>
      <c r="B69" s="2025" t="str">
        <f>IF(ISBLANK(C69),"",LARGE(B64:B68,1)+1)</f>
        <v/>
      </c>
      <c r="C69" s="2026"/>
      <c r="D69" s="2026"/>
      <c r="E69" s="2026" t="s">
        <v>6790</v>
      </c>
      <c r="F69" s="2026"/>
      <c r="G69" s="2026"/>
      <c r="H69" s="2025" t="str">
        <f>IF(ISBLANK(I69),"",LARGE(H64:H68,1)+1)</f>
        <v/>
      </c>
      <c r="I69" s="2026"/>
      <c r="J69" s="2026"/>
      <c r="K69" s="2026"/>
      <c r="L69" s="2027"/>
      <c r="N69" s="3277"/>
      <c r="O69" s="2025" t="str">
        <f>IF(ISBLANK(P69),"",LARGE(O64:O68,1)+1)</f>
        <v/>
      </c>
      <c r="P69" s="2026"/>
      <c r="Q69" s="2026"/>
      <c r="R69" s="2026" t="s">
        <v>6790</v>
      </c>
      <c r="S69" s="2026"/>
      <c r="T69" s="2026"/>
      <c r="U69" s="2025" t="str">
        <f>IF(ISBLANK(V69),"",LARGE(U64:U68,1)+1)</f>
        <v/>
      </c>
      <c r="V69" s="2026"/>
      <c r="W69" s="2026"/>
      <c r="X69" s="2026"/>
      <c r="Y69" s="2027"/>
      <c r="AA69" s="3263"/>
      <c r="AB69" s="2107">
        <f>IF(ISBLANK(AC69),"",LARGE(AB67:AB68,1)+1)</f>
        <v>1</v>
      </c>
      <c r="AC69" s="2026" t="s">
        <v>6820</v>
      </c>
      <c r="AD69" s="2026"/>
      <c r="AE69" s="2026"/>
      <c r="AF69" s="2108"/>
      <c r="AG69" s="2108"/>
      <c r="AH69" s="2107">
        <f>IF(ISBLANK(AI69),"",LARGE(AH67:AH68,1)+1)</f>
        <v>3</v>
      </c>
      <c r="AI69" s="2026" t="s">
        <v>6820</v>
      </c>
      <c r="AJ69" s="2108"/>
      <c r="AK69" s="2108"/>
      <c r="AL69" s="2027"/>
      <c r="AN69" s="1987"/>
    </row>
    <row r="70" spans="1:46" s="245" customFormat="1" ht="15" customHeight="1">
      <c r="A70" s="3277"/>
      <c r="B70" s="2025" t="str">
        <f>IF(ISBLANK(C70),"",LARGE(B64:B69,1)+1)</f>
        <v/>
      </c>
      <c r="C70" s="2026"/>
      <c r="D70" s="2026"/>
      <c r="E70" s="2026"/>
      <c r="F70" s="2026"/>
      <c r="G70" s="2026"/>
      <c r="H70" s="2025" t="str">
        <f>IF(ISBLANK(I70),"",LARGE(H64:H69,1)+1)</f>
        <v/>
      </c>
      <c r="I70" s="2026"/>
      <c r="J70" s="2026"/>
      <c r="K70" s="2026"/>
      <c r="L70" s="2027"/>
      <c r="N70" s="3277"/>
      <c r="O70" s="2025" t="str">
        <f>IF(ISBLANK(P70),"",LARGE(O64:O69,1)+1)</f>
        <v/>
      </c>
      <c r="P70" s="2026"/>
      <c r="Q70" s="2026"/>
      <c r="R70" s="2026"/>
      <c r="S70" s="2026"/>
      <c r="T70" s="2026"/>
      <c r="U70" s="2025" t="str">
        <f>IF(ISBLANK(V70),"",LARGE(U64:U69,1)+1)</f>
        <v/>
      </c>
      <c r="V70" s="2026"/>
      <c r="W70" s="2026"/>
      <c r="X70" s="2026"/>
      <c r="Y70" s="2027"/>
      <c r="AA70" s="3263"/>
      <c r="AB70" s="2107">
        <f>IF(ISBLANK(AC70),"",LARGE(AB67:AB69,1)+1)</f>
        <v>2</v>
      </c>
      <c r="AC70" s="2026" t="s">
        <v>6821</v>
      </c>
      <c r="AD70" s="2026"/>
      <c r="AE70" s="2026"/>
      <c r="AF70" s="2108"/>
      <c r="AG70" s="2108"/>
      <c r="AH70" s="2107" t="str">
        <f>IF(ISBLANK(AI70),"",LARGE(AH67:AH69,1)+1)</f>
        <v/>
      </c>
      <c r="AI70" s="2108"/>
      <c r="AJ70" s="2109"/>
      <c r="AK70" s="2108"/>
      <c r="AL70" s="2027"/>
      <c r="AN70" s="1987"/>
      <c r="AO70" s="1987"/>
      <c r="AP70" s="1987"/>
      <c r="AQ70" s="1987"/>
      <c r="AR70" s="1987"/>
    </row>
    <row r="71" spans="1:46" s="245" customFormat="1" ht="15" customHeight="1">
      <c r="A71" s="3277"/>
      <c r="B71" s="2025" t="str">
        <f>IF(ISBLANK(C71),"",LARGE(B64:B70,1)+1)</f>
        <v/>
      </c>
      <c r="C71" s="2026"/>
      <c r="D71" s="2026"/>
      <c r="E71" s="2026"/>
      <c r="F71" s="2026"/>
      <c r="G71" s="2026"/>
      <c r="H71" s="2025" t="str">
        <f>IF(ISBLANK(I71),"",LARGE(H64:H70,1)+1)</f>
        <v/>
      </c>
      <c r="I71" s="2026"/>
      <c r="J71" s="2026"/>
      <c r="K71" s="2026"/>
      <c r="L71" s="2027"/>
      <c r="N71" s="3277"/>
      <c r="O71" s="2025" t="str">
        <f>IF(ISBLANK(P71),"",LARGE(O64:O70,1)+1)</f>
        <v/>
      </c>
      <c r="P71" s="2026"/>
      <c r="Q71" s="2026"/>
      <c r="R71" s="2026"/>
      <c r="S71" s="2026"/>
      <c r="T71" s="2026"/>
      <c r="U71" s="2025" t="str">
        <f>IF(ISBLANK(V71),"",LARGE(U64:U70,1)+1)</f>
        <v/>
      </c>
      <c r="V71" s="2026"/>
      <c r="W71" s="2026"/>
      <c r="X71" s="2026"/>
      <c r="Y71" s="2027"/>
      <c r="AA71" s="3263"/>
      <c r="AB71" s="2107" t="str">
        <f>IF(ISBLANK(AC71),"",LARGE(AB67:AB70,1)+1)</f>
        <v/>
      </c>
      <c r="AC71" s="2026"/>
      <c r="AD71" s="2026"/>
      <c r="AE71" s="2026" t="s">
        <v>6789</v>
      </c>
      <c r="AF71" s="2108"/>
      <c r="AG71" s="2108"/>
      <c r="AH71" s="2107" t="str">
        <f>IF(ISBLANK(AI71),"",LARGE(AH67:AH70,1)+1)</f>
        <v/>
      </c>
      <c r="AI71" s="2108"/>
      <c r="AJ71" s="2108"/>
      <c r="AK71" s="2108"/>
      <c r="AL71" s="2027"/>
      <c r="AN71" s="1987"/>
      <c r="AO71" s="1987"/>
      <c r="AP71" s="1987"/>
      <c r="AQ71" s="1987"/>
      <c r="AR71" s="1987"/>
      <c r="AS71" s="72"/>
      <c r="AT71" s="72"/>
    </row>
    <row r="72" spans="1:46" s="245" customFormat="1" ht="15" customHeight="1">
      <c r="A72" s="3277"/>
      <c r="B72" s="2025" t="str">
        <f>IF(ISBLANK(C72),"",LARGE(B64:B71,1)+1)</f>
        <v/>
      </c>
      <c r="C72" s="2026"/>
      <c r="D72" s="2026"/>
      <c r="E72" s="2026"/>
      <c r="F72" s="2026"/>
      <c r="G72" s="2026"/>
      <c r="H72" s="2025" t="str">
        <f>IF(ISBLANK(I72),"",LARGE(H64:H71,1)+1)</f>
        <v/>
      </c>
      <c r="I72" s="2026"/>
      <c r="J72" s="2026"/>
      <c r="K72" s="2026"/>
      <c r="L72" s="2027"/>
      <c r="N72" s="3277"/>
      <c r="O72" s="2025" t="str">
        <f>IF(ISBLANK(P72),"",LARGE(O64:O71,1)+1)</f>
        <v/>
      </c>
      <c r="P72" s="2026"/>
      <c r="Q72" s="2026"/>
      <c r="R72" s="2026"/>
      <c r="S72" s="2026"/>
      <c r="T72" s="2026"/>
      <c r="U72" s="2025" t="str">
        <f>IF(ISBLANK(V72),"",LARGE(U64:U71,1)+1)</f>
        <v/>
      </c>
      <c r="V72" s="2026"/>
      <c r="W72" s="2026"/>
      <c r="X72" s="2026"/>
      <c r="Y72" s="2027"/>
      <c r="AA72" s="3263"/>
      <c r="AB72" s="2107" t="str">
        <f>IF(ISBLANK(AC72),"",LARGE(AB67:AB71,1)+1)</f>
        <v/>
      </c>
      <c r="AC72" s="2026"/>
      <c r="AD72" s="2026"/>
      <c r="AE72" s="2026" t="s">
        <v>6790</v>
      </c>
      <c r="AF72" s="2108"/>
      <c r="AG72" s="2108"/>
      <c r="AH72" s="2107" t="str">
        <f>IF(ISBLANK(AI72),"",LARGE(AH67:AH71,1)+1)</f>
        <v/>
      </c>
      <c r="AI72" s="2108"/>
      <c r="AJ72" s="2108"/>
      <c r="AK72" s="2108"/>
      <c r="AL72" s="2027"/>
      <c r="AN72" s="1987"/>
      <c r="AO72" s="1987"/>
      <c r="AP72" s="1987"/>
      <c r="AQ72" s="1987"/>
      <c r="AR72" s="1987"/>
      <c r="AS72" s="72"/>
      <c r="AT72" s="72"/>
    </row>
    <row r="73" spans="1:46" s="245" customFormat="1" ht="15" customHeight="1">
      <c r="A73" s="3263"/>
      <c r="B73" s="2025" t="str">
        <f>IF(ISBLANK(C73),"",LARGE(B64:B72,1)+1)</f>
        <v/>
      </c>
      <c r="C73" s="2026"/>
      <c r="D73" s="2026"/>
      <c r="E73" s="2026"/>
      <c r="F73" s="2026"/>
      <c r="G73" s="2026"/>
      <c r="H73" s="2025" t="str">
        <f>IF(ISBLANK(I73),"",LARGE(H64:H72,1)+1)</f>
        <v/>
      </c>
      <c r="I73" s="2026"/>
      <c r="J73" s="2026"/>
      <c r="K73" s="2026"/>
      <c r="L73" s="2027"/>
      <c r="N73" s="3263"/>
      <c r="O73" s="2025" t="str">
        <f>IF(ISBLANK(P73),"",LARGE(O64:O72,1)+1)</f>
        <v/>
      </c>
      <c r="P73" s="2026"/>
      <c r="Q73" s="2026"/>
      <c r="R73" s="2026"/>
      <c r="S73" s="2026"/>
      <c r="T73" s="2026"/>
      <c r="U73" s="2025" t="str">
        <f>IF(ISBLANK(V73),"",LARGE(U64:U72,1)+1)</f>
        <v/>
      </c>
      <c r="V73" s="2026"/>
      <c r="W73" s="2026"/>
      <c r="X73" s="2026"/>
      <c r="Y73" s="2027"/>
      <c r="AA73" s="3263"/>
      <c r="AB73" s="2107" t="str">
        <f>IF(ISBLANK(AC73),"",LARGE(AB67:AB72,1)+1)</f>
        <v/>
      </c>
      <c r="AC73" s="2108"/>
      <c r="AD73" s="2108"/>
      <c r="AE73" s="2108"/>
      <c r="AF73" s="2108"/>
      <c r="AG73" s="2108"/>
      <c r="AH73" s="2107" t="str">
        <f>IF(ISBLANK(AI73),"",LARGE(AH67:AH72,1)+1)</f>
        <v/>
      </c>
      <c r="AI73" s="2108"/>
      <c r="AJ73" s="2108"/>
      <c r="AK73" s="2108"/>
      <c r="AL73" s="2027"/>
      <c r="AN73" s="1987"/>
      <c r="AO73" s="1987"/>
      <c r="AP73" s="1987"/>
      <c r="AQ73" s="1987"/>
      <c r="AR73" s="1987"/>
      <c r="AS73" s="72"/>
      <c r="AT73" s="72"/>
    </row>
    <row r="74" spans="1:46" s="245" customFormat="1" ht="15" customHeight="1">
      <c r="A74" s="3263"/>
      <c r="B74" s="2025" t="str">
        <f>IF(ISBLANK(C74),"",LARGE(B64:B73,1)+1)</f>
        <v/>
      </c>
      <c r="C74" s="2026"/>
      <c r="D74" s="2026"/>
      <c r="E74" s="2026"/>
      <c r="F74" s="2026"/>
      <c r="G74" s="2026"/>
      <c r="H74" s="2025" t="str">
        <f>IF(ISBLANK(I74),"",LARGE(H64:H73,1)+1)</f>
        <v/>
      </c>
      <c r="I74" s="2026"/>
      <c r="J74" s="2026"/>
      <c r="K74" s="2026"/>
      <c r="L74" s="2110" t="s">
        <v>6839</v>
      </c>
      <c r="N74" s="3263"/>
      <c r="O74" s="2025" t="str">
        <f>IF(ISBLANK(P74),"",LARGE(O64:O73,1)+1)</f>
        <v/>
      </c>
      <c r="P74" s="2026"/>
      <c r="Q74" s="2026"/>
      <c r="R74" s="2026"/>
      <c r="S74" s="2026"/>
      <c r="T74" s="2026"/>
      <c r="U74" s="2025" t="str">
        <f>IF(ISBLANK(V74),"",LARGE(U64:U73,1)+1)</f>
        <v/>
      </c>
      <c r="V74" s="2026"/>
      <c r="W74" s="2026"/>
      <c r="X74" s="2026"/>
      <c r="Y74" s="2110" t="s">
        <v>6839</v>
      </c>
      <c r="AA74" s="3263"/>
      <c r="AB74" s="2107" t="str">
        <f>IF(ISBLANK(AC74),"",LARGE(AB67:AB73,1)+1)</f>
        <v/>
      </c>
      <c r="AC74" s="2108"/>
      <c r="AD74" s="2108"/>
      <c r="AE74" s="2108"/>
      <c r="AF74" s="2108"/>
      <c r="AG74" s="2108"/>
      <c r="AH74" s="2107" t="str">
        <f>IF(ISBLANK(AI74),"",LARGE(AH67:AH73,1)+1)</f>
        <v/>
      </c>
      <c r="AI74" s="2108"/>
      <c r="AJ74" s="2108"/>
      <c r="AK74" s="2108"/>
      <c r="AL74" s="2110" t="s">
        <v>6839</v>
      </c>
      <c r="AN74" s="1987"/>
      <c r="AO74" s="1987"/>
      <c r="AP74" s="1987"/>
      <c r="AQ74" s="1987"/>
      <c r="AR74" s="1987"/>
      <c r="AS74" s="72"/>
      <c r="AT74" s="72"/>
    </row>
    <row r="75" spans="1:46" s="245" customFormat="1" ht="15" customHeight="1">
      <c r="A75" s="3277"/>
      <c r="B75" s="3154" t="s">
        <v>7290</v>
      </c>
      <c r="C75" s="3154"/>
      <c r="D75" s="3154"/>
      <c r="E75" s="3154"/>
      <c r="F75" s="3156" t="s">
        <v>7294</v>
      </c>
      <c r="G75" s="3156"/>
      <c r="H75" s="3155"/>
      <c r="I75" s="3157" t="s">
        <v>7292</v>
      </c>
      <c r="J75" s="3155"/>
      <c r="K75" s="3157" t="s">
        <v>7293</v>
      </c>
      <c r="L75" s="3158"/>
      <c r="N75" s="3277"/>
      <c r="O75" s="3154" t="s">
        <v>7290</v>
      </c>
      <c r="P75" s="3154"/>
      <c r="Q75" s="3154"/>
      <c r="R75" s="3154"/>
      <c r="S75" s="3156" t="s">
        <v>7294</v>
      </c>
      <c r="T75" s="3156"/>
      <c r="U75" s="3155"/>
      <c r="V75" s="3157" t="s">
        <v>7292</v>
      </c>
      <c r="W75" s="3155"/>
      <c r="X75" s="3157" t="s">
        <v>7293</v>
      </c>
      <c r="Y75" s="3158"/>
      <c r="AA75" s="3263"/>
      <c r="AB75" s="3154" t="s">
        <v>7290</v>
      </c>
      <c r="AC75" s="3154"/>
      <c r="AD75" s="3154"/>
      <c r="AE75" s="3154"/>
      <c r="AF75" s="3156" t="s">
        <v>7294</v>
      </c>
      <c r="AG75" s="3156"/>
      <c r="AH75" s="3155"/>
      <c r="AI75" s="3157" t="s">
        <v>7292</v>
      </c>
      <c r="AJ75" s="3155"/>
      <c r="AK75" s="3157" t="s">
        <v>7293</v>
      </c>
      <c r="AL75" s="3158"/>
      <c r="AN75" s="1987"/>
      <c r="AO75" s="1987"/>
      <c r="AP75" s="1987"/>
      <c r="AQ75" s="1987"/>
      <c r="AR75" s="1987"/>
      <c r="AS75" s="72"/>
      <c r="AT75" s="72"/>
    </row>
    <row r="76" spans="1:46" s="245" customFormat="1" ht="15" customHeight="1">
      <c r="A76" s="3263"/>
      <c r="B76" s="2107" t="str">
        <f>IF(ISBLANK(C76),"",LARGE(B64:B75,1)+1)</f>
        <v/>
      </c>
      <c r="C76" s="2108"/>
      <c r="D76" s="2108"/>
      <c r="E76" s="2108"/>
      <c r="F76" s="2108"/>
      <c r="G76" s="2108"/>
      <c r="H76" s="1296"/>
      <c r="I76" s="2108"/>
      <c r="J76" s="2108"/>
      <c r="K76" s="2108"/>
      <c r="L76" s="2000" t="s">
        <v>6802</v>
      </c>
      <c r="N76" s="3263"/>
      <c r="O76" s="2107" t="str">
        <f>IF(ISBLANK(P76),"",LARGE(O64:O75,1)+1)</f>
        <v/>
      </c>
      <c r="P76" s="2108"/>
      <c r="Q76" s="2108"/>
      <c r="R76" s="2108"/>
      <c r="S76" s="2108"/>
      <c r="T76" s="2108"/>
      <c r="U76" s="1296"/>
      <c r="V76" s="2108"/>
      <c r="W76" s="2108"/>
      <c r="X76" s="2108"/>
      <c r="Y76" s="2000" t="s">
        <v>6802</v>
      </c>
      <c r="AA76" s="3263"/>
      <c r="AB76" s="2107" t="str">
        <f>IF(ISBLANK(AC76),"",LARGE(AB64:AB75,1)+1)</f>
        <v/>
      </c>
      <c r="AC76" s="2108"/>
      <c r="AD76" s="2108"/>
      <c r="AE76" s="2108"/>
      <c r="AF76" s="2108"/>
      <c r="AG76" s="2108"/>
      <c r="AH76" s="1296"/>
      <c r="AI76" s="2108"/>
      <c r="AJ76" s="2108"/>
      <c r="AK76" s="2108"/>
      <c r="AL76" s="2000" t="s">
        <v>6802</v>
      </c>
      <c r="AN76" s="3244" t="s">
        <v>6755</v>
      </c>
      <c r="AO76" s="1987"/>
      <c r="AP76" s="1987"/>
      <c r="AQ76" s="1987"/>
      <c r="AR76" s="1987"/>
    </row>
    <row r="77" spans="1:46" s="245" customFormat="1" ht="15" customHeight="1">
      <c r="A77" s="3263"/>
      <c r="B77" s="2107"/>
      <c r="C77" s="2108"/>
      <c r="D77" s="2108"/>
      <c r="E77" s="2108"/>
      <c r="F77" s="2108"/>
      <c r="G77" s="2108"/>
      <c r="H77" s="1296"/>
      <c r="I77" s="2108"/>
      <c r="J77" s="2108"/>
      <c r="K77" s="2108"/>
      <c r="L77" s="2000" t="s">
        <v>6800</v>
      </c>
      <c r="N77" s="3263"/>
      <c r="O77" s="2107"/>
      <c r="P77" s="2108"/>
      <c r="Q77" s="2108"/>
      <c r="R77" s="2108"/>
      <c r="S77" s="2108"/>
      <c r="T77" s="2108"/>
      <c r="U77" s="1296"/>
      <c r="V77" s="2108"/>
      <c r="W77" s="2108"/>
      <c r="X77" s="2108"/>
      <c r="Y77" s="2000" t="s">
        <v>6800</v>
      </c>
      <c r="AA77" s="3263"/>
      <c r="AB77" s="2107"/>
      <c r="AC77" s="2108"/>
      <c r="AD77" s="2108"/>
      <c r="AE77" s="2108"/>
      <c r="AF77" s="2108"/>
      <c r="AG77" s="2108"/>
      <c r="AH77" s="1296"/>
      <c r="AI77" s="2108"/>
      <c r="AJ77" s="2108"/>
      <c r="AK77" s="2108"/>
      <c r="AL77" s="2000" t="s">
        <v>6800</v>
      </c>
      <c r="AN77" s="3244"/>
      <c r="AO77" s="1987"/>
      <c r="AP77" s="1987"/>
      <c r="AQ77" s="1987"/>
      <c r="AR77" s="1987"/>
    </row>
    <row r="78" spans="1:46" s="245" customFormat="1" ht="15" customHeight="1" thickBot="1">
      <c r="A78" s="3264"/>
      <c r="B78" s="1972">
        <v>7</v>
      </c>
      <c r="C78" s="1972">
        <v>7</v>
      </c>
      <c r="D78" s="1972">
        <v>0.67</v>
      </c>
      <c r="E78" s="1972">
        <v>21</v>
      </c>
      <c r="F78" s="1972">
        <v>5</v>
      </c>
      <c r="G78" s="1972">
        <v>7</v>
      </c>
      <c r="H78" s="1972">
        <v>10</v>
      </c>
      <c r="I78" s="1972">
        <v>10</v>
      </c>
      <c r="J78" s="1972">
        <v>10</v>
      </c>
      <c r="K78" s="1972">
        <v>10</v>
      </c>
      <c r="L78" s="1973">
        <v>10</v>
      </c>
      <c r="N78" s="3264"/>
      <c r="O78" s="1972">
        <v>7</v>
      </c>
      <c r="P78" s="1972">
        <v>7</v>
      </c>
      <c r="Q78" s="1972">
        <v>0.67</v>
      </c>
      <c r="R78" s="1972">
        <v>21</v>
      </c>
      <c r="S78" s="1972">
        <v>5</v>
      </c>
      <c r="T78" s="1972">
        <v>7</v>
      </c>
      <c r="U78" s="1972">
        <v>10</v>
      </c>
      <c r="V78" s="1972">
        <v>10</v>
      </c>
      <c r="W78" s="1972">
        <v>10</v>
      </c>
      <c r="X78" s="1972">
        <v>10</v>
      </c>
      <c r="Y78" s="1973">
        <v>10</v>
      </c>
      <c r="AA78" s="3264"/>
      <c r="AB78" s="1972">
        <v>7</v>
      </c>
      <c r="AC78" s="1972">
        <v>7</v>
      </c>
      <c r="AD78" s="1972">
        <v>0.67</v>
      </c>
      <c r="AE78" s="1972">
        <v>21</v>
      </c>
      <c r="AF78" s="1972">
        <v>5</v>
      </c>
      <c r="AG78" s="1972">
        <v>7</v>
      </c>
      <c r="AH78" s="1972">
        <v>10</v>
      </c>
      <c r="AI78" s="1972">
        <v>10</v>
      </c>
      <c r="AJ78" s="1972">
        <v>10</v>
      </c>
      <c r="AK78" s="1972">
        <v>10</v>
      </c>
      <c r="AL78" s="1973">
        <v>10</v>
      </c>
      <c r="AN78" s="3244"/>
      <c r="AO78" s="1987"/>
      <c r="AP78" s="1987"/>
      <c r="AQ78" s="1987"/>
      <c r="AR78" s="1987"/>
    </row>
    <row r="79" spans="1:46">
      <c r="AS79" s="245"/>
      <c r="AT79" s="245"/>
    </row>
    <row r="80" spans="1:46" ht="15" customHeight="1">
      <c r="AS80" s="245"/>
      <c r="AT80" s="245"/>
    </row>
    <row r="81" spans="45:46" ht="12.75" customHeight="1">
      <c r="AS81" s="245"/>
      <c r="AT81" s="245"/>
    </row>
    <row r="82" spans="45:46" ht="18" customHeight="1">
      <c r="AS82" s="245"/>
      <c r="AT82" s="245"/>
    </row>
    <row r="83" spans="45:46" ht="14.25" customHeight="1">
      <c r="AS83" s="245"/>
      <c r="AT83" s="245"/>
    </row>
    <row r="84" spans="45:46">
      <c r="AS84" s="245"/>
      <c r="AT84" s="245"/>
    </row>
    <row r="85" spans="45:46">
      <c r="AS85" s="245"/>
      <c r="AT85" s="245"/>
    </row>
    <row r="86" spans="45:46">
      <c r="AS86" s="245"/>
      <c r="AT86" s="245"/>
    </row>
    <row r="87" spans="45:46">
      <c r="AS87" s="245"/>
      <c r="AT87" s="245"/>
    </row>
    <row r="88" spans="45:46">
      <c r="AS88" s="245"/>
      <c r="AT88" s="245"/>
    </row>
    <row r="89" spans="45:46">
      <c r="AS89" s="245"/>
      <c r="AT89" s="245"/>
    </row>
    <row r="90" spans="45:46">
      <c r="AS90" s="245"/>
      <c r="AT90" s="245"/>
    </row>
    <row r="93" spans="45:46">
      <c r="AS93" s="245"/>
      <c r="AT93" s="245"/>
    </row>
    <row r="94" spans="45:46">
      <c r="AS94" s="245"/>
      <c r="AT94" s="245"/>
    </row>
    <row r="95" spans="45:46">
      <c r="AS95" s="245"/>
      <c r="AT95" s="245"/>
    </row>
    <row r="96" spans="45:46">
      <c r="AS96" s="245"/>
      <c r="AT96" s="245"/>
    </row>
    <row r="97" spans="45:46">
      <c r="AS97" s="245"/>
      <c r="AT97" s="245"/>
    </row>
    <row r="98" spans="45:46">
      <c r="AS98" s="245"/>
      <c r="AT98" s="245"/>
    </row>
    <row r="99" spans="45:46">
      <c r="AS99" s="245"/>
      <c r="AT99" s="245"/>
    </row>
    <row r="100" spans="45:46">
      <c r="AS100" s="245"/>
      <c r="AT100" s="245"/>
    </row>
    <row r="101" spans="45:46">
      <c r="AS101" s="245"/>
      <c r="AT101" s="245"/>
    </row>
    <row r="102" spans="45:46">
      <c r="AS102" s="245"/>
      <c r="AT102" s="245"/>
    </row>
    <row r="103" spans="45:46">
      <c r="AS103" s="245"/>
      <c r="AT103" s="245"/>
    </row>
    <row r="104" spans="45:46">
      <c r="AS104" s="245"/>
      <c r="AT104" s="245"/>
    </row>
    <row r="105" spans="45:46">
      <c r="AS105" s="245"/>
      <c r="AT105" s="245"/>
    </row>
    <row r="106" spans="45:46">
      <c r="AS106" s="245"/>
      <c r="AT106" s="245"/>
    </row>
    <row r="107" spans="45:46">
      <c r="AS107" s="245"/>
      <c r="AT107" s="245"/>
    </row>
    <row r="109" spans="45:46">
      <c r="AS109" s="245"/>
      <c r="AT109" s="245"/>
    </row>
    <row r="110" spans="45:46">
      <c r="AS110" s="245"/>
      <c r="AT110" s="245"/>
    </row>
    <row r="111" spans="45:46">
      <c r="AS111" s="245"/>
      <c r="AT111" s="245"/>
    </row>
    <row r="112" spans="45:46">
      <c r="AS112" s="245"/>
      <c r="AT112" s="245"/>
    </row>
    <row r="113" spans="45:46">
      <c r="AS113" s="245"/>
      <c r="AT113" s="245"/>
    </row>
    <row r="114" spans="45:46">
      <c r="AS114" s="245"/>
      <c r="AT114" s="245"/>
    </row>
    <row r="115" spans="45:46">
      <c r="AS115" s="245"/>
      <c r="AT115" s="245"/>
    </row>
    <row r="116" spans="45:46">
      <c r="AS116" s="245"/>
      <c r="AT116" s="245"/>
    </row>
    <row r="117" spans="45:46">
      <c r="AS117" s="245"/>
      <c r="AT117" s="245"/>
    </row>
    <row r="118" spans="45:46">
      <c r="AS118" s="245"/>
      <c r="AT118" s="245"/>
    </row>
    <row r="119" spans="45:46">
      <c r="AS119" s="245"/>
      <c r="AT119" s="245"/>
    </row>
    <row r="120" spans="45:46">
      <c r="AS120" s="245"/>
      <c r="AT120" s="245"/>
    </row>
    <row r="121" spans="45:46">
      <c r="AS121" s="245"/>
      <c r="AT121" s="245"/>
    </row>
    <row r="122" spans="45:46">
      <c r="AS122" s="245"/>
      <c r="AT122" s="245"/>
    </row>
    <row r="123" spans="45:46">
      <c r="AS123" s="245"/>
      <c r="AT123" s="245"/>
    </row>
    <row r="126" spans="45:46">
      <c r="AS126" s="245"/>
      <c r="AT126" s="245"/>
    </row>
    <row r="127" spans="45:46">
      <c r="AS127" s="245"/>
      <c r="AT127" s="245"/>
    </row>
    <row r="128" spans="45:46">
      <c r="AS128" s="245"/>
      <c r="AT128" s="245"/>
    </row>
    <row r="129" spans="45:46">
      <c r="AS129" s="245"/>
      <c r="AT129" s="245"/>
    </row>
    <row r="130" spans="45:46">
      <c r="AS130" s="245"/>
      <c r="AT130" s="245"/>
    </row>
    <row r="131" spans="45:46">
      <c r="AS131" s="245"/>
      <c r="AT131" s="245"/>
    </row>
    <row r="132" spans="45:46">
      <c r="AS132" s="245"/>
      <c r="AT132" s="245"/>
    </row>
    <row r="133" spans="45:46">
      <c r="AS133" s="245"/>
      <c r="AT133" s="245"/>
    </row>
    <row r="134" spans="45:46">
      <c r="AS134" s="245"/>
      <c r="AT134" s="245"/>
    </row>
    <row r="135" spans="45:46">
      <c r="AS135" s="245"/>
      <c r="AT135" s="245"/>
    </row>
    <row r="136" spans="45:46">
      <c r="AS136" s="245"/>
      <c r="AT136" s="245"/>
    </row>
    <row r="137" spans="45:46">
      <c r="AS137" s="245"/>
      <c r="AT137" s="245"/>
    </row>
    <row r="138" spans="45:46">
      <c r="AS138" s="245"/>
      <c r="AT138" s="245"/>
    </row>
    <row r="139" spans="45:46">
      <c r="AS139" s="245"/>
      <c r="AT139" s="245"/>
    </row>
    <row r="140" spans="45:46">
      <c r="AS140" s="245"/>
      <c r="AT140" s="245"/>
    </row>
  </sheetData>
  <mergeCells count="87">
    <mergeCell ref="AQ11:AQ12"/>
    <mergeCell ref="AS18:AT18"/>
    <mergeCell ref="AS20:AT20"/>
    <mergeCell ref="AS23:AT23"/>
    <mergeCell ref="AS25:AT25"/>
    <mergeCell ref="AS26:AT26"/>
    <mergeCell ref="AS7:AT7"/>
    <mergeCell ref="AS8:AT10"/>
    <mergeCell ref="AS12:AT13"/>
    <mergeCell ref="AS15:AT15"/>
    <mergeCell ref="AS16:AT16"/>
    <mergeCell ref="A2:A4"/>
    <mergeCell ref="B2:AL3"/>
    <mergeCell ref="AG4:AL4"/>
    <mergeCell ref="A6:A7"/>
    <mergeCell ref="B6:K7"/>
    <mergeCell ref="L6:L7"/>
    <mergeCell ref="N6:N7"/>
    <mergeCell ref="O6:X7"/>
    <mergeCell ref="Y6:Y7"/>
    <mergeCell ref="AA6:AA7"/>
    <mergeCell ref="A8:A41"/>
    <mergeCell ref="A45:A78"/>
    <mergeCell ref="K45:L46"/>
    <mergeCell ref="N45:N78"/>
    <mergeCell ref="X45:Y46"/>
    <mergeCell ref="A43:A44"/>
    <mergeCell ref="B43:K44"/>
    <mergeCell ref="L43:L44"/>
    <mergeCell ref="N43:N44"/>
    <mergeCell ref="O43:X44"/>
    <mergeCell ref="B50:C50"/>
    <mergeCell ref="O50:P50"/>
    <mergeCell ref="H46:H47"/>
    <mergeCell ref="H9:H10"/>
    <mergeCell ref="K8:L9"/>
    <mergeCell ref="X8:Y9"/>
    <mergeCell ref="B13:C13"/>
    <mergeCell ref="O13:P13"/>
    <mergeCell ref="AB13:AC13"/>
    <mergeCell ref="AO13:AO14"/>
    <mergeCell ref="AP13:AQ14"/>
    <mergeCell ref="AK11:AL11"/>
    <mergeCell ref="N8:N41"/>
    <mergeCell ref="AA8:AA41"/>
    <mergeCell ref="K11:L11"/>
    <mergeCell ref="X11:Y11"/>
    <mergeCell ref="Y43:Y44"/>
    <mergeCell ref="AA43:AA44"/>
    <mergeCell ref="AO15:AQ15"/>
    <mergeCell ref="AO39:AQ40"/>
    <mergeCell ref="AO42:AQ45"/>
    <mergeCell ref="AO35:AQ36"/>
    <mergeCell ref="AO37:AQ38"/>
    <mergeCell ref="AO16:AQ16"/>
    <mergeCell ref="AO18:AP18"/>
    <mergeCell ref="AO29:AQ29"/>
    <mergeCell ref="AO57:AQ58"/>
    <mergeCell ref="AA45:AA78"/>
    <mergeCell ref="AK47:AL47"/>
    <mergeCell ref="AB50:AC50"/>
    <mergeCell ref="AH46:AH47"/>
    <mergeCell ref="AO66:AQ66"/>
    <mergeCell ref="AO65:AQ65"/>
    <mergeCell ref="AO54:AQ56"/>
    <mergeCell ref="AO46:AQ49"/>
    <mergeCell ref="K48:L48"/>
    <mergeCell ref="X48:Y48"/>
    <mergeCell ref="AO6:AQ9"/>
    <mergeCell ref="U9:U10"/>
    <mergeCell ref="AH9:AH10"/>
    <mergeCell ref="K10:L10"/>
    <mergeCell ref="X10:Y10"/>
    <mergeCell ref="AK10:AL10"/>
    <mergeCell ref="AO10:AQ10"/>
    <mergeCell ref="AB6:AK7"/>
    <mergeCell ref="AL6:AL7"/>
    <mergeCell ref="AK8:AL9"/>
    <mergeCell ref="K47:L47"/>
    <mergeCell ref="X47:Y47"/>
    <mergeCell ref="U46:U47"/>
    <mergeCell ref="AN39:AN41"/>
    <mergeCell ref="AK48:AL48"/>
    <mergeCell ref="AB43:AK44"/>
    <mergeCell ref="AL43:AL44"/>
    <mergeCell ref="AK45:AL46"/>
    <mergeCell ref="AN76:AN78"/>
  </mergeCells>
  <pageMargins left="0.11811023622047245" right="0.11811023622047245" top="0.35433070866141736" bottom="0.35433070866141736" header="0.11811023622047245" footer="0.11811023622047245"/>
  <pageSetup paperSize="9" scale="4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FBFBE-9887-4538-B661-733B184F946D}">
  <dimension ref="A1:AU142"/>
  <sheetViews>
    <sheetView showZeros="0" topLeftCell="AE28" zoomScaleNormal="100" workbookViewId="0">
      <selection activeCell="AT55" sqref="AT55"/>
    </sheetView>
  </sheetViews>
  <sheetFormatPr baseColWidth="10" defaultColWidth="11.42578125" defaultRowHeight="12.75"/>
  <cols>
    <col min="1" max="1" width="3.42578125" style="72" customWidth="1"/>
    <col min="2" max="3" width="7.7109375" style="72" customWidth="1"/>
    <col min="4" max="4" width="1.140625" style="72" customWidth="1"/>
    <col min="5" max="5" width="21.7109375" style="72" customWidth="1"/>
    <col min="6" max="6" width="5.7109375" style="72" customWidth="1"/>
    <col min="7" max="7" width="7.7109375" style="72" customWidth="1"/>
    <col min="8" max="12" width="10.7109375" style="72" customWidth="1"/>
    <col min="13" max="13" width="2.28515625" style="72" customWidth="1"/>
    <col min="14" max="14" width="3.42578125" style="72" customWidth="1"/>
    <col min="15" max="16" width="7.7109375" style="72" customWidth="1"/>
    <col min="17" max="17" width="1.140625" style="72" customWidth="1"/>
    <col min="18" max="18" width="21.7109375" style="72" customWidth="1"/>
    <col min="19" max="19" width="5.7109375" style="72" customWidth="1"/>
    <col min="20" max="20" width="7.7109375" style="72" customWidth="1"/>
    <col min="21" max="25" width="10.7109375" style="72" customWidth="1"/>
    <col min="26" max="26" width="2.28515625" style="72" customWidth="1"/>
    <col min="27" max="27" width="3.42578125" style="72" customWidth="1"/>
    <col min="28" max="29" width="7.7109375" style="72" customWidth="1"/>
    <col min="30" max="30" width="1.140625" style="72" customWidth="1"/>
    <col min="31" max="31" width="21.7109375" style="72" customWidth="1"/>
    <col min="32" max="32" width="5.7109375" style="72" customWidth="1"/>
    <col min="33" max="33" width="7.7109375" style="72" customWidth="1"/>
    <col min="34" max="38" width="10.7109375" style="72" customWidth="1"/>
    <col min="39" max="39" width="1.7109375" style="72" customWidth="1"/>
    <col min="40" max="40" width="11.42578125" style="72"/>
    <col min="41" max="43" width="12.7109375" style="72" customWidth="1"/>
    <col min="44" max="44" width="11.42578125" style="72"/>
    <col min="45" max="46" width="14.7109375" style="72" customWidth="1"/>
    <col min="47" max="16384" width="11.42578125" style="72"/>
  </cols>
  <sheetData>
    <row r="1" spans="1:46" ht="13.5" thickBot="1">
      <c r="AM1" s="1988"/>
      <c r="AN1" s="1988"/>
      <c r="AO1" s="1988"/>
      <c r="AP1" s="1988"/>
      <c r="AQ1" s="1988"/>
    </row>
    <row r="2" spans="1:46" ht="15" customHeight="1">
      <c r="A2" s="3281" t="s">
        <v>62</v>
      </c>
      <c r="B2" s="3348" t="s">
        <v>6819</v>
      </c>
      <c r="C2" s="3283"/>
      <c r="D2" s="3283"/>
      <c r="E2" s="3283"/>
      <c r="F2" s="3283"/>
      <c r="G2" s="3283"/>
      <c r="H2" s="3283"/>
      <c r="I2" s="3283"/>
      <c r="J2" s="3283"/>
      <c r="K2" s="3283"/>
      <c r="L2" s="3283"/>
      <c r="M2" s="3283"/>
      <c r="N2" s="3283"/>
      <c r="O2" s="3283"/>
      <c r="P2" s="3283"/>
      <c r="Q2" s="3283"/>
      <c r="R2" s="3283"/>
      <c r="S2" s="3283"/>
      <c r="T2" s="3283"/>
      <c r="U2" s="3283"/>
      <c r="V2" s="3283"/>
      <c r="W2" s="3283"/>
      <c r="X2" s="3283"/>
      <c r="Y2" s="3283"/>
      <c r="Z2" s="3283"/>
      <c r="AA2" s="3283"/>
      <c r="AB2" s="3283"/>
      <c r="AC2" s="3283"/>
      <c r="AD2" s="3283"/>
      <c r="AE2" s="3283"/>
      <c r="AF2" s="3283"/>
      <c r="AG2" s="3283"/>
      <c r="AH2" s="3283"/>
      <c r="AI2" s="3283"/>
      <c r="AJ2" s="3283"/>
      <c r="AK2" s="3283"/>
      <c r="AL2" s="3284"/>
      <c r="AM2" s="1988"/>
      <c r="AN2" s="1988"/>
      <c r="AO2" s="2052" t="s">
        <v>6826</v>
      </c>
      <c r="AP2" s="2053"/>
      <c r="AQ2" s="2054"/>
    </row>
    <row r="3" spans="1:46" ht="15" customHeight="1">
      <c r="A3" s="3282"/>
      <c r="B3" s="3349"/>
      <c r="C3" s="3285"/>
      <c r="D3" s="3285"/>
      <c r="E3" s="3285"/>
      <c r="F3" s="3285"/>
      <c r="G3" s="3285"/>
      <c r="H3" s="3285"/>
      <c r="I3" s="3285"/>
      <c r="J3" s="3285"/>
      <c r="K3" s="3285"/>
      <c r="L3" s="3285"/>
      <c r="M3" s="3285"/>
      <c r="N3" s="3285"/>
      <c r="O3" s="3285"/>
      <c r="P3" s="3285"/>
      <c r="Q3" s="3285"/>
      <c r="R3" s="3285"/>
      <c r="S3" s="3285"/>
      <c r="T3" s="3285"/>
      <c r="U3" s="3285"/>
      <c r="V3" s="3285"/>
      <c r="W3" s="3285"/>
      <c r="X3" s="3285"/>
      <c r="Y3" s="3285"/>
      <c r="Z3" s="3285"/>
      <c r="AA3" s="3285"/>
      <c r="AB3" s="3285"/>
      <c r="AC3" s="3285"/>
      <c r="AD3" s="3285"/>
      <c r="AE3" s="3285"/>
      <c r="AF3" s="3285"/>
      <c r="AG3" s="3285"/>
      <c r="AH3" s="3285"/>
      <c r="AI3" s="3285"/>
      <c r="AJ3" s="3285"/>
      <c r="AK3" s="3285"/>
      <c r="AL3" s="3286"/>
      <c r="AM3" s="1988"/>
      <c r="AN3" s="1988"/>
      <c r="AO3" s="2055" t="s">
        <v>6825</v>
      </c>
      <c r="AP3" s="2056"/>
      <c r="AQ3" s="2057"/>
    </row>
    <row r="4" spans="1:46" ht="15" customHeight="1" thickBot="1">
      <c r="A4" s="3282"/>
      <c r="B4" s="3352" t="s">
        <v>6818</v>
      </c>
      <c r="C4" s="3353"/>
      <c r="D4" s="3353"/>
      <c r="E4" s="3353"/>
      <c r="F4" s="3353"/>
      <c r="G4" s="3353"/>
      <c r="H4" s="3353"/>
      <c r="I4" s="3353"/>
      <c r="J4" s="3353"/>
      <c r="K4" s="3353"/>
      <c r="L4" s="3353"/>
      <c r="M4" s="3353"/>
      <c r="N4" s="3353"/>
      <c r="O4" s="3353"/>
      <c r="P4" s="3353"/>
      <c r="Q4" s="3353"/>
      <c r="R4" s="3353"/>
      <c r="S4" s="3353"/>
      <c r="T4" s="3353"/>
      <c r="U4" s="3353"/>
      <c r="V4" s="3353"/>
      <c r="W4" s="3353"/>
      <c r="X4" s="3353"/>
      <c r="Y4" s="3353"/>
      <c r="Z4" s="3353"/>
      <c r="AA4" s="3353"/>
      <c r="AB4" s="3353"/>
      <c r="AC4" s="3353"/>
      <c r="AD4" s="1859"/>
      <c r="AE4" s="1859"/>
      <c r="AF4" s="1858" t="s">
        <v>0</v>
      </c>
      <c r="AG4" s="3287">
        <f ca="1">NOW()</f>
        <v>44676.419863541669</v>
      </c>
      <c r="AH4" s="3287"/>
      <c r="AI4" s="3287"/>
      <c r="AJ4" s="3287"/>
      <c r="AK4" s="3287"/>
      <c r="AL4" s="3288"/>
      <c r="AM4" s="1988"/>
      <c r="AN4" s="1988"/>
      <c r="AO4" s="2058" t="s">
        <v>6827</v>
      </c>
      <c r="AP4" s="2059"/>
      <c r="AQ4" s="2060"/>
    </row>
    <row r="5" spans="1:46" ht="15" customHeight="1" thickBot="1">
      <c r="B5" s="1922" t="s">
        <v>127</v>
      </c>
      <c r="C5" s="1923" t="str">
        <f ca="1">CELL("nomfichier")</f>
        <v>E:\0-UPRT\1-UPRT.FR-SITE-WEB\ff-fiches-fabrications\ff-fiches-fabrication-maj-08-2020\12.colonnes\[FP.12.colonnes.B.xlsx]Nota</v>
      </c>
      <c r="D5" s="1923"/>
      <c r="E5" s="1913"/>
      <c r="F5" s="1913"/>
      <c r="G5" s="1913"/>
      <c r="H5" s="1913"/>
      <c r="I5" s="1913"/>
      <c r="J5" s="1913"/>
      <c r="K5" s="1913"/>
      <c r="L5" s="1913"/>
      <c r="M5" s="1909"/>
      <c r="O5" s="1922" t="s">
        <v>127</v>
      </c>
      <c r="P5" s="1923" t="str">
        <f ca="1">CELL("nomfichier")</f>
        <v>E:\0-UPRT\1-UPRT.FR-SITE-WEB\ff-fiches-fabrications\ff-fiches-fabrication-maj-08-2020\12.colonnes\[FP.12.colonnes.B.xlsx]Nota</v>
      </c>
      <c r="Q5" s="1923"/>
      <c r="R5" s="1913"/>
      <c r="S5" s="1913"/>
      <c r="T5" s="1913"/>
      <c r="U5" s="1913"/>
      <c r="V5" s="1913"/>
      <c r="W5" s="1913"/>
      <c r="X5" s="1913"/>
      <c r="Y5" s="1913"/>
      <c r="Z5" s="1909"/>
      <c r="AB5" s="1922" t="s">
        <v>127</v>
      </c>
      <c r="AC5" s="1923" t="str">
        <f ca="1">CELL("nomfichier")</f>
        <v>E:\0-UPRT\1-UPRT.FR-SITE-WEB\ff-fiches-fabrications\ff-fiches-fabrication-maj-08-2020\12.colonnes\[FP.12.colonnes.B.xlsx]Nota</v>
      </c>
      <c r="AD5" s="1923"/>
      <c r="AE5" s="1913"/>
      <c r="AF5" s="1913"/>
      <c r="AG5" s="1913"/>
      <c r="AH5" s="1913"/>
      <c r="AI5" s="1913"/>
      <c r="AJ5" s="1913"/>
      <c r="AK5" s="1913"/>
      <c r="AL5" s="1913"/>
      <c r="AM5" s="1988"/>
      <c r="AN5" s="1988"/>
      <c r="AO5" s="1988"/>
      <c r="AP5" s="1988"/>
      <c r="AQ5" s="1988"/>
    </row>
    <row r="6" spans="1:46" s="245" customFormat="1" ht="15" customHeight="1">
      <c r="A6" s="3266" t="s">
        <v>62</v>
      </c>
      <c r="B6" s="3238" t="s">
        <v>6823</v>
      </c>
      <c r="C6" s="3238"/>
      <c r="D6" s="3238"/>
      <c r="E6" s="3238"/>
      <c r="F6" s="3238"/>
      <c r="G6" s="3238"/>
      <c r="H6" s="3238"/>
      <c r="I6" s="3238"/>
      <c r="J6" s="3238"/>
      <c r="K6" s="3238"/>
      <c r="L6" s="3240" t="s">
        <v>994</v>
      </c>
      <c r="M6" s="1931"/>
      <c r="N6" s="3266" t="s">
        <v>62</v>
      </c>
      <c r="O6" s="3238" t="s">
        <v>6823</v>
      </c>
      <c r="P6" s="3238"/>
      <c r="Q6" s="3238"/>
      <c r="R6" s="3238"/>
      <c r="S6" s="3238"/>
      <c r="T6" s="3238"/>
      <c r="U6" s="3238"/>
      <c r="V6" s="3238"/>
      <c r="W6" s="3238"/>
      <c r="X6" s="3238"/>
      <c r="Y6" s="3240" t="s">
        <v>994</v>
      </c>
      <c r="Z6" s="1931"/>
      <c r="AA6" s="3266" t="s">
        <v>62</v>
      </c>
      <c r="AB6" s="3238" t="s">
        <v>6823</v>
      </c>
      <c r="AC6" s="3238"/>
      <c r="AD6" s="3238"/>
      <c r="AE6" s="3238"/>
      <c r="AF6" s="3238"/>
      <c r="AG6" s="3238"/>
      <c r="AH6" s="3238"/>
      <c r="AI6" s="3238"/>
      <c r="AJ6" s="3238"/>
      <c r="AK6" s="3238"/>
      <c r="AL6" s="3240" t="s">
        <v>994</v>
      </c>
      <c r="AM6" s="1987"/>
      <c r="AN6" s="1988"/>
      <c r="AO6" s="3246" t="s">
        <v>6747</v>
      </c>
      <c r="AP6" s="3247"/>
      <c r="AQ6" s="3248"/>
      <c r="AR6" s="2023"/>
      <c r="AS6" s="3221" t="s">
        <v>7307</v>
      </c>
      <c r="AT6" s="3222"/>
    </row>
    <row r="7" spans="1:46" s="245" customFormat="1" ht="15" customHeight="1">
      <c r="A7" s="3267"/>
      <c r="B7" s="3239"/>
      <c r="C7" s="3239"/>
      <c r="D7" s="3239"/>
      <c r="E7" s="3239"/>
      <c r="F7" s="3239"/>
      <c r="G7" s="3239"/>
      <c r="H7" s="3239"/>
      <c r="I7" s="3239"/>
      <c r="J7" s="3239"/>
      <c r="K7" s="3239"/>
      <c r="L7" s="3241"/>
      <c r="N7" s="3267"/>
      <c r="O7" s="3239"/>
      <c r="P7" s="3239"/>
      <c r="Q7" s="3239"/>
      <c r="R7" s="3239"/>
      <c r="S7" s="3239"/>
      <c r="T7" s="3239"/>
      <c r="U7" s="3239"/>
      <c r="V7" s="3239"/>
      <c r="W7" s="3239"/>
      <c r="X7" s="3239"/>
      <c r="Y7" s="3241"/>
      <c r="AA7" s="3267"/>
      <c r="AB7" s="3239"/>
      <c r="AC7" s="3239"/>
      <c r="AD7" s="3239"/>
      <c r="AE7" s="3239"/>
      <c r="AF7" s="3239"/>
      <c r="AG7" s="3239"/>
      <c r="AH7" s="3239"/>
      <c r="AI7" s="3239"/>
      <c r="AJ7" s="3239"/>
      <c r="AK7" s="3239"/>
      <c r="AL7" s="3241"/>
      <c r="AM7" s="1987"/>
      <c r="AN7" s="1987"/>
      <c r="AO7" s="3249"/>
      <c r="AP7" s="3250"/>
      <c r="AQ7" s="3251"/>
      <c r="AR7" s="2023"/>
      <c r="AS7" s="3306" t="s">
        <v>7308</v>
      </c>
      <c r="AT7" s="3306"/>
    </row>
    <row r="8" spans="1:46" s="245" customFormat="1" ht="15" customHeight="1">
      <c r="A8" s="3263" t="str">
        <f>B6</f>
        <v>NOM DE LA RECETTE 20 lignes de produits</v>
      </c>
      <c r="B8" s="1924" t="s">
        <v>6748</v>
      </c>
      <c r="C8" s="1994" t="s">
        <v>6817</v>
      </c>
      <c r="D8" s="1925"/>
      <c r="E8" s="1925"/>
      <c r="F8" s="1925"/>
      <c r="G8" s="1926"/>
      <c r="H8" s="2090"/>
      <c r="I8" s="2091" t="s">
        <v>6808</v>
      </c>
      <c r="J8" s="1914"/>
      <c r="K8" s="3242" t="s">
        <v>6836</v>
      </c>
      <c r="L8" s="3243"/>
      <c r="N8" s="3263" t="str">
        <f>O6</f>
        <v>NOM DE LA RECETTE 20 lignes de produits</v>
      </c>
      <c r="O8" s="1924" t="s">
        <v>6748</v>
      </c>
      <c r="P8" s="1994" t="s">
        <v>6817</v>
      </c>
      <c r="Q8" s="1925"/>
      <c r="R8" s="1925"/>
      <c r="S8" s="1925"/>
      <c r="T8" s="1926"/>
      <c r="U8" s="2090"/>
      <c r="V8" s="2091" t="s">
        <v>6808</v>
      </c>
      <c r="W8" s="1914"/>
      <c r="X8" s="3242" t="s">
        <v>6836</v>
      </c>
      <c r="Y8" s="3243"/>
      <c r="AA8" s="3263" t="str">
        <f>AB6</f>
        <v>NOM DE LA RECETTE 20 lignes de produits</v>
      </c>
      <c r="AB8" s="1924" t="s">
        <v>6748</v>
      </c>
      <c r="AC8" s="1994" t="s">
        <v>6817</v>
      </c>
      <c r="AD8" s="1925"/>
      <c r="AE8" s="1925"/>
      <c r="AF8" s="1925"/>
      <c r="AG8" s="1926"/>
      <c r="AH8" s="2090"/>
      <c r="AI8" s="2091" t="s">
        <v>6808</v>
      </c>
      <c r="AJ8" s="1914"/>
      <c r="AK8" s="3242" t="s">
        <v>6836</v>
      </c>
      <c r="AL8" s="3243"/>
      <c r="AM8" s="1987"/>
      <c r="AN8" s="1988"/>
      <c r="AO8" s="3249"/>
      <c r="AP8" s="3250"/>
      <c r="AQ8" s="3251"/>
      <c r="AR8" s="2023"/>
      <c r="AS8" s="3307" t="s">
        <v>7309</v>
      </c>
      <c r="AT8" s="3308"/>
    </row>
    <row r="9" spans="1:46" s="245" customFormat="1" ht="15" customHeight="1">
      <c r="A9" s="3263"/>
      <c r="B9" s="1927" t="s">
        <v>6806</v>
      </c>
      <c r="C9" s="1928"/>
      <c r="D9" s="1928"/>
      <c r="E9" s="1914"/>
      <c r="F9" s="1914"/>
      <c r="G9" s="248"/>
      <c r="H9" s="3252">
        <v>20</v>
      </c>
      <c r="I9" s="2079" t="str">
        <f>C10</f>
        <v>Portions Adulte</v>
      </c>
      <c r="J9" s="2080"/>
      <c r="K9" s="3242"/>
      <c r="L9" s="3243"/>
      <c r="N9" s="3263"/>
      <c r="O9" s="1927" t="s">
        <v>6806</v>
      </c>
      <c r="P9" s="1928"/>
      <c r="Q9" s="1928"/>
      <c r="R9" s="1914"/>
      <c r="S9" s="1914"/>
      <c r="T9" s="248"/>
      <c r="U9" s="3252">
        <v>20</v>
      </c>
      <c r="V9" s="2079" t="str">
        <f>P10</f>
        <v>Portions Adulte</v>
      </c>
      <c r="W9" s="2080"/>
      <c r="X9" s="3242"/>
      <c r="Y9" s="3243"/>
      <c r="AA9" s="3263"/>
      <c r="AB9" s="1927" t="s">
        <v>6806</v>
      </c>
      <c r="AC9" s="1928"/>
      <c r="AD9" s="1928"/>
      <c r="AE9" s="1914"/>
      <c r="AF9" s="1914"/>
      <c r="AG9" s="248"/>
      <c r="AH9" s="3252">
        <v>20</v>
      </c>
      <c r="AI9" s="2079" t="str">
        <f>AC10</f>
        <v>Portions Adulte</v>
      </c>
      <c r="AJ9" s="2080"/>
      <c r="AK9" s="3242"/>
      <c r="AL9" s="3243"/>
      <c r="AM9" s="1987"/>
      <c r="AN9" s="1987"/>
      <c r="AO9" s="3249"/>
      <c r="AP9" s="3250"/>
      <c r="AQ9" s="3251"/>
      <c r="AR9" s="2023"/>
      <c r="AS9" s="3309"/>
      <c r="AT9" s="3310"/>
    </row>
    <row r="10" spans="1:46" s="245" customFormat="1" ht="15" customHeight="1">
      <c r="A10" s="3263"/>
      <c r="B10" s="1999">
        <v>10</v>
      </c>
      <c r="C10" s="1929" t="s">
        <v>6801</v>
      </c>
      <c r="D10" s="1929"/>
      <c r="E10" s="1930"/>
      <c r="F10" s="1931"/>
      <c r="G10" s="248"/>
      <c r="H10" s="3252"/>
      <c r="I10" s="2081">
        <f>(I12/H9)*1000</f>
        <v>10</v>
      </c>
      <c r="J10" s="2080"/>
      <c r="K10" s="3254" t="s">
        <v>26</v>
      </c>
      <c r="L10" s="3255"/>
      <c r="N10" s="3263"/>
      <c r="O10" s="1999">
        <v>10</v>
      </c>
      <c r="P10" s="1929" t="s">
        <v>6801</v>
      </c>
      <c r="Q10" s="1929"/>
      <c r="R10" s="1930"/>
      <c r="S10" s="1931"/>
      <c r="T10" s="248"/>
      <c r="U10" s="3252"/>
      <c r="V10" s="2081">
        <f>(V12/U9)*1000</f>
        <v>10</v>
      </c>
      <c r="W10" s="2080"/>
      <c r="X10" s="3254" t="s">
        <v>26</v>
      </c>
      <c r="Y10" s="3255"/>
      <c r="AA10" s="3263"/>
      <c r="AB10" s="1999">
        <v>10</v>
      </c>
      <c r="AC10" s="1929" t="s">
        <v>6801</v>
      </c>
      <c r="AD10" s="1929"/>
      <c r="AE10" s="1930"/>
      <c r="AF10" s="1931"/>
      <c r="AG10" s="248"/>
      <c r="AH10" s="3252"/>
      <c r="AI10" s="2081">
        <f>(AI12/AH9)*1000</f>
        <v>10</v>
      </c>
      <c r="AJ10" s="2080"/>
      <c r="AK10" s="3254" t="s">
        <v>26</v>
      </c>
      <c r="AL10" s="3255"/>
      <c r="AM10" s="1987"/>
      <c r="AN10" s="1988"/>
      <c r="AO10" s="3257" t="s">
        <v>1906</v>
      </c>
      <c r="AP10" s="3258"/>
      <c r="AQ10" s="3259"/>
      <c r="AR10" s="1989"/>
      <c r="AS10" s="3311"/>
      <c r="AT10" s="3312"/>
    </row>
    <row r="11" spans="1:46" s="245" customFormat="1" ht="15" customHeight="1">
      <c r="A11" s="3263"/>
      <c r="B11" s="2002">
        <f>C34</f>
        <v>0.2</v>
      </c>
      <c r="C11" s="2001">
        <f>(B11/B10)*1000</f>
        <v>20</v>
      </c>
      <c r="D11" s="1932"/>
      <c r="F11" s="1933"/>
      <c r="G11" s="1934"/>
      <c r="H11" s="746" t="s">
        <v>2</v>
      </c>
      <c r="I11" s="746" t="s">
        <v>753</v>
      </c>
      <c r="J11" s="746" t="s">
        <v>754</v>
      </c>
      <c r="K11" s="3245">
        <f>SUM(L14:L33)</f>
        <v>0.4</v>
      </c>
      <c r="L11" s="3237"/>
      <c r="N11" s="3263"/>
      <c r="O11" s="2002">
        <f>P34</f>
        <v>0.2</v>
      </c>
      <c r="P11" s="2001">
        <f>(O11/O10)*1000</f>
        <v>20</v>
      </c>
      <c r="Q11" s="1932"/>
      <c r="S11" s="1933"/>
      <c r="T11" s="1934"/>
      <c r="U11" s="746" t="s">
        <v>2</v>
      </c>
      <c r="V11" s="746" t="s">
        <v>753</v>
      </c>
      <c r="W11" s="746" t="s">
        <v>754</v>
      </c>
      <c r="X11" s="3245">
        <f>SUM(Y14:Y33)</f>
        <v>0.4</v>
      </c>
      <c r="Y11" s="3237"/>
      <c r="AA11" s="3263"/>
      <c r="AB11" s="2002">
        <f>AC34</f>
        <v>0.2</v>
      </c>
      <c r="AC11" s="2001">
        <f>(AB11/AB10)*1000</f>
        <v>20</v>
      </c>
      <c r="AD11" s="1932"/>
      <c r="AF11" s="1933"/>
      <c r="AG11" s="1934"/>
      <c r="AH11" s="746" t="s">
        <v>2</v>
      </c>
      <c r="AI11" s="746" t="s">
        <v>753</v>
      </c>
      <c r="AJ11" s="746" t="s">
        <v>754</v>
      </c>
      <c r="AK11" s="3245">
        <f>SUM(AL14:AL33)</f>
        <v>0.4</v>
      </c>
      <c r="AL11" s="3237"/>
      <c r="AM11" s="1987"/>
      <c r="AN11" s="1987"/>
      <c r="AO11" s="3205"/>
      <c r="AP11" s="1985"/>
      <c r="AQ11" s="3325" t="s">
        <v>6804</v>
      </c>
      <c r="AR11" s="1989"/>
      <c r="AS11" s="3223" t="s">
        <v>7310</v>
      </c>
      <c r="AT11" s="3223"/>
    </row>
    <row r="12" spans="1:46" s="245" customFormat="1" ht="15" customHeight="1">
      <c r="A12" s="3263"/>
      <c r="B12" s="1935" t="s">
        <v>23</v>
      </c>
      <c r="C12" s="1936" t="s">
        <v>25</v>
      </c>
      <c r="D12" s="1937" t="s">
        <v>6749</v>
      </c>
      <c r="E12" s="1921" t="s">
        <v>1780</v>
      </c>
      <c r="F12" s="1921"/>
      <c r="G12" s="1921" t="s">
        <v>24</v>
      </c>
      <c r="H12" s="2084">
        <f>J12-I12</f>
        <v>0.2</v>
      </c>
      <c r="I12" s="2082">
        <f>SUM(I14:I33)</f>
        <v>0.2</v>
      </c>
      <c r="J12" s="2083">
        <f>SUM(J14:J33)</f>
        <v>0.4</v>
      </c>
      <c r="K12" s="1938" t="s">
        <v>308</v>
      </c>
      <c r="L12" s="1939">
        <f>K11/H9</f>
        <v>0.02</v>
      </c>
      <c r="N12" s="3263"/>
      <c r="O12" s="1935" t="s">
        <v>23</v>
      </c>
      <c r="P12" s="1936" t="s">
        <v>25</v>
      </c>
      <c r="Q12" s="1937" t="s">
        <v>6749</v>
      </c>
      <c r="R12" s="1921" t="s">
        <v>1780</v>
      </c>
      <c r="S12" s="1921"/>
      <c r="T12" s="1921" t="s">
        <v>24</v>
      </c>
      <c r="U12" s="2084">
        <f>W12-V12</f>
        <v>0.2</v>
      </c>
      <c r="V12" s="2082">
        <f>SUM(V14:V33)</f>
        <v>0.2</v>
      </c>
      <c r="W12" s="2083">
        <f>SUM(W14:W33)</f>
        <v>0.4</v>
      </c>
      <c r="X12" s="1938" t="s">
        <v>308</v>
      </c>
      <c r="Y12" s="2072">
        <f>X11/U9</f>
        <v>0.02</v>
      </c>
      <c r="AA12" s="3263"/>
      <c r="AB12" s="1935" t="s">
        <v>23</v>
      </c>
      <c r="AC12" s="1936" t="s">
        <v>25</v>
      </c>
      <c r="AD12" s="1937" t="s">
        <v>6749</v>
      </c>
      <c r="AE12" s="1921" t="s">
        <v>1780</v>
      </c>
      <c r="AF12" s="1921"/>
      <c r="AG12" s="1921" t="s">
        <v>24</v>
      </c>
      <c r="AH12" s="2084">
        <f>AJ12-AI12</f>
        <v>0.2</v>
      </c>
      <c r="AI12" s="2082">
        <f>SUM(AI14:AI33)</f>
        <v>0.2</v>
      </c>
      <c r="AJ12" s="2083">
        <f>SUM(AJ14:AJ33)</f>
        <v>0.4</v>
      </c>
      <c r="AK12" s="1938" t="s">
        <v>308</v>
      </c>
      <c r="AL12" s="2072">
        <f>AK11/AH9</f>
        <v>0.02</v>
      </c>
      <c r="AM12" s="1987"/>
      <c r="AN12" s="1988"/>
      <c r="AO12" s="3205"/>
      <c r="AP12" s="1986" t="s">
        <v>6791</v>
      </c>
      <c r="AQ12" s="3325"/>
      <c r="AR12" s="1989"/>
      <c r="AS12" s="3313" t="s">
        <v>6963</v>
      </c>
      <c r="AT12" s="3314"/>
    </row>
    <row r="13" spans="1:46" s="245" customFormat="1" ht="15" customHeight="1">
      <c r="A13" s="3263"/>
      <c r="B13" s="3265" t="s">
        <v>1158</v>
      </c>
      <c r="C13" s="3265"/>
      <c r="D13" s="1940">
        <f>IF(ISBLANK(A13),C13,A13*C13)</f>
        <v>0</v>
      </c>
      <c r="E13" s="1844" t="s">
        <v>1145</v>
      </c>
      <c r="F13" s="1844"/>
      <c r="G13" s="1996" t="s">
        <v>1172</v>
      </c>
      <c r="H13" s="1996" t="s">
        <v>1186</v>
      </c>
      <c r="I13" s="1996"/>
      <c r="J13" s="1915"/>
      <c r="K13" s="1915" t="s">
        <v>1198</v>
      </c>
      <c r="L13" s="1941"/>
      <c r="N13" s="3263"/>
      <c r="O13" s="3265" t="s">
        <v>1158</v>
      </c>
      <c r="P13" s="3265"/>
      <c r="Q13" s="1940">
        <f>IF(ISBLANK(N13),P13,N13*P13)</f>
        <v>0</v>
      </c>
      <c r="R13" s="1844" t="s">
        <v>1145</v>
      </c>
      <c r="S13" s="1844"/>
      <c r="T13" s="1996" t="s">
        <v>1172</v>
      </c>
      <c r="U13" s="1996" t="s">
        <v>1186</v>
      </c>
      <c r="V13" s="1996"/>
      <c r="W13" s="1915"/>
      <c r="X13" s="1915" t="s">
        <v>1198</v>
      </c>
      <c r="Y13" s="1941"/>
      <c r="AA13" s="3263"/>
      <c r="AB13" s="3265" t="s">
        <v>1158</v>
      </c>
      <c r="AC13" s="3265"/>
      <c r="AD13" s="1940">
        <f>IF(ISBLANK(AA13),AC13,AA13*AC13)</f>
        <v>0</v>
      </c>
      <c r="AE13" s="1844" t="s">
        <v>1145</v>
      </c>
      <c r="AF13" s="1844"/>
      <c r="AG13" s="1996" t="s">
        <v>1172</v>
      </c>
      <c r="AH13" s="1996" t="s">
        <v>1186</v>
      </c>
      <c r="AI13" s="1996"/>
      <c r="AJ13" s="1915"/>
      <c r="AK13" s="1915" t="s">
        <v>1198</v>
      </c>
      <c r="AL13" s="1941"/>
      <c r="AM13" s="1987"/>
      <c r="AN13" s="1987"/>
      <c r="AO13" s="3278" t="s">
        <v>5391</v>
      </c>
      <c r="AP13" s="3279" t="s">
        <v>6803</v>
      </c>
      <c r="AQ13" s="3280"/>
      <c r="AR13" s="1989"/>
      <c r="AS13" s="3315"/>
      <c r="AT13" s="3316"/>
    </row>
    <row r="14" spans="1:46" s="245" customFormat="1" ht="15" customHeight="1">
      <c r="A14" s="3263"/>
      <c r="B14" s="2064">
        <v>2</v>
      </c>
      <c r="C14" s="2065">
        <v>0.1</v>
      </c>
      <c r="D14" s="1845">
        <f t="shared" ref="D14:D33" si="0">IF(ISTEXT(B14),0,IF(ISBLANK(B14),C14,B14*C14))</f>
        <v>0.2</v>
      </c>
      <c r="E14" s="2015" t="s">
        <v>446</v>
      </c>
      <c r="F14" s="2087">
        <f>IF(B10&lt;=0,0,IF(ISTEXT(B14),B14,IF(ISBLANK(B14),"",(B14/B10)*H9)))</f>
        <v>4</v>
      </c>
      <c r="G14" s="2018"/>
      <c r="H14" s="1998">
        <v>50</v>
      </c>
      <c r="I14" s="1995">
        <f>((J14-(J14*H14%)))</f>
        <v>0.2</v>
      </c>
      <c r="J14" s="1910">
        <f>(D14/B10)*H9</f>
        <v>0.4</v>
      </c>
      <c r="K14" s="1917">
        <v>1</v>
      </c>
      <c r="L14" s="1918">
        <f>IF(ISBLANK(K14),0,IF(ISTEXT(B14),0,IF(D14=0,F14*K14,(J14*K14))))</f>
        <v>0.4</v>
      </c>
      <c r="N14" s="3263"/>
      <c r="O14" s="2064">
        <v>2</v>
      </c>
      <c r="P14" s="2065">
        <v>0.1</v>
      </c>
      <c r="Q14" s="1845">
        <f t="shared" ref="Q14:Q33" si="1">IF(ISTEXT(O14),0,IF(ISBLANK(O14),P14,O14*P14))</f>
        <v>0.2</v>
      </c>
      <c r="R14" s="2015" t="s">
        <v>446</v>
      </c>
      <c r="S14" s="2087">
        <f>IF(O10&lt;=0,0,IF(ISTEXT(O14),O14,IF(ISBLANK(O14),"",(O14/O10)*U9)))</f>
        <v>4</v>
      </c>
      <c r="T14" s="2018"/>
      <c r="U14" s="1998">
        <v>50</v>
      </c>
      <c r="V14" s="1995">
        <f>((W14-(W14*U14%)))</f>
        <v>0.2</v>
      </c>
      <c r="W14" s="1910">
        <f>(Q14/O10)*U9</f>
        <v>0.4</v>
      </c>
      <c r="X14" s="1917">
        <v>1</v>
      </c>
      <c r="Y14" s="1918">
        <f t="shared" ref="Y14:Y33" si="2">IF(ISBLANK(X14),0,IF(ISTEXT(O14),0,IF(Q14=0,S14*X14,(W14*X14))))</f>
        <v>0.4</v>
      </c>
      <c r="AA14" s="3263"/>
      <c r="AB14" s="2064">
        <v>2</v>
      </c>
      <c r="AC14" s="2065">
        <v>0.1</v>
      </c>
      <c r="AD14" s="1845">
        <f t="shared" ref="AD14:AD33" si="3">IF(ISTEXT(AB14),0,IF(ISBLANK(AB14),AC14,AB14*AC14))</f>
        <v>0.2</v>
      </c>
      <c r="AE14" s="2015" t="s">
        <v>446</v>
      </c>
      <c r="AF14" s="2087">
        <f>IF(AB10&lt;=0,0,IF(ISTEXT(AB14),AB14,IF(ISBLANK(AB14),"",(AB14/AB10)*AH9)))</f>
        <v>4</v>
      </c>
      <c r="AG14" s="2018"/>
      <c r="AH14" s="1998">
        <v>50</v>
      </c>
      <c r="AI14" s="1995">
        <f>((AJ14-(AJ14*AH14%)))</f>
        <v>0.2</v>
      </c>
      <c r="AJ14" s="1910">
        <f>(AD14/AB10)*AH9</f>
        <v>0.4</v>
      </c>
      <c r="AK14" s="1917">
        <v>1</v>
      </c>
      <c r="AL14" s="1918">
        <f t="shared" ref="AL14:AL33" si="4">IF(ISBLANK(AK14),0,IF(ISTEXT(AB14),0,IF(AD14=0,AF14*AK14,(AJ14*AK14))))</f>
        <v>0.4</v>
      </c>
      <c r="AM14" s="1987"/>
      <c r="AN14" s="1988"/>
      <c r="AO14" s="3278"/>
      <c r="AP14" s="3279"/>
      <c r="AQ14" s="3280"/>
      <c r="AR14" s="1989"/>
      <c r="AS14" s="72"/>
      <c r="AT14" s="72"/>
    </row>
    <row r="15" spans="1:46" s="245" customFormat="1" ht="15" customHeight="1">
      <c r="A15" s="3263"/>
      <c r="B15" s="2064"/>
      <c r="C15" s="2065"/>
      <c r="D15" s="1845">
        <f t="shared" si="0"/>
        <v>0</v>
      </c>
      <c r="E15" s="2016"/>
      <c r="F15" s="2088" t="str">
        <f>IF(B10&lt;=0,0,IF(ISTEXT(B15),B15,IF(ISBLANK(B15),"",(B15/B10)*H9)))</f>
        <v/>
      </c>
      <c r="G15" s="2018"/>
      <c r="H15" s="1998"/>
      <c r="I15" s="2013">
        <f t="shared" ref="I15:I33" si="5">((J15-(J15*H15%)))</f>
        <v>0</v>
      </c>
      <c r="J15" s="1911">
        <f>(D15/B10)*H9</f>
        <v>0</v>
      </c>
      <c r="K15" s="1917"/>
      <c r="L15" s="1919">
        <f t="shared" ref="L15:L33" si="6">IF(ISBLANK(K15),0,IF(ISTEXT(B15),0,IF(D15=0,F15*K15,(J15*K15))))</f>
        <v>0</v>
      </c>
      <c r="N15" s="3263"/>
      <c r="O15" s="2064"/>
      <c r="P15" s="2065"/>
      <c r="Q15" s="1845">
        <f t="shared" si="1"/>
        <v>0</v>
      </c>
      <c r="R15" s="2016"/>
      <c r="S15" s="2088" t="str">
        <f>IF(O10&lt;=0,0,IF(ISTEXT(O15),O15,IF(ISBLANK(O15),"",(O15/O10)*U9)))</f>
        <v/>
      </c>
      <c r="T15" s="2018"/>
      <c r="U15" s="1998"/>
      <c r="V15" s="2013">
        <f t="shared" ref="V15:V33" si="7">((W15-(W15*U15%)))</f>
        <v>0</v>
      </c>
      <c r="W15" s="1911">
        <f>(Q15/O10)*U9</f>
        <v>0</v>
      </c>
      <c r="X15" s="1917"/>
      <c r="Y15" s="1919">
        <f t="shared" si="2"/>
        <v>0</v>
      </c>
      <c r="AA15" s="3263"/>
      <c r="AB15" s="2064"/>
      <c r="AC15" s="2065"/>
      <c r="AD15" s="1845">
        <f t="shared" si="3"/>
        <v>0</v>
      </c>
      <c r="AE15" s="2016"/>
      <c r="AF15" s="2088" t="str">
        <f>IF(AB10&lt;=0,0,IF(ISTEXT(AB15),AB15,IF(ISBLANK(AB15),"",(AB15/AB10)*AH9)))</f>
        <v/>
      </c>
      <c r="AG15" s="2018"/>
      <c r="AH15" s="1998"/>
      <c r="AI15" s="2013">
        <f t="shared" ref="AI15:AI33" si="8">((AJ15-(AJ15*AH15%)))</f>
        <v>0</v>
      </c>
      <c r="AJ15" s="1911">
        <f>(AD15/AB10)*AH9</f>
        <v>0</v>
      </c>
      <c r="AK15" s="1917"/>
      <c r="AL15" s="1919">
        <f t="shared" si="4"/>
        <v>0</v>
      </c>
      <c r="AM15" s="1987"/>
      <c r="AN15" s="1987"/>
      <c r="AO15" s="3268" t="s">
        <v>6750</v>
      </c>
      <c r="AP15" s="3269"/>
      <c r="AQ15" s="3270"/>
      <c r="AR15" s="1989"/>
      <c r="AS15" s="3317" t="s">
        <v>7311</v>
      </c>
      <c r="AT15" s="3318"/>
    </row>
    <row r="16" spans="1:46" s="245" customFormat="1" ht="15" customHeight="1">
      <c r="A16" s="3263"/>
      <c r="B16" s="2064"/>
      <c r="C16" s="2065"/>
      <c r="D16" s="1845">
        <f t="shared" si="0"/>
        <v>0</v>
      </c>
      <c r="E16" s="2015"/>
      <c r="F16" s="2087" t="str">
        <f>IF(B10&lt;=0,0,IF(ISTEXT(B16),B16,IF(ISBLANK(B16),"",(B16/B10)*H9)))</f>
        <v/>
      </c>
      <c r="G16" s="2018"/>
      <c r="H16" s="1998"/>
      <c r="I16" s="1995">
        <f t="shared" si="5"/>
        <v>0</v>
      </c>
      <c r="J16" s="1910">
        <f>(D16/B10)*H9</f>
        <v>0</v>
      </c>
      <c r="K16" s="1920"/>
      <c r="L16" s="1918">
        <f t="shared" si="6"/>
        <v>0</v>
      </c>
      <c r="N16" s="3263"/>
      <c r="O16" s="2064"/>
      <c r="P16" s="2065"/>
      <c r="Q16" s="1845">
        <f t="shared" si="1"/>
        <v>0</v>
      </c>
      <c r="R16" s="2015"/>
      <c r="S16" s="2087" t="str">
        <f>IF(O10&lt;=0,0,IF(ISTEXT(O16),O16,IF(ISBLANK(O16),"",(O16/O10)*U9)))</f>
        <v/>
      </c>
      <c r="T16" s="2018"/>
      <c r="U16" s="1998"/>
      <c r="V16" s="1995">
        <f t="shared" si="7"/>
        <v>0</v>
      </c>
      <c r="W16" s="1910">
        <f>(Q16/O10)*U9</f>
        <v>0</v>
      </c>
      <c r="X16" s="1920"/>
      <c r="Y16" s="1918">
        <f t="shared" si="2"/>
        <v>0</v>
      </c>
      <c r="AA16" s="3263"/>
      <c r="AB16" s="2064"/>
      <c r="AC16" s="2065"/>
      <c r="AD16" s="1845">
        <f t="shared" si="3"/>
        <v>0</v>
      </c>
      <c r="AE16" s="2015"/>
      <c r="AF16" s="2087" t="str">
        <f>IF(AB10&lt;=0,0,IF(ISTEXT(AB16),AB16,IF(ISBLANK(AB16),"",(AB16/AB10)*AH9)))</f>
        <v/>
      </c>
      <c r="AG16" s="2018"/>
      <c r="AH16" s="1998"/>
      <c r="AI16" s="1995">
        <f t="shared" si="8"/>
        <v>0</v>
      </c>
      <c r="AJ16" s="1910">
        <f>(AD16/AB10)*AH9</f>
        <v>0</v>
      </c>
      <c r="AK16" s="1920"/>
      <c r="AL16" s="1918">
        <f t="shared" si="4"/>
        <v>0</v>
      </c>
      <c r="AM16" s="1987"/>
      <c r="AN16" s="1988"/>
      <c r="AO16" s="3268" t="s">
        <v>6751</v>
      </c>
      <c r="AP16" s="3269"/>
      <c r="AQ16" s="3270"/>
      <c r="AR16" s="1989"/>
      <c r="AS16" s="3319" t="s">
        <v>7312</v>
      </c>
      <c r="AT16" s="3320"/>
    </row>
    <row r="17" spans="1:47" s="245" customFormat="1" ht="15" customHeight="1">
      <c r="A17" s="3263"/>
      <c r="B17" s="2064"/>
      <c r="C17" s="2065"/>
      <c r="D17" s="1845">
        <f t="shared" si="0"/>
        <v>0</v>
      </c>
      <c r="E17" s="2016"/>
      <c r="F17" s="2088" t="str">
        <f>IF(B10&lt;=0,0,IF(ISTEXT(B17),B17,IF(ISBLANK(B17),"",(B17/B10)*H9)))</f>
        <v/>
      </c>
      <c r="G17" s="2018"/>
      <c r="H17" s="1998"/>
      <c r="I17" s="2013">
        <f t="shared" si="5"/>
        <v>0</v>
      </c>
      <c r="J17" s="1911">
        <f>(D17/B10)*H9</f>
        <v>0</v>
      </c>
      <c r="K17" s="1917"/>
      <c r="L17" s="1919">
        <f t="shared" si="6"/>
        <v>0</v>
      </c>
      <c r="N17" s="3263"/>
      <c r="O17" s="2064"/>
      <c r="P17" s="2065"/>
      <c r="Q17" s="1845">
        <f t="shared" si="1"/>
        <v>0</v>
      </c>
      <c r="R17" s="2016"/>
      <c r="S17" s="2088" t="str">
        <f>IF(O10&lt;=0,0,IF(ISTEXT(O17),O17,IF(ISBLANK(O17),"",(O17/O10)*U9)))</f>
        <v/>
      </c>
      <c r="T17" s="2018"/>
      <c r="U17" s="1998"/>
      <c r="V17" s="2013">
        <f t="shared" si="7"/>
        <v>0</v>
      </c>
      <c r="W17" s="1911">
        <f>(Q17/O10)*U9</f>
        <v>0</v>
      </c>
      <c r="X17" s="1917"/>
      <c r="Y17" s="1919">
        <f t="shared" si="2"/>
        <v>0</v>
      </c>
      <c r="AA17" s="3263"/>
      <c r="AB17" s="2064"/>
      <c r="AC17" s="2065"/>
      <c r="AD17" s="1845">
        <f t="shared" si="3"/>
        <v>0</v>
      </c>
      <c r="AE17" s="2016"/>
      <c r="AF17" s="2088" t="str">
        <f>IF(AB10&lt;=0,0,IF(ISTEXT(AB17),AB17,IF(ISBLANK(AB17),"",(AB17/AB10)*AH9)))</f>
        <v/>
      </c>
      <c r="AG17" s="2018"/>
      <c r="AH17" s="1998"/>
      <c r="AI17" s="2013">
        <f t="shared" si="8"/>
        <v>0</v>
      </c>
      <c r="AJ17" s="1911">
        <f>(AD17/AB10)*AH9</f>
        <v>0</v>
      </c>
      <c r="AK17" s="1917"/>
      <c r="AL17" s="1919">
        <f t="shared" si="4"/>
        <v>0</v>
      </c>
      <c r="AM17" s="1987"/>
      <c r="AN17" s="1987"/>
      <c r="AO17" s="1974" t="s">
        <v>23</v>
      </c>
      <c r="AP17" s="2881" t="s">
        <v>25</v>
      </c>
      <c r="AQ17" s="3196" t="s">
        <v>24</v>
      </c>
      <c r="AR17" s="1989"/>
      <c r="AS17" s="3224" t="s">
        <v>7313</v>
      </c>
      <c r="AT17" s="3225"/>
    </row>
    <row r="18" spans="1:47" s="245" customFormat="1" ht="15" customHeight="1">
      <c r="A18" s="3263"/>
      <c r="B18" s="2064"/>
      <c r="C18" s="2065"/>
      <c r="D18" s="1845">
        <f t="shared" si="0"/>
        <v>0</v>
      </c>
      <c r="E18" s="2015"/>
      <c r="F18" s="2087" t="str">
        <f>IF(B10&lt;=0,0,IF(ISTEXT(B18),B18,IF(ISBLANK(B18),"",(B18/B10)*H9)))</f>
        <v/>
      </c>
      <c r="G18" s="2018"/>
      <c r="H18" s="1998"/>
      <c r="I18" s="1995">
        <f t="shared" si="5"/>
        <v>0</v>
      </c>
      <c r="J18" s="1910">
        <f>(D18/B10)*H9</f>
        <v>0</v>
      </c>
      <c r="K18" s="1920"/>
      <c r="L18" s="1918">
        <f t="shared" si="6"/>
        <v>0</v>
      </c>
      <c r="N18" s="3263"/>
      <c r="O18" s="2064"/>
      <c r="P18" s="2065"/>
      <c r="Q18" s="1845">
        <f t="shared" si="1"/>
        <v>0</v>
      </c>
      <c r="R18" s="2015"/>
      <c r="S18" s="2087" t="str">
        <f>IF(O10&lt;=0,0,IF(ISTEXT(O18),O18,IF(ISBLANK(O18),"",(O18/O10)*U9)))</f>
        <v/>
      </c>
      <c r="T18" s="2018"/>
      <c r="U18" s="1998"/>
      <c r="V18" s="1995">
        <f t="shared" si="7"/>
        <v>0</v>
      </c>
      <c r="W18" s="1910">
        <f>(Q18/O10)*U9</f>
        <v>0</v>
      </c>
      <c r="X18" s="1920"/>
      <c r="Y18" s="1918">
        <f t="shared" si="2"/>
        <v>0</v>
      </c>
      <c r="AA18" s="3263"/>
      <c r="AB18" s="2064"/>
      <c r="AC18" s="2065"/>
      <c r="AD18" s="1845">
        <f t="shared" si="3"/>
        <v>0</v>
      </c>
      <c r="AE18" s="2015"/>
      <c r="AF18" s="2087" t="str">
        <f>IF(AB10&lt;=0,0,IF(ISTEXT(AB18),AB18,IF(ISBLANK(AB18),"",(AB18/AB10)*AH9)))</f>
        <v/>
      </c>
      <c r="AG18" s="2018"/>
      <c r="AH18" s="1998"/>
      <c r="AI18" s="1995">
        <f t="shared" si="8"/>
        <v>0</v>
      </c>
      <c r="AJ18" s="1910">
        <f>(AD18/AB10)*AH9</f>
        <v>0</v>
      </c>
      <c r="AK18" s="1920"/>
      <c r="AL18" s="1918">
        <f t="shared" si="4"/>
        <v>0</v>
      </c>
      <c r="AM18" s="1987"/>
      <c r="AN18" s="1988"/>
      <c r="AO18" s="3304" t="s">
        <v>1158</v>
      </c>
      <c r="AP18" s="3305"/>
      <c r="AQ18" s="3197" t="s">
        <v>1172</v>
      </c>
      <c r="AR18" s="1989"/>
      <c r="AS18" s="3321" t="s">
        <v>7314</v>
      </c>
      <c r="AT18" s="3322"/>
    </row>
    <row r="19" spans="1:47" s="245" customFormat="1" ht="15" customHeight="1">
      <c r="A19" s="3263"/>
      <c r="B19" s="2064"/>
      <c r="C19" s="2065"/>
      <c r="D19" s="1845">
        <f t="shared" si="0"/>
        <v>0</v>
      </c>
      <c r="E19" s="2016"/>
      <c r="F19" s="2089" t="str">
        <f>IF(B10&lt;=0,0,IF(ISTEXT(B19),B19,IF(ISBLANK(B19),"",(B19/B10)*H9)))</f>
        <v/>
      </c>
      <c r="G19" s="2018"/>
      <c r="H19" s="1998"/>
      <c r="I19" s="2014">
        <f t="shared" si="5"/>
        <v>0</v>
      </c>
      <c r="J19" s="1912">
        <f>(D19/B10)*H9</f>
        <v>0</v>
      </c>
      <c r="K19" s="1917"/>
      <c r="L19" s="1919">
        <f t="shared" si="6"/>
        <v>0</v>
      </c>
      <c r="N19" s="3263"/>
      <c r="O19" s="2064"/>
      <c r="P19" s="2065"/>
      <c r="Q19" s="1845">
        <f t="shared" si="1"/>
        <v>0</v>
      </c>
      <c r="R19" s="2016"/>
      <c r="S19" s="2089" t="str">
        <f>IF(O10&lt;=0,0,IF(ISTEXT(O19),O19,IF(ISBLANK(O19),"",(O19/O10)*U9)))</f>
        <v/>
      </c>
      <c r="T19" s="2018"/>
      <c r="U19" s="1998"/>
      <c r="V19" s="2014">
        <f t="shared" si="7"/>
        <v>0</v>
      </c>
      <c r="W19" s="1912">
        <f>(Q19/O10)*U9</f>
        <v>0</v>
      </c>
      <c r="X19" s="1917"/>
      <c r="Y19" s="1919">
        <f t="shared" si="2"/>
        <v>0</v>
      </c>
      <c r="AA19" s="3263"/>
      <c r="AB19" s="2064"/>
      <c r="AC19" s="2065"/>
      <c r="AD19" s="1845">
        <f t="shared" si="3"/>
        <v>0</v>
      </c>
      <c r="AE19" s="2016"/>
      <c r="AF19" s="2089" t="str">
        <f>IF(AB10&lt;=0,0,IF(ISTEXT(AB19),AB19,IF(ISBLANK(AB19),"",(AB19/AB10)*AH9)))</f>
        <v/>
      </c>
      <c r="AG19" s="2018"/>
      <c r="AH19" s="1998"/>
      <c r="AI19" s="2014">
        <f t="shared" si="8"/>
        <v>0</v>
      </c>
      <c r="AJ19" s="1912">
        <f>(AD19/AB10)*AH9</f>
        <v>0</v>
      </c>
      <c r="AK19" s="1917"/>
      <c r="AL19" s="1919">
        <f t="shared" si="4"/>
        <v>0</v>
      </c>
      <c r="AM19" s="1987"/>
      <c r="AN19" s="1987"/>
      <c r="AO19" s="3198">
        <v>2</v>
      </c>
      <c r="AP19" s="1975"/>
      <c r="AQ19" s="3199" t="s">
        <v>835</v>
      </c>
      <c r="AR19" s="1989"/>
      <c r="AS19" s="3224" t="s">
        <v>7315</v>
      </c>
      <c r="AT19" s="3225"/>
    </row>
    <row r="20" spans="1:47" s="245" customFormat="1" ht="15" customHeight="1">
      <c r="A20" s="3263"/>
      <c r="B20" s="2064"/>
      <c r="C20" s="2065"/>
      <c r="D20" s="1845">
        <f t="shared" si="0"/>
        <v>0</v>
      </c>
      <c r="E20" s="2015"/>
      <c r="F20" s="2087" t="str">
        <f>IF(B10&lt;=0,0,IF(ISTEXT(B20),B20,IF(ISBLANK(B20),"",(B20/B10)*H9)))</f>
        <v/>
      </c>
      <c r="G20" s="2018"/>
      <c r="H20" s="1998"/>
      <c r="I20" s="1995">
        <f t="shared" si="5"/>
        <v>0</v>
      </c>
      <c r="J20" s="1910">
        <f>(D20/B10)*H9</f>
        <v>0</v>
      </c>
      <c r="K20" s="1920"/>
      <c r="L20" s="1918">
        <f t="shared" si="6"/>
        <v>0</v>
      </c>
      <c r="N20" s="3263"/>
      <c r="O20" s="2064"/>
      <c r="P20" s="2065"/>
      <c r="Q20" s="1845">
        <f t="shared" si="1"/>
        <v>0</v>
      </c>
      <c r="R20" s="2015"/>
      <c r="S20" s="2087" t="str">
        <f>IF(O10&lt;=0,0,IF(ISTEXT(O20),O20,IF(ISBLANK(O20),"",(O20/O10)*U9)))</f>
        <v/>
      </c>
      <c r="T20" s="2018"/>
      <c r="U20" s="1998"/>
      <c r="V20" s="1995">
        <f t="shared" si="7"/>
        <v>0</v>
      </c>
      <c r="W20" s="1910">
        <f>(Q20/O10)*U9</f>
        <v>0</v>
      </c>
      <c r="X20" s="1920"/>
      <c r="Y20" s="1918">
        <f t="shared" si="2"/>
        <v>0</v>
      </c>
      <c r="AA20" s="3263"/>
      <c r="AB20" s="2064"/>
      <c r="AC20" s="2065"/>
      <c r="AD20" s="1845">
        <f t="shared" si="3"/>
        <v>0</v>
      </c>
      <c r="AE20" s="2015"/>
      <c r="AF20" s="2087" t="str">
        <f>IF(AB10&lt;=0,0,IF(ISTEXT(AB20),AB20,IF(ISBLANK(AB20),"",(AB20/AB10)*AH9)))</f>
        <v/>
      </c>
      <c r="AG20" s="2018"/>
      <c r="AH20" s="1998"/>
      <c r="AI20" s="1995">
        <f t="shared" si="8"/>
        <v>0</v>
      </c>
      <c r="AJ20" s="1910">
        <f>(AD20/AB10)*AH9</f>
        <v>0</v>
      </c>
      <c r="AK20" s="1920"/>
      <c r="AL20" s="1918">
        <f t="shared" si="4"/>
        <v>0</v>
      </c>
      <c r="AM20" s="1987"/>
      <c r="AN20" s="1988"/>
      <c r="AO20" s="3200"/>
      <c r="AP20" s="1981" t="s">
        <v>6752</v>
      </c>
      <c r="AQ20" s="3201"/>
      <c r="AR20" s="1989"/>
      <c r="AS20" s="3321" t="s">
        <v>7316</v>
      </c>
      <c r="AT20" s="3322"/>
    </row>
    <row r="21" spans="1:47" ht="17.25">
      <c r="A21" s="3263"/>
      <c r="B21" s="2064"/>
      <c r="C21" s="2065"/>
      <c r="D21" s="1845">
        <f t="shared" si="0"/>
        <v>0</v>
      </c>
      <c r="E21" s="2016"/>
      <c r="F21" s="2088" t="str">
        <f>IF(B10&lt;=0,0,IF(ISTEXT(B21),B21,IF(ISBLANK(B21),"",(B21/B10)*H9)))</f>
        <v/>
      </c>
      <c r="G21" s="2018"/>
      <c r="H21" s="1998"/>
      <c r="I21" s="2013">
        <f t="shared" si="5"/>
        <v>0</v>
      </c>
      <c r="J21" s="1911">
        <f>(D21/B10)*H9</f>
        <v>0</v>
      </c>
      <c r="K21" s="1917"/>
      <c r="L21" s="1919">
        <f t="shared" si="6"/>
        <v>0</v>
      </c>
      <c r="N21" s="3263"/>
      <c r="O21" s="2064"/>
      <c r="P21" s="2065"/>
      <c r="Q21" s="1845">
        <f t="shared" si="1"/>
        <v>0</v>
      </c>
      <c r="R21" s="2016"/>
      <c r="S21" s="2088" t="str">
        <f>IF(O10&lt;=0,0,IF(ISTEXT(O21),O21,IF(ISBLANK(O21),"",(O21/O10)*U9)))</f>
        <v/>
      </c>
      <c r="T21" s="2018"/>
      <c r="U21" s="1998"/>
      <c r="V21" s="2013">
        <f t="shared" si="7"/>
        <v>0</v>
      </c>
      <c r="W21" s="1911">
        <f>(Q21/O10)*U9</f>
        <v>0</v>
      </c>
      <c r="X21" s="1917"/>
      <c r="Y21" s="1919">
        <f t="shared" si="2"/>
        <v>0</v>
      </c>
      <c r="AA21" s="3263"/>
      <c r="AB21" s="2064"/>
      <c r="AC21" s="2065"/>
      <c r="AD21" s="1845">
        <f t="shared" si="3"/>
        <v>0</v>
      </c>
      <c r="AE21" s="2016"/>
      <c r="AF21" s="2088" t="str">
        <f>IF(AB10&lt;=0,0,IF(ISTEXT(AB21),AB21,IF(ISBLANK(AB21),"",(AB21/AB10)*AH9)))</f>
        <v/>
      </c>
      <c r="AG21" s="2018"/>
      <c r="AH21" s="1998"/>
      <c r="AI21" s="2013">
        <f t="shared" si="8"/>
        <v>0</v>
      </c>
      <c r="AJ21" s="1911">
        <f>(AD21/AB10)*AH9</f>
        <v>0</v>
      </c>
      <c r="AK21" s="1917"/>
      <c r="AL21" s="1919">
        <f t="shared" si="4"/>
        <v>0</v>
      </c>
      <c r="AM21" s="1988"/>
      <c r="AN21" s="1987"/>
      <c r="AO21" s="3202" t="s">
        <v>7302</v>
      </c>
      <c r="AP21" s="1976">
        <v>0.15</v>
      </c>
      <c r="AQ21" s="3203" t="s">
        <v>7303</v>
      </c>
      <c r="AR21" s="1989"/>
      <c r="AS21" s="3224" t="s">
        <v>7317</v>
      </c>
      <c r="AT21" s="3225"/>
    </row>
    <row r="22" spans="1:47" ht="18" customHeight="1">
      <c r="A22" s="3263"/>
      <c r="B22" s="2064"/>
      <c r="C22" s="2065"/>
      <c r="D22" s="1845">
        <f t="shared" si="0"/>
        <v>0</v>
      </c>
      <c r="E22" s="2015"/>
      <c r="F22" s="2087" t="str">
        <f>IF(B10&lt;=0,0,IF(ISTEXT(B22),B22,IF(ISBLANK(B22),"",(B22/B10)*H9)))</f>
        <v/>
      </c>
      <c r="G22" s="2018"/>
      <c r="H22" s="1998"/>
      <c r="I22" s="1995">
        <f t="shared" si="5"/>
        <v>0</v>
      </c>
      <c r="J22" s="1910">
        <f>(D22/B10)*H9</f>
        <v>0</v>
      </c>
      <c r="K22" s="1920"/>
      <c r="L22" s="1918">
        <f t="shared" si="6"/>
        <v>0</v>
      </c>
      <c r="N22" s="3263"/>
      <c r="O22" s="2064"/>
      <c r="P22" s="2065"/>
      <c r="Q22" s="1845">
        <f t="shared" si="1"/>
        <v>0</v>
      </c>
      <c r="R22" s="2015"/>
      <c r="S22" s="2087" t="str">
        <f>IF(O10&lt;=0,0,IF(ISTEXT(O22),O22,IF(ISBLANK(O22),"",(O22/O10)*U9)))</f>
        <v/>
      </c>
      <c r="T22" s="2018"/>
      <c r="U22" s="1998"/>
      <c r="V22" s="1995">
        <f t="shared" si="7"/>
        <v>0</v>
      </c>
      <c r="W22" s="1910">
        <f>(Q22/O10)*U9</f>
        <v>0</v>
      </c>
      <c r="X22" s="1920"/>
      <c r="Y22" s="1918">
        <f t="shared" si="2"/>
        <v>0</v>
      </c>
      <c r="AA22" s="3263"/>
      <c r="AB22" s="2064"/>
      <c r="AC22" s="2065"/>
      <c r="AD22" s="1845">
        <f t="shared" si="3"/>
        <v>0</v>
      </c>
      <c r="AE22" s="2015"/>
      <c r="AF22" s="2087" t="str">
        <f>IF(AB10&lt;=0,0,IF(ISTEXT(AB22),AB22,IF(ISBLANK(AB22),"",(AB22/AB10)*AH9)))</f>
        <v/>
      </c>
      <c r="AG22" s="2018"/>
      <c r="AH22" s="1998"/>
      <c r="AI22" s="1995">
        <f t="shared" si="8"/>
        <v>0</v>
      </c>
      <c r="AJ22" s="1910">
        <f>(AD22/AB10)*AH9</f>
        <v>0</v>
      </c>
      <c r="AK22" s="1920"/>
      <c r="AL22" s="1918">
        <f t="shared" si="4"/>
        <v>0</v>
      </c>
      <c r="AM22" s="1988"/>
      <c r="AN22" s="1988"/>
      <c r="AO22" s="3202" t="s">
        <v>7302</v>
      </c>
      <c r="AP22" s="3206">
        <v>150</v>
      </c>
      <c r="AQ22" s="3203" t="s">
        <v>7304</v>
      </c>
      <c r="AR22" s="1989"/>
      <c r="AS22" s="3224" t="s">
        <v>7318</v>
      </c>
      <c r="AT22" s="3225"/>
    </row>
    <row r="23" spans="1:47" s="245" customFormat="1" ht="15" customHeight="1">
      <c r="A23" s="3263"/>
      <c r="B23" s="2064"/>
      <c r="C23" s="2065"/>
      <c r="D23" s="1845">
        <f t="shared" si="0"/>
        <v>0</v>
      </c>
      <c r="E23" s="2016"/>
      <c r="F23" s="2088" t="str">
        <f>IF(B10&lt;=0,0,IF(ISTEXT(B23),B23,IF(ISBLANK(B23),"",(B23/B10)*H9)))</f>
        <v/>
      </c>
      <c r="G23" s="2018"/>
      <c r="H23" s="1998"/>
      <c r="I23" s="2013">
        <f t="shared" si="5"/>
        <v>0</v>
      </c>
      <c r="J23" s="1911">
        <f>(D23/B10)*H9</f>
        <v>0</v>
      </c>
      <c r="K23" s="1917"/>
      <c r="L23" s="1919">
        <f t="shared" si="6"/>
        <v>0</v>
      </c>
      <c r="N23" s="3263"/>
      <c r="O23" s="2064"/>
      <c r="P23" s="2065"/>
      <c r="Q23" s="1845">
        <f t="shared" si="1"/>
        <v>0</v>
      </c>
      <c r="R23" s="2016"/>
      <c r="S23" s="2088" t="str">
        <f>IF(O10&lt;=0,0,IF(ISTEXT(O23),O23,IF(ISBLANK(O23),"",(O23/O10)*U9)))</f>
        <v/>
      </c>
      <c r="T23" s="2018"/>
      <c r="U23" s="1998"/>
      <c r="V23" s="2013">
        <f t="shared" si="7"/>
        <v>0</v>
      </c>
      <c r="W23" s="1911">
        <f>(Q23/O10)*U9</f>
        <v>0</v>
      </c>
      <c r="X23" s="1917"/>
      <c r="Y23" s="1919">
        <f t="shared" si="2"/>
        <v>0</v>
      </c>
      <c r="AA23" s="3263"/>
      <c r="AB23" s="2064"/>
      <c r="AC23" s="2065"/>
      <c r="AD23" s="1845">
        <f t="shared" si="3"/>
        <v>0</v>
      </c>
      <c r="AE23" s="2016"/>
      <c r="AF23" s="2088" t="str">
        <f>IF(AB10&lt;=0,0,IF(ISTEXT(AB23),AB23,IF(ISBLANK(AB23),"",(AB23/AB10)*AH9)))</f>
        <v/>
      </c>
      <c r="AG23" s="2018"/>
      <c r="AH23" s="1998"/>
      <c r="AI23" s="2013">
        <f t="shared" si="8"/>
        <v>0</v>
      </c>
      <c r="AJ23" s="1911">
        <f>(AD23/AB10)*AH9</f>
        <v>0</v>
      </c>
      <c r="AK23" s="1917"/>
      <c r="AL23" s="1919">
        <f t="shared" si="4"/>
        <v>0</v>
      </c>
      <c r="AM23" s="1987"/>
      <c r="AN23" s="1987"/>
      <c r="AO23" s="3200"/>
      <c r="AP23" s="1981" t="s">
        <v>6753</v>
      </c>
      <c r="AQ23" s="3201"/>
      <c r="AR23" s="1989"/>
      <c r="AS23" s="3321" t="s">
        <v>7319</v>
      </c>
      <c r="AT23" s="3322"/>
    </row>
    <row r="24" spans="1:47" s="245" customFormat="1" ht="15" customHeight="1">
      <c r="A24" s="3263"/>
      <c r="B24" s="2064"/>
      <c r="C24" s="2065"/>
      <c r="D24" s="1845">
        <f t="shared" si="0"/>
        <v>0</v>
      </c>
      <c r="E24" s="2015"/>
      <c r="F24" s="2087" t="str">
        <f>IF(B10&lt;=0,0,IF(ISTEXT(B24),B24,IF(ISBLANK(B24),"",(B24/B10)*H9)))</f>
        <v/>
      </c>
      <c r="G24" s="2018"/>
      <c r="H24" s="1998"/>
      <c r="I24" s="1995">
        <f t="shared" si="5"/>
        <v>0</v>
      </c>
      <c r="J24" s="1910">
        <f>(D24/B10)*H9</f>
        <v>0</v>
      </c>
      <c r="K24" s="1920"/>
      <c r="L24" s="1918">
        <f t="shared" si="6"/>
        <v>0</v>
      </c>
      <c r="N24" s="3263"/>
      <c r="O24" s="2064"/>
      <c r="P24" s="2065"/>
      <c r="Q24" s="1845">
        <f t="shared" si="1"/>
        <v>0</v>
      </c>
      <c r="R24" s="2015"/>
      <c r="S24" s="2087" t="str">
        <f>IF(O10&lt;=0,0,IF(ISTEXT(O24),O24,IF(ISBLANK(O24),"",(O24/O10)*U9)))</f>
        <v/>
      </c>
      <c r="T24" s="2018"/>
      <c r="U24" s="1998"/>
      <c r="V24" s="1995">
        <f t="shared" si="7"/>
        <v>0</v>
      </c>
      <c r="W24" s="1910">
        <f>(Q24/O10)*U9</f>
        <v>0</v>
      </c>
      <c r="X24" s="1920"/>
      <c r="Y24" s="1918">
        <f t="shared" si="2"/>
        <v>0</v>
      </c>
      <c r="AA24" s="3263"/>
      <c r="AB24" s="2064"/>
      <c r="AC24" s="2065"/>
      <c r="AD24" s="1845">
        <f t="shared" si="3"/>
        <v>0</v>
      </c>
      <c r="AE24" s="2015"/>
      <c r="AF24" s="2087" t="str">
        <f>IF(AB10&lt;=0,0,IF(ISTEXT(AB24),AB24,IF(ISBLANK(AB24),"",(AB24/AB10)*AH9)))</f>
        <v/>
      </c>
      <c r="AG24" s="2018"/>
      <c r="AH24" s="1998"/>
      <c r="AI24" s="1995">
        <f t="shared" si="8"/>
        <v>0</v>
      </c>
      <c r="AJ24" s="1910">
        <f>(AD24/AB10)*AH9</f>
        <v>0</v>
      </c>
      <c r="AK24" s="1920"/>
      <c r="AL24" s="1918">
        <f t="shared" si="4"/>
        <v>0</v>
      </c>
      <c r="AM24" s="1987"/>
      <c r="AN24" s="1988"/>
      <c r="AO24" s="3202">
        <v>3</v>
      </c>
      <c r="AP24" s="1976">
        <v>0.02</v>
      </c>
      <c r="AQ24" s="3203" t="s">
        <v>7303</v>
      </c>
      <c r="AR24" s="1989"/>
      <c r="AS24" s="3224" t="s">
        <v>7320</v>
      </c>
      <c r="AT24" s="3225"/>
    </row>
    <row r="25" spans="1:47" s="245" customFormat="1" ht="15" customHeight="1">
      <c r="A25" s="3263"/>
      <c r="B25" s="2064"/>
      <c r="C25" s="2065"/>
      <c r="D25" s="1845">
        <f t="shared" si="0"/>
        <v>0</v>
      </c>
      <c r="E25" s="2016"/>
      <c r="F25" s="2089" t="str">
        <f>IF(B10&lt;=0,0,IF(ISTEXT(B25),B25,IF(ISBLANK(B25),"",(B25/B10)*H9)))</f>
        <v/>
      </c>
      <c r="G25" s="2018"/>
      <c r="H25" s="1998"/>
      <c r="I25" s="2014">
        <f t="shared" si="5"/>
        <v>0</v>
      </c>
      <c r="J25" s="1912">
        <f>(D25/B10)*H9</f>
        <v>0</v>
      </c>
      <c r="K25" s="1917"/>
      <c r="L25" s="1919">
        <f t="shared" si="6"/>
        <v>0</v>
      </c>
      <c r="N25" s="3263"/>
      <c r="O25" s="2064"/>
      <c r="P25" s="2065"/>
      <c r="Q25" s="1845">
        <f t="shared" si="1"/>
        <v>0</v>
      </c>
      <c r="R25" s="2016"/>
      <c r="S25" s="2089" t="str">
        <f>IF(O10&lt;=0,0,IF(ISTEXT(O25),O25,IF(ISBLANK(O25),"",(O25/O10)*U9)))</f>
        <v/>
      </c>
      <c r="T25" s="2018"/>
      <c r="U25" s="1998"/>
      <c r="V25" s="2014">
        <f t="shared" si="7"/>
        <v>0</v>
      </c>
      <c r="W25" s="1912">
        <f>(Q25/O10)*U9</f>
        <v>0</v>
      </c>
      <c r="X25" s="1917"/>
      <c r="Y25" s="1919">
        <f t="shared" si="2"/>
        <v>0</v>
      </c>
      <c r="AA25" s="3263"/>
      <c r="AB25" s="2064"/>
      <c r="AC25" s="2065"/>
      <c r="AD25" s="1845">
        <f t="shared" si="3"/>
        <v>0</v>
      </c>
      <c r="AE25" s="2016"/>
      <c r="AF25" s="2089" t="str">
        <f>IF(AB10&lt;=0,0,IF(ISTEXT(AB25),AB25,IF(ISBLANK(AB25),"",(AB25/AB10)*AH9)))</f>
        <v/>
      </c>
      <c r="AG25" s="2018"/>
      <c r="AH25" s="1998"/>
      <c r="AI25" s="2014">
        <f t="shared" si="8"/>
        <v>0</v>
      </c>
      <c r="AJ25" s="1912">
        <f>(AD25/AB10)*AH9</f>
        <v>0</v>
      </c>
      <c r="AK25" s="1917"/>
      <c r="AL25" s="1919">
        <f t="shared" si="4"/>
        <v>0</v>
      </c>
      <c r="AM25" s="1987"/>
      <c r="AN25" s="1987"/>
      <c r="AO25" s="3202">
        <v>3</v>
      </c>
      <c r="AP25" s="3206">
        <v>20</v>
      </c>
      <c r="AQ25" s="3203" t="s">
        <v>7304</v>
      </c>
      <c r="AR25" s="1989"/>
      <c r="AS25" s="3321" t="s">
        <v>7321</v>
      </c>
      <c r="AT25" s="3322"/>
    </row>
    <row r="26" spans="1:47" s="245" customFormat="1" ht="15" customHeight="1">
      <c r="A26" s="3263"/>
      <c r="B26" s="2064"/>
      <c r="C26" s="2065"/>
      <c r="D26" s="1845">
        <f t="shared" si="0"/>
        <v>0</v>
      </c>
      <c r="E26" s="2016"/>
      <c r="F26" s="2089" t="str">
        <f>IF(B10&lt;=0,0,IF(ISTEXT(B26),B26,IF(ISBLANK(B26),"",(B26/B10)*H9)))</f>
        <v/>
      </c>
      <c r="G26" s="2018"/>
      <c r="H26" s="1998"/>
      <c r="I26" s="2014">
        <f t="shared" si="5"/>
        <v>0</v>
      </c>
      <c r="J26" s="1912">
        <f>(D26/B10)*H9</f>
        <v>0</v>
      </c>
      <c r="K26" s="1917"/>
      <c r="L26" s="1919">
        <f t="shared" si="6"/>
        <v>0</v>
      </c>
      <c r="N26" s="3263"/>
      <c r="O26" s="2064"/>
      <c r="P26" s="2065"/>
      <c r="Q26" s="1845">
        <f t="shared" si="1"/>
        <v>0</v>
      </c>
      <c r="R26" s="2016"/>
      <c r="S26" s="2089" t="str">
        <f>IF(O10&lt;=0,0,IF(ISTEXT(O26),O26,IF(ISBLANK(O26),"",(O26/O10)*U9)))</f>
        <v/>
      </c>
      <c r="T26" s="2018"/>
      <c r="U26" s="1998"/>
      <c r="V26" s="2014">
        <f t="shared" si="7"/>
        <v>0</v>
      </c>
      <c r="W26" s="1912">
        <f>(Q26/O10)*U9</f>
        <v>0</v>
      </c>
      <c r="X26" s="1917"/>
      <c r="Y26" s="1919">
        <f t="shared" si="2"/>
        <v>0</v>
      </c>
      <c r="AA26" s="3263"/>
      <c r="AB26" s="2064"/>
      <c r="AC26" s="2065"/>
      <c r="AD26" s="1845">
        <f t="shared" si="3"/>
        <v>0</v>
      </c>
      <c r="AE26" s="2016"/>
      <c r="AF26" s="2089" t="str">
        <f>IF(AB10&lt;=0,0,IF(ISTEXT(AB26),AB26,IF(ISBLANK(AB26),"",(AB26/AB10)*AH9)))</f>
        <v/>
      </c>
      <c r="AG26" s="2018"/>
      <c r="AH26" s="1998"/>
      <c r="AI26" s="2014">
        <f t="shared" si="8"/>
        <v>0</v>
      </c>
      <c r="AJ26" s="1912">
        <f>(AD26/AB10)*AH9</f>
        <v>0</v>
      </c>
      <c r="AK26" s="1917"/>
      <c r="AL26" s="1919">
        <f t="shared" si="4"/>
        <v>0</v>
      </c>
      <c r="AM26" s="1987"/>
      <c r="AN26" s="1988"/>
      <c r="AO26" s="3204"/>
      <c r="AP26" s="1977"/>
      <c r="AQ26" s="3203" t="s">
        <v>7302</v>
      </c>
      <c r="AR26" s="1989"/>
      <c r="AS26" s="3323" t="s">
        <v>7322</v>
      </c>
      <c r="AT26" s="3324"/>
    </row>
    <row r="27" spans="1:47" s="245" customFormat="1" ht="15" customHeight="1" thickBot="1">
      <c r="A27" s="3263"/>
      <c r="B27" s="2064"/>
      <c r="C27" s="2065"/>
      <c r="D27" s="1845">
        <f t="shared" si="0"/>
        <v>0</v>
      </c>
      <c r="E27" s="2015"/>
      <c r="F27" s="2087" t="str">
        <f>IF(B10&lt;=0,0,IF(ISTEXT(B27),B27,IF(ISBLANK(B27),"",(B27/B10)*H9)))</f>
        <v/>
      </c>
      <c r="G27" s="2018"/>
      <c r="H27" s="1998"/>
      <c r="I27" s="1995">
        <f t="shared" si="5"/>
        <v>0</v>
      </c>
      <c r="J27" s="1910">
        <f>(D27/B10)*H9</f>
        <v>0</v>
      </c>
      <c r="K27" s="1920"/>
      <c r="L27" s="1918">
        <f t="shared" si="6"/>
        <v>0</v>
      </c>
      <c r="N27" s="3263"/>
      <c r="O27" s="2064"/>
      <c r="P27" s="2065"/>
      <c r="Q27" s="1845">
        <f t="shared" si="1"/>
        <v>0</v>
      </c>
      <c r="R27" s="2015"/>
      <c r="S27" s="2087" t="str">
        <f>IF(O10&lt;=0,0,IF(ISTEXT(O27),O27,IF(ISBLANK(O27),"",(O27/O10)*U9)))</f>
        <v/>
      </c>
      <c r="T27" s="2018"/>
      <c r="U27" s="1998"/>
      <c r="V27" s="1995">
        <f t="shared" si="7"/>
        <v>0</v>
      </c>
      <c r="W27" s="1910">
        <f>(Q27/O10)*U9</f>
        <v>0</v>
      </c>
      <c r="X27" s="1920"/>
      <c r="Y27" s="1918">
        <f t="shared" si="2"/>
        <v>0</v>
      </c>
      <c r="AA27" s="3263"/>
      <c r="AB27" s="2064"/>
      <c r="AC27" s="2065"/>
      <c r="AD27" s="1845">
        <f t="shared" si="3"/>
        <v>0</v>
      </c>
      <c r="AE27" s="2015"/>
      <c r="AF27" s="2087" t="str">
        <f>IF(AB10&lt;=0,0,IF(ISTEXT(AB27),AB27,IF(ISBLANK(AB27),"",(AB27/AB10)*AH9)))</f>
        <v/>
      </c>
      <c r="AG27" s="2018"/>
      <c r="AH27" s="1998"/>
      <c r="AI27" s="1995">
        <f t="shared" si="8"/>
        <v>0</v>
      </c>
      <c r="AJ27" s="1910">
        <f>(AD27/AB10)*AH9</f>
        <v>0</v>
      </c>
      <c r="AK27" s="1920"/>
      <c r="AL27" s="1918">
        <f t="shared" si="4"/>
        <v>0</v>
      </c>
      <c r="AM27" s="1987"/>
      <c r="AN27" s="1987"/>
      <c r="AO27" s="3200"/>
      <c r="AP27" s="1981" t="s">
        <v>6754</v>
      </c>
      <c r="AQ27" s="3201"/>
      <c r="AR27" s="1978"/>
      <c r="AS27" s="3226">
        <v>14</v>
      </c>
      <c r="AT27" s="3227">
        <v>14</v>
      </c>
      <c r="AU27" s="1989" t="s">
        <v>6757</v>
      </c>
    </row>
    <row r="28" spans="1:47" s="245" customFormat="1" ht="15" customHeight="1">
      <c r="A28" s="3263"/>
      <c r="B28" s="2064"/>
      <c r="C28" s="2065"/>
      <c r="D28" s="1845">
        <f t="shared" si="0"/>
        <v>0</v>
      </c>
      <c r="E28" s="2017"/>
      <c r="F28" s="2089" t="str">
        <f>IF(B10&lt;=0,0,IF(ISTEXT(B28),B28,IF(ISBLANK(B28),"",(B28/B10)*H9)))</f>
        <v/>
      </c>
      <c r="G28" s="2018"/>
      <c r="H28" s="1998"/>
      <c r="I28" s="2014">
        <f t="shared" si="5"/>
        <v>0</v>
      </c>
      <c r="J28" s="1912">
        <f>(D28/B10)*H9</f>
        <v>0</v>
      </c>
      <c r="K28" s="1947"/>
      <c r="L28" s="1948">
        <f t="shared" si="6"/>
        <v>0</v>
      </c>
      <c r="N28" s="3263"/>
      <c r="O28" s="2064"/>
      <c r="P28" s="2065"/>
      <c r="Q28" s="1845">
        <f t="shared" si="1"/>
        <v>0</v>
      </c>
      <c r="R28" s="2017"/>
      <c r="S28" s="2089" t="str">
        <f>IF(O10&lt;=0,0,IF(ISTEXT(O28),O28,IF(ISBLANK(O28),"",(O28/O10)*U9)))</f>
        <v/>
      </c>
      <c r="T28" s="2018"/>
      <c r="U28" s="1998"/>
      <c r="V28" s="2014">
        <f t="shared" si="7"/>
        <v>0</v>
      </c>
      <c r="W28" s="1912">
        <f>(Q28/O10)*U9</f>
        <v>0</v>
      </c>
      <c r="X28" s="1947"/>
      <c r="Y28" s="1948">
        <f t="shared" si="2"/>
        <v>0</v>
      </c>
      <c r="AA28" s="3263"/>
      <c r="AB28" s="2064"/>
      <c r="AC28" s="2065"/>
      <c r="AD28" s="1845">
        <f t="shared" si="3"/>
        <v>0</v>
      </c>
      <c r="AE28" s="2017"/>
      <c r="AF28" s="2089" t="str">
        <f>IF(AB10&lt;=0,0,IF(ISTEXT(AB28),AB28,IF(ISBLANK(AB28),"",(AB28/AB10)*AH9)))</f>
        <v/>
      </c>
      <c r="AG28" s="2018"/>
      <c r="AH28" s="1998"/>
      <c r="AI28" s="2014">
        <f t="shared" si="8"/>
        <v>0</v>
      </c>
      <c r="AJ28" s="1912">
        <f>(AD28/AB10)*AH9</f>
        <v>0</v>
      </c>
      <c r="AK28" s="1947"/>
      <c r="AL28" s="1948">
        <f t="shared" si="4"/>
        <v>0</v>
      </c>
      <c r="AM28" s="1987"/>
      <c r="AN28" s="1988"/>
      <c r="AO28" s="3202">
        <v>3</v>
      </c>
      <c r="AP28" s="1976"/>
      <c r="AQ28" s="3199" t="s">
        <v>60</v>
      </c>
      <c r="AR28" s="1978"/>
    </row>
    <row r="29" spans="1:47" s="245" customFormat="1" ht="15" customHeight="1">
      <c r="A29" s="3263"/>
      <c r="B29" s="2064"/>
      <c r="C29" s="2065"/>
      <c r="D29" s="1845">
        <f t="shared" si="0"/>
        <v>0</v>
      </c>
      <c r="E29" s="2015"/>
      <c r="F29" s="2087" t="str">
        <f>IF(B10&lt;=0,0,IF(ISTEXT(B29),B29,IF(ISBLANK(B29),"",(B29/B10)*H9)))</f>
        <v/>
      </c>
      <c r="G29" s="2018"/>
      <c r="H29" s="1998"/>
      <c r="I29" s="1995">
        <f t="shared" si="5"/>
        <v>0</v>
      </c>
      <c r="J29" s="1910">
        <f>(D29/B10)*H9</f>
        <v>0</v>
      </c>
      <c r="K29" s="1920"/>
      <c r="L29" s="1918">
        <f t="shared" si="6"/>
        <v>0</v>
      </c>
      <c r="N29" s="3263"/>
      <c r="O29" s="2064"/>
      <c r="P29" s="2065"/>
      <c r="Q29" s="1845">
        <f t="shared" si="1"/>
        <v>0</v>
      </c>
      <c r="R29" s="2015"/>
      <c r="S29" s="2087" t="str">
        <f>IF(O10&lt;=0,0,IF(ISTEXT(O29),O29,IF(ISBLANK(O29),"",(O29/O10)*U9)))</f>
        <v/>
      </c>
      <c r="T29" s="2018"/>
      <c r="U29" s="1998"/>
      <c r="V29" s="1995">
        <f t="shared" si="7"/>
        <v>0</v>
      </c>
      <c r="W29" s="1910">
        <f>(Q29/O10)*U9</f>
        <v>0</v>
      </c>
      <c r="X29" s="1920"/>
      <c r="Y29" s="1918">
        <f t="shared" si="2"/>
        <v>0</v>
      </c>
      <c r="AA29" s="3263"/>
      <c r="AB29" s="2064"/>
      <c r="AC29" s="2065"/>
      <c r="AD29" s="1845">
        <f t="shared" si="3"/>
        <v>0</v>
      </c>
      <c r="AE29" s="2015"/>
      <c r="AF29" s="2087" t="str">
        <f>IF(AB10&lt;=0,0,IF(ISTEXT(AB29),AB29,IF(ISBLANK(AB29),"",(AB29/AB10)*AH9)))</f>
        <v/>
      </c>
      <c r="AG29" s="2018"/>
      <c r="AH29" s="1998"/>
      <c r="AI29" s="1995">
        <f t="shared" si="8"/>
        <v>0</v>
      </c>
      <c r="AJ29" s="1910">
        <f>(AD29/AB10)*AH9</f>
        <v>0</v>
      </c>
      <c r="AK29" s="1920"/>
      <c r="AL29" s="1918">
        <f t="shared" si="4"/>
        <v>0</v>
      </c>
      <c r="AM29" s="1987"/>
      <c r="AN29" s="1987"/>
      <c r="AO29" s="3268" t="s">
        <v>7306</v>
      </c>
      <c r="AP29" s="3269"/>
      <c r="AQ29" s="3270"/>
      <c r="AR29" s="1978"/>
    </row>
    <row r="30" spans="1:47" s="245" customFormat="1" ht="15" customHeight="1">
      <c r="A30" s="3263"/>
      <c r="B30" s="2064"/>
      <c r="C30" s="2065"/>
      <c r="D30" s="1845">
        <f t="shared" si="0"/>
        <v>0</v>
      </c>
      <c r="E30" s="2016"/>
      <c r="F30" s="2088" t="str">
        <f>IF(B10&lt;=0,0,IF(ISTEXT(B30),B30,IF(ISBLANK(B30),"",(B30/B10)*H9)))</f>
        <v/>
      </c>
      <c r="G30" s="2018"/>
      <c r="H30" s="1998"/>
      <c r="I30" s="2013">
        <f t="shared" si="5"/>
        <v>0</v>
      </c>
      <c r="J30" s="1911">
        <f>(D30/B10)*H9</f>
        <v>0</v>
      </c>
      <c r="K30" s="1917"/>
      <c r="L30" s="1919">
        <f t="shared" si="6"/>
        <v>0</v>
      </c>
      <c r="N30" s="3263"/>
      <c r="O30" s="2064"/>
      <c r="P30" s="2065"/>
      <c r="Q30" s="1845">
        <f t="shared" si="1"/>
        <v>0</v>
      </c>
      <c r="R30" s="2016"/>
      <c r="S30" s="2088" t="str">
        <f>IF(O10&lt;=0,0,IF(ISTEXT(O30),O30,IF(ISBLANK(O30),"",(O30/O10)*U9)))</f>
        <v/>
      </c>
      <c r="T30" s="2018"/>
      <c r="U30" s="1998"/>
      <c r="V30" s="2013">
        <f t="shared" si="7"/>
        <v>0</v>
      </c>
      <c r="W30" s="1911">
        <f>(Q30/O10)*U9</f>
        <v>0</v>
      </c>
      <c r="X30" s="1917"/>
      <c r="Y30" s="1919">
        <f t="shared" si="2"/>
        <v>0</v>
      </c>
      <c r="AA30" s="3263"/>
      <c r="AB30" s="2064"/>
      <c r="AC30" s="2065"/>
      <c r="AD30" s="1845">
        <f t="shared" si="3"/>
        <v>0</v>
      </c>
      <c r="AE30" s="2016"/>
      <c r="AF30" s="2088" t="str">
        <f>IF(AB10&lt;=0,0,IF(ISTEXT(AB30),AB30,IF(ISBLANK(AB30),"",(AB30/AB10)*AH9)))</f>
        <v/>
      </c>
      <c r="AG30" s="2018"/>
      <c r="AH30" s="1998"/>
      <c r="AI30" s="2013">
        <f t="shared" si="8"/>
        <v>0</v>
      </c>
      <c r="AJ30" s="1911">
        <f>(AD30/AB10)*AH9</f>
        <v>0</v>
      </c>
      <c r="AK30" s="1917"/>
      <c r="AL30" s="1919">
        <f t="shared" si="4"/>
        <v>0</v>
      </c>
      <c r="AM30" s="1987"/>
      <c r="AN30" s="1988"/>
      <c r="AO30" s="3219" t="s">
        <v>7305</v>
      </c>
      <c r="AP30" s="3009"/>
      <c r="AQ30" s="3220"/>
      <c r="AR30" s="1978"/>
    </row>
    <row r="31" spans="1:47" s="245" customFormat="1" ht="15" customHeight="1">
      <c r="A31" s="3263"/>
      <c r="B31" s="2064"/>
      <c r="C31" s="2065"/>
      <c r="D31" s="1845">
        <f t="shared" si="0"/>
        <v>0</v>
      </c>
      <c r="E31" s="2015"/>
      <c r="F31" s="2087" t="str">
        <f>IF(B10&lt;=0,0,IF(ISTEXT(B31),B31,IF(ISBLANK(B31),"",(B31/B10)*H9)))</f>
        <v/>
      </c>
      <c r="G31" s="2018"/>
      <c r="H31" s="1998"/>
      <c r="I31" s="1995">
        <f t="shared" si="5"/>
        <v>0</v>
      </c>
      <c r="J31" s="1910">
        <f>(D31/B10)*H9</f>
        <v>0</v>
      </c>
      <c r="K31" s="1920"/>
      <c r="L31" s="1918">
        <f t="shared" si="6"/>
        <v>0</v>
      </c>
      <c r="N31" s="3263"/>
      <c r="O31" s="2064"/>
      <c r="P31" s="2065"/>
      <c r="Q31" s="1845">
        <f t="shared" si="1"/>
        <v>0</v>
      </c>
      <c r="R31" s="2015"/>
      <c r="S31" s="2087" t="str">
        <f>IF(O10&lt;=0,0,IF(ISTEXT(O31),O31,IF(ISBLANK(O31),"",(O31/O10)*U9)))</f>
        <v/>
      </c>
      <c r="T31" s="2018"/>
      <c r="U31" s="1998"/>
      <c r="V31" s="1995">
        <f t="shared" si="7"/>
        <v>0</v>
      </c>
      <c r="W31" s="1910">
        <f>(Q31/O10)*U9</f>
        <v>0</v>
      </c>
      <c r="X31" s="1920"/>
      <c r="Y31" s="1918">
        <f t="shared" si="2"/>
        <v>0</v>
      </c>
      <c r="AA31" s="3263"/>
      <c r="AB31" s="2064"/>
      <c r="AC31" s="2065"/>
      <c r="AD31" s="1845">
        <f t="shared" si="3"/>
        <v>0</v>
      </c>
      <c r="AE31" s="2015"/>
      <c r="AF31" s="2087" t="str">
        <f>IF(AB10&lt;=0,0,IF(ISTEXT(AB31),AB31,IF(ISBLANK(AB31),"",(AB31/AB10)*AH9)))</f>
        <v/>
      </c>
      <c r="AG31" s="2018"/>
      <c r="AH31" s="1998"/>
      <c r="AI31" s="1995">
        <f t="shared" si="8"/>
        <v>0</v>
      </c>
      <c r="AJ31" s="1910">
        <f>(AD31/AB10)*AH9</f>
        <v>0</v>
      </c>
      <c r="AK31" s="1920"/>
      <c r="AL31" s="1918">
        <f t="shared" si="4"/>
        <v>0</v>
      </c>
      <c r="AM31" s="1987"/>
      <c r="AN31" s="1987"/>
      <c r="AO31" s="3208" t="s">
        <v>6809</v>
      </c>
      <c r="AP31" s="1982"/>
      <c r="AQ31" s="3209"/>
      <c r="AR31" s="1978"/>
    </row>
    <row r="32" spans="1:47" s="245" customFormat="1" ht="15" customHeight="1">
      <c r="A32" s="3263"/>
      <c r="B32" s="2064"/>
      <c r="C32" s="2065"/>
      <c r="D32" s="1845">
        <f t="shared" si="0"/>
        <v>0</v>
      </c>
      <c r="E32" s="2016"/>
      <c r="F32" s="2089" t="str">
        <f>IF(B10&lt;=0,0,IF(ISTEXT(B32),B32,IF(ISBLANK(B32),"",(B32/B10)*H9)))</f>
        <v/>
      </c>
      <c r="G32" s="2018"/>
      <c r="H32" s="1998"/>
      <c r="I32" s="2014">
        <f t="shared" si="5"/>
        <v>0</v>
      </c>
      <c r="J32" s="1912">
        <f>(D32/B10)*H9</f>
        <v>0</v>
      </c>
      <c r="K32" s="1917"/>
      <c r="L32" s="1919">
        <f t="shared" si="6"/>
        <v>0</v>
      </c>
      <c r="N32" s="3263"/>
      <c r="O32" s="2064"/>
      <c r="P32" s="2065"/>
      <c r="Q32" s="1845">
        <f t="shared" si="1"/>
        <v>0</v>
      </c>
      <c r="R32" s="2016"/>
      <c r="S32" s="2089" t="str">
        <f>IF(O10&lt;=0,0,IF(ISTEXT(O32),O32,IF(ISBLANK(O32),"",(O32/O10)*U9)))</f>
        <v/>
      </c>
      <c r="T32" s="2018"/>
      <c r="U32" s="1998"/>
      <c r="V32" s="2014">
        <f t="shared" si="7"/>
        <v>0</v>
      </c>
      <c r="W32" s="1912">
        <f>(Q32/O10)*U9</f>
        <v>0</v>
      </c>
      <c r="X32" s="1917"/>
      <c r="Y32" s="1919">
        <f t="shared" si="2"/>
        <v>0</v>
      </c>
      <c r="AA32" s="3263"/>
      <c r="AB32" s="2064"/>
      <c r="AC32" s="2065"/>
      <c r="AD32" s="1845">
        <f t="shared" si="3"/>
        <v>0</v>
      </c>
      <c r="AE32" s="2016"/>
      <c r="AF32" s="2089" t="str">
        <f>IF(AB10&lt;=0,0,IF(ISTEXT(AB32),AB32,IF(ISBLANK(AB32),"",(AB32/AB10)*AH9)))</f>
        <v/>
      </c>
      <c r="AG32" s="2018"/>
      <c r="AH32" s="1998"/>
      <c r="AI32" s="2014">
        <f t="shared" si="8"/>
        <v>0</v>
      </c>
      <c r="AJ32" s="1912">
        <f>(AD32/AB10)*AH9</f>
        <v>0</v>
      </c>
      <c r="AK32" s="1917"/>
      <c r="AL32" s="1919">
        <f t="shared" si="4"/>
        <v>0</v>
      </c>
      <c r="AM32" s="1987"/>
      <c r="AN32" s="1988"/>
      <c r="AO32" s="3210" t="s">
        <v>6810</v>
      </c>
      <c r="AP32" s="2004"/>
      <c r="AQ32" s="3211"/>
      <c r="AR32" s="1978"/>
    </row>
    <row r="33" spans="1:45" s="245" customFormat="1" ht="15" customHeight="1">
      <c r="A33" s="3263"/>
      <c r="B33" s="2064"/>
      <c r="C33" s="2065"/>
      <c r="D33" s="1845">
        <f t="shared" si="0"/>
        <v>0</v>
      </c>
      <c r="E33" s="2015"/>
      <c r="F33" s="2087" t="str">
        <f>IF(B10&lt;=0,0,IF(ISTEXT(B33),B33,IF(ISBLANK(B33),"",(B33/B10)*H9)))</f>
        <v/>
      </c>
      <c r="G33" s="2018"/>
      <c r="H33" s="1998"/>
      <c r="I33" s="1995">
        <f t="shared" si="5"/>
        <v>0</v>
      </c>
      <c r="J33" s="2006">
        <f>(D33/B10)*H9</f>
        <v>0</v>
      </c>
      <c r="K33" s="2007"/>
      <c r="L33" s="2008">
        <f t="shared" si="6"/>
        <v>0</v>
      </c>
      <c r="N33" s="3263"/>
      <c r="O33" s="2064"/>
      <c r="P33" s="2065"/>
      <c r="Q33" s="1845">
        <f t="shared" si="1"/>
        <v>0</v>
      </c>
      <c r="R33" s="2015"/>
      <c r="S33" s="2087" t="str">
        <f>IF(O10&lt;=0,0,IF(ISTEXT(O33),O33,IF(ISBLANK(O33),"",(O33/O10)*U9)))</f>
        <v/>
      </c>
      <c r="T33" s="2018"/>
      <c r="U33" s="1998"/>
      <c r="V33" s="1995">
        <f t="shared" si="7"/>
        <v>0</v>
      </c>
      <c r="W33" s="2006">
        <f>(Q33/O10)*U9</f>
        <v>0</v>
      </c>
      <c r="X33" s="2007"/>
      <c r="Y33" s="2008">
        <f t="shared" si="2"/>
        <v>0</v>
      </c>
      <c r="AA33" s="3263"/>
      <c r="AB33" s="2064"/>
      <c r="AC33" s="2065"/>
      <c r="AD33" s="1845">
        <f t="shared" si="3"/>
        <v>0</v>
      </c>
      <c r="AE33" s="2015"/>
      <c r="AF33" s="2087" t="str">
        <f>IF(AB10&lt;=0,0,IF(ISTEXT(AB33),AB33,IF(ISBLANK(AB33),"",(AB33/AB10)*AH9)))</f>
        <v/>
      </c>
      <c r="AG33" s="2018"/>
      <c r="AH33" s="1998"/>
      <c r="AI33" s="1995">
        <f t="shared" si="8"/>
        <v>0</v>
      </c>
      <c r="AJ33" s="2006">
        <f>(AD33/AB10)*AH9</f>
        <v>0</v>
      </c>
      <c r="AK33" s="2007"/>
      <c r="AL33" s="2008">
        <f t="shared" si="4"/>
        <v>0</v>
      </c>
      <c r="AM33" s="1987"/>
      <c r="AN33" s="1987"/>
      <c r="AO33" s="3210" t="s">
        <v>6811</v>
      </c>
      <c r="AP33" s="2004"/>
      <c r="AQ33" s="3211"/>
      <c r="AR33" s="1978"/>
    </row>
    <row r="34" spans="1:45" s="245" customFormat="1" ht="15" customHeight="1">
      <c r="A34" s="3263"/>
      <c r="B34" s="1944" t="s">
        <v>6805</v>
      </c>
      <c r="C34" s="1945">
        <f>SUM(D14:D33)</f>
        <v>0.2</v>
      </c>
      <c r="D34" s="1945"/>
      <c r="E34" s="1946"/>
      <c r="F34" s="1946"/>
      <c r="G34" s="1946"/>
      <c r="H34" s="2085"/>
      <c r="I34" s="2086"/>
      <c r="J34" s="2010" t="s">
        <v>6797</v>
      </c>
      <c r="K34" s="2011" t="s">
        <v>6798</v>
      </c>
      <c r="L34" s="2012"/>
      <c r="N34" s="3263"/>
      <c r="O34" s="1944" t="s">
        <v>6805</v>
      </c>
      <c r="P34" s="1945">
        <f>SUM(Q14:Q33)</f>
        <v>0.2</v>
      </c>
      <c r="Q34" s="1945"/>
      <c r="R34" s="1946"/>
      <c r="S34" s="1946"/>
      <c r="T34" s="1946"/>
      <c r="U34" s="2085"/>
      <c r="V34" s="2086"/>
      <c r="W34" s="2010" t="s">
        <v>6797</v>
      </c>
      <c r="X34" s="2011" t="s">
        <v>6798</v>
      </c>
      <c r="Y34" s="2012"/>
      <c r="AA34" s="3263"/>
      <c r="AB34" s="1944" t="s">
        <v>6805</v>
      </c>
      <c r="AC34" s="1945">
        <f>SUM(AD14:AD33)</f>
        <v>0.2</v>
      </c>
      <c r="AD34" s="1945"/>
      <c r="AE34" s="1946"/>
      <c r="AF34" s="1946"/>
      <c r="AG34" s="1946"/>
      <c r="AH34" s="2085"/>
      <c r="AI34" s="2086"/>
      <c r="AJ34" s="2010" t="s">
        <v>6797</v>
      </c>
      <c r="AK34" s="2011" t="s">
        <v>6798</v>
      </c>
      <c r="AL34" s="2012"/>
      <c r="AN34" s="3244" t="s">
        <v>6755</v>
      </c>
      <c r="AO34" s="3208" t="s">
        <v>6812</v>
      </c>
      <c r="AP34" s="1982"/>
      <c r="AQ34" s="3209"/>
      <c r="AR34" s="1978"/>
    </row>
    <row r="35" spans="1:45" s="245" customFormat="1" ht="15" customHeight="1">
      <c r="A35" s="3263"/>
      <c r="B35" s="3154" t="s">
        <v>7290</v>
      </c>
      <c r="C35" s="3154"/>
      <c r="D35" s="3154"/>
      <c r="E35" s="3154"/>
      <c r="F35" s="3156" t="s">
        <v>7294</v>
      </c>
      <c r="G35" s="3156"/>
      <c r="H35" s="3155"/>
      <c r="I35" s="3157" t="s">
        <v>7292</v>
      </c>
      <c r="J35" s="3155"/>
      <c r="K35" s="3157" t="s">
        <v>7293</v>
      </c>
      <c r="L35" s="3158"/>
      <c r="N35" s="3263"/>
      <c r="O35" s="3154" t="s">
        <v>7290</v>
      </c>
      <c r="P35" s="3154"/>
      <c r="Q35" s="3154"/>
      <c r="R35" s="3154"/>
      <c r="S35" s="3156" t="s">
        <v>7294</v>
      </c>
      <c r="T35" s="3156"/>
      <c r="U35" s="3155"/>
      <c r="V35" s="3157" t="s">
        <v>7292</v>
      </c>
      <c r="W35" s="3155"/>
      <c r="X35" s="3157" t="s">
        <v>7293</v>
      </c>
      <c r="Y35" s="3158"/>
      <c r="AA35" s="3263"/>
      <c r="AB35" s="3154" t="s">
        <v>7290</v>
      </c>
      <c r="AC35" s="3154"/>
      <c r="AD35" s="3154"/>
      <c r="AE35" s="3154"/>
      <c r="AF35" s="3156" t="s">
        <v>7294</v>
      </c>
      <c r="AG35" s="3156"/>
      <c r="AH35" s="3155"/>
      <c r="AI35" s="3157" t="s">
        <v>7292</v>
      </c>
      <c r="AJ35" s="3155"/>
      <c r="AK35" s="3157" t="s">
        <v>7293</v>
      </c>
      <c r="AL35" s="3158"/>
      <c r="AN35" s="3244"/>
      <c r="AO35" s="3295" t="s">
        <v>7295</v>
      </c>
      <c r="AP35" s="3296"/>
      <c r="AQ35" s="3297"/>
      <c r="AR35" s="1978"/>
    </row>
    <row r="36" spans="1:45" s="245" customFormat="1" ht="15" customHeight="1">
      <c r="A36" s="3277"/>
      <c r="B36" s="1990"/>
      <c r="C36" s="1990"/>
      <c r="D36" s="1990"/>
      <c r="E36" s="1990"/>
      <c r="F36" s="1990"/>
      <c r="G36" s="1991"/>
      <c r="H36" s="1991"/>
      <c r="I36" s="1916"/>
      <c r="J36" s="1916"/>
      <c r="K36" s="1916"/>
      <c r="L36" s="2009" t="s">
        <v>6807</v>
      </c>
      <c r="N36" s="3277"/>
      <c r="O36" s="1990"/>
      <c r="P36" s="1990"/>
      <c r="Q36" s="1990"/>
      <c r="R36" s="1990"/>
      <c r="S36" s="1990"/>
      <c r="T36" s="1991"/>
      <c r="U36" s="1991"/>
      <c r="V36" s="1916"/>
      <c r="W36" s="1916"/>
      <c r="X36" s="1916"/>
      <c r="Y36" s="2009" t="s">
        <v>6807</v>
      </c>
      <c r="AA36" s="3277"/>
      <c r="AB36" s="1990"/>
      <c r="AC36" s="1990"/>
      <c r="AD36" s="1990"/>
      <c r="AE36" s="1990"/>
      <c r="AF36" s="1990"/>
      <c r="AG36" s="1991"/>
      <c r="AH36" s="1991"/>
      <c r="AI36" s="1916"/>
      <c r="AJ36" s="1916"/>
      <c r="AK36" s="1916"/>
      <c r="AL36" s="2009" t="s">
        <v>6807</v>
      </c>
      <c r="AN36" s="3244"/>
      <c r="AO36" s="3295"/>
      <c r="AP36" s="3296"/>
      <c r="AQ36" s="3297"/>
      <c r="AR36" s="1978"/>
    </row>
    <row r="37" spans="1:45" s="245" customFormat="1" ht="15" customHeight="1" thickBot="1">
      <c r="A37" s="3264"/>
      <c r="B37" s="1972">
        <v>7</v>
      </c>
      <c r="C37" s="1972">
        <v>7</v>
      </c>
      <c r="D37" s="1972">
        <v>0.67</v>
      </c>
      <c r="E37" s="1972">
        <v>21</v>
      </c>
      <c r="F37" s="1972">
        <v>5</v>
      </c>
      <c r="G37" s="1972">
        <v>7</v>
      </c>
      <c r="H37" s="1972">
        <v>10</v>
      </c>
      <c r="I37" s="1972">
        <v>10</v>
      </c>
      <c r="J37" s="1972">
        <v>10</v>
      </c>
      <c r="K37" s="1972">
        <v>10</v>
      </c>
      <c r="L37" s="1973">
        <v>10</v>
      </c>
      <c r="N37" s="3264"/>
      <c r="O37" s="1972">
        <v>7</v>
      </c>
      <c r="P37" s="1972">
        <v>7</v>
      </c>
      <c r="Q37" s="1972">
        <v>0.67</v>
      </c>
      <c r="R37" s="1972">
        <v>21</v>
      </c>
      <c r="S37" s="1972">
        <v>5</v>
      </c>
      <c r="T37" s="1972">
        <v>7</v>
      </c>
      <c r="U37" s="1972">
        <v>10</v>
      </c>
      <c r="V37" s="1972">
        <v>10</v>
      </c>
      <c r="W37" s="1972">
        <v>10</v>
      </c>
      <c r="X37" s="1972">
        <v>10</v>
      </c>
      <c r="Y37" s="1973">
        <v>10</v>
      </c>
      <c r="AA37" s="3264"/>
      <c r="AB37" s="1972">
        <v>7</v>
      </c>
      <c r="AC37" s="1972">
        <v>7</v>
      </c>
      <c r="AD37" s="1972">
        <v>0.67</v>
      </c>
      <c r="AE37" s="1972">
        <v>21</v>
      </c>
      <c r="AF37" s="1972">
        <v>5</v>
      </c>
      <c r="AG37" s="1972">
        <v>7</v>
      </c>
      <c r="AH37" s="1972">
        <v>10</v>
      </c>
      <c r="AI37" s="1972">
        <v>10</v>
      </c>
      <c r="AJ37" s="1972">
        <v>10</v>
      </c>
      <c r="AK37" s="1972">
        <v>10</v>
      </c>
      <c r="AL37" s="1973">
        <v>10</v>
      </c>
      <c r="AN37" s="3244"/>
      <c r="AO37" s="3298" t="s">
        <v>7296</v>
      </c>
      <c r="AP37" s="3299"/>
      <c r="AQ37" s="3300"/>
      <c r="AR37" s="2023"/>
    </row>
    <row r="38" spans="1:45" ht="12.75" customHeight="1" thickBot="1">
      <c r="AN38" s="248"/>
      <c r="AO38" s="3298"/>
      <c r="AP38" s="3299"/>
      <c r="AQ38" s="3300"/>
      <c r="AR38" s="1978"/>
      <c r="AS38" s="245"/>
    </row>
    <row r="39" spans="1:45" s="245" customFormat="1" ht="15" customHeight="1">
      <c r="A39" s="3266" t="s">
        <v>62</v>
      </c>
      <c r="B39" s="3238" t="s">
        <v>6823</v>
      </c>
      <c r="C39" s="3238"/>
      <c r="D39" s="3238"/>
      <c r="E39" s="3238"/>
      <c r="F39" s="3238"/>
      <c r="G39" s="3238"/>
      <c r="H39" s="3238"/>
      <c r="I39" s="3238"/>
      <c r="J39" s="3238"/>
      <c r="K39" s="3238"/>
      <c r="L39" s="3240" t="s">
        <v>994</v>
      </c>
      <c r="M39" s="1931"/>
      <c r="N39" s="3266" t="s">
        <v>62</v>
      </c>
      <c r="O39" s="3238" t="s">
        <v>6823</v>
      </c>
      <c r="P39" s="3238"/>
      <c r="Q39" s="3238"/>
      <c r="R39" s="3238"/>
      <c r="S39" s="3238"/>
      <c r="T39" s="3238"/>
      <c r="U39" s="3238"/>
      <c r="V39" s="3238"/>
      <c r="W39" s="3238"/>
      <c r="X39" s="3238"/>
      <c r="Y39" s="3240" t="s">
        <v>994</v>
      </c>
      <c r="Z39" s="1931"/>
      <c r="AA39" s="3266" t="s">
        <v>62</v>
      </c>
      <c r="AB39" s="3238" t="s">
        <v>6823</v>
      </c>
      <c r="AC39" s="3238"/>
      <c r="AD39" s="3238"/>
      <c r="AE39" s="3238"/>
      <c r="AF39" s="3238"/>
      <c r="AG39" s="3238"/>
      <c r="AH39" s="3238"/>
      <c r="AI39" s="3238"/>
      <c r="AJ39" s="3238"/>
      <c r="AK39" s="3238"/>
      <c r="AL39" s="3240" t="s">
        <v>994</v>
      </c>
      <c r="AM39" s="1987"/>
      <c r="AN39" s="1988"/>
      <c r="AO39" s="3271" t="s">
        <v>6813</v>
      </c>
      <c r="AP39" s="3272"/>
      <c r="AQ39" s="3273"/>
      <c r="AR39" s="1978"/>
    </row>
    <row r="40" spans="1:45" s="245" customFormat="1" ht="15" customHeight="1">
      <c r="A40" s="3267"/>
      <c r="B40" s="3239"/>
      <c r="C40" s="3239"/>
      <c r="D40" s="3239"/>
      <c r="E40" s="3239"/>
      <c r="F40" s="3239"/>
      <c r="G40" s="3239"/>
      <c r="H40" s="3239"/>
      <c r="I40" s="3239"/>
      <c r="J40" s="3239"/>
      <c r="K40" s="3239"/>
      <c r="L40" s="3241"/>
      <c r="N40" s="3267"/>
      <c r="O40" s="3239"/>
      <c r="P40" s="3239"/>
      <c r="Q40" s="3239"/>
      <c r="R40" s="3239"/>
      <c r="S40" s="3239"/>
      <c r="T40" s="3239"/>
      <c r="U40" s="3239"/>
      <c r="V40" s="3239"/>
      <c r="W40" s="3239"/>
      <c r="X40" s="3239"/>
      <c r="Y40" s="3241"/>
      <c r="AA40" s="3267"/>
      <c r="AB40" s="3239"/>
      <c r="AC40" s="3239"/>
      <c r="AD40" s="3239"/>
      <c r="AE40" s="3239"/>
      <c r="AF40" s="3239"/>
      <c r="AG40" s="3239"/>
      <c r="AH40" s="3239"/>
      <c r="AI40" s="3239"/>
      <c r="AJ40" s="3239"/>
      <c r="AK40" s="3239"/>
      <c r="AL40" s="3241"/>
      <c r="AM40" s="1987"/>
      <c r="AN40" s="1987"/>
      <c r="AO40" s="3271"/>
      <c r="AP40" s="3272"/>
      <c r="AQ40" s="3273"/>
      <c r="AR40" s="1978"/>
    </row>
    <row r="41" spans="1:45" s="245" customFormat="1" ht="15" customHeight="1">
      <c r="A41" s="3263" t="str">
        <f>B39</f>
        <v>NOM DE LA RECETTE 20 lignes de produits</v>
      </c>
      <c r="B41" s="1924" t="s">
        <v>6748</v>
      </c>
      <c r="C41" s="1994" t="s">
        <v>6817</v>
      </c>
      <c r="D41" s="1925"/>
      <c r="E41" s="1925"/>
      <c r="F41" s="1925"/>
      <c r="G41" s="1926"/>
      <c r="H41" s="2090"/>
      <c r="I41" s="2091" t="s">
        <v>6808</v>
      </c>
      <c r="J41" s="1914"/>
      <c r="K41" s="3242" t="s">
        <v>6836</v>
      </c>
      <c r="L41" s="3243"/>
      <c r="N41" s="3263" t="str">
        <f>O39</f>
        <v>NOM DE LA RECETTE 20 lignes de produits</v>
      </c>
      <c r="O41" s="1924" t="s">
        <v>6748</v>
      </c>
      <c r="P41" s="1994" t="s">
        <v>6817</v>
      </c>
      <c r="Q41" s="1925"/>
      <c r="R41" s="1925"/>
      <c r="S41" s="1925"/>
      <c r="T41" s="1926"/>
      <c r="U41" s="2090"/>
      <c r="V41" s="2091" t="s">
        <v>6808</v>
      </c>
      <c r="W41" s="1914"/>
      <c r="X41" s="3242" t="s">
        <v>6836</v>
      </c>
      <c r="Y41" s="3243"/>
      <c r="AA41" s="3263" t="str">
        <f>AB39</f>
        <v>NOM DE LA RECETTE 20 lignes de produits</v>
      </c>
      <c r="AB41" s="1924" t="s">
        <v>6748</v>
      </c>
      <c r="AC41" s="1994" t="s">
        <v>6817</v>
      </c>
      <c r="AD41" s="1925"/>
      <c r="AE41" s="1925"/>
      <c r="AF41" s="1925"/>
      <c r="AG41" s="1926"/>
      <c r="AH41" s="2090"/>
      <c r="AI41" s="2091" t="s">
        <v>6808</v>
      </c>
      <c r="AJ41" s="1914"/>
      <c r="AK41" s="3242" t="s">
        <v>6836</v>
      </c>
      <c r="AL41" s="3243"/>
      <c r="AM41" s="1987"/>
      <c r="AN41" s="1988"/>
      <c r="AO41" s="3208" t="s">
        <v>6806</v>
      </c>
      <c r="AP41" s="1982"/>
      <c r="AQ41" s="3209"/>
      <c r="AR41" s="1989"/>
    </row>
    <row r="42" spans="1:45" s="245" customFormat="1" ht="15" customHeight="1">
      <c r="A42" s="3263"/>
      <c r="B42" s="1927" t="s">
        <v>6806</v>
      </c>
      <c r="C42" s="1928"/>
      <c r="D42" s="1928"/>
      <c r="E42" s="1914"/>
      <c r="F42" s="1914"/>
      <c r="G42" s="248"/>
      <c r="H42" s="3252">
        <v>20</v>
      </c>
      <c r="I42" s="2079" t="str">
        <f>C43</f>
        <v>Portions Adulte</v>
      </c>
      <c r="J42" s="2080"/>
      <c r="K42" s="3242"/>
      <c r="L42" s="3243"/>
      <c r="N42" s="3263"/>
      <c r="O42" s="1927" t="s">
        <v>6806</v>
      </c>
      <c r="P42" s="1928"/>
      <c r="Q42" s="1928"/>
      <c r="R42" s="1914"/>
      <c r="S42" s="1914"/>
      <c r="T42" s="248"/>
      <c r="U42" s="3252">
        <v>20</v>
      </c>
      <c r="V42" s="2079" t="str">
        <f>P43</f>
        <v>Portions Adulte</v>
      </c>
      <c r="W42" s="2080"/>
      <c r="X42" s="3242"/>
      <c r="Y42" s="3243"/>
      <c r="AA42" s="3263"/>
      <c r="AB42" s="1927" t="s">
        <v>6806</v>
      </c>
      <c r="AC42" s="1928"/>
      <c r="AD42" s="1928"/>
      <c r="AE42" s="1914"/>
      <c r="AF42" s="1914"/>
      <c r="AG42" s="248"/>
      <c r="AH42" s="3252">
        <v>20</v>
      </c>
      <c r="AI42" s="2079" t="str">
        <f>AC43</f>
        <v>Portions Adulte</v>
      </c>
      <c r="AJ42" s="2080"/>
      <c r="AK42" s="3242"/>
      <c r="AL42" s="3243"/>
      <c r="AM42" s="1987"/>
      <c r="AN42" s="1987"/>
      <c r="AO42" s="3274" t="s">
        <v>6814</v>
      </c>
      <c r="AP42" s="3275"/>
      <c r="AQ42" s="3276"/>
      <c r="AR42" s="1989"/>
    </row>
    <row r="43" spans="1:45" s="245" customFormat="1" ht="15" customHeight="1">
      <c r="A43" s="3263"/>
      <c r="B43" s="1999">
        <v>10</v>
      </c>
      <c r="C43" s="1929" t="s">
        <v>6801</v>
      </c>
      <c r="D43" s="1929"/>
      <c r="E43" s="1930"/>
      <c r="F43" s="1931"/>
      <c r="G43" s="248"/>
      <c r="H43" s="3252"/>
      <c r="I43" s="2081">
        <f>(I45/H42)*1000</f>
        <v>10</v>
      </c>
      <c r="J43" s="2080"/>
      <c r="K43" s="3254" t="s">
        <v>26</v>
      </c>
      <c r="L43" s="3255"/>
      <c r="N43" s="3263"/>
      <c r="O43" s="1999">
        <v>10</v>
      </c>
      <c r="P43" s="1929" t="s">
        <v>6801</v>
      </c>
      <c r="Q43" s="1929"/>
      <c r="R43" s="1930"/>
      <c r="S43" s="1931"/>
      <c r="T43" s="248"/>
      <c r="U43" s="3252"/>
      <c r="V43" s="2081">
        <f>(V45/U42)*1000</f>
        <v>10</v>
      </c>
      <c r="W43" s="2080"/>
      <c r="X43" s="3254" t="s">
        <v>26</v>
      </c>
      <c r="Y43" s="3255"/>
      <c r="AA43" s="3263"/>
      <c r="AB43" s="1999">
        <v>10</v>
      </c>
      <c r="AC43" s="1929" t="s">
        <v>6801</v>
      </c>
      <c r="AD43" s="1929"/>
      <c r="AE43" s="1930"/>
      <c r="AF43" s="1931"/>
      <c r="AG43" s="248"/>
      <c r="AH43" s="3252"/>
      <c r="AI43" s="2081">
        <f>(AI45/AH42)*1000</f>
        <v>10</v>
      </c>
      <c r="AJ43" s="2080"/>
      <c r="AK43" s="3254" t="s">
        <v>26</v>
      </c>
      <c r="AL43" s="3255"/>
      <c r="AM43" s="1987"/>
      <c r="AN43" s="1988"/>
      <c r="AO43" s="3274"/>
      <c r="AP43" s="3275"/>
      <c r="AQ43" s="3276"/>
      <c r="AR43" s="1989"/>
      <c r="AS43" s="72"/>
    </row>
    <row r="44" spans="1:45" s="245" customFormat="1" ht="15" customHeight="1">
      <c r="A44" s="3263"/>
      <c r="B44" s="2002">
        <f>C67</f>
        <v>0.2</v>
      </c>
      <c r="C44" s="2001">
        <f>(B44/B43)*1000</f>
        <v>20</v>
      </c>
      <c r="D44" s="1932"/>
      <c r="F44" s="1933"/>
      <c r="G44" s="1934"/>
      <c r="H44" s="746" t="s">
        <v>2</v>
      </c>
      <c r="I44" s="746" t="s">
        <v>753</v>
      </c>
      <c r="J44" s="746" t="s">
        <v>754</v>
      </c>
      <c r="K44" s="3245">
        <f>SUM(L47:L66)</f>
        <v>0.4</v>
      </c>
      <c r="L44" s="3237"/>
      <c r="N44" s="3263"/>
      <c r="O44" s="2002">
        <f>P67</f>
        <v>0.2</v>
      </c>
      <c r="P44" s="2001">
        <f>(O44/O43)*1000</f>
        <v>20</v>
      </c>
      <c r="Q44" s="1932"/>
      <c r="S44" s="1933"/>
      <c r="T44" s="1934"/>
      <c r="U44" s="746" t="s">
        <v>2</v>
      </c>
      <c r="V44" s="746" t="s">
        <v>753</v>
      </c>
      <c r="W44" s="746" t="s">
        <v>754</v>
      </c>
      <c r="X44" s="3245">
        <f>SUM(Y47:Y66)</f>
        <v>0.4</v>
      </c>
      <c r="Y44" s="3237"/>
      <c r="AA44" s="3263"/>
      <c r="AB44" s="2002">
        <f>AC67</f>
        <v>0.2</v>
      </c>
      <c r="AC44" s="2001">
        <f>(AB44/AB43)*1000</f>
        <v>20</v>
      </c>
      <c r="AD44" s="1932"/>
      <c r="AF44" s="1933"/>
      <c r="AG44" s="1934"/>
      <c r="AH44" s="746" t="s">
        <v>2</v>
      </c>
      <c r="AI44" s="746" t="s">
        <v>753</v>
      </c>
      <c r="AJ44" s="746" t="s">
        <v>754</v>
      </c>
      <c r="AK44" s="3245">
        <f>SUM(AL47:AL66)</f>
        <v>0.4</v>
      </c>
      <c r="AL44" s="3237"/>
      <c r="AM44" s="1987"/>
      <c r="AN44" s="1987"/>
      <c r="AO44" s="3274"/>
      <c r="AP44" s="3275"/>
      <c r="AQ44" s="3276"/>
      <c r="AR44" s="1989"/>
    </row>
    <row r="45" spans="1:45" s="245" customFormat="1" ht="15" customHeight="1">
      <c r="A45" s="3263"/>
      <c r="B45" s="1935" t="s">
        <v>23</v>
      </c>
      <c r="C45" s="1936" t="s">
        <v>25</v>
      </c>
      <c r="D45" s="1937" t="s">
        <v>6749</v>
      </c>
      <c r="E45" s="1921" t="s">
        <v>1780</v>
      </c>
      <c r="F45" s="1921"/>
      <c r="G45" s="1921" t="s">
        <v>24</v>
      </c>
      <c r="H45" s="2084">
        <f>J45-I45</f>
        <v>0.2</v>
      </c>
      <c r="I45" s="2082">
        <f>SUM(I47:I66)</f>
        <v>0.2</v>
      </c>
      <c r="J45" s="2083">
        <f>SUM(J47:J66)</f>
        <v>0.4</v>
      </c>
      <c r="K45" s="1938" t="s">
        <v>308</v>
      </c>
      <c r="L45" s="2072">
        <f>K44/H42</f>
        <v>0.02</v>
      </c>
      <c r="N45" s="3263"/>
      <c r="O45" s="1935" t="s">
        <v>23</v>
      </c>
      <c r="P45" s="1936" t="s">
        <v>25</v>
      </c>
      <c r="Q45" s="1937" t="s">
        <v>6749</v>
      </c>
      <c r="R45" s="1921" t="s">
        <v>1780</v>
      </c>
      <c r="S45" s="1921"/>
      <c r="T45" s="1921" t="s">
        <v>24</v>
      </c>
      <c r="U45" s="2084">
        <f>W45-V45</f>
        <v>0.2</v>
      </c>
      <c r="V45" s="2082">
        <f>SUM(V47:V66)</f>
        <v>0.2</v>
      </c>
      <c r="W45" s="2083">
        <f>SUM(W47:W66)</f>
        <v>0.4</v>
      </c>
      <c r="X45" s="1938" t="s">
        <v>308</v>
      </c>
      <c r="Y45" s="2072">
        <f>X44/U42</f>
        <v>0.02</v>
      </c>
      <c r="AA45" s="3263"/>
      <c r="AB45" s="1935" t="s">
        <v>23</v>
      </c>
      <c r="AC45" s="1936" t="s">
        <v>25</v>
      </c>
      <c r="AD45" s="1937" t="s">
        <v>6749</v>
      </c>
      <c r="AE45" s="1921" t="s">
        <v>1780</v>
      </c>
      <c r="AF45" s="1921"/>
      <c r="AG45" s="1921" t="s">
        <v>24</v>
      </c>
      <c r="AH45" s="2084">
        <f>AJ45-AI45</f>
        <v>0.2</v>
      </c>
      <c r="AI45" s="2082">
        <f>SUM(AI47:AI66)</f>
        <v>0.2</v>
      </c>
      <c r="AJ45" s="2083">
        <f>SUM(AJ47:AJ66)</f>
        <v>0.4</v>
      </c>
      <c r="AK45" s="1938" t="s">
        <v>308</v>
      </c>
      <c r="AL45" s="2072">
        <f>AK44/AH42</f>
        <v>0.02</v>
      </c>
      <c r="AM45" s="1987"/>
      <c r="AN45" s="1988"/>
      <c r="AO45" s="3274"/>
      <c r="AP45" s="3275"/>
      <c r="AQ45" s="3276"/>
      <c r="AR45" s="1989"/>
    </row>
    <row r="46" spans="1:45" s="245" customFormat="1" ht="15" customHeight="1">
      <c r="A46" s="3263"/>
      <c r="B46" s="3265" t="s">
        <v>1158</v>
      </c>
      <c r="C46" s="3265"/>
      <c r="D46" s="1940">
        <f>IF(ISBLANK(A46),C46,A46*C46)</f>
        <v>0</v>
      </c>
      <c r="E46" s="1844" t="s">
        <v>1145</v>
      </c>
      <c r="F46" s="1844"/>
      <c r="G46" s="1996" t="s">
        <v>1172</v>
      </c>
      <c r="H46" s="1996" t="s">
        <v>1186</v>
      </c>
      <c r="I46" s="1996"/>
      <c r="J46" s="1915"/>
      <c r="K46" s="1915" t="s">
        <v>1198</v>
      </c>
      <c r="L46" s="1941"/>
      <c r="N46" s="3263"/>
      <c r="O46" s="3265" t="s">
        <v>1158</v>
      </c>
      <c r="P46" s="3265"/>
      <c r="Q46" s="1940">
        <f>IF(ISBLANK(N46),P46,N46*P46)</f>
        <v>0</v>
      </c>
      <c r="R46" s="1844" t="s">
        <v>1145</v>
      </c>
      <c r="S46" s="1844"/>
      <c r="T46" s="1996" t="s">
        <v>1172</v>
      </c>
      <c r="U46" s="1996" t="s">
        <v>1186</v>
      </c>
      <c r="V46" s="1996"/>
      <c r="W46" s="1915"/>
      <c r="X46" s="1915" t="s">
        <v>1198</v>
      </c>
      <c r="Y46" s="1941"/>
      <c r="AA46" s="3263"/>
      <c r="AB46" s="3265" t="s">
        <v>1158</v>
      </c>
      <c r="AC46" s="3265"/>
      <c r="AD46" s="1940">
        <f>IF(ISBLANK(AA46),AC46,AA46*AC46)</f>
        <v>0</v>
      </c>
      <c r="AE46" s="1844" t="s">
        <v>1145</v>
      </c>
      <c r="AF46" s="1844"/>
      <c r="AG46" s="1996" t="s">
        <v>1172</v>
      </c>
      <c r="AH46" s="1996" t="s">
        <v>1186</v>
      </c>
      <c r="AI46" s="1996"/>
      <c r="AJ46" s="1915"/>
      <c r="AK46" s="1915" t="s">
        <v>1198</v>
      </c>
      <c r="AL46" s="1941"/>
      <c r="AM46" s="1987"/>
      <c r="AN46" s="1987"/>
      <c r="AO46" s="3301" t="s">
        <v>6815</v>
      </c>
      <c r="AP46" s="3302"/>
      <c r="AQ46" s="3303"/>
      <c r="AR46" s="1989"/>
    </row>
    <row r="47" spans="1:45" s="245" customFormat="1" ht="15" customHeight="1">
      <c r="A47" s="3263"/>
      <c r="B47" s="2064">
        <v>2</v>
      </c>
      <c r="C47" s="2065">
        <v>0.1</v>
      </c>
      <c r="D47" s="1845">
        <f t="shared" ref="D47:D66" si="9">IF(ISTEXT(B47),0,IF(ISBLANK(B47),C47,B47*C47))</f>
        <v>0.2</v>
      </c>
      <c r="E47" s="2015" t="s">
        <v>446</v>
      </c>
      <c r="F47" s="2087">
        <f>IF(B43&lt;=0,0,IF(ISTEXT(B47),B47,IF(ISBLANK(B47),"",(B47/B43)*H42)))</f>
        <v>4</v>
      </c>
      <c r="G47" s="2018"/>
      <c r="H47" s="1998">
        <v>50</v>
      </c>
      <c r="I47" s="1995">
        <f>((J47-(J47*H47%)))</f>
        <v>0.2</v>
      </c>
      <c r="J47" s="1910">
        <f>(D47/B43)*H42</f>
        <v>0.4</v>
      </c>
      <c r="K47" s="1917">
        <v>1</v>
      </c>
      <c r="L47" s="1918">
        <f t="shared" ref="L47:L66" si="10">IF(ISBLANK(K47),0,IF(ISTEXT(B47),0,IF(D47=0,F47*K47,(J47*K47))))</f>
        <v>0.4</v>
      </c>
      <c r="N47" s="3263"/>
      <c r="O47" s="2064">
        <v>2</v>
      </c>
      <c r="P47" s="2065">
        <v>0.1</v>
      </c>
      <c r="Q47" s="1845">
        <f t="shared" ref="Q47:Q66" si="11">IF(ISTEXT(O47),0,IF(ISBLANK(O47),P47,O47*P47))</f>
        <v>0.2</v>
      </c>
      <c r="R47" s="2015" t="s">
        <v>446</v>
      </c>
      <c r="S47" s="2087">
        <f>IF(O43&lt;=0,0,IF(ISTEXT(O47),O47,IF(ISBLANK(O47),"",(O47/O43)*U42)))</f>
        <v>4</v>
      </c>
      <c r="T47" s="2018"/>
      <c r="U47" s="1998">
        <v>50</v>
      </c>
      <c r="V47" s="1995">
        <f>((W47-(W47*U47%)))</f>
        <v>0.2</v>
      </c>
      <c r="W47" s="1910">
        <f>(Q47/O43)*U42</f>
        <v>0.4</v>
      </c>
      <c r="X47" s="1917">
        <v>1</v>
      </c>
      <c r="Y47" s="1918">
        <f t="shared" ref="Y47:Y66" si="12">IF(ISBLANK(X47),0,IF(ISTEXT(O47),0,IF(Q47=0,S47*X47,(W47*X47))))</f>
        <v>0.4</v>
      </c>
      <c r="AA47" s="3263"/>
      <c r="AB47" s="2064">
        <v>2</v>
      </c>
      <c r="AC47" s="2065">
        <v>0.1</v>
      </c>
      <c r="AD47" s="1845">
        <f t="shared" ref="AD47:AD66" si="13">IF(ISTEXT(AB47),0,IF(ISBLANK(AB47),AC47,AB47*AC47))</f>
        <v>0.2</v>
      </c>
      <c r="AE47" s="2015" t="s">
        <v>446</v>
      </c>
      <c r="AF47" s="2087">
        <f>IF(AB43&lt;=0,0,IF(ISTEXT(AB47),AB47,IF(ISBLANK(AB47),"",(AB47/AB43)*AH42)))</f>
        <v>4</v>
      </c>
      <c r="AG47" s="2018"/>
      <c r="AH47" s="1998">
        <v>50</v>
      </c>
      <c r="AI47" s="1995">
        <f>((AJ47-(AJ47*AH47%)))</f>
        <v>0.2</v>
      </c>
      <c r="AJ47" s="1910">
        <f>(AD47/AB43)*AH42</f>
        <v>0.4</v>
      </c>
      <c r="AK47" s="1917">
        <v>1</v>
      </c>
      <c r="AL47" s="1918">
        <f t="shared" ref="AL47:AL66" si="14">IF(ISBLANK(AK47),0,IF(ISTEXT(AB47),0,IF(AD47=0,AF47*AK47,(AJ47*AK47))))</f>
        <v>0.4</v>
      </c>
      <c r="AM47" s="1987"/>
      <c r="AN47" s="1988"/>
      <c r="AO47" s="3301"/>
      <c r="AP47" s="3302"/>
      <c r="AQ47" s="3303"/>
      <c r="AR47" s="1989"/>
    </row>
    <row r="48" spans="1:45" s="245" customFormat="1" ht="15" customHeight="1">
      <c r="A48" s="3263"/>
      <c r="B48" s="2064"/>
      <c r="C48" s="2065"/>
      <c r="D48" s="1845">
        <f t="shared" si="9"/>
        <v>0</v>
      </c>
      <c r="E48" s="2016"/>
      <c r="F48" s="2088" t="str">
        <f>IF(B43&lt;=0,0,IF(ISTEXT(B48),B48,IF(ISBLANK(B48),"",(B48/B43)*H42)))</f>
        <v/>
      </c>
      <c r="G48" s="2018"/>
      <c r="H48" s="1998"/>
      <c r="I48" s="2013">
        <f t="shared" ref="I48:I66" si="15">((J48-(J48*H48%)))</f>
        <v>0</v>
      </c>
      <c r="J48" s="1911">
        <f>(D48/B43)*H42</f>
        <v>0</v>
      </c>
      <c r="K48" s="1917"/>
      <c r="L48" s="1919">
        <f t="shared" si="10"/>
        <v>0</v>
      </c>
      <c r="N48" s="3263"/>
      <c r="O48" s="2064"/>
      <c r="P48" s="2065"/>
      <c r="Q48" s="1845">
        <f t="shared" si="11"/>
        <v>0</v>
      </c>
      <c r="R48" s="2016"/>
      <c r="S48" s="2088" t="str">
        <f>IF(O43&lt;=0,0,IF(ISTEXT(O48),O48,IF(ISBLANK(O48),"",(O48/O43)*U42)))</f>
        <v/>
      </c>
      <c r="T48" s="2018"/>
      <c r="U48" s="1998"/>
      <c r="V48" s="2013">
        <f t="shared" ref="V48:V66" si="16">((W48-(W48*U48%)))</f>
        <v>0</v>
      </c>
      <c r="W48" s="1911">
        <f>(Q48/O43)*U42</f>
        <v>0</v>
      </c>
      <c r="X48" s="1917"/>
      <c r="Y48" s="1919">
        <f t="shared" si="12"/>
        <v>0</v>
      </c>
      <c r="AA48" s="3263"/>
      <c r="AB48" s="2064"/>
      <c r="AC48" s="2065"/>
      <c r="AD48" s="1845">
        <f t="shared" si="13"/>
        <v>0</v>
      </c>
      <c r="AE48" s="2016"/>
      <c r="AF48" s="2088" t="str">
        <f>IF(AB43&lt;=0,0,IF(ISTEXT(AB48),AB48,IF(ISBLANK(AB48),"",(AB48/AB43)*AH42)))</f>
        <v/>
      </c>
      <c r="AG48" s="2018"/>
      <c r="AH48" s="1998"/>
      <c r="AI48" s="2013">
        <f t="shared" ref="AI48:AI66" si="17">((AJ48-(AJ48*AH48%)))</f>
        <v>0</v>
      </c>
      <c r="AJ48" s="1911">
        <f>(AD48/AB43)*AH42</f>
        <v>0</v>
      </c>
      <c r="AK48" s="1917"/>
      <c r="AL48" s="1919">
        <f t="shared" si="14"/>
        <v>0</v>
      </c>
      <c r="AM48" s="1987"/>
      <c r="AN48" s="1987"/>
      <c r="AO48" s="3301"/>
      <c r="AP48" s="3302"/>
      <c r="AQ48" s="3303"/>
    </row>
    <row r="49" spans="1:45" s="245" customFormat="1" ht="15" customHeight="1">
      <c r="A49" s="3263"/>
      <c r="B49" s="2064"/>
      <c r="C49" s="2065"/>
      <c r="D49" s="1845">
        <f t="shared" si="9"/>
        <v>0</v>
      </c>
      <c r="E49" s="2015"/>
      <c r="F49" s="2087" t="str">
        <f>IF(B43&lt;=0,0,IF(ISTEXT(B49),B49,IF(ISBLANK(B49),"",(B49/B43)*H42)))</f>
        <v/>
      </c>
      <c r="G49" s="2018"/>
      <c r="H49" s="1998"/>
      <c r="I49" s="1995">
        <f t="shared" si="15"/>
        <v>0</v>
      </c>
      <c r="J49" s="1910">
        <f>(D49/B43)*H42</f>
        <v>0</v>
      </c>
      <c r="K49" s="1920"/>
      <c r="L49" s="1918">
        <f t="shared" si="10"/>
        <v>0</v>
      </c>
      <c r="N49" s="3263"/>
      <c r="O49" s="2064"/>
      <c r="P49" s="2065"/>
      <c r="Q49" s="1845">
        <f t="shared" si="11"/>
        <v>0</v>
      </c>
      <c r="R49" s="2015"/>
      <c r="S49" s="2087" t="str">
        <f>IF(O43&lt;=0,0,IF(ISTEXT(O49),O49,IF(ISBLANK(O49),"",(O49/O43)*U42)))</f>
        <v/>
      </c>
      <c r="T49" s="2018"/>
      <c r="U49" s="1998"/>
      <c r="V49" s="1995">
        <f t="shared" si="16"/>
        <v>0</v>
      </c>
      <c r="W49" s="1910">
        <f>(Q49/O43)*U42</f>
        <v>0</v>
      </c>
      <c r="X49" s="1920"/>
      <c r="Y49" s="1918">
        <f t="shared" si="12"/>
        <v>0</v>
      </c>
      <c r="AA49" s="3263"/>
      <c r="AB49" s="2064"/>
      <c r="AC49" s="2065"/>
      <c r="AD49" s="1845">
        <f t="shared" si="13"/>
        <v>0</v>
      </c>
      <c r="AE49" s="2015"/>
      <c r="AF49" s="2087" t="str">
        <f>IF(AB43&lt;=0,0,IF(ISTEXT(AB49),AB49,IF(ISBLANK(AB49),"",(AB49/AB43)*AH42)))</f>
        <v/>
      </c>
      <c r="AG49" s="2018"/>
      <c r="AH49" s="1998"/>
      <c r="AI49" s="1995">
        <f t="shared" si="17"/>
        <v>0</v>
      </c>
      <c r="AJ49" s="1910">
        <f>(AD49/AB43)*AH42</f>
        <v>0</v>
      </c>
      <c r="AK49" s="1920"/>
      <c r="AL49" s="1918">
        <f t="shared" si="14"/>
        <v>0</v>
      </c>
      <c r="AM49" s="1987"/>
      <c r="AN49" s="1988"/>
      <c r="AO49" s="3301"/>
      <c r="AP49" s="3302"/>
      <c r="AQ49" s="3303"/>
      <c r="AR49" s="2024"/>
    </row>
    <row r="50" spans="1:45" s="245" customFormat="1" ht="15" customHeight="1">
      <c r="A50" s="3263"/>
      <c r="B50" s="2064"/>
      <c r="C50" s="2065"/>
      <c r="D50" s="1845">
        <f t="shared" si="9"/>
        <v>0</v>
      </c>
      <c r="E50" s="2016"/>
      <c r="F50" s="2088" t="str">
        <f>IF(B43&lt;=0,0,IF(ISTEXT(B50),B50,IF(ISBLANK(B50),"",(B50/B43)*H42)))</f>
        <v/>
      </c>
      <c r="G50" s="2018"/>
      <c r="H50" s="1998"/>
      <c r="I50" s="2013">
        <f t="shared" si="15"/>
        <v>0</v>
      </c>
      <c r="J50" s="1911">
        <f>(D50/B43)*H42</f>
        <v>0</v>
      </c>
      <c r="K50" s="1917"/>
      <c r="L50" s="1919">
        <f t="shared" si="10"/>
        <v>0</v>
      </c>
      <c r="N50" s="3263"/>
      <c r="O50" s="2064"/>
      <c r="P50" s="2065"/>
      <c r="Q50" s="1845">
        <f t="shared" si="11"/>
        <v>0</v>
      </c>
      <c r="R50" s="2016"/>
      <c r="S50" s="2088" t="str">
        <f>IF(O43&lt;=0,0,IF(ISTEXT(O50),O50,IF(ISBLANK(O50),"",(O50/O43)*U42)))</f>
        <v/>
      </c>
      <c r="T50" s="2018"/>
      <c r="U50" s="1998"/>
      <c r="V50" s="2013">
        <f t="shared" si="16"/>
        <v>0</v>
      </c>
      <c r="W50" s="1911">
        <f>(Q50/O43)*U42</f>
        <v>0</v>
      </c>
      <c r="X50" s="1917"/>
      <c r="Y50" s="1919">
        <f t="shared" si="12"/>
        <v>0</v>
      </c>
      <c r="AA50" s="3263"/>
      <c r="AB50" s="2064"/>
      <c r="AC50" s="2065"/>
      <c r="AD50" s="1845">
        <f t="shared" si="13"/>
        <v>0</v>
      </c>
      <c r="AE50" s="2016"/>
      <c r="AF50" s="2088" t="str">
        <f>IF(AB43&lt;=0,0,IF(ISTEXT(AB50),AB50,IF(ISBLANK(AB50),"",(AB50/AB43)*AH42)))</f>
        <v/>
      </c>
      <c r="AG50" s="2018"/>
      <c r="AH50" s="1998"/>
      <c r="AI50" s="2013">
        <f t="shared" si="17"/>
        <v>0</v>
      </c>
      <c r="AJ50" s="1911">
        <f>(AD50/AB43)*AH42</f>
        <v>0</v>
      </c>
      <c r="AK50" s="1917"/>
      <c r="AL50" s="1919">
        <f t="shared" si="14"/>
        <v>0</v>
      </c>
      <c r="AM50" s="1987"/>
      <c r="AN50" s="1987"/>
      <c r="AO50" s="3186">
        <v>100</v>
      </c>
      <c r="AP50" s="1929" t="s">
        <v>6801</v>
      </c>
      <c r="AQ50" s="3187"/>
      <c r="AR50" s="1978"/>
    </row>
    <row r="51" spans="1:45" s="245" customFormat="1" ht="15" customHeight="1">
      <c r="A51" s="3263"/>
      <c r="B51" s="2064"/>
      <c r="C51" s="2065"/>
      <c r="D51" s="1845">
        <f t="shared" si="9"/>
        <v>0</v>
      </c>
      <c r="E51" s="2015"/>
      <c r="F51" s="2087" t="str">
        <f>IF(B43&lt;=0,0,IF(ISTEXT(B51),B51,IF(ISBLANK(B51),"",(B51/B43)*H42)))</f>
        <v/>
      </c>
      <c r="G51" s="2018"/>
      <c r="H51" s="1998"/>
      <c r="I51" s="1995">
        <f t="shared" si="15"/>
        <v>0</v>
      </c>
      <c r="J51" s="1910">
        <f>(D51/B43)*H42</f>
        <v>0</v>
      </c>
      <c r="K51" s="1920"/>
      <c r="L51" s="1918">
        <f t="shared" si="10"/>
        <v>0</v>
      </c>
      <c r="N51" s="3263"/>
      <c r="O51" s="2064"/>
      <c r="P51" s="2065"/>
      <c r="Q51" s="1845">
        <f t="shared" si="11"/>
        <v>0</v>
      </c>
      <c r="R51" s="2015"/>
      <c r="S51" s="2087" t="str">
        <f>IF(O43&lt;=0,0,IF(ISTEXT(O51),O51,IF(ISBLANK(O51),"",(O51/O43)*U42)))</f>
        <v/>
      </c>
      <c r="T51" s="2018"/>
      <c r="U51" s="1998"/>
      <c r="V51" s="1995">
        <f t="shared" si="16"/>
        <v>0</v>
      </c>
      <c r="W51" s="1910">
        <f>(Q51/O43)*U42</f>
        <v>0</v>
      </c>
      <c r="X51" s="1920"/>
      <c r="Y51" s="1918">
        <f t="shared" si="12"/>
        <v>0</v>
      </c>
      <c r="AA51" s="3263"/>
      <c r="AB51" s="2064"/>
      <c r="AC51" s="2065"/>
      <c r="AD51" s="1845">
        <f t="shared" si="13"/>
        <v>0</v>
      </c>
      <c r="AE51" s="2015"/>
      <c r="AF51" s="2087" t="str">
        <f>IF(AB43&lt;=0,0,IF(ISTEXT(AB51),AB51,IF(ISBLANK(AB51),"",(AB51/AB43)*AH42)))</f>
        <v/>
      </c>
      <c r="AG51" s="2018"/>
      <c r="AH51" s="1998"/>
      <c r="AI51" s="1995">
        <f t="shared" si="17"/>
        <v>0</v>
      </c>
      <c r="AJ51" s="1910">
        <f>(AD51/AB43)*AH42</f>
        <v>0</v>
      </c>
      <c r="AK51" s="1920"/>
      <c r="AL51" s="1918">
        <f t="shared" si="14"/>
        <v>0</v>
      </c>
      <c r="AM51" s="1987"/>
      <c r="AN51" s="1988"/>
      <c r="AO51" s="3188">
        <v>2.5</v>
      </c>
      <c r="AP51" s="1929" t="s">
        <v>7297</v>
      </c>
      <c r="AQ51" s="3187"/>
      <c r="AR51" s="1978"/>
    </row>
    <row r="52" spans="1:45" s="245" customFormat="1" ht="15" customHeight="1">
      <c r="A52" s="3263"/>
      <c r="B52" s="2064"/>
      <c r="C52" s="2065"/>
      <c r="D52" s="1845">
        <f t="shared" si="9"/>
        <v>0</v>
      </c>
      <c r="E52" s="2016"/>
      <c r="F52" s="2089" t="str">
        <f>IF(B43&lt;=0,0,IF(ISTEXT(B52),B52,IF(ISBLANK(B52),"",(B52/B43)*H42)))</f>
        <v/>
      </c>
      <c r="G52" s="2018"/>
      <c r="H52" s="1998"/>
      <c r="I52" s="2014">
        <f t="shared" si="15"/>
        <v>0</v>
      </c>
      <c r="J52" s="1912">
        <f>(D52/B43)*H42</f>
        <v>0</v>
      </c>
      <c r="K52" s="1917"/>
      <c r="L52" s="1919">
        <f t="shared" si="10"/>
        <v>0</v>
      </c>
      <c r="N52" s="3263"/>
      <c r="O52" s="2064"/>
      <c r="P52" s="2065"/>
      <c r="Q52" s="1845">
        <f t="shared" si="11"/>
        <v>0</v>
      </c>
      <c r="R52" s="2016"/>
      <c r="S52" s="2089" t="str">
        <f>IF(O43&lt;=0,0,IF(ISTEXT(O52),O52,IF(ISBLANK(O52),"",(O52/O43)*U42)))</f>
        <v/>
      </c>
      <c r="T52" s="2018"/>
      <c r="U52" s="1998"/>
      <c r="V52" s="2014">
        <f t="shared" si="16"/>
        <v>0</v>
      </c>
      <c r="W52" s="1912">
        <f>(Q52/O43)*U42</f>
        <v>0</v>
      </c>
      <c r="X52" s="1917"/>
      <c r="Y52" s="1919">
        <f t="shared" si="12"/>
        <v>0</v>
      </c>
      <c r="AA52" s="3263"/>
      <c r="AB52" s="2064"/>
      <c r="AC52" s="2065"/>
      <c r="AD52" s="1845">
        <f t="shared" si="13"/>
        <v>0</v>
      </c>
      <c r="AE52" s="2016"/>
      <c r="AF52" s="2089" t="str">
        <f>IF(AB43&lt;=0,0,IF(ISTEXT(AB52),AB52,IF(ISBLANK(AB52),"",(AB52/AB43)*AH42)))</f>
        <v/>
      </c>
      <c r="AG52" s="2018"/>
      <c r="AH52" s="1998"/>
      <c r="AI52" s="2014">
        <f t="shared" si="17"/>
        <v>0</v>
      </c>
      <c r="AJ52" s="1912">
        <f>(AD52/AB43)*AH42</f>
        <v>0</v>
      </c>
      <c r="AK52" s="1917"/>
      <c r="AL52" s="1919">
        <f t="shared" si="14"/>
        <v>0</v>
      </c>
      <c r="AM52" s="1987"/>
      <c r="AN52" s="1987"/>
      <c r="AO52" s="3212" t="s">
        <v>6808</v>
      </c>
      <c r="AP52" s="1983"/>
      <c r="AQ52" s="3213"/>
      <c r="AR52" s="1978"/>
    </row>
    <row r="53" spans="1:45" s="245" customFormat="1" ht="15" customHeight="1">
      <c r="A53" s="3263"/>
      <c r="B53" s="2064"/>
      <c r="C53" s="2065"/>
      <c r="D53" s="1845">
        <f t="shared" si="9"/>
        <v>0</v>
      </c>
      <c r="E53" s="2015"/>
      <c r="F53" s="2087" t="str">
        <f>IF(B43&lt;=0,0,IF(ISTEXT(B53),B53,IF(ISBLANK(B53),"",(B53/B43)*H42)))</f>
        <v/>
      </c>
      <c r="G53" s="2018"/>
      <c r="H53" s="1998"/>
      <c r="I53" s="1995">
        <f t="shared" si="15"/>
        <v>0</v>
      </c>
      <c r="J53" s="1910">
        <f>(D53/B43)*H42</f>
        <v>0</v>
      </c>
      <c r="K53" s="1920"/>
      <c r="L53" s="1918">
        <f t="shared" si="10"/>
        <v>0</v>
      </c>
      <c r="N53" s="3263"/>
      <c r="O53" s="2064"/>
      <c r="P53" s="2065"/>
      <c r="Q53" s="1845">
        <f t="shared" si="11"/>
        <v>0</v>
      </c>
      <c r="R53" s="2015"/>
      <c r="S53" s="2087" t="str">
        <f>IF(O43&lt;=0,0,IF(ISTEXT(O53),O53,IF(ISBLANK(O53),"",(O53/O43)*U42)))</f>
        <v/>
      </c>
      <c r="T53" s="2018"/>
      <c r="U53" s="1998"/>
      <c r="V53" s="1995">
        <f t="shared" si="16"/>
        <v>0</v>
      </c>
      <c r="W53" s="1910">
        <f>(Q53/O43)*U42</f>
        <v>0</v>
      </c>
      <c r="X53" s="1920"/>
      <c r="Y53" s="1918">
        <f t="shared" si="12"/>
        <v>0</v>
      </c>
      <c r="AA53" s="3263"/>
      <c r="AB53" s="2064"/>
      <c r="AC53" s="2065"/>
      <c r="AD53" s="1845">
        <f t="shared" si="13"/>
        <v>0</v>
      </c>
      <c r="AE53" s="2015"/>
      <c r="AF53" s="2087" t="str">
        <f>IF(AB43&lt;=0,0,IF(ISTEXT(AB53),AB53,IF(ISBLANK(AB53),"",(AB53/AB43)*AH42)))</f>
        <v/>
      </c>
      <c r="AG53" s="2018"/>
      <c r="AH53" s="1998"/>
      <c r="AI53" s="1995">
        <f t="shared" si="17"/>
        <v>0</v>
      </c>
      <c r="AJ53" s="1910">
        <f>(AD53/AB43)*AH42</f>
        <v>0</v>
      </c>
      <c r="AK53" s="1920"/>
      <c r="AL53" s="1918">
        <f t="shared" si="14"/>
        <v>0</v>
      </c>
      <c r="AM53" s="1987"/>
      <c r="AN53" s="1988"/>
      <c r="AO53" s="3189" t="s">
        <v>6756</v>
      </c>
      <c r="AP53" s="1977"/>
      <c r="AQ53" s="3190"/>
      <c r="AR53" s="1978"/>
    </row>
    <row r="54" spans="1:45" ht="17.25">
      <c r="A54" s="3263"/>
      <c r="B54" s="2064"/>
      <c r="C54" s="2065"/>
      <c r="D54" s="1845">
        <f t="shared" si="9"/>
        <v>0</v>
      </c>
      <c r="E54" s="2016"/>
      <c r="F54" s="2088" t="str">
        <f>IF(B43&lt;=0,0,IF(ISTEXT(B54),B54,IF(ISBLANK(B54),"",(B54/B43)*H42)))</f>
        <v/>
      </c>
      <c r="G54" s="2018"/>
      <c r="H54" s="1998"/>
      <c r="I54" s="2013">
        <f t="shared" si="15"/>
        <v>0</v>
      </c>
      <c r="J54" s="1911">
        <f>(D54/B43)*H42</f>
        <v>0</v>
      </c>
      <c r="K54" s="1917"/>
      <c r="L54" s="1919">
        <f t="shared" si="10"/>
        <v>0</v>
      </c>
      <c r="N54" s="3263"/>
      <c r="O54" s="2064"/>
      <c r="P54" s="2065"/>
      <c r="Q54" s="1845">
        <f t="shared" si="11"/>
        <v>0</v>
      </c>
      <c r="R54" s="2016"/>
      <c r="S54" s="2088" t="str">
        <f>IF(O43&lt;=0,0,IF(ISTEXT(O54),O54,IF(ISBLANK(O54),"",(O54/O43)*U42)))</f>
        <v/>
      </c>
      <c r="T54" s="2018"/>
      <c r="U54" s="1998"/>
      <c r="V54" s="2013">
        <f t="shared" si="16"/>
        <v>0</v>
      </c>
      <c r="W54" s="1911">
        <f>(Q54/O43)*U42</f>
        <v>0</v>
      </c>
      <c r="X54" s="1917"/>
      <c r="Y54" s="1919">
        <f t="shared" si="12"/>
        <v>0</v>
      </c>
      <c r="AA54" s="3263"/>
      <c r="AB54" s="2064"/>
      <c r="AC54" s="2065"/>
      <c r="AD54" s="1845">
        <f t="shared" si="13"/>
        <v>0</v>
      </c>
      <c r="AE54" s="2016"/>
      <c r="AF54" s="2088" t="str">
        <f>IF(AB43&lt;=0,0,IF(ISTEXT(AB54),AB54,IF(ISBLANK(AB54),"",(AB54/AB43)*AH42)))</f>
        <v/>
      </c>
      <c r="AG54" s="2018"/>
      <c r="AH54" s="1998"/>
      <c r="AI54" s="2013">
        <f t="shared" si="17"/>
        <v>0</v>
      </c>
      <c r="AJ54" s="1911">
        <f>(AD54/AB43)*AH42</f>
        <v>0</v>
      </c>
      <c r="AK54" s="1917"/>
      <c r="AL54" s="1919">
        <f t="shared" si="14"/>
        <v>0</v>
      </c>
      <c r="AM54" s="1988"/>
      <c r="AN54" s="1987"/>
      <c r="AO54" s="3292" t="s">
        <v>7323</v>
      </c>
      <c r="AP54" s="3293"/>
      <c r="AQ54" s="3294"/>
      <c r="AR54" s="2023"/>
      <c r="AS54" s="245"/>
    </row>
    <row r="55" spans="1:45" ht="18" customHeight="1">
      <c r="A55" s="3263"/>
      <c r="B55" s="2064"/>
      <c r="C55" s="2065"/>
      <c r="D55" s="1845">
        <f t="shared" si="9"/>
        <v>0</v>
      </c>
      <c r="E55" s="2015"/>
      <c r="F55" s="2087" t="str">
        <f>IF(B43&lt;=0,0,IF(ISTEXT(B55),B55,IF(ISBLANK(B55),"",(B55/B43)*H42)))</f>
        <v/>
      </c>
      <c r="G55" s="2018"/>
      <c r="H55" s="1998"/>
      <c r="I55" s="1995">
        <f t="shared" si="15"/>
        <v>0</v>
      </c>
      <c r="J55" s="1910">
        <f>(D55/B43)*H42</f>
        <v>0</v>
      </c>
      <c r="K55" s="1920"/>
      <c r="L55" s="1918">
        <f t="shared" si="10"/>
        <v>0</v>
      </c>
      <c r="N55" s="3263"/>
      <c r="O55" s="2064"/>
      <c r="P55" s="2065"/>
      <c r="Q55" s="1845">
        <f t="shared" si="11"/>
        <v>0</v>
      </c>
      <c r="R55" s="2015"/>
      <c r="S55" s="2087" t="str">
        <f>IF(O43&lt;=0,0,IF(ISTEXT(O55),O55,IF(ISBLANK(O55),"",(O55/O43)*U42)))</f>
        <v/>
      </c>
      <c r="T55" s="2018"/>
      <c r="U55" s="1998"/>
      <c r="V55" s="1995">
        <f t="shared" si="16"/>
        <v>0</v>
      </c>
      <c r="W55" s="1910">
        <f>(Q55/O43)*U42</f>
        <v>0</v>
      </c>
      <c r="X55" s="1920"/>
      <c r="Y55" s="1918">
        <f t="shared" si="12"/>
        <v>0</v>
      </c>
      <c r="AA55" s="3263"/>
      <c r="AB55" s="2064"/>
      <c r="AC55" s="2065"/>
      <c r="AD55" s="1845">
        <f t="shared" si="13"/>
        <v>0</v>
      </c>
      <c r="AE55" s="2015"/>
      <c r="AF55" s="2087" t="str">
        <f>IF(AB43&lt;=0,0,IF(ISTEXT(AB55),AB55,IF(ISBLANK(AB55),"",(AB55/AB43)*AH42)))</f>
        <v/>
      </c>
      <c r="AG55" s="2018"/>
      <c r="AH55" s="1998"/>
      <c r="AI55" s="1995">
        <f t="shared" si="17"/>
        <v>0</v>
      </c>
      <c r="AJ55" s="1910">
        <f>(AD55/AB43)*AH42</f>
        <v>0</v>
      </c>
      <c r="AK55" s="1920"/>
      <c r="AL55" s="1918">
        <f t="shared" si="14"/>
        <v>0</v>
      </c>
      <c r="AM55" s="1988"/>
      <c r="AN55" s="1988"/>
      <c r="AO55" s="3292"/>
      <c r="AP55" s="3293"/>
      <c r="AQ55" s="3294"/>
      <c r="AR55" s="2023"/>
      <c r="AS55" s="245"/>
    </row>
    <row r="56" spans="1:45" s="245" customFormat="1" ht="15" customHeight="1">
      <c r="A56" s="3263"/>
      <c r="B56" s="2064"/>
      <c r="C56" s="2065"/>
      <c r="D56" s="1845">
        <f t="shared" si="9"/>
        <v>0</v>
      </c>
      <c r="E56" s="2016"/>
      <c r="F56" s="2088" t="str">
        <f>IF(B43&lt;=0,0,IF(ISTEXT(B56),B56,IF(ISBLANK(B56),"",(B56/B43)*H42)))</f>
        <v/>
      </c>
      <c r="G56" s="2018"/>
      <c r="H56" s="1998"/>
      <c r="I56" s="2013">
        <f t="shared" si="15"/>
        <v>0</v>
      </c>
      <c r="J56" s="1911">
        <f>(D56/B43)*H42</f>
        <v>0</v>
      </c>
      <c r="K56" s="1917"/>
      <c r="L56" s="1919">
        <f t="shared" si="10"/>
        <v>0</v>
      </c>
      <c r="N56" s="3263"/>
      <c r="O56" s="2064"/>
      <c r="P56" s="2065"/>
      <c r="Q56" s="1845">
        <f t="shared" si="11"/>
        <v>0</v>
      </c>
      <c r="R56" s="2016"/>
      <c r="S56" s="2088" t="str">
        <f>IF(O43&lt;=0,0,IF(ISTEXT(O56),O56,IF(ISBLANK(O56),"",(O56/O43)*U42)))</f>
        <v/>
      </c>
      <c r="T56" s="2018"/>
      <c r="U56" s="1998"/>
      <c r="V56" s="2013">
        <f t="shared" si="16"/>
        <v>0</v>
      </c>
      <c r="W56" s="1911">
        <f>(Q56/O43)*U42</f>
        <v>0</v>
      </c>
      <c r="X56" s="1917"/>
      <c r="Y56" s="1919">
        <f t="shared" si="12"/>
        <v>0</v>
      </c>
      <c r="AA56" s="3263"/>
      <c r="AB56" s="2064"/>
      <c r="AC56" s="2065"/>
      <c r="AD56" s="1845">
        <f t="shared" si="13"/>
        <v>0</v>
      </c>
      <c r="AE56" s="2016"/>
      <c r="AF56" s="2088" t="str">
        <f>IF(AB43&lt;=0,0,IF(ISTEXT(AB56),AB56,IF(ISBLANK(AB56),"",(AB56/AB43)*AH42)))</f>
        <v/>
      </c>
      <c r="AG56" s="2018"/>
      <c r="AH56" s="1998"/>
      <c r="AI56" s="2013">
        <f t="shared" si="17"/>
        <v>0</v>
      </c>
      <c r="AJ56" s="1911">
        <f>(AD56/AB43)*AH42</f>
        <v>0</v>
      </c>
      <c r="AK56" s="1917"/>
      <c r="AL56" s="1919">
        <f t="shared" si="14"/>
        <v>0</v>
      </c>
      <c r="AM56" s="1987"/>
      <c r="AN56" s="1987"/>
      <c r="AO56" s="3292"/>
      <c r="AP56" s="3293"/>
      <c r="AQ56" s="3294"/>
      <c r="AR56" s="1978"/>
    </row>
    <row r="57" spans="1:45" s="245" customFormat="1" ht="15" customHeight="1">
      <c r="A57" s="3263"/>
      <c r="B57" s="2064"/>
      <c r="C57" s="2065"/>
      <c r="D57" s="1845">
        <f t="shared" si="9"/>
        <v>0</v>
      </c>
      <c r="E57" s="2015"/>
      <c r="F57" s="2087" t="str">
        <f>IF(B43&lt;=0,0,IF(ISTEXT(B57),B57,IF(ISBLANK(B57),"",(B57/B43)*H42)))</f>
        <v/>
      </c>
      <c r="G57" s="2018"/>
      <c r="H57" s="1998"/>
      <c r="I57" s="1995">
        <f t="shared" si="15"/>
        <v>0</v>
      </c>
      <c r="J57" s="1910">
        <f>(D57/B43)*H42</f>
        <v>0</v>
      </c>
      <c r="K57" s="1920"/>
      <c r="L57" s="1918">
        <f t="shared" si="10"/>
        <v>0</v>
      </c>
      <c r="N57" s="3263"/>
      <c r="O57" s="2064"/>
      <c r="P57" s="2065"/>
      <c r="Q57" s="1845">
        <f t="shared" si="11"/>
        <v>0</v>
      </c>
      <c r="R57" s="2015"/>
      <c r="S57" s="2087" t="str">
        <f>IF(O43&lt;=0,0,IF(ISTEXT(O57),O57,IF(ISBLANK(O57),"",(O57/O43)*U42)))</f>
        <v/>
      </c>
      <c r="T57" s="2018"/>
      <c r="U57" s="1998"/>
      <c r="V57" s="1995">
        <f t="shared" si="16"/>
        <v>0</v>
      </c>
      <c r="W57" s="1910">
        <f>(Q57/O43)*U42</f>
        <v>0</v>
      </c>
      <c r="X57" s="1920"/>
      <c r="Y57" s="1918">
        <f t="shared" si="12"/>
        <v>0</v>
      </c>
      <c r="AA57" s="3263"/>
      <c r="AB57" s="2064"/>
      <c r="AC57" s="2065"/>
      <c r="AD57" s="1845">
        <f t="shared" si="13"/>
        <v>0</v>
      </c>
      <c r="AE57" s="2015"/>
      <c r="AF57" s="2087" t="str">
        <f>IF(AB43&lt;=0,0,IF(ISTEXT(AB57),AB57,IF(ISBLANK(AB57),"",(AB57/AB43)*AH42)))</f>
        <v/>
      </c>
      <c r="AG57" s="2018"/>
      <c r="AH57" s="1998"/>
      <c r="AI57" s="1995">
        <f t="shared" si="17"/>
        <v>0</v>
      </c>
      <c r="AJ57" s="1910">
        <f>(AD57/AB43)*AH42</f>
        <v>0</v>
      </c>
      <c r="AK57" s="1920"/>
      <c r="AL57" s="1918">
        <f t="shared" si="14"/>
        <v>0</v>
      </c>
      <c r="AM57" s="1987"/>
      <c r="AN57" s="1988"/>
      <c r="AO57" s="3260" t="s">
        <v>6816</v>
      </c>
      <c r="AP57" s="3261"/>
      <c r="AQ57" s="3262"/>
      <c r="AR57" s="1978"/>
    </row>
    <row r="58" spans="1:45" s="245" customFormat="1" ht="15" customHeight="1">
      <c r="A58" s="3263"/>
      <c r="B58" s="2064"/>
      <c r="C58" s="2065"/>
      <c r="D58" s="1845">
        <f t="shared" si="9"/>
        <v>0</v>
      </c>
      <c r="E58" s="2016"/>
      <c r="F58" s="2089" t="str">
        <f>IF(B43&lt;=0,0,IF(ISTEXT(B58),B58,IF(ISBLANK(B58),"",(B58/B43)*H42)))</f>
        <v/>
      </c>
      <c r="G58" s="2018"/>
      <c r="H58" s="1998"/>
      <c r="I58" s="2014">
        <f t="shared" si="15"/>
        <v>0</v>
      </c>
      <c r="J58" s="1912">
        <f>(D58/B43)*H42</f>
        <v>0</v>
      </c>
      <c r="K58" s="1917"/>
      <c r="L58" s="1919">
        <f t="shared" si="10"/>
        <v>0</v>
      </c>
      <c r="N58" s="3263"/>
      <c r="O58" s="2064"/>
      <c r="P58" s="2065"/>
      <c r="Q58" s="1845">
        <f t="shared" si="11"/>
        <v>0</v>
      </c>
      <c r="R58" s="2016"/>
      <c r="S58" s="2089" t="str">
        <f>IF(O43&lt;=0,0,IF(ISTEXT(O58),O58,IF(ISBLANK(O58),"",(O58/O43)*U42)))</f>
        <v/>
      </c>
      <c r="T58" s="2018"/>
      <c r="U58" s="1998"/>
      <c r="V58" s="2014">
        <f t="shared" si="16"/>
        <v>0</v>
      </c>
      <c r="W58" s="1912">
        <f>(Q58/O43)*U42</f>
        <v>0</v>
      </c>
      <c r="X58" s="1917"/>
      <c r="Y58" s="1919">
        <f t="shared" si="12"/>
        <v>0</v>
      </c>
      <c r="AA58" s="3263"/>
      <c r="AB58" s="2064"/>
      <c r="AC58" s="2065"/>
      <c r="AD58" s="1845">
        <f t="shared" si="13"/>
        <v>0</v>
      </c>
      <c r="AE58" s="2016"/>
      <c r="AF58" s="2089" t="str">
        <f>IF(AB43&lt;=0,0,IF(ISTEXT(AB58),AB58,IF(ISBLANK(AB58),"",(AB58/AB43)*AH42)))</f>
        <v/>
      </c>
      <c r="AG58" s="2018"/>
      <c r="AH58" s="1998"/>
      <c r="AI58" s="2014">
        <f t="shared" si="17"/>
        <v>0</v>
      </c>
      <c r="AJ58" s="1912">
        <f>(AD58/AB43)*AH42</f>
        <v>0</v>
      </c>
      <c r="AK58" s="1917"/>
      <c r="AL58" s="1919">
        <f t="shared" si="14"/>
        <v>0</v>
      </c>
      <c r="AM58" s="1987"/>
      <c r="AN58" s="1987"/>
      <c r="AO58" s="3260"/>
      <c r="AP58" s="3261"/>
      <c r="AQ58" s="3262"/>
      <c r="AR58" s="1978"/>
    </row>
    <row r="59" spans="1:45" s="245" customFormat="1" ht="15" customHeight="1">
      <c r="A59" s="3263"/>
      <c r="B59" s="2064"/>
      <c r="C59" s="2065"/>
      <c r="D59" s="1845">
        <f t="shared" si="9"/>
        <v>0</v>
      </c>
      <c r="E59" s="2016"/>
      <c r="F59" s="2089" t="str">
        <f>IF(B43&lt;=0,0,IF(ISTEXT(B59),B59,IF(ISBLANK(B59),"",(B59/B43)*H42)))</f>
        <v/>
      </c>
      <c r="G59" s="2018"/>
      <c r="H59" s="1998"/>
      <c r="I59" s="2014">
        <f t="shared" si="15"/>
        <v>0</v>
      </c>
      <c r="J59" s="1912">
        <f>(D59/B43)*H42</f>
        <v>0</v>
      </c>
      <c r="K59" s="1917"/>
      <c r="L59" s="1919">
        <f t="shared" si="10"/>
        <v>0</v>
      </c>
      <c r="N59" s="3263"/>
      <c r="O59" s="2064"/>
      <c r="P59" s="2065"/>
      <c r="Q59" s="1845">
        <f t="shared" si="11"/>
        <v>0</v>
      </c>
      <c r="R59" s="2016"/>
      <c r="S59" s="2089" t="str">
        <f>IF(O43&lt;=0,0,IF(ISTEXT(O59),O59,IF(ISBLANK(O59),"",(O59/O43)*U42)))</f>
        <v/>
      </c>
      <c r="T59" s="2018"/>
      <c r="U59" s="1998"/>
      <c r="V59" s="2014">
        <f t="shared" si="16"/>
        <v>0</v>
      </c>
      <c r="W59" s="1912">
        <f>(Q59/O43)*U42</f>
        <v>0</v>
      </c>
      <c r="X59" s="1917"/>
      <c r="Y59" s="1919">
        <f t="shared" si="12"/>
        <v>0</v>
      </c>
      <c r="AA59" s="3263"/>
      <c r="AB59" s="2064"/>
      <c r="AC59" s="2065"/>
      <c r="AD59" s="1845">
        <f t="shared" si="13"/>
        <v>0</v>
      </c>
      <c r="AE59" s="2016"/>
      <c r="AF59" s="2089" t="str">
        <f>IF(AB43&lt;=0,0,IF(ISTEXT(AB59),AB59,IF(ISBLANK(AB59),"",(AB59/AB43)*AH42)))</f>
        <v/>
      </c>
      <c r="AG59" s="2018"/>
      <c r="AH59" s="1998"/>
      <c r="AI59" s="2014">
        <f t="shared" si="17"/>
        <v>0</v>
      </c>
      <c r="AJ59" s="1912">
        <f>(AD59/AB43)*AH42</f>
        <v>0</v>
      </c>
      <c r="AK59" s="1917"/>
      <c r="AL59" s="1919">
        <f t="shared" si="14"/>
        <v>0</v>
      </c>
      <c r="AM59" s="1987"/>
      <c r="AN59" s="1988"/>
      <c r="AO59" s="3191" t="s">
        <v>6799</v>
      </c>
      <c r="AP59" s="2005"/>
      <c r="AQ59" s="3214"/>
      <c r="AR59" s="1978"/>
    </row>
    <row r="60" spans="1:45" s="245" customFormat="1" ht="15" customHeight="1">
      <c r="A60" s="3263"/>
      <c r="B60" s="2064"/>
      <c r="C60" s="2065"/>
      <c r="D60" s="1845">
        <f t="shared" si="9"/>
        <v>0</v>
      </c>
      <c r="E60" s="2015"/>
      <c r="F60" s="2087" t="str">
        <f>IF(B43&lt;=0,0,IF(ISTEXT(B60),B60,IF(ISBLANK(B60),"",(B60/B43)*H42)))</f>
        <v/>
      </c>
      <c r="G60" s="2018"/>
      <c r="H60" s="1998"/>
      <c r="I60" s="1995">
        <f t="shared" si="15"/>
        <v>0</v>
      </c>
      <c r="J60" s="1910">
        <f>(D60/B43)*H42</f>
        <v>0</v>
      </c>
      <c r="K60" s="1920"/>
      <c r="L60" s="1918">
        <f t="shared" si="10"/>
        <v>0</v>
      </c>
      <c r="N60" s="3263"/>
      <c r="O60" s="2064"/>
      <c r="P60" s="2065"/>
      <c r="Q60" s="1845">
        <f t="shared" si="11"/>
        <v>0</v>
      </c>
      <c r="R60" s="2015"/>
      <c r="S60" s="2087" t="str">
        <f>IF(O43&lt;=0,0,IF(ISTEXT(O60),O60,IF(ISBLANK(O60),"",(O60/O43)*U42)))</f>
        <v/>
      </c>
      <c r="T60" s="2018"/>
      <c r="U60" s="1998"/>
      <c r="V60" s="1995">
        <f t="shared" si="16"/>
        <v>0</v>
      </c>
      <c r="W60" s="1910">
        <f>(Q60/O43)*U42</f>
        <v>0</v>
      </c>
      <c r="X60" s="1920"/>
      <c r="Y60" s="1918">
        <f t="shared" si="12"/>
        <v>0</v>
      </c>
      <c r="AA60" s="3263"/>
      <c r="AB60" s="2064"/>
      <c r="AC60" s="2065"/>
      <c r="AD60" s="1845">
        <f t="shared" si="13"/>
        <v>0</v>
      </c>
      <c r="AE60" s="2015"/>
      <c r="AF60" s="2087" t="str">
        <f>IF(AB43&lt;=0,0,IF(ISTEXT(AB60),AB60,IF(ISBLANK(AB60),"",(AB60/AB43)*AH42)))</f>
        <v/>
      </c>
      <c r="AG60" s="2018"/>
      <c r="AH60" s="1998"/>
      <c r="AI60" s="1995">
        <f t="shared" si="17"/>
        <v>0</v>
      </c>
      <c r="AJ60" s="1910">
        <f>(AD60/AB43)*AH42</f>
        <v>0</v>
      </c>
      <c r="AK60" s="1920"/>
      <c r="AL60" s="1918">
        <f t="shared" si="14"/>
        <v>0</v>
      </c>
      <c r="AM60" s="1987"/>
      <c r="AN60" s="1987"/>
      <c r="AO60" s="3212" t="s">
        <v>7301</v>
      </c>
      <c r="AP60" s="1983"/>
      <c r="AQ60" s="3213"/>
      <c r="AR60" s="1978"/>
      <c r="AS60" s="72"/>
    </row>
    <row r="61" spans="1:45" s="245" customFormat="1" ht="15" customHeight="1">
      <c r="A61" s="3263"/>
      <c r="B61" s="2064"/>
      <c r="C61" s="2065"/>
      <c r="D61" s="1845">
        <f t="shared" si="9"/>
        <v>0</v>
      </c>
      <c r="E61" s="2017"/>
      <c r="F61" s="2089" t="str">
        <f>IF(B43&lt;=0,0,IF(ISTEXT(B61),B61,IF(ISBLANK(B61),"",(B61/B43)*H42)))</f>
        <v/>
      </c>
      <c r="G61" s="2018"/>
      <c r="H61" s="1998"/>
      <c r="I61" s="2014">
        <f t="shared" si="15"/>
        <v>0</v>
      </c>
      <c r="J61" s="1912">
        <f>(D61/B43)*H42</f>
        <v>0</v>
      </c>
      <c r="K61" s="1947"/>
      <c r="L61" s="1948">
        <f t="shared" si="10"/>
        <v>0</v>
      </c>
      <c r="N61" s="3263"/>
      <c r="O61" s="2064"/>
      <c r="P61" s="2065"/>
      <c r="Q61" s="1845">
        <f t="shared" si="11"/>
        <v>0</v>
      </c>
      <c r="R61" s="2017"/>
      <c r="S61" s="2089" t="str">
        <f>IF(O43&lt;=0,0,IF(ISTEXT(O61),O61,IF(ISBLANK(O61),"",(O61/O43)*U42)))</f>
        <v/>
      </c>
      <c r="T61" s="2018"/>
      <c r="U61" s="1998"/>
      <c r="V61" s="2014">
        <f t="shared" si="16"/>
        <v>0</v>
      </c>
      <c r="W61" s="1912">
        <f>(Q61/O43)*U42</f>
        <v>0</v>
      </c>
      <c r="X61" s="1947"/>
      <c r="Y61" s="1948">
        <f t="shared" si="12"/>
        <v>0</v>
      </c>
      <c r="AA61" s="3263"/>
      <c r="AB61" s="2064"/>
      <c r="AC61" s="2065"/>
      <c r="AD61" s="1845">
        <f t="shared" si="13"/>
        <v>0</v>
      </c>
      <c r="AE61" s="2017"/>
      <c r="AF61" s="2089" t="str">
        <f>IF(AB43&lt;=0,0,IF(ISTEXT(AB61),AB61,IF(ISBLANK(AB61),"",(AB61/AB43)*AH42)))</f>
        <v/>
      </c>
      <c r="AG61" s="2018"/>
      <c r="AH61" s="1998"/>
      <c r="AI61" s="2014">
        <f t="shared" si="17"/>
        <v>0</v>
      </c>
      <c r="AJ61" s="1912">
        <f>(AD61/AB43)*AH42</f>
        <v>0</v>
      </c>
      <c r="AK61" s="1947"/>
      <c r="AL61" s="1948">
        <f t="shared" si="14"/>
        <v>0</v>
      </c>
      <c r="AM61" s="1987"/>
      <c r="AN61" s="1988"/>
      <c r="AO61" s="3215" t="s">
        <v>7290</v>
      </c>
      <c r="AP61" s="1977"/>
      <c r="AQ61" s="3190"/>
      <c r="AR61" s="1978"/>
    </row>
    <row r="62" spans="1:45" s="245" customFormat="1" ht="15" customHeight="1">
      <c r="A62" s="3263"/>
      <c r="B62" s="2064"/>
      <c r="C62" s="2065"/>
      <c r="D62" s="1845">
        <f t="shared" si="9"/>
        <v>0</v>
      </c>
      <c r="E62" s="2015"/>
      <c r="F62" s="2087" t="str">
        <f>IF(B43&lt;=0,0,IF(ISTEXT(B62),B62,IF(ISBLANK(B62),"",(B62/B43)*H42)))</f>
        <v/>
      </c>
      <c r="G62" s="2018"/>
      <c r="H62" s="1998"/>
      <c r="I62" s="1995">
        <f t="shared" si="15"/>
        <v>0</v>
      </c>
      <c r="J62" s="1910">
        <f>(D62/B43)*H42</f>
        <v>0</v>
      </c>
      <c r="K62" s="1920"/>
      <c r="L62" s="1918">
        <f t="shared" si="10"/>
        <v>0</v>
      </c>
      <c r="N62" s="3263"/>
      <c r="O62" s="2064"/>
      <c r="P62" s="2065"/>
      <c r="Q62" s="1845">
        <f t="shared" si="11"/>
        <v>0</v>
      </c>
      <c r="R62" s="2015"/>
      <c r="S62" s="2087" t="str">
        <f>IF(O43&lt;=0,0,IF(ISTEXT(O62),O62,IF(ISBLANK(O62),"",(O62/O43)*U42)))</f>
        <v/>
      </c>
      <c r="T62" s="2018"/>
      <c r="U62" s="1998"/>
      <c r="V62" s="1995">
        <f t="shared" si="16"/>
        <v>0</v>
      </c>
      <c r="W62" s="1910">
        <f>(Q62/O43)*U42</f>
        <v>0</v>
      </c>
      <c r="X62" s="1920"/>
      <c r="Y62" s="1918">
        <f t="shared" si="12"/>
        <v>0</v>
      </c>
      <c r="AA62" s="3263"/>
      <c r="AB62" s="2064"/>
      <c r="AC62" s="2065"/>
      <c r="AD62" s="1845">
        <f t="shared" si="13"/>
        <v>0</v>
      </c>
      <c r="AE62" s="2015"/>
      <c r="AF62" s="2087" t="str">
        <f>IF(AB43&lt;=0,0,IF(ISTEXT(AB62),AB62,IF(ISBLANK(AB62),"",(AB62/AB43)*AH42)))</f>
        <v/>
      </c>
      <c r="AG62" s="2018"/>
      <c r="AH62" s="1998"/>
      <c r="AI62" s="1995">
        <f t="shared" si="17"/>
        <v>0</v>
      </c>
      <c r="AJ62" s="1910">
        <f>(AD62/AB43)*AH42</f>
        <v>0</v>
      </c>
      <c r="AK62" s="1920"/>
      <c r="AL62" s="1918">
        <f t="shared" si="14"/>
        <v>0</v>
      </c>
      <c r="AM62" s="1987"/>
      <c r="AN62" s="1987"/>
      <c r="AO62" s="3216" t="s">
        <v>7294</v>
      </c>
      <c r="AP62" s="1977"/>
      <c r="AQ62" s="3190"/>
      <c r="AR62" s="1978"/>
    </row>
    <row r="63" spans="1:45" s="245" customFormat="1" ht="15" customHeight="1">
      <c r="A63" s="3263"/>
      <c r="B63" s="2064"/>
      <c r="C63" s="2065"/>
      <c r="D63" s="1845">
        <f t="shared" si="9"/>
        <v>0</v>
      </c>
      <c r="E63" s="2016"/>
      <c r="F63" s="2088" t="str">
        <f>IF(B43&lt;=0,0,IF(ISTEXT(B63),B63,IF(ISBLANK(B63),"",(B63/B43)*H42)))</f>
        <v/>
      </c>
      <c r="G63" s="2018"/>
      <c r="H63" s="1998"/>
      <c r="I63" s="2013">
        <f t="shared" si="15"/>
        <v>0</v>
      </c>
      <c r="J63" s="1911">
        <f>(D63/B43)*H42</f>
        <v>0</v>
      </c>
      <c r="K63" s="1917"/>
      <c r="L63" s="1919">
        <f t="shared" si="10"/>
        <v>0</v>
      </c>
      <c r="N63" s="3263"/>
      <c r="O63" s="2064"/>
      <c r="P63" s="2065"/>
      <c r="Q63" s="1845">
        <f t="shared" si="11"/>
        <v>0</v>
      </c>
      <c r="R63" s="2016"/>
      <c r="S63" s="2088" t="str">
        <f>IF(O43&lt;=0,0,IF(ISTEXT(O63),O63,IF(ISBLANK(O63),"",(O63/O43)*U42)))</f>
        <v/>
      </c>
      <c r="T63" s="2018"/>
      <c r="U63" s="1998"/>
      <c r="V63" s="2013">
        <f t="shared" si="16"/>
        <v>0</v>
      </c>
      <c r="W63" s="1911">
        <f>(Q63/O43)*U42</f>
        <v>0</v>
      </c>
      <c r="X63" s="1917"/>
      <c r="Y63" s="1919">
        <f t="shared" si="12"/>
        <v>0</v>
      </c>
      <c r="AA63" s="3263"/>
      <c r="AB63" s="2064"/>
      <c r="AC63" s="2065"/>
      <c r="AD63" s="1845">
        <f t="shared" si="13"/>
        <v>0</v>
      </c>
      <c r="AE63" s="2016"/>
      <c r="AF63" s="2088" t="str">
        <f>IF(AB43&lt;=0,0,IF(ISTEXT(AB63),AB63,IF(ISBLANK(AB63),"",(AB63/AB43)*AH42)))</f>
        <v/>
      </c>
      <c r="AG63" s="2018"/>
      <c r="AH63" s="1998"/>
      <c r="AI63" s="2013">
        <f t="shared" si="17"/>
        <v>0</v>
      </c>
      <c r="AJ63" s="1911">
        <f>(AD63/AB43)*AH42</f>
        <v>0</v>
      </c>
      <c r="AK63" s="1917"/>
      <c r="AL63" s="1919">
        <f t="shared" si="14"/>
        <v>0</v>
      </c>
      <c r="AM63" s="1987"/>
      <c r="AN63" s="1988"/>
      <c r="AO63" s="3217" t="s">
        <v>7292</v>
      </c>
      <c r="AP63" s="1977"/>
      <c r="AQ63" s="3218" t="s">
        <v>7293</v>
      </c>
      <c r="AR63" s="1978"/>
    </row>
    <row r="64" spans="1:45" s="245" customFormat="1" ht="15" customHeight="1">
      <c r="A64" s="3263"/>
      <c r="B64" s="2064"/>
      <c r="C64" s="2065"/>
      <c r="D64" s="1845">
        <f t="shared" si="9"/>
        <v>0</v>
      </c>
      <c r="E64" s="2015"/>
      <c r="F64" s="2087" t="str">
        <f>IF(B43&lt;=0,0,IF(ISTEXT(B64),B64,IF(ISBLANK(B64),"",(B64/B43)*H42)))</f>
        <v/>
      </c>
      <c r="G64" s="2018"/>
      <c r="H64" s="1998"/>
      <c r="I64" s="1995">
        <f t="shared" si="15"/>
        <v>0</v>
      </c>
      <c r="J64" s="1910">
        <f>(D64/B43)*H42</f>
        <v>0</v>
      </c>
      <c r="K64" s="1920"/>
      <c r="L64" s="1918">
        <f t="shared" si="10"/>
        <v>0</v>
      </c>
      <c r="N64" s="3263"/>
      <c r="O64" s="2064"/>
      <c r="P64" s="2065"/>
      <c r="Q64" s="1845">
        <f t="shared" si="11"/>
        <v>0</v>
      </c>
      <c r="R64" s="2015"/>
      <c r="S64" s="2087" t="str">
        <f>IF(O43&lt;=0,0,IF(ISTEXT(O64),O64,IF(ISBLANK(O64),"",(O64/O43)*U42)))</f>
        <v/>
      </c>
      <c r="T64" s="2018"/>
      <c r="U64" s="1998"/>
      <c r="V64" s="1995">
        <f t="shared" si="16"/>
        <v>0</v>
      </c>
      <c r="W64" s="1910">
        <f>(Q64/O43)*U42</f>
        <v>0</v>
      </c>
      <c r="X64" s="1920"/>
      <c r="Y64" s="1918">
        <f t="shared" si="12"/>
        <v>0</v>
      </c>
      <c r="AA64" s="3263"/>
      <c r="AB64" s="2064"/>
      <c r="AC64" s="2065"/>
      <c r="AD64" s="1845">
        <f t="shared" si="13"/>
        <v>0</v>
      </c>
      <c r="AE64" s="2015"/>
      <c r="AF64" s="2087" t="str">
        <f>IF(AB43&lt;=0,0,IF(ISTEXT(AB64),AB64,IF(ISBLANK(AB64),"",(AB64/AB43)*AH42)))</f>
        <v/>
      </c>
      <c r="AG64" s="2018"/>
      <c r="AH64" s="1998"/>
      <c r="AI64" s="1995">
        <f t="shared" si="17"/>
        <v>0</v>
      </c>
      <c r="AJ64" s="1910">
        <f>(AD64/AB43)*AH42</f>
        <v>0</v>
      </c>
      <c r="AK64" s="1920"/>
      <c r="AL64" s="1918">
        <f t="shared" si="14"/>
        <v>0</v>
      </c>
      <c r="AM64" s="1987"/>
      <c r="AN64" s="1987"/>
      <c r="AO64" s="3207"/>
      <c r="AP64" s="1977"/>
      <c r="AQ64" s="3190"/>
      <c r="AR64" s="1978"/>
    </row>
    <row r="65" spans="1:44" s="245" customFormat="1" ht="15" customHeight="1">
      <c r="A65" s="3263"/>
      <c r="B65" s="2064"/>
      <c r="C65" s="2065"/>
      <c r="D65" s="1845">
        <f t="shared" si="9"/>
        <v>0</v>
      </c>
      <c r="E65" s="2016"/>
      <c r="F65" s="2089" t="str">
        <f>IF(B43&lt;=0,0,IF(ISTEXT(B65),B65,IF(ISBLANK(B65),"",(B65/B43)*H42)))</f>
        <v/>
      </c>
      <c r="G65" s="2018"/>
      <c r="H65" s="1998"/>
      <c r="I65" s="2014">
        <f t="shared" si="15"/>
        <v>0</v>
      </c>
      <c r="J65" s="1912">
        <f>(D65/B43)*H42</f>
        <v>0</v>
      </c>
      <c r="K65" s="1917"/>
      <c r="L65" s="1919">
        <f t="shared" si="10"/>
        <v>0</v>
      </c>
      <c r="N65" s="3263"/>
      <c r="O65" s="2064"/>
      <c r="P65" s="2065"/>
      <c r="Q65" s="1845">
        <f t="shared" si="11"/>
        <v>0</v>
      </c>
      <c r="R65" s="2016"/>
      <c r="S65" s="2089" t="str">
        <f>IF(O43&lt;=0,0,IF(ISTEXT(O65),O65,IF(ISBLANK(O65),"",(O65/O43)*U42)))</f>
        <v/>
      </c>
      <c r="T65" s="2018"/>
      <c r="U65" s="1998"/>
      <c r="V65" s="2014">
        <f t="shared" si="16"/>
        <v>0</v>
      </c>
      <c r="W65" s="1912">
        <f>(Q65/O43)*U42</f>
        <v>0</v>
      </c>
      <c r="X65" s="1917"/>
      <c r="Y65" s="1919">
        <f t="shared" si="12"/>
        <v>0</v>
      </c>
      <c r="AA65" s="3263"/>
      <c r="AB65" s="2064"/>
      <c r="AC65" s="2065"/>
      <c r="AD65" s="1845">
        <f t="shared" si="13"/>
        <v>0</v>
      </c>
      <c r="AE65" s="2016"/>
      <c r="AF65" s="2089" t="str">
        <f>IF(AB43&lt;=0,0,IF(ISTEXT(AB65),AB65,IF(ISBLANK(AB65),"",(AB65/AB43)*AH42)))</f>
        <v/>
      </c>
      <c r="AG65" s="2018"/>
      <c r="AH65" s="1998"/>
      <c r="AI65" s="2014">
        <f t="shared" si="17"/>
        <v>0</v>
      </c>
      <c r="AJ65" s="1912">
        <f>(AD65/AB43)*AH42</f>
        <v>0</v>
      </c>
      <c r="AK65" s="1917"/>
      <c r="AL65" s="1919">
        <f t="shared" si="14"/>
        <v>0</v>
      </c>
      <c r="AM65" s="1987"/>
      <c r="AN65" s="1988"/>
      <c r="AO65" s="3289" t="s">
        <v>7298</v>
      </c>
      <c r="AP65" s="3290"/>
      <c r="AQ65" s="3291"/>
      <c r="AR65" s="1978"/>
    </row>
    <row r="66" spans="1:44" s="245" customFormat="1" ht="15" customHeight="1">
      <c r="A66" s="3263"/>
      <c r="B66" s="2064"/>
      <c r="C66" s="2065"/>
      <c r="D66" s="1845">
        <f t="shared" si="9"/>
        <v>0</v>
      </c>
      <c r="E66" s="2015"/>
      <c r="F66" s="2087" t="str">
        <f>IF(B43&lt;=0,0,IF(ISTEXT(B66),B66,IF(ISBLANK(B66),"",(B66/B43)*H42)))</f>
        <v/>
      </c>
      <c r="G66" s="2018"/>
      <c r="H66" s="1998"/>
      <c r="I66" s="1995">
        <f t="shared" si="15"/>
        <v>0</v>
      </c>
      <c r="J66" s="2006">
        <f>(D66/B43)*H42</f>
        <v>0</v>
      </c>
      <c r="K66" s="2007"/>
      <c r="L66" s="2008">
        <f t="shared" si="10"/>
        <v>0</v>
      </c>
      <c r="N66" s="3263"/>
      <c r="O66" s="2064"/>
      <c r="P66" s="2065"/>
      <c r="Q66" s="1845">
        <f t="shared" si="11"/>
        <v>0</v>
      </c>
      <c r="R66" s="2015"/>
      <c r="S66" s="2087" t="str">
        <f>IF(O43&lt;=0,0,IF(ISTEXT(O66),O66,IF(ISBLANK(O66),"",(O66/O43)*U42)))</f>
        <v/>
      </c>
      <c r="T66" s="2018"/>
      <c r="U66" s="1998"/>
      <c r="V66" s="1995">
        <f t="shared" si="16"/>
        <v>0</v>
      </c>
      <c r="W66" s="2006">
        <f>(Q66/O43)*U42</f>
        <v>0</v>
      </c>
      <c r="X66" s="2007"/>
      <c r="Y66" s="2008">
        <f t="shared" si="12"/>
        <v>0</v>
      </c>
      <c r="AA66" s="3263"/>
      <c r="AB66" s="2064"/>
      <c r="AC66" s="2065"/>
      <c r="AD66" s="1845">
        <f t="shared" si="13"/>
        <v>0</v>
      </c>
      <c r="AE66" s="2015"/>
      <c r="AF66" s="2087" t="str">
        <f>IF(AB43&lt;=0,0,IF(ISTEXT(AB66),AB66,IF(ISBLANK(AB66),"",(AB66/AB43)*AH42)))</f>
        <v/>
      </c>
      <c r="AG66" s="2018"/>
      <c r="AH66" s="1998"/>
      <c r="AI66" s="1995">
        <f t="shared" si="17"/>
        <v>0</v>
      </c>
      <c r="AJ66" s="2006">
        <f>(AD66/AB43)*AH42</f>
        <v>0</v>
      </c>
      <c r="AK66" s="2007"/>
      <c r="AL66" s="2008">
        <f t="shared" si="14"/>
        <v>0</v>
      </c>
      <c r="AM66" s="1987"/>
      <c r="AN66" s="1987"/>
      <c r="AO66" s="3289" t="s">
        <v>7299</v>
      </c>
      <c r="AP66" s="3290"/>
      <c r="AQ66" s="3291"/>
      <c r="AR66" s="1978"/>
    </row>
    <row r="67" spans="1:44" s="245" customFormat="1" ht="15" customHeight="1">
      <c r="A67" s="3263"/>
      <c r="B67" s="1944" t="s">
        <v>6805</v>
      </c>
      <c r="C67" s="1945">
        <f>SUM(D47:D66)</f>
        <v>0.2</v>
      </c>
      <c r="D67" s="1945"/>
      <c r="E67" s="1946"/>
      <c r="F67" s="1946"/>
      <c r="G67" s="1946"/>
      <c r="H67" s="2085"/>
      <c r="I67" s="2086"/>
      <c r="J67" s="2010" t="s">
        <v>6797</v>
      </c>
      <c r="K67" s="2011" t="s">
        <v>6798</v>
      </c>
      <c r="L67" s="2012"/>
      <c r="N67" s="3263"/>
      <c r="O67" s="1944" t="s">
        <v>6805</v>
      </c>
      <c r="P67" s="1945">
        <f>SUM(Q47:Q66)</f>
        <v>0.2</v>
      </c>
      <c r="Q67" s="1945"/>
      <c r="R67" s="1946"/>
      <c r="S67" s="1946"/>
      <c r="T67" s="1946"/>
      <c r="U67" s="2085"/>
      <c r="V67" s="2086"/>
      <c r="W67" s="2010" t="s">
        <v>6797</v>
      </c>
      <c r="X67" s="2011" t="s">
        <v>6798</v>
      </c>
      <c r="Y67" s="2012"/>
      <c r="AA67" s="3263"/>
      <c r="AB67" s="1944" t="s">
        <v>6805</v>
      </c>
      <c r="AC67" s="1945">
        <f>SUM(AD47:AD66)</f>
        <v>0.2</v>
      </c>
      <c r="AD67" s="1945"/>
      <c r="AE67" s="1946"/>
      <c r="AF67" s="1946"/>
      <c r="AG67" s="1946"/>
      <c r="AH67" s="2085"/>
      <c r="AI67" s="2086"/>
      <c r="AJ67" s="2010" t="s">
        <v>6797</v>
      </c>
      <c r="AK67" s="2011" t="s">
        <v>6798</v>
      </c>
      <c r="AL67" s="2012"/>
      <c r="AN67" s="3244" t="s">
        <v>6755</v>
      </c>
      <c r="AO67" s="3192" t="s">
        <v>7300</v>
      </c>
      <c r="AP67" s="2252"/>
      <c r="AQ67" s="3193"/>
      <c r="AR67" s="1978"/>
    </row>
    <row r="68" spans="1:44" s="245" customFormat="1" ht="15" customHeight="1" thickBot="1">
      <c r="A68" s="3263"/>
      <c r="B68" s="3154" t="s">
        <v>7290</v>
      </c>
      <c r="C68" s="3154"/>
      <c r="D68" s="3154"/>
      <c r="E68" s="3154"/>
      <c r="F68" s="3156" t="s">
        <v>7294</v>
      </c>
      <c r="G68" s="3156"/>
      <c r="H68" s="3155"/>
      <c r="I68" s="3157" t="s">
        <v>7292</v>
      </c>
      <c r="J68" s="3155"/>
      <c r="K68" s="3157" t="s">
        <v>7293</v>
      </c>
      <c r="L68" s="3158"/>
      <c r="N68" s="3263"/>
      <c r="O68" s="3154" t="s">
        <v>7290</v>
      </c>
      <c r="P68" s="3154"/>
      <c r="Q68" s="3154"/>
      <c r="R68" s="3154"/>
      <c r="S68" s="3156" t="s">
        <v>7294</v>
      </c>
      <c r="T68" s="3156"/>
      <c r="U68" s="3155"/>
      <c r="V68" s="3157" t="s">
        <v>7292</v>
      </c>
      <c r="W68" s="3155"/>
      <c r="X68" s="3157" t="s">
        <v>7293</v>
      </c>
      <c r="Y68" s="3158"/>
      <c r="AA68" s="3263"/>
      <c r="AB68" s="3154" t="s">
        <v>7290</v>
      </c>
      <c r="AC68" s="3154"/>
      <c r="AD68" s="3154"/>
      <c r="AE68" s="3154"/>
      <c r="AF68" s="3156" t="s">
        <v>7294</v>
      </c>
      <c r="AG68" s="3156"/>
      <c r="AH68" s="3155"/>
      <c r="AI68" s="3157" t="s">
        <v>7292</v>
      </c>
      <c r="AJ68" s="3155"/>
      <c r="AK68" s="3157" t="s">
        <v>7293</v>
      </c>
      <c r="AL68" s="3158"/>
      <c r="AN68" s="3244"/>
      <c r="AO68" s="3194">
        <v>12</v>
      </c>
      <c r="AP68" s="1984">
        <v>12</v>
      </c>
      <c r="AQ68" s="3195">
        <v>12</v>
      </c>
      <c r="AR68" s="1989" t="s">
        <v>6757</v>
      </c>
    </row>
    <row r="69" spans="1:44" s="245" customFormat="1" ht="15" customHeight="1">
      <c r="A69" s="3277"/>
      <c r="B69" s="1990"/>
      <c r="C69" s="1990"/>
      <c r="D69" s="1990"/>
      <c r="E69" s="1990"/>
      <c r="F69" s="1990"/>
      <c r="G69" s="1991"/>
      <c r="H69" s="1991"/>
      <c r="I69" s="1916"/>
      <c r="J69" s="1916"/>
      <c r="K69" s="1916"/>
      <c r="L69" s="2009" t="s">
        <v>6807</v>
      </c>
      <c r="N69" s="3277"/>
      <c r="O69" s="1990"/>
      <c r="P69" s="1990"/>
      <c r="Q69" s="1990"/>
      <c r="R69" s="1990"/>
      <c r="S69" s="1990"/>
      <c r="T69" s="1991"/>
      <c r="U69" s="1991"/>
      <c r="V69" s="1916"/>
      <c r="W69" s="1916"/>
      <c r="X69" s="1916"/>
      <c r="Y69" s="2009" t="s">
        <v>6807</v>
      </c>
      <c r="AA69" s="3277"/>
      <c r="AB69" s="1990"/>
      <c r="AC69" s="1990"/>
      <c r="AD69" s="1990"/>
      <c r="AE69" s="1990"/>
      <c r="AF69" s="1990"/>
      <c r="AG69" s="1991"/>
      <c r="AH69" s="1991"/>
      <c r="AI69" s="1916"/>
      <c r="AJ69" s="1916"/>
      <c r="AK69" s="1916"/>
      <c r="AL69" s="2009" t="s">
        <v>6807</v>
      </c>
      <c r="AN69" s="3244"/>
      <c r="AO69" s="1988"/>
      <c r="AP69" s="1988"/>
      <c r="AQ69" s="1988"/>
      <c r="AR69" s="1978"/>
    </row>
    <row r="70" spans="1:44" s="245" customFormat="1" ht="15" customHeight="1" thickBot="1">
      <c r="A70" s="3264"/>
      <c r="B70" s="1972">
        <v>7</v>
      </c>
      <c r="C70" s="1972">
        <v>7</v>
      </c>
      <c r="D70" s="1972">
        <v>0.67</v>
      </c>
      <c r="E70" s="1972">
        <v>21</v>
      </c>
      <c r="F70" s="1972">
        <v>5</v>
      </c>
      <c r="G70" s="1972">
        <v>7</v>
      </c>
      <c r="H70" s="1972">
        <v>10</v>
      </c>
      <c r="I70" s="1972">
        <v>10</v>
      </c>
      <c r="J70" s="1972">
        <v>10</v>
      </c>
      <c r="K70" s="1972">
        <v>10</v>
      </c>
      <c r="L70" s="1973">
        <v>10</v>
      </c>
      <c r="N70" s="3264"/>
      <c r="O70" s="1972">
        <v>7</v>
      </c>
      <c r="P70" s="1972">
        <v>7</v>
      </c>
      <c r="Q70" s="1972">
        <v>0.67</v>
      </c>
      <c r="R70" s="1972">
        <v>21</v>
      </c>
      <c r="S70" s="1972">
        <v>5</v>
      </c>
      <c r="T70" s="1972">
        <v>7</v>
      </c>
      <c r="U70" s="1972">
        <v>10</v>
      </c>
      <c r="V70" s="1972">
        <v>10</v>
      </c>
      <c r="W70" s="1972">
        <v>10</v>
      </c>
      <c r="X70" s="1972">
        <v>10</v>
      </c>
      <c r="Y70" s="1973">
        <v>10</v>
      </c>
      <c r="AA70" s="3264"/>
      <c r="AB70" s="1972">
        <v>7</v>
      </c>
      <c r="AC70" s="1972">
        <v>7</v>
      </c>
      <c r="AD70" s="1972">
        <v>0.67</v>
      </c>
      <c r="AE70" s="1972">
        <v>21</v>
      </c>
      <c r="AF70" s="1972">
        <v>5</v>
      </c>
      <c r="AG70" s="1972">
        <v>7</v>
      </c>
      <c r="AH70" s="1972">
        <v>10</v>
      </c>
      <c r="AI70" s="1972">
        <v>10</v>
      </c>
      <c r="AJ70" s="1972">
        <v>10</v>
      </c>
      <c r="AK70" s="1972">
        <v>10</v>
      </c>
      <c r="AL70" s="1973">
        <v>10</v>
      </c>
      <c r="AN70" s="3244"/>
      <c r="AO70" s="1988"/>
      <c r="AP70" s="1988"/>
      <c r="AQ70" s="1988"/>
      <c r="AR70" s="1978"/>
    </row>
    <row r="71" spans="1:44" ht="12.75" customHeight="1" thickBot="1">
      <c r="AN71" s="248"/>
      <c r="AO71" s="1988"/>
      <c r="AP71" s="1988"/>
      <c r="AQ71" s="1988"/>
      <c r="AR71" s="1978"/>
    </row>
    <row r="72" spans="1:44" ht="15" customHeight="1">
      <c r="A72" s="3350" t="s">
        <v>62</v>
      </c>
      <c r="B72" s="3348" t="str">
        <f>B2</f>
        <v>RECETTES DE ?</v>
      </c>
      <c r="C72" s="3283"/>
      <c r="D72" s="3283"/>
      <c r="E72" s="3283"/>
      <c r="F72" s="3283"/>
      <c r="G72" s="3283"/>
      <c r="H72" s="3283"/>
      <c r="I72" s="3283"/>
      <c r="J72" s="3283"/>
      <c r="K72" s="3283"/>
      <c r="L72" s="3283"/>
      <c r="M72" s="3283"/>
      <c r="N72" s="3283"/>
      <c r="O72" s="3283"/>
      <c r="P72" s="3283"/>
      <c r="Q72" s="3283"/>
      <c r="R72" s="3283"/>
      <c r="S72" s="3283"/>
      <c r="T72" s="3283"/>
      <c r="U72" s="3283"/>
      <c r="V72" s="3283"/>
      <c r="W72" s="3283"/>
      <c r="X72" s="3283"/>
      <c r="Y72" s="3283"/>
      <c r="Z72" s="3283"/>
      <c r="AA72" s="3283"/>
      <c r="AB72" s="3283"/>
      <c r="AC72" s="3283"/>
      <c r="AD72" s="3283"/>
      <c r="AE72" s="3283"/>
      <c r="AF72" s="3283"/>
      <c r="AG72" s="3283"/>
      <c r="AH72" s="3283"/>
      <c r="AI72" s="3283"/>
      <c r="AJ72" s="3283"/>
      <c r="AK72" s="3283"/>
      <c r="AL72" s="3284"/>
      <c r="AO72" s="1988"/>
      <c r="AP72" s="1988"/>
      <c r="AQ72" s="1988"/>
      <c r="AR72" s="1978"/>
    </row>
    <row r="73" spans="1:44" ht="15" customHeight="1">
      <c r="A73" s="3351"/>
      <c r="B73" s="3349"/>
      <c r="C73" s="3285"/>
      <c r="D73" s="3285"/>
      <c r="E73" s="3285"/>
      <c r="F73" s="3285"/>
      <c r="G73" s="3285"/>
      <c r="H73" s="3285"/>
      <c r="I73" s="3285"/>
      <c r="J73" s="3285"/>
      <c r="K73" s="3285"/>
      <c r="L73" s="3285"/>
      <c r="M73" s="3285"/>
      <c r="N73" s="3285"/>
      <c r="O73" s="3285"/>
      <c r="P73" s="3285"/>
      <c r="Q73" s="3285"/>
      <c r="R73" s="3285"/>
      <c r="S73" s="3285"/>
      <c r="T73" s="3285"/>
      <c r="U73" s="3285"/>
      <c r="V73" s="3285"/>
      <c r="W73" s="3285"/>
      <c r="X73" s="3285"/>
      <c r="Y73" s="3285"/>
      <c r="Z73" s="3285"/>
      <c r="AA73" s="3285"/>
      <c r="AB73" s="3285"/>
      <c r="AC73" s="3285"/>
      <c r="AD73" s="3285"/>
      <c r="AE73" s="3285"/>
      <c r="AF73" s="3285"/>
      <c r="AG73" s="3285"/>
      <c r="AH73" s="3285"/>
      <c r="AI73" s="3285"/>
      <c r="AJ73" s="3285"/>
      <c r="AK73" s="3285"/>
      <c r="AL73" s="3286"/>
      <c r="AO73" s="1988"/>
      <c r="AP73" s="1988"/>
      <c r="AQ73" s="1988"/>
      <c r="AR73" s="1978"/>
    </row>
    <row r="74" spans="1:44" ht="15" customHeight="1" thickBot="1">
      <c r="A74" s="3351"/>
      <c r="B74" s="3352" t="str">
        <f>B4</f>
        <v>Auteur : QUI ?</v>
      </c>
      <c r="C74" s="3353"/>
      <c r="D74" s="3353"/>
      <c r="E74" s="3353"/>
      <c r="F74" s="3353"/>
      <c r="G74" s="3353"/>
      <c r="H74" s="3353"/>
      <c r="I74" s="3353"/>
      <c r="J74" s="3353"/>
      <c r="K74" s="3353"/>
      <c r="L74" s="3353"/>
      <c r="M74" s="3353"/>
      <c r="N74" s="3353"/>
      <c r="O74" s="3353"/>
      <c r="P74" s="3353"/>
      <c r="Q74" s="3353"/>
      <c r="R74" s="3353"/>
      <c r="S74" s="3353"/>
      <c r="T74" s="3353"/>
      <c r="U74" s="3353"/>
      <c r="V74" s="3353"/>
      <c r="W74" s="3353"/>
      <c r="X74" s="3353"/>
      <c r="Y74" s="3353"/>
      <c r="Z74" s="3353"/>
      <c r="AA74" s="3353"/>
      <c r="AB74" s="3353"/>
      <c r="AC74" s="3353"/>
      <c r="AD74" s="1859"/>
      <c r="AE74" s="1859"/>
      <c r="AF74" s="1858" t="s">
        <v>0</v>
      </c>
      <c r="AG74" s="3287">
        <f ca="1">NOW()</f>
        <v>44676.419863541669</v>
      </c>
      <c r="AH74" s="3287"/>
      <c r="AI74" s="3287"/>
      <c r="AJ74" s="3287"/>
      <c r="AK74" s="3287"/>
      <c r="AL74" s="3288"/>
      <c r="AO74" s="1988"/>
      <c r="AP74" s="1988"/>
      <c r="AQ74" s="1988"/>
      <c r="AR74" s="1989"/>
    </row>
    <row r="75" spans="1:44" ht="15" customHeight="1">
      <c r="B75" s="1922" t="s">
        <v>127</v>
      </c>
      <c r="C75" s="1923" t="str">
        <f ca="1">CELL("nomfichier")</f>
        <v>E:\0-UPRT\1-UPRT.FR-SITE-WEB\ff-fiches-fabrications\ff-fiches-fabrication-maj-08-2020\12.colonnes\[FP.12.colonnes.B.xlsx]Nota</v>
      </c>
      <c r="D75" s="1923"/>
      <c r="E75" s="1913"/>
      <c r="F75" s="1913"/>
      <c r="G75" s="1913"/>
      <c r="H75" s="1913"/>
      <c r="I75" s="1913"/>
      <c r="J75" s="1913"/>
      <c r="K75" s="245"/>
      <c r="L75" s="1913"/>
      <c r="M75" s="1913"/>
      <c r="N75" s="1913"/>
      <c r="O75" s="1913"/>
      <c r="P75" s="1913"/>
      <c r="Q75" s="1909"/>
      <c r="R75" s="1909"/>
      <c r="S75" s="1913"/>
      <c r="T75" s="1909"/>
      <c r="U75" s="1909"/>
      <c r="V75" s="1909"/>
      <c r="AE75" s="245"/>
      <c r="AO75" s="1988"/>
      <c r="AP75" s="1988"/>
      <c r="AQ75" s="1988"/>
      <c r="AR75" s="2024"/>
    </row>
    <row r="76" spans="1:44" s="245" customFormat="1" ht="15" customHeight="1">
      <c r="A76" s="3343" t="s">
        <v>62</v>
      </c>
      <c r="B76" s="3345" t="str">
        <f>B6</f>
        <v>NOM DE LA RECETTE 20 lignes de produits</v>
      </c>
      <c r="C76" s="3345"/>
      <c r="D76" s="3345"/>
      <c r="E76" s="3345"/>
      <c r="F76" s="3345"/>
      <c r="G76" s="3345"/>
      <c r="H76" s="3345"/>
      <c r="I76" s="3345"/>
      <c r="J76" s="3345"/>
      <c r="K76" s="3345"/>
      <c r="L76" s="3346" t="str">
        <f>L6</f>
        <v>?</v>
      </c>
      <c r="M76" s="1950"/>
      <c r="N76" s="3343" t="s">
        <v>62</v>
      </c>
      <c r="O76" s="3345" t="str">
        <f>O6</f>
        <v>NOM DE LA RECETTE 20 lignes de produits</v>
      </c>
      <c r="P76" s="3345"/>
      <c r="Q76" s="3345"/>
      <c r="R76" s="3345"/>
      <c r="S76" s="3345"/>
      <c r="T76" s="3345"/>
      <c r="U76" s="3345"/>
      <c r="V76" s="3345"/>
      <c r="W76" s="3345"/>
      <c r="X76" s="3345"/>
      <c r="Y76" s="3346" t="str">
        <f>Y6</f>
        <v>?</v>
      </c>
      <c r="Z76" s="1950"/>
      <c r="AA76" s="3343" t="s">
        <v>62</v>
      </c>
      <c r="AB76" s="3345" t="str">
        <f>AB6</f>
        <v>NOM DE LA RECETTE 20 lignes de produits</v>
      </c>
      <c r="AC76" s="3345"/>
      <c r="AD76" s="3345"/>
      <c r="AE76" s="3345"/>
      <c r="AF76" s="3345"/>
      <c r="AG76" s="3345"/>
      <c r="AH76" s="3345"/>
      <c r="AI76" s="3345"/>
      <c r="AJ76" s="3345"/>
      <c r="AK76" s="3345"/>
      <c r="AL76" s="3346" t="str">
        <f>AL6</f>
        <v>?</v>
      </c>
      <c r="AM76" s="1950"/>
      <c r="AN76" s="1988"/>
      <c r="AO76" s="1988"/>
      <c r="AP76" s="1988"/>
      <c r="AQ76" s="1988"/>
      <c r="AR76" s="1978"/>
    </row>
    <row r="77" spans="1:44" s="245" customFormat="1" ht="15" customHeight="1">
      <c r="A77" s="3344"/>
      <c r="B77" s="3239"/>
      <c r="C77" s="3239"/>
      <c r="D77" s="3239"/>
      <c r="E77" s="3239"/>
      <c r="F77" s="3239"/>
      <c r="G77" s="3239"/>
      <c r="H77" s="3239"/>
      <c r="I77" s="3239"/>
      <c r="J77" s="3239"/>
      <c r="K77" s="3239"/>
      <c r="L77" s="3347"/>
      <c r="M77" s="1950"/>
      <c r="N77" s="3344"/>
      <c r="O77" s="3239"/>
      <c r="P77" s="3239"/>
      <c r="Q77" s="3239"/>
      <c r="R77" s="3239"/>
      <c r="S77" s="3239"/>
      <c r="T77" s="3239"/>
      <c r="U77" s="3239"/>
      <c r="V77" s="3239"/>
      <c r="W77" s="3239"/>
      <c r="X77" s="3239"/>
      <c r="Y77" s="3347"/>
      <c r="Z77" s="1950"/>
      <c r="AA77" s="3344"/>
      <c r="AB77" s="3239"/>
      <c r="AC77" s="3239"/>
      <c r="AD77" s="3239"/>
      <c r="AE77" s="3239"/>
      <c r="AF77" s="3239"/>
      <c r="AG77" s="3239"/>
      <c r="AH77" s="3239"/>
      <c r="AI77" s="3239"/>
      <c r="AJ77" s="3239"/>
      <c r="AK77" s="3239"/>
      <c r="AL77" s="3347"/>
      <c r="AM77" s="1950"/>
      <c r="AN77" s="1987"/>
      <c r="AO77" s="1988"/>
      <c r="AP77" s="1988"/>
      <c r="AQ77" s="1988"/>
      <c r="AR77" s="1978"/>
    </row>
    <row r="78" spans="1:44" s="245" customFormat="1" ht="15" customHeight="1">
      <c r="A78" s="3341" t="str">
        <f>B76</f>
        <v>NOM DE LA RECETTE 20 lignes de produits</v>
      </c>
      <c r="B78" s="1967" t="s">
        <v>6748</v>
      </c>
      <c r="C78" s="1968" t="str">
        <f>C8</f>
        <v>QUI ?</v>
      </c>
      <c r="D78" s="1968"/>
      <c r="E78" s="1969"/>
      <c r="F78" s="1969"/>
      <c r="G78" s="1969"/>
      <c r="H78" s="1969"/>
      <c r="I78" s="1969"/>
      <c r="J78" s="1969"/>
      <c r="K78" s="1969"/>
      <c r="L78" s="1971" t="s">
        <v>1762</v>
      </c>
      <c r="M78" s="1951"/>
      <c r="N78" s="3341" t="str">
        <f>O76</f>
        <v>NOM DE LA RECETTE 20 lignes de produits</v>
      </c>
      <c r="O78" s="1967" t="s">
        <v>6748</v>
      </c>
      <c r="P78" s="1968" t="str">
        <f>P8</f>
        <v>QUI ?</v>
      </c>
      <c r="Q78" s="1968"/>
      <c r="R78" s="1969"/>
      <c r="S78" s="1969"/>
      <c r="T78" s="1969"/>
      <c r="U78" s="1969"/>
      <c r="V78" s="1969"/>
      <c r="W78" s="1969"/>
      <c r="X78" s="1969"/>
      <c r="Y78" s="1971" t="s">
        <v>1762</v>
      </c>
      <c r="Z78" s="1952"/>
      <c r="AA78" s="3341" t="str">
        <f>AB76</f>
        <v>NOM DE LA RECETTE 20 lignes de produits</v>
      </c>
      <c r="AB78" s="1967" t="s">
        <v>6748</v>
      </c>
      <c r="AC78" s="1968" t="str">
        <f>AC8</f>
        <v>QUI ?</v>
      </c>
      <c r="AD78" s="1968"/>
      <c r="AE78" s="1969"/>
      <c r="AF78" s="1969"/>
      <c r="AG78" s="1969"/>
      <c r="AH78" s="1969"/>
      <c r="AI78" s="1969"/>
      <c r="AJ78" s="1969"/>
      <c r="AK78" s="1969"/>
      <c r="AL78" s="1971" t="s">
        <v>1762</v>
      </c>
      <c r="AM78" s="1952"/>
      <c r="AN78" s="1988"/>
      <c r="AO78" s="1988"/>
      <c r="AP78" s="1988"/>
      <c r="AQ78" s="1988"/>
      <c r="AR78" s="1978"/>
    </row>
    <row r="79" spans="1:44" s="245" customFormat="1" ht="15" customHeight="1">
      <c r="A79" s="3341"/>
      <c r="B79" s="3164"/>
      <c r="C79" s="3165"/>
      <c r="D79" s="3166"/>
      <c r="E79" s="3167"/>
      <c r="F79" s="3166"/>
      <c r="G79" s="3168"/>
      <c r="H79" s="3165"/>
      <c r="I79" s="3166"/>
      <c r="J79" s="3169"/>
      <c r="K79" s="3170"/>
      <c r="L79" s="3171"/>
      <c r="M79" s="1953"/>
      <c r="N79" s="3341"/>
      <c r="O79" s="3164"/>
      <c r="P79" s="3165"/>
      <c r="Q79" s="3166"/>
      <c r="R79" s="3167"/>
      <c r="S79" s="3166"/>
      <c r="T79" s="3168"/>
      <c r="U79" s="3165"/>
      <c r="V79" s="3166"/>
      <c r="W79" s="3169"/>
      <c r="X79" s="3170"/>
      <c r="Y79" s="3171"/>
      <c r="Z79" s="1954"/>
      <c r="AA79" s="3341"/>
      <c r="AB79" s="3164"/>
      <c r="AC79" s="3165"/>
      <c r="AD79" s="3166"/>
      <c r="AE79" s="3167"/>
      <c r="AF79" s="3166"/>
      <c r="AG79" s="3168"/>
      <c r="AH79" s="3165"/>
      <c r="AI79" s="3166"/>
      <c r="AJ79" s="3169"/>
      <c r="AK79" s="3170"/>
      <c r="AL79" s="3171"/>
      <c r="AM79" s="1954"/>
      <c r="AN79" s="1987"/>
      <c r="AO79" s="1988"/>
      <c r="AP79" s="1988"/>
      <c r="AQ79" s="1988"/>
      <c r="AR79" s="1978"/>
    </row>
    <row r="80" spans="1:44" s="245" customFormat="1" ht="15" customHeight="1">
      <c r="A80" s="3341"/>
      <c r="B80" s="3050">
        <v>3.472222222222222E-3</v>
      </c>
      <c r="C80" s="3160" t="s">
        <v>7287</v>
      </c>
      <c r="D80" s="3161"/>
      <c r="E80" s="248"/>
      <c r="F80" s="3161" t="s">
        <v>7288</v>
      </c>
      <c r="G80" s="3051">
        <v>1.0416666666666666E-2</v>
      </c>
      <c r="H80" s="3160"/>
      <c r="I80" s="3161" t="s">
        <v>7289</v>
      </c>
      <c r="J80" s="3159">
        <v>2.0833333333333332E-2</v>
      </c>
      <c r="K80" s="3162" t="s">
        <v>378</v>
      </c>
      <c r="L80" s="3163">
        <f>B80+G80+J80</f>
        <v>3.4722222222222224E-2</v>
      </c>
      <c r="M80" s="1955"/>
      <c r="N80" s="3341"/>
      <c r="O80" s="3050">
        <v>3.472222222222222E-3</v>
      </c>
      <c r="P80" s="3160" t="s">
        <v>7287</v>
      </c>
      <c r="Q80" s="3161"/>
      <c r="R80" s="248"/>
      <c r="S80" s="3161" t="s">
        <v>7288</v>
      </c>
      <c r="T80" s="3051">
        <v>1.0416666666666666E-2</v>
      </c>
      <c r="U80" s="3160"/>
      <c r="V80" s="3161" t="s">
        <v>7289</v>
      </c>
      <c r="W80" s="3159">
        <v>2.0833333333333332E-2</v>
      </c>
      <c r="X80" s="3162" t="s">
        <v>378</v>
      </c>
      <c r="Y80" s="3163">
        <f>O80+T80+W80</f>
        <v>3.4722222222222224E-2</v>
      </c>
      <c r="Z80" s="1956"/>
      <c r="AA80" s="3341"/>
      <c r="AB80" s="3050">
        <v>3.472222222222222E-3</v>
      </c>
      <c r="AC80" s="3160" t="s">
        <v>7287</v>
      </c>
      <c r="AD80" s="3161"/>
      <c r="AE80" s="248"/>
      <c r="AF80" s="3161" t="s">
        <v>7288</v>
      </c>
      <c r="AG80" s="3051">
        <v>1.0416666666666666E-2</v>
      </c>
      <c r="AH80" s="3160"/>
      <c r="AI80" s="3161" t="s">
        <v>7289</v>
      </c>
      <c r="AJ80" s="3159">
        <v>2.0833333333333332E-2</v>
      </c>
      <c r="AK80" s="3162" t="s">
        <v>378</v>
      </c>
      <c r="AL80" s="3163">
        <f>AB80+AG80+AJ80</f>
        <v>3.4722222222222224E-2</v>
      </c>
      <c r="AM80" s="1957"/>
      <c r="AN80" s="1988"/>
      <c r="AO80" s="1988"/>
      <c r="AP80" s="1988"/>
      <c r="AQ80" s="1988"/>
      <c r="AR80" s="1978"/>
    </row>
    <row r="81" spans="1:44" s="245" customFormat="1" ht="15" customHeight="1">
      <c r="A81" s="3341"/>
      <c r="B81" s="2066">
        <v>0</v>
      </c>
      <c r="C81" s="2067" t="s">
        <v>338</v>
      </c>
      <c r="D81" s="2067"/>
      <c r="E81" s="2068"/>
      <c r="F81" s="2068"/>
      <c r="G81" s="2068"/>
      <c r="H81" s="2068"/>
      <c r="I81" s="2068"/>
      <c r="J81" s="2068"/>
      <c r="K81" s="2068"/>
      <c r="L81" s="2071"/>
      <c r="M81" s="1958"/>
      <c r="N81" s="3341"/>
      <c r="O81" s="2066">
        <v>0</v>
      </c>
      <c r="P81" s="2067" t="s">
        <v>338</v>
      </c>
      <c r="Q81" s="2067"/>
      <c r="R81" s="2068"/>
      <c r="S81" s="2068"/>
      <c r="T81" s="2068"/>
      <c r="U81" s="2068"/>
      <c r="V81" s="2068"/>
      <c r="W81" s="2068"/>
      <c r="X81" s="2068"/>
      <c r="Y81" s="2071"/>
      <c r="Z81" s="1959"/>
      <c r="AA81" s="3341"/>
      <c r="AB81" s="2066">
        <v>0</v>
      </c>
      <c r="AC81" s="2067" t="s">
        <v>338</v>
      </c>
      <c r="AD81" s="2067"/>
      <c r="AE81" s="2068"/>
      <c r="AF81" s="2068"/>
      <c r="AG81" s="2068"/>
      <c r="AH81" s="2068"/>
      <c r="AI81" s="2068"/>
      <c r="AJ81" s="2068"/>
      <c r="AK81" s="2068"/>
      <c r="AL81" s="2071"/>
      <c r="AM81" s="1954"/>
      <c r="AN81" s="1987"/>
      <c r="AO81" s="1988"/>
      <c r="AP81" s="1988"/>
      <c r="AQ81" s="1988"/>
      <c r="AR81" s="1978"/>
    </row>
    <row r="82" spans="1:44" s="245" customFormat="1" ht="15" customHeight="1">
      <c r="A82" s="3341"/>
      <c r="B82" s="1942" t="str">
        <f>IF(ISBLANK(C82),"",LARGE(B81:B81,1)+1)</f>
        <v/>
      </c>
      <c r="C82" s="1943"/>
      <c r="D82" s="1943"/>
      <c r="E82" s="1943"/>
      <c r="F82" s="1943"/>
      <c r="G82" s="1943"/>
      <c r="H82" s="1943"/>
      <c r="I82" s="1943"/>
      <c r="J82" s="1943"/>
      <c r="K82" s="1943"/>
      <c r="L82" s="2019"/>
      <c r="M82" s="1960"/>
      <c r="N82" s="3341"/>
      <c r="O82" s="1942" t="str">
        <f>IF(ISBLANK(P82),"",LARGE(O81:O81,1)+1)</f>
        <v/>
      </c>
      <c r="P82" s="1943"/>
      <c r="Q82" s="1943"/>
      <c r="R82" s="1943"/>
      <c r="S82" s="1943"/>
      <c r="T82" s="1943"/>
      <c r="U82" s="1943"/>
      <c r="V82" s="1943"/>
      <c r="W82" s="1943"/>
      <c r="X82" s="1943"/>
      <c r="Y82" s="2019"/>
      <c r="Z82" s="1961"/>
      <c r="AA82" s="3341"/>
      <c r="AB82" s="1942" t="str">
        <f>IF(ISBLANK(AC82),"",LARGE(AB81:AB81,1)+1)</f>
        <v/>
      </c>
      <c r="AC82" s="1943"/>
      <c r="AD82" s="1943"/>
      <c r="AE82" s="1943"/>
      <c r="AF82" s="1943"/>
      <c r="AG82" s="1943"/>
      <c r="AH82" s="1943"/>
      <c r="AI82" s="1943"/>
      <c r="AJ82" s="1943"/>
      <c r="AK82" s="1943"/>
      <c r="AL82" s="2019"/>
      <c r="AM82" s="1961"/>
      <c r="AN82" s="1988"/>
      <c r="AO82" s="1988"/>
      <c r="AP82" s="1988"/>
      <c r="AQ82" s="1988"/>
      <c r="AR82" s="1978"/>
    </row>
    <row r="83" spans="1:44" s="245" customFormat="1" ht="15" customHeight="1">
      <c r="A83" s="3341"/>
      <c r="B83" s="1942" t="str">
        <f>IF(ISBLANK(C83),"",LARGE(B81:B82,1)+1)</f>
        <v/>
      </c>
      <c r="C83" s="1943"/>
      <c r="D83" s="1943"/>
      <c r="E83" s="1943"/>
      <c r="F83" s="1943"/>
      <c r="G83" s="1943"/>
      <c r="H83" s="1943"/>
      <c r="I83" s="1943"/>
      <c r="J83" s="1943"/>
      <c r="K83" s="1943"/>
      <c r="L83" s="2019"/>
      <c r="M83" s="1960"/>
      <c r="N83" s="3341"/>
      <c r="O83" s="1942" t="str">
        <f>IF(ISBLANK(P83),"",LARGE(O81:O82,1)+1)</f>
        <v/>
      </c>
      <c r="P83" s="1943"/>
      <c r="Q83" s="1943"/>
      <c r="R83" s="1943"/>
      <c r="S83" s="1943"/>
      <c r="T83" s="1943"/>
      <c r="U83" s="1943"/>
      <c r="V83" s="1943"/>
      <c r="W83" s="1943"/>
      <c r="X83" s="1943"/>
      <c r="Y83" s="2019"/>
      <c r="Z83" s="1961"/>
      <c r="AA83" s="3341"/>
      <c r="AB83" s="1942" t="str">
        <f>IF(ISBLANK(AC83),"",LARGE(AB81:AB82,1)+1)</f>
        <v/>
      </c>
      <c r="AC83" s="1943"/>
      <c r="AD83" s="1943"/>
      <c r="AE83" s="1943"/>
      <c r="AF83" s="1943"/>
      <c r="AG83" s="1943"/>
      <c r="AH83" s="1943"/>
      <c r="AI83" s="1943"/>
      <c r="AJ83" s="1943"/>
      <c r="AK83" s="1943"/>
      <c r="AL83" s="2019"/>
      <c r="AM83" s="1961"/>
      <c r="AN83" s="1987"/>
    </row>
    <row r="84" spans="1:44" s="245" customFormat="1" ht="15" customHeight="1">
      <c r="A84" s="3341"/>
      <c r="B84" s="1942" t="str">
        <f>IF(ISBLANK(C84),"",LARGE(B81:B83,1)+1)</f>
        <v/>
      </c>
      <c r="C84" s="1943"/>
      <c r="D84" s="1943"/>
      <c r="E84" s="1943"/>
      <c r="F84" s="1943"/>
      <c r="G84" s="1943"/>
      <c r="H84" s="1943"/>
      <c r="I84" s="1943"/>
      <c r="J84" s="1943"/>
      <c r="K84" s="1943"/>
      <c r="L84" s="2019"/>
      <c r="M84" s="1960"/>
      <c r="N84" s="3341"/>
      <c r="O84" s="1942" t="str">
        <f>IF(ISBLANK(P84),"",LARGE(O81:O83,1)+1)</f>
        <v/>
      </c>
      <c r="P84" s="1943"/>
      <c r="Q84" s="1943"/>
      <c r="R84" s="1943"/>
      <c r="S84" s="1943"/>
      <c r="T84" s="1943"/>
      <c r="U84" s="1943"/>
      <c r="V84" s="1943"/>
      <c r="W84" s="1943"/>
      <c r="X84" s="1943"/>
      <c r="Y84" s="2019"/>
      <c r="Z84" s="1961"/>
      <c r="AA84" s="3341"/>
      <c r="AB84" s="1942" t="str">
        <f>IF(ISBLANK(AC84),"",LARGE(AB81:AB83,1)+1)</f>
        <v/>
      </c>
      <c r="AC84" s="1943"/>
      <c r="AD84" s="1943"/>
      <c r="AE84" s="1943"/>
      <c r="AF84" s="1943"/>
      <c r="AG84" s="1943"/>
      <c r="AH84" s="1943"/>
      <c r="AI84" s="1943"/>
      <c r="AJ84" s="1943"/>
      <c r="AK84" s="1943"/>
      <c r="AL84" s="2019"/>
      <c r="AM84" s="1961"/>
      <c r="AN84" s="1988"/>
      <c r="AO84" s="3326" t="s">
        <v>6758</v>
      </c>
      <c r="AP84" s="3327"/>
      <c r="AQ84" s="3327"/>
      <c r="AR84" s="3328"/>
    </row>
    <row r="85" spans="1:44" s="245" customFormat="1" ht="15" customHeight="1">
      <c r="A85" s="3341"/>
      <c r="B85" s="1942" t="str">
        <f>IF(ISBLANK(C85),"",LARGE(B81:B84,1)+1)</f>
        <v/>
      </c>
      <c r="C85" s="1943"/>
      <c r="D85" s="1943"/>
      <c r="E85" s="1943"/>
      <c r="F85" s="1943"/>
      <c r="G85" s="1943"/>
      <c r="H85" s="1943"/>
      <c r="I85" s="1943"/>
      <c r="J85" s="1943"/>
      <c r="K85" s="1943"/>
      <c r="L85" s="2019"/>
      <c r="M85" s="1960"/>
      <c r="N85" s="3341"/>
      <c r="O85" s="1942" t="str">
        <f>IF(ISBLANK(P85),"",LARGE(O81:O84,1)+1)</f>
        <v/>
      </c>
      <c r="P85" s="1943"/>
      <c r="Q85" s="1943"/>
      <c r="R85" s="1943"/>
      <c r="S85" s="1943"/>
      <c r="T85" s="1943"/>
      <c r="U85" s="1943"/>
      <c r="V85" s="1943"/>
      <c r="W85" s="1943"/>
      <c r="X85" s="1943"/>
      <c r="Y85" s="2019"/>
      <c r="Z85" s="1961"/>
      <c r="AA85" s="3341"/>
      <c r="AB85" s="1942" t="str">
        <f>IF(ISBLANK(AC85),"",LARGE(AB81:AB84,1)+1)</f>
        <v/>
      </c>
      <c r="AC85" s="1943"/>
      <c r="AD85" s="1943"/>
      <c r="AE85" s="1943"/>
      <c r="AF85" s="1943"/>
      <c r="AG85" s="1943"/>
      <c r="AH85" s="1943"/>
      <c r="AI85" s="1943"/>
      <c r="AJ85" s="1943"/>
      <c r="AK85" s="1943"/>
      <c r="AL85" s="2019"/>
      <c r="AM85" s="1962"/>
      <c r="AN85" s="1987"/>
      <c r="AO85" s="3329"/>
      <c r="AP85" s="3330"/>
      <c r="AQ85" s="3330"/>
      <c r="AR85" s="3331"/>
    </row>
    <row r="86" spans="1:44" s="245" customFormat="1" ht="15" customHeight="1">
      <c r="A86" s="3341"/>
      <c r="B86" s="1942">
        <f>IF(ISBLANK(C86),"",LARGE(B81:B85,1)+1)</f>
        <v>1</v>
      </c>
      <c r="C86" s="1943" t="s">
        <v>6788</v>
      </c>
      <c r="D86" s="1943"/>
      <c r="E86" s="1943"/>
      <c r="F86" s="1943"/>
      <c r="G86" s="1943"/>
      <c r="H86" s="1943"/>
      <c r="I86" s="1943"/>
      <c r="J86" s="1943"/>
      <c r="K86" s="1943"/>
      <c r="L86" s="2019"/>
      <c r="M86" s="1960"/>
      <c r="N86" s="3341"/>
      <c r="O86" s="1942">
        <f>IF(ISBLANK(P86),"",LARGE(O81:O85,1)+1)</f>
        <v>1</v>
      </c>
      <c r="P86" s="1943" t="s">
        <v>6788</v>
      </c>
      <c r="Q86" s="1943"/>
      <c r="R86" s="1943"/>
      <c r="S86" s="1943"/>
      <c r="T86" s="1943"/>
      <c r="U86" s="1943"/>
      <c r="V86" s="1943"/>
      <c r="W86" s="1943"/>
      <c r="X86" s="1943"/>
      <c r="Y86" s="2019"/>
      <c r="Z86" s="1961"/>
      <c r="AA86" s="3341"/>
      <c r="AB86" s="1942">
        <f>IF(ISBLANK(AC86),"",LARGE(AB81:AB85,1)+1)</f>
        <v>1</v>
      </c>
      <c r="AC86" s="1943" t="s">
        <v>6788</v>
      </c>
      <c r="AD86" s="1943"/>
      <c r="AE86" s="1943"/>
      <c r="AF86" s="1943"/>
      <c r="AG86" s="1943"/>
      <c r="AH86" s="1943"/>
      <c r="AI86" s="1943"/>
      <c r="AJ86" s="1943"/>
      <c r="AK86" s="1943"/>
      <c r="AL86" s="2019"/>
      <c r="AM86" s="1962"/>
      <c r="AN86" s="1988"/>
      <c r="AO86" s="3329"/>
      <c r="AP86" s="3330"/>
      <c r="AQ86" s="3330"/>
      <c r="AR86" s="3331"/>
    </row>
    <row r="87" spans="1:44" s="245" customFormat="1" ht="15" customHeight="1">
      <c r="A87" s="3341"/>
      <c r="B87" s="1942" t="str">
        <f>IF(ISBLANK(C87),"",LARGE(B81:B86,1)+1)</f>
        <v/>
      </c>
      <c r="C87" s="1943"/>
      <c r="D87" s="1943"/>
      <c r="E87" s="1943"/>
      <c r="F87" s="1943"/>
      <c r="G87" s="1943"/>
      <c r="H87" s="1943"/>
      <c r="I87" s="1943"/>
      <c r="J87" s="1943"/>
      <c r="K87" s="1943"/>
      <c r="L87" s="2019"/>
      <c r="M87" s="1960"/>
      <c r="N87" s="3341"/>
      <c r="O87" s="1942" t="str">
        <f>IF(ISBLANK(P87),"",LARGE(O81:O86,1)+1)</f>
        <v/>
      </c>
      <c r="P87" s="1943"/>
      <c r="Q87" s="1943"/>
      <c r="R87" s="1943"/>
      <c r="S87" s="1943"/>
      <c r="T87" s="1943"/>
      <c r="U87" s="1943"/>
      <c r="V87" s="1943"/>
      <c r="W87" s="1943"/>
      <c r="X87" s="1943"/>
      <c r="Y87" s="2019"/>
      <c r="Z87" s="1961"/>
      <c r="AA87" s="3341"/>
      <c r="AB87" s="1942" t="str">
        <f>IF(ISBLANK(AC87),"",LARGE(AB81:AB86,1)+1)</f>
        <v/>
      </c>
      <c r="AC87" s="1943"/>
      <c r="AD87" s="1943"/>
      <c r="AE87" s="1943"/>
      <c r="AF87" s="1943"/>
      <c r="AG87" s="1943"/>
      <c r="AH87" s="1943"/>
      <c r="AI87" s="1943"/>
      <c r="AJ87" s="1943"/>
      <c r="AK87" s="1943"/>
      <c r="AL87" s="2019"/>
      <c r="AM87" s="1961"/>
      <c r="AN87" s="1987"/>
      <c r="AO87" s="3329"/>
      <c r="AP87" s="3330"/>
      <c r="AQ87" s="3330"/>
      <c r="AR87" s="3331"/>
    </row>
    <row r="88" spans="1:44" s="245" customFormat="1" ht="15" customHeight="1">
      <c r="A88" s="3341"/>
      <c r="B88" s="1942" t="str">
        <f>IF(ISBLANK(C88),"",LARGE(B81:B87,1)+1)</f>
        <v/>
      </c>
      <c r="C88" s="1943"/>
      <c r="D88" s="1943"/>
      <c r="E88" s="1943" t="s">
        <v>6789</v>
      </c>
      <c r="F88" s="1943"/>
      <c r="G88" s="1943"/>
      <c r="H88" s="1943"/>
      <c r="I88" s="1943"/>
      <c r="J88" s="1943"/>
      <c r="K88" s="1943"/>
      <c r="L88" s="2019"/>
      <c r="M88" s="1960"/>
      <c r="N88" s="3341"/>
      <c r="O88" s="1942" t="str">
        <f>IF(ISBLANK(P88),"",LARGE(O81:O87,1)+1)</f>
        <v/>
      </c>
      <c r="P88" s="1943"/>
      <c r="Q88" s="1943"/>
      <c r="R88" s="1943" t="s">
        <v>6789</v>
      </c>
      <c r="S88" s="1943"/>
      <c r="T88" s="1943"/>
      <c r="U88" s="1943"/>
      <c r="V88" s="1943"/>
      <c r="W88" s="1943"/>
      <c r="X88" s="1943"/>
      <c r="Y88" s="2019"/>
      <c r="Z88" s="1961"/>
      <c r="AA88" s="3341"/>
      <c r="AB88" s="1942" t="str">
        <f>IF(ISBLANK(AC88),"",LARGE(AB81:AB87,1)+1)</f>
        <v/>
      </c>
      <c r="AC88" s="1943"/>
      <c r="AD88" s="1943"/>
      <c r="AE88" s="1943" t="s">
        <v>6789</v>
      </c>
      <c r="AF88" s="1943"/>
      <c r="AG88" s="1943"/>
      <c r="AH88" s="1943"/>
      <c r="AI88" s="1943"/>
      <c r="AJ88" s="1943"/>
      <c r="AK88" s="1943"/>
      <c r="AL88" s="2019"/>
      <c r="AM88" s="1963"/>
      <c r="AN88" s="1988"/>
      <c r="AO88" s="3338" t="s">
        <v>6792</v>
      </c>
      <c r="AP88" s="3339"/>
      <c r="AQ88" s="3339"/>
      <c r="AR88" s="3340"/>
    </row>
    <row r="89" spans="1:44" s="245" customFormat="1" ht="15" customHeight="1">
      <c r="A89" s="3341"/>
      <c r="B89" s="1942" t="str">
        <f>IF(ISBLANK(C89),"",LARGE(B81:B88,1)+1)</f>
        <v/>
      </c>
      <c r="C89" s="1943"/>
      <c r="D89" s="1943"/>
      <c r="E89" s="1943" t="s">
        <v>6790</v>
      </c>
      <c r="F89" s="1943"/>
      <c r="G89" s="1943"/>
      <c r="H89" s="1943"/>
      <c r="I89" s="1943"/>
      <c r="J89" s="1943"/>
      <c r="K89" s="1943"/>
      <c r="L89" s="2019"/>
      <c r="M89" s="1960"/>
      <c r="N89" s="3341"/>
      <c r="O89" s="1942" t="str">
        <f>IF(ISBLANK(P89),"",LARGE(O81:O88,1)+1)</f>
        <v/>
      </c>
      <c r="P89" s="1943"/>
      <c r="Q89" s="1943"/>
      <c r="R89" s="1943" t="s">
        <v>6790</v>
      </c>
      <c r="S89" s="1943"/>
      <c r="T89" s="1943"/>
      <c r="U89" s="1943"/>
      <c r="V89" s="1943"/>
      <c r="W89" s="1943"/>
      <c r="X89" s="1943"/>
      <c r="Y89" s="2019"/>
      <c r="Z89" s="1961"/>
      <c r="AA89" s="3341"/>
      <c r="AB89" s="1942" t="str">
        <f>IF(ISBLANK(AC89),"",LARGE(AB81:AB88,1)+1)</f>
        <v/>
      </c>
      <c r="AC89" s="1943"/>
      <c r="AD89" s="1943"/>
      <c r="AE89" s="1943" t="s">
        <v>6790</v>
      </c>
      <c r="AF89" s="1943"/>
      <c r="AG89" s="1943"/>
      <c r="AH89" s="1943"/>
      <c r="AI89" s="1943"/>
      <c r="AJ89" s="1943"/>
      <c r="AK89" s="1943"/>
      <c r="AL89" s="2019"/>
      <c r="AM89" s="1961"/>
      <c r="AN89" s="1987"/>
      <c r="AO89" s="3338"/>
      <c r="AP89" s="3339"/>
      <c r="AQ89" s="3339"/>
      <c r="AR89" s="3340"/>
    </row>
    <row r="90" spans="1:44" s="245" customFormat="1" ht="15" customHeight="1">
      <c r="A90" s="3341"/>
      <c r="B90" s="1942" t="str">
        <f>IF(ISBLANK(C90),"",LARGE(B81:B89,1)+1)</f>
        <v/>
      </c>
      <c r="C90" s="1943"/>
      <c r="D90" s="1943"/>
      <c r="E90" s="1943"/>
      <c r="F90" s="1943"/>
      <c r="G90" s="1943"/>
      <c r="H90" s="1943"/>
      <c r="I90" s="1943"/>
      <c r="J90" s="1943"/>
      <c r="K90" s="1943"/>
      <c r="L90" s="2019"/>
      <c r="M90" s="1960"/>
      <c r="N90" s="3341"/>
      <c r="O90" s="1942" t="str">
        <f>IF(ISBLANK(P90),"",LARGE(O81:O89,1)+1)</f>
        <v/>
      </c>
      <c r="P90" s="1943"/>
      <c r="Q90" s="1943"/>
      <c r="R90" s="1943"/>
      <c r="S90" s="1943"/>
      <c r="T90" s="1943"/>
      <c r="U90" s="1943"/>
      <c r="V90" s="1943"/>
      <c r="W90" s="1943"/>
      <c r="X90" s="1943"/>
      <c r="Y90" s="2019"/>
      <c r="Z90" s="1961"/>
      <c r="AA90" s="3341"/>
      <c r="AB90" s="1942" t="str">
        <f>IF(ISBLANK(AC90),"",LARGE(AB81:AB89,1)+1)</f>
        <v/>
      </c>
      <c r="AC90" s="1943"/>
      <c r="AD90" s="1943"/>
      <c r="AE90" s="1943"/>
      <c r="AF90" s="1943"/>
      <c r="AG90" s="1943"/>
      <c r="AH90" s="1943"/>
      <c r="AI90" s="1943"/>
      <c r="AJ90" s="1943"/>
      <c r="AK90" s="1943"/>
      <c r="AL90" s="2019"/>
      <c r="AM90" s="1961"/>
      <c r="AN90" s="1988"/>
      <c r="AO90" s="3338"/>
      <c r="AP90" s="3339"/>
      <c r="AQ90" s="3339"/>
      <c r="AR90" s="3340"/>
    </row>
    <row r="91" spans="1:44" ht="15.75">
      <c r="A91" s="3341"/>
      <c r="B91" s="1942" t="str">
        <f>IF(ISBLANK(C91),"",LARGE(B81:B90,1)+1)</f>
        <v/>
      </c>
      <c r="C91" s="1943"/>
      <c r="D91" s="1943"/>
      <c r="E91" s="1943"/>
      <c r="F91" s="1943"/>
      <c r="G91" s="1943"/>
      <c r="H91" s="1943"/>
      <c r="I91" s="1943"/>
      <c r="J91" s="1943"/>
      <c r="K91" s="1943"/>
      <c r="L91" s="2019"/>
      <c r="M91" s="1960"/>
      <c r="N91" s="3341"/>
      <c r="O91" s="1942" t="str">
        <f>IF(ISBLANK(P91),"",LARGE(O81:O90,1)+1)</f>
        <v/>
      </c>
      <c r="P91" s="1943"/>
      <c r="Q91" s="1943"/>
      <c r="R91" s="1943"/>
      <c r="S91" s="1943"/>
      <c r="T91" s="1943"/>
      <c r="U91" s="1943"/>
      <c r="V91" s="1943"/>
      <c r="W91" s="1943"/>
      <c r="X91" s="1943"/>
      <c r="Y91" s="2019"/>
      <c r="Z91" s="1961"/>
      <c r="AA91" s="3341"/>
      <c r="AB91" s="1942" t="str">
        <f>IF(ISBLANK(AC91),"",LARGE(AB81:AB90,1)+1)</f>
        <v/>
      </c>
      <c r="AC91" s="1943"/>
      <c r="AD91" s="1943"/>
      <c r="AE91" s="1943"/>
      <c r="AF91" s="1943"/>
      <c r="AG91" s="1943"/>
      <c r="AH91" s="1943"/>
      <c r="AI91" s="1943"/>
      <c r="AJ91" s="1943"/>
      <c r="AK91" s="1943"/>
      <c r="AL91" s="2019"/>
      <c r="AM91" s="1962"/>
      <c r="AN91" s="1987"/>
      <c r="AO91" s="3338"/>
      <c r="AP91" s="3339"/>
      <c r="AQ91" s="3339"/>
      <c r="AR91" s="3340"/>
    </row>
    <row r="92" spans="1:44" ht="18" customHeight="1">
      <c r="A92" s="3341"/>
      <c r="B92" s="1942" t="str">
        <f>IF(ISBLANK(C92),"",LARGE(B81:B91,1)+1)</f>
        <v/>
      </c>
      <c r="C92" s="1943"/>
      <c r="D92" s="1943"/>
      <c r="E92" s="1943"/>
      <c r="F92" s="1943"/>
      <c r="G92" s="1943"/>
      <c r="H92" s="1943"/>
      <c r="I92" s="1943"/>
      <c r="J92" s="1943"/>
      <c r="K92" s="1943"/>
      <c r="L92" s="2019"/>
      <c r="M92" s="1960"/>
      <c r="N92" s="3341"/>
      <c r="O92" s="1942" t="str">
        <f>IF(ISBLANK(P92),"",LARGE(O81:O91,1)+1)</f>
        <v/>
      </c>
      <c r="P92" s="1943"/>
      <c r="Q92" s="1943"/>
      <c r="R92" s="1943"/>
      <c r="S92" s="1943"/>
      <c r="T92" s="1943"/>
      <c r="U92" s="1943"/>
      <c r="V92" s="1943"/>
      <c r="W92" s="1943"/>
      <c r="X92" s="1943"/>
      <c r="Y92" s="2019"/>
      <c r="Z92" s="1961"/>
      <c r="AA92" s="3341"/>
      <c r="AB92" s="1942" t="str">
        <f>IF(ISBLANK(AC92),"",LARGE(AB81:AB91,1)+1)</f>
        <v/>
      </c>
      <c r="AC92" s="1943"/>
      <c r="AD92" s="1943"/>
      <c r="AE92" s="1943"/>
      <c r="AF92" s="1943"/>
      <c r="AG92" s="1943"/>
      <c r="AH92" s="1943"/>
      <c r="AI92" s="1943"/>
      <c r="AJ92" s="1943"/>
      <c r="AK92" s="1943"/>
      <c r="AL92" s="2019"/>
      <c r="AM92" s="1962"/>
      <c r="AN92" s="1988"/>
      <c r="AO92" s="3329" t="s">
        <v>6793</v>
      </c>
      <c r="AP92" s="3330"/>
      <c r="AQ92" s="3330"/>
      <c r="AR92" s="3331"/>
    </row>
    <row r="93" spans="1:44" s="245" customFormat="1" ht="15" customHeight="1">
      <c r="A93" s="3341"/>
      <c r="B93" s="1942" t="str">
        <f>IF(ISBLANK(C93),"",LARGE(B81:B92,1)+1)</f>
        <v/>
      </c>
      <c r="C93" s="1943"/>
      <c r="D93" s="1943"/>
      <c r="E93" s="1943"/>
      <c r="F93" s="1943"/>
      <c r="G93" s="1943"/>
      <c r="H93" s="1943"/>
      <c r="I93" s="1943"/>
      <c r="J93" s="1943"/>
      <c r="K93" s="1943"/>
      <c r="L93" s="2019"/>
      <c r="M93" s="1960"/>
      <c r="N93" s="3341"/>
      <c r="O93" s="1942" t="str">
        <f>IF(ISBLANK(P93),"",LARGE(O81:O92,1)+1)</f>
        <v/>
      </c>
      <c r="P93" s="1943"/>
      <c r="Q93" s="1943"/>
      <c r="R93" s="1943"/>
      <c r="S93" s="1943"/>
      <c r="T93" s="1943"/>
      <c r="U93" s="1943"/>
      <c r="V93" s="1943"/>
      <c r="W93" s="1943"/>
      <c r="X93" s="1943"/>
      <c r="Y93" s="2019"/>
      <c r="Z93" s="1961"/>
      <c r="AA93" s="3341"/>
      <c r="AB93" s="1942" t="str">
        <f>IF(ISBLANK(AC93),"",LARGE(AB81:AB92,1)+1)</f>
        <v/>
      </c>
      <c r="AC93" s="1943"/>
      <c r="AD93" s="1943"/>
      <c r="AE93" s="1943"/>
      <c r="AF93" s="1943"/>
      <c r="AG93" s="1943"/>
      <c r="AH93" s="1943"/>
      <c r="AI93" s="1943"/>
      <c r="AJ93" s="1943"/>
      <c r="AK93" s="1943"/>
      <c r="AL93" s="2019"/>
      <c r="AM93" s="1961"/>
      <c r="AN93" s="1987"/>
      <c r="AO93" s="3329"/>
      <c r="AP93" s="3330"/>
      <c r="AQ93" s="3330"/>
      <c r="AR93" s="3331"/>
    </row>
    <row r="94" spans="1:44" s="245" customFormat="1" ht="15" customHeight="1">
      <c r="A94" s="3341"/>
      <c r="B94" s="1942" t="str">
        <f>IF(ISBLANK(C94),"",LARGE(B81:B93,1)+1)</f>
        <v/>
      </c>
      <c r="C94" s="1943"/>
      <c r="D94" s="1943"/>
      <c r="E94" s="1943"/>
      <c r="F94" s="1943"/>
      <c r="G94" s="1943"/>
      <c r="H94" s="1943"/>
      <c r="I94" s="1943"/>
      <c r="J94" s="1943"/>
      <c r="K94" s="1943"/>
      <c r="L94" s="2019"/>
      <c r="M94" s="1960"/>
      <c r="N94" s="3341"/>
      <c r="O94" s="1942" t="str">
        <f>IF(ISBLANK(P94),"",LARGE(O81:O93,1)+1)</f>
        <v/>
      </c>
      <c r="P94" s="1943"/>
      <c r="Q94" s="1943"/>
      <c r="R94" s="1943"/>
      <c r="S94" s="1943"/>
      <c r="T94" s="1943"/>
      <c r="U94" s="1943"/>
      <c r="V94" s="1943"/>
      <c r="W94" s="1943"/>
      <c r="X94" s="1943"/>
      <c r="Y94" s="2019"/>
      <c r="Z94" s="1961"/>
      <c r="AA94" s="3341"/>
      <c r="AB94" s="1942" t="str">
        <f>IF(ISBLANK(AC94),"",LARGE(AB81:AB93,1)+1)</f>
        <v/>
      </c>
      <c r="AC94" s="1943"/>
      <c r="AD94" s="1943"/>
      <c r="AE94" s="1943"/>
      <c r="AF94" s="1943"/>
      <c r="AG94" s="1943"/>
      <c r="AH94" s="1943"/>
      <c r="AI94" s="1943"/>
      <c r="AJ94" s="1943"/>
      <c r="AK94" s="1943"/>
      <c r="AL94" s="2019"/>
      <c r="AM94" s="1961"/>
      <c r="AN94" s="1988"/>
      <c r="AO94" s="3332" t="s">
        <v>6759</v>
      </c>
      <c r="AP94" s="3333"/>
      <c r="AQ94" s="3333"/>
      <c r="AR94" s="3334"/>
    </row>
    <row r="95" spans="1:44" s="245" customFormat="1" ht="15" customHeight="1">
      <c r="A95" s="3341"/>
      <c r="B95" s="1942" t="str">
        <f>IF(ISBLANK(C95),"",LARGE(B81:B94,1)+1)</f>
        <v/>
      </c>
      <c r="C95" s="1943"/>
      <c r="D95" s="1943"/>
      <c r="E95" s="1943"/>
      <c r="F95" s="1943"/>
      <c r="G95" s="1943"/>
      <c r="H95" s="1943"/>
      <c r="I95" s="1943"/>
      <c r="J95" s="1943"/>
      <c r="K95" s="1943"/>
      <c r="L95" s="2019"/>
      <c r="M95" s="1960"/>
      <c r="N95" s="3341"/>
      <c r="O95" s="1942" t="str">
        <f>IF(ISBLANK(P95),"",LARGE(O81:O94,1)+1)</f>
        <v/>
      </c>
      <c r="P95" s="1943"/>
      <c r="Q95" s="1943"/>
      <c r="R95" s="1943"/>
      <c r="S95" s="1943"/>
      <c r="T95" s="1943"/>
      <c r="U95" s="1943"/>
      <c r="V95" s="1943"/>
      <c r="W95" s="1943"/>
      <c r="X95" s="1943"/>
      <c r="Y95" s="2019"/>
      <c r="Z95" s="1961"/>
      <c r="AA95" s="3341"/>
      <c r="AB95" s="1942" t="str">
        <f>IF(ISBLANK(AC95),"",LARGE(AB81:AB94,1)+1)</f>
        <v/>
      </c>
      <c r="AC95" s="1943"/>
      <c r="AD95" s="1943"/>
      <c r="AE95" s="1943"/>
      <c r="AF95" s="1943"/>
      <c r="AG95" s="1943"/>
      <c r="AH95" s="1943"/>
      <c r="AI95" s="1943"/>
      <c r="AJ95" s="1943"/>
      <c r="AK95" s="1943"/>
      <c r="AL95" s="2019"/>
      <c r="AM95" s="1961"/>
      <c r="AN95" s="1987"/>
      <c r="AO95" s="3335" t="s">
        <v>6794</v>
      </c>
      <c r="AP95" s="3336"/>
      <c r="AQ95" s="3336"/>
      <c r="AR95" s="3337"/>
    </row>
    <row r="96" spans="1:44" s="245" customFormat="1" ht="15" customHeight="1">
      <c r="A96" s="3341"/>
      <c r="B96" s="1942" t="str">
        <f>IF(ISBLANK(C96),"",LARGE(B81:B95,1)+1)</f>
        <v/>
      </c>
      <c r="C96" s="1943"/>
      <c r="D96" s="1943"/>
      <c r="E96" s="1943"/>
      <c r="F96" s="1943"/>
      <c r="G96" s="1943"/>
      <c r="H96" s="1943"/>
      <c r="I96" s="1943"/>
      <c r="J96" s="1943"/>
      <c r="K96" s="1943"/>
      <c r="L96" s="2019"/>
      <c r="M96" s="1960"/>
      <c r="N96" s="3341"/>
      <c r="O96" s="1942" t="str">
        <f>IF(ISBLANK(P96),"",LARGE(O81:O95,1)+1)</f>
        <v/>
      </c>
      <c r="P96" s="1943"/>
      <c r="Q96" s="1943"/>
      <c r="R96" s="1943"/>
      <c r="S96" s="1943"/>
      <c r="T96" s="1943"/>
      <c r="U96" s="1943"/>
      <c r="V96" s="1943"/>
      <c r="W96" s="1943"/>
      <c r="X96" s="1943"/>
      <c r="Y96" s="2019"/>
      <c r="Z96" s="1961"/>
      <c r="AA96" s="3341"/>
      <c r="AB96" s="1942" t="str">
        <f>IF(ISBLANK(AC96),"",LARGE(AB81:AB95,1)+1)</f>
        <v/>
      </c>
      <c r="AC96" s="1943"/>
      <c r="AD96" s="1943"/>
      <c r="AE96" s="1943"/>
      <c r="AF96" s="1943"/>
      <c r="AG96" s="1943"/>
      <c r="AH96" s="1943"/>
      <c r="AI96" s="1943"/>
      <c r="AJ96" s="1943"/>
      <c r="AK96" s="1943"/>
      <c r="AL96" s="2019"/>
      <c r="AM96" s="1961"/>
      <c r="AN96" s="1988"/>
      <c r="AO96" s="3335"/>
      <c r="AP96" s="3336"/>
      <c r="AQ96" s="3336"/>
      <c r="AR96" s="3337"/>
    </row>
    <row r="97" spans="1:44" s="245" customFormat="1" ht="15" customHeight="1">
      <c r="A97" s="3341"/>
      <c r="B97" s="1942" t="str">
        <f>IF(ISBLANK(C97),"",LARGE(B81:B96,1)+1)</f>
        <v/>
      </c>
      <c r="C97" s="1943"/>
      <c r="D97" s="1943"/>
      <c r="E97" s="1943"/>
      <c r="F97" s="1943"/>
      <c r="G97" s="1943"/>
      <c r="H97" s="1943"/>
      <c r="I97" s="1943"/>
      <c r="J97" s="1943"/>
      <c r="K97" s="1943"/>
      <c r="L97" s="2019"/>
      <c r="M97" s="1960"/>
      <c r="N97" s="3341"/>
      <c r="O97" s="1942" t="str">
        <f>IF(ISBLANK(P97),"",LARGE(O81:O96,1)+1)</f>
        <v/>
      </c>
      <c r="P97" s="1943"/>
      <c r="Q97" s="1943"/>
      <c r="R97" s="1943"/>
      <c r="S97" s="1943"/>
      <c r="T97" s="1943"/>
      <c r="U97" s="1943"/>
      <c r="V97" s="1943"/>
      <c r="W97" s="1943"/>
      <c r="X97" s="1943"/>
      <c r="Y97" s="2019"/>
      <c r="Z97" s="1961"/>
      <c r="AA97" s="3341"/>
      <c r="AB97" s="1942" t="str">
        <f>IF(ISBLANK(AC97),"",LARGE(AB81:AB96,1)+1)</f>
        <v/>
      </c>
      <c r="AC97" s="1943"/>
      <c r="AD97" s="1943"/>
      <c r="AE97" s="1943"/>
      <c r="AF97" s="1943"/>
      <c r="AG97" s="1943"/>
      <c r="AH97" s="1943"/>
      <c r="AI97" s="1943"/>
      <c r="AJ97" s="1943"/>
      <c r="AK97" s="1943"/>
      <c r="AL97" s="2019"/>
      <c r="AM97" s="1961"/>
      <c r="AN97" s="1987"/>
      <c r="AO97" s="3332" t="s">
        <v>6760</v>
      </c>
      <c r="AP97" s="3333"/>
      <c r="AQ97" s="3333"/>
      <c r="AR97" s="3334"/>
    </row>
    <row r="98" spans="1:44" s="245" customFormat="1" ht="15" customHeight="1">
      <c r="A98" s="3341"/>
      <c r="B98" s="1942" t="str">
        <f>IF(ISBLANK(C98),"",LARGE(B81:B97,1)+1)</f>
        <v/>
      </c>
      <c r="C98" s="1943"/>
      <c r="D98" s="1943"/>
      <c r="E98" s="1943"/>
      <c r="F98" s="1943"/>
      <c r="G98" s="1943"/>
      <c r="H98" s="1943"/>
      <c r="I98" s="1943"/>
      <c r="J98" s="1943"/>
      <c r="K98" s="1943"/>
      <c r="L98" s="2019"/>
      <c r="M98" s="1960"/>
      <c r="N98" s="3341"/>
      <c r="O98" s="1942" t="str">
        <f>IF(ISBLANK(P98),"",LARGE(O81:O97,1)+1)</f>
        <v/>
      </c>
      <c r="P98" s="1943"/>
      <c r="Q98" s="1943"/>
      <c r="R98" s="1943"/>
      <c r="S98" s="1943"/>
      <c r="T98" s="1943"/>
      <c r="U98" s="1943"/>
      <c r="V98" s="1943"/>
      <c r="W98" s="1943"/>
      <c r="X98" s="1943"/>
      <c r="Y98" s="2019"/>
      <c r="Z98" s="1961"/>
      <c r="AA98" s="3341"/>
      <c r="AB98" s="1942" t="str">
        <f>IF(ISBLANK(AC98),"",LARGE(AB81:AB97,1)+1)</f>
        <v/>
      </c>
      <c r="AC98" s="1943"/>
      <c r="AD98" s="1943"/>
      <c r="AE98" s="1943"/>
      <c r="AF98" s="1943"/>
      <c r="AG98" s="1943"/>
      <c r="AH98" s="1943"/>
      <c r="AI98" s="1943"/>
      <c r="AJ98" s="1943"/>
      <c r="AK98" s="1943"/>
      <c r="AL98" s="2019"/>
      <c r="AM98" s="1961"/>
      <c r="AN98" s="1988"/>
      <c r="AO98" s="3335" t="s">
        <v>6761</v>
      </c>
      <c r="AP98" s="3336"/>
      <c r="AQ98" s="3336"/>
      <c r="AR98" s="3337"/>
    </row>
    <row r="99" spans="1:44" s="245" customFormat="1" ht="15" customHeight="1">
      <c r="A99" s="3341"/>
      <c r="B99" s="1942" t="str">
        <f>IF(ISBLANK(C99),"",LARGE(B81:B98,1)+1)</f>
        <v/>
      </c>
      <c r="C99" s="1943"/>
      <c r="D99" s="1943"/>
      <c r="E99" s="1943"/>
      <c r="F99" s="1943"/>
      <c r="G99" s="1943"/>
      <c r="H99" s="1943"/>
      <c r="I99" s="1943"/>
      <c r="J99" s="1943"/>
      <c r="K99" s="1943"/>
      <c r="L99" s="2019"/>
      <c r="M99" s="1960"/>
      <c r="N99" s="3341"/>
      <c r="O99" s="1942" t="str">
        <f>IF(ISBLANK(P99),"",LARGE(O81:O98,1)+1)</f>
        <v/>
      </c>
      <c r="P99" s="1943"/>
      <c r="Q99" s="1943"/>
      <c r="R99" s="1943"/>
      <c r="S99" s="1943"/>
      <c r="T99" s="1943"/>
      <c r="U99" s="1943"/>
      <c r="V99" s="1943"/>
      <c r="W99" s="1943"/>
      <c r="X99" s="1943"/>
      <c r="Y99" s="2019"/>
      <c r="Z99" s="1961"/>
      <c r="AA99" s="3341"/>
      <c r="AB99" s="1942" t="str">
        <f>IF(ISBLANK(AC99),"",LARGE(AB81:AB98,1)+1)</f>
        <v/>
      </c>
      <c r="AC99" s="1943"/>
      <c r="AD99" s="1943"/>
      <c r="AE99" s="1943"/>
      <c r="AF99" s="1943"/>
      <c r="AG99" s="1943"/>
      <c r="AH99" s="1943"/>
      <c r="AI99" s="1943"/>
      <c r="AJ99" s="1943"/>
      <c r="AK99" s="1943"/>
      <c r="AL99" s="2019"/>
      <c r="AM99" s="1961"/>
      <c r="AN99" s="1987"/>
      <c r="AO99" s="3335"/>
      <c r="AP99" s="3336"/>
      <c r="AQ99" s="3336"/>
      <c r="AR99" s="3337"/>
    </row>
    <row r="100" spans="1:44" s="245" customFormat="1" ht="15" customHeight="1">
      <c r="A100" s="3341"/>
      <c r="B100" s="1942" t="str">
        <f>IF(ISBLANK(C100),"",LARGE(B81:B99,1)+1)</f>
        <v/>
      </c>
      <c r="C100" s="1943"/>
      <c r="D100" s="1943"/>
      <c r="E100" s="1943"/>
      <c r="F100" s="1943"/>
      <c r="G100" s="1943"/>
      <c r="H100" s="1943"/>
      <c r="I100" s="1943"/>
      <c r="J100" s="1943"/>
      <c r="K100" s="1943"/>
      <c r="L100" s="2019"/>
      <c r="M100" s="1960"/>
      <c r="N100" s="3341"/>
      <c r="O100" s="1942" t="str">
        <f>IF(ISBLANK(P100),"",LARGE(O81:O99,1)+1)</f>
        <v/>
      </c>
      <c r="P100" s="1943"/>
      <c r="Q100" s="1943"/>
      <c r="R100" s="1943"/>
      <c r="S100" s="1943"/>
      <c r="T100" s="1943"/>
      <c r="U100" s="1943"/>
      <c r="V100" s="1943"/>
      <c r="W100" s="1943"/>
      <c r="X100" s="1943"/>
      <c r="Y100" s="2019"/>
      <c r="Z100" s="1961"/>
      <c r="AA100" s="3341"/>
      <c r="AB100" s="1942" t="str">
        <f>IF(ISBLANK(AC100),"",LARGE(AB81:AB99,1)+1)</f>
        <v/>
      </c>
      <c r="AC100" s="1943"/>
      <c r="AD100" s="1943"/>
      <c r="AE100" s="1943"/>
      <c r="AF100" s="1943"/>
      <c r="AG100" s="1943"/>
      <c r="AH100" s="1943"/>
      <c r="AI100" s="1943"/>
      <c r="AJ100" s="1943"/>
      <c r="AK100" s="1943"/>
      <c r="AL100" s="2019"/>
      <c r="AM100" s="1961"/>
      <c r="AN100" s="1988"/>
      <c r="AO100" s="1848" t="s">
        <v>994</v>
      </c>
      <c r="AP100" s="1849" t="s">
        <v>6795</v>
      </c>
      <c r="AQ100" s="1567"/>
      <c r="AR100" s="1850"/>
    </row>
    <row r="101" spans="1:44" s="245" customFormat="1" ht="15" customHeight="1">
      <c r="A101" s="3341"/>
      <c r="B101" s="1942" t="str">
        <f>IF(ISBLANK(C101),"",LARGE(B81:B100,1)+1)</f>
        <v/>
      </c>
      <c r="C101" s="1943"/>
      <c r="D101" s="1943"/>
      <c r="E101" s="1943"/>
      <c r="F101" s="1943"/>
      <c r="G101" s="1943"/>
      <c r="H101" s="1943"/>
      <c r="I101" s="1943"/>
      <c r="J101" s="1943"/>
      <c r="K101" s="1943"/>
      <c r="L101" s="2019"/>
      <c r="M101" s="1960"/>
      <c r="N101" s="3341"/>
      <c r="O101" s="1942" t="str">
        <f>IF(ISBLANK(P101),"",LARGE(O81:O100,1)+1)</f>
        <v/>
      </c>
      <c r="P101" s="1943"/>
      <c r="Q101" s="1943"/>
      <c r="R101" s="1943"/>
      <c r="S101" s="1943"/>
      <c r="T101" s="1943"/>
      <c r="U101" s="1943"/>
      <c r="V101" s="1943"/>
      <c r="W101" s="1943"/>
      <c r="X101" s="1943"/>
      <c r="Y101" s="2019"/>
      <c r="Z101" s="1961"/>
      <c r="AA101" s="3341"/>
      <c r="AB101" s="1942" t="str">
        <f>IF(ISBLANK(AC101),"",LARGE(AB81:AB100,1)+1)</f>
        <v/>
      </c>
      <c r="AC101" s="1943"/>
      <c r="AD101" s="1943"/>
      <c r="AE101" s="1943"/>
      <c r="AF101" s="1943"/>
      <c r="AG101" s="1943"/>
      <c r="AH101" s="1943"/>
      <c r="AI101" s="1943"/>
      <c r="AJ101" s="1943"/>
      <c r="AK101" s="1943"/>
      <c r="AL101" s="2019"/>
      <c r="AM101" s="1961"/>
      <c r="AN101" s="1987"/>
      <c r="AO101" s="1851"/>
      <c r="AP101" s="1852"/>
      <c r="AQ101" s="1852"/>
      <c r="AR101" s="1853"/>
    </row>
    <row r="102" spans="1:44" s="245" customFormat="1" ht="15" customHeight="1">
      <c r="A102" s="3341"/>
      <c r="B102" s="1942" t="str">
        <f>IF(ISBLANK(C102),"",LARGE(B81:B101,1)+1)</f>
        <v/>
      </c>
      <c r="C102" s="1943"/>
      <c r="D102" s="1943"/>
      <c r="E102" s="1943"/>
      <c r="F102" s="1943"/>
      <c r="G102" s="1943"/>
      <c r="H102" s="1943"/>
      <c r="I102" s="1943"/>
      <c r="J102" s="1943"/>
      <c r="K102" s="1943"/>
      <c r="L102" s="2019"/>
      <c r="M102" s="1960"/>
      <c r="N102" s="3341"/>
      <c r="O102" s="1942" t="str">
        <f>IF(ISBLANK(P102),"",LARGE(O81:O101,1)+1)</f>
        <v/>
      </c>
      <c r="P102" s="1943"/>
      <c r="Q102" s="1943"/>
      <c r="R102" s="1943"/>
      <c r="S102" s="1943"/>
      <c r="T102" s="1943"/>
      <c r="U102" s="1943"/>
      <c r="V102" s="1943"/>
      <c r="W102" s="1943"/>
      <c r="X102" s="1943"/>
      <c r="Y102" s="2019"/>
      <c r="Z102" s="1961"/>
      <c r="AA102" s="3341"/>
      <c r="AB102" s="1942" t="str">
        <f>IF(ISBLANK(AC102),"",LARGE(AB81:AB101,1)+1)</f>
        <v/>
      </c>
      <c r="AC102" s="1943"/>
      <c r="AD102" s="1943"/>
      <c r="AE102" s="1943"/>
      <c r="AF102" s="1943"/>
      <c r="AG102" s="1943"/>
      <c r="AH102" s="1943"/>
      <c r="AI102" s="1943"/>
      <c r="AJ102" s="1943"/>
      <c r="AK102" s="1943"/>
      <c r="AL102" s="2019"/>
      <c r="AM102" s="1961"/>
      <c r="AN102" s="1987"/>
    </row>
    <row r="103" spans="1:44" s="245" customFormat="1" ht="15" customHeight="1">
      <c r="A103" s="3341"/>
      <c r="B103" s="1942" t="str">
        <f>IF(ISBLANK(C103),"",LARGE(B81:B102,1)+1)</f>
        <v/>
      </c>
      <c r="C103" s="1943"/>
      <c r="D103" s="1943"/>
      <c r="E103" s="1943"/>
      <c r="F103" s="1943"/>
      <c r="G103" s="1943"/>
      <c r="H103" s="1943"/>
      <c r="I103" s="1943"/>
      <c r="J103" s="1943"/>
      <c r="K103" s="1943"/>
      <c r="L103" s="2019"/>
      <c r="M103" s="1960"/>
      <c r="N103" s="3341"/>
      <c r="O103" s="1942" t="str">
        <f>IF(ISBLANK(P103),"",LARGE(O81:O102,1)+1)</f>
        <v/>
      </c>
      <c r="P103" s="1943"/>
      <c r="Q103" s="1943"/>
      <c r="R103" s="1943"/>
      <c r="S103" s="1943"/>
      <c r="T103" s="1943"/>
      <c r="U103" s="1943"/>
      <c r="V103" s="1943"/>
      <c r="W103" s="1943"/>
      <c r="X103" s="1943"/>
      <c r="Y103" s="2019"/>
      <c r="Z103" s="1961"/>
      <c r="AA103" s="3341"/>
      <c r="AB103" s="1942" t="str">
        <f>IF(ISBLANK(AC103),"",LARGE(AB81:AB102,1)+1)</f>
        <v/>
      </c>
      <c r="AC103" s="1943"/>
      <c r="AD103" s="1943"/>
      <c r="AE103" s="1943"/>
      <c r="AF103" s="1943"/>
      <c r="AG103" s="1943"/>
      <c r="AH103" s="1943"/>
      <c r="AI103" s="1943"/>
      <c r="AJ103" s="1943"/>
      <c r="AK103" s="1943"/>
      <c r="AL103" s="2019"/>
      <c r="AM103" s="1961"/>
      <c r="AN103" s="1987"/>
    </row>
    <row r="104" spans="1:44" s="245" customFormat="1" ht="15" customHeight="1">
      <c r="A104" s="3341"/>
      <c r="B104" s="1942"/>
      <c r="C104" s="1943"/>
      <c r="D104" s="1943"/>
      <c r="E104" s="1943"/>
      <c r="F104" s="1943"/>
      <c r="G104" s="1943"/>
      <c r="H104" s="1943"/>
      <c r="I104" s="1943"/>
      <c r="J104" s="1943"/>
      <c r="K104" s="1943"/>
      <c r="L104" s="2021" t="s">
        <v>6802</v>
      </c>
      <c r="M104" s="1960"/>
      <c r="N104" s="3341"/>
      <c r="O104" s="1942"/>
      <c r="P104" s="1943"/>
      <c r="Q104" s="1943"/>
      <c r="R104" s="1943"/>
      <c r="S104" s="1943"/>
      <c r="T104" s="1943"/>
      <c r="U104" s="1943"/>
      <c r="V104" s="1943"/>
      <c r="W104" s="1943"/>
      <c r="X104" s="1943"/>
      <c r="Y104" s="2021" t="s">
        <v>6802</v>
      </c>
      <c r="Z104" s="1961"/>
      <c r="AA104" s="3341"/>
      <c r="AB104" s="1942"/>
      <c r="AC104" s="1943"/>
      <c r="AD104" s="1943"/>
      <c r="AE104" s="1943"/>
      <c r="AF104" s="1943"/>
      <c r="AG104" s="1943"/>
      <c r="AH104" s="1943"/>
      <c r="AI104" s="1943"/>
      <c r="AJ104" s="1943"/>
      <c r="AK104" s="1943"/>
      <c r="AL104" s="2021" t="s">
        <v>6802</v>
      </c>
      <c r="AM104" s="1961"/>
      <c r="AN104" s="1987"/>
    </row>
    <row r="105" spans="1:44" s="245" customFormat="1" ht="15" customHeight="1">
      <c r="A105" s="3341"/>
      <c r="B105" s="1942"/>
      <c r="C105" s="1943"/>
      <c r="D105" s="1943"/>
      <c r="E105" s="1943"/>
      <c r="F105" s="2020"/>
      <c r="G105" s="2020"/>
      <c r="H105" s="2020"/>
      <c r="I105" s="2020"/>
      <c r="J105" s="2020"/>
      <c r="K105" s="2020"/>
      <c r="L105" s="2022" t="s">
        <v>6800</v>
      </c>
      <c r="M105" s="1960"/>
      <c r="N105" s="3341"/>
      <c r="O105" s="1942"/>
      <c r="P105" s="1943"/>
      <c r="Q105" s="1943"/>
      <c r="R105" s="1943"/>
      <c r="S105" s="2020"/>
      <c r="T105" s="2020"/>
      <c r="U105" s="2020"/>
      <c r="V105" s="2020"/>
      <c r="W105" s="2020"/>
      <c r="X105" s="2020"/>
      <c r="Y105" s="2022" t="s">
        <v>6800</v>
      </c>
      <c r="Z105" s="1961"/>
      <c r="AA105" s="3341"/>
      <c r="AB105" s="1942"/>
      <c r="AC105" s="1943"/>
      <c r="AD105" s="1943"/>
      <c r="AE105" s="1943"/>
      <c r="AF105" s="2020"/>
      <c r="AG105" s="2020"/>
      <c r="AH105" s="2020"/>
      <c r="AI105" s="2020"/>
      <c r="AJ105" s="2020"/>
      <c r="AK105" s="2020"/>
      <c r="AL105" s="2022" t="s">
        <v>6800</v>
      </c>
      <c r="AM105" s="1961"/>
      <c r="AN105" s="1987"/>
    </row>
    <row r="106" spans="1:44" s="245" customFormat="1" ht="15" customHeight="1">
      <c r="A106" s="3341"/>
      <c r="B106" s="1854" t="s">
        <v>6762</v>
      </c>
      <c r="C106" s="1855"/>
      <c r="D106" s="1855"/>
      <c r="E106" s="1855"/>
      <c r="F106" s="1855"/>
      <c r="G106" s="1855"/>
      <c r="H106" s="1855"/>
      <c r="I106" s="1855"/>
      <c r="J106" s="1855"/>
      <c r="K106" s="1856"/>
      <c r="L106" s="1970"/>
      <c r="M106" s="1964"/>
      <c r="N106" s="3341"/>
      <c r="O106" s="1854" t="s">
        <v>6762</v>
      </c>
      <c r="P106" s="1855"/>
      <c r="Q106" s="1855"/>
      <c r="R106" s="1855"/>
      <c r="S106" s="1855"/>
      <c r="T106" s="1855"/>
      <c r="U106" s="1855"/>
      <c r="V106" s="1855"/>
      <c r="W106" s="1855"/>
      <c r="X106" s="1856"/>
      <c r="Y106" s="1970"/>
      <c r="Z106" s="1965"/>
      <c r="AA106" s="3341"/>
      <c r="AB106" s="1854" t="s">
        <v>6762</v>
      </c>
      <c r="AC106" s="1855"/>
      <c r="AD106" s="1855"/>
      <c r="AE106" s="1855"/>
      <c r="AF106" s="1855"/>
      <c r="AG106" s="1855"/>
      <c r="AH106" s="1855"/>
      <c r="AI106" s="1855"/>
      <c r="AJ106" s="1855"/>
      <c r="AK106" s="1856"/>
      <c r="AL106" s="1970"/>
      <c r="AM106" s="1965"/>
      <c r="AN106" s="1987"/>
    </row>
    <row r="107" spans="1:44" s="245" customFormat="1" ht="15" customHeight="1">
      <c r="A107" s="3342"/>
      <c r="B107" s="1979">
        <v>7</v>
      </c>
      <c r="C107" s="1979">
        <v>7</v>
      </c>
      <c r="D107" s="1979">
        <v>0.67</v>
      </c>
      <c r="E107" s="1979">
        <v>21</v>
      </c>
      <c r="F107" s="1979">
        <v>5</v>
      </c>
      <c r="G107" s="1979">
        <v>7</v>
      </c>
      <c r="H107" s="1979"/>
      <c r="I107" s="1979"/>
      <c r="J107" s="1979">
        <v>10</v>
      </c>
      <c r="K107" s="1979">
        <v>10</v>
      </c>
      <c r="L107" s="1980">
        <v>10</v>
      </c>
      <c r="M107" s="1966"/>
      <c r="N107" s="3342"/>
      <c r="O107" s="1979">
        <v>7</v>
      </c>
      <c r="P107" s="1979">
        <v>7</v>
      </c>
      <c r="Q107" s="1979">
        <v>0.67</v>
      </c>
      <c r="R107" s="1979">
        <v>21</v>
      </c>
      <c r="S107" s="1979">
        <v>5</v>
      </c>
      <c r="T107" s="1979">
        <v>7</v>
      </c>
      <c r="U107" s="1979"/>
      <c r="V107" s="1979"/>
      <c r="W107" s="1979">
        <v>10</v>
      </c>
      <c r="X107" s="1979">
        <v>10</v>
      </c>
      <c r="Y107" s="1980">
        <v>10</v>
      </c>
      <c r="Z107" s="1966"/>
      <c r="AA107" s="3342"/>
      <c r="AB107" s="1979">
        <v>7</v>
      </c>
      <c r="AC107" s="1979">
        <v>7</v>
      </c>
      <c r="AD107" s="1979">
        <v>0.67</v>
      </c>
      <c r="AE107" s="1979">
        <v>21</v>
      </c>
      <c r="AF107" s="1979">
        <v>5</v>
      </c>
      <c r="AG107" s="1979">
        <v>7</v>
      </c>
      <c r="AH107" s="1979"/>
      <c r="AI107" s="1979"/>
      <c r="AJ107" s="1979">
        <v>10</v>
      </c>
      <c r="AK107" s="1979">
        <v>10</v>
      </c>
      <c r="AL107" s="1980">
        <v>10</v>
      </c>
      <c r="AM107" s="1966"/>
      <c r="AN107" s="1987"/>
    </row>
    <row r="108" spans="1:44">
      <c r="AN108" s="1987"/>
      <c r="AO108" s="245"/>
      <c r="AP108" s="245"/>
      <c r="AQ108" s="245"/>
      <c r="AR108" s="245"/>
    </row>
    <row r="109" spans="1:44" s="245" customFormat="1" ht="15" customHeight="1">
      <c r="A109" s="3343" t="s">
        <v>62</v>
      </c>
      <c r="B109" s="3345" t="str">
        <f>B39</f>
        <v>NOM DE LA RECETTE 20 lignes de produits</v>
      </c>
      <c r="C109" s="3345"/>
      <c r="D109" s="3345"/>
      <c r="E109" s="3345"/>
      <c r="F109" s="3345"/>
      <c r="G109" s="3345"/>
      <c r="H109" s="3345"/>
      <c r="I109" s="3345"/>
      <c r="J109" s="3345"/>
      <c r="K109" s="3345"/>
      <c r="L109" s="3346" t="str">
        <f>L39</f>
        <v>?</v>
      </c>
      <c r="M109" s="1950"/>
      <c r="N109" s="3343" t="s">
        <v>62</v>
      </c>
      <c r="O109" s="3345" t="str">
        <f>O39</f>
        <v>NOM DE LA RECETTE 20 lignes de produits</v>
      </c>
      <c r="P109" s="3345"/>
      <c r="Q109" s="3345"/>
      <c r="R109" s="3345"/>
      <c r="S109" s="3345"/>
      <c r="T109" s="3345"/>
      <c r="U109" s="3345"/>
      <c r="V109" s="3345"/>
      <c r="W109" s="3345"/>
      <c r="X109" s="3345"/>
      <c r="Y109" s="3346" t="str">
        <f>Y39</f>
        <v>?</v>
      </c>
      <c r="Z109" s="1950"/>
      <c r="AA109" s="3343" t="s">
        <v>62</v>
      </c>
      <c r="AB109" s="3345" t="str">
        <f>AB39</f>
        <v>NOM DE LA RECETTE 20 lignes de produits</v>
      </c>
      <c r="AC109" s="3345"/>
      <c r="AD109" s="3345"/>
      <c r="AE109" s="3345"/>
      <c r="AF109" s="3345"/>
      <c r="AG109" s="3345"/>
      <c r="AH109" s="3345"/>
      <c r="AI109" s="3345"/>
      <c r="AJ109" s="3345"/>
      <c r="AK109" s="3345"/>
      <c r="AL109" s="3346" t="str">
        <f>AL39</f>
        <v>?</v>
      </c>
      <c r="AM109" s="1950"/>
      <c r="AN109" s="1987"/>
    </row>
    <row r="110" spans="1:44" s="245" customFormat="1" ht="15" customHeight="1">
      <c r="A110" s="3344"/>
      <c r="B110" s="3239"/>
      <c r="C110" s="3239"/>
      <c r="D110" s="3239"/>
      <c r="E110" s="3239"/>
      <c r="F110" s="3239"/>
      <c r="G110" s="3239"/>
      <c r="H110" s="3239"/>
      <c r="I110" s="3239"/>
      <c r="J110" s="3239"/>
      <c r="K110" s="3239"/>
      <c r="L110" s="3347"/>
      <c r="M110" s="1950"/>
      <c r="N110" s="3344"/>
      <c r="O110" s="3239"/>
      <c r="P110" s="3239"/>
      <c r="Q110" s="3239"/>
      <c r="R110" s="3239"/>
      <c r="S110" s="3239"/>
      <c r="T110" s="3239"/>
      <c r="U110" s="3239"/>
      <c r="V110" s="3239"/>
      <c r="W110" s="3239"/>
      <c r="X110" s="3239"/>
      <c r="Y110" s="3347"/>
      <c r="Z110" s="1950"/>
      <c r="AA110" s="3344"/>
      <c r="AB110" s="3239"/>
      <c r="AC110" s="3239"/>
      <c r="AD110" s="3239"/>
      <c r="AE110" s="3239"/>
      <c r="AF110" s="3239"/>
      <c r="AG110" s="3239"/>
      <c r="AH110" s="3239"/>
      <c r="AI110" s="3239"/>
      <c r="AJ110" s="3239"/>
      <c r="AK110" s="3239"/>
      <c r="AL110" s="3347"/>
      <c r="AM110" s="1950"/>
      <c r="AN110" s="1987"/>
    </row>
    <row r="111" spans="1:44" s="245" customFormat="1" ht="15" customHeight="1">
      <c r="A111" s="3341" t="str">
        <f>B109</f>
        <v>NOM DE LA RECETTE 20 lignes de produits</v>
      </c>
      <c r="B111" s="1967" t="s">
        <v>6748</v>
      </c>
      <c r="C111" s="1968" t="str">
        <f>C41</f>
        <v>QUI ?</v>
      </c>
      <c r="D111" s="1968"/>
      <c r="E111" s="1969"/>
      <c r="F111" s="1969"/>
      <c r="G111" s="1969"/>
      <c r="H111" s="1969"/>
      <c r="I111" s="1969"/>
      <c r="J111" s="1969"/>
      <c r="K111" s="1969"/>
      <c r="L111" s="1971" t="s">
        <v>1762</v>
      </c>
      <c r="M111" s="1951"/>
      <c r="N111" s="3341" t="str">
        <f>O109</f>
        <v>NOM DE LA RECETTE 20 lignes de produits</v>
      </c>
      <c r="O111" s="1967" t="s">
        <v>6748</v>
      </c>
      <c r="P111" s="1968" t="str">
        <f>P41</f>
        <v>QUI ?</v>
      </c>
      <c r="Q111" s="1968"/>
      <c r="R111" s="1969"/>
      <c r="S111" s="1969"/>
      <c r="T111" s="1969"/>
      <c r="U111" s="1969"/>
      <c r="V111" s="1969"/>
      <c r="W111" s="1969"/>
      <c r="X111" s="1969"/>
      <c r="Y111" s="1971" t="s">
        <v>1762</v>
      </c>
      <c r="Z111" s="1952"/>
      <c r="AA111" s="3341" t="str">
        <f>AB109</f>
        <v>NOM DE LA RECETTE 20 lignes de produits</v>
      </c>
      <c r="AB111" s="1967" t="s">
        <v>6748</v>
      </c>
      <c r="AC111" s="1968" t="str">
        <f>AC41</f>
        <v>QUI ?</v>
      </c>
      <c r="AD111" s="1968"/>
      <c r="AE111" s="1969"/>
      <c r="AF111" s="1969"/>
      <c r="AG111" s="1969"/>
      <c r="AH111" s="1969"/>
      <c r="AI111" s="1969"/>
      <c r="AJ111" s="1969"/>
      <c r="AK111" s="1969"/>
      <c r="AL111" s="1971" t="s">
        <v>1762</v>
      </c>
      <c r="AM111" s="1952"/>
      <c r="AN111" s="1987"/>
    </row>
    <row r="112" spans="1:44" s="245" customFormat="1" ht="15" customHeight="1">
      <c r="A112" s="3341"/>
      <c r="B112" s="3164"/>
      <c r="C112" s="3165"/>
      <c r="D112" s="3166"/>
      <c r="E112" s="3167"/>
      <c r="F112" s="3166"/>
      <c r="G112" s="3168"/>
      <c r="H112" s="3165"/>
      <c r="I112" s="3166"/>
      <c r="J112" s="3169"/>
      <c r="K112" s="3170"/>
      <c r="L112" s="3171"/>
      <c r="M112" s="1953"/>
      <c r="N112" s="3341"/>
      <c r="O112" s="3164"/>
      <c r="P112" s="3165"/>
      <c r="Q112" s="3166"/>
      <c r="R112" s="3167"/>
      <c r="S112" s="3166"/>
      <c r="T112" s="3168"/>
      <c r="U112" s="3165"/>
      <c r="V112" s="3166"/>
      <c r="W112" s="3169"/>
      <c r="X112" s="3170"/>
      <c r="Y112" s="3171"/>
      <c r="Z112" s="1954"/>
      <c r="AA112" s="3341"/>
      <c r="AB112" s="3164"/>
      <c r="AC112" s="3165"/>
      <c r="AD112" s="3166"/>
      <c r="AE112" s="3167"/>
      <c r="AF112" s="3166"/>
      <c r="AG112" s="3168"/>
      <c r="AH112" s="3165"/>
      <c r="AI112" s="3166"/>
      <c r="AJ112" s="3169"/>
      <c r="AK112" s="3170"/>
      <c r="AL112" s="3171"/>
      <c r="AM112" s="1954"/>
      <c r="AN112" s="1987"/>
    </row>
    <row r="113" spans="1:44" s="245" customFormat="1" ht="15" customHeight="1">
      <c r="A113" s="3341"/>
      <c r="B113" s="3050">
        <v>3.472222222222222E-3</v>
      </c>
      <c r="C113" s="3160" t="s">
        <v>7287</v>
      </c>
      <c r="D113" s="3161"/>
      <c r="E113" s="248"/>
      <c r="F113" s="3161" t="s">
        <v>7288</v>
      </c>
      <c r="G113" s="3051">
        <v>1.0416666666666666E-2</v>
      </c>
      <c r="H113" s="3160"/>
      <c r="I113" s="3161" t="s">
        <v>7289</v>
      </c>
      <c r="J113" s="3159">
        <v>2.0833333333333332E-2</v>
      </c>
      <c r="K113" s="3162" t="s">
        <v>378</v>
      </c>
      <c r="L113" s="3163">
        <f>B113+G113+J113</f>
        <v>3.4722222222222224E-2</v>
      </c>
      <c r="M113" s="1955"/>
      <c r="N113" s="3341"/>
      <c r="O113" s="3050">
        <v>3.472222222222222E-3</v>
      </c>
      <c r="P113" s="3160" t="s">
        <v>7287</v>
      </c>
      <c r="Q113" s="3161"/>
      <c r="R113" s="248"/>
      <c r="S113" s="3161" t="s">
        <v>7288</v>
      </c>
      <c r="T113" s="3051">
        <v>1.0416666666666666E-2</v>
      </c>
      <c r="U113" s="3160"/>
      <c r="V113" s="3161" t="s">
        <v>7289</v>
      </c>
      <c r="W113" s="3159">
        <v>2.0833333333333332E-2</v>
      </c>
      <c r="X113" s="3162" t="s">
        <v>378</v>
      </c>
      <c r="Y113" s="3163">
        <f>O113+T113+W113</f>
        <v>3.4722222222222224E-2</v>
      </c>
      <c r="Z113" s="1956"/>
      <c r="AA113" s="3341"/>
      <c r="AB113" s="3050">
        <v>3.472222222222222E-3</v>
      </c>
      <c r="AC113" s="3160" t="s">
        <v>7287</v>
      </c>
      <c r="AD113" s="3161"/>
      <c r="AE113" s="248"/>
      <c r="AF113" s="3161" t="s">
        <v>7288</v>
      </c>
      <c r="AG113" s="3051">
        <v>1.0416666666666666E-2</v>
      </c>
      <c r="AH113" s="3160"/>
      <c r="AI113" s="3161" t="s">
        <v>7289</v>
      </c>
      <c r="AJ113" s="3159">
        <v>2.0833333333333332E-2</v>
      </c>
      <c r="AK113" s="3162" t="s">
        <v>378</v>
      </c>
      <c r="AL113" s="3163">
        <f>AB113+AG113+AJ113</f>
        <v>3.4722222222222224E-2</v>
      </c>
      <c r="AM113" s="1957"/>
      <c r="AN113" s="1987"/>
    </row>
    <row r="114" spans="1:44" s="245" customFormat="1" ht="15" customHeight="1">
      <c r="A114" s="3341"/>
      <c r="B114" s="2066">
        <v>0</v>
      </c>
      <c r="C114" s="2067" t="s">
        <v>338</v>
      </c>
      <c r="D114" s="2067"/>
      <c r="E114" s="2068"/>
      <c r="F114" s="2068"/>
      <c r="G114" s="2068"/>
      <c r="H114" s="2068"/>
      <c r="I114" s="2068"/>
      <c r="J114" s="2068"/>
      <c r="K114" s="2068"/>
      <c r="L114" s="2071"/>
      <c r="M114" s="1958"/>
      <c r="N114" s="3341"/>
      <c r="O114" s="2066">
        <v>0</v>
      </c>
      <c r="P114" s="2067" t="s">
        <v>338</v>
      </c>
      <c r="Q114" s="2067"/>
      <c r="R114" s="2068"/>
      <c r="S114" s="2068"/>
      <c r="T114" s="2068"/>
      <c r="U114" s="2068"/>
      <c r="V114" s="2068"/>
      <c r="W114" s="2068"/>
      <c r="X114" s="2068"/>
      <c r="Y114" s="2071"/>
      <c r="Z114" s="1959"/>
      <c r="AA114" s="3341"/>
      <c r="AB114" s="2066">
        <v>0</v>
      </c>
      <c r="AC114" s="2067" t="s">
        <v>338</v>
      </c>
      <c r="AD114" s="2067"/>
      <c r="AE114" s="2068"/>
      <c r="AF114" s="2068"/>
      <c r="AG114" s="2068"/>
      <c r="AH114" s="2068"/>
      <c r="AI114" s="2068"/>
      <c r="AJ114" s="2068"/>
      <c r="AK114" s="2068"/>
      <c r="AL114" s="2071"/>
      <c r="AM114" s="1954"/>
      <c r="AN114" s="1987"/>
    </row>
    <row r="115" spans="1:44" s="245" customFormat="1" ht="15" customHeight="1">
      <c r="A115" s="3341"/>
      <c r="B115" s="1942" t="str">
        <f>IF(ISBLANK(C115),"",LARGE(B114:B114,1)+1)</f>
        <v/>
      </c>
      <c r="C115" s="1943"/>
      <c r="D115" s="1943"/>
      <c r="E115" s="1943"/>
      <c r="F115" s="1943"/>
      <c r="G115" s="1943"/>
      <c r="H115" s="1943"/>
      <c r="I115" s="1943"/>
      <c r="J115" s="1943"/>
      <c r="K115" s="1943"/>
      <c r="L115" s="2019"/>
      <c r="M115" s="1960"/>
      <c r="N115" s="3341"/>
      <c r="O115" s="1942" t="str">
        <f>IF(ISBLANK(P115),"",LARGE(O114:O114,1)+1)</f>
        <v/>
      </c>
      <c r="P115" s="1943"/>
      <c r="Q115" s="1943"/>
      <c r="R115" s="1943"/>
      <c r="S115" s="1943"/>
      <c r="T115" s="1943"/>
      <c r="U115" s="1943"/>
      <c r="V115" s="1943"/>
      <c r="W115" s="1943"/>
      <c r="X115" s="1943"/>
      <c r="Y115" s="2019"/>
      <c r="Z115" s="1961"/>
      <c r="AA115" s="3341"/>
      <c r="AB115" s="1942" t="str">
        <f>IF(ISBLANK(AC115),"",LARGE(AB114:AB114,1)+1)</f>
        <v/>
      </c>
      <c r="AC115" s="1943"/>
      <c r="AD115" s="1943"/>
      <c r="AE115" s="1943"/>
      <c r="AF115" s="1943"/>
      <c r="AG115" s="1943"/>
      <c r="AH115" s="1943"/>
      <c r="AI115" s="1943"/>
      <c r="AJ115" s="1943"/>
      <c r="AK115" s="1943"/>
      <c r="AL115" s="2019"/>
      <c r="AM115" s="1961"/>
      <c r="AN115" s="1987"/>
    </row>
    <row r="116" spans="1:44" s="245" customFormat="1" ht="15" customHeight="1">
      <c r="A116" s="3341"/>
      <c r="B116" s="1942" t="str">
        <f>IF(ISBLANK(C116),"",LARGE(B114:B115,1)+1)</f>
        <v/>
      </c>
      <c r="C116" s="1943"/>
      <c r="D116" s="1943"/>
      <c r="E116" s="1943"/>
      <c r="F116" s="1943"/>
      <c r="G116" s="1943"/>
      <c r="H116" s="1943"/>
      <c r="I116" s="1943"/>
      <c r="J116" s="1943"/>
      <c r="K116" s="1943"/>
      <c r="L116" s="2019"/>
      <c r="M116" s="1960"/>
      <c r="N116" s="3341"/>
      <c r="O116" s="1942" t="str">
        <f>IF(ISBLANK(P116),"",LARGE(O114:O115,1)+1)</f>
        <v/>
      </c>
      <c r="P116" s="1943"/>
      <c r="Q116" s="1943"/>
      <c r="R116" s="1943"/>
      <c r="S116" s="1943"/>
      <c r="T116" s="1943"/>
      <c r="U116" s="1943"/>
      <c r="V116" s="1943"/>
      <c r="W116" s="1943"/>
      <c r="X116" s="1943"/>
      <c r="Y116" s="2019"/>
      <c r="Z116" s="1961"/>
      <c r="AA116" s="3341"/>
      <c r="AB116" s="1942" t="str">
        <f>IF(ISBLANK(AC116),"",LARGE(AB114:AB115,1)+1)</f>
        <v/>
      </c>
      <c r="AC116" s="1943"/>
      <c r="AD116" s="1943"/>
      <c r="AE116" s="1943"/>
      <c r="AF116" s="1943"/>
      <c r="AG116" s="1943"/>
      <c r="AH116" s="1943"/>
      <c r="AI116" s="1943"/>
      <c r="AJ116" s="1943"/>
      <c r="AK116" s="1943"/>
      <c r="AL116" s="2019"/>
      <c r="AM116" s="1961"/>
      <c r="AN116" s="1987"/>
    </row>
    <row r="117" spans="1:44" s="245" customFormat="1" ht="15" customHeight="1">
      <c r="A117" s="3341"/>
      <c r="B117" s="1942" t="str">
        <f>IF(ISBLANK(C117),"",LARGE(B114:B116,1)+1)</f>
        <v/>
      </c>
      <c r="C117" s="1943"/>
      <c r="D117" s="1943"/>
      <c r="E117" s="1943"/>
      <c r="F117" s="1943"/>
      <c r="G117" s="1943"/>
      <c r="H117" s="1943"/>
      <c r="I117" s="1943"/>
      <c r="J117" s="1943"/>
      <c r="K117" s="1943"/>
      <c r="L117" s="2019"/>
      <c r="M117" s="1960"/>
      <c r="N117" s="3341"/>
      <c r="O117" s="1942" t="str">
        <f>IF(ISBLANK(P117),"",LARGE(O114:O116,1)+1)</f>
        <v/>
      </c>
      <c r="P117" s="1943"/>
      <c r="Q117" s="1943"/>
      <c r="R117" s="1943"/>
      <c r="S117" s="1943"/>
      <c r="T117" s="1943"/>
      <c r="U117" s="1943"/>
      <c r="V117" s="1943"/>
      <c r="W117" s="1943"/>
      <c r="X117" s="1943"/>
      <c r="Y117" s="2019"/>
      <c r="Z117" s="1961"/>
      <c r="AA117" s="3341"/>
      <c r="AB117" s="1942" t="str">
        <f>IF(ISBLANK(AC117),"",LARGE(AB114:AB116,1)+1)</f>
        <v/>
      </c>
      <c r="AC117" s="1943"/>
      <c r="AD117" s="1943"/>
      <c r="AE117" s="1943"/>
      <c r="AF117" s="1943"/>
      <c r="AG117" s="1943"/>
      <c r="AH117" s="1943"/>
      <c r="AI117" s="1943"/>
      <c r="AJ117" s="1943"/>
      <c r="AK117" s="1943"/>
      <c r="AL117" s="2019"/>
      <c r="AM117" s="1961"/>
      <c r="AN117" s="1987"/>
      <c r="AO117" s="3326" t="s">
        <v>6758</v>
      </c>
      <c r="AP117" s="3327"/>
      <c r="AQ117" s="3327"/>
      <c r="AR117" s="3328"/>
    </row>
    <row r="118" spans="1:44" s="245" customFormat="1" ht="15" customHeight="1">
      <c r="A118" s="3341"/>
      <c r="B118" s="1942" t="str">
        <f>IF(ISBLANK(C118),"",LARGE(B114:B117,1)+1)</f>
        <v/>
      </c>
      <c r="C118" s="1943"/>
      <c r="D118" s="1943"/>
      <c r="E118" s="1943"/>
      <c r="F118" s="1943"/>
      <c r="G118" s="1943"/>
      <c r="H118" s="1943"/>
      <c r="I118" s="1943"/>
      <c r="J118" s="1943"/>
      <c r="K118" s="1943"/>
      <c r="L118" s="2019"/>
      <c r="M118" s="1960"/>
      <c r="N118" s="3341"/>
      <c r="O118" s="1942" t="str">
        <f>IF(ISBLANK(P118),"",LARGE(O114:O117,1)+1)</f>
        <v/>
      </c>
      <c r="P118" s="1943"/>
      <c r="Q118" s="1943"/>
      <c r="R118" s="1943"/>
      <c r="S118" s="1943"/>
      <c r="T118" s="1943"/>
      <c r="U118" s="1943"/>
      <c r="V118" s="1943"/>
      <c r="W118" s="1943"/>
      <c r="X118" s="1943"/>
      <c r="Y118" s="2019"/>
      <c r="Z118" s="1961"/>
      <c r="AA118" s="3341"/>
      <c r="AB118" s="1942" t="str">
        <f>IF(ISBLANK(AC118),"",LARGE(AB114:AB117,1)+1)</f>
        <v/>
      </c>
      <c r="AC118" s="1943"/>
      <c r="AD118" s="1943"/>
      <c r="AE118" s="1943"/>
      <c r="AF118" s="1943"/>
      <c r="AG118" s="1943"/>
      <c r="AH118" s="1943"/>
      <c r="AI118" s="1943"/>
      <c r="AJ118" s="1943"/>
      <c r="AK118" s="1943"/>
      <c r="AL118" s="2019"/>
      <c r="AM118" s="1962"/>
      <c r="AN118" s="1987"/>
      <c r="AO118" s="3329"/>
      <c r="AP118" s="3330"/>
      <c r="AQ118" s="3330"/>
      <c r="AR118" s="3331"/>
    </row>
    <row r="119" spans="1:44" s="245" customFormat="1" ht="15" customHeight="1">
      <c r="A119" s="3341"/>
      <c r="B119" s="1942">
        <f>IF(ISBLANK(C119),"",LARGE(B114:B118,1)+1)</f>
        <v>1</v>
      </c>
      <c r="C119" s="1943" t="s">
        <v>6788</v>
      </c>
      <c r="D119" s="1943"/>
      <c r="E119" s="1943"/>
      <c r="F119" s="1943"/>
      <c r="G119" s="1943"/>
      <c r="H119" s="1943"/>
      <c r="I119" s="1943"/>
      <c r="J119" s="1943"/>
      <c r="K119" s="1943"/>
      <c r="L119" s="2019"/>
      <c r="M119" s="1960"/>
      <c r="N119" s="3341"/>
      <c r="O119" s="1942">
        <f>IF(ISBLANK(P119),"",LARGE(O114:O118,1)+1)</f>
        <v>1</v>
      </c>
      <c r="P119" s="1943" t="s">
        <v>6788</v>
      </c>
      <c r="Q119" s="1943"/>
      <c r="R119" s="1943"/>
      <c r="S119" s="1943"/>
      <c r="T119" s="1943"/>
      <c r="U119" s="1943"/>
      <c r="V119" s="1943"/>
      <c r="W119" s="1943"/>
      <c r="X119" s="1943"/>
      <c r="Y119" s="2019"/>
      <c r="Z119" s="1961"/>
      <c r="AA119" s="3341"/>
      <c r="AB119" s="1942">
        <f>IF(ISBLANK(AC119),"",LARGE(AB114:AB118,1)+1)</f>
        <v>1</v>
      </c>
      <c r="AC119" s="1943" t="s">
        <v>6788</v>
      </c>
      <c r="AD119" s="1943"/>
      <c r="AE119" s="1943"/>
      <c r="AF119" s="1943"/>
      <c r="AG119" s="1943"/>
      <c r="AH119" s="1943"/>
      <c r="AI119" s="1943"/>
      <c r="AJ119" s="1943"/>
      <c r="AK119" s="1943"/>
      <c r="AL119" s="2019"/>
      <c r="AM119" s="1962"/>
      <c r="AN119" s="1987"/>
      <c r="AO119" s="3329"/>
      <c r="AP119" s="3330"/>
      <c r="AQ119" s="3330"/>
      <c r="AR119" s="3331"/>
    </row>
    <row r="120" spans="1:44" s="245" customFormat="1" ht="15" customHeight="1">
      <c r="A120" s="3341"/>
      <c r="B120" s="1942" t="str">
        <f>IF(ISBLANK(C120),"",LARGE(B114:B119,1)+1)</f>
        <v/>
      </c>
      <c r="C120" s="1943"/>
      <c r="D120" s="1943"/>
      <c r="E120" s="1943"/>
      <c r="F120" s="1943"/>
      <c r="G120" s="1943"/>
      <c r="H120" s="1943"/>
      <c r="I120" s="1943"/>
      <c r="J120" s="1943"/>
      <c r="K120" s="1943"/>
      <c r="L120" s="2019"/>
      <c r="M120" s="1960"/>
      <c r="N120" s="3341"/>
      <c r="O120" s="1942" t="str">
        <f>IF(ISBLANK(P120),"",LARGE(O114:O119,1)+1)</f>
        <v/>
      </c>
      <c r="P120" s="1943"/>
      <c r="Q120" s="1943"/>
      <c r="R120" s="1943"/>
      <c r="S120" s="1943"/>
      <c r="T120" s="1943"/>
      <c r="U120" s="1943"/>
      <c r="V120" s="1943"/>
      <c r="W120" s="1943"/>
      <c r="X120" s="1943"/>
      <c r="Y120" s="2019"/>
      <c r="Z120" s="1961"/>
      <c r="AA120" s="3341"/>
      <c r="AB120" s="1942" t="str">
        <f>IF(ISBLANK(AC120),"",LARGE(AB114:AB119,1)+1)</f>
        <v/>
      </c>
      <c r="AC120" s="1943"/>
      <c r="AD120" s="1943"/>
      <c r="AE120" s="1943"/>
      <c r="AF120" s="1943"/>
      <c r="AG120" s="1943"/>
      <c r="AH120" s="1943"/>
      <c r="AI120" s="1943"/>
      <c r="AJ120" s="1943"/>
      <c r="AK120" s="1943"/>
      <c r="AL120" s="2019"/>
      <c r="AM120" s="1961"/>
      <c r="AN120" s="1987"/>
      <c r="AO120" s="3329"/>
      <c r="AP120" s="3330"/>
      <c r="AQ120" s="3330"/>
      <c r="AR120" s="3331"/>
    </row>
    <row r="121" spans="1:44" s="245" customFormat="1" ht="15" customHeight="1">
      <c r="A121" s="3341"/>
      <c r="B121" s="1942" t="str">
        <f>IF(ISBLANK(C121),"",LARGE(B114:B120,1)+1)</f>
        <v/>
      </c>
      <c r="C121" s="1943"/>
      <c r="D121" s="1943"/>
      <c r="E121" s="1943" t="s">
        <v>6789</v>
      </c>
      <c r="F121" s="1943"/>
      <c r="G121" s="1943"/>
      <c r="H121" s="1943"/>
      <c r="I121" s="1943"/>
      <c r="J121" s="1943"/>
      <c r="K121" s="1943"/>
      <c r="L121" s="2019"/>
      <c r="M121" s="1960"/>
      <c r="N121" s="3341"/>
      <c r="O121" s="1942" t="str">
        <f>IF(ISBLANK(P121),"",LARGE(O114:O120,1)+1)</f>
        <v/>
      </c>
      <c r="P121" s="1943"/>
      <c r="Q121" s="1943"/>
      <c r="R121" s="1943" t="s">
        <v>6789</v>
      </c>
      <c r="S121" s="1943"/>
      <c r="T121" s="1943"/>
      <c r="U121" s="1943"/>
      <c r="V121" s="1943"/>
      <c r="W121" s="1943"/>
      <c r="X121" s="1943"/>
      <c r="Y121" s="2019"/>
      <c r="Z121" s="1961"/>
      <c r="AA121" s="3341"/>
      <c r="AB121" s="1942" t="str">
        <f>IF(ISBLANK(AC121),"",LARGE(AB114:AB120,1)+1)</f>
        <v/>
      </c>
      <c r="AC121" s="1943"/>
      <c r="AD121" s="1943"/>
      <c r="AE121" s="1943" t="s">
        <v>6789</v>
      </c>
      <c r="AF121" s="1943"/>
      <c r="AG121" s="1943"/>
      <c r="AH121" s="1943"/>
      <c r="AI121" s="1943"/>
      <c r="AJ121" s="1943"/>
      <c r="AK121" s="1943"/>
      <c r="AL121" s="2019"/>
      <c r="AM121" s="1963"/>
      <c r="AN121" s="1987"/>
      <c r="AO121" s="3338" t="s">
        <v>6792</v>
      </c>
      <c r="AP121" s="3339"/>
      <c r="AQ121" s="3339"/>
      <c r="AR121" s="3340"/>
    </row>
    <row r="122" spans="1:44" s="245" customFormat="1" ht="15" customHeight="1">
      <c r="A122" s="3341"/>
      <c r="B122" s="1942" t="str">
        <f>IF(ISBLANK(C122),"",LARGE(B114:B121,1)+1)</f>
        <v/>
      </c>
      <c r="C122" s="1943"/>
      <c r="D122" s="1943"/>
      <c r="E122" s="1943" t="s">
        <v>6790</v>
      </c>
      <c r="F122" s="1943"/>
      <c r="G122" s="1943"/>
      <c r="H122" s="1943"/>
      <c r="I122" s="1943"/>
      <c r="J122" s="1943"/>
      <c r="K122" s="1943"/>
      <c r="L122" s="2019"/>
      <c r="M122" s="1960"/>
      <c r="N122" s="3341"/>
      <c r="O122" s="1942" t="str">
        <f>IF(ISBLANK(P122),"",LARGE(O114:O121,1)+1)</f>
        <v/>
      </c>
      <c r="P122" s="1943"/>
      <c r="Q122" s="1943"/>
      <c r="R122" s="1943" t="s">
        <v>6790</v>
      </c>
      <c r="S122" s="1943"/>
      <c r="T122" s="1943"/>
      <c r="U122" s="1943"/>
      <c r="V122" s="1943"/>
      <c r="W122" s="1943"/>
      <c r="X122" s="1943"/>
      <c r="Y122" s="2019"/>
      <c r="Z122" s="1961"/>
      <c r="AA122" s="3341"/>
      <c r="AB122" s="1942" t="str">
        <f>IF(ISBLANK(AC122),"",LARGE(AB114:AB121,1)+1)</f>
        <v/>
      </c>
      <c r="AC122" s="1943"/>
      <c r="AD122" s="1943"/>
      <c r="AE122" s="1943" t="s">
        <v>6790</v>
      </c>
      <c r="AF122" s="1943"/>
      <c r="AG122" s="1943"/>
      <c r="AH122" s="1943"/>
      <c r="AI122" s="1943"/>
      <c r="AJ122" s="1943"/>
      <c r="AK122" s="1943"/>
      <c r="AL122" s="2019"/>
      <c r="AM122" s="1961"/>
      <c r="AN122" s="1987"/>
      <c r="AO122" s="3338"/>
      <c r="AP122" s="3339"/>
      <c r="AQ122" s="3339"/>
      <c r="AR122" s="3340"/>
    </row>
    <row r="123" spans="1:44" s="245" customFormat="1" ht="15" customHeight="1">
      <c r="A123" s="3341"/>
      <c r="B123" s="1942" t="str">
        <f>IF(ISBLANK(C123),"",LARGE(B114:B122,1)+1)</f>
        <v/>
      </c>
      <c r="C123" s="1943"/>
      <c r="D123" s="1943"/>
      <c r="E123" s="1943"/>
      <c r="F123" s="1943"/>
      <c r="G123" s="1943"/>
      <c r="H123" s="1943"/>
      <c r="I123" s="1943"/>
      <c r="J123" s="1943"/>
      <c r="K123" s="1943"/>
      <c r="L123" s="2019"/>
      <c r="M123" s="1960"/>
      <c r="N123" s="3341"/>
      <c r="O123" s="1942" t="str">
        <f>IF(ISBLANK(P123),"",LARGE(O114:O122,1)+1)</f>
        <v/>
      </c>
      <c r="P123" s="1943"/>
      <c r="Q123" s="1943"/>
      <c r="R123" s="1943"/>
      <c r="S123" s="1943"/>
      <c r="T123" s="1943"/>
      <c r="U123" s="1943"/>
      <c r="V123" s="1943"/>
      <c r="W123" s="1943"/>
      <c r="X123" s="1943"/>
      <c r="Y123" s="2019"/>
      <c r="Z123" s="1961"/>
      <c r="AA123" s="3341"/>
      <c r="AB123" s="1942" t="str">
        <f>IF(ISBLANK(AC123),"",LARGE(AB114:AB122,1)+1)</f>
        <v/>
      </c>
      <c r="AC123" s="1943"/>
      <c r="AD123" s="1943"/>
      <c r="AE123" s="1943"/>
      <c r="AF123" s="1943"/>
      <c r="AG123" s="1943"/>
      <c r="AH123" s="1943"/>
      <c r="AI123" s="1943"/>
      <c r="AJ123" s="1943"/>
      <c r="AK123" s="1943"/>
      <c r="AL123" s="2019"/>
      <c r="AM123" s="1961"/>
      <c r="AN123" s="1987"/>
      <c r="AO123" s="3338"/>
      <c r="AP123" s="3339"/>
      <c r="AQ123" s="3339"/>
      <c r="AR123" s="3340"/>
    </row>
    <row r="124" spans="1:44" ht="15.75">
      <c r="A124" s="3341"/>
      <c r="B124" s="1942" t="str">
        <f>IF(ISBLANK(C124),"",LARGE(B114:B123,1)+1)</f>
        <v/>
      </c>
      <c r="C124" s="1943"/>
      <c r="D124" s="1943"/>
      <c r="E124" s="1943"/>
      <c r="F124" s="1943"/>
      <c r="G124" s="1943"/>
      <c r="H124" s="1943"/>
      <c r="I124" s="1943"/>
      <c r="J124" s="1943"/>
      <c r="K124" s="1943"/>
      <c r="L124" s="2019"/>
      <c r="M124" s="1960"/>
      <c r="N124" s="3341"/>
      <c r="O124" s="1942" t="str">
        <f>IF(ISBLANK(P124),"",LARGE(O114:O123,1)+1)</f>
        <v/>
      </c>
      <c r="P124" s="1943"/>
      <c r="Q124" s="1943"/>
      <c r="R124" s="1943"/>
      <c r="S124" s="1943"/>
      <c r="T124" s="1943"/>
      <c r="U124" s="1943"/>
      <c r="V124" s="1943"/>
      <c r="W124" s="1943"/>
      <c r="X124" s="1943"/>
      <c r="Y124" s="2019"/>
      <c r="Z124" s="1961"/>
      <c r="AA124" s="3341"/>
      <c r="AB124" s="1942" t="str">
        <f>IF(ISBLANK(AC124),"",LARGE(AB114:AB123,1)+1)</f>
        <v/>
      </c>
      <c r="AC124" s="1943"/>
      <c r="AD124" s="1943"/>
      <c r="AE124" s="1943"/>
      <c r="AF124" s="1943"/>
      <c r="AG124" s="1943"/>
      <c r="AH124" s="1943"/>
      <c r="AI124" s="1943"/>
      <c r="AJ124" s="1943"/>
      <c r="AK124" s="1943"/>
      <c r="AL124" s="2019"/>
      <c r="AM124" s="1962"/>
      <c r="AN124" s="1987"/>
      <c r="AO124" s="3338"/>
      <c r="AP124" s="3339"/>
      <c r="AQ124" s="3339"/>
      <c r="AR124" s="3340"/>
    </row>
    <row r="125" spans="1:44" ht="18" customHeight="1">
      <c r="A125" s="3341"/>
      <c r="B125" s="1942" t="str">
        <f>IF(ISBLANK(C125),"",LARGE(B114:B124,1)+1)</f>
        <v/>
      </c>
      <c r="C125" s="1943"/>
      <c r="D125" s="1943"/>
      <c r="E125" s="1943"/>
      <c r="F125" s="1943"/>
      <c r="G125" s="1943"/>
      <c r="H125" s="1943"/>
      <c r="I125" s="1943"/>
      <c r="J125" s="1943"/>
      <c r="K125" s="1943"/>
      <c r="L125" s="2019"/>
      <c r="M125" s="1960"/>
      <c r="N125" s="3341"/>
      <c r="O125" s="1942" t="str">
        <f>IF(ISBLANK(P125),"",LARGE(O114:O124,1)+1)</f>
        <v/>
      </c>
      <c r="P125" s="1943"/>
      <c r="Q125" s="1943"/>
      <c r="R125" s="1943"/>
      <c r="S125" s="1943"/>
      <c r="T125" s="1943"/>
      <c r="U125" s="1943"/>
      <c r="V125" s="1943"/>
      <c r="W125" s="1943"/>
      <c r="X125" s="1943"/>
      <c r="Y125" s="2019"/>
      <c r="Z125" s="1961"/>
      <c r="AA125" s="3341"/>
      <c r="AB125" s="1942" t="str">
        <f>IF(ISBLANK(AC125),"",LARGE(AB114:AB124,1)+1)</f>
        <v/>
      </c>
      <c r="AC125" s="1943"/>
      <c r="AD125" s="1943"/>
      <c r="AE125" s="1943"/>
      <c r="AF125" s="1943"/>
      <c r="AG125" s="1943"/>
      <c r="AH125" s="1943"/>
      <c r="AI125" s="1943"/>
      <c r="AJ125" s="1943"/>
      <c r="AK125" s="1943"/>
      <c r="AL125" s="2019"/>
      <c r="AM125" s="1962"/>
      <c r="AN125" s="1987"/>
      <c r="AO125" s="3329" t="s">
        <v>6793</v>
      </c>
      <c r="AP125" s="3330"/>
      <c r="AQ125" s="3330"/>
      <c r="AR125" s="3331"/>
    </row>
    <row r="126" spans="1:44" s="245" customFormat="1" ht="15" customHeight="1">
      <c r="A126" s="3341"/>
      <c r="B126" s="1942" t="str">
        <f>IF(ISBLANK(C126),"",LARGE(B114:B125,1)+1)</f>
        <v/>
      </c>
      <c r="C126" s="1943"/>
      <c r="D126" s="1943"/>
      <c r="E126" s="1943"/>
      <c r="F126" s="1943"/>
      <c r="G126" s="1943"/>
      <c r="H126" s="1943"/>
      <c r="I126" s="1943"/>
      <c r="J126" s="1943"/>
      <c r="K126" s="1943"/>
      <c r="L126" s="2019"/>
      <c r="M126" s="1960"/>
      <c r="N126" s="3341"/>
      <c r="O126" s="1942" t="str">
        <f>IF(ISBLANK(P126),"",LARGE(O114:O125,1)+1)</f>
        <v/>
      </c>
      <c r="P126" s="1943"/>
      <c r="Q126" s="1943"/>
      <c r="R126" s="1943"/>
      <c r="S126" s="1943"/>
      <c r="T126" s="1943"/>
      <c r="U126" s="1943"/>
      <c r="V126" s="1943"/>
      <c r="W126" s="1943"/>
      <c r="X126" s="1943"/>
      <c r="Y126" s="2019"/>
      <c r="Z126" s="1961"/>
      <c r="AA126" s="3341"/>
      <c r="AB126" s="1942" t="str">
        <f>IF(ISBLANK(AC126),"",LARGE(AB114:AB125,1)+1)</f>
        <v/>
      </c>
      <c r="AC126" s="1943"/>
      <c r="AD126" s="1943"/>
      <c r="AE126" s="1943"/>
      <c r="AF126" s="1943"/>
      <c r="AG126" s="1943"/>
      <c r="AH126" s="1943"/>
      <c r="AI126" s="1943"/>
      <c r="AJ126" s="1943"/>
      <c r="AK126" s="1943"/>
      <c r="AL126" s="2019"/>
      <c r="AM126" s="1961"/>
      <c r="AN126" s="1987"/>
      <c r="AO126" s="3329"/>
      <c r="AP126" s="3330"/>
      <c r="AQ126" s="3330"/>
      <c r="AR126" s="3331"/>
    </row>
    <row r="127" spans="1:44" s="245" customFormat="1" ht="15" customHeight="1">
      <c r="A127" s="3341"/>
      <c r="B127" s="1942" t="str">
        <f>IF(ISBLANK(C127),"",LARGE(B114:B126,1)+1)</f>
        <v/>
      </c>
      <c r="C127" s="1943"/>
      <c r="D127" s="1943"/>
      <c r="E127" s="1943"/>
      <c r="F127" s="1943"/>
      <c r="G127" s="1943"/>
      <c r="H127" s="1943"/>
      <c r="I127" s="1943"/>
      <c r="J127" s="1943"/>
      <c r="K127" s="1943"/>
      <c r="L127" s="2019"/>
      <c r="M127" s="1960"/>
      <c r="N127" s="3341"/>
      <c r="O127" s="1942" t="str">
        <f>IF(ISBLANK(P127),"",LARGE(O114:O126,1)+1)</f>
        <v/>
      </c>
      <c r="P127" s="1943"/>
      <c r="Q127" s="1943"/>
      <c r="R127" s="1943"/>
      <c r="S127" s="1943"/>
      <c r="T127" s="1943"/>
      <c r="U127" s="1943"/>
      <c r="V127" s="1943"/>
      <c r="W127" s="1943"/>
      <c r="X127" s="1943"/>
      <c r="Y127" s="2019"/>
      <c r="Z127" s="1961"/>
      <c r="AA127" s="3341"/>
      <c r="AB127" s="1942" t="str">
        <f>IF(ISBLANK(AC127),"",LARGE(AB114:AB126,1)+1)</f>
        <v/>
      </c>
      <c r="AC127" s="1943"/>
      <c r="AD127" s="1943"/>
      <c r="AE127" s="1943"/>
      <c r="AF127" s="1943"/>
      <c r="AG127" s="1943"/>
      <c r="AH127" s="1943"/>
      <c r="AI127" s="1943"/>
      <c r="AJ127" s="1943"/>
      <c r="AK127" s="1943"/>
      <c r="AL127" s="2019"/>
      <c r="AM127" s="1961"/>
      <c r="AN127" s="1987"/>
      <c r="AO127" s="3332" t="s">
        <v>6759</v>
      </c>
      <c r="AP127" s="3333"/>
      <c r="AQ127" s="3333"/>
      <c r="AR127" s="3334"/>
    </row>
    <row r="128" spans="1:44" s="245" customFormat="1" ht="15" customHeight="1">
      <c r="A128" s="3341"/>
      <c r="B128" s="1942" t="str">
        <f>IF(ISBLANK(C128),"",LARGE(B114:B127,1)+1)</f>
        <v/>
      </c>
      <c r="C128" s="1943"/>
      <c r="D128" s="1943"/>
      <c r="E128" s="1943"/>
      <c r="F128" s="1943"/>
      <c r="G128" s="1943"/>
      <c r="H128" s="1943"/>
      <c r="I128" s="1943"/>
      <c r="J128" s="1943"/>
      <c r="K128" s="1943"/>
      <c r="L128" s="2019"/>
      <c r="M128" s="1960"/>
      <c r="N128" s="3341"/>
      <c r="O128" s="1942" t="str">
        <f>IF(ISBLANK(P128),"",LARGE(O114:O127,1)+1)</f>
        <v/>
      </c>
      <c r="P128" s="1943"/>
      <c r="Q128" s="1943"/>
      <c r="R128" s="1943"/>
      <c r="S128" s="1943"/>
      <c r="T128" s="1943"/>
      <c r="U128" s="1943"/>
      <c r="V128" s="1943"/>
      <c r="W128" s="1943"/>
      <c r="X128" s="1943"/>
      <c r="Y128" s="2019"/>
      <c r="Z128" s="1961"/>
      <c r="AA128" s="3341"/>
      <c r="AB128" s="1942" t="str">
        <f>IF(ISBLANK(AC128),"",LARGE(AB114:AB127,1)+1)</f>
        <v/>
      </c>
      <c r="AC128" s="1943"/>
      <c r="AD128" s="1943"/>
      <c r="AE128" s="1943"/>
      <c r="AF128" s="1943"/>
      <c r="AG128" s="1943"/>
      <c r="AH128" s="1943"/>
      <c r="AI128" s="1943"/>
      <c r="AJ128" s="1943"/>
      <c r="AK128" s="1943"/>
      <c r="AL128" s="2019"/>
      <c r="AM128" s="1961"/>
      <c r="AN128" s="1987"/>
      <c r="AO128" s="3335" t="s">
        <v>6794</v>
      </c>
      <c r="AP128" s="3336"/>
      <c r="AQ128" s="3336"/>
      <c r="AR128" s="3337"/>
    </row>
    <row r="129" spans="1:44" s="245" customFormat="1" ht="15" customHeight="1">
      <c r="A129" s="3341"/>
      <c r="B129" s="1942" t="str">
        <f>IF(ISBLANK(C129),"",LARGE(B114:B128,1)+1)</f>
        <v/>
      </c>
      <c r="C129" s="1943"/>
      <c r="D129" s="1943"/>
      <c r="E129" s="1943"/>
      <c r="F129" s="1943"/>
      <c r="G129" s="1943"/>
      <c r="H129" s="1943"/>
      <c r="I129" s="1943"/>
      <c r="J129" s="1943"/>
      <c r="K129" s="1943"/>
      <c r="L129" s="2019"/>
      <c r="M129" s="1960"/>
      <c r="N129" s="3341"/>
      <c r="O129" s="1942" t="str">
        <f>IF(ISBLANK(P129),"",LARGE(O114:O128,1)+1)</f>
        <v/>
      </c>
      <c r="P129" s="1943"/>
      <c r="Q129" s="1943"/>
      <c r="R129" s="1943"/>
      <c r="S129" s="1943"/>
      <c r="T129" s="1943"/>
      <c r="U129" s="1943"/>
      <c r="V129" s="1943"/>
      <c r="W129" s="1943"/>
      <c r="X129" s="1943"/>
      <c r="Y129" s="2019"/>
      <c r="Z129" s="1961"/>
      <c r="AA129" s="3341"/>
      <c r="AB129" s="1942" t="str">
        <f>IF(ISBLANK(AC129),"",LARGE(AB114:AB128,1)+1)</f>
        <v/>
      </c>
      <c r="AC129" s="1943"/>
      <c r="AD129" s="1943"/>
      <c r="AE129" s="1943"/>
      <c r="AF129" s="1943"/>
      <c r="AG129" s="1943"/>
      <c r="AH129" s="1943"/>
      <c r="AI129" s="1943"/>
      <c r="AJ129" s="1943"/>
      <c r="AK129" s="1943"/>
      <c r="AL129" s="2019"/>
      <c r="AM129" s="1961"/>
      <c r="AN129" s="1987"/>
      <c r="AO129" s="3335"/>
      <c r="AP129" s="3336"/>
      <c r="AQ129" s="3336"/>
      <c r="AR129" s="3337"/>
    </row>
    <row r="130" spans="1:44" s="245" customFormat="1" ht="15" customHeight="1">
      <c r="A130" s="3341"/>
      <c r="B130" s="1942" t="str">
        <f>IF(ISBLANK(C130),"",LARGE(B114:B129,1)+1)</f>
        <v/>
      </c>
      <c r="C130" s="1943"/>
      <c r="D130" s="1943"/>
      <c r="E130" s="1943"/>
      <c r="F130" s="1943"/>
      <c r="G130" s="1943"/>
      <c r="H130" s="1943"/>
      <c r="I130" s="1943"/>
      <c r="J130" s="1943"/>
      <c r="K130" s="1943"/>
      <c r="L130" s="2019"/>
      <c r="M130" s="1960"/>
      <c r="N130" s="3341"/>
      <c r="O130" s="1942" t="str">
        <f>IF(ISBLANK(P130),"",LARGE(O114:O129,1)+1)</f>
        <v/>
      </c>
      <c r="P130" s="1943"/>
      <c r="Q130" s="1943"/>
      <c r="R130" s="1943"/>
      <c r="S130" s="1943"/>
      <c r="T130" s="1943"/>
      <c r="U130" s="1943"/>
      <c r="V130" s="1943"/>
      <c r="W130" s="1943"/>
      <c r="X130" s="1943"/>
      <c r="Y130" s="2019"/>
      <c r="Z130" s="1961"/>
      <c r="AA130" s="3341"/>
      <c r="AB130" s="1942" t="str">
        <f>IF(ISBLANK(AC130),"",LARGE(AB114:AB129,1)+1)</f>
        <v/>
      </c>
      <c r="AC130" s="1943"/>
      <c r="AD130" s="1943"/>
      <c r="AE130" s="1943"/>
      <c r="AF130" s="1943"/>
      <c r="AG130" s="1943"/>
      <c r="AH130" s="1943"/>
      <c r="AI130" s="1943"/>
      <c r="AJ130" s="1943"/>
      <c r="AK130" s="1943"/>
      <c r="AL130" s="2019"/>
      <c r="AM130" s="1961"/>
      <c r="AN130" s="1987"/>
      <c r="AO130" s="3332" t="s">
        <v>6760</v>
      </c>
      <c r="AP130" s="3333"/>
      <c r="AQ130" s="3333"/>
      <c r="AR130" s="3334"/>
    </row>
    <row r="131" spans="1:44" s="245" customFormat="1" ht="15" customHeight="1">
      <c r="A131" s="3341"/>
      <c r="B131" s="1942" t="str">
        <f>IF(ISBLANK(C131),"",LARGE(B114:B130,1)+1)</f>
        <v/>
      </c>
      <c r="C131" s="1943"/>
      <c r="D131" s="1943"/>
      <c r="E131" s="1943"/>
      <c r="F131" s="1943"/>
      <c r="G131" s="1943"/>
      <c r="H131" s="1943"/>
      <c r="I131" s="1943"/>
      <c r="J131" s="1943"/>
      <c r="K131" s="1943"/>
      <c r="L131" s="2019"/>
      <c r="M131" s="1960"/>
      <c r="N131" s="3341"/>
      <c r="O131" s="1942" t="str">
        <f>IF(ISBLANK(P131),"",LARGE(O114:O130,1)+1)</f>
        <v/>
      </c>
      <c r="P131" s="1943"/>
      <c r="Q131" s="1943"/>
      <c r="R131" s="1943"/>
      <c r="S131" s="1943"/>
      <c r="T131" s="1943"/>
      <c r="U131" s="1943"/>
      <c r="V131" s="1943"/>
      <c r="W131" s="1943"/>
      <c r="X131" s="1943"/>
      <c r="Y131" s="2019"/>
      <c r="Z131" s="1961"/>
      <c r="AA131" s="3341"/>
      <c r="AB131" s="1942" t="str">
        <f>IF(ISBLANK(AC131),"",LARGE(AB114:AB130,1)+1)</f>
        <v/>
      </c>
      <c r="AC131" s="1943"/>
      <c r="AD131" s="1943"/>
      <c r="AE131" s="1943"/>
      <c r="AF131" s="1943"/>
      <c r="AG131" s="1943"/>
      <c r="AH131" s="1943"/>
      <c r="AI131" s="1943"/>
      <c r="AJ131" s="1943"/>
      <c r="AK131" s="1943"/>
      <c r="AL131" s="2019"/>
      <c r="AM131" s="1961"/>
      <c r="AN131" s="1987"/>
      <c r="AO131" s="3335" t="s">
        <v>6761</v>
      </c>
      <c r="AP131" s="3336"/>
      <c r="AQ131" s="3336"/>
      <c r="AR131" s="3337"/>
    </row>
    <row r="132" spans="1:44" s="245" customFormat="1" ht="15" customHeight="1">
      <c r="A132" s="3341"/>
      <c r="B132" s="1942" t="str">
        <f>IF(ISBLANK(C132),"",LARGE(B114:B131,1)+1)</f>
        <v/>
      </c>
      <c r="C132" s="1943"/>
      <c r="D132" s="1943"/>
      <c r="E132" s="1943"/>
      <c r="F132" s="1943"/>
      <c r="G132" s="1943"/>
      <c r="H132" s="1943"/>
      <c r="I132" s="1943"/>
      <c r="J132" s="1943"/>
      <c r="K132" s="1943"/>
      <c r="L132" s="2019"/>
      <c r="M132" s="1960"/>
      <c r="N132" s="3341"/>
      <c r="O132" s="1942" t="str">
        <f>IF(ISBLANK(P132),"",LARGE(O114:O131,1)+1)</f>
        <v/>
      </c>
      <c r="P132" s="1943"/>
      <c r="Q132" s="1943"/>
      <c r="R132" s="1943"/>
      <c r="S132" s="1943"/>
      <c r="T132" s="1943"/>
      <c r="U132" s="1943"/>
      <c r="V132" s="1943"/>
      <c r="W132" s="1943"/>
      <c r="X132" s="1943"/>
      <c r="Y132" s="2019"/>
      <c r="Z132" s="1961"/>
      <c r="AA132" s="3341"/>
      <c r="AB132" s="1942" t="str">
        <f>IF(ISBLANK(AC132),"",LARGE(AB114:AB131,1)+1)</f>
        <v/>
      </c>
      <c r="AC132" s="1943"/>
      <c r="AD132" s="1943"/>
      <c r="AE132" s="1943"/>
      <c r="AF132" s="1943"/>
      <c r="AG132" s="1943"/>
      <c r="AH132" s="1943"/>
      <c r="AI132" s="1943"/>
      <c r="AJ132" s="1943"/>
      <c r="AK132" s="1943"/>
      <c r="AL132" s="2019"/>
      <c r="AM132" s="1961"/>
      <c r="AN132" s="1987"/>
      <c r="AO132" s="3335"/>
      <c r="AP132" s="3336"/>
      <c r="AQ132" s="3336"/>
      <c r="AR132" s="3337"/>
    </row>
    <row r="133" spans="1:44" s="245" customFormat="1" ht="15" customHeight="1">
      <c r="A133" s="3341"/>
      <c r="B133" s="1942" t="str">
        <f>IF(ISBLANK(C133),"",LARGE(B114:B132,1)+1)</f>
        <v/>
      </c>
      <c r="C133" s="1943"/>
      <c r="D133" s="1943"/>
      <c r="E133" s="1943"/>
      <c r="F133" s="1943"/>
      <c r="G133" s="1943"/>
      <c r="H133" s="1943"/>
      <c r="I133" s="1943"/>
      <c r="J133" s="1943"/>
      <c r="K133" s="1943"/>
      <c r="L133" s="2019"/>
      <c r="M133" s="1960"/>
      <c r="N133" s="3341"/>
      <c r="O133" s="1942" t="str">
        <f>IF(ISBLANK(P133),"",LARGE(O114:O132,1)+1)</f>
        <v/>
      </c>
      <c r="P133" s="1943"/>
      <c r="Q133" s="1943"/>
      <c r="R133" s="1943"/>
      <c r="S133" s="1943"/>
      <c r="T133" s="1943"/>
      <c r="U133" s="1943"/>
      <c r="V133" s="1943"/>
      <c r="W133" s="1943"/>
      <c r="X133" s="1943"/>
      <c r="Y133" s="2019"/>
      <c r="Z133" s="1961"/>
      <c r="AA133" s="3341"/>
      <c r="AB133" s="1942" t="str">
        <f>IF(ISBLANK(AC133),"",LARGE(AB114:AB132,1)+1)</f>
        <v/>
      </c>
      <c r="AC133" s="1943"/>
      <c r="AD133" s="1943"/>
      <c r="AE133" s="1943"/>
      <c r="AF133" s="1943"/>
      <c r="AG133" s="1943"/>
      <c r="AH133" s="1943"/>
      <c r="AI133" s="1943"/>
      <c r="AJ133" s="1943"/>
      <c r="AK133" s="1943"/>
      <c r="AL133" s="2019"/>
      <c r="AM133" s="1961"/>
      <c r="AN133" s="1987"/>
      <c r="AO133" s="1848" t="s">
        <v>994</v>
      </c>
      <c r="AP133" s="1849" t="s">
        <v>6795</v>
      </c>
      <c r="AQ133" s="1567"/>
      <c r="AR133" s="1850"/>
    </row>
    <row r="134" spans="1:44" s="245" customFormat="1" ht="15" customHeight="1">
      <c r="A134" s="3341"/>
      <c r="B134" s="1942" t="str">
        <f>IF(ISBLANK(C134),"",LARGE(B114:B133,1)+1)</f>
        <v/>
      </c>
      <c r="C134" s="1943"/>
      <c r="D134" s="1943"/>
      <c r="E134" s="1943"/>
      <c r="F134" s="1943"/>
      <c r="G134" s="1943"/>
      <c r="H134" s="1943"/>
      <c r="I134" s="1943"/>
      <c r="J134" s="1943"/>
      <c r="K134" s="1943"/>
      <c r="L134" s="2019"/>
      <c r="M134" s="1960"/>
      <c r="N134" s="3341"/>
      <c r="O134" s="1942" t="str">
        <f>IF(ISBLANK(P134),"",LARGE(O114:O133,1)+1)</f>
        <v/>
      </c>
      <c r="P134" s="1943"/>
      <c r="Q134" s="1943"/>
      <c r="R134" s="1943"/>
      <c r="S134" s="1943"/>
      <c r="T134" s="1943"/>
      <c r="U134" s="1943"/>
      <c r="V134" s="1943"/>
      <c r="W134" s="1943"/>
      <c r="X134" s="1943"/>
      <c r="Y134" s="2019"/>
      <c r="Z134" s="1961"/>
      <c r="AA134" s="3341"/>
      <c r="AB134" s="1942" t="str">
        <f>IF(ISBLANK(AC134),"",LARGE(AB114:AB133,1)+1)</f>
        <v/>
      </c>
      <c r="AC134" s="1943"/>
      <c r="AD134" s="1943"/>
      <c r="AE134" s="1943"/>
      <c r="AF134" s="1943"/>
      <c r="AG134" s="1943"/>
      <c r="AH134" s="1943"/>
      <c r="AI134" s="1943"/>
      <c r="AJ134" s="1943"/>
      <c r="AK134" s="1943"/>
      <c r="AL134" s="2019"/>
      <c r="AM134" s="1961"/>
      <c r="AN134" s="1987"/>
      <c r="AO134" s="1851"/>
      <c r="AP134" s="1852"/>
      <c r="AQ134" s="1852"/>
      <c r="AR134" s="1853"/>
    </row>
    <row r="135" spans="1:44" s="245" customFormat="1" ht="15" customHeight="1">
      <c r="A135" s="3341"/>
      <c r="B135" s="1942" t="str">
        <f>IF(ISBLANK(C135),"",LARGE(B114:B134,1)+1)</f>
        <v/>
      </c>
      <c r="C135" s="1943"/>
      <c r="D135" s="1943"/>
      <c r="E135" s="1943"/>
      <c r="F135" s="1943"/>
      <c r="G135" s="1943"/>
      <c r="H135" s="1943"/>
      <c r="I135" s="1943"/>
      <c r="J135" s="1943"/>
      <c r="K135" s="1943"/>
      <c r="L135" s="2019"/>
      <c r="M135" s="1960"/>
      <c r="N135" s="3341"/>
      <c r="O135" s="1942" t="str">
        <f>IF(ISBLANK(P135),"",LARGE(O114:O134,1)+1)</f>
        <v/>
      </c>
      <c r="P135" s="1943"/>
      <c r="Q135" s="1943"/>
      <c r="R135" s="1943"/>
      <c r="S135" s="1943"/>
      <c r="T135" s="1943"/>
      <c r="U135" s="1943"/>
      <c r="V135" s="1943"/>
      <c r="W135" s="1943"/>
      <c r="X135" s="1943"/>
      <c r="Y135" s="2019"/>
      <c r="Z135" s="1961"/>
      <c r="AA135" s="3341"/>
      <c r="AB135" s="1942" t="str">
        <f>IF(ISBLANK(AC135),"",LARGE(AB114:AB134,1)+1)</f>
        <v/>
      </c>
      <c r="AC135" s="1943"/>
      <c r="AD135" s="1943"/>
      <c r="AE135" s="1943"/>
      <c r="AF135" s="1943"/>
      <c r="AG135" s="1943"/>
      <c r="AH135" s="1943"/>
      <c r="AI135" s="1943"/>
      <c r="AJ135" s="1943"/>
      <c r="AK135" s="1943"/>
      <c r="AL135" s="2019"/>
      <c r="AM135" s="1961"/>
      <c r="AN135" s="1987"/>
    </row>
    <row r="136" spans="1:44" s="245" customFormat="1" ht="15" customHeight="1">
      <c r="A136" s="3341"/>
      <c r="B136" s="1942" t="str">
        <f>IF(ISBLANK(C136),"",LARGE(B114:B135,1)+1)</f>
        <v/>
      </c>
      <c r="C136" s="1943"/>
      <c r="D136" s="1943"/>
      <c r="E136" s="1943"/>
      <c r="F136" s="1943"/>
      <c r="G136" s="1943"/>
      <c r="H136" s="1943"/>
      <c r="I136" s="1943"/>
      <c r="J136" s="1943"/>
      <c r="K136" s="1943"/>
      <c r="L136" s="2019"/>
      <c r="M136" s="1960"/>
      <c r="N136" s="3341"/>
      <c r="O136" s="1942" t="str">
        <f>IF(ISBLANK(P136),"",LARGE(O114:O135,1)+1)</f>
        <v/>
      </c>
      <c r="P136" s="1943"/>
      <c r="Q136" s="1943"/>
      <c r="R136" s="1943"/>
      <c r="S136" s="1943"/>
      <c r="T136" s="1943"/>
      <c r="U136" s="1943"/>
      <c r="V136" s="1943"/>
      <c r="W136" s="1943"/>
      <c r="X136" s="1943"/>
      <c r="Y136" s="2019"/>
      <c r="Z136" s="1961"/>
      <c r="AA136" s="3341"/>
      <c r="AB136" s="1942" t="str">
        <f>IF(ISBLANK(AC136),"",LARGE(AB114:AB135,1)+1)</f>
        <v/>
      </c>
      <c r="AC136" s="1943"/>
      <c r="AD136" s="1943"/>
      <c r="AE136" s="1943"/>
      <c r="AF136" s="1943"/>
      <c r="AG136" s="1943"/>
      <c r="AH136" s="1943"/>
      <c r="AI136" s="1943"/>
      <c r="AJ136" s="1943"/>
      <c r="AK136" s="1943"/>
      <c r="AL136" s="2019"/>
      <c r="AM136" s="1961"/>
      <c r="AN136" s="1987"/>
    </row>
    <row r="137" spans="1:44" s="245" customFormat="1" ht="15" customHeight="1">
      <c r="A137" s="3341"/>
      <c r="B137" s="1942" t="str">
        <f>IF(ISBLANK(C137),"",LARGE(B114:B136,1)+1)</f>
        <v/>
      </c>
      <c r="C137" s="1943"/>
      <c r="D137" s="1943"/>
      <c r="E137" s="1943"/>
      <c r="F137" s="1943"/>
      <c r="G137" s="1943"/>
      <c r="H137" s="1943"/>
      <c r="I137" s="1943"/>
      <c r="J137" s="1943"/>
      <c r="K137" s="1943"/>
      <c r="L137" s="2021" t="s">
        <v>6802</v>
      </c>
      <c r="M137" s="1960"/>
      <c r="N137" s="3341"/>
      <c r="O137" s="1942" t="str">
        <f>IF(ISBLANK(P137),"",LARGE(O114:O136,1)+1)</f>
        <v/>
      </c>
      <c r="P137" s="1943"/>
      <c r="Q137" s="1943"/>
      <c r="R137" s="1943"/>
      <c r="S137" s="1943"/>
      <c r="T137" s="1943"/>
      <c r="U137" s="1943"/>
      <c r="V137" s="1943"/>
      <c r="W137" s="1943"/>
      <c r="X137" s="1943"/>
      <c r="Y137" s="2021" t="s">
        <v>6802</v>
      </c>
      <c r="Z137" s="1961"/>
      <c r="AA137" s="3341"/>
      <c r="AB137" s="1942" t="str">
        <f>IF(ISBLANK(AC137),"",LARGE(AB114:AB136,1)+1)</f>
        <v/>
      </c>
      <c r="AC137" s="1943"/>
      <c r="AD137" s="1943"/>
      <c r="AE137" s="1943"/>
      <c r="AF137" s="1943"/>
      <c r="AG137" s="1943"/>
      <c r="AH137" s="1943"/>
      <c r="AI137" s="1943"/>
      <c r="AJ137" s="1943"/>
      <c r="AK137" s="1943"/>
      <c r="AL137" s="2021" t="s">
        <v>6802</v>
      </c>
      <c r="AM137" s="1961"/>
      <c r="AN137" s="1987"/>
    </row>
    <row r="138" spans="1:44" s="245" customFormat="1" ht="15" customHeight="1">
      <c r="A138" s="3341"/>
      <c r="B138" s="1942" t="str">
        <f>IF(ISBLANK(C138),"",LARGE(B114:B137,1)+1)</f>
        <v/>
      </c>
      <c r="C138" s="1943"/>
      <c r="D138" s="1943"/>
      <c r="E138" s="1943"/>
      <c r="F138" s="2020"/>
      <c r="G138" s="2020"/>
      <c r="H138" s="2020"/>
      <c r="I138" s="2020"/>
      <c r="J138" s="2020"/>
      <c r="K138" s="2020"/>
      <c r="L138" s="2022" t="s">
        <v>6800</v>
      </c>
      <c r="M138" s="1960"/>
      <c r="N138" s="3341"/>
      <c r="O138" s="1942" t="str">
        <f>IF(ISBLANK(P138),"",LARGE(O114:O137,1)+1)</f>
        <v/>
      </c>
      <c r="P138" s="1943"/>
      <c r="Q138" s="1943"/>
      <c r="R138" s="1943"/>
      <c r="S138" s="2020"/>
      <c r="T138" s="2020"/>
      <c r="U138" s="2020"/>
      <c r="V138" s="2020"/>
      <c r="W138" s="2020"/>
      <c r="X138" s="2020"/>
      <c r="Y138" s="2022" t="s">
        <v>6800</v>
      </c>
      <c r="Z138" s="1961"/>
      <c r="AA138" s="3341"/>
      <c r="AB138" s="1942" t="str">
        <f>IF(ISBLANK(AC138),"",LARGE(AB114:AB137,1)+1)</f>
        <v/>
      </c>
      <c r="AC138" s="1943"/>
      <c r="AD138" s="1943"/>
      <c r="AE138" s="1943"/>
      <c r="AF138" s="2020"/>
      <c r="AG138" s="2020"/>
      <c r="AH138" s="2020"/>
      <c r="AI138" s="2020"/>
      <c r="AJ138" s="2020"/>
      <c r="AK138" s="2020"/>
      <c r="AL138" s="2022" t="s">
        <v>6800</v>
      </c>
      <c r="AM138" s="1961"/>
      <c r="AN138" s="1987"/>
    </row>
    <row r="139" spans="1:44" s="245" customFormat="1" ht="15" customHeight="1">
      <c r="A139" s="3341"/>
      <c r="B139" s="1854" t="s">
        <v>6762</v>
      </c>
      <c r="C139" s="1855"/>
      <c r="D139" s="1855"/>
      <c r="E139" s="1855"/>
      <c r="F139" s="1855"/>
      <c r="G139" s="1855"/>
      <c r="H139" s="1855"/>
      <c r="I139" s="1855"/>
      <c r="J139" s="1855"/>
      <c r="K139" s="1856"/>
      <c r="L139" s="1970"/>
      <c r="M139" s="1964"/>
      <c r="N139" s="3341"/>
      <c r="O139" s="1854" t="s">
        <v>6762</v>
      </c>
      <c r="P139" s="1855"/>
      <c r="Q139" s="1855"/>
      <c r="R139" s="1855"/>
      <c r="S139" s="1855"/>
      <c r="T139" s="1855"/>
      <c r="U139" s="1855"/>
      <c r="V139" s="1855"/>
      <c r="W139" s="1855"/>
      <c r="X139" s="1856"/>
      <c r="Y139" s="1970"/>
      <c r="Z139" s="1965"/>
      <c r="AA139" s="3341"/>
      <c r="AB139" s="1854" t="s">
        <v>6762</v>
      </c>
      <c r="AC139" s="1855"/>
      <c r="AD139" s="1855"/>
      <c r="AE139" s="1855"/>
      <c r="AF139" s="1855"/>
      <c r="AG139" s="1855"/>
      <c r="AH139" s="1855"/>
      <c r="AI139" s="1855"/>
      <c r="AJ139" s="1855"/>
      <c r="AK139" s="1856"/>
      <c r="AL139" s="1970"/>
      <c r="AM139" s="1965"/>
      <c r="AN139" s="1987"/>
    </row>
    <row r="140" spans="1:44" s="245" customFormat="1" ht="15" customHeight="1">
      <c r="A140" s="3342"/>
      <c r="B140" s="1979">
        <v>7</v>
      </c>
      <c r="C140" s="1979">
        <v>7</v>
      </c>
      <c r="D140" s="1979">
        <v>0.67</v>
      </c>
      <c r="E140" s="1979">
        <v>21</v>
      </c>
      <c r="F140" s="1979">
        <v>5</v>
      </c>
      <c r="G140" s="1979">
        <v>7</v>
      </c>
      <c r="H140" s="1979"/>
      <c r="I140" s="1979"/>
      <c r="J140" s="1979">
        <v>10</v>
      </c>
      <c r="K140" s="1979">
        <v>10</v>
      </c>
      <c r="L140" s="1980">
        <v>10</v>
      </c>
      <c r="M140" s="1966"/>
      <c r="N140" s="3342"/>
      <c r="O140" s="1979">
        <v>7</v>
      </c>
      <c r="P140" s="1979">
        <v>7</v>
      </c>
      <c r="Q140" s="1979">
        <v>0.67</v>
      </c>
      <c r="R140" s="1979">
        <v>21</v>
      </c>
      <c r="S140" s="1979">
        <v>5</v>
      </c>
      <c r="T140" s="1979">
        <v>7</v>
      </c>
      <c r="U140" s="1979"/>
      <c r="V140" s="1979"/>
      <c r="W140" s="1979">
        <v>10</v>
      </c>
      <c r="X140" s="1979">
        <v>10</v>
      </c>
      <c r="Y140" s="1980">
        <v>10</v>
      </c>
      <c r="Z140" s="1966"/>
      <c r="AA140" s="3342"/>
      <c r="AB140" s="1979">
        <v>7</v>
      </c>
      <c r="AC140" s="1979">
        <v>7</v>
      </c>
      <c r="AD140" s="1979">
        <v>0.67</v>
      </c>
      <c r="AE140" s="1979">
        <v>21</v>
      </c>
      <c r="AF140" s="1979">
        <v>5</v>
      </c>
      <c r="AG140" s="1979">
        <v>7</v>
      </c>
      <c r="AH140" s="1979"/>
      <c r="AI140" s="1979"/>
      <c r="AJ140" s="1979">
        <v>10</v>
      </c>
      <c r="AK140" s="1979">
        <v>10</v>
      </c>
      <c r="AL140" s="1980">
        <v>10</v>
      </c>
      <c r="AM140" s="1966"/>
      <c r="AN140" s="1987"/>
    </row>
    <row r="141" spans="1:44">
      <c r="AN141" s="1987"/>
    </row>
    <row r="142" spans="1:44">
      <c r="AN142" s="1987"/>
    </row>
  </sheetData>
  <mergeCells count="130">
    <mergeCell ref="AO35:AQ36"/>
    <mergeCell ref="AO37:AQ38"/>
    <mergeCell ref="AO39:AQ40"/>
    <mergeCell ref="AO42:AQ45"/>
    <mergeCell ref="AO46:AQ49"/>
    <mergeCell ref="AO57:AQ58"/>
    <mergeCell ref="AO65:AQ65"/>
    <mergeCell ref="AO66:AQ66"/>
    <mergeCell ref="AS7:AT7"/>
    <mergeCell ref="AS8:AT10"/>
    <mergeCell ref="AS12:AT13"/>
    <mergeCell ref="AS15:AT15"/>
    <mergeCell ref="AS16:AT16"/>
    <mergeCell ref="AS18:AT18"/>
    <mergeCell ref="AS20:AT20"/>
    <mergeCell ref="AS23:AT23"/>
    <mergeCell ref="AS25:AT25"/>
    <mergeCell ref="AS26:AT26"/>
    <mergeCell ref="AO54:AQ56"/>
    <mergeCell ref="AO6:AQ9"/>
    <mergeCell ref="AO10:AQ10"/>
    <mergeCell ref="AQ11:AQ12"/>
    <mergeCell ref="AO13:AO14"/>
    <mergeCell ref="AP13:AQ14"/>
    <mergeCell ref="AO15:AQ15"/>
    <mergeCell ref="AO16:AQ16"/>
    <mergeCell ref="AO18:AP18"/>
    <mergeCell ref="AO29:AQ29"/>
    <mergeCell ref="A39:A40"/>
    <mergeCell ref="B39:K40"/>
    <mergeCell ref="L39:L40"/>
    <mergeCell ref="A8:A37"/>
    <mergeCell ref="K8:L9"/>
    <mergeCell ref="N8:N37"/>
    <mergeCell ref="X8:Y9"/>
    <mergeCell ref="AA8:AA37"/>
    <mergeCell ref="AK8:AL9"/>
    <mergeCell ref="AN34:AN37"/>
    <mergeCell ref="B13:C13"/>
    <mergeCell ref="O13:P13"/>
    <mergeCell ref="AB13:AC13"/>
    <mergeCell ref="AK10:AL10"/>
    <mergeCell ref="K11:L11"/>
    <mergeCell ref="X11:Y11"/>
    <mergeCell ref="AK11:AL11"/>
    <mergeCell ref="K10:L10"/>
    <mergeCell ref="X10:Y10"/>
    <mergeCell ref="H9:H10"/>
    <mergeCell ref="A2:A4"/>
    <mergeCell ref="B2:AL3"/>
    <mergeCell ref="AG4:AL4"/>
    <mergeCell ref="A6:A7"/>
    <mergeCell ref="B6:K7"/>
    <mergeCell ref="L6:L7"/>
    <mergeCell ref="N6:N7"/>
    <mergeCell ref="O6:X7"/>
    <mergeCell ref="Y6:Y7"/>
    <mergeCell ref="AA6:AA7"/>
    <mergeCell ref="B4:AC4"/>
    <mergeCell ref="AB6:AK7"/>
    <mergeCell ref="AL6:AL7"/>
    <mergeCell ref="U9:U10"/>
    <mergeCell ref="AH9:AH10"/>
    <mergeCell ref="AL39:AL40"/>
    <mergeCell ref="K41:L42"/>
    <mergeCell ref="N41:N70"/>
    <mergeCell ref="X41:Y42"/>
    <mergeCell ref="AA41:AA70"/>
    <mergeCell ref="AK41:AL42"/>
    <mergeCell ref="U42:U43"/>
    <mergeCell ref="N39:N40"/>
    <mergeCell ref="O39:X40"/>
    <mergeCell ref="Y39:Y40"/>
    <mergeCell ref="AA39:AA40"/>
    <mergeCell ref="AB39:AK40"/>
    <mergeCell ref="AA109:AA110"/>
    <mergeCell ref="AB109:AK110"/>
    <mergeCell ref="AL109:AL110"/>
    <mergeCell ref="B74:AC74"/>
    <mergeCell ref="B46:C46"/>
    <mergeCell ref="AH42:AH43"/>
    <mergeCell ref="H42:H43"/>
    <mergeCell ref="O46:P46"/>
    <mergeCell ref="AB46:AC46"/>
    <mergeCell ref="K43:L43"/>
    <mergeCell ref="X43:Y43"/>
    <mergeCell ref="AK43:AL43"/>
    <mergeCell ref="K44:L44"/>
    <mergeCell ref="X44:Y44"/>
    <mergeCell ref="AL76:AL77"/>
    <mergeCell ref="AA78:AA107"/>
    <mergeCell ref="L76:L77"/>
    <mergeCell ref="A111:A140"/>
    <mergeCell ref="N111:N140"/>
    <mergeCell ref="AA111:AA140"/>
    <mergeCell ref="AN67:AN70"/>
    <mergeCell ref="A109:A110"/>
    <mergeCell ref="B109:K110"/>
    <mergeCell ref="L109:L110"/>
    <mergeCell ref="N109:N110"/>
    <mergeCell ref="O109:X110"/>
    <mergeCell ref="Y109:Y110"/>
    <mergeCell ref="AG74:AL74"/>
    <mergeCell ref="B72:AL73"/>
    <mergeCell ref="A78:A107"/>
    <mergeCell ref="A72:A74"/>
    <mergeCell ref="A76:A77"/>
    <mergeCell ref="A41:A70"/>
    <mergeCell ref="AK44:AL44"/>
    <mergeCell ref="B76:K77"/>
    <mergeCell ref="N76:N77"/>
    <mergeCell ref="O76:X77"/>
    <mergeCell ref="Y76:Y77"/>
    <mergeCell ref="N78:N107"/>
    <mergeCell ref="AA76:AA77"/>
    <mergeCell ref="AB76:AK77"/>
    <mergeCell ref="AO84:AR87"/>
    <mergeCell ref="AO130:AR130"/>
    <mergeCell ref="AO131:AR132"/>
    <mergeCell ref="AO117:AR120"/>
    <mergeCell ref="AO121:AR124"/>
    <mergeCell ref="AO125:AR126"/>
    <mergeCell ref="AO127:AR127"/>
    <mergeCell ref="AO128:AR129"/>
    <mergeCell ref="AO88:AR91"/>
    <mergeCell ref="AO92:AR93"/>
    <mergeCell ref="AO94:AR94"/>
    <mergeCell ref="AO95:AR96"/>
    <mergeCell ref="AO97:AR97"/>
    <mergeCell ref="AO98:AR99"/>
  </mergeCells>
  <phoneticPr fontId="159" type="noConversion"/>
  <pageMargins left="0.19685039370078741" right="0.11811023622047245" top="0.15748031496062992" bottom="0.15748031496062992" header="0.11811023622047245" footer="0.11811023622047245"/>
  <pageSetup paperSize="9" scale="44" orientation="landscape" r:id="rId1"/>
  <rowBreaks count="1" manualBreakCount="1">
    <brk id="7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10340-8710-43A1-BEE5-784B4A55282E}">
  <dimension ref="A1:AU247"/>
  <sheetViews>
    <sheetView showZeros="0" zoomScaleNormal="100" workbookViewId="0">
      <selection activeCell="AZ23" sqref="AZ23"/>
    </sheetView>
  </sheetViews>
  <sheetFormatPr baseColWidth="10" defaultColWidth="11.42578125" defaultRowHeight="12.75"/>
  <cols>
    <col min="1" max="1" width="3.42578125" style="72" customWidth="1"/>
    <col min="2" max="3" width="7.7109375" style="72" customWidth="1"/>
    <col min="4" max="4" width="1.140625" style="72" customWidth="1"/>
    <col min="5" max="5" width="21.7109375" style="72" customWidth="1"/>
    <col min="6" max="6" width="5.7109375" style="72" customWidth="1"/>
    <col min="7" max="7" width="7.7109375" style="72" customWidth="1"/>
    <col min="8" max="12" width="10.7109375" style="72" customWidth="1"/>
    <col min="13" max="13" width="2.28515625" style="72" customWidth="1"/>
    <col min="14" max="14" width="3.42578125" style="72" customWidth="1"/>
    <col min="15" max="16" width="7.7109375" style="72" customWidth="1"/>
    <col min="17" max="17" width="1.140625" style="72" customWidth="1"/>
    <col min="18" max="18" width="21.7109375" style="72" customWidth="1"/>
    <col min="19" max="19" width="5.7109375" style="72" customWidth="1"/>
    <col min="20" max="20" width="7.7109375" style="72" customWidth="1"/>
    <col min="21" max="25" width="10.7109375" style="72" customWidth="1"/>
    <col min="26" max="26" width="2.28515625" style="1988" customWidth="1"/>
    <col min="27" max="27" width="3.42578125" style="72" customWidth="1"/>
    <col min="28" max="29" width="7.7109375" style="72" customWidth="1"/>
    <col min="30" max="30" width="1.140625" style="72" customWidth="1"/>
    <col min="31" max="31" width="21.7109375" style="72" customWidth="1"/>
    <col min="32" max="32" width="5.7109375" style="72" customWidth="1"/>
    <col min="33" max="33" width="7.7109375" style="72" customWidth="1"/>
    <col min="34" max="38" width="10.7109375" style="72" customWidth="1"/>
    <col min="39" max="39" width="1.7109375" style="72" customWidth="1"/>
    <col min="40" max="40" width="11.42578125" style="72"/>
    <col min="41" max="43" width="12.7109375" style="72" customWidth="1"/>
    <col min="44" max="44" width="11.42578125" style="72"/>
    <col min="45" max="46" width="14.7109375" style="72" customWidth="1"/>
    <col min="47" max="16384" width="11.42578125" style="72"/>
  </cols>
  <sheetData>
    <row r="1" spans="1:46" ht="13.5" thickBot="1">
      <c r="AM1" s="1988"/>
      <c r="AN1" s="1988"/>
      <c r="AO1" s="1988"/>
      <c r="AP1" s="1988"/>
      <c r="AQ1" s="1988"/>
    </row>
    <row r="2" spans="1:46" ht="15" customHeight="1">
      <c r="A2" s="3281" t="s">
        <v>62</v>
      </c>
      <c r="B2" s="3283" t="s">
        <v>6898</v>
      </c>
      <c r="C2" s="3283"/>
      <c r="D2" s="3283"/>
      <c r="E2" s="3283"/>
      <c r="F2" s="3283"/>
      <c r="G2" s="3283"/>
      <c r="H2" s="3283"/>
      <c r="I2" s="3283"/>
      <c r="J2" s="3283"/>
      <c r="K2" s="3283"/>
      <c r="L2" s="3283"/>
      <c r="M2" s="3283"/>
      <c r="N2" s="3283"/>
      <c r="O2" s="3283"/>
      <c r="P2" s="3283"/>
      <c r="Q2" s="3283"/>
      <c r="R2" s="3283"/>
      <c r="S2" s="3283"/>
      <c r="T2" s="3283"/>
      <c r="U2" s="3283"/>
      <c r="V2" s="3283"/>
      <c r="W2" s="3283"/>
      <c r="X2" s="3283"/>
      <c r="Y2" s="3283"/>
      <c r="Z2" s="3283"/>
      <c r="AA2" s="3283"/>
      <c r="AB2" s="3283"/>
      <c r="AC2" s="3283"/>
      <c r="AD2" s="3283"/>
      <c r="AE2" s="3283"/>
      <c r="AF2" s="3283"/>
      <c r="AG2" s="3283"/>
      <c r="AH2" s="3283"/>
      <c r="AI2" s="3283"/>
      <c r="AJ2" s="3283"/>
      <c r="AK2" s="3283"/>
      <c r="AL2" s="3284"/>
      <c r="AM2" s="1988"/>
      <c r="AN2" s="1988"/>
      <c r="AO2" s="2052" t="s">
        <v>6826</v>
      </c>
      <c r="AP2" s="2053"/>
      <c r="AQ2" s="2054"/>
    </row>
    <row r="3" spans="1:46" ht="15" customHeight="1">
      <c r="A3" s="3282"/>
      <c r="B3" s="3285"/>
      <c r="C3" s="3285"/>
      <c r="D3" s="3285"/>
      <c r="E3" s="3285"/>
      <c r="F3" s="3285"/>
      <c r="G3" s="3285"/>
      <c r="H3" s="3285"/>
      <c r="I3" s="3285"/>
      <c r="J3" s="3285"/>
      <c r="K3" s="3285"/>
      <c r="L3" s="3285"/>
      <c r="M3" s="3285"/>
      <c r="N3" s="3285"/>
      <c r="O3" s="3285"/>
      <c r="P3" s="3285"/>
      <c r="Q3" s="3285"/>
      <c r="R3" s="3285"/>
      <c r="S3" s="3285"/>
      <c r="T3" s="3285"/>
      <c r="U3" s="3285"/>
      <c r="V3" s="3285"/>
      <c r="W3" s="3285"/>
      <c r="X3" s="3285"/>
      <c r="Y3" s="3285"/>
      <c r="Z3" s="3285"/>
      <c r="AA3" s="3285"/>
      <c r="AB3" s="3285"/>
      <c r="AC3" s="3285"/>
      <c r="AD3" s="3285"/>
      <c r="AE3" s="3285"/>
      <c r="AF3" s="3285"/>
      <c r="AG3" s="3285"/>
      <c r="AH3" s="3285"/>
      <c r="AI3" s="3285"/>
      <c r="AJ3" s="3285"/>
      <c r="AK3" s="3285"/>
      <c r="AL3" s="3286"/>
      <c r="AM3" s="1988"/>
      <c r="AN3" s="1988"/>
      <c r="AO3" s="2055" t="s">
        <v>6825</v>
      </c>
      <c r="AP3" s="2056"/>
      <c r="AQ3" s="2057"/>
    </row>
    <row r="4" spans="1:46" ht="15" customHeight="1" thickBot="1">
      <c r="A4" s="3282"/>
      <c r="B4" s="1857" t="s">
        <v>6818</v>
      </c>
      <c r="C4" s="1857"/>
      <c r="D4" s="1857"/>
      <c r="E4" s="1857"/>
      <c r="F4" s="1857"/>
      <c r="G4" s="1857"/>
      <c r="H4" s="1857"/>
      <c r="I4" s="1857"/>
      <c r="J4" s="1857"/>
      <c r="K4" s="1857"/>
      <c r="L4" s="1857"/>
      <c r="M4" s="1857"/>
      <c r="N4" s="1857"/>
      <c r="O4" s="1857"/>
      <c r="P4" s="1857"/>
      <c r="Q4" s="1857"/>
      <c r="R4" s="1857"/>
      <c r="S4" s="1857"/>
      <c r="T4" s="1857"/>
      <c r="U4" s="1857"/>
      <c r="V4" s="1857"/>
      <c r="W4" s="1857"/>
      <c r="X4" s="1857"/>
      <c r="Y4" s="1857"/>
      <c r="Z4" s="3152"/>
      <c r="AA4" s="1857"/>
      <c r="AB4" s="1857"/>
      <c r="AC4" s="1857"/>
      <c r="AD4" s="1857"/>
      <c r="AE4" s="1857"/>
      <c r="AF4" s="1858" t="s">
        <v>0</v>
      </c>
      <c r="AG4" s="3287">
        <f ca="1">NOW()</f>
        <v>44676.419863541669</v>
      </c>
      <c r="AH4" s="3287"/>
      <c r="AI4" s="3287"/>
      <c r="AJ4" s="3287"/>
      <c r="AK4" s="3287"/>
      <c r="AL4" s="3288"/>
      <c r="AM4" s="1988"/>
      <c r="AN4" s="1988"/>
      <c r="AO4" s="2058" t="s">
        <v>6827</v>
      </c>
      <c r="AP4" s="2059"/>
      <c r="AQ4" s="2060"/>
    </row>
    <row r="5" spans="1:46" ht="15" customHeight="1" thickBot="1">
      <c r="B5" s="1922" t="s">
        <v>127</v>
      </c>
      <c r="C5" s="1923" t="str">
        <f ca="1">CELL("nomfichier")</f>
        <v>E:\0-UPRT\1-UPRT.FR-SITE-WEB\ff-fiches-fabrications\ff-fiches-fabrication-maj-08-2020\12.colonnes\[FP.12.colonnes.B.xlsx]Nota</v>
      </c>
      <c r="D5" s="1923"/>
      <c r="E5" s="2074"/>
      <c r="F5" s="2074"/>
      <c r="G5" s="2074"/>
      <c r="H5" s="2074"/>
      <c r="I5" s="2074"/>
      <c r="J5" s="2074"/>
      <c r="K5" s="2074"/>
      <c r="L5" s="2074"/>
      <c r="M5" s="2073"/>
      <c r="O5" s="1922" t="s">
        <v>127</v>
      </c>
      <c r="P5" s="1923" t="str">
        <f ca="1">CELL("nomfichier")</f>
        <v>E:\0-UPRT\1-UPRT.FR-SITE-WEB\ff-fiches-fabrications\ff-fiches-fabrication-maj-08-2020\12.colonnes\[FP.12.colonnes.B.xlsx]Nota</v>
      </c>
      <c r="Q5" s="1923"/>
      <c r="R5" s="2074"/>
      <c r="S5" s="2074"/>
      <c r="T5" s="2074"/>
      <c r="U5" s="2074"/>
      <c r="V5" s="2074"/>
      <c r="W5" s="2074"/>
      <c r="X5" s="2074"/>
      <c r="Y5" s="2074"/>
      <c r="Z5" s="3153"/>
      <c r="AB5" s="1922" t="s">
        <v>127</v>
      </c>
      <c r="AC5" s="1923" t="str">
        <f ca="1">CELL("nomfichier")</f>
        <v>E:\0-UPRT\1-UPRT.FR-SITE-WEB\ff-fiches-fabrications\ff-fiches-fabrication-maj-08-2020\12.colonnes\[FP.12.colonnes.B.xlsx]Nota</v>
      </c>
      <c r="AD5" s="1923"/>
      <c r="AE5" s="2074"/>
      <c r="AF5" s="2074"/>
      <c r="AG5" s="2074"/>
      <c r="AH5" s="2074"/>
      <c r="AI5" s="2074"/>
      <c r="AJ5" s="2074"/>
      <c r="AK5" s="2074"/>
      <c r="AL5" s="2074"/>
      <c r="AM5" s="1988"/>
      <c r="AN5" s="1988"/>
      <c r="AO5" s="1988"/>
      <c r="AP5" s="1988"/>
      <c r="AQ5" s="1988"/>
    </row>
    <row r="6" spans="1:46" s="245" customFormat="1" ht="15" customHeight="1">
      <c r="A6" s="3266" t="s">
        <v>62</v>
      </c>
      <c r="B6" s="3238" t="s">
        <v>6822</v>
      </c>
      <c r="C6" s="3238"/>
      <c r="D6" s="3238"/>
      <c r="E6" s="3238"/>
      <c r="F6" s="3238"/>
      <c r="G6" s="3238"/>
      <c r="H6" s="3238"/>
      <c r="I6" s="3238"/>
      <c r="J6" s="3238"/>
      <c r="K6" s="3238"/>
      <c r="L6" s="3240" t="s">
        <v>994</v>
      </c>
      <c r="M6" s="1931"/>
      <c r="N6" s="3266" t="s">
        <v>62</v>
      </c>
      <c r="O6" s="3238" t="s">
        <v>6822</v>
      </c>
      <c r="P6" s="3238"/>
      <c r="Q6" s="3238"/>
      <c r="R6" s="3238"/>
      <c r="S6" s="3238"/>
      <c r="T6" s="3238"/>
      <c r="U6" s="3238"/>
      <c r="V6" s="3238"/>
      <c r="W6" s="3238"/>
      <c r="X6" s="3238"/>
      <c r="Y6" s="3240" t="s">
        <v>994</v>
      </c>
      <c r="Z6" s="2005"/>
      <c r="AA6" s="3266" t="s">
        <v>62</v>
      </c>
      <c r="AB6" s="3238" t="s">
        <v>6823</v>
      </c>
      <c r="AC6" s="3238"/>
      <c r="AD6" s="3238"/>
      <c r="AE6" s="3238"/>
      <c r="AF6" s="3238"/>
      <c r="AG6" s="3238"/>
      <c r="AH6" s="3238"/>
      <c r="AI6" s="3238"/>
      <c r="AJ6" s="3238"/>
      <c r="AK6" s="3238"/>
      <c r="AL6" s="3240" t="s">
        <v>994</v>
      </c>
      <c r="AN6" s="1988"/>
      <c r="AO6" s="3246" t="s">
        <v>6747</v>
      </c>
      <c r="AP6" s="3247"/>
      <c r="AQ6" s="3248"/>
      <c r="AR6" s="2023"/>
      <c r="AS6" s="3221" t="s">
        <v>7307</v>
      </c>
      <c r="AT6" s="3222"/>
    </row>
    <row r="7" spans="1:46" s="245" customFormat="1" ht="15" customHeight="1">
      <c r="A7" s="3446"/>
      <c r="B7" s="3447"/>
      <c r="C7" s="3447"/>
      <c r="D7" s="3447"/>
      <c r="E7" s="3447"/>
      <c r="F7" s="3447"/>
      <c r="G7" s="3447"/>
      <c r="H7" s="3447"/>
      <c r="I7" s="3447"/>
      <c r="J7" s="3447"/>
      <c r="K7" s="3447"/>
      <c r="L7" s="3325"/>
      <c r="N7" s="3446"/>
      <c r="O7" s="3447"/>
      <c r="P7" s="3447"/>
      <c r="Q7" s="3447"/>
      <c r="R7" s="3447"/>
      <c r="S7" s="3447"/>
      <c r="T7" s="3447"/>
      <c r="U7" s="3447"/>
      <c r="V7" s="3447"/>
      <c r="W7" s="3447"/>
      <c r="X7" s="3447"/>
      <c r="Y7" s="3325"/>
      <c r="Z7" s="1987"/>
      <c r="AA7" s="3446"/>
      <c r="AB7" s="3447"/>
      <c r="AC7" s="3447"/>
      <c r="AD7" s="3447"/>
      <c r="AE7" s="3447"/>
      <c r="AF7" s="3447"/>
      <c r="AG7" s="3447"/>
      <c r="AH7" s="3447"/>
      <c r="AI7" s="3447"/>
      <c r="AJ7" s="3447"/>
      <c r="AK7" s="3447"/>
      <c r="AL7" s="3325"/>
      <c r="AN7" s="1987"/>
      <c r="AO7" s="3249"/>
      <c r="AP7" s="3250"/>
      <c r="AQ7" s="3251"/>
      <c r="AR7" s="2023"/>
      <c r="AS7" s="3306" t="s">
        <v>7308</v>
      </c>
      <c r="AT7" s="3306"/>
    </row>
    <row r="8" spans="1:46" s="245" customFormat="1" ht="15" customHeight="1">
      <c r="A8" s="3536" t="str">
        <f>B6</f>
        <v>NOM DE LA RECETTE 10 lignes de produits</v>
      </c>
      <c r="B8" s="1836" t="s">
        <v>6748</v>
      </c>
      <c r="C8" s="3118" t="s">
        <v>6817</v>
      </c>
      <c r="D8" s="3119"/>
      <c r="E8" s="3119"/>
      <c r="F8" s="3119"/>
      <c r="G8" s="1837"/>
      <c r="H8" s="2090"/>
      <c r="I8" s="2091" t="s">
        <v>6808</v>
      </c>
      <c r="J8" s="3120"/>
      <c r="K8" s="3242" t="s">
        <v>6836</v>
      </c>
      <c r="L8" s="3280"/>
      <c r="N8" s="3537" t="str">
        <f>O6</f>
        <v>NOM DE LA RECETTE 10 lignes de produits</v>
      </c>
      <c r="O8" s="1836" t="s">
        <v>6748</v>
      </c>
      <c r="P8" s="2093" t="s">
        <v>6796</v>
      </c>
      <c r="Q8" s="2094"/>
      <c r="R8" s="2094"/>
      <c r="S8" s="2094"/>
      <c r="T8" s="1837"/>
      <c r="U8" s="2090"/>
      <c r="V8" s="2091" t="s">
        <v>6808</v>
      </c>
      <c r="W8" s="2090"/>
      <c r="X8" s="3242" t="s">
        <v>6836</v>
      </c>
      <c r="Y8" s="3280"/>
      <c r="Z8" s="1987"/>
      <c r="AA8" s="3538" t="str">
        <f>AB6</f>
        <v>NOM DE LA RECETTE 20 lignes de produits</v>
      </c>
      <c r="AB8" s="1836" t="s">
        <v>6748</v>
      </c>
      <c r="AC8" s="3118" t="s">
        <v>6817</v>
      </c>
      <c r="AD8" s="3119"/>
      <c r="AE8" s="3119"/>
      <c r="AF8" s="3119"/>
      <c r="AG8" s="1837"/>
      <c r="AH8" s="2090"/>
      <c r="AI8" s="2091" t="s">
        <v>6808</v>
      </c>
      <c r="AJ8" s="3120"/>
      <c r="AK8" s="3242" t="s">
        <v>6836</v>
      </c>
      <c r="AL8" s="3280"/>
      <c r="AN8" s="1987"/>
      <c r="AO8" s="3249"/>
      <c r="AP8" s="3250"/>
      <c r="AQ8" s="3251"/>
      <c r="AR8" s="2023"/>
      <c r="AS8" s="3307" t="s">
        <v>7309</v>
      </c>
      <c r="AT8" s="3308"/>
    </row>
    <row r="9" spans="1:46" s="245" customFormat="1" ht="15" customHeight="1">
      <c r="A9" s="3536"/>
      <c r="B9" s="1838" t="s">
        <v>6806</v>
      </c>
      <c r="C9" s="256"/>
      <c r="D9" s="256"/>
      <c r="E9" s="3120"/>
      <c r="F9" s="3120"/>
      <c r="G9" s="248"/>
      <c r="H9" s="3253">
        <v>20</v>
      </c>
      <c r="I9" s="2079" t="str">
        <f>C10</f>
        <v>Portions Adulte</v>
      </c>
      <c r="J9" s="2080"/>
      <c r="K9" s="3242"/>
      <c r="L9" s="3280"/>
      <c r="N9" s="3537"/>
      <c r="O9" s="1838" t="s">
        <v>6806</v>
      </c>
      <c r="P9" s="256"/>
      <c r="Q9" s="256"/>
      <c r="R9" s="2090"/>
      <c r="S9" s="2090"/>
      <c r="T9" s="248"/>
      <c r="U9" s="3253">
        <v>20</v>
      </c>
      <c r="V9" s="2079" t="str">
        <f>P10</f>
        <v>Portions Adulte</v>
      </c>
      <c r="W9" s="2080"/>
      <c r="X9" s="3242"/>
      <c r="Y9" s="3280"/>
      <c r="Z9" s="1987"/>
      <c r="AA9" s="3538"/>
      <c r="AB9" s="1838" t="s">
        <v>6806</v>
      </c>
      <c r="AC9" s="256"/>
      <c r="AD9" s="256"/>
      <c r="AE9" s="3120"/>
      <c r="AF9" s="3120"/>
      <c r="AG9" s="248"/>
      <c r="AH9" s="3253">
        <v>20</v>
      </c>
      <c r="AI9" s="2079" t="str">
        <f>AC10</f>
        <v>Portions Adulte</v>
      </c>
      <c r="AJ9" s="2080"/>
      <c r="AK9" s="3242"/>
      <c r="AL9" s="3280"/>
      <c r="AN9" s="1987"/>
      <c r="AO9" s="3249"/>
      <c r="AP9" s="3250"/>
      <c r="AQ9" s="3251"/>
      <c r="AR9" s="2023"/>
      <c r="AS9" s="3309"/>
      <c r="AT9" s="3310"/>
    </row>
    <row r="10" spans="1:46" s="245" customFormat="1" ht="15" customHeight="1">
      <c r="A10" s="3536"/>
      <c r="B10" s="2095">
        <v>10</v>
      </c>
      <c r="C10" s="1839" t="s">
        <v>6801</v>
      </c>
      <c r="D10" s="1839"/>
      <c r="E10" s="2096"/>
      <c r="G10" s="248"/>
      <c r="H10" s="3253"/>
      <c r="I10" s="2081">
        <f>(I12/H9)*1000</f>
        <v>8</v>
      </c>
      <c r="J10" s="2080"/>
      <c r="K10" s="3256" t="s">
        <v>26</v>
      </c>
      <c r="L10" s="3448"/>
      <c r="N10" s="3537"/>
      <c r="O10" s="2095">
        <v>10</v>
      </c>
      <c r="P10" s="1839" t="s">
        <v>6801</v>
      </c>
      <c r="Q10" s="1839"/>
      <c r="R10" s="2096"/>
      <c r="T10" s="248"/>
      <c r="U10" s="3253"/>
      <c r="V10" s="2081">
        <f>(V12/U9)*1000</f>
        <v>158</v>
      </c>
      <c r="W10" s="2080"/>
      <c r="X10" s="3256" t="s">
        <v>26</v>
      </c>
      <c r="Y10" s="3448"/>
      <c r="Z10" s="1987"/>
      <c r="AA10" s="3538"/>
      <c r="AB10" s="2095">
        <v>10</v>
      </c>
      <c r="AC10" s="1839" t="s">
        <v>6801</v>
      </c>
      <c r="AD10" s="1839"/>
      <c r="AE10" s="2096"/>
      <c r="AG10" s="248"/>
      <c r="AH10" s="3253"/>
      <c r="AI10" s="2081">
        <f>(AI12/AH9)*1000</f>
        <v>10</v>
      </c>
      <c r="AJ10" s="2080"/>
      <c r="AK10" s="3256" t="s">
        <v>26</v>
      </c>
      <c r="AL10" s="3448"/>
      <c r="AN10" s="1987"/>
      <c r="AO10" s="3257" t="s">
        <v>1906</v>
      </c>
      <c r="AP10" s="3258"/>
      <c r="AQ10" s="3259"/>
      <c r="AR10" s="1989"/>
      <c r="AS10" s="3311"/>
      <c r="AT10" s="3312"/>
    </row>
    <row r="11" spans="1:46" s="245" customFormat="1" ht="15" customHeight="1">
      <c r="A11" s="3536"/>
      <c r="B11" s="2097">
        <f>C24</f>
        <v>0.16</v>
      </c>
      <c r="C11" s="2081">
        <f>(B11/B10)*1000</f>
        <v>16</v>
      </c>
      <c r="D11" s="1840"/>
      <c r="F11" s="1841"/>
      <c r="G11" s="1842"/>
      <c r="H11" s="746" t="s">
        <v>2</v>
      </c>
      <c r="I11" s="746" t="s">
        <v>753</v>
      </c>
      <c r="J11" s="746" t="s">
        <v>754</v>
      </c>
      <c r="K11" s="3236">
        <f>SUM(L14:L23)</f>
        <v>0.32</v>
      </c>
      <c r="L11" s="3445"/>
      <c r="N11" s="3537"/>
      <c r="O11" s="2097">
        <f>P27</f>
        <v>1.66</v>
      </c>
      <c r="P11" s="2081">
        <f>(O11/O10)*1000</f>
        <v>165.99999999999997</v>
      </c>
      <c r="Q11" s="1840"/>
      <c r="S11" s="1841"/>
      <c r="T11" s="1842"/>
      <c r="U11" s="746" t="s">
        <v>2</v>
      </c>
      <c r="V11" s="746" t="s">
        <v>753</v>
      </c>
      <c r="W11" s="746" t="s">
        <v>754</v>
      </c>
      <c r="X11" s="3236">
        <f>SUM(Y14:Y26)</f>
        <v>3.32</v>
      </c>
      <c r="Y11" s="3445"/>
      <c r="Z11" s="1987"/>
      <c r="AA11" s="3538"/>
      <c r="AB11" s="2097">
        <f>AC34</f>
        <v>0.2</v>
      </c>
      <c r="AC11" s="2081">
        <f>(AB11/AB10)*1000</f>
        <v>20</v>
      </c>
      <c r="AD11" s="1840"/>
      <c r="AF11" s="1841"/>
      <c r="AG11" s="1842"/>
      <c r="AH11" s="746" t="s">
        <v>2</v>
      </c>
      <c r="AI11" s="746" t="s">
        <v>753</v>
      </c>
      <c r="AJ11" s="746" t="s">
        <v>754</v>
      </c>
      <c r="AK11" s="3236">
        <f>SUM(AL14:AL33)</f>
        <v>0.4</v>
      </c>
      <c r="AL11" s="3445"/>
      <c r="AN11" s="1987"/>
      <c r="AO11" s="3205"/>
      <c r="AP11" s="1985"/>
      <c r="AQ11" s="3325" t="s">
        <v>6804</v>
      </c>
      <c r="AR11" s="1989"/>
      <c r="AS11" s="3223" t="s">
        <v>7310</v>
      </c>
      <c r="AT11" s="3223"/>
    </row>
    <row r="12" spans="1:46" s="245" customFormat="1" ht="15" customHeight="1">
      <c r="A12" s="3536"/>
      <c r="B12" s="2880" t="s">
        <v>23</v>
      </c>
      <c r="C12" s="2881" t="s">
        <v>25</v>
      </c>
      <c r="D12" s="2882" t="s">
        <v>6749</v>
      </c>
      <c r="E12" s="2883" t="s">
        <v>1780</v>
      </c>
      <c r="F12" s="2883"/>
      <c r="G12" s="2883" t="s">
        <v>24</v>
      </c>
      <c r="H12" s="2884">
        <f>J12-I12</f>
        <v>0.16</v>
      </c>
      <c r="I12" s="2885">
        <f>SUM(I14:I23)</f>
        <v>0.16</v>
      </c>
      <c r="J12" s="2886">
        <f>SUM(J14:J23)</f>
        <v>0.32</v>
      </c>
      <c r="K12" s="2099" t="s">
        <v>308</v>
      </c>
      <c r="L12" s="3049">
        <f>K11/H9</f>
        <v>1.6E-2</v>
      </c>
      <c r="N12" s="3537"/>
      <c r="O12" s="2880" t="s">
        <v>23</v>
      </c>
      <c r="P12" s="2881" t="s">
        <v>25</v>
      </c>
      <c r="Q12" s="2882" t="s">
        <v>6749</v>
      </c>
      <c r="R12" s="2883" t="s">
        <v>1780</v>
      </c>
      <c r="S12" s="2883"/>
      <c r="T12" s="2883" t="s">
        <v>24</v>
      </c>
      <c r="U12" s="2884">
        <f>W12-V12</f>
        <v>0.1599999999999997</v>
      </c>
      <c r="V12" s="3146">
        <f>SUM(V14:V26)</f>
        <v>3.16</v>
      </c>
      <c r="W12" s="2886">
        <f>SUM(W14:W26)</f>
        <v>3.32</v>
      </c>
      <c r="X12" s="2099" t="s">
        <v>308</v>
      </c>
      <c r="Y12" s="3049">
        <f>X11/U9</f>
        <v>0.16599999999999998</v>
      </c>
      <c r="Z12" s="1987"/>
      <c r="AA12" s="3538"/>
      <c r="AB12" s="2880" t="s">
        <v>23</v>
      </c>
      <c r="AC12" s="2881" t="s">
        <v>25</v>
      </c>
      <c r="AD12" s="2882" t="s">
        <v>6749</v>
      </c>
      <c r="AE12" s="2883" t="s">
        <v>1780</v>
      </c>
      <c r="AF12" s="2883"/>
      <c r="AG12" s="2883" t="s">
        <v>24</v>
      </c>
      <c r="AH12" s="2884">
        <f>AJ12-AI12</f>
        <v>0.2</v>
      </c>
      <c r="AI12" s="2885">
        <f>SUM(AI14:AI33)</f>
        <v>0.2</v>
      </c>
      <c r="AJ12" s="2886">
        <f>SUM(AJ14:AJ33)</f>
        <v>0.4</v>
      </c>
      <c r="AK12" s="2099" t="s">
        <v>308</v>
      </c>
      <c r="AL12" s="3049">
        <f>AK11/AH9</f>
        <v>0.02</v>
      </c>
      <c r="AN12" s="1987"/>
      <c r="AO12" s="3205"/>
      <c r="AP12" s="1986" t="s">
        <v>6791</v>
      </c>
      <c r="AQ12" s="3325"/>
      <c r="AR12" s="1989"/>
      <c r="AS12" s="3313" t="s">
        <v>6963</v>
      </c>
      <c r="AT12" s="3314"/>
    </row>
    <row r="13" spans="1:46" s="245" customFormat="1" ht="15" customHeight="1">
      <c r="A13" s="3536"/>
      <c r="B13" s="3305" t="s">
        <v>1158</v>
      </c>
      <c r="C13" s="3305"/>
      <c r="D13" s="1843">
        <f>IF(ISBLANK(A13),C13,A13*C13)</f>
        <v>0</v>
      </c>
      <c r="E13" s="2888" t="s">
        <v>1145</v>
      </c>
      <c r="F13" s="2888"/>
      <c r="G13" s="2100" t="s">
        <v>1172</v>
      </c>
      <c r="H13" s="2100" t="s">
        <v>1186</v>
      </c>
      <c r="I13" s="2100"/>
      <c r="J13" s="274"/>
      <c r="K13" s="274" t="s">
        <v>1198</v>
      </c>
      <c r="L13" s="2889"/>
      <c r="N13" s="3537"/>
      <c r="O13" s="3305" t="s">
        <v>1158</v>
      </c>
      <c r="P13" s="3305"/>
      <c r="Q13" s="1843">
        <f>IF(ISBLANK(N13),P13,N13*P13)</f>
        <v>0</v>
      </c>
      <c r="R13" s="2888" t="s">
        <v>1145</v>
      </c>
      <c r="S13" s="2888"/>
      <c r="T13" s="2100" t="s">
        <v>1172</v>
      </c>
      <c r="U13" s="2100" t="s">
        <v>1186</v>
      </c>
      <c r="V13" s="2100"/>
      <c r="W13" s="274"/>
      <c r="X13" s="274" t="s">
        <v>1198</v>
      </c>
      <c r="Y13" s="2889"/>
      <c r="Z13" s="1987"/>
      <c r="AA13" s="3538"/>
      <c r="AB13" s="3305" t="s">
        <v>1158</v>
      </c>
      <c r="AC13" s="3305"/>
      <c r="AD13" s="1843">
        <f>IF(ISBLANK(AA13),AC13,AA13*AC13)</f>
        <v>0</v>
      </c>
      <c r="AE13" s="2888" t="s">
        <v>1145</v>
      </c>
      <c r="AF13" s="2888"/>
      <c r="AG13" s="2100" t="s">
        <v>1172</v>
      </c>
      <c r="AH13" s="2100" t="s">
        <v>1186</v>
      </c>
      <c r="AI13" s="2100"/>
      <c r="AJ13" s="274"/>
      <c r="AK13" s="274" t="s">
        <v>1198</v>
      </c>
      <c r="AL13" s="2889"/>
      <c r="AN13" s="1987"/>
      <c r="AO13" s="3278" t="s">
        <v>5391</v>
      </c>
      <c r="AP13" s="3279" t="s">
        <v>6803</v>
      </c>
      <c r="AQ13" s="3280"/>
      <c r="AR13" s="1989"/>
      <c r="AS13" s="3315"/>
      <c r="AT13" s="3316"/>
    </row>
    <row r="14" spans="1:46" s="245" customFormat="1" ht="15" customHeight="1">
      <c r="A14" s="3536"/>
      <c r="B14" s="2101">
        <v>2</v>
      </c>
      <c r="C14" s="2102">
        <v>0.08</v>
      </c>
      <c r="D14" s="1845">
        <f t="shared" ref="D14:D23" si="0">IF(ISTEXT(B14),0,IF(ISBLANK(B14),C14,B14*C14))</f>
        <v>0.16</v>
      </c>
      <c r="E14" s="2015" t="s">
        <v>356</v>
      </c>
      <c r="F14" s="2087">
        <f>IF(B10&lt;=0,0,IF(ISTEXT(B14),B14,IF(ISBLANK(B14),"",(B14/B10)*H9)))</f>
        <v>4</v>
      </c>
      <c r="G14" s="2104"/>
      <c r="H14" s="2105">
        <v>50</v>
      </c>
      <c r="I14" s="1995">
        <f>((J14-(J14*H14%)))</f>
        <v>0.16</v>
      </c>
      <c r="J14" s="1910">
        <f>(D14/B10)*H9</f>
        <v>0.32</v>
      </c>
      <c r="K14" s="1917">
        <v>1</v>
      </c>
      <c r="L14" s="1918">
        <f>IF(ISBLANK(K14),0,IF(ISTEXT(B14),0,IF(D14=0,F14*K14,(J14*K14))))</f>
        <v>0.32</v>
      </c>
      <c r="N14" s="3537"/>
      <c r="O14" s="2101"/>
      <c r="P14" s="2102">
        <v>1.5</v>
      </c>
      <c r="Q14" s="1845">
        <f t="shared" ref="Q14:Q19" si="1">IF(ISTEXT(O14),0,IF(ISBLANK(O14),P14,O14*P14))</f>
        <v>1.5</v>
      </c>
      <c r="R14" s="2103" t="s">
        <v>6837</v>
      </c>
      <c r="S14" s="2087" t="str">
        <f>IF(O10&lt;=0,0,IF(ISTEXT(O14),O14,IF(ISBLANK(O14),"",(O14/O10)*U9)))</f>
        <v/>
      </c>
      <c r="T14" s="2104"/>
      <c r="U14" s="2105"/>
      <c r="V14" s="1995">
        <f t="shared" ref="V14:V26" si="2">((W14-(W14*U14%)))</f>
        <v>3</v>
      </c>
      <c r="W14" s="1910">
        <f>(Q14/O10)*U9</f>
        <v>3</v>
      </c>
      <c r="X14" s="1917">
        <v>1</v>
      </c>
      <c r="Y14" s="1918">
        <f t="shared" ref="Y14:Y26" si="3">IF(ISBLANK(X14),0,IF(ISTEXT(O14),0,IF(Q14=0,S14*X14,(W14*X14))))</f>
        <v>3</v>
      </c>
      <c r="Z14" s="1987"/>
      <c r="AA14" s="3538"/>
      <c r="AB14" s="2101">
        <v>2</v>
      </c>
      <c r="AC14" s="2102">
        <v>0.1</v>
      </c>
      <c r="AD14" s="1845">
        <f t="shared" ref="AD14:AD33" si="4">IF(ISTEXT(AB14),0,IF(ISBLANK(AB14),AC14,AB14*AC14))</f>
        <v>0.2</v>
      </c>
      <c r="AE14" s="2015" t="s">
        <v>446</v>
      </c>
      <c r="AF14" s="2087">
        <f>IF(AB10&lt;=0,0,IF(ISTEXT(AB14),AB14,IF(ISBLANK(AB14),"",(AB14/AB10)*AH9)))</f>
        <v>4</v>
      </c>
      <c r="AG14" s="3149"/>
      <c r="AH14" s="2105">
        <v>50</v>
      </c>
      <c r="AI14" s="1995">
        <f>((AJ14-(AJ14*AH14%)))</f>
        <v>0.2</v>
      </c>
      <c r="AJ14" s="1910">
        <f>(AD14/AB10)*AH9</f>
        <v>0.4</v>
      </c>
      <c r="AK14" s="1917">
        <v>1</v>
      </c>
      <c r="AL14" s="1918">
        <f t="shared" ref="AL14:AL33" si="5">IF(ISBLANK(AK14),0,IF(ISTEXT(AB14),0,IF(AD14=0,AF14*AK14,(AJ14*AK14))))</f>
        <v>0.4</v>
      </c>
      <c r="AN14" s="1987"/>
      <c r="AO14" s="3278"/>
      <c r="AP14" s="3279"/>
      <c r="AQ14" s="3280"/>
      <c r="AR14" s="1989"/>
      <c r="AS14" s="72"/>
      <c r="AT14" s="72"/>
    </row>
    <row r="15" spans="1:46" s="245" customFormat="1" ht="15" customHeight="1">
      <c r="A15" s="3536"/>
      <c r="B15" s="2101"/>
      <c r="C15" s="2102"/>
      <c r="D15" s="1845">
        <f t="shared" si="0"/>
        <v>0</v>
      </c>
      <c r="E15" s="2016"/>
      <c r="F15" s="2088" t="str">
        <f>IF(B10&lt;=0,0,IF(ISTEXT(B15),B15,IF(ISBLANK(B15),"",(B15/B10)*H9)))</f>
        <v/>
      </c>
      <c r="G15" s="2104"/>
      <c r="H15" s="2105"/>
      <c r="I15" s="2013">
        <f t="shared" ref="I15:I23" si="6">((J15-(J15*H15%)))</f>
        <v>0</v>
      </c>
      <c r="J15" s="1911">
        <f>(D15/B10)*H9</f>
        <v>0</v>
      </c>
      <c r="K15" s="1917"/>
      <c r="L15" s="1919">
        <f t="shared" ref="L15:L23" si="7">IF(ISBLANK(K15),0,IF(ISTEXT(B15),0,IF(D15=0,F15*K15,(J15*K15))))</f>
        <v>0</v>
      </c>
      <c r="N15" s="3537"/>
      <c r="O15" s="2101"/>
      <c r="P15" s="2102"/>
      <c r="Q15" s="1845">
        <f t="shared" si="1"/>
        <v>0</v>
      </c>
      <c r="R15" s="2106"/>
      <c r="S15" s="2088" t="str">
        <f>IF(O10&lt;=0,0,IF(ISTEXT(O15),O15,IF(ISBLANK(O15),"",(O15/O10)*U9)))</f>
        <v/>
      </c>
      <c r="T15" s="2104"/>
      <c r="U15" s="2105"/>
      <c r="V15" s="2013">
        <f t="shared" si="2"/>
        <v>0</v>
      </c>
      <c r="W15" s="1911">
        <f>(Q15/O10)*U9</f>
        <v>0</v>
      </c>
      <c r="X15" s="1917"/>
      <c r="Y15" s="1919">
        <f t="shared" si="3"/>
        <v>0</v>
      </c>
      <c r="Z15" s="1987"/>
      <c r="AA15" s="3538"/>
      <c r="AB15" s="2101"/>
      <c r="AC15" s="2102"/>
      <c r="AD15" s="1845">
        <f t="shared" si="4"/>
        <v>0</v>
      </c>
      <c r="AE15" s="2016"/>
      <c r="AF15" s="2088" t="str">
        <f>IF(AB10&lt;=0,0,IF(ISTEXT(AB15),AB15,IF(ISBLANK(AB15),"",(AB15/AB10)*AH9)))</f>
        <v/>
      </c>
      <c r="AG15" s="3149"/>
      <c r="AH15" s="2105"/>
      <c r="AI15" s="2013">
        <f t="shared" ref="AI15:AI33" si="8">((AJ15-(AJ15*AH15%)))</f>
        <v>0</v>
      </c>
      <c r="AJ15" s="1911">
        <f>(AD15/AB10)*AH9</f>
        <v>0</v>
      </c>
      <c r="AK15" s="1917"/>
      <c r="AL15" s="1919">
        <f t="shared" si="5"/>
        <v>0</v>
      </c>
      <c r="AN15" s="1987"/>
      <c r="AO15" s="3268" t="s">
        <v>6750</v>
      </c>
      <c r="AP15" s="3269"/>
      <c r="AQ15" s="3270"/>
      <c r="AR15" s="1989"/>
      <c r="AS15" s="3317" t="s">
        <v>7311</v>
      </c>
      <c r="AT15" s="3318"/>
    </row>
    <row r="16" spans="1:46" s="245" customFormat="1" ht="15" customHeight="1">
      <c r="A16" s="3536"/>
      <c r="B16" s="2101"/>
      <c r="C16" s="2102"/>
      <c r="D16" s="1845">
        <f t="shared" si="0"/>
        <v>0</v>
      </c>
      <c r="E16" s="2015"/>
      <c r="F16" s="2087" t="str">
        <f>IF(B10&lt;=0,0,IF(ISTEXT(B16),B16,IF(ISBLANK(B16),"",(B16/B10)*H9)))</f>
        <v/>
      </c>
      <c r="G16" s="2104"/>
      <c r="H16" s="2105"/>
      <c r="I16" s="1995">
        <f t="shared" si="6"/>
        <v>0</v>
      </c>
      <c r="J16" s="1910">
        <f>(D16/B10)*H9</f>
        <v>0</v>
      </c>
      <c r="K16" s="1920"/>
      <c r="L16" s="1918">
        <f t="shared" si="7"/>
        <v>0</v>
      </c>
      <c r="N16" s="3537"/>
      <c r="O16" s="2101">
        <v>2</v>
      </c>
      <c r="P16" s="2102">
        <v>0.08</v>
      </c>
      <c r="Q16" s="1845">
        <f t="shared" si="1"/>
        <v>0.16</v>
      </c>
      <c r="R16" s="2015" t="s">
        <v>10</v>
      </c>
      <c r="S16" s="2087">
        <f>IF(O10&lt;=0,0,IF(ISTEXT(O16),O16,IF(ISBLANK(O16),"",(O16/O10)*U9)))</f>
        <v>4</v>
      </c>
      <c r="T16" s="2104"/>
      <c r="U16" s="2105">
        <v>50</v>
      </c>
      <c r="V16" s="1995">
        <f t="shared" si="2"/>
        <v>0.16</v>
      </c>
      <c r="W16" s="1910">
        <f>(Q16/O10)*U9</f>
        <v>0.32</v>
      </c>
      <c r="X16" s="1917">
        <v>1</v>
      </c>
      <c r="Y16" s="1919">
        <f t="shared" si="3"/>
        <v>0.32</v>
      </c>
      <c r="Z16" s="1987"/>
      <c r="AA16" s="3538"/>
      <c r="AB16" s="2101"/>
      <c r="AC16" s="2102"/>
      <c r="AD16" s="1845">
        <f t="shared" si="4"/>
        <v>0</v>
      </c>
      <c r="AE16" s="2015"/>
      <c r="AF16" s="2087" t="str">
        <f>IF(AB10&lt;=0,0,IF(ISTEXT(AB16),AB16,IF(ISBLANK(AB16),"",(AB16/AB10)*AH9)))</f>
        <v/>
      </c>
      <c r="AG16" s="3149"/>
      <c r="AH16" s="2105"/>
      <c r="AI16" s="1995">
        <f t="shared" si="8"/>
        <v>0</v>
      </c>
      <c r="AJ16" s="1910">
        <f>(AD16/AB10)*AH9</f>
        <v>0</v>
      </c>
      <c r="AK16" s="1920"/>
      <c r="AL16" s="1918">
        <f t="shared" si="5"/>
        <v>0</v>
      </c>
      <c r="AN16" s="1987"/>
      <c r="AO16" s="3268" t="s">
        <v>6751</v>
      </c>
      <c r="AP16" s="3269"/>
      <c r="AQ16" s="3270"/>
      <c r="AR16" s="1989"/>
      <c r="AS16" s="3319" t="s">
        <v>7312</v>
      </c>
      <c r="AT16" s="3320"/>
    </row>
    <row r="17" spans="1:47" s="245" customFormat="1" ht="15" customHeight="1">
      <c r="A17" s="3536"/>
      <c r="B17" s="2101"/>
      <c r="C17" s="2102"/>
      <c r="D17" s="1845">
        <f t="shared" si="0"/>
        <v>0</v>
      </c>
      <c r="E17" s="2016"/>
      <c r="F17" s="2088" t="str">
        <f>IF(B10&lt;=0,0,IF(ISTEXT(B17),B17,IF(ISBLANK(B17),"",(B17/B10)*H9)))</f>
        <v/>
      </c>
      <c r="G17" s="2104"/>
      <c r="H17" s="2105"/>
      <c r="I17" s="2013">
        <f t="shared" si="6"/>
        <v>0</v>
      </c>
      <c r="J17" s="1911">
        <f>(D17/B10)*H9</f>
        <v>0</v>
      </c>
      <c r="K17" s="1917"/>
      <c r="L17" s="1919">
        <f t="shared" si="7"/>
        <v>0</v>
      </c>
      <c r="N17" s="3537"/>
      <c r="O17" s="2101"/>
      <c r="P17" s="2102"/>
      <c r="Q17" s="1845">
        <f t="shared" si="1"/>
        <v>0</v>
      </c>
      <c r="R17" s="2016"/>
      <c r="S17" s="2088" t="str">
        <f>IF(O10&lt;=0,0,IF(ISTEXT(O17),O17,IF(ISBLANK(O17),"",(O17/O10)*U9)))</f>
        <v/>
      </c>
      <c r="T17" s="2104"/>
      <c r="U17" s="2105"/>
      <c r="V17" s="2013">
        <f t="shared" si="2"/>
        <v>0</v>
      </c>
      <c r="W17" s="1911">
        <f>(Q17/O10)*U9</f>
        <v>0</v>
      </c>
      <c r="X17" s="1917"/>
      <c r="Y17" s="1919">
        <f t="shared" si="3"/>
        <v>0</v>
      </c>
      <c r="Z17" s="1987"/>
      <c r="AA17" s="3538"/>
      <c r="AB17" s="2101"/>
      <c r="AC17" s="2102"/>
      <c r="AD17" s="1845">
        <f t="shared" si="4"/>
        <v>0</v>
      </c>
      <c r="AE17" s="2016"/>
      <c r="AF17" s="2088" t="str">
        <f>IF(AB10&lt;=0,0,IF(ISTEXT(AB17),AB17,IF(ISBLANK(AB17),"",(AB17/AB10)*AH9)))</f>
        <v/>
      </c>
      <c r="AG17" s="3149"/>
      <c r="AH17" s="2105"/>
      <c r="AI17" s="2013">
        <f t="shared" si="8"/>
        <v>0</v>
      </c>
      <c r="AJ17" s="1911">
        <f>(AD17/AB10)*AH9</f>
        <v>0</v>
      </c>
      <c r="AK17" s="1917"/>
      <c r="AL17" s="1919">
        <f t="shared" si="5"/>
        <v>0</v>
      </c>
      <c r="AN17" s="1987"/>
      <c r="AO17" s="1974" t="s">
        <v>23</v>
      </c>
      <c r="AP17" s="2881" t="s">
        <v>25</v>
      </c>
      <c r="AQ17" s="3196" t="s">
        <v>24</v>
      </c>
      <c r="AR17" s="1989"/>
      <c r="AS17" s="3224" t="s">
        <v>7313</v>
      </c>
      <c r="AT17" s="3225"/>
    </row>
    <row r="18" spans="1:47" s="245" customFormat="1" ht="15" customHeight="1">
      <c r="A18" s="3536"/>
      <c r="B18" s="2101"/>
      <c r="C18" s="2102"/>
      <c r="D18" s="1845">
        <f t="shared" si="0"/>
        <v>0</v>
      </c>
      <c r="E18" s="2015"/>
      <c r="F18" s="2087" t="str">
        <f>IF(B10&lt;=0,0,IF(ISTEXT(B18),B18,IF(ISBLANK(B18),"",(B18/B10)*H9)))</f>
        <v/>
      </c>
      <c r="G18" s="2104"/>
      <c r="H18" s="2105"/>
      <c r="I18" s="1995">
        <f t="shared" si="6"/>
        <v>0</v>
      </c>
      <c r="J18" s="1910">
        <f>(D18/B10)*H9</f>
        <v>0</v>
      </c>
      <c r="K18" s="1920"/>
      <c r="L18" s="1918">
        <f t="shared" si="7"/>
        <v>0</v>
      </c>
      <c r="N18" s="3537"/>
      <c r="O18" s="2101"/>
      <c r="P18" s="2102"/>
      <c r="Q18" s="1845">
        <f t="shared" si="1"/>
        <v>0</v>
      </c>
      <c r="R18" s="2015"/>
      <c r="S18" s="2087" t="str">
        <f>IF(O10&lt;=0,0,IF(ISTEXT(O18),O18,IF(ISBLANK(O18),"",(O18/O10)*U9)))</f>
        <v/>
      </c>
      <c r="T18" s="2104"/>
      <c r="U18" s="2105"/>
      <c r="V18" s="1995">
        <f t="shared" si="2"/>
        <v>0</v>
      </c>
      <c r="W18" s="1910">
        <f>(Q18/O10)*U9</f>
        <v>0</v>
      </c>
      <c r="X18" s="1920"/>
      <c r="Y18" s="1918">
        <f t="shared" si="3"/>
        <v>0</v>
      </c>
      <c r="Z18" s="1987"/>
      <c r="AA18" s="3538"/>
      <c r="AB18" s="2101"/>
      <c r="AC18" s="2102"/>
      <c r="AD18" s="1845">
        <f t="shared" si="4"/>
        <v>0</v>
      </c>
      <c r="AE18" s="2015"/>
      <c r="AF18" s="2087" t="str">
        <f>IF(AB10&lt;=0,0,IF(ISTEXT(AB18),AB18,IF(ISBLANK(AB18),"",(AB18/AB10)*AH9)))</f>
        <v/>
      </c>
      <c r="AG18" s="3149"/>
      <c r="AH18" s="2105"/>
      <c r="AI18" s="1995">
        <f t="shared" si="8"/>
        <v>0</v>
      </c>
      <c r="AJ18" s="1910">
        <f>(AD18/AB10)*AH9</f>
        <v>0</v>
      </c>
      <c r="AK18" s="1920"/>
      <c r="AL18" s="1918">
        <f t="shared" si="5"/>
        <v>0</v>
      </c>
      <c r="AN18" s="1987"/>
      <c r="AO18" s="3304" t="s">
        <v>1158</v>
      </c>
      <c r="AP18" s="3305"/>
      <c r="AQ18" s="3197" t="s">
        <v>1172</v>
      </c>
      <c r="AR18" s="1989"/>
      <c r="AS18" s="3321" t="s">
        <v>7314</v>
      </c>
      <c r="AT18" s="3322"/>
    </row>
    <row r="19" spans="1:47" s="245" customFormat="1" ht="15" customHeight="1">
      <c r="A19" s="3536"/>
      <c r="B19" s="2101"/>
      <c r="C19" s="2102"/>
      <c r="D19" s="1845">
        <f t="shared" si="0"/>
        <v>0</v>
      </c>
      <c r="E19" s="2016"/>
      <c r="F19" s="2089" t="str">
        <f>IF(B10&lt;=0,0,IF(ISTEXT(B19),B19,IF(ISBLANK(B19),"",(B19/B10)*H9)))</f>
        <v/>
      </c>
      <c r="G19" s="2104"/>
      <c r="H19" s="2105"/>
      <c r="I19" s="2014">
        <f t="shared" si="6"/>
        <v>0</v>
      </c>
      <c r="J19" s="1912">
        <f>(D19/B10)*H9</f>
        <v>0</v>
      </c>
      <c r="K19" s="1917"/>
      <c r="L19" s="1919">
        <f t="shared" si="7"/>
        <v>0</v>
      </c>
      <c r="N19" s="3537"/>
      <c r="O19" s="2101"/>
      <c r="P19" s="2102"/>
      <c r="Q19" s="1845">
        <f t="shared" si="1"/>
        <v>0</v>
      </c>
      <c r="R19" s="2016"/>
      <c r="S19" s="2089" t="str">
        <f>IF(O10&lt;=0,0,IF(ISTEXT(O19),O19,IF(ISBLANK(O19),"",(O19/O10)*U9)))</f>
        <v/>
      </c>
      <c r="T19" s="2104"/>
      <c r="U19" s="2105"/>
      <c r="V19" s="2014">
        <f t="shared" si="2"/>
        <v>0</v>
      </c>
      <c r="W19" s="1912">
        <f>(Q19/O10)*U9</f>
        <v>0</v>
      </c>
      <c r="X19" s="1917"/>
      <c r="Y19" s="1919">
        <f t="shared" si="3"/>
        <v>0</v>
      </c>
      <c r="Z19" s="1987"/>
      <c r="AA19" s="3538"/>
      <c r="AB19" s="2101"/>
      <c r="AC19" s="2102"/>
      <c r="AD19" s="1845">
        <f t="shared" si="4"/>
        <v>0</v>
      </c>
      <c r="AE19" s="2016"/>
      <c r="AF19" s="2089" t="str">
        <f>IF(AB10&lt;=0,0,IF(ISTEXT(AB19),AB19,IF(ISBLANK(AB19),"",(AB19/AB10)*AH9)))</f>
        <v/>
      </c>
      <c r="AG19" s="3149"/>
      <c r="AH19" s="2105"/>
      <c r="AI19" s="2014">
        <f t="shared" si="8"/>
        <v>0</v>
      </c>
      <c r="AJ19" s="1912">
        <f>(AD19/AB10)*AH9</f>
        <v>0</v>
      </c>
      <c r="AK19" s="1917"/>
      <c r="AL19" s="1919">
        <f t="shared" si="5"/>
        <v>0</v>
      </c>
      <c r="AN19" s="1987"/>
      <c r="AO19" s="3198">
        <v>2</v>
      </c>
      <c r="AP19" s="1975"/>
      <c r="AQ19" s="3199" t="s">
        <v>835</v>
      </c>
      <c r="AR19" s="1989"/>
      <c r="AS19" s="3224" t="s">
        <v>7315</v>
      </c>
      <c r="AT19" s="3225"/>
    </row>
    <row r="20" spans="1:47" s="245" customFormat="1" ht="15" customHeight="1">
      <c r="A20" s="3536"/>
      <c r="B20" s="2101"/>
      <c r="C20" s="2102"/>
      <c r="D20" s="1845">
        <f t="shared" si="0"/>
        <v>0</v>
      </c>
      <c r="E20" s="2015"/>
      <c r="F20" s="2087" t="str">
        <f>IF(B10&lt;=0,0,IF(ISTEXT(B20),B20,IF(ISBLANK(B20),"",(B20/B10)*H9)))</f>
        <v/>
      </c>
      <c r="G20" s="2104"/>
      <c r="H20" s="2105"/>
      <c r="I20" s="1995">
        <f t="shared" si="6"/>
        <v>0</v>
      </c>
      <c r="J20" s="1910">
        <f>(D20/B10)*H9</f>
        <v>0</v>
      </c>
      <c r="K20" s="1920"/>
      <c r="L20" s="1918">
        <f t="shared" si="7"/>
        <v>0</v>
      </c>
      <c r="N20" s="3537"/>
      <c r="O20" s="2101"/>
      <c r="P20" s="2102"/>
      <c r="Q20" s="1845">
        <f>IF(ISTEXT(O20),0,IF(ISBLANK(O20),P20,O20*P20))</f>
        <v>0</v>
      </c>
      <c r="R20" s="2015"/>
      <c r="S20" s="2087" t="str">
        <f>IF(O10&lt;=0,0,IF(ISTEXT(O20),O20,IF(ISBLANK(O20),"",(O20/O10)*U9)))</f>
        <v/>
      </c>
      <c r="T20" s="2104"/>
      <c r="U20" s="2105"/>
      <c r="V20" s="1995">
        <f t="shared" si="2"/>
        <v>0</v>
      </c>
      <c r="W20" s="1910">
        <f>(Q20/O10)*U9</f>
        <v>0</v>
      </c>
      <c r="X20" s="1947"/>
      <c r="Y20" s="1918">
        <f t="shared" si="3"/>
        <v>0</v>
      </c>
      <c r="Z20" s="1987"/>
      <c r="AA20" s="3538"/>
      <c r="AB20" s="2101"/>
      <c r="AC20" s="2102"/>
      <c r="AD20" s="1845">
        <f t="shared" si="4"/>
        <v>0</v>
      </c>
      <c r="AE20" s="2015"/>
      <c r="AF20" s="2087" t="str">
        <f>IF(AB10&lt;=0,0,IF(ISTEXT(AB20),AB20,IF(ISBLANK(AB20),"",(AB20/AB10)*AH9)))</f>
        <v/>
      </c>
      <c r="AG20" s="3149"/>
      <c r="AH20" s="2105"/>
      <c r="AI20" s="1995">
        <f t="shared" si="8"/>
        <v>0</v>
      </c>
      <c r="AJ20" s="1910">
        <f>(AD20/AB10)*AH9</f>
        <v>0</v>
      </c>
      <c r="AK20" s="1920"/>
      <c r="AL20" s="1918">
        <f t="shared" si="5"/>
        <v>0</v>
      </c>
      <c r="AN20" s="1987"/>
      <c r="AO20" s="3200"/>
      <c r="AP20" s="1981" t="s">
        <v>6752</v>
      </c>
      <c r="AQ20" s="3201"/>
      <c r="AR20" s="1989"/>
      <c r="AS20" s="3321" t="s">
        <v>7316</v>
      </c>
      <c r="AT20" s="3322"/>
    </row>
    <row r="21" spans="1:47" ht="15" customHeight="1">
      <c r="A21" s="3536"/>
      <c r="B21" s="2101"/>
      <c r="C21" s="2102"/>
      <c r="D21" s="1845">
        <f t="shared" si="0"/>
        <v>0</v>
      </c>
      <c r="E21" s="2017"/>
      <c r="F21" s="2089" t="str">
        <f>IF(B10&lt;=0,0,IF(ISTEXT(B21),B21,IF(ISBLANK(B21),"",(B21/B10)*H9)))</f>
        <v/>
      </c>
      <c r="G21" s="2104"/>
      <c r="H21" s="2105"/>
      <c r="I21" s="2014">
        <f t="shared" si="6"/>
        <v>0</v>
      </c>
      <c r="J21" s="1912">
        <f>(D21/B10)*H9</f>
        <v>0</v>
      </c>
      <c r="K21" s="1947"/>
      <c r="L21" s="1948">
        <f t="shared" si="7"/>
        <v>0</v>
      </c>
      <c r="N21" s="3537"/>
      <c r="O21" s="2101"/>
      <c r="P21" s="2102"/>
      <c r="Q21" s="1845">
        <f t="shared" ref="Q21:Q23" si="9">IF(ISTEXT(O21),0,IF(ISBLANK(O21),P21,O21*P21))</f>
        <v>0</v>
      </c>
      <c r="R21" s="2017"/>
      <c r="S21" s="2089" t="str">
        <f>IF(O10&lt;=0,0,IF(ISTEXT(O21),O21,IF(ISBLANK(O21),"",(O21/O10)*U9)))</f>
        <v/>
      </c>
      <c r="T21" s="2104"/>
      <c r="U21" s="2105"/>
      <c r="V21" s="2014">
        <f t="shared" si="2"/>
        <v>0</v>
      </c>
      <c r="W21" s="1912">
        <f>(Q21/O10)*U9</f>
        <v>0</v>
      </c>
      <c r="X21" s="1947"/>
      <c r="Y21" s="1948">
        <f t="shared" si="3"/>
        <v>0</v>
      </c>
      <c r="AA21" s="3538"/>
      <c r="AB21" s="2101"/>
      <c r="AC21" s="2102"/>
      <c r="AD21" s="1845">
        <f t="shared" si="4"/>
        <v>0</v>
      </c>
      <c r="AE21" s="2016"/>
      <c r="AF21" s="2088" t="str">
        <f>IF(AB10&lt;=0,0,IF(ISTEXT(AB21),AB21,IF(ISBLANK(AB21),"",(AB21/AB10)*AH9)))</f>
        <v/>
      </c>
      <c r="AG21" s="3149"/>
      <c r="AH21" s="2105"/>
      <c r="AI21" s="2013">
        <f t="shared" si="8"/>
        <v>0</v>
      </c>
      <c r="AJ21" s="1911">
        <f>(AD21/AB10)*AH9</f>
        <v>0</v>
      </c>
      <c r="AK21" s="1917"/>
      <c r="AL21" s="1919">
        <f t="shared" si="5"/>
        <v>0</v>
      </c>
      <c r="AN21" s="1987"/>
      <c r="AO21" s="3202" t="s">
        <v>7302</v>
      </c>
      <c r="AP21" s="1976">
        <v>0.15</v>
      </c>
      <c r="AQ21" s="3203" t="s">
        <v>7303</v>
      </c>
      <c r="AR21" s="1989"/>
      <c r="AS21" s="3224" t="s">
        <v>7317</v>
      </c>
      <c r="AT21" s="3225"/>
    </row>
    <row r="22" spans="1:47" ht="15" customHeight="1">
      <c r="A22" s="3536"/>
      <c r="B22" s="2101"/>
      <c r="C22" s="2102"/>
      <c r="D22" s="1845">
        <f t="shared" si="0"/>
        <v>0</v>
      </c>
      <c r="E22" s="2015"/>
      <c r="F22" s="2087" t="str">
        <f>IF(B10&lt;=0,0,IF(ISTEXT(B22),B22,IF(ISBLANK(B22),"",(B22/B10)*H9)))</f>
        <v/>
      </c>
      <c r="G22" s="2104"/>
      <c r="H22" s="2105"/>
      <c r="I22" s="1995">
        <f t="shared" si="6"/>
        <v>0</v>
      </c>
      <c r="J22" s="1910">
        <f>(D22/B10)*H9</f>
        <v>0</v>
      </c>
      <c r="K22" s="1920"/>
      <c r="L22" s="1918">
        <f t="shared" si="7"/>
        <v>0</v>
      </c>
      <c r="N22" s="3537"/>
      <c r="O22" s="2101"/>
      <c r="P22" s="2102"/>
      <c r="Q22" s="1845">
        <f t="shared" si="9"/>
        <v>0</v>
      </c>
      <c r="R22" s="2015"/>
      <c r="S22" s="2087" t="str">
        <f>IF(O10&lt;=0,0,IF(ISTEXT(O22),O22,IF(ISBLANK(O22),"",(O22/O10)*U9)))</f>
        <v/>
      </c>
      <c r="T22" s="2104"/>
      <c r="U22" s="2105"/>
      <c r="V22" s="1995">
        <f t="shared" si="2"/>
        <v>0</v>
      </c>
      <c r="W22" s="1910">
        <f>(Q22/O10)*U9</f>
        <v>0</v>
      </c>
      <c r="X22" s="1947"/>
      <c r="Y22" s="1918">
        <f t="shared" si="3"/>
        <v>0</v>
      </c>
      <c r="AA22" s="3538"/>
      <c r="AB22" s="2101"/>
      <c r="AC22" s="2102"/>
      <c r="AD22" s="1845">
        <f t="shared" si="4"/>
        <v>0</v>
      </c>
      <c r="AE22" s="2015"/>
      <c r="AF22" s="2087" t="str">
        <f>IF(AB10&lt;=0,0,IF(ISTEXT(AB22),AB22,IF(ISBLANK(AB22),"",(AB22/AB10)*AH9)))</f>
        <v/>
      </c>
      <c r="AG22" s="3149"/>
      <c r="AH22" s="2105"/>
      <c r="AI22" s="1995">
        <f t="shared" si="8"/>
        <v>0</v>
      </c>
      <c r="AJ22" s="1910">
        <f>(AD22/AB10)*AH9</f>
        <v>0</v>
      </c>
      <c r="AK22" s="1920"/>
      <c r="AL22" s="1918">
        <f t="shared" si="5"/>
        <v>0</v>
      </c>
      <c r="AN22" s="1987"/>
      <c r="AO22" s="3202" t="s">
        <v>7302</v>
      </c>
      <c r="AP22" s="3206">
        <v>150</v>
      </c>
      <c r="AQ22" s="3203" t="s">
        <v>7304</v>
      </c>
      <c r="AR22" s="1989"/>
      <c r="AS22" s="3224" t="s">
        <v>7318</v>
      </c>
      <c r="AT22" s="3225"/>
    </row>
    <row r="23" spans="1:47" s="245" customFormat="1" ht="15" customHeight="1">
      <c r="A23" s="3536"/>
      <c r="B23" s="2101"/>
      <c r="C23" s="2102"/>
      <c r="D23" s="1845">
        <f t="shared" si="0"/>
        <v>0</v>
      </c>
      <c r="E23" s="2017"/>
      <c r="F23" s="2089" t="str">
        <f>IF(B10&lt;=0,0,IF(ISTEXT(B23),B23,IF(ISBLANK(B23),"",(B23/B10)*H9)))</f>
        <v/>
      </c>
      <c r="G23" s="2104"/>
      <c r="H23" s="2105"/>
      <c r="I23" s="2014">
        <f t="shared" si="6"/>
        <v>0</v>
      </c>
      <c r="J23" s="1912">
        <f>(D23/B10)*H9</f>
        <v>0</v>
      </c>
      <c r="K23" s="1947"/>
      <c r="L23" s="1948">
        <f t="shared" si="7"/>
        <v>0</v>
      </c>
      <c r="N23" s="3537"/>
      <c r="O23" s="2101"/>
      <c r="P23" s="2102"/>
      <c r="Q23" s="1845">
        <f t="shared" si="9"/>
        <v>0</v>
      </c>
      <c r="R23" s="2017"/>
      <c r="S23" s="2089" t="str">
        <f>IF(O10&lt;=0,0,IF(ISTEXT(O23),O23,IF(ISBLANK(O23),"",(O23/O10)*U9)))</f>
        <v/>
      </c>
      <c r="T23" s="2104"/>
      <c r="U23" s="2105"/>
      <c r="V23" s="2014">
        <f t="shared" si="2"/>
        <v>0</v>
      </c>
      <c r="W23" s="1912">
        <f>(Q23/O10)*U9</f>
        <v>0</v>
      </c>
      <c r="X23" s="1920"/>
      <c r="Y23" s="1948">
        <f t="shared" si="3"/>
        <v>0</v>
      </c>
      <c r="Z23" s="1987"/>
      <c r="AA23" s="3538"/>
      <c r="AB23" s="2101"/>
      <c r="AC23" s="2102"/>
      <c r="AD23" s="1845">
        <f t="shared" si="4"/>
        <v>0</v>
      </c>
      <c r="AE23" s="2016"/>
      <c r="AF23" s="2088" t="str">
        <f>IF(AB10&lt;=0,0,IF(ISTEXT(AB23),AB23,IF(ISBLANK(AB23),"",(AB23/AB10)*AH9)))</f>
        <v/>
      </c>
      <c r="AG23" s="3149"/>
      <c r="AH23" s="2105"/>
      <c r="AI23" s="2013">
        <f t="shared" si="8"/>
        <v>0</v>
      </c>
      <c r="AJ23" s="1911">
        <f>(AD23/AB10)*AH9</f>
        <v>0</v>
      </c>
      <c r="AK23" s="1917"/>
      <c r="AL23" s="1919">
        <f t="shared" si="5"/>
        <v>0</v>
      </c>
      <c r="AN23" s="1987"/>
      <c r="AO23" s="3200"/>
      <c r="AP23" s="1981" t="s">
        <v>6753</v>
      </c>
      <c r="AQ23" s="3201"/>
      <c r="AR23" s="1989"/>
      <c r="AS23" s="3321" t="s">
        <v>7319</v>
      </c>
      <c r="AT23" s="3322"/>
    </row>
    <row r="24" spans="1:47" s="245" customFormat="1" ht="15" customHeight="1">
      <c r="A24" s="3536"/>
      <c r="B24" s="2898" t="s">
        <v>6805</v>
      </c>
      <c r="C24" s="2907">
        <f>SUM(D14:D23)</f>
        <v>0.16</v>
      </c>
      <c r="D24" s="2907"/>
      <c r="E24" s="2908"/>
      <c r="F24" s="2908"/>
      <c r="G24" s="2908"/>
      <c r="H24" s="2909">
        <f>J24-I24</f>
        <v>0.16</v>
      </c>
      <c r="I24" s="2910">
        <f>SUM(I14:I23)</f>
        <v>0.16</v>
      </c>
      <c r="J24" s="2911">
        <f>SUM(J14:J23)</f>
        <v>0.32</v>
      </c>
      <c r="K24" s="2912"/>
      <c r="L24" s="2913"/>
      <c r="N24" s="3537"/>
      <c r="O24" s="2101"/>
      <c r="P24" s="2102"/>
      <c r="Q24" s="1845">
        <f>IF(ISTEXT(O24),0,IF(ISBLANK(O24),P24,O24*P24))</f>
        <v>0</v>
      </c>
      <c r="R24" s="2015"/>
      <c r="S24" s="2087" t="str">
        <f>IF(O10&lt;=0,0,IF(ISTEXT(O24),O24,IF(ISBLANK(O24),"",(O24/O10)*U9)))</f>
        <v/>
      </c>
      <c r="T24" s="2104"/>
      <c r="U24" s="2105"/>
      <c r="V24" s="1995">
        <f t="shared" si="2"/>
        <v>0</v>
      </c>
      <c r="W24" s="1910">
        <f>(Q24/O10)*U9</f>
        <v>0</v>
      </c>
      <c r="X24" s="1917"/>
      <c r="Y24" s="1918">
        <f t="shared" si="3"/>
        <v>0</v>
      </c>
      <c r="Z24" s="1987"/>
      <c r="AA24" s="3538"/>
      <c r="AB24" s="2101"/>
      <c r="AC24" s="2102"/>
      <c r="AD24" s="1845">
        <f t="shared" si="4"/>
        <v>0</v>
      </c>
      <c r="AE24" s="2015"/>
      <c r="AF24" s="2087" t="str">
        <f>IF(AB10&lt;=0,0,IF(ISTEXT(AB24),AB24,IF(ISBLANK(AB24),"",(AB24/AB10)*AH9)))</f>
        <v/>
      </c>
      <c r="AG24" s="3149"/>
      <c r="AH24" s="2105"/>
      <c r="AI24" s="1995">
        <f t="shared" si="8"/>
        <v>0</v>
      </c>
      <c r="AJ24" s="1910">
        <f>(AD24/AB10)*AH9</f>
        <v>0</v>
      </c>
      <c r="AK24" s="1920"/>
      <c r="AL24" s="1918">
        <f t="shared" si="5"/>
        <v>0</v>
      </c>
      <c r="AN24" s="1987"/>
      <c r="AO24" s="3202">
        <v>3</v>
      </c>
      <c r="AP24" s="1976">
        <v>0.02</v>
      </c>
      <c r="AQ24" s="3203" t="s">
        <v>7303</v>
      </c>
      <c r="AR24" s="1989"/>
      <c r="AS24" s="3224" t="s">
        <v>7320</v>
      </c>
      <c r="AT24" s="3225"/>
    </row>
    <row r="25" spans="1:47" s="245" customFormat="1" ht="15" customHeight="1" thickBot="1">
      <c r="A25" s="3536"/>
      <c r="B25" s="3143"/>
      <c r="C25" s="3143"/>
      <c r="D25" s="3143"/>
      <c r="E25" s="3143"/>
      <c r="F25" s="3143"/>
      <c r="G25" s="3144"/>
      <c r="H25" s="3144"/>
      <c r="I25" s="2114"/>
      <c r="J25" s="2114"/>
      <c r="K25" s="2114"/>
      <c r="L25" s="2003" t="s">
        <v>6807</v>
      </c>
      <c r="N25" s="3537"/>
      <c r="O25" s="2101"/>
      <c r="P25" s="2102"/>
      <c r="Q25" s="1845">
        <f t="shared" ref="Q25:Q26" si="10">IF(ISTEXT(O25),0,IF(ISBLANK(O25),P25,O25*P25))</f>
        <v>0</v>
      </c>
      <c r="R25" s="2017"/>
      <c r="S25" s="2089" t="str">
        <f>IF(O10&lt;=0,0,IF(ISTEXT(O25),O25,IF(ISBLANK(O25),"",(O25/O10)*U9)))</f>
        <v/>
      </c>
      <c r="T25" s="2104"/>
      <c r="U25" s="2105"/>
      <c r="V25" s="2014">
        <f t="shared" si="2"/>
        <v>0</v>
      </c>
      <c r="W25" s="1912">
        <f>(Q25/O10)*U9</f>
        <v>0</v>
      </c>
      <c r="X25" s="1917"/>
      <c r="Y25" s="1948">
        <f t="shared" si="3"/>
        <v>0</v>
      </c>
      <c r="Z25" s="1987"/>
      <c r="AA25" s="3538"/>
      <c r="AB25" s="2101"/>
      <c r="AC25" s="2102"/>
      <c r="AD25" s="1845">
        <f t="shared" si="4"/>
        <v>0</v>
      </c>
      <c r="AE25" s="2016"/>
      <c r="AF25" s="2089" t="str">
        <f>IF(AB10&lt;=0,0,IF(ISTEXT(AB25),AB25,IF(ISBLANK(AB25),"",(AB25/AB10)*AH9)))</f>
        <v/>
      </c>
      <c r="AG25" s="3149"/>
      <c r="AH25" s="2105"/>
      <c r="AI25" s="2014">
        <f t="shared" si="8"/>
        <v>0</v>
      </c>
      <c r="AJ25" s="1912">
        <f>(AD25/AB10)*AH9</f>
        <v>0</v>
      </c>
      <c r="AK25" s="1917"/>
      <c r="AL25" s="1919">
        <f t="shared" si="5"/>
        <v>0</v>
      </c>
      <c r="AN25" s="1987"/>
      <c r="AO25" s="3202">
        <v>3</v>
      </c>
      <c r="AP25" s="3206">
        <v>20</v>
      </c>
      <c r="AQ25" s="3203" t="s">
        <v>7304</v>
      </c>
      <c r="AR25" s="1989"/>
      <c r="AS25" s="3321" t="s">
        <v>7321</v>
      </c>
      <c r="AT25" s="3322"/>
    </row>
    <row r="26" spans="1:47" s="245" customFormat="1" ht="15" customHeight="1" thickTop="1">
      <c r="A26" s="3536"/>
      <c r="B26" s="3121" t="s">
        <v>7093</v>
      </c>
      <c r="C26" s="3122"/>
      <c r="D26" s="3122"/>
      <c r="E26" s="3122"/>
      <c r="F26" s="3123"/>
      <c r="G26" s="3123"/>
      <c r="H26" s="3123"/>
      <c r="I26" s="3124"/>
      <c r="J26" s="3124" t="s">
        <v>6797</v>
      </c>
      <c r="K26" s="3125" t="s">
        <v>6798</v>
      </c>
      <c r="L26" s="3126"/>
      <c r="N26" s="3537"/>
      <c r="O26" s="2101"/>
      <c r="P26" s="2102"/>
      <c r="Q26" s="1845">
        <f t="shared" si="10"/>
        <v>0</v>
      </c>
      <c r="R26" s="2116"/>
      <c r="S26" s="2117" t="str">
        <f>IF(O10&lt;=0,0,IF(ISTEXT(O26),O26,IF(ISBLANK(O26),"",(O26/O10)*U9)))</f>
        <v/>
      </c>
      <c r="T26" s="2104"/>
      <c r="U26" s="2105"/>
      <c r="V26" s="2118">
        <f t="shared" si="2"/>
        <v>0</v>
      </c>
      <c r="W26" s="2006">
        <f>(Q26/O10)*U9</f>
        <v>0</v>
      </c>
      <c r="X26" s="2007"/>
      <c r="Y26" s="2008">
        <f t="shared" si="3"/>
        <v>0</v>
      </c>
      <c r="Z26" s="1987"/>
      <c r="AA26" s="3538"/>
      <c r="AB26" s="2101"/>
      <c r="AC26" s="2102"/>
      <c r="AD26" s="1845">
        <f t="shared" si="4"/>
        <v>0</v>
      </c>
      <c r="AE26" s="2016"/>
      <c r="AF26" s="2089" t="str">
        <f>IF(AB10&lt;=0,0,IF(ISTEXT(AB26),AB26,IF(ISBLANK(AB26),"",(AB26/AB10)*AH9)))</f>
        <v/>
      </c>
      <c r="AG26" s="3149"/>
      <c r="AH26" s="2105"/>
      <c r="AI26" s="2014">
        <f t="shared" si="8"/>
        <v>0</v>
      </c>
      <c r="AJ26" s="1912">
        <f>(AD26/AB10)*AH9</f>
        <v>0</v>
      </c>
      <c r="AK26" s="1917"/>
      <c r="AL26" s="1919">
        <f t="shared" si="5"/>
        <v>0</v>
      </c>
      <c r="AN26" s="1987"/>
      <c r="AO26" s="3204"/>
      <c r="AP26" s="1977"/>
      <c r="AQ26" s="3203" t="s">
        <v>7302</v>
      </c>
      <c r="AR26" s="1989"/>
      <c r="AS26" s="3323" t="s">
        <v>7322</v>
      </c>
      <c r="AT26" s="3324"/>
    </row>
    <row r="27" spans="1:47" s="245" customFormat="1" ht="15" customHeight="1" thickBot="1">
      <c r="A27" s="3536"/>
      <c r="B27" s="3127"/>
      <c r="C27" s="3127" t="s">
        <v>7287</v>
      </c>
      <c r="D27" s="3127"/>
      <c r="E27" s="3128">
        <v>3.472222222222222E-3</v>
      </c>
      <c r="F27" s="3127" t="s">
        <v>7288</v>
      </c>
      <c r="G27" s="3129">
        <v>1.0416666666666666E-2</v>
      </c>
      <c r="H27" s="3130"/>
      <c r="I27" s="3127" t="s">
        <v>7289</v>
      </c>
      <c r="J27" s="3131">
        <v>2.0833333333333332E-2</v>
      </c>
      <c r="K27" s="3132" t="s">
        <v>378</v>
      </c>
      <c r="L27" s="3052">
        <f>E27+G27+J27</f>
        <v>3.4722222222222224E-2</v>
      </c>
      <c r="N27" s="3537"/>
      <c r="O27" s="2898" t="s">
        <v>6805</v>
      </c>
      <c r="P27" s="2907">
        <f>SUM(Q14:Q26)</f>
        <v>1.66</v>
      </c>
      <c r="Q27" s="2907"/>
      <c r="R27" s="2908"/>
      <c r="S27" s="2908"/>
      <c r="T27" s="2908"/>
      <c r="U27" s="2909">
        <f>W27-V27</f>
        <v>0.1599999999999997</v>
      </c>
      <c r="V27" s="2910">
        <f>SUM(V14:V26)</f>
        <v>3.16</v>
      </c>
      <c r="W27" s="2911">
        <f>SUM(W14:W26)</f>
        <v>3.32</v>
      </c>
      <c r="X27" s="2912"/>
      <c r="Y27" s="2913"/>
      <c r="Z27" s="1987"/>
      <c r="AA27" s="3538"/>
      <c r="AB27" s="2101"/>
      <c r="AC27" s="2102"/>
      <c r="AD27" s="1845">
        <f t="shared" si="4"/>
        <v>0</v>
      </c>
      <c r="AE27" s="2015"/>
      <c r="AF27" s="2087" t="str">
        <f>IF(AB10&lt;=0,0,IF(ISTEXT(AB27),AB27,IF(ISBLANK(AB27),"",(AB27/AB10)*AH9)))</f>
        <v/>
      </c>
      <c r="AG27" s="3149"/>
      <c r="AH27" s="2105"/>
      <c r="AI27" s="1995">
        <f t="shared" si="8"/>
        <v>0</v>
      </c>
      <c r="AJ27" s="1910">
        <f>(AD27/AB10)*AH9</f>
        <v>0</v>
      </c>
      <c r="AK27" s="1920"/>
      <c r="AL27" s="1918">
        <f t="shared" si="5"/>
        <v>0</v>
      </c>
      <c r="AN27" s="1987"/>
      <c r="AO27" s="3200"/>
      <c r="AP27" s="1981" t="s">
        <v>6754</v>
      </c>
      <c r="AQ27" s="3201"/>
      <c r="AR27" s="1978"/>
      <c r="AS27" s="3226">
        <v>14</v>
      </c>
      <c r="AT27" s="3227">
        <v>14</v>
      </c>
      <c r="AU27" s="1989" t="s">
        <v>6757</v>
      </c>
    </row>
    <row r="28" spans="1:47" s="245" customFormat="1" ht="15" customHeight="1" thickBot="1">
      <c r="A28" s="3536"/>
      <c r="B28" s="3133">
        <v>0</v>
      </c>
      <c r="C28" s="3134" t="s">
        <v>338</v>
      </c>
      <c r="D28" s="3134"/>
      <c r="E28" s="3135"/>
      <c r="F28" s="3135"/>
      <c r="G28" s="3135"/>
      <c r="H28" s="3136">
        <f>MAX(B28:B38)</f>
        <v>2</v>
      </c>
      <c r="I28" s="3134" t="s">
        <v>338</v>
      </c>
      <c r="J28" s="3135"/>
      <c r="K28" s="3135"/>
      <c r="L28" s="3137"/>
      <c r="N28" s="3537"/>
      <c r="O28" s="3143"/>
      <c r="P28" s="3143"/>
      <c r="Q28" s="3143"/>
      <c r="R28" s="3143"/>
      <c r="S28" s="3143"/>
      <c r="T28" s="3144"/>
      <c r="U28" s="3144"/>
      <c r="V28" s="2114"/>
      <c r="W28" s="2114"/>
      <c r="X28" s="2114"/>
      <c r="Y28" s="2003" t="s">
        <v>6807</v>
      </c>
      <c r="Z28" s="1987"/>
      <c r="AA28" s="3538"/>
      <c r="AB28" s="2101"/>
      <c r="AC28" s="2102"/>
      <c r="AD28" s="1845">
        <f t="shared" si="4"/>
        <v>0</v>
      </c>
      <c r="AE28" s="2017"/>
      <c r="AF28" s="2089" t="str">
        <f>IF(AB10&lt;=0,0,IF(ISTEXT(AB28),AB28,IF(ISBLANK(AB28),"",(AB28/AB10)*AH9)))</f>
        <v/>
      </c>
      <c r="AG28" s="3149"/>
      <c r="AH28" s="2105"/>
      <c r="AI28" s="2014">
        <f t="shared" si="8"/>
        <v>0</v>
      </c>
      <c r="AJ28" s="1912">
        <f>(AD28/AB10)*AH9</f>
        <v>0</v>
      </c>
      <c r="AK28" s="1947"/>
      <c r="AL28" s="1948">
        <f t="shared" si="5"/>
        <v>0</v>
      </c>
      <c r="AN28" s="1987"/>
      <c r="AO28" s="3202">
        <v>3</v>
      </c>
      <c r="AP28" s="1976"/>
      <c r="AQ28" s="3199" t="s">
        <v>60</v>
      </c>
      <c r="AR28" s="1978"/>
    </row>
    <row r="29" spans="1:47" s="245" customFormat="1" ht="15" customHeight="1" thickTop="1">
      <c r="A29" s="3536"/>
      <c r="B29" s="2107" t="str">
        <f>IF(ISBLANK(C29),"",LARGE(B28:B28,1)+1)</f>
        <v/>
      </c>
      <c r="C29" s="2108"/>
      <c r="D29" s="2108"/>
      <c r="E29" s="2108"/>
      <c r="F29" s="2108"/>
      <c r="G29" s="2108"/>
      <c r="H29" s="2107" t="str">
        <f>IF(ISBLANK(I29),"",LARGE(H28:H28,1)+1)</f>
        <v/>
      </c>
      <c r="I29" s="2108"/>
      <c r="J29" s="2108"/>
      <c r="K29" s="2108"/>
      <c r="L29" s="2897"/>
      <c r="N29" s="3537"/>
      <c r="O29" s="3121" t="s">
        <v>7093</v>
      </c>
      <c r="P29" s="3122"/>
      <c r="Q29" s="3122"/>
      <c r="R29" s="3122"/>
      <c r="S29" s="3123"/>
      <c r="T29" s="3123"/>
      <c r="U29" s="3123"/>
      <c r="V29" s="3124"/>
      <c r="W29" s="3145" t="s">
        <v>6797</v>
      </c>
      <c r="X29" s="3125" t="s">
        <v>6798</v>
      </c>
      <c r="Y29" s="3126"/>
      <c r="Z29" s="1987"/>
      <c r="AA29" s="3538"/>
      <c r="AB29" s="2101"/>
      <c r="AC29" s="2102"/>
      <c r="AD29" s="1845">
        <f t="shared" si="4"/>
        <v>0</v>
      </c>
      <c r="AE29" s="2015"/>
      <c r="AF29" s="2087" t="str">
        <f>IF(AB10&lt;=0,0,IF(ISTEXT(AB29),AB29,IF(ISBLANK(AB29),"",(AB29/AB10)*AH9)))</f>
        <v/>
      </c>
      <c r="AG29" s="3149"/>
      <c r="AH29" s="2105"/>
      <c r="AI29" s="1995">
        <f t="shared" si="8"/>
        <v>0</v>
      </c>
      <c r="AJ29" s="1910">
        <f>(AD29/AB10)*AH9</f>
        <v>0</v>
      </c>
      <c r="AK29" s="1920"/>
      <c r="AL29" s="1918">
        <f t="shared" si="5"/>
        <v>0</v>
      </c>
      <c r="AN29" s="1987"/>
      <c r="AO29" s="3268" t="s">
        <v>7306</v>
      </c>
      <c r="AP29" s="3269"/>
      <c r="AQ29" s="3270"/>
      <c r="AR29" s="1978"/>
    </row>
    <row r="30" spans="1:47" s="245" customFormat="1" ht="15" customHeight="1">
      <c r="A30" s="3536"/>
      <c r="B30" s="2107">
        <f>IF(ISBLANK(C30),"",LARGE(B28:B29,1)+1)</f>
        <v>1</v>
      </c>
      <c r="C30" s="2108" t="s">
        <v>6820</v>
      </c>
      <c r="D30" s="2108"/>
      <c r="E30" s="2108"/>
      <c r="F30" s="2108"/>
      <c r="G30" s="2108"/>
      <c r="H30" s="2107">
        <f>IF(ISBLANK(I30),"",LARGE(H28:H29,1)+1)</f>
        <v>3</v>
      </c>
      <c r="I30" s="2108" t="s">
        <v>6820</v>
      </c>
      <c r="J30" s="2108"/>
      <c r="K30" s="2108"/>
      <c r="L30" s="2897"/>
      <c r="N30" s="3537"/>
      <c r="O30" s="3127"/>
      <c r="P30" s="3127" t="s">
        <v>7287</v>
      </c>
      <c r="Q30" s="3127"/>
      <c r="R30" s="3128">
        <v>3.472222222222222E-3</v>
      </c>
      <c r="S30" s="3127" t="s">
        <v>7288</v>
      </c>
      <c r="T30" s="3129">
        <v>1.0416666666666666E-2</v>
      </c>
      <c r="U30" s="3130"/>
      <c r="V30" s="3127" t="s">
        <v>7289</v>
      </c>
      <c r="W30" s="3131">
        <v>2.0833333333333332E-2</v>
      </c>
      <c r="X30" s="3132" t="s">
        <v>378</v>
      </c>
      <c r="Y30" s="3052">
        <f>R30+T30+W30</f>
        <v>3.4722222222222224E-2</v>
      </c>
      <c r="Z30" s="1987"/>
      <c r="AA30" s="3538"/>
      <c r="AB30" s="2101"/>
      <c r="AC30" s="2102"/>
      <c r="AD30" s="1845">
        <f t="shared" si="4"/>
        <v>0</v>
      </c>
      <c r="AE30" s="2016"/>
      <c r="AF30" s="2088" t="str">
        <f>IF(AB10&lt;=0,0,IF(ISTEXT(AB30),AB30,IF(ISBLANK(AB30),"",(AB30/AB10)*AH9)))</f>
        <v/>
      </c>
      <c r="AG30" s="3149"/>
      <c r="AH30" s="2105"/>
      <c r="AI30" s="2013">
        <f t="shared" si="8"/>
        <v>0</v>
      </c>
      <c r="AJ30" s="1911">
        <f>(AD30/AB10)*AH9</f>
        <v>0</v>
      </c>
      <c r="AK30" s="1917"/>
      <c r="AL30" s="1919">
        <f t="shared" si="5"/>
        <v>0</v>
      </c>
      <c r="AN30" s="1987"/>
      <c r="AO30" s="3219" t="s">
        <v>7305</v>
      </c>
      <c r="AP30" s="3009"/>
      <c r="AQ30" s="3220"/>
      <c r="AR30" s="1978"/>
    </row>
    <row r="31" spans="1:47" s="245" customFormat="1" ht="15" customHeight="1">
      <c r="A31" s="3536"/>
      <c r="B31" s="2107">
        <f>IF(ISBLANK(C31),"",LARGE(B28:B30,1)+1)</f>
        <v>2</v>
      </c>
      <c r="C31" s="2108" t="s">
        <v>6821</v>
      </c>
      <c r="D31" s="2108"/>
      <c r="E31" s="2108"/>
      <c r="F31" s="2108"/>
      <c r="G31" s="2108"/>
      <c r="H31" s="2107" t="str">
        <f>IF(ISBLANK(I31),"",LARGE(H28:H30,1)+1)</f>
        <v/>
      </c>
      <c r="I31" s="2108"/>
      <c r="J31" s="2108"/>
      <c r="K31" s="2108"/>
      <c r="L31" s="2897"/>
      <c r="N31" s="3537"/>
      <c r="O31" s="3148">
        <v>0</v>
      </c>
      <c r="P31" s="3134" t="s">
        <v>338</v>
      </c>
      <c r="Q31" s="3134"/>
      <c r="R31" s="3135"/>
      <c r="S31" s="3135"/>
      <c r="T31" s="3135"/>
      <c r="U31" s="3136">
        <f>MAX(O31:O43)</f>
        <v>2</v>
      </c>
      <c r="V31" s="3134" t="s">
        <v>338</v>
      </c>
      <c r="W31" s="3134"/>
      <c r="X31" s="3135"/>
      <c r="Y31" s="3137"/>
      <c r="Z31" s="1987"/>
      <c r="AA31" s="3538"/>
      <c r="AB31" s="2101"/>
      <c r="AC31" s="2102"/>
      <c r="AD31" s="1845">
        <f t="shared" si="4"/>
        <v>0</v>
      </c>
      <c r="AE31" s="2015"/>
      <c r="AF31" s="2087" t="str">
        <f>IF(AB10&lt;=0,0,IF(ISTEXT(AB31),AB31,IF(ISBLANK(AB31),"",(AB31/AB10)*AH9)))</f>
        <v/>
      </c>
      <c r="AG31" s="3149"/>
      <c r="AH31" s="2105"/>
      <c r="AI31" s="1995">
        <f t="shared" si="8"/>
        <v>0</v>
      </c>
      <c r="AJ31" s="1910">
        <f>(AD31/AB10)*AH9</f>
        <v>0</v>
      </c>
      <c r="AK31" s="1920"/>
      <c r="AL31" s="1918">
        <f t="shared" si="5"/>
        <v>0</v>
      </c>
      <c r="AN31" s="1987"/>
      <c r="AO31" s="3208" t="s">
        <v>6809</v>
      </c>
      <c r="AP31" s="1982"/>
      <c r="AQ31" s="3209"/>
      <c r="AR31" s="1978"/>
    </row>
    <row r="32" spans="1:47" s="245" customFormat="1" ht="15" customHeight="1">
      <c r="A32" s="3536"/>
      <c r="B32" s="2107" t="str">
        <f>IF(ISBLANK(C32),"",LARGE(B28:B31,1)+1)</f>
        <v/>
      </c>
      <c r="C32" s="2108"/>
      <c r="D32" s="2108"/>
      <c r="E32" s="2108" t="s">
        <v>6789</v>
      </c>
      <c r="F32" s="2108"/>
      <c r="G32" s="2108"/>
      <c r="H32" s="2107" t="str">
        <f>IF(ISBLANK(I32),"",LARGE(H28:H31,1)+1)</f>
        <v/>
      </c>
      <c r="I32" s="2108"/>
      <c r="J32" s="2108"/>
      <c r="K32" s="2108"/>
      <c r="L32" s="2897"/>
      <c r="N32" s="3537"/>
      <c r="O32" s="2107" t="str">
        <f>IF(ISBLANK(P32),"",LARGE(O31:O31,1)+1)</f>
        <v/>
      </c>
      <c r="P32" s="2108"/>
      <c r="Q32" s="2108"/>
      <c r="R32" s="2109" t="s">
        <v>6838</v>
      </c>
      <c r="S32" s="2108"/>
      <c r="T32" s="2108"/>
      <c r="U32" s="2107" t="str">
        <f>IF(ISBLANK(V32),"",LARGE(U31:U31,1)+1)</f>
        <v/>
      </c>
      <c r="V32" s="2108"/>
      <c r="W32" s="2109"/>
      <c r="X32" s="2108"/>
      <c r="Y32" s="2897"/>
      <c r="Z32" s="1987"/>
      <c r="AA32" s="3538"/>
      <c r="AB32" s="2101"/>
      <c r="AC32" s="2102"/>
      <c r="AD32" s="1845">
        <f t="shared" si="4"/>
        <v>0</v>
      </c>
      <c r="AE32" s="2016"/>
      <c r="AF32" s="2089" t="str">
        <f>IF(AB10&lt;=0,0,IF(ISTEXT(AB32),AB32,IF(ISBLANK(AB32),"",(AB32/AB10)*AH9)))</f>
        <v/>
      </c>
      <c r="AG32" s="3149"/>
      <c r="AH32" s="2105"/>
      <c r="AI32" s="2014">
        <f t="shared" si="8"/>
        <v>0</v>
      </c>
      <c r="AJ32" s="1912">
        <f>(AD32/AB10)*AH9</f>
        <v>0</v>
      </c>
      <c r="AK32" s="1917"/>
      <c r="AL32" s="1919">
        <f t="shared" si="5"/>
        <v>0</v>
      </c>
      <c r="AN32" s="1987"/>
      <c r="AO32" s="3210" t="s">
        <v>6810</v>
      </c>
      <c r="AP32" s="2004"/>
      <c r="AQ32" s="3211"/>
      <c r="AR32" s="1978"/>
    </row>
    <row r="33" spans="1:46" s="245" customFormat="1" ht="15" customHeight="1">
      <c r="A33" s="3536"/>
      <c r="B33" s="2107" t="str">
        <f>IF(ISBLANK(C33),"",LARGE(B28:B32,1)+1)</f>
        <v/>
      </c>
      <c r="C33" s="2108"/>
      <c r="D33" s="2108"/>
      <c r="E33" s="2108" t="s">
        <v>6790</v>
      </c>
      <c r="F33" s="2108"/>
      <c r="G33" s="2108"/>
      <c r="H33" s="2107" t="str">
        <f>IF(ISBLANK(I33),"",LARGE(H28:H32,1)+1)</f>
        <v/>
      </c>
      <c r="I33" s="2108"/>
      <c r="J33" s="2108"/>
      <c r="K33" s="2108"/>
      <c r="L33" s="2897"/>
      <c r="N33" s="3537"/>
      <c r="O33" s="2107">
        <f>IF(ISBLANK(P33),"",LARGE(O31:O32,1)+1)</f>
        <v>1</v>
      </c>
      <c r="P33" s="2108" t="s">
        <v>6820</v>
      </c>
      <c r="Q33" s="2108"/>
      <c r="R33" s="2108"/>
      <c r="S33" s="2108"/>
      <c r="T33" s="2108"/>
      <c r="U33" s="2107">
        <f>IF(ISBLANK(V33),"",LARGE(U31:U32,1)+1)</f>
        <v>3</v>
      </c>
      <c r="V33" s="2108" t="s">
        <v>6820</v>
      </c>
      <c r="W33" s="2108"/>
      <c r="X33" s="2108"/>
      <c r="Y33" s="2897"/>
      <c r="Z33" s="1987"/>
      <c r="AA33" s="3538"/>
      <c r="AB33" s="2101"/>
      <c r="AC33" s="2102"/>
      <c r="AD33" s="1845">
        <f t="shared" si="4"/>
        <v>0</v>
      </c>
      <c r="AE33" s="2015"/>
      <c r="AF33" s="2087" t="str">
        <f>IF(AB10&lt;=0,0,IF(ISTEXT(AB33),AB33,IF(ISBLANK(AB33),"",(AB33/AB10)*AH9)))</f>
        <v/>
      </c>
      <c r="AG33" s="3149"/>
      <c r="AH33" s="2105"/>
      <c r="AI33" s="1995">
        <f t="shared" si="8"/>
        <v>0</v>
      </c>
      <c r="AJ33" s="2006">
        <f>(AD33/AB10)*AH9</f>
        <v>0</v>
      </c>
      <c r="AK33" s="2007"/>
      <c r="AL33" s="2008">
        <f t="shared" si="5"/>
        <v>0</v>
      </c>
      <c r="AN33" s="1987"/>
      <c r="AO33" s="3210" t="s">
        <v>6811</v>
      </c>
      <c r="AP33" s="2004"/>
      <c r="AQ33" s="3211"/>
      <c r="AR33" s="1978"/>
    </row>
    <row r="34" spans="1:46" s="245" customFormat="1" ht="15" customHeight="1">
      <c r="A34" s="3536"/>
      <c r="B34" s="2107" t="str">
        <f>IF(ISBLANK(C34),"",LARGE(B28:B33,1)+1)</f>
        <v/>
      </c>
      <c r="C34" s="2108"/>
      <c r="D34" s="2108"/>
      <c r="E34" s="2108"/>
      <c r="F34" s="2108"/>
      <c r="G34" s="2108"/>
      <c r="H34" s="2107" t="str">
        <f>IF(ISBLANK(I34),"",LARGE(H28:H33,1)+1)</f>
        <v/>
      </c>
      <c r="I34" s="2108"/>
      <c r="J34" s="2108"/>
      <c r="K34" s="2108"/>
      <c r="L34" s="2897"/>
      <c r="N34" s="3537"/>
      <c r="O34" s="2107">
        <f>IF(ISBLANK(P34),"",LARGE(O31:O33,1)+1)</f>
        <v>2</v>
      </c>
      <c r="P34" s="2108" t="s">
        <v>6821</v>
      </c>
      <c r="Q34" s="2108"/>
      <c r="R34" s="2108"/>
      <c r="S34" s="2108"/>
      <c r="T34" s="2108"/>
      <c r="U34" s="2107" t="str">
        <f>IF(ISBLANK(V34),"",LARGE(U31:U33,1)+1)</f>
        <v/>
      </c>
      <c r="V34" s="2108"/>
      <c r="W34" s="2108"/>
      <c r="X34" s="2108"/>
      <c r="Y34" s="2897"/>
      <c r="Z34" s="1987"/>
      <c r="AA34" s="3538"/>
      <c r="AB34" s="2898" t="s">
        <v>6805</v>
      </c>
      <c r="AC34" s="2907">
        <f>SUM(AD14:AD33)</f>
        <v>0.2</v>
      </c>
      <c r="AD34" s="2907"/>
      <c r="AE34" s="2908"/>
      <c r="AF34" s="2908"/>
      <c r="AG34" s="2908"/>
      <c r="AH34" s="2909">
        <f>AJ34-AI34</f>
        <v>0.2</v>
      </c>
      <c r="AI34" s="2910">
        <f>SUM(AI14:AI33)</f>
        <v>0.2</v>
      </c>
      <c r="AJ34" s="2911">
        <f>SUM(AJ14:AJ33)</f>
        <v>0.4</v>
      </c>
      <c r="AK34" s="2912"/>
      <c r="AL34" s="2913"/>
      <c r="AN34" s="1987"/>
      <c r="AO34" s="3208" t="s">
        <v>6812</v>
      </c>
      <c r="AP34" s="1982"/>
      <c r="AQ34" s="3209"/>
      <c r="AR34" s="1978"/>
    </row>
    <row r="35" spans="1:46" s="245" customFormat="1" ht="15" customHeight="1" thickBot="1">
      <c r="A35" s="3536"/>
      <c r="B35" s="2107" t="str">
        <f>IF(ISBLANK(C35),"",LARGE(B28:B34,1)+1)</f>
        <v/>
      </c>
      <c r="C35" s="2108"/>
      <c r="D35" s="2108"/>
      <c r="E35" s="2108"/>
      <c r="F35" s="2108"/>
      <c r="G35" s="2108"/>
      <c r="H35" s="2107" t="str">
        <f>IF(ISBLANK(I35),"",LARGE(H28:H34,1)+1)</f>
        <v/>
      </c>
      <c r="I35" s="2108"/>
      <c r="J35" s="2108"/>
      <c r="K35" s="2108"/>
      <c r="L35" s="2897"/>
      <c r="N35" s="3537"/>
      <c r="O35" s="2107" t="str">
        <f>IF(ISBLANK(P35),"",LARGE(O31:O34,1)+1)</f>
        <v/>
      </c>
      <c r="P35" s="2108"/>
      <c r="Q35" s="2108" t="s">
        <v>6789</v>
      </c>
      <c r="R35" s="2108"/>
      <c r="S35" s="2108"/>
      <c r="T35" s="2108"/>
      <c r="U35" s="2107" t="str">
        <f>IF(ISBLANK(V35),"",LARGE(U31:U34,1)+1)</f>
        <v/>
      </c>
      <c r="V35" s="2108"/>
      <c r="W35" s="2108"/>
      <c r="X35" s="2108"/>
      <c r="Y35" s="2897"/>
      <c r="Z35" s="1987"/>
      <c r="AA35" s="3538"/>
      <c r="AB35" s="3150"/>
      <c r="AC35" s="3150"/>
      <c r="AD35" s="3150"/>
      <c r="AE35" s="3150"/>
      <c r="AF35" s="3150"/>
      <c r="AG35" s="2114"/>
      <c r="AH35" s="2114"/>
      <c r="AI35" s="2114"/>
      <c r="AJ35" s="2114"/>
      <c r="AK35" s="2114"/>
      <c r="AL35" s="2731" t="s">
        <v>6807</v>
      </c>
      <c r="AN35" s="1987"/>
      <c r="AO35" s="3295" t="s">
        <v>7295</v>
      </c>
      <c r="AP35" s="3296"/>
      <c r="AQ35" s="3297"/>
      <c r="AR35" s="1978"/>
    </row>
    <row r="36" spans="1:46" s="245" customFormat="1" ht="15" customHeight="1" thickTop="1">
      <c r="A36" s="3536"/>
      <c r="B36" s="2107" t="str">
        <f>IF(ISBLANK(C36),"",LARGE(B28:B35,1)+1)</f>
        <v/>
      </c>
      <c r="C36" s="2108"/>
      <c r="D36" s="2108"/>
      <c r="E36" s="2108"/>
      <c r="F36" s="2108"/>
      <c r="G36" s="2108"/>
      <c r="H36" s="2107" t="str">
        <f>IF(ISBLANK(I36),"",LARGE(H28:H35,1)+1)</f>
        <v/>
      </c>
      <c r="I36" s="2108"/>
      <c r="J36" s="2108"/>
      <c r="K36" s="2108"/>
      <c r="L36" s="2897"/>
      <c r="N36" s="3537"/>
      <c r="O36" s="2107" t="str">
        <f>IF(ISBLANK(P36),"",LARGE(O31:O35,1)+1)</f>
        <v/>
      </c>
      <c r="P36" s="2108"/>
      <c r="Q36" s="2108" t="s">
        <v>6790</v>
      </c>
      <c r="R36" s="2108"/>
      <c r="S36" s="2108"/>
      <c r="T36" s="2108"/>
      <c r="U36" s="2107" t="str">
        <f>IF(ISBLANK(V36),"",LARGE(U31:U35,1)+1)</f>
        <v/>
      </c>
      <c r="V36" s="2108"/>
      <c r="W36" s="2108"/>
      <c r="X36" s="2108"/>
      <c r="Y36" s="2897"/>
      <c r="Z36" s="1987"/>
      <c r="AA36" s="3538"/>
      <c r="AB36" s="3121" t="s">
        <v>7093</v>
      </c>
      <c r="AC36" s="3122"/>
      <c r="AD36" s="3122"/>
      <c r="AE36" s="3122"/>
      <c r="AF36" s="3123"/>
      <c r="AG36" s="3123"/>
      <c r="AH36" s="3123"/>
      <c r="AI36" s="3124"/>
      <c r="AJ36" s="3145" t="s">
        <v>6797</v>
      </c>
      <c r="AK36" s="3125" t="s">
        <v>6798</v>
      </c>
      <c r="AL36" s="3126"/>
      <c r="AN36" s="1987"/>
      <c r="AO36" s="3295"/>
      <c r="AP36" s="3296"/>
      <c r="AQ36" s="3297"/>
      <c r="AR36" s="1978"/>
    </row>
    <row r="37" spans="1:46" s="245" customFormat="1" ht="15" customHeight="1">
      <c r="A37" s="3536"/>
      <c r="B37" s="2107" t="str">
        <f>IF(ISBLANK(C37),"",LARGE(B28:B36,1)+1)</f>
        <v/>
      </c>
      <c r="C37" s="2108"/>
      <c r="D37" s="2108"/>
      <c r="E37" s="2108"/>
      <c r="F37" s="2108"/>
      <c r="G37" s="2108"/>
      <c r="H37" s="2107" t="str">
        <f>IF(ISBLANK(I37),"",LARGE(H28:H36,1)+1)</f>
        <v/>
      </c>
      <c r="I37" s="2108"/>
      <c r="J37" s="2108"/>
      <c r="K37" s="2108"/>
      <c r="L37" s="2897"/>
      <c r="N37" s="3537"/>
      <c r="O37" s="2107" t="str">
        <f>IF(ISBLANK(P37),"",LARGE(O31:O36,1)+1)</f>
        <v/>
      </c>
      <c r="P37" s="2108"/>
      <c r="Q37" s="2108"/>
      <c r="R37" s="2108"/>
      <c r="S37" s="2108"/>
      <c r="T37" s="2108"/>
      <c r="U37" s="2107" t="str">
        <f>IF(ISBLANK(V37),"",LARGE(U31:U36,1)+1)</f>
        <v/>
      </c>
      <c r="V37" s="2108"/>
      <c r="W37" s="2108"/>
      <c r="X37" s="2108"/>
      <c r="Y37" s="2897"/>
      <c r="Z37" s="1987"/>
      <c r="AA37" s="3538"/>
      <c r="AB37" s="3127"/>
      <c r="AC37" s="3127" t="s">
        <v>7287</v>
      </c>
      <c r="AD37" s="3127"/>
      <c r="AE37" s="3128">
        <v>3.472222222222222E-3</v>
      </c>
      <c r="AF37" s="3127" t="s">
        <v>7288</v>
      </c>
      <c r="AG37" s="3129">
        <v>1.0416666666666666E-2</v>
      </c>
      <c r="AH37" s="3130"/>
      <c r="AI37" s="3127" t="s">
        <v>7289</v>
      </c>
      <c r="AJ37" s="3131">
        <v>2.0833333333333332E-2</v>
      </c>
      <c r="AK37" s="3132" t="s">
        <v>378</v>
      </c>
      <c r="AL37" s="3052">
        <f>AE37+AG37+AJ37</f>
        <v>3.4722222222222224E-2</v>
      </c>
      <c r="AN37" s="1987"/>
      <c r="AO37" s="3298" t="s">
        <v>7296</v>
      </c>
      <c r="AP37" s="3299"/>
      <c r="AQ37" s="3300"/>
      <c r="AR37" s="2023"/>
    </row>
    <row r="38" spans="1:46" s="245" customFormat="1" ht="15" customHeight="1">
      <c r="A38" s="3536"/>
      <c r="B38" s="2107" t="str">
        <f>IF(ISBLANK(C38),"",LARGE(B28:B37,1)+1)</f>
        <v/>
      </c>
      <c r="C38" s="2108"/>
      <c r="D38" s="2108"/>
      <c r="E38" s="2108"/>
      <c r="F38" s="2108"/>
      <c r="G38" s="2108"/>
      <c r="H38" s="2107" t="str">
        <f>IF(ISBLANK(I38),"",LARGE(H28:H37,1)+1)</f>
        <v/>
      </c>
      <c r="I38" s="2108"/>
      <c r="J38" s="2108"/>
      <c r="K38" s="2108"/>
      <c r="L38" s="2899" t="s">
        <v>6839</v>
      </c>
      <c r="N38" s="3537"/>
      <c r="O38" s="2107" t="str">
        <f>IF(ISBLANK(P38),"",LARGE(O31:O37,1)+1)</f>
        <v/>
      </c>
      <c r="P38" s="2108"/>
      <c r="Q38" s="2108"/>
      <c r="R38" s="2108"/>
      <c r="S38" s="2108"/>
      <c r="T38" s="2108"/>
      <c r="U38" s="2107" t="str">
        <f>IF(ISBLANK(V38),"",LARGE(U31:U37,1)+1)</f>
        <v/>
      </c>
      <c r="V38" s="2108"/>
      <c r="W38" s="2108"/>
      <c r="X38" s="2108"/>
      <c r="Y38" s="2897"/>
      <c r="Z38" s="1987"/>
      <c r="AA38" s="3538"/>
      <c r="AB38" s="3151">
        <v>0</v>
      </c>
      <c r="AC38" s="3134" t="s">
        <v>338</v>
      </c>
      <c r="AD38" s="3134"/>
      <c r="AE38" s="3135"/>
      <c r="AF38" s="3135"/>
      <c r="AG38" s="3135"/>
      <c r="AH38" s="3136">
        <f>MAX(AB38:AB55)</f>
        <v>2</v>
      </c>
      <c r="AI38" s="3134" t="s">
        <v>338</v>
      </c>
      <c r="AJ38" s="3134"/>
      <c r="AK38" s="3135"/>
      <c r="AL38" s="3137"/>
      <c r="AN38" s="1987"/>
      <c r="AO38" s="3298"/>
      <c r="AP38" s="3299"/>
      <c r="AQ38" s="3300"/>
      <c r="AR38" s="1978"/>
      <c r="AT38" s="72"/>
    </row>
    <row r="39" spans="1:46" s="245" customFormat="1" ht="15" customHeight="1">
      <c r="A39" s="3536"/>
      <c r="B39" s="3138" t="s">
        <v>7290</v>
      </c>
      <c r="C39" s="3138"/>
      <c r="D39" s="3138"/>
      <c r="E39" s="3138"/>
      <c r="F39" s="3139"/>
      <c r="G39" s="3140" t="s">
        <v>7291</v>
      </c>
      <c r="H39" s="3139"/>
      <c r="I39" s="3141" t="s">
        <v>7292</v>
      </c>
      <c r="J39" s="3139"/>
      <c r="K39" s="3141" t="s">
        <v>7293</v>
      </c>
      <c r="L39" s="3142"/>
      <c r="N39" s="3537"/>
      <c r="O39" s="2107" t="str">
        <f>IF(ISBLANK(P39),"",LARGE(O31:O38,1)+1)</f>
        <v/>
      </c>
      <c r="P39" s="2108"/>
      <c r="Q39" s="2108"/>
      <c r="R39" s="2108"/>
      <c r="S39" s="2108"/>
      <c r="T39" s="2108"/>
      <c r="U39" s="2107" t="str">
        <f>IF(ISBLANK(V39),"",LARGE(U31:U38,1)+1)</f>
        <v/>
      </c>
      <c r="V39" s="2108"/>
      <c r="W39" s="2108"/>
      <c r="X39" s="2108"/>
      <c r="Y39" s="2897"/>
      <c r="Z39" s="1987"/>
      <c r="AA39" s="3538"/>
      <c r="AB39" s="2107" t="str">
        <f>IF(ISBLANK(AC39),"",LARGE(AB38:AB38,1)+1)</f>
        <v/>
      </c>
      <c r="AC39" s="2108"/>
      <c r="AD39" s="2108"/>
      <c r="AE39" s="2108"/>
      <c r="AF39" s="2108"/>
      <c r="AG39" s="2108"/>
      <c r="AH39" s="2107" t="str">
        <f>IF(ISBLANK(AI39),"",LARGE(AH38:AH38,1)+1)</f>
        <v/>
      </c>
      <c r="AI39" s="2108"/>
      <c r="AJ39" s="2108"/>
      <c r="AK39" s="2108"/>
      <c r="AL39" s="2897"/>
      <c r="AN39" s="1987"/>
      <c r="AO39" s="3271" t="s">
        <v>6813</v>
      </c>
      <c r="AP39" s="3272"/>
      <c r="AQ39" s="3273"/>
      <c r="AR39" s="1978"/>
    </row>
    <row r="40" spans="1:46" s="245" customFormat="1" ht="15" customHeight="1">
      <c r="A40" s="3536"/>
      <c r="B40" s="2107" t="str">
        <f>IF(ISBLANK(C40),"",LARGE(B28:B39,1)+1)</f>
        <v/>
      </c>
      <c r="C40" s="2108"/>
      <c r="D40" s="2108"/>
      <c r="E40" s="2108"/>
      <c r="F40" s="2108"/>
      <c r="G40" s="2108"/>
      <c r="H40" s="1296"/>
      <c r="I40" s="2108"/>
      <c r="J40" s="2108"/>
      <c r="K40" s="2108"/>
      <c r="L40" s="2906" t="s">
        <v>6802</v>
      </c>
      <c r="N40" s="3537"/>
      <c r="O40" s="2107" t="str">
        <f>IF(ISBLANK(P40),"",LARGE(O31:O39,1)+1)</f>
        <v/>
      </c>
      <c r="P40" s="2108"/>
      <c r="Q40" s="2108"/>
      <c r="R40" s="2108"/>
      <c r="S40" s="2108"/>
      <c r="T40" s="2108"/>
      <c r="U40" s="2107" t="str">
        <f>IF(ISBLANK(V40),"",LARGE(U31:U39,1)+1)</f>
        <v/>
      </c>
      <c r="V40" s="2108"/>
      <c r="W40" s="2108"/>
      <c r="X40" s="2108"/>
      <c r="Y40" s="2897"/>
      <c r="Z40" s="1987"/>
      <c r="AA40" s="3538"/>
      <c r="AB40" s="2107">
        <f>IF(ISBLANK(AC40),"",LARGE(AB38:AB39,1)+1)</f>
        <v>1</v>
      </c>
      <c r="AC40" s="2108" t="s">
        <v>6820</v>
      </c>
      <c r="AD40" s="2108"/>
      <c r="AE40" s="2108"/>
      <c r="AF40" s="2108"/>
      <c r="AG40" s="2108"/>
      <c r="AH40" s="2107">
        <f>IF(ISBLANK(AI40),"",LARGE(AH38:AH39,1)+1)</f>
        <v>3</v>
      </c>
      <c r="AI40" s="2108" t="s">
        <v>6820</v>
      </c>
      <c r="AJ40" s="2108"/>
      <c r="AK40" s="2108"/>
      <c r="AL40" s="2897"/>
      <c r="AN40" s="1987"/>
      <c r="AO40" s="3271"/>
      <c r="AP40" s="3272"/>
      <c r="AQ40" s="3273"/>
      <c r="AR40" s="1978"/>
    </row>
    <row r="41" spans="1:46" s="245" customFormat="1" ht="15" customHeight="1">
      <c r="A41" s="3536"/>
      <c r="B41" s="2107"/>
      <c r="C41" s="2108"/>
      <c r="D41" s="2108"/>
      <c r="E41" s="2108"/>
      <c r="F41" s="2108"/>
      <c r="G41" s="2108"/>
      <c r="H41" s="1296"/>
      <c r="I41" s="2108"/>
      <c r="J41" s="2108"/>
      <c r="K41" s="2108"/>
      <c r="L41" s="2906" t="s">
        <v>6800</v>
      </c>
      <c r="N41" s="3537"/>
      <c r="O41" s="2107" t="str">
        <f>IF(ISBLANK(P41),"",LARGE(O31:O40,1)+1)</f>
        <v/>
      </c>
      <c r="P41" s="2108"/>
      <c r="Q41" s="2108"/>
      <c r="R41" s="2108"/>
      <c r="S41" s="2108"/>
      <c r="T41" s="2108"/>
      <c r="U41" s="2107" t="str">
        <f>IF(ISBLANK(V41),"",LARGE(U31:U40,1)+1)</f>
        <v/>
      </c>
      <c r="V41" s="2108"/>
      <c r="W41" s="2108"/>
      <c r="X41" s="2108"/>
      <c r="Y41" s="2897"/>
      <c r="Z41" s="1987"/>
      <c r="AA41" s="3538"/>
      <c r="AB41" s="2107">
        <f>IF(ISBLANK(AC41),"",LARGE(AB38:AB40,1)+1)</f>
        <v>2</v>
      </c>
      <c r="AC41" s="2108" t="s">
        <v>6821</v>
      </c>
      <c r="AD41" s="2108"/>
      <c r="AE41" s="2108"/>
      <c r="AF41" s="2108"/>
      <c r="AG41" s="2108"/>
      <c r="AH41" s="2107" t="str">
        <f>IF(ISBLANK(AI41),"",LARGE(AH38:AH40,1)+1)</f>
        <v/>
      </c>
      <c r="AI41" s="2108"/>
      <c r="AJ41" s="2108"/>
      <c r="AK41" s="2108"/>
      <c r="AL41" s="2897"/>
      <c r="AN41" s="1987"/>
      <c r="AO41" s="3208" t="s">
        <v>6806</v>
      </c>
      <c r="AP41" s="1982"/>
      <c r="AQ41" s="3209"/>
      <c r="AR41" s="1989"/>
    </row>
    <row r="42" spans="1:46" ht="15" customHeight="1" thickBot="1">
      <c r="A42" s="3264"/>
      <c r="B42" s="2914">
        <v>7</v>
      </c>
      <c r="C42" s="2914">
        <v>7</v>
      </c>
      <c r="D42" s="2914">
        <v>0.67</v>
      </c>
      <c r="E42" s="2914">
        <v>21</v>
      </c>
      <c r="F42" s="2914">
        <v>5</v>
      </c>
      <c r="G42" s="2914">
        <v>7</v>
      </c>
      <c r="H42" s="2914">
        <v>10</v>
      </c>
      <c r="I42" s="2914">
        <v>10</v>
      </c>
      <c r="J42" s="2914">
        <v>10</v>
      </c>
      <c r="K42" s="2914">
        <v>10</v>
      </c>
      <c r="L42" s="2915">
        <v>10</v>
      </c>
      <c r="M42" s="243"/>
      <c r="N42" s="3537"/>
      <c r="O42" s="2107" t="str">
        <f>IF(ISBLANK(P42),"",LARGE(O31:O41,1)+1)</f>
        <v/>
      </c>
      <c r="P42" s="2108"/>
      <c r="Q42" s="2108"/>
      <c r="R42" s="2108"/>
      <c r="S42" s="2108"/>
      <c r="T42" s="2108"/>
      <c r="U42" s="2107" t="str">
        <f>IF(ISBLANK(V42),"",LARGE(U31:U41,1)+1)</f>
        <v/>
      </c>
      <c r="V42" s="2108"/>
      <c r="W42" s="2108"/>
      <c r="X42" s="2108"/>
      <c r="Y42" s="2897"/>
      <c r="AA42" s="3538"/>
      <c r="AB42" s="2107" t="str">
        <f>IF(ISBLANK(AC42),"",LARGE(AB38:AB41,1)+1)</f>
        <v/>
      </c>
      <c r="AC42" s="2108"/>
      <c r="AD42" s="2108"/>
      <c r="AE42" s="2108" t="s">
        <v>6789</v>
      </c>
      <c r="AF42" s="2108"/>
      <c r="AG42" s="2108"/>
      <c r="AH42" s="2107" t="str">
        <f>IF(ISBLANK(AI42),"",LARGE(AH38:AH41,1)+1)</f>
        <v/>
      </c>
      <c r="AI42" s="2108"/>
      <c r="AJ42" s="2108"/>
      <c r="AK42" s="2108"/>
      <c r="AL42" s="2897"/>
      <c r="AN42" s="1987"/>
      <c r="AO42" s="3274" t="s">
        <v>6814</v>
      </c>
      <c r="AP42" s="3275"/>
      <c r="AQ42" s="3276"/>
      <c r="AR42" s="1989"/>
      <c r="AS42" s="245"/>
      <c r="AT42" s="245"/>
    </row>
    <row r="43" spans="1:46" ht="15" customHeight="1" thickBot="1">
      <c r="N43" s="3537"/>
      <c r="O43" s="2107" t="str">
        <f>IF(ISBLANK(P43),"",LARGE(O31:O42,1)+1)</f>
        <v/>
      </c>
      <c r="P43" s="2108"/>
      <c r="Q43" s="2108"/>
      <c r="R43" s="2108"/>
      <c r="S43" s="2108"/>
      <c r="T43" s="2108"/>
      <c r="U43" s="2107" t="str">
        <f>IF(ISBLANK(V43),"",LARGE(U31:U42,1)+1)</f>
        <v/>
      </c>
      <c r="V43"/>
      <c r="W43"/>
      <c r="X43"/>
      <c r="Y43" s="2899" t="s">
        <v>6839</v>
      </c>
      <c r="AA43" s="3538"/>
      <c r="AB43" s="2107" t="str">
        <f>IF(ISBLANK(AC43),"",LARGE(AB38:AB42,1)+1)</f>
        <v/>
      </c>
      <c r="AC43" s="2108"/>
      <c r="AD43" s="2108"/>
      <c r="AE43" s="2108" t="s">
        <v>6790</v>
      </c>
      <c r="AF43" s="2108"/>
      <c r="AG43" s="2108"/>
      <c r="AH43" s="2107" t="str">
        <f>IF(ISBLANK(AI43),"",LARGE(AH38:AH42,1)+1)</f>
        <v/>
      </c>
      <c r="AI43" s="2108"/>
      <c r="AJ43" s="2108"/>
      <c r="AK43" s="2108"/>
      <c r="AL43" s="2897"/>
      <c r="AN43" s="1987"/>
      <c r="AO43" s="3274"/>
      <c r="AP43" s="3275"/>
      <c r="AQ43" s="3276"/>
      <c r="AR43" s="1989"/>
      <c r="AT43" s="245"/>
    </row>
    <row r="44" spans="1:46" ht="15" customHeight="1">
      <c r="A44" s="3266" t="s">
        <v>62</v>
      </c>
      <c r="B44" s="3449" t="s">
        <v>625</v>
      </c>
      <c r="C44" s="3449"/>
      <c r="D44" s="3449"/>
      <c r="E44" s="3449"/>
      <c r="F44" s="3449"/>
      <c r="G44" s="3449"/>
      <c r="H44" s="3449"/>
      <c r="I44" s="3449"/>
      <c r="J44" s="3449"/>
      <c r="K44" s="3449"/>
      <c r="L44" s="3450"/>
      <c r="N44" s="3537"/>
      <c r="O44" s="3138" t="s">
        <v>7290</v>
      </c>
      <c r="P44" s="3138"/>
      <c r="Q44" s="3138"/>
      <c r="R44" s="3138"/>
      <c r="S44" s="3139"/>
      <c r="T44" s="3140" t="s">
        <v>7291</v>
      </c>
      <c r="U44" s="3139"/>
      <c r="V44" s="3141" t="s">
        <v>7292</v>
      </c>
      <c r="W44" s="3139"/>
      <c r="X44" s="3141" t="s">
        <v>7293</v>
      </c>
      <c r="Y44" s="3142"/>
      <c r="AA44" s="3538"/>
      <c r="AB44" s="2107" t="str">
        <f>IF(ISBLANK(AC44),"",LARGE(AB38:AB43,1)+1)</f>
        <v/>
      </c>
      <c r="AC44" s="2108"/>
      <c r="AD44" s="2108"/>
      <c r="AE44" s="2108"/>
      <c r="AF44" s="2108"/>
      <c r="AG44" s="2108"/>
      <c r="AH44" s="2107" t="str">
        <f>IF(ISBLANK(AI44),"",LARGE(AH38:AH43,1)+1)</f>
        <v/>
      </c>
      <c r="AI44" s="2108"/>
      <c r="AJ44" s="2108"/>
      <c r="AK44" s="2108"/>
      <c r="AL44" s="2897"/>
      <c r="AN44" s="1987"/>
      <c r="AO44" s="3274"/>
      <c r="AP44" s="3275"/>
      <c r="AQ44" s="3276"/>
      <c r="AR44" s="1989"/>
      <c r="AS44" s="245"/>
      <c r="AT44" s="245"/>
    </row>
    <row r="45" spans="1:46" ht="15" customHeight="1">
      <c r="A45" s="3267"/>
      <c r="B45" s="2225"/>
      <c r="C45" s="61" t="s">
        <v>235</v>
      </c>
      <c r="D45" s="62"/>
      <c r="E45" s="62"/>
      <c r="F45" s="63"/>
      <c r="G45" s="64"/>
      <c r="H45" s="63" t="s">
        <v>234</v>
      </c>
      <c r="I45" s="64"/>
      <c r="J45" s="64"/>
      <c r="K45" s="64"/>
      <c r="L45" s="65"/>
      <c r="N45" s="3537"/>
      <c r="O45" s="2107" t="str">
        <f>IF(ISBLANK(P45),"",LARGE(O25:O48,1)+1)</f>
        <v/>
      </c>
      <c r="P45" s="2108"/>
      <c r="Q45" s="2108"/>
      <c r="R45" s="2108"/>
      <c r="S45" s="2108"/>
      <c r="T45" s="2108"/>
      <c r="U45" s="1296"/>
      <c r="V45" s="2108"/>
      <c r="W45" s="2108"/>
      <c r="X45" s="2108"/>
      <c r="Y45" s="2906" t="s">
        <v>6802</v>
      </c>
      <c r="AA45" s="3538"/>
      <c r="AB45" s="2107" t="str">
        <f>IF(ISBLANK(AC45),"",LARGE(AB38:AB44,1)+1)</f>
        <v/>
      </c>
      <c r="AC45" s="2108"/>
      <c r="AD45" s="2108"/>
      <c r="AE45" s="2108"/>
      <c r="AF45" s="2108"/>
      <c r="AG45" s="2108"/>
      <c r="AH45" s="2107" t="str">
        <f>IF(ISBLANK(AI45),"",LARGE(AH38:AH44,1)+1)</f>
        <v/>
      </c>
      <c r="AI45" s="2108"/>
      <c r="AJ45" s="2108"/>
      <c r="AK45" s="2108"/>
      <c r="AL45" s="2897"/>
      <c r="AN45" s="1987"/>
      <c r="AO45" s="3274"/>
      <c r="AP45" s="3275"/>
      <c r="AQ45" s="3276"/>
      <c r="AR45" s="1989"/>
      <c r="AS45" s="245"/>
      <c r="AT45" s="245"/>
    </row>
    <row r="46" spans="1:46" ht="15" customHeight="1">
      <c r="A46" s="3358">
        <f>C44</f>
        <v>0</v>
      </c>
      <c r="B46" s="66" t="s">
        <v>233</v>
      </c>
      <c r="C46" s="2222"/>
      <c r="D46" s="2222"/>
      <c r="E46" s="2222"/>
      <c r="F46" s="2223"/>
      <c r="G46" s="2224"/>
      <c r="H46" s="2219"/>
      <c r="I46" s="2220"/>
      <c r="J46" s="2220"/>
      <c r="K46" s="2220"/>
      <c r="L46" s="2221"/>
      <c r="N46" s="3537"/>
      <c r="O46" s="2107"/>
      <c r="P46" s="2108"/>
      <c r="Q46" s="2108"/>
      <c r="R46" s="2108"/>
      <c r="S46" s="2108"/>
      <c r="T46" s="2108"/>
      <c r="U46" s="1296"/>
      <c r="V46" s="2108"/>
      <c r="W46" s="2108"/>
      <c r="X46" s="2108"/>
      <c r="Y46" s="2906" t="s">
        <v>6800</v>
      </c>
      <c r="AA46" s="3538"/>
      <c r="AB46" s="2107" t="str">
        <f>IF(ISBLANK(AC46),"",LARGE(AB38:AB45,1)+1)</f>
        <v/>
      </c>
      <c r="AC46" s="2108"/>
      <c r="AD46" s="2108"/>
      <c r="AE46" s="2108"/>
      <c r="AF46" s="2108"/>
      <c r="AG46" s="2108"/>
      <c r="AH46" s="2107" t="str">
        <f>IF(ISBLANK(AI46),"",LARGE(AH38:AH45,1)+1)</f>
        <v/>
      </c>
      <c r="AI46" s="2108"/>
      <c r="AJ46" s="2108"/>
      <c r="AK46" s="2108"/>
      <c r="AL46" s="2897"/>
      <c r="AN46" s="1987"/>
      <c r="AO46" s="3301" t="s">
        <v>6815</v>
      </c>
      <c r="AP46" s="3302"/>
      <c r="AQ46" s="3303"/>
      <c r="AR46" s="1989"/>
      <c r="AS46" s="245"/>
      <c r="AT46" s="245"/>
    </row>
    <row r="47" spans="1:46" ht="15" customHeight="1" thickBot="1">
      <c r="A47" s="3358"/>
      <c r="B47" s="66" t="s">
        <v>41</v>
      </c>
      <c r="C47" s="2222"/>
      <c r="D47" s="2222"/>
      <c r="E47" s="2222"/>
      <c r="F47" s="2223"/>
      <c r="G47" s="2224"/>
      <c r="H47" s="2219"/>
      <c r="I47" s="2220"/>
      <c r="J47" s="2220"/>
      <c r="K47" s="2220"/>
      <c r="L47" s="2221"/>
      <c r="N47" s="3264"/>
      <c r="O47" s="3147">
        <v>7</v>
      </c>
      <c r="P47" s="2914">
        <v>7</v>
      </c>
      <c r="Q47" s="2914">
        <v>0.67</v>
      </c>
      <c r="R47" s="2914">
        <v>21</v>
      </c>
      <c r="S47" s="2914">
        <v>5</v>
      </c>
      <c r="T47" s="2914">
        <v>7</v>
      </c>
      <c r="U47" s="2914">
        <v>10</v>
      </c>
      <c r="V47" s="2914">
        <v>10</v>
      </c>
      <c r="W47" s="2914">
        <v>10</v>
      </c>
      <c r="X47" s="2914">
        <v>10</v>
      </c>
      <c r="Y47" s="2915">
        <v>10</v>
      </c>
      <c r="AA47" s="3538"/>
      <c r="AB47" s="2107" t="str">
        <f>IF(ISBLANK(AC47),"",LARGE(AB38:AB46,1)+1)</f>
        <v/>
      </c>
      <c r="AC47" s="2108"/>
      <c r="AD47" s="2108"/>
      <c r="AE47" s="2108"/>
      <c r="AF47" s="2108"/>
      <c r="AG47" s="2108"/>
      <c r="AH47" s="2107" t="str">
        <f>IF(ISBLANK(AI47),"",LARGE(AH38:AH46,1)+1)</f>
        <v/>
      </c>
      <c r="AI47" s="2108"/>
      <c r="AJ47" s="2108"/>
      <c r="AK47" s="2108"/>
      <c r="AL47" s="2897"/>
      <c r="AN47" s="1987"/>
      <c r="AO47" s="3301"/>
      <c r="AP47" s="3302"/>
      <c r="AQ47" s="3303"/>
      <c r="AR47" s="1989"/>
      <c r="AS47" s="245"/>
      <c r="AT47" s="245"/>
    </row>
    <row r="48" spans="1:46" ht="15" customHeight="1" thickBot="1">
      <c r="A48" s="3358"/>
      <c r="B48" s="66" t="s">
        <v>42</v>
      </c>
      <c r="C48" s="2222"/>
      <c r="D48" s="2222"/>
      <c r="E48" s="2222"/>
      <c r="F48" s="2223"/>
      <c r="G48" s="2224"/>
      <c r="H48" s="2219"/>
      <c r="I48" s="2220"/>
      <c r="J48" s="2220"/>
      <c r="K48" s="2220"/>
      <c r="L48" s="2221"/>
      <c r="AA48" s="3538"/>
      <c r="AB48" s="2107" t="str">
        <f>IF(ISBLANK(AC48),"",LARGE(AB38:AB47,1)+1)</f>
        <v/>
      </c>
      <c r="AC48" s="2108"/>
      <c r="AD48" s="2108"/>
      <c r="AE48" s="2108"/>
      <c r="AF48" s="2108"/>
      <c r="AG48" s="2108"/>
      <c r="AH48" s="2107" t="str">
        <f>IF(ISBLANK(AI48),"",LARGE(AH38:AH47,1)+1)</f>
        <v/>
      </c>
      <c r="AI48" s="2108"/>
      <c r="AJ48" s="2108"/>
      <c r="AK48" s="2108"/>
      <c r="AL48" s="2897"/>
      <c r="AN48" s="1987"/>
      <c r="AO48" s="3301"/>
      <c r="AP48" s="3302"/>
      <c r="AQ48" s="3303"/>
      <c r="AR48" s="245"/>
      <c r="AS48" s="245"/>
      <c r="AT48" s="245"/>
    </row>
    <row r="49" spans="1:46" ht="15" customHeight="1">
      <c r="A49" s="3358"/>
      <c r="B49" s="66" t="s">
        <v>43</v>
      </c>
      <c r="C49" s="2222"/>
      <c r="D49" s="2222"/>
      <c r="E49" s="2222"/>
      <c r="F49" s="2223"/>
      <c r="G49" s="2224"/>
      <c r="H49" s="2219"/>
      <c r="I49" s="2220"/>
      <c r="J49" s="2220"/>
      <c r="K49" s="2220"/>
      <c r="L49" s="2221"/>
      <c r="N49" s="3376" t="s">
        <v>62</v>
      </c>
      <c r="O49" s="3379" t="s">
        <v>6878</v>
      </c>
      <c r="P49" s="3379"/>
      <c r="Q49" s="3379"/>
      <c r="R49" s="3379"/>
      <c r="S49" s="3379"/>
      <c r="T49" s="3379"/>
      <c r="U49" s="3379"/>
      <c r="V49" s="3379"/>
      <c r="W49" s="3379"/>
      <c r="X49" s="3379"/>
      <c r="Y49" s="3380"/>
      <c r="AA49" s="3538"/>
      <c r="AB49" s="2107" t="str">
        <f>IF(ISBLANK(AC49),"",LARGE(AB38:AB48,1)+1)</f>
        <v/>
      </c>
      <c r="AC49" s="2108"/>
      <c r="AD49" s="2108"/>
      <c r="AE49" s="2108"/>
      <c r="AF49" s="2108"/>
      <c r="AG49" s="2108"/>
      <c r="AH49" s="2107" t="str">
        <f>IF(ISBLANK(AI49),"",LARGE(AH38:AH48,1)+1)</f>
        <v/>
      </c>
      <c r="AI49" s="2108"/>
      <c r="AJ49" s="2108"/>
      <c r="AK49" s="2108"/>
      <c r="AL49" s="2897"/>
      <c r="AN49" s="1987"/>
      <c r="AO49" s="3301"/>
      <c r="AP49" s="3302"/>
      <c r="AQ49" s="3303"/>
      <c r="AR49" s="2024"/>
      <c r="AS49" s="245"/>
      <c r="AT49" s="245"/>
    </row>
    <row r="50" spans="1:46" ht="15" customHeight="1">
      <c r="A50" s="3358"/>
      <c r="B50" s="66" t="s">
        <v>44</v>
      </c>
      <c r="C50" s="2222"/>
      <c r="D50" s="2222"/>
      <c r="E50" s="2222"/>
      <c r="F50" s="2223"/>
      <c r="G50" s="2224"/>
      <c r="H50" s="2219"/>
      <c r="I50" s="2220"/>
      <c r="J50" s="2220"/>
      <c r="K50" s="2220"/>
      <c r="L50" s="2221"/>
      <c r="N50" s="3377"/>
      <c r="O50" s="3382"/>
      <c r="P50" s="3382"/>
      <c r="Q50" s="3382"/>
      <c r="R50" s="3382"/>
      <c r="S50" s="3382"/>
      <c r="T50" s="3382"/>
      <c r="U50" s="3382"/>
      <c r="V50" s="3382"/>
      <c r="W50" s="3382"/>
      <c r="X50" s="3382"/>
      <c r="Y50" s="3383"/>
      <c r="AA50" s="3538"/>
      <c r="AB50" s="2107" t="str">
        <f>IF(ISBLANK(AC50),"",LARGE(AB38:AB49,1)+1)</f>
        <v/>
      </c>
      <c r="AC50" s="2108"/>
      <c r="AD50" s="2108"/>
      <c r="AE50" s="2108"/>
      <c r="AF50" s="2108"/>
      <c r="AG50" s="2108"/>
      <c r="AH50" s="2107" t="str">
        <f>IF(ISBLANK(AI50),"",LARGE(AH38:AH49,1)+1)</f>
        <v/>
      </c>
      <c r="AI50" s="2108"/>
      <c r="AJ50" s="2108"/>
      <c r="AK50" s="2108"/>
      <c r="AL50" s="2897"/>
      <c r="AN50" s="1987"/>
      <c r="AO50" s="3186">
        <v>100</v>
      </c>
      <c r="AP50" s="1929" t="s">
        <v>6801</v>
      </c>
      <c r="AQ50" s="3187"/>
      <c r="AR50" s="1978"/>
      <c r="AS50" s="245"/>
      <c r="AT50" s="245"/>
    </row>
    <row r="51" spans="1:46" ht="15" customHeight="1">
      <c r="A51" s="3358"/>
      <c r="B51" s="66" t="s">
        <v>232</v>
      </c>
      <c r="C51" s="2222"/>
      <c r="D51" s="2222"/>
      <c r="E51" s="2222"/>
      <c r="F51" s="2223"/>
      <c r="G51" s="2224"/>
      <c r="H51" s="2219"/>
      <c r="I51" s="2220"/>
      <c r="J51" s="2220"/>
      <c r="K51" s="2220"/>
      <c r="L51" s="2221"/>
      <c r="N51" s="3451" t="str">
        <f>O49</f>
        <v>SAUCE - POIDS  - NOMBRE DE CONTENANTS ET DE LOUCHES POUR LE SERVICE</v>
      </c>
      <c r="O51" s="3453" t="s">
        <v>6874</v>
      </c>
      <c r="P51" s="3453"/>
      <c r="Q51" s="3453"/>
      <c r="R51" s="3455" t="s">
        <v>6877</v>
      </c>
      <c r="S51" s="3457" t="s">
        <v>6885</v>
      </c>
      <c r="T51" s="3457"/>
      <c r="U51" s="2233"/>
      <c r="V51" s="3459" t="s">
        <v>6884</v>
      </c>
      <c r="W51" s="3461" t="s">
        <v>979</v>
      </c>
      <c r="X51" s="3462"/>
      <c r="Y51" s="3463"/>
      <c r="AA51" s="3538"/>
      <c r="AB51" s="2107" t="str">
        <f>IF(ISBLANK(AC51),"",LARGE(AB38:AB50,1)+1)</f>
        <v/>
      </c>
      <c r="AC51" s="2108"/>
      <c r="AD51" s="2108"/>
      <c r="AE51" s="2108"/>
      <c r="AF51" s="2108"/>
      <c r="AG51" s="2108"/>
      <c r="AH51" s="2107" t="str">
        <f>IF(ISBLANK(AI51),"",LARGE(AH38:AH50,1)+1)</f>
        <v/>
      </c>
      <c r="AI51" s="2108"/>
      <c r="AJ51" s="2108"/>
      <c r="AK51" s="2108"/>
      <c r="AL51" s="2897"/>
      <c r="AN51" s="1987"/>
      <c r="AO51" s="3188">
        <v>2.5</v>
      </c>
      <c r="AP51" s="1929" t="s">
        <v>7297</v>
      </c>
      <c r="AQ51" s="3187"/>
      <c r="AR51" s="1978"/>
      <c r="AS51" s="245"/>
      <c r="AT51" s="245"/>
    </row>
    <row r="52" spans="1:46" ht="15" customHeight="1">
      <c r="A52" s="3358"/>
      <c r="B52" s="66" t="s">
        <v>45</v>
      </c>
      <c r="C52" s="2222"/>
      <c r="D52" s="2222"/>
      <c r="E52" s="2222"/>
      <c r="F52" s="2223"/>
      <c r="G52" s="2224"/>
      <c r="H52" s="2219"/>
      <c r="I52" s="2220"/>
      <c r="J52" s="2220"/>
      <c r="K52" s="2220"/>
      <c r="L52" s="2221"/>
      <c r="N52" s="3451"/>
      <c r="O52" s="3454"/>
      <c r="P52" s="3454"/>
      <c r="Q52" s="3454"/>
      <c r="R52" s="3456"/>
      <c r="S52" s="3458"/>
      <c r="T52" s="3458"/>
      <c r="U52" s="2296">
        <v>1</v>
      </c>
      <c r="V52" s="3460"/>
      <c r="W52" s="3464"/>
      <c r="X52" s="3465"/>
      <c r="Y52" s="3466"/>
      <c r="AA52" s="3538"/>
      <c r="AB52" s="2107" t="str">
        <f>IF(ISBLANK(AC52),"",LARGE(AB38:AB51,1)+1)</f>
        <v/>
      </c>
      <c r="AC52" s="2108"/>
      <c r="AD52" s="2108"/>
      <c r="AE52" s="2108"/>
      <c r="AF52" s="2108"/>
      <c r="AG52" s="2108"/>
      <c r="AH52" s="2107" t="str">
        <f>IF(ISBLANK(AI52),"",LARGE(AH38:AH51,1)+1)</f>
        <v/>
      </c>
      <c r="AI52" s="2108"/>
      <c r="AJ52" s="2108"/>
      <c r="AK52" s="2108"/>
      <c r="AL52" s="2897"/>
      <c r="AN52" s="1987"/>
      <c r="AO52" s="3212" t="s">
        <v>6808</v>
      </c>
      <c r="AP52" s="1983"/>
      <c r="AQ52" s="3213"/>
      <c r="AR52" s="1978"/>
      <c r="AS52" s="245"/>
      <c r="AT52" s="245"/>
    </row>
    <row r="53" spans="1:46" ht="15" customHeight="1">
      <c r="A53" s="3358"/>
      <c r="B53" s="66" t="s">
        <v>46</v>
      </c>
      <c r="C53" s="2222"/>
      <c r="D53" s="2222"/>
      <c r="E53" s="2222"/>
      <c r="F53" s="2223"/>
      <c r="G53" s="2224"/>
      <c r="H53" s="2219"/>
      <c r="I53" s="2220"/>
      <c r="J53" s="2220"/>
      <c r="K53" s="2220"/>
      <c r="L53" s="2221"/>
      <c r="N53" s="3451"/>
      <c r="O53" s="3470" t="s">
        <v>929</v>
      </c>
      <c r="P53" s="3471" t="s">
        <v>6882</v>
      </c>
      <c r="Q53" s="3471"/>
      <c r="R53" s="3472" t="s">
        <v>6881</v>
      </c>
      <c r="S53" s="3473" t="str">
        <f>R51</f>
        <v>louches</v>
      </c>
      <c r="T53" s="3473"/>
      <c r="U53" s="2295" t="str">
        <f>R51</f>
        <v>louches</v>
      </c>
      <c r="V53" s="3460"/>
      <c r="W53" s="3464"/>
      <c r="X53" s="3465"/>
      <c r="Y53" s="3466"/>
      <c r="AA53" s="3538"/>
      <c r="AB53" s="2107" t="str">
        <f>IF(ISBLANK(AC53),"",LARGE(AB38:AB52,1)+1)</f>
        <v/>
      </c>
      <c r="AC53" s="2108"/>
      <c r="AD53" s="2108"/>
      <c r="AE53" s="2108"/>
      <c r="AF53" s="2108"/>
      <c r="AG53" s="2108"/>
      <c r="AH53" s="2107" t="str">
        <f>IF(ISBLANK(AI53),"",LARGE(AH38:AH52,1)+1)</f>
        <v/>
      </c>
      <c r="AI53" s="2108"/>
      <c r="AJ53" s="2108"/>
      <c r="AK53" s="2108"/>
      <c r="AL53" s="2897"/>
      <c r="AN53" s="1987"/>
      <c r="AO53" s="3189" t="s">
        <v>6756</v>
      </c>
      <c r="AP53" s="1977"/>
      <c r="AQ53" s="3190"/>
      <c r="AR53" s="1978"/>
      <c r="AS53" s="245"/>
      <c r="AT53" s="245"/>
    </row>
    <row r="54" spans="1:46" ht="15" customHeight="1">
      <c r="A54" s="3358"/>
      <c r="B54" s="66" t="s">
        <v>231</v>
      </c>
      <c r="C54" s="2222"/>
      <c r="D54" s="2222"/>
      <c r="E54" s="2222"/>
      <c r="F54" s="2223"/>
      <c r="G54" s="2224"/>
      <c r="H54" s="2219"/>
      <c r="I54" s="2220"/>
      <c r="J54" s="2220"/>
      <c r="K54" s="2220"/>
      <c r="L54" s="2221"/>
      <c r="N54" s="3451"/>
      <c r="O54" s="3470"/>
      <c r="P54" s="3471"/>
      <c r="Q54" s="3471"/>
      <c r="R54" s="3472"/>
      <c r="S54" s="3429" t="s">
        <v>6883</v>
      </c>
      <c r="T54" s="3429"/>
      <c r="U54" s="2294" t="s">
        <v>797</v>
      </c>
      <c r="V54" s="2285" t="str">
        <f>R51</f>
        <v>louches</v>
      </c>
      <c r="W54" s="3467"/>
      <c r="X54" s="3468"/>
      <c r="Y54" s="3469"/>
      <c r="AA54" s="3538"/>
      <c r="AB54" s="2107" t="str">
        <f>IF(ISBLANK(AC54),"",LARGE(AB38:AB53,1)+1)</f>
        <v/>
      </c>
      <c r="AC54" s="2108"/>
      <c r="AD54" s="2108"/>
      <c r="AE54" s="2108"/>
      <c r="AF54" s="2108"/>
      <c r="AG54" s="2108"/>
      <c r="AH54" s="2107" t="str">
        <f>IF(ISBLANK(AI54),"",LARGE(AH38:AH53,1)+1)</f>
        <v/>
      </c>
      <c r="AI54" s="2108"/>
      <c r="AJ54" s="2108"/>
      <c r="AK54" s="2108"/>
      <c r="AL54" s="2897"/>
      <c r="AN54" s="1987"/>
      <c r="AO54" s="3292" t="s">
        <v>7323</v>
      </c>
      <c r="AP54" s="3293"/>
      <c r="AQ54" s="3294"/>
      <c r="AR54" s="2023"/>
      <c r="AS54" s="245"/>
    </row>
    <row r="55" spans="1:46" ht="15" customHeight="1">
      <c r="A55" s="3358"/>
      <c r="B55" s="66" t="s">
        <v>123</v>
      </c>
      <c r="C55" s="2222"/>
      <c r="D55" s="2222"/>
      <c r="E55" s="2222"/>
      <c r="F55" s="2223"/>
      <c r="G55" s="2224"/>
      <c r="H55" s="2219"/>
      <c r="I55" s="2220"/>
      <c r="J55" s="2220"/>
      <c r="K55" s="2220"/>
      <c r="L55" s="2221"/>
      <c r="N55" s="3451"/>
      <c r="O55" s="2452">
        <v>100</v>
      </c>
      <c r="P55" s="3430">
        <v>50</v>
      </c>
      <c r="Q55" s="3430"/>
      <c r="R55" s="2453">
        <v>0.5</v>
      </c>
      <c r="S55" s="3431">
        <v>10</v>
      </c>
      <c r="T55" s="3431"/>
      <c r="U55" s="2283">
        <f t="shared" ref="U55:U60" si="11">(R55/P55)*1000</f>
        <v>10</v>
      </c>
      <c r="V55" s="2275">
        <f t="shared" ref="V55:V60" si="12">O55/U55</f>
        <v>10</v>
      </c>
      <c r="W55" s="2272">
        <f t="shared" ref="W55:W60" si="13">IF(O55=0,0,INT(V55/S55))</f>
        <v>1</v>
      </c>
      <c r="X55" s="2273">
        <f t="shared" ref="X55:X60" si="14">(O55/U55)-(W55*S55)</f>
        <v>0</v>
      </c>
      <c r="Y55" s="2276" t="str">
        <f>IF(X55=0,"",R51)</f>
        <v/>
      </c>
      <c r="AA55" s="3538"/>
      <c r="AB55" s="2107" t="str">
        <f>IF(ISBLANK(AC55),"",LARGE(AB38:AB54,1)+1)</f>
        <v/>
      </c>
      <c r="AC55" s="2108"/>
      <c r="AD55" s="2108"/>
      <c r="AE55" s="2108"/>
      <c r="AF55" s="2108"/>
      <c r="AG55" s="2108"/>
      <c r="AH55" s="2107" t="str">
        <f>IF(ISBLANK(AI55),"",LARGE(AH38:AH54,1)+1)</f>
        <v/>
      </c>
      <c r="AI55" s="2108"/>
      <c r="AJ55" s="2108"/>
      <c r="AK55" s="2108"/>
      <c r="AL55" s="2899" t="s">
        <v>6839</v>
      </c>
      <c r="AN55" s="1987"/>
      <c r="AO55" s="3292"/>
      <c r="AP55" s="3293"/>
      <c r="AQ55" s="3294"/>
      <c r="AR55" s="2023"/>
      <c r="AS55" s="245"/>
    </row>
    <row r="56" spans="1:46" ht="15" customHeight="1">
      <c r="A56" s="3358"/>
      <c r="B56" s="66" t="s">
        <v>876</v>
      </c>
      <c r="C56" s="2222"/>
      <c r="D56" s="2222"/>
      <c r="E56" s="2222"/>
      <c r="F56" s="2223"/>
      <c r="G56" s="2224"/>
      <c r="H56" s="2219"/>
      <c r="I56" s="2220"/>
      <c r="J56" s="2220"/>
      <c r="K56" s="2220"/>
      <c r="L56" s="2221"/>
      <c r="N56" s="3451"/>
      <c r="O56" s="2452">
        <v>100</v>
      </c>
      <c r="P56" s="3430">
        <v>80</v>
      </c>
      <c r="Q56" s="3430"/>
      <c r="R56" s="2453">
        <v>0.5</v>
      </c>
      <c r="S56" s="3431">
        <v>20</v>
      </c>
      <c r="T56" s="3431"/>
      <c r="U56" s="2283">
        <f t="shared" si="11"/>
        <v>6.25</v>
      </c>
      <c r="V56" s="2275">
        <f t="shared" si="12"/>
        <v>16</v>
      </c>
      <c r="W56" s="2272">
        <f t="shared" si="13"/>
        <v>0</v>
      </c>
      <c r="X56" s="2273">
        <f t="shared" si="14"/>
        <v>16</v>
      </c>
      <c r="Y56" s="2276" t="str">
        <f>IF(X56=0,"",R51)</f>
        <v>louches</v>
      </c>
      <c r="AA56" s="3538"/>
      <c r="AB56" s="3138" t="s">
        <v>7290</v>
      </c>
      <c r="AC56" s="3138"/>
      <c r="AD56" s="3138"/>
      <c r="AE56" s="3138"/>
      <c r="AF56" s="3139"/>
      <c r="AG56" s="3140" t="s">
        <v>7291</v>
      </c>
      <c r="AH56" s="3139"/>
      <c r="AI56" s="3141" t="s">
        <v>7292</v>
      </c>
      <c r="AJ56" s="3139"/>
      <c r="AK56" s="3141" t="s">
        <v>7293</v>
      </c>
      <c r="AL56" s="3142"/>
      <c r="AN56" s="1987"/>
      <c r="AO56" s="3292"/>
      <c r="AP56" s="3293"/>
      <c r="AQ56" s="3294"/>
      <c r="AR56" s="1978"/>
      <c r="AS56" s="245"/>
      <c r="AT56" s="245"/>
    </row>
    <row r="57" spans="1:46" ht="15" customHeight="1" thickBot="1">
      <c r="A57" s="3358"/>
      <c r="B57" s="67">
        <v>0</v>
      </c>
      <c r="C57" s="68">
        <v>0</v>
      </c>
      <c r="D57" s="68">
        <v>0</v>
      </c>
      <c r="E57" s="68">
        <v>0</v>
      </c>
      <c r="F57" s="69">
        <v>0</v>
      </c>
      <c r="G57" s="70">
        <v>0</v>
      </c>
      <c r="H57" s="70">
        <v>0</v>
      </c>
      <c r="I57" s="70">
        <v>0</v>
      </c>
      <c r="J57" s="70">
        <v>0</v>
      </c>
      <c r="K57" s="70">
        <v>0</v>
      </c>
      <c r="L57" s="71">
        <v>0</v>
      </c>
      <c r="N57" s="3451"/>
      <c r="O57" s="2452">
        <v>100</v>
      </c>
      <c r="P57" s="3430">
        <v>90</v>
      </c>
      <c r="Q57" s="3430"/>
      <c r="R57" s="2453">
        <v>0.5</v>
      </c>
      <c r="S57" s="3431">
        <v>13</v>
      </c>
      <c r="T57" s="3431"/>
      <c r="U57" s="2283">
        <f t="shared" si="11"/>
        <v>5.5555555555555554</v>
      </c>
      <c r="V57" s="2275">
        <f t="shared" si="12"/>
        <v>18</v>
      </c>
      <c r="W57" s="2272">
        <f t="shared" si="13"/>
        <v>1</v>
      </c>
      <c r="X57" s="2273">
        <f t="shared" si="14"/>
        <v>5</v>
      </c>
      <c r="Y57" s="2276" t="str">
        <f>IF(X57=0,"",R51)</f>
        <v>louches</v>
      </c>
      <c r="AA57" s="3538"/>
      <c r="AB57" s="2107" t="str">
        <f>IF(ISBLANK(AC57),"",LARGE(AB38:AB56,1)+1)</f>
        <v/>
      </c>
      <c r="AC57" s="2108"/>
      <c r="AD57" s="2108"/>
      <c r="AE57" s="2108"/>
      <c r="AF57" s="2108"/>
      <c r="AG57" s="2108"/>
      <c r="AH57" s="1296"/>
      <c r="AI57" s="2108"/>
      <c r="AJ57" s="2108"/>
      <c r="AK57" s="2108"/>
      <c r="AL57" s="2906" t="s">
        <v>6802</v>
      </c>
      <c r="AN57" s="1987"/>
      <c r="AO57" s="3260" t="s">
        <v>6816</v>
      </c>
      <c r="AP57" s="3261"/>
      <c r="AQ57" s="3262"/>
      <c r="AR57" s="1978"/>
      <c r="AS57" s="245"/>
      <c r="AT57" s="245"/>
    </row>
    <row r="58" spans="1:46" ht="15" customHeight="1" thickBot="1">
      <c r="A58" s="243"/>
      <c r="B58" s="243"/>
      <c r="C58" s="243"/>
      <c r="D58" s="2344"/>
      <c r="E58" s="243"/>
      <c r="F58" s="243"/>
      <c r="G58" s="243"/>
      <c r="H58" s="243"/>
      <c r="I58" s="243"/>
      <c r="J58" s="243"/>
      <c r="K58" s="243"/>
      <c r="L58" s="243"/>
      <c r="N58" s="3451"/>
      <c r="O58" s="2452">
        <v>100</v>
      </c>
      <c r="P58" s="3430">
        <v>100</v>
      </c>
      <c r="Q58" s="3430"/>
      <c r="R58" s="2453">
        <v>0.5</v>
      </c>
      <c r="S58" s="3431">
        <v>20</v>
      </c>
      <c r="T58" s="3431"/>
      <c r="U58" s="2283">
        <f t="shared" si="11"/>
        <v>5</v>
      </c>
      <c r="V58" s="2275">
        <f t="shared" si="12"/>
        <v>20</v>
      </c>
      <c r="W58" s="2272">
        <f t="shared" si="13"/>
        <v>1</v>
      </c>
      <c r="X58" s="2273">
        <f t="shared" si="14"/>
        <v>0</v>
      </c>
      <c r="Y58" s="2276" t="str">
        <f>IF(X58=0,"",R51)</f>
        <v/>
      </c>
      <c r="AA58" s="3538"/>
      <c r="AB58" s="2107"/>
      <c r="AC58" s="2108"/>
      <c r="AD58" s="2108"/>
      <c r="AE58" s="2108"/>
      <c r="AF58" s="2108"/>
      <c r="AG58" s="2108"/>
      <c r="AH58" s="1296"/>
      <c r="AI58" s="2108"/>
      <c r="AJ58" s="2108"/>
      <c r="AK58" s="2108"/>
      <c r="AL58" s="2906" t="s">
        <v>6800</v>
      </c>
      <c r="AN58" s="1987"/>
      <c r="AO58" s="3260"/>
      <c r="AP58" s="3261"/>
      <c r="AQ58" s="3262"/>
      <c r="AR58" s="1978"/>
      <c r="AS58" s="245"/>
      <c r="AT58" s="245"/>
    </row>
    <row r="59" spans="1:46" ht="15" customHeight="1" thickBot="1">
      <c r="A59" s="3376" t="s">
        <v>62</v>
      </c>
      <c r="B59" s="3505" t="s">
        <v>211</v>
      </c>
      <c r="C59" s="3505"/>
      <c r="D59" s="3505"/>
      <c r="E59" s="3505"/>
      <c r="F59" s="3505"/>
      <c r="G59" s="3505"/>
      <c r="H59" s="3505"/>
      <c r="I59" s="3505"/>
      <c r="J59" s="3505"/>
      <c r="K59" s="3505"/>
      <c r="L59" s="3506"/>
      <c r="N59" s="3451"/>
      <c r="O59" s="2452">
        <v>8</v>
      </c>
      <c r="P59" s="3430">
        <v>110</v>
      </c>
      <c r="Q59" s="3430"/>
      <c r="R59" s="2453">
        <v>0.5</v>
      </c>
      <c r="S59" s="3431">
        <v>7.5</v>
      </c>
      <c r="T59" s="3431"/>
      <c r="U59" s="2283">
        <f t="shared" si="11"/>
        <v>4.545454545454545</v>
      </c>
      <c r="V59" s="2275">
        <f t="shared" si="12"/>
        <v>1.7600000000000002</v>
      </c>
      <c r="W59" s="2272">
        <f t="shared" si="13"/>
        <v>0</v>
      </c>
      <c r="X59" s="2273">
        <f t="shared" si="14"/>
        <v>1.7600000000000002</v>
      </c>
      <c r="Y59" s="2276" t="str">
        <f>IF(X59=0,"",R51)</f>
        <v>louches</v>
      </c>
      <c r="AA59" s="3539"/>
      <c r="AB59" s="2914">
        <v>7</v>
      </c>
      <c r="AC59" s="2914">
        <v>7</v>
      </c>
      <c r="AD59" s="2914">
        <v>0.67</v>
      </c>
      <c r="AE59" s="2914">
        <v>21</v>
      </c>
      <c r="AF59" s="2914">
        <v>5</v>
      </c>
      <c r="AG59" s="2914">
        <v>7</v>
      </c>
      <c r="AH59" s="2914">
        <v>10</v>
      </c>
      <c r="AI59" s="2914">
        <v>10</v>
      </c>
      <c r="AJ59" s="2914">
        <v>10</v>
      </c>
      <c r="AK59" s="2914">
        <v>10</v>
      </c>
      <c r="AL59" s="2915">
        <v>10</v>
      </c>
      <c r="AN59" s="1987"/>
      <c r="AO59" s="3191" t="s">
        <v>6799</v>
      </c>
      <c r="AP59" s="2005"/>
      <c r="AQ59" s="3214"/>
      <c r="AR59" s="1978"/>
      <c r="AS59" s="245"/>
      <c r="AT59" s="245"/>
    </row>
    <row r="60" spans="1:46" ht="15" customHeight="1" thickBot="1">
      <c r="A60" s="3377"/>
      <c r="B60" s="2263"/>
      <c r="C60" s="2262"/>
      <c r="D60" s="2262"/>
      <c r="E60" s="2261" t="s">
        <v>210</v>
      </c>
      <c r="F60" s="3507" t="s">
        <v>209</v>
      </c>
      <c r="G60" s="3507"/>
      <c r="H60" s="3507"/>
      <c r="I60" s="2253" t="s">
        <v>208</v>
      </c>
      <c r="J60" s="2254" t="s">
        <v>207</v>
      </c>
      <c r="K60" s="2255" t="s">
        <v>206</v>
      </c>
      <c r="L60" s="2256" t="s">
        <v>205</v>
      </c>
      <c r="N60" s="3451"/>
      <c r="O60" s="2452">
        <v>4</v>
      </c>
      <c r="P60" s="3430">
        <v>120</v>
      </c>
      <c r="Q60" s="3430"/>
      <c r="R60" s="2453">
        <v>0.5</v>
      </c>
      <c r="S60" s="3431">
        <v>10</v>
      </c>
      <c r="T60" s="3431"/>
      <c r="U60" s="2283">
        <f t="shared" si="11"/>
        <v>4.166666666666667</v>
      </c>
      <c r="V60" s="2275">
        <f t="shared" si="12"/>
        <v>0.96</v>
      </c>
      <c r="W60" s="2272">
        <f t="shared" si="13"/>
        <v>0</v>
      </c>
      <c r="X60" s="2273">
        <f t="shared" si="14"/>
        <v>0.96</v>
      </c>
      <c r="Y60" s="2276" t="str">
        <f>IF(X60=0,"",R51)</f>
        <v>louches</v>
      </c>
      <c r="AO60" s="3212" t="s">
        <v>7301</v>
      </c>
      <c r="AP60" s="1983"/>
      <c r="AQ60" s="3213"/>
      <c r="AR60" s="1978"/>
      <c r="AT60" s="245"/>
    </row>
    <row r="61" spans="1:46" ht="15" customHeight="1">
      <c r="A61" s="3508" t="str">
        <f>B59</f>
        <v>GUIDE DE CUISSON et Remise en température ( R.E.T.)</v>
      </c>
      <c r="B61" s="2264" t="s">
        <v>204</v>
      </c>
      <c r="C61" s="3439" t="s">
        <v>203</v>
      </c>
      <c r="D61" s="3440"/>
      <c r="E61" s="3441"/>
      <c r="F61" s="3442" t="s">
        <v>202</v>
      </c>
      <c r="G61" s="3443"/>
      <c r="H61" s="3444"/>
      <c r="I61" s="2245">
        <v>120</v>
      </c>
      <c r="J61" s="2246">
        <v>12</v>
      </c>
      <c r="K61" s="2247">
        <v>4.5138888888888888E-2</v>
      </c>
      <c r="L61" s="2257" t="s">
        <v>201</v>
      </c>
      <c r="N61" s="3451"/>
      <c r="O61" s="2282"/>
      <c r="P61" s="2280"/>
      <c r="Q61" s="2280"/>
      <c r="R61" s="2280"/>
      <c r="S61" s="2280"/>
      <c r="T61" s="2280"/>
      <c r="U61" s="2280"/>
      <c r="V61" s="3474">
        <f>SUM(V55:V60)</f>
        <v>66.72</v>
      </c>
      <c r="W61" s="3427">
        <f>SUM(W55:W60)</f>
        <v>3</v>
      </c>
      <c r="X61" s="3489">
        <f>SUM(X55:X60)</f>
        <v>23.720000000000002</v>
      </c>
      <c r="Y61" s="3491" t="str">
        <f>IF(X61=0,0,"Louches")</f>
        <v>Louches</v>
      </c>
      <c r="AA61" s="3266" t="s">
        <v>62</v>
      </c>
      <c r="AB61" s="3354" t="s">
        <v>6873</v>
      </c>
      <c r="AC61" s="3354"/>
      <c r="AD61" s="3354"/>
      <c r="AE61" s="3354"/>
      <c r="AF61" s="3354"/>
      <c r="AG61" s="3354"/>
      <c r="AH61" s="3354"/>
      <c r="AI61" s="3354"/>
      <c r="AJ61" s="3354"/>
      <c r="AK61" s="3354"/>
      <c r="AL61" s="3355"/>
      <c r="AO61" s="3215" t="s">
        <v>7290</v>
      </c>
      <c r="AP61" s="1977"/>
      <c r="AQ61" s="3190"/>
      <c r="AR61" s="1978"/>
      <c r="AS61" s="245"/>
      <c r="AT61" s="245"/>
    </row>
    <row r="62" spans="1:46" ht="15" customHeight="1" thickBot="1">
      <c r="A62" s="3508"/>
      <c r="B62" s="2264" t="s">
        <v>200</v>
      </c>
      <c r="C62" s="3439" t="s">
        <v>198</v>
      </c>
      <c r="D62" s="3440"/>
      <c r="E62" s="3441"/>
      <c r="F62" s="3442"/>
      <c r="G62" s="3443"/>
      <c r="H62" s="3444"/>
      <c r="I62" s="2245"/>
      <c r="J62" s="2246"/>
      <c r="K62" s="2247"/>
      <c r="L62" s="2257"/>
      <c r="N62" s="3452"/>
      <c r="O62" s="2454" t="s">
        <v>6899</v>
      </c>
      <c r="P62" s="2284"/>
      <c r="Q62" s="2284"/>
      <c r="R62" s="2284"/>
      <c r="S62" s="2284"/>
      <c r="T62" s="2284"/>
      <c r="U62" s="2284"/>
      <c r="V62" s="3475"/>
      <c r="W62" s="3428"/>
      <c r="X62" s="3490"/>
      <c r="Y62" s="3492"/>
      <c r="AA62" s="3267"/>
      <c r="AB62" s="3356" t="s">
        <v>230</v>
      </c>
      <c r="AC62" s="3356"/>
      <c r="AD62" s="3356"/>
      <c r="AE62" s="3356"/>
      <c r="AF62" s="3356"/>
      <c r="AG62" s="3356"/>
      <c r="AH62" s="3356"/>
      <c r="AI62" s="3356"/>
      <c r="AJ62" s="3356"/>
      <c r="AK62" s="3356"/>
      <c r="AL62" s="3357"/>
      <c r="AO62" s="3216" t="s">
        <v>7294</v>
      </c>
      <c r="AP62" s="1977"/>
      <c r="AQ62" s="3190"/>
      <c r="AR62" s="1978"/>
      <c r="AS62" s="245"/>
      <c r="AT62" s="245"/>
    </row>
    <row r="63" spans="1:46" ht="15" customHeight="1" thickBot="1">
      <c r="A63" s="3508"/>
      <c r="B63" s="2264" t="s">
        <v>199</v>
      </c>
      <c r="C63" s="3439" t="s">
        <v>198</v>
      </c>
      <c r="D63" s="3440"/>
      <c r="E63" s="3441"/>
      <c r="F63" s="3442"/>
      <c r="G63" s="3443"/>
      <c r="H63" s="3444"/>
      <c r="I63" s="2245"/>
      <c r="J63" s="2246"/>
      <c r="K63" s="2247"/>
      <c r="L63" s="2257"/>
      <c r="N63" s="243"/>
      <c r="O63" s="243"/>
      <c r="P63" s="243"/>
      <c r="Q63" s="2344"/>
      <c r="R63" s="243"/>
      <c r="S63" s="243"/>
      <c r="T63" s="243"/>
      <c r="U63" s="243"/>
      <c r="V63" s="243"/>
      <c r="W63" s="243"/>
      <c r="X63" s="243"/>
      <c r="Y63" s="243"/>
      <c r="AA63" s="3358" t="str">
        <f>+AB61</f>
        <v>NOM du produit traité</v>
      </c>
      <c r="AB63" s="2232"/>
      <c r="AC63" s="2233"/>
      <c r="AD63" s="2233"/>
      <c r="AE63" s="2233"/>
      <c r="AF63" s="2230" t="s">
        <v>229</v>
      </c>
      <c r="AG63" s="3360" t="s">
        <v>228</v>
      </c>
      <c r="AH63" s="3360"/>
      <c r="AI63" s="3360"/>
      <c r="AJ63" s="3360" t="s">
        <v>227</v>
      </c>
      <c r="AK63" s="3360"/>
      <c r="AL63" s="3361"/>
      <c r="AO63" s="3217" t="s">
        <v>7292</v>
      </c>
      <c r="AP63" s="1977"/>
      <c r="AQ63" s="3218" t="s">
        <v>7293</v>
      </c>
      <c r="AR63" s="1978"/>
      <c r="AS63" s="245"/>
      <c r="AT63" s="245"/>
    </row>
    <row r="64" spans="1:46" ht="15" customHeight="1">
      <c r="A64" s="3508"/>
      <c r="B64" s="2265" t="s">
        <v>197</v>
      </c>
      <c r="C64" s="3439" t="s">
        <v>196</v>
      </c>
      <c r="D64" s="3440"/>
      <c r="E64" s="3441"/>
      <c r="F64" s="3442"/>
      <c r="G64" s="3443"/>
      <c r="H64" s="3444"/>
      <c r="I64" s="2245"/>
      <c r="J64" s="2246"/>
      <c r="K64" s="2247"/>
      <c r="L64" s="2257"/>
      <c r="N64" s="3376" t="s">
        <v>62</v>
      </c>
      <c r="O64" s="3379" t="s">
        <v>6904</v>
      </c>
      <c r="P64" s="3379"/>
      <c r="Q64" s="3379"/>
      <c r="R64" s="3379"/>
      <c r="S64" s="3379"/>
      <c r="T64" s="3379"/>
      <c r="U64" s="3379"/>
      <c r="V64" s="3379"/>
      <c r="W64" s="3379"/>
      <c r="X64" s="3379"/>
      <c r="Y64" s="3380"/>
      <c r="AA64" s="3358"/>
      <c r="AB64" s="2233"/>
      <c r="AC64" s="2233"/>
      <c r="AD64" s="2233"/>
      <c r="AE64" s="2233"/>
      <c r="AF64" s="2234" t="s">
        <v>226</v>
      </c>
      <c r="AG64" s="3362">
        <v>0</v>
      </c>
      <c r="AH64" s="3363"/>
      <c r="AI64" s="3364"/>
      <c r="AJ64" s="3362">
        <v>0</v>
      </c>
      <c r="AK64" s="3363"/>
      <c r="AL64" s="3365"/>
      <c r="AO64" s="3207"/>
      <c r="AP64" s="1977"/>
      <c r="AQ64" s="3190"/>
      <c r="AR64" s="1978"/>
      <c r="AS64" s="245"/>
      <c r="AT64" s="245"/>
    </row>
    <row r="65" spans="1:46" ht="15" customHeight="1">
      <c r="A65" s="3508"/>
      <c r="B65" s="2265" t="s">
        <v>195</v>
      </c>
      <c r="C65" s="3439"/>
      <c r="D65" s="3440"/>
      <c r="E65" s="3441"/>
      <c r="F65" s="3442"/>
      <c r="G65" s="3443"/>
      <c r="H65" s="3444"/>
      <c r="I65" s="2245"/>
      <c r="J65" s="2246"/>
      <c r="K65" s="2247"/>
      <c r="L65" s="2257"/>
      <c r="N65" s="3540"/>
      <c r="O65" s="3382"/>
      <c r="P65" s="3382"/>
      <c r="Q65" s="3382"/>
      <c r="R65" s="3382"/>
      <c r="S65" s="3382"/>
      <c r="T65" s="3382"/>
      <c r="U65" s="3382"/>
      <c r="V65" s="3382"/>
      <c r="W65" s="3382"/>
      <c r="X65" s="3382"/>
      <c r="Y65" s="3383"/>
      <c r="AA65" s="3358"/>
      <c r="AB65" s="2233"/>
      <c r="AC65" s="2233"/>
      <c r="AD65" s="2233"/>
      <c r="AE65" s="2233"/>
      <c r="AF65" s="2234" t="s">
        <v>225</v>
      </c>
      <c r="AG65" s="3362"/>
      <c r="AH65" s="3363"/>
      <c r="AI65" s="3364"/>
      <c r="AJ65" s="3362">
        <v>0</v>
      </c>
      <c r="AK65" s="3363"/>
      <c r="AL65" s="3365"/>
      <c r="AO65" s="3289" t="s">
        <v>7298</v>
      </c>
      <c r="AP65" s="3290"/>
      <c r="AQ65" s="3291"/>
      <c r="AR65" s="1978"/>
      <c r="AS65" s="245"/>
      <c r="AT65" s="245"/>
    </row>
    <row r="66" spans="1:46" ht="15" customHeight="1">
      <c r="A66" s="3508"/>
      <c r="B66" s="2265" t="s">
        <v>194</v>
      </c>
      <c r="C66" s="3439"/>
      <c r="D66" s="3440"/>
      <c r="E66" s="3441"/>
      <c r="F66" s="3442"/>
      <c r="G66" s="3443"/>
      <c r="H66" s="3444"/>
      <c r="I66" s="2245"/>
      <c r="J66" s="2246"/>
      <c r="K66" s="2247"/>
      <c r="L66" s="2257"/>
      <c r="N66" s="3541" t="str">
        <f>O64</f>
        <v>VIANDE - MORCEAUX  - NOMBRE DE CONTENANTS  POUR LE SERVICE</v>
      </c>
      <c r="O66" s="3543" t="s">
        <v>6874</v>
      </c>
      <c r="P66" s="3543"/>
      <c r="Q66" s="3543"/>
      <c r="R66" s="3550" t="s">
        <v>6875</v>
      </c>
      <c r="S66" s="3551" t="s">
        <v>6902</v>
      </c>
      <c r="T66" s="3551"/>
      <c r="U66" s="3499" t="s">
        <v>6884</v>
      </c>
      <c r="V66" s="2472"/>
      <c r="W66" s="3461" t="s">
        <v>6905</v>
      </c>
      <c r="X66" s="3544"/>
      <c r="Y66" s="3463"/>
      <c r="AA66" s="3358"/>
      <c r="AB66" s="2233"/>
      <c r="AC66" s="2233"/>
      <c r="AD66" s="2233"/>
      <c r="AE66" s="2233"/>
      <c r="AF66" s="2234" t="s">
        <v>224</v>
      </c>
      <c r="AG66" s="3362"/>
      <c r="AH66" s="3363"/>
      <c r="AI66" s="3364"/>
      <c r="AJ66" s="3362">
        <v>0</v>
      </c>
      <c r="AK66" s="3363"/>
      <c r="AL66" s="3365"/>
      <c r="AO66" s="3289" t="s">
        <v>7299</v>
      </c>
      <c r="AP66" s="3290"/>
      <c r="AQ66" s="3291"/>
      <c r="AR66" s="1978"/>
      <c r="AS66" s="245"/>
      <c r="AT66" s="245"/>
    </row>
    <row r="67" spans="1:46" ht="15" customHeight="1">
      <c r="A67" s="3508"/>
      <c r="B67" s="2266" t="s">
        <v>191</v>
      </c>
      <c r="C67" s="2250" t="s">
        <v>193</v>
      </c>
      <c r="D67" s="2250"/>
      <c r="E67" s="2250"/>
      <c r="F67" s="2250"/>
      <c r="G67" s="2250"/>
      <c r="H67" s="2250"/>
      <c r="I67" s="2250"/>
      <c r="J67" s="2250"/>
      <c r="K67" s="2250"/>
      <c r="L67" s="2268" t="s">
        <v>6873</v>
      </c>
      <c r="N67" s="3541"/>
      <c r="O67" s="3454"/>
      <c r="P67" s="3454"/>
      <c r="Q67" s="3454"/>
      <c r="R67" s="3456"/>
      <c r="S67" s="3552"/>
      <c r="T67" s="3552"/>
      <c r="U67" s="3500"/>
      <c r="V67" s="2468">
        <v>1</v>
      </c>
      <c r="W67" s="3545"/>
      <c r="X67" s="3465"/>
      <c r="Y67" s="3546"/>
      <c r="AA67" s="3358"/>
      <c r="AB67" s="2233"/>
      <c r="AC67" s="2233"/>
      <c r="AD67" s="2233"/>
      <c r="AE67" s="2233"/>
      <c r="AF67" s="2235" t="s">
        <v>223</v>
      </c>
      <c r="AG67" s="3362"/>
      <c r="AH67" s="3363"/>
      <c r="AI67" s="3364"/>
      <c r="AJ67" s="3362">
        <v>0</v>
      </c>
      <c r="AK67" s="3363"/>
      <c r="AL67" s="3365"/>
      <c r="AO67" s="3192" t="s">
        <v>7300</v>
      </c>
      <c r="AP67" s="2252"/>
      <c r="AQ67" s="3193"/>
      <c r="AR67" s="1978"/>
      <c r="AS67" s="245"/>
      <c r="AT67" s="245"/>
    </row>
    <row r="68" spans="1:46" ht="15" customHeight="1" thickBot="1">
      <c r="A68" s="3508"/>
      <c r="B68" s="2125" t="s">
        <v>191</v>
      </c>
      <c r="C68" s="2251" t="s">
        <v>192</v>
      </c>
      <c r="D68" s="2251"/>
      <c r="E68" s="2251"/>
      <c r="F68" s="2251"/>
      <c r="G68" s="2251"/>
      <c r="H68" s="2251"/>
      <c r="I68" s="2251"/>
      <c r="J68" s="2251"/>
      <c r="K68" s="2251"/>
      <c r="L68" s="2258"/>
      <c r="N68" s="3541"/>
      <c r="O68" s="2233"/>
      <c r="P68" s="3549" t="s">
        <v>929</v>
      </c>
      <c r="Q68" s="2471"/>
      <c r="R68" s="3553" t="s">
        <v>6879</v>
      </c>
      <c r="S68" s="3552"/>
      <c r="T68" s="3552"/>
      <c r="U68" s="3500"/>
      <c r="V68" s="2469" t="s">
        <v>6903</v>
      </c>
      <c r="W68" s="3545"/>
      <c r="X68" s="3465"/>
      <c r="Y68" s="3546"/>
      <c r="AA68" s="3358"/>
      <c r="AB68" s="2236" t="s">
        <v>6862</v>
      </c>
      <c r="AC68" s="2233"/>
      <c r="AD68" s="2233"/>
      <c r="AE68" s="2233"/>
      <c r="AF68" s="2230" t="s">
        <v>222</v>
      </c>
      <c r="AG68" s="2231"/>
      <c r="AH68" s="2237" t="s">
        <v>221</v>
      </c>
      <c r="AI68" s="3366" t="s">
        <v>220</v>
      </c>
      <c r="AJ68" s="3366"/>
      <c r="AK68" s="3366"/>
      <c r="AL68" s="244"/>
      <c r="AO68" s="3194">
        <v>12</v>
      </c>
      <c r="AP68" s="1984">
        <v>12</v>
      </c>
      <c r="AQ68" s="3195">
        <v>12</v>
      </c>
      <c r="AR68" s="1989" t="s">
        <v>6757</v>
      </c>
      <c r="AS68" s="245"/>
      <c r="AT68" s="245"/>
    </row>
    <row r="69" spans="1:46" ht="15" customHeight="1">
      <c r="A69" s="3508"/>
      <c r="B69" s="2125" t="s">
        <v>191</v>
      </c>
      <c r="C69" s="2251"/>
      <c r="D69" s="2251"/>
      <c r="E69" s="2251"/>
      <c r="F69" s="2251"/>
      <c r="G69" s="2251"/>
      <c r="H69" s="2251"/>
      <c r="I69" s="2251"/>
      <c r="J69" s="2251"/>
      <c r="K69" s="2251"/>
      <c r="L69" s="2258"/>
      <c r="N69" s="3541"/>
      <c r="O69" s="2233"/>
      <c r="P69" s="3549"/>
      <c r="Q69" s="2471"/>
      <c r="R69" s="3554"/>
      <c r="S69" s="3552"/>
      <c r="T69" s="3552"/>
      <c r="U69" s="2293" t="str">
        <f>R66</f>
        <v>Morceaux</v>
      </c>
      <c r="V69" s="2470" t="s">
        <v>797</v>
      </c>
      <c r="W69" s="3467"/>
      <c r="X69" s="3547"/>
      <c r="Y69" s="3548"/>
      <c r="AA69" s="3358"/>
      <c r="AB69" s="2233"/>
      <c r="AC69" s="2233"/>
      <c r="AD69" s="2233"/>
      <c r="AE69" s="2234" t="s">
        <v>219</v>
      </c>
      <c r="AF69" s="3367">
        <v>180</v>
      </c>
      <c r="AG69" s="3368"/>
      <c r="AH69" s="2457">
        <v>6.9444444444444441E-3</v>
      </c>
      <c r="AI69" s="3362" t="s">
        <v>218</v>
      </c>
      <c r="AJ69" s="3363"/>
      <c r="AK69" s="3363"/>
      <c r="AL69" s="3365"/>
      <c r="AO69" s="1988"/>
      <c r="AP69" s="1988"/>
      <c r="AQ69" s="1988"/>
      <c r="AR69" s="1978"/>
      <c r="AS69" s="245"/>
      <c r="AT69" s="245"/>
    </row>
    <row r="70" spans="1:46" ht="15" customHeight="1">
      <c r="A70" s="3508"/>
      <c r="B70" s="2125" t="s">
        <v>191</v>
      </c>
      <c r="C70" s="2251"/>
      <c r="D70" s="2251"/>
      <c r="E70" s="2251"/>
      <c r="F70" s="2251"/>
      <c r="G70" s="2251"/>
      <c r="H70" s="2251"/>
      <c r="I70" s="2251"/>
      <c r="J70" s="2251"/>
      <c r="K70" s="2251"/>
      <c r="L70" s="2258"/>
      <c r="N70" s="3541"/>
      <c r="O70" s="2233"/>
      <c r="P70" s="3435">
        <v>123</v>
      </c>
      <c r="Q70" s="3436"/>
      <c r="R70" s="3503">
        <v>2</v>
      </c>
      <c r="S70" s="3486">
        <v>25</v>
      </c>
      <c r="T70" s="3487"/>
      <c r="U70" s="3493">
        <f>R70*P70</f>
        <v>246</v>
      </c>
      <c r="V70" s="3495">
        <f>(S70/R70)</f>
        <v>12.5</v>
      </c>
      <c r="W70" s="2462">
        <f>IF(U70=0,0,INT(U70/S70))</f>
        <v>9</v>
      </c>
      <c r="X70" s="2459">
        <f>U70-(W70*S70)</f>
        <v>21</v>
      </c>
      <c r="Y70" s="3497" t="str">
        <f>IF(X70=0,"",R66)</f>
        <v>Morceaux</v>
      </c>
      <c r="AA70" s="3358"/>
      <c r="AB70" s="2233"/>
      <c r="AC70" s="2233"/>
      <c r="AD70" s="2233"/>
      <c r="AE70" s="2234" t="s">
        <v>217</v>
      </c>
      <c r="AF70" s="3367">
        <v>181</v>
      </c>
      <c r="AG70" s="3368"/>
      <c r="AH70" s="2457">
        <v>4.8611111111111098E-2</v>
      </c>
      <c r="AI70" s="3362" t="s">
        <v>218</v>
      </c>
      <c r="AJ70" s="3363"/>
      <c r="AK70" s="3363"/>
      <c r="AL70" s="3365"/>
      <c r="AO70" s="1988"/>
      <c r="AP70" s="1988"/>
      <c r="AQ70" s="1988"/>
      <c r="AR70" s="1978"/>
      <c r="AS70" s="245"/>
      <c r="AT70" s="245"/>
    </row>
    <row r="71" spans="1:46" ht="15" customHeight="1">
      <c r="A71" s="3508"/>
      <c r="B71" s="2125" t="s">
        <v>191</v>
      </c>
      <c r="C71" s="2251"/>
      <c r="D71" s="2251"/>
      <c r="E71" s="2251"/>
      <c r="F71" s="2251"/>
      <c r="G71" s="2251"/>
      <c r="H71" s="2251"/>
      <c r="I71" s="2251"/>
      <c r="J71" s="2251"/>
      <c r="K71" s="2251"/>
      <c r="L71" s="2258"/>
      <c r="N71" s="3541"/>
      <c r="O71" s="2233"/>
      <c r="P71" s="3437"/>
      <c r="Q71" s="3438"/>
      <c r="R71" s="3504"/>
      <c r="S71" s="3486"/>
      <c r="T71" s="3487"/>
      <c r="U71" s="3494"/>
      <c r="V71" s="3496"/>
      <c r="W71" s="2463">
        <f>IF(X70=0,0,W70+1)</f>
        <v>10</v>
      </c>
      <c r="X71" s="2461">
        <f>IF(X70=0,0,U70-(W71*S70))</f>
        <v>-4</v>
      </c>
      <c r="Y71" s="3498"/>
      <c r="AA71" s="3358"/>
      <c r="AB71" s="2233"/>
      <c r="AC71" s="2233"/>
      <c r="AD71" s="2233"/>
      <c r="AE71" s="2234" t="s">
        <v>216</v>
      </c>
      <c r="AF71" s="3367">
        <v>182</v>
      </c>
      <c r="AG71" s="3368"/>
      <c r="AH71" s="2457">
        <v>9.0277777777777804E-2</v>
      </c>
      <c r="AI71" s="3362" t="s">
        <v>218</v>
      </c>
      <c r="AJ71" s="3363"/>
      <c r="AK71" s="3363"/>
      <c r="AL71" s="3365"/>
      <c r="AO71" s="1988"/>
      <c r="AP71" s="1988"/>
      <c r="AQ71" s="1988"/>
      <c r="AR71" s="1978"/>
    </row>
    <row r="72" spans="1:46" ht="15" customHeight="1" thickBot="1">
      <c r="A72" s="3509"/>
      <c r="B72" s="2267" t="s">
        <v>191</v>
      </c>
      <c r="C72" s="2259"/>
      <c r="D72" s="2259"/>
      <c r="E72" s="2259"/>
      <c r="F72" s="2259"/>
      <c r="G72" s="2259"/>
      <c r="H72" s="2259"/>
      <c r="I72" s="2259"/>
      <c r="J72" s="2259"/>
      <c r="K72" s="2259"/>
      <c r="L72" s="2260"/>
      <c r="N72" s="3541"/>
      <c r="O72" s="2233"/>
      <c r="P72" s="3435">
        <v>70</v>
      </c>
      <c r="Q72" s="3436"/>
      <c r="R72" s="3503">
        <v>2.5</v>
      </c>
      <c r="S72" s="3486">
        <v>30</v>
      </c>
      <c r="T72" s="3487"/>
      <c r="U72" s="3493">
        <f>R72*P72</f>
        <v>175</v>
      </c>
      <c r="V72" s="3495">
        <f>(S72/R72)</f>
        <v>12</v>
      </c>
      <c r="W72" s="2462">
        <f>IF(U72=0,0,INT(U72/S72))</f>
        <v>5</v>
      </c>
      <c r="X72" s="2459">
        <f>U72-(W72*S72)</f>
        <v>25</v>
      </c>
      <c r="Y72" s="3497" t="str">
        <f>R66</f>
        <v>Morceaux</v>
      </c>
      <c r="AA72" s="3358"/>
      <c r="AB72" s="2233"/>
      <c r="AC72" s="2233"/>
      <c r="AD72" s="2233"/>
      <c r="AE72" s="2234" t="s">
        <v>215</v>
      </c>
      <c r="AF72" s="3369">
        <v>183</v>
      </c>
      <c r="AG72" s="3370"/>
      <c r="AH72" s="2458">
        <v>0.131944444444444</v>
      </c>
      <c r="AI72" s="3371" t="s">
        <v>218</v>
      </c>
      <c r="AJ72" s="3372"/>
      <c r="AK72" s="3372"/>
      <c r="AL72" s="3373"/>
      <c r="AO72" s="1988"/>
      <c r="AP72" s="1988"/>
      <c r="AQ72" s="1988"/>
      <c r="AR72" s="1978"/>
    </row>
    <row r="73" spans="1:46" ht="15" customHeight="1" thickBot="1">
      <c r="A73" s="243"/>
      <c r="B73" s="243"/>
      <c r="C73" s="243"/>
      <c r="D73" s="2344"/>
      <c r="E73" s="243"/>
      <c r="F73" s="243"/>
      <c r="G73" s="243"/>
      <c r="H73" s="243"/>
      <c r="I73" s="243"/>
      <c r="J73" s="243"/>
      <c r="K73" s="243"/>
      <c r="L73" s="243"/>
      <c r="N73" s="3541"/>
      <c r="O73" s="2233"/>
      <c r="P73" s="3437"/>
      <c r="Q73" s="3438"/>
      <c r="R73" s="3504"/>
      <c r="S73" s="3486"/>
      <c r="T73" s="3487"/>
      <c r="U73" s="3494"/>
      <c r="V73" s="3496"/>
      <c r="W73" s="2463">
        <f>IF(X72=0,0,W72+1)</f>
        <v>6</v>
      </c>
      <c r="X73" s="2461">
        <f>IF(X72=0,0,U72-(W73*S72))</f>
        <v>-5</v>
      </c>
      <c r="Y73" s="3498"/>
      <c r="AA73" s="3358"/>
      <c r="AB73" s="2233"/>
      <c r="AC73" s="2233"/>
      <c r="AD73" s="2233"/>
      <c r="AE73" s="2238" t="s">
        <v>213</v>
      </c>
      <c r="AF73" s="3374">
        <v>3</v>
      </c>
      <c r="AG73" s="3375"/>
      <c r="AH73" s="2226" t="s">
        <v>214</v>
      </c>
      <c r="AI73" s="2227"/>
      <c r="AJ73" s="2228"/>
      <c r="AK73" s="2229"/>
      <c r="AL73" s="2455" t="s">
        <v>6900</v>
      </c>
      <c r="AO73" s="1988"/>
      <c r="AP73" s="1988"/>
      <c r="AQ73" s="1988"/>
      <c r="AR73" s="1978"/>
    </row>
    <row r="74" spans="1:46" ht="15" customHeight="1" thickBot="1">
      <c r="A74" s="2390" t="s">
        <v>62</v>
      </c>
      <c r="B74" s="2391" t="s">
        <v>126</v>
      </c>
      <c r="C74" s="2121"/>
      <c r="D74" s="2121"/>
      <c r="E74" s="2121"/>
      <c r="F74" s="2121"/>
      <c r="G74" s="2121"/>
      <c r="H74" s="2121"/>
      <c r="I74" s="2121"/>
      <c r="J74" s="2395"/>
      <c r="K74" s="304"/>
      <c r="L74" s="305"/>
      <c r="N74" s="3541"/>
      <c r="O74" s="2233"/>
      <c r="P74" s="3435">
        <v>289</v>
      </c>
      <c r="Q74" s="3436"/>
      <c r="R74" s="3503">
        <v>3</v>
      </c>
      <c r="S74" s="3486">
        <v>50</v>
      </c>
      <c r="T74" s="3487"/>
      <c r="U74" s="3493">
        <f>R74*P74</f>
        <v>867</v>
      </c>
      <c r="V74" s="3495">
        <f>(S74/R74)</f>
        <v>16.666666666666668</v>
      </c>
      <c r="W74" s="2462">
        <f>IF(U74=0,0,INT(U74/S74))</f>
        <v>17</v>
      </c>
      <c r="X74" s="2459">
        <f>U74-(W74*S74)</f>
        <v>17</v>
      </c>
      <c r="Y74" s="3497" t="str">
        <f>R66</f>
        <v>Morceaux</v>
      </c>
      <c r="AA74" s="3359"/>
      <c r="AB74" s="2239"/>
      <c r="AC74" s="2239"/>
      <c r="AD74" s="2239"/>
      <c r="AE74" s="2240" t="s">
        <v>213</v>
      </c>
      <c r="AF74" s="3422">
        <v>65</v>
      </c>
      <c r="AG74" s="3423"/>
      <c r="AH74" s="2241" t="s">
        <v>212</v>
      </c>
      <c r="AI74" s="2242"/>
      <c r="AJ74" s="2243"/>
      <c r="AK74" s="2244"/>
      <c r="AL74" s="2456" t="s">
        <v>6901</v>
      </c>
      <c r="AO74" s="1988"/>
      <c r="AP74" s="1988"/>
      <c r="AQ74" s="1988"/>
      <c r="AR74" s="1989"/>
    </row>
    <row r="75" spans="1:46" ht="15" customHeight="1" thickBot="1">
      <c r="A75" s="3510" t="str">
        <f>B74</f>
        <v>Pour la traçabilité</v>
      </c>
      <c r="B75" s="2392" t="s">
        <v>6896</v>
      </c>
      <c r="C75" s="12"/>
      <c r="D75" s="12"/>
      <c r="E75" s="12"/>
      <c r="F75" s="12"/>
      <c r="G75" s="12"/>
      <c r="H75" s="12"/>
      <c r="I75" s="12"/>
      <c r="J75" s="2396"/>
      <c r="K75" s="2233"/>
      <c r="L75" s="2393"/>
      <c r="N75" s="3541"/>
      <c r="O75" s="2233"/>
      <c r="P75" s="3437"/>
      <c r="Q75" s="3438"/>
      <c r="R75" s="3504"/>
      <c r="S75" s="3486"/>
      <c r="T75" s="3487"/>
      <c r="U75" s="3494"/>
      <c r="V75" s="3496"/>
      <c r="W75" s="2463">
        <f>IF(X74=0,0,W74+1)</f>
        <v>18</v>
      </c>
      <c r="X75" s="2461">
        <f>IF(X74=0,0,U74-(W75*S74))</f>
        <v>-33</v>
      </c>
      <c r="Y75" s="3498"/>
      <c r="AA75" s="243"/>
      <c r="AB75" s="243"/>
      <c r="AC75" s="243"/>
      <c r="AD75" s="2344"/>
      <c r="AE75" s="243"/>
      <c r="AF75" s="243"/>
      <c r="AG75" s="243"/>
      <c r="AH75" s="243"/>
      <c r="AI75" s="243"/>
      <c r="AJ75" s="243"/>
      <c r="AK75" s="243"/>
      <c r="AL75" s="243"/>
      <c r="AO75" s="1988"/>
      <c r="AP75" s="1988"/>
      <c r="AQ75" s="1988"/>
      <c r="AR75" s="2024"/>
    </row>
    <row r="76" spans="1:46" ht="15" customHeight="1">
      <c r="A76" s="3510"/>
      <c r="B76" s="2392" t="s">
        <v>6897</v>
      </c>
      <c r="C76" s="12"/>
      <c r="D76" s="12"/>
      <c r="E76" s="12"/>
      <c r="F76" s="12"/>
      <c r="G76" s="12"/>
      <c r="H76" s="12"/>
      <c r="I76" s="12"/>
      <c r="J76" s="12"/>
      <c r="K76" s="2233"/>
      <c r="L76" s="2393"/>
      <c r="N76" s="3541"/>
      <c r="O76" s="2233"/>
      <c r="P76" s="2479">
        <f>SUM(P70:P75)</f>
        <v>482</v>
      </c>
      <c r="Q76" s="2466"/>
      <c r="R76" s="2467">
        <v>2</v>
      </c>
      <c r="S76" s="3488">
        <v>20</v>
      </c>
      <c r="T76" s="3488"/>
      <c r="U76" s="2473">
        <f>R76*P76</f>
        <v>964</v>
      </c>
      <c r="V76" s="2474">
        <f>S76/R76</f>
        <v>10</v>
      </c>
      <c r="W76" s="2475">
        <f>IF(U76=0,0,INT(U76/S76))</f>
        <v>48</v>
      </c>
      <c r="X76" s="2476">
        <f>U76-(W76*S76)</f>
        <v>4</v>
      </c>
      <c r="Y76" s="3491" t="str">
        <f>R66</f>
        <v>Morceaux</v>
      </c>
      <c r="AA76" s="3376" t="s">
        <v>62</v>
      </c>
      <c r="AB76" s="3378" t="s">
        <v>6891</v>
      </c>
      <c r="AC76" s="3379"/>
      <c r="AD76" s="3379"/>
      <c r="AE76" s="3379"/>
      <c r="AF76" s="3379"/>
      <c r="AG76" s="3379"/>
      <c r="AH76" s="3379"/>
      <c r="AI76" s="3379"/>
      <c r="AJ76" s="3379"/>
      <c r="AK76" s="3379"/>
      <c r="AL76" s="3380"/>
      <c r="AO76" s="1988"/>
      <c r="AP76" s="1988"/>
      <c r="AQ76" s="1988"/>
      <c r="AR76" s="1978"/>
      <c r="AS76" s="245"/>
      <c r="AT76" s="245"/>
    </row>
    <row r="77" spans="1:46" ht="15" customHeight="1" thickBot="1">
      <c r="A77" s="3510"/>
      <c r="B77" s="2392"/>
      <c r="C77" s="12"/>
      <c r="D77" s="12"/>
      <c r="E77" s="12"/>
      <c r="F77" s="12"/>
      <c r="G77" s="12"/>
      <c r="H77" s="12"/>
      <c r="I77" s="12"/>
      <c r="J77" s="12"/>
      <c r="K77" s="2233"/>
      <c r="L77" s="2393"/>
      <c r="N77" s="3542"/>
      <c r="O77" s="2239"/>
      <c r="P77" s="2454" t="s">
        <v>6899</v>
      </c>
      <c r="Q77" s="2284"/>
      <c r="R77" s="2284"/>
      <c r="S77" s="2284"/>
      <c r="T77" s="2477"/>
      <c r="U77" s="2478" t="str">
        <f>R66</f>
        <v>Morceaux</v>
      </c>
      <c r="V77" s="2284"/>
      <c r="W77" s="2464">
        <f>IF(X76=0,0,W76+1)</f>
        <v>49</v>
      </c>
      <c r="X77" s="2465">
        <f>IF(X76=0,0,U76-(W77*S76))</f>
        <v>-16</v>
      </c>
      <c r="Y77" s="3492"/>
      <c r="AA77" s="3377"/>
      <c r="AB77" s="3381"/>
      <c r="AC77" s="3382"/>
      <c r="AD77" s="3382"/>
      <c r="AE77" s="3382"/>
      <c r="AF77" s="3382"/>
      <c r="AG77" s="3382"/>
      <c r="AH77" s="3382"/>
      <c r="AI77" s="3382"/>
      <c r="AJ77" s="3382"/>
      <c r="AK77" s="3382"/>
      <c r="AL77" s="3383"/>
      <c r="AO77" s="1988"/>
      <c r="AP77" s="1988"/>
      <c r="AQ77" s="1988"/>
      <c r="AR77" s="1978"/>
      <c r="AS77" s="245"/>
      <c r="AT77" s="245"/>
    </row>
    <row r="78" spans="1:46" ht="15" customHeight="1" thickBot="1">
      <c r="A78" s="3510"/>
      <c r="B78" s="2392"/>
      <c r="C78" s="14" t="s">
        <v>48</v>
      </c>
      <c r="D78" s="12"/>
      <c r="E78" s="12"/>
      <c r="F78" s="12"/>
      <c r="G78" s="12"/>
      <c r="H78" s="12"/>
      <c r="I78" s="12"/>
      <c r="J78" s="12"/>
      <c r="K78" s="2233"/>
      <c r="L78" s="2393"/>
      <c r="N78" s="243"/>
      <c r="O78" s="243"/>
      <c r="P78" s="243"/>
      <c r="Q78" s="2344"/>
      <c r="R78" s="243"/>
      <c r="S78" s="243"/>
      <c r="T78" s="243"/>
      <c r="U78" s="243"/>
      <c r="V78" s="243"/>
      <c r="W78" s="243"/>
      <c r="X78" s="243"/>
      <c r="Y78" s="243"/>
      <c r="AA78" s="3384" t="str">
        <f>AB76</f>
        <v>O.R.T. Organisation Raisonnée du Travail</v>
      </c>
      <c r="AB78" s="2297">
        <v>0</v>
      </c>
      <c r="AC78" s="2304" t="s">
        <v>6863</v>
      </c>
      <c r="AD78" s="2305"/>
      <c r="AE78" s="2305"/>
      <c r="AF78" s="2305"/>
      <c r="AG78" s="2305"/>
      <c r="AH78" s="2306" t="s">
        <v>6864</v>
      </c>
      <c r="AI78" s="2307" t="s">
        <v>6865</v>
      </c>
      <c r="AK78" s="2306" t="s">
        <v>6866</v>
      </c>
      <c r="AL78" s="2308"/>
      <c r="AO78" s="1988"/>
      <c r="AP78" s="1988"/>
      <c r="AQ78" s="1988"/>
      <c r="AR78" s="1978"/>
      <c r="AS78" s="245"/>
      <c r="AT78" s="245"/>
    </row>
    <row r="79" spans="1:46" ht="15" customHeight="1" thickBot="1">
      <c r="A79" s="3510"/>
      <c r="B79" s="2392"/>
      <c r="C79" s="12"/>
      <c r="D79" s="12"/>
      <c r="E79" s="12"/>
      <c r="F79" s="12"/>
      <c r="G79" s="12"/>
      <c r="H79" s="12"/>
      <c r="I79" s="12"/>
      <c r="J79" s="12"/>
      <c r="K79" s="2233"/>
      <c r="L79" s="2393"/>
      <c r="N79" s="2343" t="s">
        <v>62</v>
      </c>
      <c r="O79" s="3424" t="s">
        <v>6889</v>
      </c>
      <c r="P79" s="3425"/>
      <c r="Q79" s="3425"/>
      <c r="R79" s="3425"/>
      <c r="S79" s="3425"/>
      <c r="T79" s="3426"/>
      <c r="U79" s="243"/>
      <c r="V79" s="3432" t="s">
        <v>6857</v>
      </c>
      <c r="W79" s="3433"/>
      <c r="X79" s="3433"/>
      <c r="Y79" s="3434"/>
      <c r="AA79" s="3384"/>
      <c r="AB79" s="2298" t="str">
        <f>IF(ISBLANK(AC79),"",LARGE(AB78:AB78,1)+1)</f>
        <v/>
      </c>
      <c r="AC79" s="2309"/>
      <c r="AD79" s="2310"/>
      <c r="AE79" s="2310"/>
      <c r="AF79" s="2310"/>
      <c r="AG79" s="2310"/>
      <c r="AH79" s="2311" t="s">
        <v>6867</v>
      </c>
      <c r="AI79" s="2310"/>
      <c r="AJ79" s="2310"/>
      <c r="AK79" s="2310"/>
      <c r="AL79" s="2312"/>
      <c r="AO79" s="1988"/>
      <c r="AP79" s="1988"/>
      <c r="AQ79" s="1988"/>
      <c r="AR79" s="1978"/>
      <c r="AS79" s="245"/>
      <c r="AT79" s="245"/>
    </row>
    <row r="80" spans="1:46" ht="15" customHeight="1" thickBot="1">
      <c r="A80" s="3510"/>
      <c r="B80" s="2392"/>
      <c r="C80" s="15">
        <v>1</v>
      </c>
      <c r="D80" s="3535">
        <f>C80</f>
        <v>1</v>
      </c>
      <c r="E80" s="3535"/>
      <c r="F80" s="3418">
        <f>C80*1000</f>
        <v>1000</v>
      </c>
      <c r="G80" s="3418"/>
      <c r="H80" s="2374">
        <f>I80/10</f>
        <v>10</v>
      </c>
      <c r="I80" s="19">
        <f>C80*100</f>
        <v>100</v>
      </c>
      <c r="J80" s="12"/>
      <c r="K80" s="12"/>
      <c r="L80" s="2393"/>
      <c r="N80" s="3399" t="str">
        <f>O79</f>
        <v>Calculez vos contenants</v>
      </c>
      <c r="O80" s="2233"/>
      <c r="P80" s="2339" t="s">
        <v>929</v>
      </c>
      <c r="Q80" s="2233"/>
      <c r="R80" s="2338" t="s">
        <v>6888</v>
      </c>
      <c r="S80" s="2287"/>
      <c r="T80" s="2351"/>
      <c r="U80" s="243"/>
      <c r="V80" s="3476" t="s">
        <v>6858</v>
      </c>
      <c r="W80" s="3477"/>
      <c r="X80" s="2361" t="s">
        <v>6859</v>
      </c>
      <c r="Y80" s="2135" t="s">
        <v>378</v>
      </c>
      <c r="AA80" s="3384"/>
      <c r="AB80" s="2298">
        <f>IF(ISBLANK(AC80),"",LARGE(AB78:AB79,1)+1)</f>
        <v>1</v>
      </c>
      <c r="AC80" s="2310" t="s">
        <v>6868</v>
      </c>
      <c r="AD80" s="2310"/>
      <c r="AE80" s="2310"/>
      <c r="AF80" s="2310"/>
      <c r="AG80" s="2310"/>
      <c r="AH80" s="2311"/>
      <c r="AI80" s="2310"/>
      <c r="AJ80" s="2310"/>
      <c r="AK80" s="2310"/>
      <c r="AL80" s="2312"/>
      <c r="AO80" s="1988"/>
      <c r="AP80" s="1988"/>
      <c r="AQ80" s="1988"/>
      <c r="AR80" s="1978"/>
      <c r="AS80" s="245"/>
      <c r="AT80" s="245"/>
    </row>
    <row r="81" spans="1:46" ht="15" customHeight="1" thickBot="1">
      <c r="A81" s="3510"/>
      <c r="B81" s="2392"/>
      <c r="C81" s="27"/>
      <c r="D81" s="28"/>
      <c r="E81" s="2252"/>
      <c r="F81" s="29"/>
      <c r="H81" s="2397"/>
      <c r="I81" s="2122"/>
      <c r="J81" s="12"/>
      <c r="K81" s="12"/>
      <c r="L81" s="2393"/>
      <c r="N81" s="3399"/>
      <c r="O81" s="2233"/>
      <c r="P81" s="2437">
        <v>100</v>
      </c>
      <c r="Q81" s="2438"/>
      <c r="R81" s="2439">
        <v>125</v>
      </c>
      <c r="S81" s="3401">
        <f>(R81*P81)/1000</f>
        <v>12.5</v>
      </c>
      <c r="T81" s="3402"/>
      <c r="U81" s="243"/>
      <c r="V81" s="3478">
        <v>150</v>
      </c>
      <c r="W81" s="3479"/>
      <c r="X81" s="2362">
        <v>250</v>
      </c>
      <c r="Y81" s="2363">
        <f>(X81*V81)/1000</f>
        <v>37.5</v>
      </c>
      <c r="AA81" s="3384"/>
      <c r="AB81" s="2298" t="str">
        <f>IF(ISBLANK(AC81),"",LARGE(AB78:AB80,1)+1)</f>
        <v/>
      </c>
      <c r="AC81" s="2310"/>
      <c r="AD81" s="2310" t="s">
        <v>6869</v>
      </c>
      <c r="AE81" s="2310"/>
      <c r="AF81" s="2310"/>
      <c r="AG81" s="2310"/>
      <c r="AH81" s="2311"/>
      <c r="AI81" s="2310"/>
      <c r="AJ81" s="2310"/>
      <c r="AK81" s="2310"/>
      <c r="AL81" s="2312"/>
      <c r="AO81" s="1988"/>
      <c r="AP81" s="1988"/>
      <c r="AQ81" s="1988"/>
      <c r="AR81" s="1978"/>
      <c r="AS81" s="245"/>
      <c r="AT81" s="245"/>
    </row>
    <row r="82" spans="1:46" ht="15" customHeight="1" thickBot="1">
      <c r="A82" s="3510"/>
      <c r="B82" s="2392"/>
      <c r="C82" s="23">
        <v>200</v>
      </c>
      <c r="D82" s="3421">
        <f>C82/1000</f>
        <v>0.2</v>
      </c>
      <c r="E82" s="3421"/>
      <c r="F82" s="3419">
        <f>D82</f>
        <v>0.2</v>
      </c>
      <c r="G82" s="3420"/>
      <c r="H82" s="2374">
        <f>C82/10</f>
        <v>20</v>
      </c>
      <c r="I82" s="26">
        <f>C82</f>
        <v>200</v>
      </c>
      <c r="J82" s="12"/>
      <c r="K82" s="12"/>
      <c r="L82" s="2393"/>
      <c r="N82" s="3399"/>
      <c r="O82" s="2233"/>
      <c r="P82" s="2340"/>
      <c r="Q82" s="2233"/>
      <c r="R82" s="2341" t="s">
        <v>6886</v>
      </c>
      <c r="S82" s="3403">
        <v>0.5</v>
      </c>
      <c r="T82" s="3404"/>
      <c r="U82" s="243"/>
      <c r="V82" s="243"/>
      <c r="W82" s="243"/>
      <c r="X82" s="243"/>
      <c r="Y82" s="243"/>
      <c r="AA82" s="3384"/>
      <c r="AB82" s="2298" t="str">
        <f>IF(ISBLANK(AC82),"",LARGE(AB78:AB81,1)+1)</f>
        <v/>
      </c>
      <c r="AC82" s="2310"/>
      <c r="AD82" s="2310" t="s">
        <v>6870</v>
      </c>
      <c r="AE82" s="2310"/>
      <c r="AF82" s="2310"/>
      <c r="AG82" s="2310"/>
      <c r="AH82" s="2311"/>
      <c r="AI82" s="2310"/>
      <c r="AJ82" s="2310"/>
      <c r="AK82" s="2310"/>
      <c r="AL82" s="2312"/>
      <c r="AO82" s="1988"/>
      <c r="AP82" s="1988"/>
      <c r="AQ82" s="1988"/>
      <c r="AR82" s="1978"/>
      <c r="AS82" s="245"/>
      <c r="AT82" s="245"/>
    </row>
    <row r="83" spans="1:46" ht="15" customHeight="1">
      <c r="A83" s="3510"/>
      <c r="B83" s="2392"/>
      <c r="C83" s="27"/>
      <c r="D83" s="28"/>
      <c r="E83" s="29"/>
      <c r="F83" s="12"/>
      <c r="G83" s="12"/>
      <c r="H83" s="12"/>
      <c r="I83" s="12"/>
      <c r="J83" s="12"/>
      <c r="K83" s="12"/>
      <c r="L83" s="2393"/>
      <c r="N83" s="3399"/>
      <c r="O83" s="2233"/>
      <c r="P83" s="2287"/>
      <c r="Q83" s="2233"/>
      <c r="R83" s="2289" t="s">
        <v>6894</v>
      </c>
      <c r="S83" s="3405">
        <f>(S82/R81)*1000</f>
        <v>4</v>
      </c>
      <c r="T83" s="3406"/>
      <c r="U83" s="243"/>
      <c r="V83" s="3480" t="s">
        <v>6860</v>
      </c>
      <c r="W83" s="3481"/>
      <c r="X83" s="2364" t="s">
        <v>754</v>
      </c>
      <c r="Y83" s="2365" t="s">
        <v>54</v>
      </c>
      <c r="AA83" s="3384"/>
      <c r="AB83" s="2298" t="str">
        <f>IF(ISBLANK(AC83),"",LARGE(AB78:AB82,1)+1)</f>
        <v/>
      </c>
      <c r="AC83" s="2310"/>
      <c r="AD83" s="2310"/>
      <c r="AE83" s="2310"/>
      <c r="AF83" s="2310"/>
      <c r="AG83" s="2310"/>
      <c r="AH83" s="2311"/>
      <c r="AI83" s="2310"/>
      <c r="AJ83" s="2310"/>
      <c r="AK83" s="2310"/>
      <c r="AL83" s="2312"/>
      <c r="AO83" s="1988"/>
      <c r="AP83" s="1988"/>
      <c r="AQ83" s="1988"/>
      <c r="AR83" s="1978"/>
      <c r="AS83" s="245"/>
      <c r="AT83" s="245"/>
    </row>
    <row r="84" spans="1:46" ht="15" customHeight="1">
      <c r="A84" s="3510"/>
      <c r="B84" s="2392"/>
      <c r="C84" s="14" t="s">
        <v>49</v>
      </c>
      <c r="D84" s="12"/>
      <c r="E84" s="12"/>
      <c r="F84" s="12"/>
      <c r="G84" s="12"/>
      <c r="H84" s="12"/>
      <c r="I84" s="12"/>
      <c r="J84" s="12"/>
      <c r="K84" s="12"/>
      <c r="L84" s="2393"/>
      <c r="N84" s="3399"/>
      <c r="O84" s="2233"/>
      <c r="P84" s="2342" t="s">
        <v>6895</v>
      </c>
      <c r="Q84" s="2233"/>
      <c r="R84" s="2440">
        <v>10</v>
      </c>
      <c r="S84" s="3456" t="s">
        <v>6877</v>
      </c>
      <c r="T84" s="3501"/>
      <c r="U84" s="243"/>
      <c r="V84" s="3482"/>
      <c r="W84" s="3483"/>
      <c r="X84" s="2446">
        <v>200</v>
      </c>
      <c r="Y84" s="2447">
        <v>140</v>
      </c>
      <c r="AA84" s="3384"/>
      <c r="AB84" s="2298" t="str">
        <f>IF(ISBLANK(AC84),"",LARGE(AB78:AB83,1)+1)</f>
        <v/>
      </c>
      <c r="AC84" s="2310"/>
      <c r="AD84" s="2310"/>
      <c r="AE84" s="2310"/>
      <c r="AF84" s="2310"/>
      <c r="AG84" s="2310"/>
      <c r="AH84" s="2311"/>
      <c r="AI84" s="2310"/>
      <c r="AJ84" s="2310"/>
      <c r="AK84" s="2310"/>
      <c r="AL84" s="2312"/>
      <c r="AO84" s="1988"/>
      <c r="AP84" s="1988"/>
      <c r="AQ84" s="1988"/>
      <c r="AR84" s="1978"/>
      <c r="AS84" s="245"/>
      <c r="AT84" s="245"/>
    </row>
    <row r="85" spans="1:46" ht="15" customHeight="1" thickBot="1">
      <c r="A85" s="3510"/>
      <c r="B85" s="2392"/>
      <c r="C85" s="14"/>
      <c r="D85" s="12"/>
      <c r="E85" s="12"/>
      <c r="F85" s="12"/>
      <c r="G85" s="12"/>
      <c r="H85" s="12"/>
      <c r="I85" s="12"/>
      <c r="J85" s="12"/>
      <c r="K85" s="12"/>
      <c r="L85" s="2393"/>
      <c r="N85" s="3399"/>
      <c r="O85" s="2233"/>
      <c r="P85" s="2349" t="s">
        <v>6887</v>
      </c>
      <c r="Q85" s="2233"/>
      <c r="R85" s="2290">
        <f>P81/S83</f>
        <v>25</v>
      </c>
      <c r="S85" s="3473" t="str">
        <f>S84</f>
        <v>louches</v>
      </c>
      <c r="T85" s="3502"/>
      <c r="V85" s="3482"/>
      <c r="W85" s="3483"/>
      <c r="X85" s="2444">
        <v>30</v>
      </c>
      <c r="Y85" s="2445">
        <v>30</v>
      </c>
      <c r="AA85" s="3384"/>
      <c r="AB85" s="2298" t="str">
        <f>IF(ISBLANK(AC85),"",LARGE(AB78:AB84,1)+1)</f>
        <v/>
      </c>
      <c r="AC85" s="2310"/>
      <c r="AD85" s="2310"/>
      <c r="AE85" s="2310"/>
      <c r="AF85" s="2310"/>
      <c r="AG85" s="2310"/>
      <c r="AH85" s="2311" t="s">
        <v>437</v>
      </c>
      <c r="AI85" s="2310"/>
      <c r="AJ85" s="2310"/>
      <c r="AK85" s="2310"/>
      <c r="AL85" s="2312"/>
      <c r="AO85" s="1988"/>
      <c r="AP85" s="1988"/>
      <c r="AQ85" s="1988"/>
      <c r="AR85" s="1978"/>
      <c r="AS85" s="245"/>
      <c r="AT85" s="245"/>
    </row>
    <row r="86" spans="1:46" ht="15" customHeight="1" thickBot="1">
      <c r="A86" s="3510"/>
      <c r="B86" s="2392"/>
      <c r="C86" s="30">
        <v>3</v>
      </c>
      <c r="D86" s="3418">
        <f>C86*10</f>
        <v>30</v>
      </c>
      <c r="E86" s="3418"/>
      <c r="F86" s="3421">
        <f>D86/1000</f>
        <v>0.03</v>
      </c>
      <c r="G86" s="3421"/>
      <c r="H86" s="13"/>
      <c r="I86" s="13"/>
      <c r="J86" s="12"/>
      <c r="K86" s="12"/>
      <c r="L86" s="2393"/>
      <c r="N86" s="3399"/>
      <c r="O86" s="2291" t="s">
        <v>6876</v>
      </c>
      <c r="P86" s="2291"/>
      <c r="Q86" s="2233"/>
      <c r="R86" s="2348">
        <f>IF(P81=0,0,INT(R85/R84))</f>
        <v>2</v>
      </c>
      <c r="S86" s="2346">
        <f>(P81/S83)-(R86*R84)</f>
        <v>5</v>
      </c>
      <c r="T86" s="2351"/>
      <c r="V86" s="3484"/>
      <c r="W86" s="3485"/>
      <c r="X86" s="2366">
        <f>IF(X84=0,0,((X84-(X84*X85%))))/1000</f>
        <v>0.14000000000000001</v>
      </c>
      <c r="Y86" s="2367">
        <f>(Y84/(100-Y85)*100)/1000</f>
        <v>0.2</v>
      </c>
      <c r="AA86" s="3384"/>
      <c r="AB86" s="2298" t="str">
        <f>IF(ISBLANK(AC86),"",LARGE(AB78:AB85,1)+1)</f>
        <v/>
      </c>
      <c r="AC86" s="2310"/>
      <c r="AD86" s="2310"/>
      <c r="AE86" s="2310"/>
      <c r="AF86" s="2310"/>
      <c r="AG86" s="2310"/>
      <c r="AH86" s="2311"/>
      <c r="AI86" s="2310"/>
      <c r="AJ86" s="2310"/>
      <c r="AK86" s="2310"/>
      <c r="AL86" s="2312"/>
      <c r="AO86" s="1988"/>
      <c r="AP86" s="1988"/>
      <c r="AQ86" s="1988"/>
      <c r="AR86" s="1978"/>
      <c r="AS86" s="245"/>
      <c r="AT86" s="245"/>
    </row>
    <row r="87" spans="1:46" ht="15" customHeight="1" thickBot="1">
      <c r="A87" s="3510"/>
      <c r="B87" s="2392"/>
      <c r="C87" s="2392"/>
      <c r="D87" s="12"/>
      <c r="E87" s="2252"/>
      <c r="F87" s="12"/>
      <c r="G87" s="12"/>
      <c r="H87" s="12"/>
      <c r="I87" s="12"/>
      <c r="J87" s="12"/>
      <c r="K87" s="12"/>
      <c r="L87" s="2393"/>
      <c r="N87" s="3399"/>
      <c r="O87" s="2233"/>
      <c r="P87" s="2287"/>
      <c r="Q87" s="2233"/>
      <c r="R87" s="2287"/>
      <c r="S87" s="2347" t="str">
        <f>IF(S86=0,"",S84)</f>
        <v>louches</v>
      </c>
      <c r="T87" s="2351"/>
      <c r="AA87" s="3384"/>
      <c r="AB87" s="2299" t="str">
        <f>IF(ISBLANK(AC87),"",LARGE(AB78:AB86,1)+1)</f>
        <v/>
      </c>
      <c r="AC87" s="2248"/>
      <c r="AD87" s="2248"/>
      <c r="AE87" s="2248"/>
      <c r="AF87" s="2248"/>
      <c r="AG87" s="2248"/>
      <c r="AH87" s="2311"/>
      <c r="AI87" s="2248"/>
      <c r="AJ87" s="2248"/>
      <c r="AK87" s="2248"/>
      <c r="AL87" s="2313"/>
      <c r="AO87" s="1988"/>
      <c r="AP87" s="1988"/>
      <c r="AQ87" s="1988"/>
      <c r="AR87" s="1978"/>
      <c r="AS87" s="245"/>
      <c r="AT87" s="245"/>
    </row>
    <row r="88" spans="1:46" ht="15" customHeight="1" thickBot="1">
      <c r="A88" s="3510"/>
      <c r="B88" s="2392"/>
      <c r="C88" s="30">
        <v>30</v>
      </c>
      <c r="D88" s="3418">
        <f>C88*10</f>
        <v>300</v>
      </c>
      <c r="E88" s="3418"/>
      <c r="F88" s="3421">
        <f>D88/1000</f>
        <v>0.3</v>
      </c>
      <c r="G88" s="3421"/>
      <c r="H88" s="2123" t="s">
        <v>132</v>
      </c>
      <c r="I88" s="2123"/>
      <c r="J88" s="2123"/>
      <c r="K88" s="2123"/>
      <c r="L88" s="2393"/>
      <c r="N88" s="3400"/>
      <c r="O88" s="2379" t="s">
        <v>6899</v>
      </c>
      <c r="P88" s="2380"/>
      <c r="Q88" s="2380"/>
      <c r="R88" s="2380"/>
      <c r="S88" s="2380"/>
      <c r="T88" s="2381"/>
      <c r="V88" s="2354"/>
      <c r="W88" s="2355" t="s">
        <v>16</v>
      </c>
      <c r="X88" s="2449">
        <v>1</v>
      </c>
      <c r="AA88" s="3384"/>
      <c r="AB88" s="3386" t="s">
        <v>6871</v>
      </c>
      <c r="AC88" s="3387"/>
      <c r="AD88" s="3387"/>
      <c r="AE88" s="3387"/>
      <c r="AF88" s="3387"/>
      <c r="AG88" s="3387"/>
      <c r="AH88" s="3387"/>
      <c r="AI88" s="3387"/>
      <c r="AJ88" s="3387"/>
      <c r="AK88" s="3387"/>
      <c r="AL88" s="3388"/>
      <c r="AO88" s="1988"/>
      <c r="AP88" s="1988"/>
      <c r="AQ88" s="1988"/>
      <c r="AR88" s="1978"/>
      <c r="AS88" s="245"/>
      <c r="AT88" s="245"/>
    </row>
    <row r="89" spans="1:46" ht="15" customHeight="1" thickBot="1">
      <c r="A89" s="3510"/>
      <c r="B89" s="2392"/>
      <c r="C89" s="12"/>
      <c r="D89" s="12"/>
      <c r="E89" s="2252"/>
      <c r="F89" s="12"/>
      <c r="G89" s="12"/>
      <c r="H89" s="12"/>
      <c r="I89" s="12"/>
      <c r="J89" s="12"/>
      <c r="K89" s="12"/>
      <c r="L89" s="2393"/>
      <c r="V89" s="2356"/>
      <c r="W89" s="2357" t="s">
        <v>860</v>
      </c>
      <c r="X89" s="2448">
        <v>50</v>
      </c>
      <c r="AA89" s="3384"/>
      <c r="AB89" s="3389"/>
      <c r="AC89" s="3390"/>
      <c r="AD89" s="3390"/>
      <c r="AE89" s="3390"/>
      <c r="AF89" s="3390"/>
      <c r="AG89" s="3390"/>
      <c r="AH89" s="3390"/>
      <c r="AI89" s="3390"/>
      <c r="AJ89" s="3390"/>
      <c r="AK89" s="3390"/>
      <c r="AL89" s="3391"/>
      <c r="AO89" s="1988"/>
      <c r="AP89" s="1988"/>
      <c r="AQ89" s="1988"/>
      <c r="AR89" s="1978"/>
      <c r="AS89" s="245"/>
      <c r="AT89" s="245"/>
    </row>
    <row r="90" spans="1:46" ht="15" customHeight="1" thickBot="1">
      <c r="A90" s="3510"/>
      <c r="B90" s="2392"/>
      <c r="C90" s="32">
        <v>3</v>
      </c>
      <c r="D90" s="3418">
        <f>C90*100</f>
        <v>300</v>
      </c>
      <c r="E90" s="3418"/>
      <c r="F90" s="3421">
        <f>D90/1000</f>
        <v>0.3</v>
      </c>
      <c r="G90" s="3421"/>
      <c r="H90" s="12"/>
      <c r="I90" s="12"/>
      <c r="J90" s="12"/>
      <c r="K90" s="12"/>
      <c r="L90" s="2393"/>
      <c r="N90" s="2343" t="s">
        <v>62</v>
      </c>
      <c r="O90" s="3407" t="s">
        <v>6889</v>
      </c>
      <c r="P90" s="3408"/>
      <c r="Q90" s="3408"/>
      <c r="R90" s="3408"/>
      <c r="S90" s="3408"/>
      <c r="T90" s="3409"/>
      <c r="V90" s="2356"/>
      <c r="W90" s="2358" t="s">
        <v>6842</v>
      </c>
      <c r="X90" s="2141">
        <f>X88*X89%</f>
        <v>0.5</v>
      </c>
      <c r="AA90" s="3384"/>
      <c r="AB90" s="2300">
        <v>0</v>
      </c>
      <c r="AC90" s="14" t="s">
        <v>155</v>
      </c>
      <c r="AD90" s="14"/>
      <c r="AE90" s="14"/>
      <c r="AF90" s="14"/>
      <c r="AG90" s="14"/>
      <c r="AH90" s="2329">
        <f>MAX(AB91:AB94)+1</f>
        <v>5</v>
      </c>
      <c r="AI90" s="2314" t="s">
        <v>161</v>
      </c>
      <c r="AJ90" s="14"/>
      <c r="AK90" s="14"/>
      <c r="AL90" s="2328"/>
      <c r="AO90" s="1988"/>
      <c r="AP90" s="1988"/>
      <c r="AQ90" s="1988"/>
      <c r="AR90" s="1978"/>
      <c r="AS90" s="245"/>
      <c r="AT90" s="245"/>
    </row>
    <row r="91" spans="1:46" ht="15" customHeight="1">
      <c r="A91" s="3510"/>
      <c r="B91" s="33"/>
      <c r="C91" s="28"/>
      <c r="D91" s="29"/>
      <c r="E91" s="12"/>
      <c r="F91" s="12"/>
      <c r="G91" s="12"/>
      <c r="H91" s="12"/>
      <c r="I91" s="12"/>
      <c r="J91" s="12"/>
      <c r="K91" s="2233"/>
      <c r="L91" s="2393"/>
      <c r="N91" s="3410" t="str">
        <f>O90</f>
        <v>Calculez vos contenants</v>
      </c>
      <c r="O91" s="2337"/>
      <c r="P91" s="2292" t="s">
        <v>929</v>
      </c>
      <c r="Q91" s="2233"/>
      <c r="R91" s="2288" t="s">
        <v>6890</v>
      </c>
      <c r="S91" s="2286"/>
      <c r="T91" s="244"/>
      <c r="V91" s="2359"/>
      <c r="W91" s="2360" t="s">
        <v>15</v>
      </c>
      <c r="X91" s="2353">
        <f>X88-X90</f>
        <v>0.5</v>
      </c>
      <c r="AA91" s="3384"/>
      <c r="AB91" s="2301">
        <f>IF(ISBLANK(AC91),"",LARGE(AB90:AB90,1)+1)</f>
        <v>1</v>
      </c>
      <c r="AC91" s="2314" t="s">
        <v>156</v>
      </c>
      <c r="AD91" s="2314"/>
      <c r="AE91" s="2314"/>
      <c r="AF91" s="2314"/>
      <c r="AG91" s="2315"/>
      <c r="AH91" s="2301">
        <f>IF(ISBLANK(AI91),"",LARGE(AH90:AH90,1)+1)</f>
        <v>6</v>
      </c>
      <c r="AI91" s="2314" t="s">
        <v>6892</v>
      </c>
      <c r="AJ91" s="2314"/>
      <c r="AK91" s="2315"/>
      <c r="AL91" s="2316"/>
      <c r="AO91" s="1988"/>
      <c r="AP91" s="1988"/>
      <c r="AQ91" s="1988"/>
      <c r="AR91" s="1978"/>
    </row>
    <row r="92" spans="1:46" ht="15" customHeight="1">
      <c r="A92" s="3510"/>
      <c r="B92" s="2122"/>
      <c r="C92" s="3394" t="s">
        <v>133</v>
      </c>
      <c r="D92" s="3394"/>
      <c r="E92" s="2373" t="s">
        <v>134</v>
      </c>
      <c r="F92" s="2125" t="s">
        <v>135</v>
      </c>
      <c r="G92" s="2252"/>
      <c r="H92" s="2125" t="s">
        <v>136</v>
      </c>
      <c r="I92" s="2122"/>
      <c r="J92" s="2122"/>
      <c r="K92" s="2233"/>
      <c r="L92" s="2393"/>
      <c r="N92" s="3410"/>
      <c r="O92" s="2337"/>
      <c r="P92" s="2437">
        <v>110</v>
      </c>
      <c r="Q92" s="2438"/>
      <c r="R92" s="2441">
        <v>2</v>
      </c>
      <c r="S92" s="2345">
        <f>R92*P92</f>
        <v>220</v>
      </c>
      <c r="T92" s="244"/>
      <c r="AA92" s="3384"/>
      <c r="AB92" s="2301">
        <f>IF(ISBLANK(AC92),"",LARGE(AB90:AB91,1)+1)</f>
        <v>2</v>
      </c>
      <c r="AC92" s="2314" t="s">
        <v>157</v>
      </c>
      <c r="AD92" s="2314"/>
      <c r="AE92" s="2314"/>
      <c r="AF92" s="2314"/>
      <c r="AG92" s="2315"/>
      <c r="AH92" s="2301">
        <f>IF(ISBLANK(AI92),"",LARGE(AH90:AH91,1)+1)</f>
        <v>7</v>
      </c>
      <c r="AI92" s="2314" t="s">
        <v>6893</v>
      </c>
      <c r="AJ92" s="2314"/>
      <c r="AK92" s="2315"/>
      <c r="AL92" s="2316"/>
      <c r="AO92" s="1988"/>
      <c r="AP92" s="1988"/>
      <c r="AQ92" s="1988"/>
      <c r="AR92" s="1978"/>
    </row>
    <row r="93" spans="1:46" ht="15" customHeight="1">
      <c r="A93" s="3510"/>
      <c r="B93" s="2122"/>
      <c r="C93" s="3392" t="s">
        <v>137</v>
      </c>
      <c r="D93" s="3392"/>
      <c r="E93" s="2371" t="s">
        <v>138</v>
      </c>
      <c r="F93" s="3392" t="s">
        <v>139</v>
      </c>
      <c r="G93" s="3392"/>
      <c r="H93" s="2126" t="s">
        <v>140</v>
      </c>
      <c r="I93" s="2122"/>
      <c r="J93" s="2122"/>
      <c r="K93" s="2233"/>
      <c r="L93" s="2393"/>
      <c r="N93" s="3410"/>
      <c r="O93" s="2286"/>
      <c r="P93" s="2342" t="s">
        <v>6895</v>
      </c>
      <c r="Q93" s="2233"/>
      <c r="R93" s="2442">
        <v>16</v>
      </c>
      <c r="S93" s="2443" t="s">
        <v>6880</v>
      </c>
      <c r="T93" s="244"/>
      <c r="V93" s="2354"/>
      <c r="W93" s="2435" t="s">
        <v>15</v>
      </c>
      <c r="X93" s="2450">
        <v>1</v>
      </c>
      <c r="AA93" s="3384"/>
      <c r="AB93" s="2301">
        <f>IF(ISBLANK(AC93),"",LARGE(AB90:AB92,1)+1)</f>
        <v>3</v>
      </c>
      <c r="AC93" s="2314" t="s">
        <v>158</v>
      </c>
      <c r="AD93" s="2314"/>
      <c r="AE93" s="2314"/>
      <c r="AF93" s="2314"/>
      <c r="AG93" s="2315"/>
      <c r="AH93" s="2301">
        <f>IF(ISBLANK(AI93),"",LARGE(AH90:AH92,1)+1)</f>
        <v>8</v>
      </c>
      <c r="AI93" s="2314" t="s">
        <v>6872</v>
      </c>
      <c r="AJ93" s="2314"/>
      <c r="AK93" s="2315"/>
      <c r="AL93" s="2316"/>
      <c r="AO93" s="1988"/>
      <c r="AP93" s="1988"/>
      <c r="AQ93" s="1988"/>
      <c r="AR93" s="1978"/>
      <c r="AS93" s="245"/>
      <c r="AT93" s="245"/>
    </row>
    <row r="94" spans="1:46" ht="15" customHeight="1">
      <c r="A94" s="3510"/>
      <c r="B94" s="2122"/>
      <c r="C94" s="3392" t="s">
        <v>141</v>
      </c>
      <c r="D94" s="3392"/>
      <c r="E94" s="2371" t="s">
        <v>142</v>
      </c>
      <c r="F94" s="3392" t="s">
        <v>143</v>
      </c>
      <c r="G94" s="3392"/>
      <c r="H94" s="2126" t="s">
        <v>144</v>
      </c>
      <c r="I94" s="2122"/>
      <c r="J94" s="2122"/>
      <c r="K94" s="2233"/>
      <c r="L94" s="2393"/>
      <c r="N94" s="3410"/>
      <c r="O94" s="2286"/>
      <c r="P94" s="2336"/>
      <c r="Q94" s="2233"/>
      <c r="R94" s="2289" t="s">
        <v>6894</v>
      </c>
      <c r="S94" s="2350">
        <f>R93/R92</f>
        <v>8</v>
      </c>
      <c r="T94" s="244"/>
      <c r="V94" s="2356"/>
      <c r="W94" s="2436" t="s">
        <v>860</v>
      </c>
      <c r="X94" s="2451">
        <v>50</v>
      </c>
      <c r="AA94" s="3384"/>
      <c r="AB94" s="2301">
        <f>IF(ISBLANK(AC94),"",LARGE(AB90:AB93,1)+1)</f>
        <v>4</v>
      </c>
      <c r="AC94" s="2314" t="s">
        <v>159</v>
      </c>
      <c r="AD94" s="2314"/>
      <c r="AE94" s="2314"/>
      <c r="AF94" s="2314"/>
      <c r="AG94" s="2315"/>
      <c r="AH94" s="2301" t="str">
        <f>IF(ISBLANK(AI94),"",LARGE(AH90:AH93,1)+1)</f>
        <v/>
      </c>
      <c r="AI94" s="2314"/>
      <c r="AJ94" s="2314"/>
      <c r="AK94" s="2315"/>
      <c r="AL94" s="2316"/>
      <c r="AO94" s="1988"/>
      <c r="AP94" s="1988"/>
      <c r="AQ94" s="1988"/>
      <c r="AR94" s="1978"/>
      <c r="AS94" s="245"/>
      <c r="AT94" s="245"/>
    </row>
    <row r="95" spans="1:46" ht="15" customHeight="1">
      <c r="A95" s="3510"/>
      <c r="B95" s="2122"/>
      <c r="C95" s="3392" t="s">
        <v>145</v>
      </c>
      <c r="D95" s="3392"/>
      <c r="E95" s="2371" t="s">
        <v>146</v>
      </c>
      <c r="F95" s="3392" t="s">
        <v>147</v>
      </c>
      <c r="G95" s="3392"/>
      <c r="H95" s="2126" t="s">
        <v>148</v>
      </c>
      <c r="I95" s="2122"/>
      <c r="J95" s="2122"/>
      <c r="K95" s="2233"/>
      <c r="L95" s="2393"/>
      <c r="N95" s="3410"/>
      <c r="O95" s="2291" t="s">
        <v>6876</v>
      </c>
      <c r="P95" s="2291"/>
      <c r="Q95" s="2233"/>
      <c r="R95" s="2348">
        <f>IF(P92=0,0,INT(S92/R93))</f>
        <v>13</v>
      </c>
      <c r="S95" s="2346">
        <f>S92-(R95*R93)</f>
        <v>12</v>
      </c>
      <c r="T95" s="244"/>
      <c r="V95" s="2356"/>
      <c r="W95" s="2358" t="s">
        <v>6842</v>
      </c>
      <c r="X95" s="2141">
        <f>X96*X94%</f>
        <v>1</v>
      </c>
      <c r="AA95" s="3384"/>
      <c r="AB95" s="2330">
        <v>0</v>
      </c>
      <c r="AC95" s="2331" t="s">
        <v>163</v>
      </c>
      <c r="AD95" s="2332"/>
      <c r="AE95" s="2332"/>
      <c r="AF95" s="2332"/>
      <c r="AG95" s="2332"/>
      <c r="AH95" s="2333">
        <f>MAX(AB95:AB111)</f>
        <v>1</v>
      </c>
      <c r="AI95" s="2334" t="s">
        <v>950</v>
      </c>
      <c r="AJ95" s="2334" t="s">
        <v>950</v>
      </c>
      <c r="AK95" s="2305"/>
      <c r="AL95" s="2335"/>
      <c r="AO95" s="1988"/>
      <c r="AP95" s="1988"/>
      <c r="AQ95" s="1988"/>
      <c r="AR95" s="1978"/>
      <c r="AS95" s="245"/>
      <c r="AT95" s="245"/>
    </row>
    <row r="96" spans="1:46" ht="15" customHeight="1">
      <c r="A96" s="3510"/>
      <c r="B96" s="2122"/>
      <c r="C96" s="3392" t="s">
        <v>149</v>
      </c>
      <c r="D96" s="3392"/>
      <c r="E96" s="2372" t="s">
        <v>150</v>
      </c>
      <c r="F96" s="3393" t="s">
        <v>151</v>
      </c>
      <c r="G96" s="3393"/>
      <c r="H96" s="2127" t="s">
        <v>152</v>
      </c>
      <c r="I96" s="2122"/>
      <c r="J96" s="2122"/>
      <c r="K96" s="2233"/>
      <c r="L96" s="2393"/>
      <c r="N96" s="3410"/>
      <c r="O96" s="2233"/>
      <c r="P96" s="2233"/>
      <c r="Q96" s="2233"/>
      <c r="R96" s="2233"/>
      <c r="S96" s="2347" t="str">
        <f>IF(S95=0,"",S93)</f>
        <v>cuisses</v>
      </c>
      <c r="T96" s="244"/>
      <c r="U96" s="243"/>
      <c r="V96" s="2359"/>
      <c r="W96" s="2360" t="s">
        <v>16</v>
      </c>
      <c r="X96" s="2352">
        <f>X93/(100-X94)*100</f>
        <v>2</v>
      </c>
      <c r="Y96" s="243"/>
      <c r="AA96" s="3384"/>
      <c r="AB96" s="2301" t="str">
        <f>IF(ISBLANK(AC96),"",LARGE(AB95:AB95,1)+1)</f>
        <v/>
      </c>
      <c r="AC96" s="2317"/>
      <c r="AD96" s="2317"/>
      <c r="AE96" s="2317"/>
      <c r="AF96" s="2317"/>
      <c r="AG96" s="2318"/>
      <c r="AH96" s="2319" t="str">
        <f>IF(ISBLANK(AJ96),"",LARGE(AH95:AH95,1)+1)</f>
        <v/>
      </c>
      <c r="AI96" s="2320"/>
      <c r="AJ96" s="2320"/>
      <c r="AK96" s="2320"/>
      <c r="AL96" s="2321"/>
      <c r="AO96" s="1988"/>
      <c r="AP96" s="1988"/>
      <c r="AQ96" s="1988"/>
      <c r="AR96" s="1978"/>
      <c r="AS96" s="245"/>
      <c r="AT96" s="245"/>
    </row>
    <row r="97" spans="1:46" ht="15" customHeight="1" thickBot="1">
      <c r="A97" s="3510"/>
      <c r="B97" s="2143" t="s">
        <v>51</v>
      </c>
      <c r="C97" s="3534" t="s">
        <v>153</v>
      </c>
      <c r="D97" s="3534"/>
      <c r="E97" s="3534"/>
      <c r="F97" s="3534"/>
      <c r="G97" s="3534"/>
      <c r="H97" s="3534"/>
      <c r="I97" s="2122"/>
      <c r="J97" s="2122"/>
      <c r="K97" s="2233"/>
      <c r="L97" s="2393"/>
      <c r="N97" s="3411"/>
      <c r="O97" s="2379" t="s">
        <v>6899</v>
      </c>
      <c r="P97" s="2380"/>
      <c r="Q97" s="2380"/>
      <c r="R97" s="2380"/>
      <c r="S97" s="2380"/>
      <c r="T97" s="2381"/>
      <c r="U97" s="243"/>
      <c r="V97" s="243"/>
      <c r="W97" s="243"/>
      <c r="X97" s="243"/>
      <c r="Y97" s="243"/>
      <c r="AA97" s="3384"/>
      <c r="AB97" s="2301" t="str">
        <f>IF(ISBLANK(AC97),"",LARGE(AB95:AB96,1)+1)</f>
        <v/>
      </c>
      <c r="AC97" s="2317"/>
      <c r="AD97" s="2317"/>
      <c r="AE97" s="2317"/>
      <c r="AF97" s="2317"/>
      <c r="AG97" s="2318"/>
      <c r="AH97" s="2319" t="str">
        <f>IF(ISBLANK(AJ97),"",LARGE(AH95:AH96,1)+1)</f>
        <v/>
      </c>
      <c r="AI97" s="2320"/>
      <c r="AJ97" s="2320"/>
      <c r="AK97" s="2320"/>
      <c r="AL97" s="2321"/>
      <c r="AO97" s="1988"/>
      <c r="AP97" s="1988"/>
      <c r="AQ97" s="1988"/>
      <c r="AR97" s="1978"/>
      <c r="AS97" s="245"/>
      <c r="AT97" s="245"/>
    </row>
    <row r="98" spans="1:46" ht="15" customHeight="1">
      <c r="A98" s="3510"/>
      <c r="B98" s="33"/>
      <c r="C98" s="28"/>
      <c r="D98" s="29"/>
      <c r="E98" s="12"/>
      <c r="F98" s="12"/>
      <c r="G98" s="42"/>
      <c r="H98" s="42"/>
      <c r="I98" s="42"/>
      <c r="J98" s="2122"/>
      <c r="K98" s="2233"/>
      <c r="L98" s="2393"/>
      <c r="N98" s="243"/>
      <c r="O98" s="243"/>
      <c r="P98" s="243"/>
      <c r="Q98" s="2344"/>
      <c r="R98" s="243"/>
      <c r="S98" s="243"/>
      <c r="T98" s="243"/>
      <c r="U98" s="243"/>
      <c r="V98" s="243"/>
      <c r="W98" s="243"/>
      <c r="X98" s="243"/>
      <c r="Y98" s="243"/>
      <c r="AA98" s="3384"/>
      <c r="AB98" s="2301" t="str">
        <f>IF(ISBLANK(AC98),"",LARGE(AB95:AB97,1)+1)</f>
        <v/>
      </c>
      <c r="AC98" s="2317"/>
      <c r="AD98" s="2317"/>
      <c r="AE98" s="2317"/>
      <c r="AF98" s="2317"/>
      <c r="AG98" s="2318"/>
      <c r="AH98" s="2319" t="str">
        <f>IF(ISBLANK(AJ98),"",LARGE(AH95:AH97,1)+1)</f>
        <v/>
      </c>
      <c r="AI98" s="2320"/>
      <c r="AJ98" s="2320"/>
      <c r="AK98" s="2320"/>
      <c r="AL98" s="2321"/>
      <c r="AO98" s="1988"/>
      <c r="AP98" s="1988"/>
      <c r="AQ98" s="1988"/>
      <c r="AR98" s="1978"/>
      <c r="AS98" s="245"/>
      <c r="AT98" s="245"/>
    </row>
    <row r="99" spans="1:46" ht="15" customHeight="1">
      <c r="A99" s="3510"/>
      <c r="B99" s="43" t="s">
        <v>626</v>
      </c>
      <c r="C99" s="42"/>
      <c r="D99" s="42"/>
      <c r="E99" s="42"/>
      <c r="F99" s="42"/>
      <c r="G99" s="42"/>
      <c r="H99" s="42"/>
      <c r="I99" s="43"/>
      <c r="J99" s="2122"/>
      <c r="K99" s="2233"/>
      <c r="L99" s="2393"/>
      <c r="N99" s="243"/>
      <c r="O99" s="243"/>
      <c r="P99" s="243"/>
      <c r="Q99" s="2344"/>
      <c r="R99" s="243"/>
      <c r="S99" s="243"/>
      <c r="T99" s="243"/>
      <c r="U99" s="243"/>
      <c r="V99" s="243"/>
      <c r="W99" s="243"/>
      <c r="X99" s="243"/>
      <c r="Y99" s="243"/>
      <c r="AA99" s="3384"/>
      <c r="AB99" s="2301">
        <f>IF(ISBLANK(AC99),"",LARGE(AB95:AB98,1)+1)</f>
        <v>1</v>
      </c>
      <c r="AC99" s="2318" t="s">
        <v>6868</v>
      </c>
      <c r="AD99" s="2318"/>
      <c r="AE99" s="2318"/>
      <c r="AF99" s="2318"/>
      <c r="AG99" s="2318"/>
      <c r="AH99" s="2319" t="str">
        <f>IF(ISBLANK(AJ99),"",LARGE(AH95:AH98,1)+1)</f>
        <v/>
      </c>
      <c r="AI99" s="2320"/>
      <c r="AJ99" s="2320"/>
      <c r="AK99" s="2320"/>
      <c r="AL99" s="2321"/>
      <c r="AO99" s="1988"/>
      <c r="AP99" s="1988"/>
      <c r="AQ99" s="1988"/>
      <c r="AR99" s="1978"/>
      <c r="AS99" s="245"/>
      <c r="AT99" s="245"/>
    </row>
    <row r="100" spans="1:46" ht="15" customHeight="1">
      <c r="A100" s="3510"/>
      <c r="B100" s="2382" t="s">
        <v>51</v>
      </c>
      <c r="C100" s="2383" t="s">
        <v>50</v>
      </c>
      <c r="D100" s="2383"/>
      <c r="E100" s="2383"/>
      <c r="F100" s="1"/>
      <c r="G100" s="1"/>
      <c r="H100" s="1"/>
      <c r="I100" s="1"/>
      <c r="J100" s="1"/>
      <c r="K100" s="2233"/>
      <c r="L100" s="2393"/>
      <c r="N100" s="243"/>
      <c r="O100" s="243"/>
      <c r="P100" s="243"/>
      <c r="Q100" s="2344"/>
      <c r="R100" s="243"/>
      <c r="S100" s="243"/>
      <c r="T100" s="243"/>
      <c r="U100" s="243"/>
      <c r="V100" s="243"/>
      <c r="W100" s="243"/>
      <c r="X100" s="243"/>
      <c r="Y100" s="243"/>
      <c r="AA100" s="3384"/>
      <c r="AB100" s="2301" t="str">
        <f>IF(ISBLANK(AC100),"",LARGE(AB95:AB99,1)+1)</f>
        <v/>
      </c>
      <c r="AC100" s="2317"/>
      <c r="AD100" s="2317" t="s">
        <v>6869</v>
      </c>
      <c r="AE100" s="2317"/>
      <c r="AF100" s="2317"/>
      <c r="AG100" s="2318"/>
      <c r="AH100" s="2319" t="str">
        <f>IF(ISBLANK(AJ100),"",LARGE(AH95:AH99,1)+1)</f>
        <v/>
      </c>
      <c r="AI100" s="2320"/>
      <c r="AJ100" s="2320"/>
      <c r="AK100" s="2320"/>
      <c r="AL100" s="2321"/>
      <c r="AO100" s="1988"/>
      <c r="AP100" s="1988"/>
      <c r="AQ100" s="1988"/>
      <c r="AR100" s="1978"/>
      <c r="AS100" s="245"/>
      <c r="AT100" s="245"/>
    </row>
    <row r="101" spans="1:46" ht="15" customHeight="1">
      <c r="A101" s="3510"/>
      <c r="B101" s="2382" t="s">
        <v>51</v>
      </c>
      <c r="C101" s="2384" t="s">
        <v>52</v>
      </c>
      <c r="D101" s="2384"/>
      <c r="E101" s="2384"/>
      <c r="F101" s="2"/>
      <c r="G101" s="2"/>
      <c r="H101" s="2"/>
      <c r="I101" s="2119"/>
      <c r="J101" s="2119"/>
      <c r="K101" s="2233"/>
      <c r="L101" s="2393"/>
      <c r="N101" s="243"/>
      <c r="O101" s="243"/>
      <c r="P101" s="243"/>
      <c r="Q101" s="2344"/>
      <c r="R101" s="243"/>
      <c r="S101" s="243"/>
      <c r="T101" s="243"/>
      <c r="U101" s="243"/>
      <c r="V101" s="243"/>
      <c r="W101" s="243"/>
      <c r="X101" s="243"/>
      <c r="Y101" s="243"/>
      <c r="AA101" s="3384"/>
      <c r="AB101" s="2301" t="str">
        <f>IF(ISBLANK(AC101),"",LARGE(AB95:AB100,1)+1)</f>
        <v/>
      </c>
      <c r="AC101" s="2318"/>
      <c r="AD101" s="2318" t="s">
        <v>6870</v>
      </c>
      <c r="AE101" s="2318"/>
      <c r="AF101" s="2318"/>
      <c r="AG101" s="2318"/>
      <c r="AH101" s="2319" t="str">
        <f>IF(ISBLANK(AJ101),"",LARGE(AH95:AH100,1)+1)</f>
        <v/>
      </c>
      <c r="AI101" s="2320"/>
      <c r="AJ101" s="2320"/>
      <c r="AK101" s="2320"/>
      <c r="AL101" s="2321"/>
      <c r="AO101" s="1988"/>
      <c r="AP101" s="1988"/>
      <c r="AQ101" s="1988"/>
      <c r="AR101" s="1978"/>
      <c r="AS101" s="245"/>
      <c r="AT101" s="245"/>
    </row>
    <row r="102" spans="1:46" ht="15" customHeight="1" thickBot="1">
      <c r="A102" s="3511"/>
      <c r="B102" s="2385" t="s">
        <v>51</v>
      </c>
      <c r="C102" s="2386" t="s">
        <v>53</v>
      </c>
      <c r="D102" s="2386"/>
      <c r="E102" s="2386"/>
      <c r="F102" s="2128"/>
      <c r="G102" s="2128"/>
      <c r="H102" s="2128"/>
      <c r="I102" s="2120"/>
      <c r="J102" s="2120"/>
      <c r="K102" s="2239"/>
      <c r="L102" s="2394"/>
      <c r="N102" s="243"/>
      <c r="O102" s="243"/>
      <c r="P102" s="243"/>
      <c r="Q102" s="2344"/>
      <c r="R102" s="243"/>
      <c r="S102" s="243"/>
      <c r="T102" s="243"/>
      <c r="U102" s="243"/>
      <c r="V102" s="243"/>
      <c r="W102" s="243"/>
      <c r="X102" s="243"/>
      <c r="Y102" s="243"/>
      <c r="AA102" s="3384"/>
      <c r="AB102" s="2301" t="str">
        <f>IF(ISBLANK(AC102),"",LARGE(AB95:AB101,1)+1)</f>
        <v/>
      </c>
      <c r="AC102" s="2318"/>
      <c r="AD102" s="2318"/>
      <c r="AE102" s="2318"/>
      <c r="AF102" s="2318"/>
      <c r="AG102" s="2318"/>
      <c r="AH102" s="2319" t="str">
        <f>IF(ISBLANK(AJ102),"",LARGE(AH95:AH101,1)+1)</f>
        <v/>
      </c>
      <c r="AI102" s="2320" t="s">
        <v>6868</v>
      </c>
      <c r="AJ102" s="2320"/>
      <c r="AK102" s="2320"/>
      <c r="AL102" s="2321"/>
      <c r="AO102" s="1988"/>
      <c r="AP102" s="1988"/>
      <c r="AQ102" s="1988"/>
      <c r="AR102" s="1978"/>
      <c r="AS102" s="245"/>
      <c r="AT102" s="245"/>
    </row>
    <row r="103" spans="1:46" ht="15" customHeight="1" thickBot="1">
      <c r="D103" s="2344"/>
      <c r="N103" s="243"/>
      <c r="O103" s="243"/>
      <c r="P103" s="243"/>
      <c r="Q103" s="2344"/>
      <c r="R103" s="243"/>
      <c r="S103" s="243"/>
      <c r="T103" s="243"/>
      <c r="U103" s="243"/>
      <c r="V103" s="243"/>
      <c r="W103" s="243"/>
      <c r="X103" s="243"/>
      <c r="Y103" s="243"/>
      <c r="AA103" s="3384"/>
      <c r="AB103" s="2301" t="str">
        <f>IF(ISBLANK(AC103),"",LARGE(AB95:AB102,1)+1)</f>
        <v/>
      </c>
      <c r="AC103" s="2318"/>
      <c r="AD103" s="2318"/>
      <c r="AE103" s="2318"/>
      <c r="AF103" s="2318"/>
      <c r="AG103" s="2318"/>
      <c r="AH103" s="2319">
        <f>IF(ISBLANK(AJ103),"",LARGE(AH95:AH102,1)+1)</f>
        <v>2</v>
      </c>
      <c r="AI103" s="2320"/>
      <c r="AJ103" s="2320" t="s">
        <v>6869</v>
      </c>
      <c r="AK103" s="2320"/>
      <c r="AL103" s="2321"/>
      <c r="AO103" s="1988"/>
      <c r="AP103" s="1988"/>
      <c r="AQ103" s="1988"/>
      <c r="AR103" s="1978"/>
      <c r="AS103" s="245"/>
      <c r="AT103" s="245"/>
    </row>
    <row r="104" spans="1:46" ht="15" customHeight="1">
      <c r="A104" s="3266" t="s">
        <v>62</v>
      </c>
      <c r="B104" s="2420"/>
      <c r="C104" s="2407"/>
      <c r="D104" s="304"/>
      <c r="E104" s="3412" t="s">
        <v>6846</v>
      </c>
      <c r="F104" s="3413"/>
      <c r="G104" s="3413"/>
      <c r="H104" s="3413"/>
      <c r="I104" s="3413"/>
      <c r="J104" s="3413"/>
      <c r="K104" s="3413"/>
      <c r="L104" s="3414"/>
      <c r="N104" s="243"/>
      <c r="O104" s="243"/>
      <c r="P104" s="243"/>
      <c r="Q104" s="2344"/>
      <c r="R104" s="243"/>
      <c r="S104" s="243"/>
      <c r="T104" s="243"/>
      <c r="U104" s="243"/>
      <c r="V104" s="243"/>
      <c r="W104" s="243"/>
      <c r="X104" s="243"/>
      <c r="Y104" s="243"/>
      <c r="AA104" s="3384"/>
      <c r="AB104" s="2301" t="str">
        <f>IF(ISBLANK(AC104),"",LARGE(AB95:AB103,1)+1)</f>
        <v/>
      </c>
      <c r="AC104" s="2317"/>
      <c r="AD104" s="2317"/>
      <c r="AE104" s="2317"/>
      <c r="AF104" s="2317"/>
      <c r="AG104" s="2318"/>
      <c r="AH104" s="2319">
        <f>IF(ISBLANK(AJ104),"",LARGE(AH95:AH103,1)+1)</f>
        <v>3</v>
      </c>
      <c r="AI104" s="2320"/>
      <c r="AJ104" s="2320" t="s">
        <v>6870</v>
      </c>
      <c r="AK104" s="2320"/>
      <c r="AL104" s="2321"/>
      <c r="AO104" s="245"/>
      <c r="AP104" s="245"/>
      <c r="AQ104" s="245"/>
      <c r="AR104" s="245"/>
      <c r="AS104" s="245"/>
      <c r="AT104" s="245"/>
    </row>
    <row r="105" spans="1:46" ht="15" customHeight="1">
      <c r="A105" s="3446"/>
      <c r="B105" s="2421"/>
      <c r="C105" s="2408"/>
      <c r="D105" s="2233"/>
      <c r="E105" s="3415"/>
      <c r="F105" s="3416"/>
      <c r="G105" s="3416"/>
      <c r="H105" s="3416"/>
      <c r="I105" s="3416"/>
      <c r="J105" s="3416"/>
      <c r="K105" s="3416"/>
      <c r="L105" s="3417"/>
      <c r="N105" s="243"/>
      <c r="O105" s="243"/>
      <c r="P105" s="243"/>
      <c r="Q105" s="2344"/>
      <c r="R105" s="243"/>
      <c r="S105" s="243"/>
      <c r="T105" s="243"/>
      <c r="U105" s="243"/>
      <c r="V105" s="243"/>
      <c r="W105" s="243"/>
      <c r="X105" s="243"/>
      <c r="Y105" s="243"/>
      <c r="AA105" s="3384"/>
      <c r="AB105" s="2301" t="str">
        <f>IF(ISBLANK(AC105),"",LARGE(AB95:AB104,1)+1)</f>
        <v/>
      </c>
      <c r="AC105" s="2318"/>
      <c r="AD105" s="2318"/>
      <c r="AE105" s="2318"/>
      <c r="AF105" s="2318"/>
      <c r="AG105" s="2318"/>
      <c r="AH105" s="2319" t="str">
        <f>IF(ISBLANK(AJ105),"",LARGE(AH95:AH104,1)+1)</f>
        <v/>
      </c>
      <c r="AI105" s="2320"/>
      <c r="AJ105" s="2320"/>
      <c r="AK105" s="2320"/>
      <c r="AL105" s="2321"/>
      <c r="AO105" s="245"/>
      <c r="AP105" s="245"/>
      <c r="AQ105" s="245"/>
      <c r="AR105" s="245"/>
      <c r="AS105" s="245"/>
      <c r="AT105" s="245"/>
    </row>
    <row r="106" spans="1:46" ht="15" customHeight="1">
      <c r="A106" s="3532" t="str">
        <f>E104</f>
        <v>Calculez vos quantités en Brut ou en NET</v>
      </c>
      <c r="B106" s="2403"/>
      <c r="C106" s="2406"/>
      <c r="D106" s="2409"/>
      <c r="E106" s="2425" t="s">
        <v>186</v>
      </c>
      <c r="F106" s="2399"/>
      <c r="G106" s="2389"/>
      <c r="H106" s="2411" t="s">
        <v>185</v>
      </c>
      <c r="I106" s="2368" t="s">
        <v>184</v>
      </c>
      <c r="J106" s="2369" t="s">
        <v>14</v>
      </c>
      <c r="K106" s="2370" t="s">
        <v>183</v>
      </c>
      <c r="L106" s="2129" t="s">
        <v>778</v>
      </c>
      <c r="N106" s="243"/>
      <c r="O106" s="243"/>
      <c r="P106" s="243"/>
      <c r="Q106" s="2344"/>
      <c r="R106" s="243"/>
      <c r="S106" s="243"/>
      <c r="T106" s="243"/>
      <c r="U106" s="243"/>
      <c r="V106" s="243"/>
      <c r="W106" s="243"/>
      <c r="X106" s="243"/>
      <c r="Y106" s="243"/>
      <c r="AA106" s="3384"/>
      <c r="AB106" s="2301" t="str">
        <f>IF(ISBLANK(AC106),"",LARGE(AB95:AB105,1)+1)</f>
        <v/>
      </c>
      <c r="AC106" s="2317"/>
      <c r="AD106" s="2317"/>
      <c r="AE106" s="2317"/>
      <c r="AF106" s="2317"/>
      <c r="AG106" s="2318"/>
      <c r="AH106" s="2319" t="str">
        <f>IF(ISBLANK(AJ106),"",LARGE(AH95:AH105,1)+1)</f>
        <v/>
      </c>
      <c r="AI106" s="2320"/>
      <c r="AJ106" s="2320"/>
      <c r="AK106" s="2320"/>
      <c r="AL106" s="2321"/>
      <c r="AO106" s="245"/>
      <c r="AP106" s="245"/>
      <c r="AQ106" s="245"/>
      <c r="AR106" s="245"/>
      <c r="AS106" s="245"/>
      <c r="AT106" s="245"/>
    </row>
    <row r="107" spans="1:46" ht="15" customHeight="1">
      <c r="A107" s="3532"/>
      <c r="B107" s="2405"/>
      <c r="C107" s="2402"/>
      <c r="D107" s="2400"/>
      <c r="E107" s="2426" t="s">
        <v>6845</v>
      </c>
      <c r="F107" s="3395">
        <f>SUM(H107:L107)</f>
        <v>401</v>
      </c>
      <c r="G107" s="3396"/>
      <c r="H107" s="2412">
        <v>1</v>
      </c>
      <c r="I107" s="2412">
        <v>100</v>
      </c>
      <c r="J107" s="2412">
        <v>100</v>
      </c>
      <c r="K107" s="2412">
        <v>100</v>
      </c>
      <c r="L107" s="2387">
        <v>100</v>
      </c>
      <c r="N107" s="243"/>
      <c r="O107" s="243"/>
      <c r="P107" s="243"/>
      <c r="Q107" s="2344"/>
      <c r="R107" s="243"/>
      <c r="S107" s="243"/>
      <c r="T107" s="243"/>
      <c r="U107" s="243"/>
      <c r="V107" s="243"/>
      <c r="W107" s="243"/>
      <c r="X107" s="243"/>
      <c r="Y107" s="243"/>
      <c r="AA107" s="3384"/>
      <c r="AB107" s="2301" t="str">
        <f>IF(ISBLANK(AC107),"",LARGE(AB95:AB106,1)+1)</f>
        <v/>
      </c>
      <c r="AC107" s="2318"/>
      <c r="AD107" s="2318"/>
      <c r="AE107" s="2318"/>
      <c r="AF107" s="2318"/>
      <c r="AG107" s="2318"/>
      <c r="AH107" s="2319" t="str">
        <f>IF(ISBLANK(AJ107),"",LARGE(AH95:AH106,1)+1)</f>
        <v/>
      </c>
      <c r="AI107" s="2320"/>
      <c r="AJ107" s="2320"/>
      <c r="AK107" s="2320"/>
      <c r="AL107" s="2321"/>
      <c r="AO107" s="245"/>
      <c r="AP107" s="245"/>
      <c r="AQ107" s="245"/>
      <c r="AR107" s="245"/>
      <c r="AS107" s="245"/>
      <c r="AT107" s="245"/>
    </row>
    <row r="108" spans="1:46" ht="15" customHeight="1">
      <c r="A108" s="3532"/>
      <c r="B108" s="2405"/>
      <c r="C108" s="2402"/>
      <c r="D108" s="2398"/>
      <c r="E108" s="2427" t="s">
        <v>6840</v>
      </c>
      <c r="F108" s="2142"/>
      <c r="G108" s="2375"/>
      <c r="H108" s="2413">
        <v>130</v>
      </c>
      <c r="I108" s="2413">
        <v>100</v>
      </c>
      <c r="J108" s="2413">
        <v>100</v>
      </c>
      <c r="K108" s="2413">
        <v>100</v>
      </c>
      <c r="L108" s="2414">
        <v>100</v>
      </c>
      <c r="N108" s="243"/>
      <c r="O108" s="243"/>
      <c r="P108" s="243"/>
      <c r="Q108" s="2344"/>
      <c r="R108" s="243"/>
      <c r="S108" s="243"/>
      <c r="T108" s="243"/>
      <c r="U108" s="243"/>
      <c r="V108" s="243"/>
      <c r="W108" s="243"/>
      <c r="X108" s="243"/>
      <c r="Y108" s="243"/>
      <c r="AA108" s="3384"/>
      <c r="AB108" s="2301" t="str">
        <f>IF(ISBLANK(AC108),"",LARGE(AB95:AB107,1)+1)</f>
        <v/>
      </c>
      <c r="AC108" s="2318"/>
      <c r="AD108" s="2318"/>
      <c r="AE108" s="2318"/>
      <c r="AF108" s="2318"/>
      <c r="AG108" s="2318"/>
      <c r="AH108" s="2319" t="str">
        <f>IF(ISBLANK(AJ108),"",LARGE(AH95:AH107,1)+1)</f>
        <v/>
      </c>
      <c r="AI108" s="2320"/>
      <c r="AJ108" s="2320"/>
      <c r="AK108" s="2320"/>
      <c r="AL108" s="2321"/>
      <c r="AO108" s="245"/>
      <c r="AP108" s="245"/>
      <c r="AQ108" s="245"/>
      <c r="AR108" s="245"/>
    </row>
    <row r="109" spans="1:46" ht="15" customHeight="1">
      <c r="A109" s="3532"/>
      <c r="B109" s="2422"/>
      <c r="C109" s="2401"/>
      <c r="D109" s="2233"/>
      <c r="E109" s="2428" t="s">
        <v>6843</v>
      </c>
      <c r="F109" s="3397">
        <f>SUM(H109:L109)</f>
        <v>40.130000000000003</v>
      </c>
      <c r="G109" s="3398"/>
      <c r="H109" s="2130">
        <f t="shared" ref="H109:K109" si="15">(H108*H107)/1000</f>
        <v>0.13</v>
      </c>
      <c r="I109" s="2130">
        <f t="shared" si="15"/>
        <v>10</v>
      </c>
      <c r="J109" s="2130">
        <f t="shared" si="15"/>
        <v>10</v>
      </c>
      <c r="K109" s="2130">
        <f t="shared" si="15"/>
        <v>10</v>
      </c>
      <c r="L109" s="2136">
        <f>(L108*L107)/1000</f>
        <v>10</v>
      </c>
      <c r="N109" s="243"/>
      <c r="O109" s="243"/>
      <c r="P109" s="243"/>
      <c r="Q109" s="2344"/>
      <c r="R109" s="243"/>
      <c r="S109" s="243"/>
      <c r="T109" s="243"/>
      <c r="U109" s="243"/>
      <c r="V109" s="243"/>
      <c r="W109" s="243"/>
      <c r="X109" s="243"/>
      <c r="Y109" s="243"/>
      <c r="AA109" s="3384"/>
      <c r="AB109" s="2301" t="str">
        <f>IF(ISBLANK(AC109),"",LARGE(AB95:AB108,1)+1)</f>
        <v/>
      </c>
      <c r="AC109" s="2318"/>
      <c r="AD109" s="2318"/>
      <c r="AE109" s="2318"/>
      <c r="AF109" s="2318"/>
      <c r="AG109" s="2318"/>
      <c r="AH109" s="2319" t="str">
        <f>IF(ISBLANK(AJ109),"",LARGE(AH95:AH108,1)+1)</f>
        <v/>
      </c>
      <c r="AI109" s="2320"/>
      <c r="AJ109" s="2320"/>
      <c r="AK109" s="2320"/>
      <c r="AL109" s="2321"/>
      <c r="AO109" s="245"/>
      <c r="AP109" s="245"/>
      <c r="AQ109" s="245"/>
      <c r="AR109" s="245"/>
      <c r="AS109" s="245"/>
      <c r="AT109" s="245"/>
    </row>
    <row r="110" spans="1:46" ht="15" customHeight="1">
      <c r="A110" s="3532"/>
      <c r="B110" s="2423"/>
      <c r="C110" s="2404"/>
      <c r="D110" s="2233"/>
      <c r="E110" s="2429" t="s">
        <v>187</v>
      </c>
      <c r="F110" s="3526">
        <v>25</v>
      </c>
      <c r="G110" s="3527"/>
      <c r="H110" s="2131">
        <f>H109-H111</f>
        <v>3.2500000000000001E-2</v>
      </c>
      <c r="I110" s="2131">
        <f t="shared" ref="I110:L110" si="16">I109-I111</f>
        <v>2.5</v>
      </c>
      <c r="J110" s="2131">
        <f t="shared" si="16"/>
        <v>2.5</v>
      </c>
      <c r="K110" s="2131">
        <f t="shared" si="16"/>
        <v>2.5</v>
      </c>
      <c r="L110" s="2137">
        <f t="shared" si="16"/>
        <v>2.5</v>
      </c>
      <c r="N110" s="243"/>
      <c r="O110" s="243"/>
      <c r="P110" s="243"/>
      <c r="Q110" s="2344"/>
      <c r="R110" s="243"/>
      <c r="S110" s="243"/>
      <c r="T110" s="243"/>
      <c r="U110" s="243"/>
      <c r="V110" s="243"/>
      <c r="W110" s="243"/>
      <c r="X110" s="243"/>
      <c r="Y110" s="243"/>
      <c r="AA110" s="3384"/>
      <c r="AB110" s="2301" t="str">
        <f>IF(ISBLANK(AC110),"",LARGE(AB95:AB109,1)+1)</f>
        <v/>
      </c>
      <c r="AC110" s="2318"/>
      <c r="AD110" s="2318"/>
      <c r="AE110" s="2318"/>
      <c r="AF110" s="2318"/>
      <c r="AG110" s="2318"/>
      <c r="AH110" s="2319" t="str">
        <f>IF(ISBLANK(AJ110),"",LARGE(AH95:AH109,1)+1)</f>
        <v/>
      </c>
      <c r="AI110" s="2320"/>
      <c r="AJ110" s="2320"/>
      <c r="AK110" s="2320"/>
      <c r="AL110" s="2321"/>
      <c r="AO110" s="245"/>
      <c r="AP110" s="245"/>
      <c r="AQ110" s="245"/>
      <c r="AR110" s="245"/>
      <c r="AS110" s="245"/>
      <c r="AT110" s="245"/>
    </row>
    <row r="111" spans="1:46" ht="15" customHeight="1">
      <c r="A111" s="3532"/>
      <c r="B111" s="2422"/>
      <c r="C111" s="2401"/>
      <c r="D111" s="2233"/>
      <c r="E111" s="2430" t="s">
        <v>6844</v>
      </c>
      <c r="F111" s="3528">
        <f>SUM(H111:L111)</f>
        <v>30.0975</v>
      </c>
      <c r="G111" s="3529"/>
      <c r="H111" s="2132">
        <f>H109-(H109*F110%)</f>
        <v>9.7500000000000003E-2</v>
      </c>
      <c r="I111" s="2132">
        <f>I109-(I109*F110%)</f>
        <v>7.5</v>
      </c>
      <c r="J111" s="2132">
        <f>J109-(J109*F110%)</f>
        <v>7.5</v>
      </c>
      <c r="K111" s="2132">
        <f>K109-(K109*F110%)</f>
        <v>7.5</v>
      </c>
      <c r="L111" s="2138">
        <f>L109-(L109*F110%)</f>
        <v>7.5</v>
      </c>
      <c r="N111" s="243"/>
      <c r="O111" s="243"/>
      <c r="P111" s="243"/>
      <c r="Q111" s="2344"/>
      <c r="R111" s="243"/>
      <c r="S111" s="243"/>
      <c r="T111" s="243"/>
      <c r="U111" s="243"/>
      <c r="V111" s="243"/>
      <c r="W111" s="243"/>
      <c r="X111" s="243"/>
      <c r="Y111" s="243"/>
      <c r="AA111" s="3384"/>
      <c r="AB111" s="2301" t="str">
        <f>IF(ISBLANK(AC111),"",LARGE(AB95:AB110,1)+1)</f>
        <v/>
      </c>
      <c r="AC111" s="2322"/>
      <c r="AD111" s="2322"/>
      <c r="AE111" s="2322"/>
      <c r="AF111" s="2323"/>
      <c r="AG111" s="2323"/>
      <c r="AH111" s="2319" t="str">
        <f>IF(ISBLANK(AJ111),"",LARGE(AH95:AH110,1)+1)</f>
        <v/>
      </c>
      <c r="AI111" s="2320"/>
      <c r="AJ111" s="2320"/>
      <c r="AK111" s="2320"/>
      <c r="AL111" s="2321"/>
      <c r="AO111" s="245"/>
      <c r="AP111" s="245"/>
      <c r="AQ111" s="245"/>
      <c r="AR111" s="245"/>
      <c r="AS111" s="245"/>
      <c r="AT111" s="245"/>
    </row>
    <row r="112" spans="1:46" ht="15" customHeight="1">
      <c r="A112" s="3532"/>
      <c r="B112" s="2422"/>
      <c r="C112" s="2401"/>
      <c r="D112" s="2233"/>
      <c r="E112" s="2431"/>
      <c r="F112" s="2139"/>
      <c r="G112" s="2139"/>
      <c r="H112" s="2133"/>
      <c r="I112" s="2133"/>
      <c r="J112" s="2133"/>
      <c r="K112" s="2133"/>
      <c r="L112" s="2140"/>
      <c r="N112" s="243"/>
      <c r="O112" s="243"/>
      <c r="P112" s="243"/>
      <c r="Q112" s="2344"/>
      <c r="R112" s="243"/>
      <c r="S112" s="243"/>
      <c r="T112" s="243"/>
      <c r="U112" s="243"/>
      <c r="V112" s="243"/>
      <c r="W112" s="243"/>
      <c r="X112" s="243"/>
      <c r="Y112" s="243"/>
      <c r="AA112" s="3384"/>
      <c r="AB112" s="2302" t="s">
        <v>179</v>
      </c>
      <c r="AC112" s="2302"/>
      <c r="AD112" s="2302"/>
      <c r="AE112" s="2302"/>
      <c r="AF112" s="2324"/>
      <c r="AG112" s="2324"/>
      <c r="AH112" s="2249" t="str">
        <f>IF(ISBLANK(AJ112),"",LARGE(AH95:AH111,1)+1)</f>
        <v/>
      </c>
      <c r="AI112" s="2325"/>
      <c r="AJ112" s="2325"/>
      <c r="AK112" s="2325"/>
      <c r="AL112" s="2326"/>
      <c r="AO112" s="245"/>
      <c r="AP112" s="245"/>
      <c r="AQ112" s="245"/>
      <c r="AR112" s="245"/>
      <c r="AS112" s="245"/>
      <c r="AT112" s="245"/>
    </row>
    <row r="113" spans="1:46" ht="15" customHeight="1" thickBot="1">
      <c r="A113" s="3532"/>
      <c r="B113" s="2403"/>
      <c r="C113" s="2406"/>
      <c r="D113" s="2233"/>
      <c r="E113" s="2425" t="s">
        <v>186</v>
      </c>
      <c r="F113" s="2399"/>
      <c r="G113" s="2389"/>
      <c r="H113" s="2411" t="s">
        <v>185</v>
      </c>
      <c r="I113" s="2368" t="s">
        <v>184</v>
      </c>
      <c r="J113" s="2369" t="s">
        <v>14</v>
      </c>
      <c r="K113" s="2370" t="s">
        <v>183</v>
      </c>
      <c r="L113" s="2129" t="s">
        <v>778</v>
      </c>
      <c r="N113" s="243"/>
      <c r="O113" s="243"/>
      <c r="P113" s="243"/>
      <c r="Q113" s="2344"/>
      <c r="R113" s="243"/>
      <c r="S113" s="243"/>
      <c r="T113" s="243"/>
      <c r="U113" s="243"/>
      <c r="V113" s="243"/>
      <c r="W113" s="243"/>
      <c r="X113" s="243"/>
      <c r="Y113" s="243"/>
      <c r="AA113" s="3385"/>
      <c r="AB113" s="2303">
        <v>8</v>
      </c>
      <c r="AC113" s="2303">
        <v>8</v>
      </c>
      <c r="AD113" s="2303">
        <v>8</v>
      </c>
      <c r="AE113" s="2303">
        <v>8</v>
      </c>
      <c r="AF113" s="2303">
        <v>24</v>
      </c>
      <c r="AG113" s="2303">
        <v>8</v>
      </c>
      <c r="AH113" s="2303">
        <v>8</v>
      </c>
      <c r="AI113" s="2303">
        <v>10</v>
      </c>
      <c r="AJ113" s="2303">
        <v>10</v>
      </c>
      <c r="AK113" s="2303">
        <v>10</v>
      </c>
      <c r="AL113" s="2327">
        <v>9</v>
      </c>
      <c r="AO113" s="245"/>
      <c r="AP113" s="245"/>
      <c r="AQ113" s="245"/>
      <c r="AR113" s="245"/>
      <c r="AS113" s="245"/>
      <c r="AT113" s="245"/>
    </row>
    <row r="114" spans="1:46" ht="15" customHeight="1">
      <c r="A114" s="3532"/>
      <c r="B114" s="2405"/>
      <c r="C114" s="2402"/>
      <c r="D114" s="2233"/>
      <c r="E114" s="2426" t="s">
        <v>6845</v>
      </c>
      <c r="F114" s="3530">
        <f>SUM(H114:L114)</f>
        <v>401</v>
      </c>
      <c r="G114" s="3531"/>
      <c r="H114" s="2412">
        <v>1</v>
      </c>
      <c r="I114" s="2412">
        <v>100</v>
      </c>
      <c r="J114" s="2412">
        <v>100</v>
      </c>
      <c r="K114" s="2412">
        <v>100</v>
      </c>
      <c r="L114" s="2387">
        <v>100</v>
      </c>
      <c r="N114" s="243"/>
      <c r="O114" s="243"/>
      <c r="P114" s="243"/>
      <c r="Q114" s="2344"/>
      <c r="R114" s="243"/>
      <c r="S114" s="243"/>
      <c r="T114" s="243"/>
      <c r="U114" s="243"/>
      <c r="V114" s="243"/>
      <c r="W114" s="243"/>
      <c r="X114" s="243"/>
      <c r="Y114" s="243"/>
      <c r="AA114" s="243"/>
      <c r="AB114" s="243"/>
      <c r="AC114" s="243"/>
      <c r="AD114" s="243"/>
      <c r="AE114" s="243"/>
      <c r="AF114" s="243"/>
      <c r="AG114" s="243"/>
      <c r="AH114" s="243"/>
      <c r="AI114" s="243"/>
      <c r="AJ114" s="243"/>
      <c r="AK114" s="243"/>
      <c r="AL114" s="243"/>
      <c r="AO114" s="245"/>
      <c r="AP114" s="245"/>
      <c r="AQ114" s="245"/>
      <c r="AR114" s="245"/>
      <c r="AS114" s="245"/>
      <c r="AT114" s="245"/>
    </row>
    <row r="115" spans="1:46" ht="15" customHeight="1">
      <c r="A115" s="3532"/>
      <c r="B115" s="2405"/>
      <c r="C115" s="2402"/>
      <c r="D115" s="2233"/>
      <c r="E115" s="2432" t="s">
        <v>6841</v>
      </c>
      <c r="F115" s="2388"/>
      <c r="G115" s="2388"/>
      <c r="H115" s="2415">
        <v>100</v>
      </c>
      <c r="I115" s="2415">
        <v>100</v>
      </c>
      <c r="J115" s="2415">
        <v>100</v>
      </c>
      <c r="K115" s="2415">
        <v>100</v>
      </c>
      <c r="L115" s="2416">
        <v>100</v>
      </c>
      <c r="N115" s="243"/>
      <c r="O115" s="243"/>
      <c r="P115" s="243"/>
      <c r="Q115" s="2344"/>
      <c r="R115" s="243"/>
      <c r="S115" s="243"/>
      <c r="T115" s="243"/>
      <c r="U115" s="243"/>
      <c r="V115" s="243"/>
      <c r="W115" s="243"/>
      <c r="X115" s="243"/>
      <c r="Y115" s="243"/>
      <c r="AA115" s="243"/>
      <c r="AB115" s="243"/>
      <c r="AC115" s="243"/>
      <c r="AD115" s="2344"/>
      <c r="AE115" s="243"/>
      <c r="AF115" s="243"/>
      <c r="AG115" s="243"/>
      <c r="AH115" s="243"/>
      <c r="AI115" s="243"/>
      <c r="AJ115" s="243"/>
      <c r="AK115" s="243"/>
      <c r="AL115" s="243"/>
      <c r="AO115" s="245"/>
      <c r="AP115" s="245"/>
      <c r="AQ115" s="245"/>
      <c r="AR115" s="245"/>
      <c r="AS115" s="245"/>
      <c r="AT115" s="245"/>
    </row>
    <row r="116" spans="1:46" ht="15" customHeight="1">
      <c r="A116" s="3532"/>
      <c r="B116" s="2422"/>
      <c r="C116" s="2401"/>
      <c r="D116" s="2233"/>
      <c r="E116" s="2428" t="s">
        <v>6844</v>
      </c>
      <c r="F116" s="3397">
        <f>SUM(H116:L116)</f>
        <v>40.1</v>
      </c>
      <c r="G116" s="3398"/>
      <c r="H116" s="2130">
        <f>(H115*H114)/1000</f>
        <v>0.1</v>
      </c>
      <c r="I116" s="2130">
        <f t="shared" ref="I116" si="17">(I115*I114)/1000</f>
        <v>10</v>
      </c>
      <c r="J116" s="2130">
        <f t="shared" ref="J116" si="18">(J115*J114)/1000</f>
        <v>10</v>
      </c>
      <c r="K116" s="2130">
        <f t="shared" ref="K116" si="19">(K115*K114)/1000</f>
        <v>10</v>
      </c>
      <c r="L116" s="2136">
        <f t="shared" ref="L116" si="20">(L115*L114)/1000</f>
        <v>10</v>
      </c>
      <c r="N116" s="243"/>
      <c r="O116" s="243"/>
      <c r="P116" s="243"/>
      <c r="Q116" s="2344"/>
      <c r="R116" s="243"/>
      <c r="S116" s="243"/>
      <c r="T116" s="243"/>
      <c r="U116" s="243"/>
      <c r="V116" s="243"/>
      <c r="W116" s="243"/>
      <c r="X116" s="243"/>
      <c r="Y116" s="243"/>
      <c r="AA116" s="243"/>
      <c r="AB116" s="243"/>
      <c r="AC116" s="243"/>
      <c r="AD116" s="2344"/>
      <c r="AE116" s="243"/>
      <c r="AF116" s="243"/>
      <c r="AG116" s="243"/>
      <c r="AH116" s="243"/>
      <c r="AI116" s="243"/>
      <c r="AJ116" s="243"/>
      <c r="AK116" s="243"/>
      <c r="AL116" s="243"/>
      <c r="AO116" s="245"/>
      <c r="AP116" s="245"/>
      <c r="AQ116" s="245"/>
      <c r="AR116" s="245"/>
      <c r="AS116" s="245"/>
      <c r="AT116" s="245"/>
    </row>
    <row r="117" spans="1:46" ht="15" customHeight="1">
      <c r="A117" s="3532"/>
      <c r="B117" s="2423"/>
      <c r="C117" s="2404"/>
      <c r="D117" s="2233"/>
      <c r="E117" s="2429" t="s">
        <v>187</v>
      </c>
      <c r="F117" s="3526">
        <v>25</v>
      </c>
      <c r="G117" s="3527"/>
      <c r="H117" s="2131">
        <f>H118-H116</f>
        <v>3.3333333333333354E-2</v>
      </c>
      <c r="I117" s="2131">
        <f t="shared" ref="I117:L117" si="21">I118-I116</f>
        <v>3.3333333333333339</v>
      </c>
      <c r="J117" s="2131">
        <f t="shared" si="21"/>
        <v>3.3333333333333339</v>
      </c>
      <c r="K117" s="2131">
        <f t="shared" si="21"/>
        <v>3.3333333333333339</v>
      </c>
      <c r="L117" s="2137">
        <f t="shared" si="21"/>
        <v>3.3333333333333339</v>
      </c>
      <c r="N117" s="243"/>
      <c r="O117" s="243"/>
      <c r="P117" s="243"/>
      <c r="Q117" s="2344"/>
      <c r="R117" s="243"/>
      <c r="S117" s="243"/>
      <c r="T117" s="243"/>
      <c r="U117" s="243"/>
      <c r="V117" s="243"/>
      <c r="W117" s="243"/>
      <c r="X117" s="243"/>
      <c r="Y117" s="243"/>
      <c r="AA117" s="243"/>
      <c r="AB117" s="243"/>
      <c r="AC117" s="243"/>
      <c r="AD117" s="2344"/>
      <c r="AE117" s="243"/>
      <c r="AF117" s="243"/>
      <c r="AG117" s="243"/>
      <c r="AH117" s="243"/>
      <c r="AI117" s="243"/>
      <c r="AJ117" s="243"/>
      <c r="AK117" s="243"/>
      <c r="AL117" s="243"/>
      <c r="AO117" s="245"/>
      <c r="AP117" s="245"/>
      <c r="AQ117" s="245"/>
      <c r="AR117" s="245"/>
      <c r="AS117" s="245"/>
      <c r="AT117" s="245"/>
    </row>
    <row r="118" spans="1:46" ht="15" customHeight="1">
      <c r="A118" s="3532"/>
      <c r="B118" s="2422"/>
      <c r="C118" s="2401"/>
      <c r="D118" s="2233"/>
      <c r="E118" s="2430" t="s">
        <v>6843</v>
      </c>
      <c r="F118" s="3528">
        <f>SUM(H118:L118)</f>
        <v>53.466666666666669</v>
      </c>
      <c r="G118" s="3529"/>
      <c r="H118" s="2417">
        <f>H116/(100-F117)*100</f>
        <v>0.13333333333333336</v>
      </c>
      <c r="I118" s="2417">
        <f>I116/(100-F117)*100</f>
        <v>13.333333333333334</v>
      </c>
      <c r="J118" s="2132">
        <f>J116/(100-F117)*100</f>
        <v>13.333333333333334</v>
      </c>
      <c r="K118" s="2132">
        <f>K116/(100-F117)*100</f>
        <v>13.333333333333334</v>
      </c>
      <c r="L118" s="2138">
        <f>L116/(100-F117)*100</f>
        <v>13.333333333333334</v>
      </c>
      <c r="N118" s="243"/>
      <c r="O118" s="243"/>
      <c r="P118" s="243"/>
      <c r="Q118" s="2344"/>
      <c r="R118" s="243"/>
      <c r="S118" s="243"/>
      <c r="T118" s="243"/>
      <c r="U118" s="243"/>
      <c r="V118" s="243"/>
      <c r="W118" s="243"/>
      <c r="X118" s="243"/>
      <c r="Y118" s="243"/>
      <c r="AA118" s="243"/>
      <c r="AB118" s="243"/>
      <c r="AC118" s="243"/>
      <c r="AD118" s="2344"/>
      <c r="AE118" s="243"/>
      <c r="AF118" s="243"/>
      <c r="AG118" s="243"/>
      <c r="AH118" s="243"/>
      <c r="AI118" s="243"/>
      <c r="AJ118" s="243"/>
      <c r="AK118" s="243"/>
      <c r="AL118" s="243"/>
      <c r="AO118" s="245"/>
      <c r="AP118" s="245"/>
      <c r="AQ118" s="245"/>
      <c r="AR118" s="245"/>
      <c r="AS118" s="245"/>
      <c r="AT118" s="245"/>
    </row>
    <row r="119" spans="1:46" ht="15" customHeight="1">
      <c r="A119" s="3532"/>
      <c r="B119" s="2422"/>
      <c r="C119" s="2401"/>
      <c r="D119" s="2233"/>
      <c r="E119" s="2433"/>
      <c r="F119" s="2139"/>
      <c r="G119" s="2139"/>
      <c r="H119" s="2133"/>
      <c r="I119" s="2133"/>
      <c r="J119" s="2133"/>
      <c r="K119" s="2133"/>
      <c r="L119" s="2140"/>
      <c r="N119" s="243"/>
      <c r="O119" s="243"/>
      <c r="P119" s="243"/>
      <c r="Q119" s="2344"/>
      <c r="R119" s="243"/>
      <c r="S119" s="243"/>
      <c r="T119" s="243"/>
      <c r="U119" s="243"/>
      <c r="V119" s="243"/>
      <c r="W119" s="243"/>
      <c r="X119" s="243"/>
      <c r="Y119" s="243"/>
      <c r="AA119" s="243"/>
      <c r="AB119" s="243"/>
      <c r="AC119" s="243"/>
      <c r="AD119" s="2344"/>
      <c r="AE119" s="243"/>
      <c r="AF119" s="243"/>
      <c r="AG119" s="243"/>
      <c r="AH119" s="243"/>
      <c r="AI119" s="243"/>
      <c r="AJ119" s="243"/>
      <c r="AK119" s="243"/>
      <c r="AL119" s="243"/>
      <c r="AO119" s="245"/>
      <c r="AP119" s="245"/>
      <c r="AQ119" s="245"/>
      <c r="AR119" s="245"/>
      <c r="AS119" s="245"/>
      <c r="AT119" s="245"/>
    </row>
    <row r="120" spans="1:46" ht="15" customHeight="1" thickBot="1">
      <c r="A120" s="3533"/>
      <c r="B120" s="2424"/>
      <c r="C120" s="2410"/>
      <c r="D120" s="2410"/>
      <c r="E120" s="2434" t="s">
        <v>6899</v>
      </c>
      <c r="F120" s="2418"/>
      <c r="G120" s="2418"/>
      <c r="H120" s="2418"/>
      <c r="I120" s="2418"/>
      <c r="J120" s="2418"/>
      <c r="K120" s="2418"/>
      <c r="L120" s="2419"/>
      <c r="N120" s="243"/>
      <c r="O120" s="243"/>
      <c r="P120" s="243"/>
      <c r="Q120" s="2344"/>
      <c r="R120" s="243"/>
      <c r="S120" s="243"/>
      <c r="T120" s="243"/>
      <c r="U120" s="243"/>
      <c r="V120" s="243"/>
      <c r="W120" s="243"/>
      <c r="X120" s="243"/>
      <c r="Y120" s="243"/>
      <c r="AA120" s="243"/>
      <c r="AB120" s="243"/>
      <c r="AC120" s="243"/>
      <c r="AD120" s="2344"/>
      <c r="AE120" s="243"/>
      <c r="AF120" s="243"/>
      <c r="AG120" s="243"/>
      <c r="AH120" s="243"/>
      <c r="AI120" s="243"/>
      <c r="AJ120" s="243"/>
      <c r="AK120" s="243"/>
      <c r="AL120" s="243"/>
      <c r="AO120" s="245"/>
      <c r="AP120" s="245"/>
      <c r="AQ120" s="245"/>
      <c r="AR120" s="245"/>
      <c r="AS120" s="245"/>
      <c r="AT120" s="245"/>
    </row>
    <row r="121" spans="1:46" ht="12.75" customHeight="1">
      <c r="D121" s="2344"/>
      <c r="N121" s="243"/>
      <c r="O121" s="243"/>
      <c r="P121" s="243"/>
      <c r="Q121" s="2344"/>
      <c r="R121" s="243"/>
      <c r="S121" s="243"/>
      <c r="T121" s="243"/>
      <c r="U121" s="243"/>
      <c r="V121" s="243"/>
      <c r="W121" s="243"/>
      <c r="X121" s="243"/>
      <c r="Y121" s="243"/>
      <c r="AA121" s="243"/>
      <c r="AB121" s="243"/>
      <c r="AC121" s="243"/>
      <c r="AD121" s="2344"/>
      <c r="AE121" s="243"/>
      <c r="AF121" s="243"/>
      <c r="AG121" s="243"/>
      <c r="AH121" s="243"/>
      <c r="AI121" s="243"/>
      <c r="AJ121" s="243"/>
      <c r="AK121" s="243"/>
      <c r="AL121" s="243"/>
      <c r="AO121" s="245"/>
      <c r="AP121" s="245"/>
      <c r="AQ121" s="245"/>
      <c r="AR121" s="245"/>
      <c r="AS121" s="245"/>
      <c r="AT121" s="245"/>
    </row>
    <row r="122" spans="1:46" ht="13.5" customHeight="1" thickBot="1">
      <c r="D122" s="2344"/>
      <c r="N122" s="243"/>
      <c r="O122" s="243"/>
      <c r="P122" s="243"/>
      <c r="Q122" s="2344"/>
      <c r="R122" s="243"/>
      <c r="S122" s="243"/>
      <c r="T122" s="243"/>
      <c r="U122" s="243"/>
      <c r="V122" s="243"/>
      <c r="W122" s="243"/>
      <c r="X122" s="243"/>
      <c r="Y122" s="243"/>
      <c r="AA122" s="243"/>
      <c r="AB122" s="243"/>
      <c r="AC122" s="243"/>
      <c r="AD122" s="2344"/>
      <c r="AE122" s="243"/>
      <c r="AF122" s="243"/>
      <c r="AG122" s="243"/>
      <c r="AH122" s="243"/>
      <c r="AI122" s="243"/>
      <c r="AJ122" s="243"/>
      <c r="AK122" s="243"/>
      <c r="AL122" s="243"/>
      <c r="AO122" s="245"/>
      <c r="AP122" s="245"/>
      <c r="AQ122" s="245"/>
      <c r="AR122" s="245"/>
      <c r="AS122" s="245"/>
      <c r="AT122" s="245"/>
    </row>
    <row r="123" spans="1:46" ht="12.75" customHeight="1">
      <c r="A123" s="3514" t="s">
        <v>62</v>
      </c>
      <c r="B123" s="3517" t="s">
        <v>163</v>
      </c>
      <c r="C123" s="3517"/>
      <c r="D123" s="3517"/>
      <c r="E123" s="3517"/>
      <c r="F123" s="3517"/>
      <c r="G123" s="3517"/>
      <c r="H123" s="3517"/>
      <c r="I123" s="3517"/>
      <c r="J123" s="3517"/>
      <c r="K123" s="3517"/>
      <c r="L123" s="3518"/>
      <c r="N123" s="243"/>
      <c r="O123" s="243"/>
      <c r="P123" s="243"/>
      <c r="Q123" s="2344"/>
      <c r="R123" s="243"/>
      <c r="S123" s="243"/>
      <c r="T123" s="243"/>
      <c r="U123" s="243"/>
      <c r="V123" s="243"/>
      <c r="W123" s="243"/>
      <c r="X123" s="243"/>
      <c r="Y123" s="243"/>
      <c r="AA123" s="243"/>
      <c r="AB123" s="243"/>
      <c r="AC123" s="243"/>
      <c r="AD123" s="2344"/>
      <c r="AE123" s="243"/>
      <c r="AF123" s="243"/>
      <c r="AG123" s="243"/>
      <c r="AH123" s="243"/>
      <c r="AI123" s="243"/>
      <c r="AJ123" s="243"/>
      <c r="AK123" s="243"/>
      <c r="AL123" s="243"/>
      <c r="AO123" s="245"/>
      <c r="AP123" s="245"/>
      <c r="AQ123" s="245"/>
      <c r="AR123" s="245"/>
      <c r="AS123" s="245"/>
      <c r="AT123" s="245"/>
    </row>
    <row r="124" spans="1:46" ht="12.75" customHeight="1">
      <c r="A124" s="3515"/>
      <c r="B124" s="3512" t="s">
        <v>55</v>
      </c>
      <c r="C124" s="3512"/>
      <c r="D124" s="3512"/>
      <c r="E124" s="3512"/>
      <c r="F124" s="3512"/>
      <c r="G124" s="3512"/>
      <c r="H124" s="3512"/>
      <c r="I124" s="3512"/>
      <c r="J124" s="3512"/>
      <c r="K124" s="3512"/>
      <c r="L124" s="3513"/>
      <c r="N124" s="243"/>
      <c r="O124" s="243"/>
      <c r="P124" s="243"/>
      <c r="Q124" s="2344"/>
      <c r="R124" s="243"/>
      <c r="S124" s="243"/>
      <c r="T124" s="243"/>
      <c r="U124" s="243"/>
      <c r="V124" s="243"/>
      <c r="W124" s="243"/>
      <c r="X124" s="243"/>
      <c r="Y124" s="243"/>
      <c r="AA124" s="243"/>
      <c r="AB124" s="243"/>
      <c r="AC124" s="243"/>
      <c r="AD124" s="2344"/>
      <c r="AE124" s="243"/>
      <c r="AF124" s="243"/>
      <c r="AG124" s="243"/>
      <c r="AH124" s="243"/>
      <c r="AI124" s="243"/>
      <c r="AJ124" s="243"/>
      <c r="AK124" s="243"/>
      <c r="AL124" s="243"/>
      <c r="AO124" s="245"/>
      <c r="AP124" s="245"/>
      <c r="AQ124" s="245"/>
      <c r="AR124" s="245"/>
    </row>
    <row r="125" spans="1:46" ht="12.75" customHeight="1">
      <c r="A125" s="3516" t="str">
        <f>B123</f>
        <v>ORGANISATION RAISONNÉE DU TRAVAIL</v>
      </c>
      <c r="B125" s="3512"/>
      <c r="C125" s="3512"/>
      <c r="D125" s="3512"/>
      <c r="E125" s="3512"/>
      <c r="F125" s="3512"/>
      <c r="G125" s="3512"/>
      <c r="H125" s="3512"/>
      <c r="I125" s="3512"/>
      <c r="J125" s="3512"/>
      <c r="K125" s="3512"/>
      <c r="L125" s="3513"/>
      <c r="N125" s="243"/>
      <c r="O125" s="243"/>
      <c r="P125" s="243"/>
      <c r="Q125" s="2344"/>
      <c r="R125" s="243"/>
      <c r="S125" s="243"/>
      <c r="T125" s="243"/>
      <c r="U125" s="243"/>
      <c r="V125" s="243"/>
      <c r="W125" s="243"/>
      <c r="X125" s="243"/>
      <c r="Y125" s="243"/>
      <c r="AA125" s="243"/>
      <c r="AB125" s="243"/>
      <c r="AC125" s="243"/>
      <c r="AD125" s="2344"/>
      <c r="AE125" s="243"/>
      <c r="AF125" s="243"/>
      <c r="AG125" s="243"/>
      <c r="AH125" s="243"/>
      <c r="AI125" s="243"/>
      <c r="AJ125" s="243"/>
      <c r="AK125" s="243"/>
      <c r="AL125" s="243"/>
      <c r="AO125" s="245"/>
      <c r="AP125" s="245"/>
      <c r="AQ125" s="245"/>
      <c r="AR125" s="245"/>
    </row>
    <row r="126" spans="1:46" ht="12.75" customHeight="1">
      <c r="A126" s="3516"/>
      <c r="B126" s="3512" t="s">
        <v>154</v>
      </c>
      <c r="C126" s="3512"/>
      <c r="D126" s="3512"/>
      <c r="E126" s="3512"/>
      <c r="F126" s="3512"/>
      <c r="G126" s="3512"/>
      <c r="H126" s="3512"/>
      <c r="I126" s="3512"/>
      <c r="J126" s="3512"/>
      <c r="K126" s="3512"/>
      <c r="L126" s="3513"/>
      <c r="N126" s="243"/>
      <c r="O126" s="243"/>
      <c r="P126" s="243"/>
      <c r="Q126" s="2344"/>
      <c r="R126" s="243"/>
      <c r="S126" s="243"/>
      <c r="T126" s="243"/>
      <c r="U126" s="243"/>
      <c r="V126" s="243"/>
      <c r="W126" s="243"/>
      <c r="X126" s="243"/>
      <c r="Y126" s="243"/>
      <c r="AA126" s="243"/>
      <c r="AB126" s="243"/>
      <c r="AC126" s="243"/>
      <c r="AD126" s="2344"/>
      <c r="AE126" s="243"/>
      <c r="AF126" s="243"/>
      <c r="AG126" s="243"/>
      <c r="AH126" s="243"/>
      <c r="AI126" s="243"/>
      <c r="AJ126" s="243"/>
      <c r="AK126" s="243"/>
      <c r="AL126" s="243"/>
      <c r="AO126" s="245"/>
      <c r="AP126" s="245"/>
      <c r="AQ126" s="245"/>
      <c r="AR126" s="245"/>
      <c r="AS126" s="245"/>
      <c r="AT126" s="245"/>
    </row>
    <row r="127" spans="1:46">
      <c r="A127" s="3516"/>
      <c r="B127" s="3512"/>
      <c r="C127" s="3512"/>
      <c r="D127" s="3512"/>
      <c r="E127" s="3512"/>
      <c r="F127" s="3512"/>
      <c r="G127" s="3512"/>
      <c r="H127" s="3512"/>
      <c r="I127" s="3512"/>
      <c r="J127" s="3512"/>
      <c r="K127" s="3512"/>
      <c r="L127" s="3513"/>
      <c r="N127" s="243"/>
      <c r="O127" s="243"/>
      <c r="P127" s="243"/>
      <c r="Q127" s="2344"/>
      <c r="R127" s="243"/>
      <c r="S127" s="243"/>
      <c r="T127" s="243"/>
      <c r="U127" s="243"/>
      <c r="V127" s="243"/>
      <c r="W127" s="243"/>
      <c r="X127" s="243"/>
      <c r="Y127" s="243"/>
      <c r="AA127" s="243"/>
      <c r="AB127" s="243"/>
      <c r="AC127" s="243"/>
      <c r="AD127" s="2344"/>
      <c r="AE127" s="243"/>
      <c r="AF127" s="243"/>
      <c r="AG127" s="243"/>
      <c r="AH127" s="243"/>
      <c r="AI127" s="243"/>
      <c r="AJ127" s="243"/>
      <c r="AK127" s="243"/>
      <c r="AL127" s="243"/>
      <c r="AO127" s="245"/>
      <c r="AP127" s="245"/>
      <c r="AQ127" s="245"/>
      <c r="AR127" s="245"/>
      <c r="AS127" s="245"/>
      <c r="AT127" s="245"/>
    </row>
    <row r="128" spans="1:46" ht="18.75" customHeight="1">
      <c r="A128" s="3516"/>
      <c r="B128" s="2838" t="s">
        <v>56</v>
      </c>
      <c r="C128" s="3519" t="s">
        <v>180</v>
      </c>
      <c r="D128" s="3519"/>
      <c r="E128" s="3519"/>
      <c r="F128" s="3519"/>
      <c r="G128" s="3519"/>
      <c r="H128" s="3519"/>
      <c r="I128" s="3519"/>
      <c r="J128" s="3519"/>
      <c r="K128" s="3519"/>
      <c r="L128" s="3520"/>
      <c r="N128" s="243"/>
      <c r="O128" s="243"/>
      <c r="P128" s="243"/>
      <c r="Q128" s="2344"/>
      <c r="R128" s="243"/>
      <c r="S128" s="243"/>
      <c r="T128" s="243"/>
      <c r="U128" s="243"/>
      <c r="V128" s="243"/>
      <c r="W128" s="243"/>
      <c r="X128" s="243"/>
      <c r="Y128" s="243"/>
      <c r="AA128" s="243"/>
      <c r="AB128" s="243"/>
      <c r="AC128" s="243"/>
      <c r="AD128" s="2344"/>
      <c r="AE128" s="243"/>
      <c r="AF128" s="243"/>
      <c r="AG128" s="243"/>
      <c r="AH128" s="243"/>
      <c r="AI128" s="243"/>
      <c r="AJ128" s="243"/>
      <c r="AK128" s="243"/>
      <c r="AL128" s="243"/>
      <c r="AO128" s="245"/>
      <c r="AP128" s="245"/>
      <c r="AQ128" s="245"/>
      <c r="AR128" s="245"/>
      <c r="AS128" s="245"/>
      <c r="AT128" s="245"/>
    </row>
    <row r="129" spans="1:46" ht="15.75">
      <c r="A129" s="3516"/>
      <c r="B129" s="2839" t="str">
        <f ca="1">MID(CELL("filename",B129),FIND("[",CELL("filename",B129)),300)</f>
        <v>[FP.12.colonnes.B.xlsx]Modèles.de.Postits</v>
      </c>
      <c r="C129" s="2818"/>
      <c r="D129" s="2819"/>
      <c r="E129" s="44"/>
      <c r="F129" s="2819"/>
      <c r="G129" s="2819"/>
      <c r="H129" s="44"/>
      <c r="I129" s="44"/>
      <c r="J129" s="44"/>
      <c r="K129" s="44"/>
      <c r="L129" s="45"/>
      <c r="N129" s="243"/>
      <c r="O129" s="243"/>
      <c r="P129" s="243"/>
      <c r="Q129" s="2344"/>
      <c r="R129" s="243"/>
      <c r="S129" s="243"/>
      <c r="T129" s="243"/>
      <c r="U129" s="243"/>
      <c r="V129" s="243"/>
      <c r="W129" s="243"/>
      <c r="X129" s="243"/>
      <c r="Y129" s="243"/>
      <c r="AA129" s="243"/>
      <c r="AB129" s="243"/>
      <c r="AC129" s="243"/>
      <c r="AD129" s="2344"/>
      <c r="AE129" s="243"/>
      <c r="AF129" s="243"/>
      <c r="AG129" s="243"/>
      <c r="AH129" s="243"/>
      <c r="AI129" s="243"/>
      <c r="AJ129" s="243"/>
      <c r="AK129" s="243"/>
      <c r="AL129" s="243"/>
      <c r="AO129" s="245"/>
      <c r="AP129" s="245"/>
      <c r="AQ129" s="245"/>
      <c r="AR129" s="245"/>
      <c r="AS129" s="245"/>
      <c r="AT129" s="245"/>
    </row>
    <row r="130" spans="1:46" ht="15">
      <c r="A130" s="3516"/>
      <c r="B130" s="2840">
        <v>0</v>
      </c>
      <c r="C130" s="3521" t="s">
        <v>155</v>
      </c>
      <c r="D130" s="3522"/>
      <c r="E130" s="3522"/>
      <c r="F130" s="3522"/>
      <c r="G130" s="3522"/>
      <c r="H130" s="3522"/>
      <c r="I130" s="3522"/>
      <c r="J130" s="3522"/>
      <c r="K130" s="3522"/>
      <c r="L130" s="3523"/>
      <c r="N130" s="243"/>
      <c r="O130" s="243"/>
      <c r="P130" s="243"/>
      <c r="Q130" s="2344"/>
      <c r="R130" s="243"/>
      <c r="S130" s="243"/>
      <c r="T130" s="243"/>
      <c r="U130" s="243"/>
      <c r="V130" s="243"/>
      <c r="W130" s="243"/>
      <c r="X130" s="243"/>
      <c r="Y130" s="243"/>
      <c r="AA130" s="243"/>
      <c r="AB130" s="243"/>
      <c r="AC130" s="243"/>
      <c r="AD130" s="2344"/>
      <c r="AE130" s="243"/>
      <c r="AF130" s="243"/>
      <c r="AG130" s="243"/>
      <c r="AH130" s="243"/>
      <c r="AI130" s="243"/>
      <c r="AJ130" s="243"/>
      <c r="AK130" s="243"/>
      <c r="AL130" s="243"/>
      <c r="AO130" s="245"/>
      <c r="AP130" s="245"/>
      <c r="AQ130" s="245"/>
      <c r="AR130" s="245"/>
      <c r="AS130" s="245"/>
      <c r="AT130" s="245"/>
    </row>
    <row r="131" spans="1:46" ht="15.75" customHeight="1">
      <c r="A131" s="3516"/>
      <c r="B131" s="2841">
        <f>IF(ISBLANK(C131),"",LARGE(B130:B130,1)+1)</f>
        <v>1</v>
      </c>
      <c r="C131" s="2817" t="s">
        <v>156</v>
      </c>
      <c r="D131" s="2816"/>
      <c r="E131" s="22"/>
      <c r="F131" s="22"/>
      <c r="G131" s="22"/>
      <c r="H131" s="22"/>
      <c r="I131" s="22"/>
      <c r="J131" s="22"/>
      <c r="K131" s="22"/>
      <c r="L131" s="47"/>
      <c r="N131" s="243"/>
      <c r="O131" s="243"/>
      <c r="P131" s="243"/>
      <c r="Q131" s="2344"/>
      <c r="R131" s="243"/>
      <c r="S131" s="243"/>
      <c r="T131" s="243"/>
      <c r="U131" s="243"/>
      <c r="V131" s="243"/>
      <c r="W131" s="243"/>
      <c r="X131" s="243"/>
      <c r="Y131" s="243"/>
      <c r="AA131" s="243"/>
      <c r="AB131" s="243"/>
      <c r="AC131" s="243"/>
      <c r="AD131" s="2344"/>
      <c r="AE131" s="243"/>
      <c r="AF131" s="243"/>
      <c r="AG131" s="243"/>
      <c r="AH131" s="243"/>
      <c r="AI131" s="243"/>
      <c r="AJ131" s="243"/>
      <c r="AK131" s="243"/>
      <c r="AL131" s="243"/>
      <c r="AO131" s="245"/>
      <c r="AP131" s="245"/>
      <c r="AQ131" s="245"/>
      <c r="AR131" s="245"/>
      <c r="AS131" s="245"/>
      <c r="AT131" s="245"/>
    </row>
    <row r="132" spans="1:46" ht="15.75">
      <c r="A132" s="3516"/>
      <c r="B132" s="2842">
        <f>IF(ISBLANK(C132),"",LARGE(B130:B131,1)+1)</f>
        <v>2</v>
      </c>
      <c r="C132" s="2817" t="s">
        <v>157</v>
      </c>
      <c r="D132" s="2816"/>
      <c r="E132" s="22"/>
      <c r="F132" s="22"/>
      <c r="G132" s="22"/>
      <c r="H132" s="22"/>
      <c r="I132" s="22"/>
      <c r="J132" s="22"/>
      <c r="K132" s="22"/>
      <c r="L132" s="47"/>
      <c r="N132" s="243"/>
      <c r="O132" s="243"/>
      <c r="P132" s="243"/>
      <c r="Q132" s="2344"/>
      <c r="R132" s="243"/>
      <c r="S132" s="243"/>
      <c r="T132" s="243"/>
      <c r="U132" s="243"/>
      <c r="V132" s="243"/>
      <c r="W132" s="243"/>
      <c r="X132" s="243"/>
      <c r="Y132" s="243"/>
      <c r="AA132" s="243"/>
      <c r="AB132" s="243"/>
      <c r="AC132" s="243"/>
      <c r="AD132" s="2344"/>
      <c r="AE132" s="243"/>
      <c r="AF132" s="243"/>
      <c r="AG132" s="243"/>
      <c r="AH132" s="243"/>
      <c r="AI132" s="243"/>
      <c r="AJ132" s="243"/>
      <c r="AK132" s="243"/>
      <c r="AL132" s="243"/>
      <c r="AO132" s="245"/>
      <c r="AP132" s="245"/>
      <c r="AQ132" s="245"/>
      <c r="AR132" s="245"/>
      <c r="AS132" s="245"/>
      <c r="AT132" s="245"/>
    </row>
    <row r="133" spans="1:46" ht="15.75">
      <c r="A133" s="3516"/>
      <c r="B133" s="2842">
        <f>IF(ISBLANK(C133),"",LARGE(B130:B132,1)+1)</f>
        <v>3</v>
      </c>
      <c r="C133" s="2817" t="s">
        <v>158</v>
      </c>
      <c r="D133" s="2816"/>
      <c r="E133" s="22"/>
      <c r="F133" s="22"/>
      <c r="G133" s="22"/>
      <c r="H133" s="22"/>
      <c r="I133" s="22"/>
      <c r="J133" s="22"/>
      <c r="K133" s="22"/>
      <c r="L133" s="47"/>
      <c r="N133" s="243"/>
      <c r="O133" s="243"/>
      <c r="P133" s="243"/>
      <c r="Q133" s="2344"/>
      <c r="R133" s="243"/>
      <c r="S133" s="243"/>
      <c r="T133" s="243"/>
      <c r="U133" s="243"/>
      <c r="V133" s="243"/>
      <c r="W133" s="243"/>
      <c r="X133" s="243"/>
      <c r="Y133" s="243"/>
      <c r="AA133" s="243"/>
      <c r="AB133" s="243"/>
      <c r="AC133" s="243"/>
      <c r="AD133" s="2344"/>
      <c r="AE133" s="243"/>
      <c r="AF133" s="243"/>
      <c r="AG133" s="243"/>
      <c r="AH133" s="243"/>
      <c r="AI133" s="243"/>
      <c r="AJ133" s="243"/>
      <c r="AK133" s="243"/>
      <c r="AL133" s="243"/>
      <c r="AO133" s="245"/>
      <c r="AP133" s="245"/>
      <c r="AQ133" s="245"/>
      <c r="AR133" s="245"/>
      <c r="AS133" s="245"/>
      <c r="AT133" s="245"/>
    </row>
    <row r="134" spans="1:46" ht="15.75">
      <c r="A134" s="3516"/>
      <c r="B134" s="2842">
        <f>IF(ISBLANK(C134),"",LARGE(B130:B133,1)+1)</f>
        <v>4</v>
      </c>
      <c r="C134" s="2817" t="s">
        <v>159</v>
      </c>
      <c r="D134" s="2816"/>
      <c r="E134" s="22"/>
      <c r="F134" s="22"/>
      <c r="G134" s="22"/>
      <c r="H134" s="22"/>
      <c r="I134" s="22"/>
      <c r="J134" s="22"/>
      <c r="K134" s="22"/>
      <c r="L134" s="47"/>
      <c r="N134" s="243"/>
      <c r="O134" s="243"/>
      <c r="P134" s="243"/>
      <c r="Q134" s="2344"/>
      <c r="R134" s="243"/>
      <c r="S134" s="243"/>
      <c r="T134" s="243"/>
      <c r="U134" s="243"/>
      <c r="V134" s="243"/>
      <c r="W134" s="243"/>
      <c r="X134" s="243"/>
      <c r="Y134" s="243"/>
      <c r="AA134" s="243"/>
      <c r="AB134" s="243"/>
      <c r="AC134" s="243"/>
      <c r="AD134" s="2344"/>
      <c r="AE134" s="243"/>
      <c r="AF134" s="243"/>
      <c r="AG134" s="243"/>
      <c r="AH134" s="243"/>
      <c r="AI134" s="243"/>
      <c r="AJ134" s="243"/>
      <c r="AK134" s="243"/>
      <c r="AL134" s="243"/>
      <c r="AO134" s="245"/>
      <c r="AP134" s="245"/>
      <c r="AQ134" s="245"/>
      <c r="AR134" s="245"/>
      <c r="AS134" s="245"/>
      <c r="AT134" s="245"/>
    </row>
    <row r="135" spans="1:46" ht="15.75">
      <c r="A135" s="3516"/>
      <c r="B135" s="2842">
        <f>IF(ISBLANK(C135),"",LARGE(B130:B134,1)+1)</f>
        <v>5</v>
      </c>
      <c r="C135" s="2817" t="s">
        <v>161</v>
      </c>
      <c r="D135" s="2816"/>
      <c r="E135" s="22"/>
      <c r="F135" s="22"/>
      <c r="G135" s="22"/>
      <c r="H135" s="22"/>
      <c r="I135" s="22"/>
      <c r="J135" s="22"/>
      <c r="K135" s="22"/>
      <c r="L135" s="47"/>
      <c r="N135" s="243"/>
      <c r="O135" s="243"/>
      <c r="P135" s="243"/>
      <c r="Q135" s="2344"/>
      <c r="R135" s="243"/>
      <c r="S135" s="243"/>
      <c r="T135" s="243"/>
      <c r="U135" s="243"/>
      <c r="V135" s="243"/>
      <c r="W135" s="243"/>
      <c r="X135" s="243"/>
      <c r="Y135" s="243"/>
      <c r="AA135" s="243"/>
      <c r="AB135" s="243"/>
      <c r="AC135" s="243"/>
      <c r="AD135" s="2344"/>
      <c r="AE135" s="243"/>
      <c r="AF135" s="243"/>
      <c r="AG135" s="243"/>
      <c r="AH135" s="243"/>
      <c r="AI135" s="243"/>
      <c r="AJ135" s="243"/>
      <c r="AK135" s="243"/>
      <c r="AL135" s="243"/>
      <c r="AO135" s="245"/>
      <c r="AP135" s="245"/>
      <c r="AQ135" s="245"/>
      <c r="AR135" s="245"/>
      <c r="AS135" s="245"/>
      <c r="AT135" s="245"/>
    </row>
    <row r="136" spans="1:46" ht="15.75">
      <c r="A136" s="3516"/>
      <c r="B136" s="2842">
        <f>IF(ISBLANK(C136),"",LARGE(B130:B135,1)+1)</f>
        <v>6</v>
      </c>
      <c r="C136" s="2817" t="s">
        <v>162</v>
      </c>
      <c r="D136" s="2816"/>
      <c r="E136" s="22"/>
      <c r="F136" s="22"/>
      <c r="G136" s="22"/>
      <c r="H136" s="22"/>
      <c r="I136" s="22"/>
      <c r="J136" s="22"/>
      <c r="K136" s="22"/>
      <c r="L136" s="47"/>
      <c r="N136" s="243"/>
      <c r="O136" s="243"/>
      <c r="P136" s="243"/>
      <c r="Q136" s="2344"/>
      <c r="R136" s="243"/>
      <c r="S136" s="243"/>
      <c r="T136" s="243"/>
      <c r="U136" s="243"/>
      <c r="V136" s="243"/>
      <c r="W136" s="243"/>
      <c r="X136" s="243"/>
      <c r="Y136" s="243"/>
      <c r="AA136" s="243"/>
      <c r="AB136" s="243"/>
      <c r="AC136" s="243"/>
      <c r="AD136" s="2344"/>
      <c r="AE136" s="243"/>
      <c r="AF136" s="243"/>
      <c r="AG136" s="243"/>
      <c r="AH136" s="243"/>
      <c r="AI136" s="243"/>
      <c r="AJ136" s="243"/>
      <c r="AK136" s="243"/>
      <c r="AL136" s="243"/>
      <c r="AO136" s="245"/>
      <c r="AP136" s="245"/>
      <c r="AQ136" s="245"/>
      <c r="AR136" s="245"/>
      <c r="AS136" s="245"/>
      <c r="AT136" s="245"/>
    </row>
    <row r="137" spans="1:46" ht="15.75">
      <c r="A137" s="3516"/>
      <c r="B137" s="2842" t="str">
        <f>IF(ISBLANK(C137),"",LARGE(B130:B136,1)+1)</f>
        <v/>
      </c>
      <c r="C137" s="2820"/>
      <c r="D137" s="2821"/>
      <c r="E137" s="3524" t="s">
        <v>163</v>
      </c>
      <c r="F137" s="3524"/>
      <c r="G137" s="3524"/>
      <c r="H137" s="3524"/>
      <c r="I137" s="3524"/>
      <c r="J137" s="3524"/>
      <c r="K137" s="3524"/>
      <c r="L137" s="3525"/>
      <c r="N137" s="243"/>
      <c r="O137" s="243"/>
      <c r="P137" s="243"/>
      <c r="Q137" s="2344"/>
      <c r="R137" s="243"/>
      <c r="S137" s="243"/>
      <c r="T137" s="243"/>
      <c r="U137" s="243"/>
      <c r="V137" s="243"/>
      <c r="W137" s="243"/>
      <c r="X137" s="243"/>
      <c r="Y137" s="243"/>
      <c r="AA137" s="243"/>
      <c r="AB137" s="243"/>
      <c r="AC137" s="243"/>
      <c r="AD137" s="2344"/>
      <c r="AE137" s="243"/>
      <c r="AF137" s="243"/>
      <c r="AG137" s="243"/>
      <c r="AH137" s="243"/>
      <c r="AI137" s="243"/>
      <c r="AJ137" s="243"/>
      <c r="AK137" s="243"/>
      <c r="AL137" s="243"/>
      <c r="AO137" s="245"/>
      <c r="AP137" s="245"/>
      <c r="AQ137" s="245"/>
      <c r="AR137" s="245"/>
      <c r="AS137" s="245"/>
      <c r="AT137" s="245"/>
    </row>
    <row r="138" spans="1:46" ht="15.75">
      <c r="A138" s="3516"/>
      <c r="B138" s="2842">
        <f>IF(ISBLANK(C138),"",LARGE(B130:B137,1)+1)</f>
        <v>7</v>
      </c>
      <c r="C138" s="2817" t="s">
        <v>164</v>
      </c>
      <c r="D138" s="2816"/>
      <c r="E138" s="22"/>
      <c r="F138" s="22"/>
      <c r="G138" s="22"/>
      <c r="H138" s="22"/>
      <c r="I138" s="22"/>
      <c r="J138" s="22"/>
      <c r="K138" s="22"/>
      <c r="L138" s="37"/>
      <c r="N138" s="243"/>
      <c r="O138" s="243"/>
      <c r="P138" s="243"/>
      <c r="Q138" s="2344"/>
      <c r="R138" s="243"/>
      <c r="S138" s="243"/>
      <c r="T138" s="243"/>
      <c r="U138" s="243"/>
      <c r="V138" s="243"/>
      <c r="W138" s="243"/>
      <c r="X138" s="243"/>
      <c r="Y138" s="243"/>
      <c r="AA138" s="243"/>
      <c r="AB138" s="243"/>
      <c r="AC138" s="243"/>
      <c r="AD138" s="2344"/>
      <c r="AE138" s="243"/>
      <c r="AF138" s="243"/>
      <c r="AG138" s="243"/>
      <c r="AH138" s="243"/>
      <c r="AI138" s="243"/>
      <c r="AJ138" s="243"/>
      <c r="AK138" s="243"/>
      <c r="AL138" s="243"/>
      <c r="AO138" s="245"/>
      <c r="AP138" s="245"/>
      <c r="AQ138" s="245"/>
      <c r="AR138" s="245"/>
      <c r="AS138" s="245"/>
      <c r="AT138" s="245"/>
    </row>
    <row r="139" spans="1:46" ht="15.75">
      <c r="A139" s="3516"/>
      <c r="B139" s="2842">
        <f>IF(ISBLANK(C139),"",LARGE(B130:B138,1)+1)</f>
        <v>8</v>
      </c>
      <c r="C139" s="2817" t="s">
        <v>165</v>
      </c>
      <c r="D139" s="2816"/>
      <c r="E139" s="22"/>
      <c r="F139" s="22"/>
      <c r="G139" s="22"/>
      <c r="H139" s="22"/>
      <c r="I139" s="22"/>
      <c r="J139" s="22"/>
      <c r="K139" s="22"/>
      <c r="L139" s="37"/>
      <c r="N139" s="243"/>
      <c r="O139" s="243"/>
      <c r="P139" s="243"/>
      <c r="Q139" s="2344"/>
      <c r="R139" s="243"/>
      <c r="S139" s="243"/>
      <c r="T139" s="243"/>
      <c r="U139" s="243"/>
      <c r="V139" s="243"/>
      <c r="W139" s="243"/>
      <c r="X139" s="243"/>
      <c r="Y139" s="243"/>
      <c r="AA139" s="243"/>
      <c r="AB139" s="243"/>
      <c r="AC139" s="243"/>
      <c r="AD139" s="2344"/>
      <c r="AE139" s="243"/>
      <c r="AF139" s="243"/>
      <c r="AG139" s="243"/>
      <c r="AH139" s="243"/>
      <c r="AI139" s="243"/>
      <c r="AJ139" s="243"/>
      <c r="AK139" s="243"/>
      <c r="AL139" s="243"/>
      <c r="AO139" s="245"/>
      <c r="AP139" s="245"/>
      <c r="AQ139" s="245"/>
      <c r="AR139" s="245"/>
      <c r="AS139" s="245"/>
      <c r="AT139" s="245"/>
    </row>
    <row r="140" spans="1:46" ht="15.75">
      <c r="A140" s="3516"/>
      <c r="B140" s="2842">
        <f>IF(ISBLANK(C140),"",LARGE(B130:B139,1)+1)</f>
        <v>9</v>
      </c>
      <c r="C140" s="2817" t="s">
        <v>166</v>
      </c>
      <c r="D140" s="2816"/>
      <c r="E140" s="22"/>
      <c r="F140" s="22"/>
      <c r="G140" s="22"/>
      <c r="H140" s="22"/>
      <c r="I140" s="22"/>
      <c r="J140" s="22"/>
      <c r="K140" s="22"/>
      <c r="L140" s="37"/>
      <c r="N140" s="243"/>
      <c r="O140" s="243"/>
      <c r="P140" s="243"/>
      <c r="Q140" s="2344"/>
      <c r="R140" s="243"/>
      <c r="S140" s="243"/>
      <c r="T140" s="243"/>
      <c r="U140" s="243"/>
      <c r="V140" s="243"/>
      <c r="W140" s="243"/>
      <c r="X140" s="243"/>
      <c r="Y140" s="243"/>
      <c r="AA140" s="243"/>
      <c r="AB140" s="243"/>
      <c r="AC140" s="243"/>
      <c r="AD140" s="2344"/>
      <c r="AE140" s="243"/>
      <c r="AF140" s="243"/>
      <c r="AG140" s="243"/>
      <c r="AH140" s="243"/>
      <c r="AI140" s="243"/>
      <c r="AJ140" s="243"/>
      <c r="AK140" s="243"/>
      <c r="AL140" s="243"/>
      <c r="AO140" s="245"/>
      <c r="AP140" s="245"/>
      <c r="AQ140" s="245"/>
      <c r="AR140" s="245"/>
      <c r="AS140" s="245"/>
      <c r="AT140" s="245"/>
    </row>
    <row r="141" spans="1:46" ht="15.75">
      <c r="A141" s="3516"/>
      <c r="B141" s="2842">
        <f>IF(ISBLANK(C141),"",LARGE(B130:B140,1)+1)</f>
        <v>10</v>
      </c>
      <c r="C141" s="2817" t="s">
        <v>167</v>
      </c>
      <c r="D141" s="2816"/>
      <c r="E141" s="22"/>
      <c r="F141" s="22"/>
      <c r="G141" s="22"/>
      <c r="H141" s="22"/>
      <c r="I141" s="22"/>
      <c r="J141" s="22"/>
      <c r="K141" s="22"/>
      <c r="L141" s="37"/>
      <c r="N141" s="243"/>
      <c r="O141" s="243"/>
      <c r="P141" s="243"/>
      <c r="Q141" s="2344"/>
      <c r="R141" s="243"/>
      <c r="S141" s="243"/>
      <c r="T141" s="243"/>
      <c r="U141" s="243"/>
      <c r="V141" s="243"/>
      <c r="W141" s="243"/>
      <c r="X141" s="243"/>
      <c r="Y141" s="243"/>
      <c r="AA141" s="243"/>
      <c r="AB141" s="243"/>
      <c r="AC141" s="243"/>
      <c r="AD141" s="2344"/>
      <c r="AE141" s="243"/>
      <c r="AF141" s="243"/>
      <c r="AG141" s="243"/>
      <c r="AH141" s="243"/>
      <c r="AI141" s="243"/>
      <c r="AJ141" s="243"/>
      <c r="AK141" s="243"/>
      <c r="AL141" s="243"/>
    </row>
    <row r="142" spans="1:46" ht="15.75">
      <c r="A142" s="3516"/>
      <c r="B142" s="2842">
        <f>IF(ISBLANK(C142),"",LARGE(B130:B141,1)+1)</f>
        <v>11</v>
      </c>
      <c r="C142" s="2817" t="s">
        <v>168</v>
      </c>
      <c r="D142" s="2816"/>
      <c r="E142" s="22"/>
      <c r="F142" s="22"/>
      <c r="G142" s="22"/>
      <c r="H142" s="22"/>
      <c r="I142" s="22"/>
      <c r="J142" s="22"/>
      <c r="K142" s="22"/>
      <c r="L142" s="37"/>
      <c r="N142" s="243"/>
      <c r="O142" s="243"/>
      <c r="P142" s="243"/>
      <c r="Q142" s="2344"/>
      <c r="R142" s="243"/>
      <c r="S142" s="243"/>
      <c r="T142" s="243"/>
      <c r="U142" s="243"/>
      <c r="V142" s="243"/>
      <c r="W142" s="243"/>
      <c r="X142" s="243"/>
      <c r="Y142" s="243"/>
      <c r="AA142" s="243"/>
      <c r="AB142" s="243"/>
      <c r="AC142" s="243"/>
      <c r="AD142" s="2344"/>
      <c r="AE142" s="243"/>
      <c r="AF142" s="243"/>
      <c r="AG142" s="243"/>
      <c r="AH142" s="243"/>
      <c r="AI142" s="243"/>
      <c r="AJ142" s="243"/>
      <c r="AK142" s="243"/>
      <c r="AL142" s="243"/>
    </row>
    <row r="143" spans="1:46" ht="15.75">
      <c r="A143" s="3516"/>
      <c r="B143" s="2842">
        <f>IF(ISBLANK(C143),"",LARGE(B130:B142,1)+1)</f>
        <v>12</v>
      </c>
      <c r="C143" s="2817" t="s">
        <v>169</v>
      </c>
      <c r="D143" s="2816"/>
      <c r="E143" s="22"/>
      <c r="F143" s="22"/>
      <c r="G143" s="22"/>
      <c r="H143" s="22"/>
      <c r="I143" s="22"/>
      <c r="J143" s="22"/>
      <c r="K143" s="22"/>
      <c r="L143" s="37"/>
      <c r="N143" s="243"/>
      <c r="O143" s="243"/>
      <c r="P143" s="243"/>
      <c r="Q143" s="2344"/>
      <c r="R143" s="243"/>
      <c r="S143" s="243"/>
      <c r="T143" s="243"/>
      <c r="U143" s="243"/>
      <c r="V143" s="243"/>
      <c r="W143" s="243"/>
      <c r="X143" s="243"/>
      <c r="Y143" s="243"/>
      <c r="AA143" s="243"/>
      <c r="AB143" s="243"/>
      <c r="AC143" s="243"/>
      <c r="AD143" s="2344"/>
      <c r="AE143" s="243"/>
      <c r="AF143" s="243"/>
      <c r="AG143" s="243"/>
      <c r="AH143" s="243"/>
      <c r="AI143" s="243"/>
      <c r="AJ143" s="243"/>
      <c r="AK143" s="243"/>
      <c r="AL143" s="243"/>
    </row>
    <row r="144" spans="1:46" ht="15.75">
      <c r="A144" s="3516"/>
      <c r="B144" s="2842">
        <f>IF(ISBLANK(C144),"",LARGE(B130:B143,1)+1)</f>
        <v>13</v>
      </c>
      <c r="C144" s="2817" t="s">
        <v>170</v>
      </c>
      <c r="D144" s="2816"/>
      <c r="E144" s="22"/>
      <c r="F144" s="22"/>
      <c r="G144" s="22"/>
      <c r="H144" s="22"/>
      <c r="I144" s="22"/>
      <c r="J144" s="22"/>
      <c r="K144" s="22"/>
      <c r="L144" s="37"/>
      <c r="N144" s="243"/>
      <c r="O144" s="243"/>
      <c r="P144" s="243"/>
      <c r="Q144" s="2344"/>
      <c r="R144" s="243"/>
      <c r="S144" s="243"/>
      <c r="T144" s="243"/>
      <c r="U144" s="243"/>
      <c r="V144" s="243"/>
      <c r="W144" s="243"/>
      <c r="X144" s="243"/>
      <c r="Y144" s="243"/>
      <c r="AA144" s="243"/>
      <c r="AB144" s="243"/>
      <c r="AC144" s="243"/>
      <c r="AD144" s="2344"/>
      <c r="AE144" s="243"/>
      <c r="AF144" s="243"/>
      <c r="AG144" s="243"/>
      <c r="AH144" s="243"/>
      <c r="AI144" s="243"/>
      <c r="AJ144" s="243"/>
      <c r="AK144" s="243"/>
      <c r="AL144" s="243"/>
    </row>
    <row r="145" spans="1:38" ht="15.75">
      <c r="A145" s="3516"/>
      <c r="B145" s="2842">
        <f>IF(ISBLANK(C145),"",LARGE(B130:B144,1)+1)</f>
        <v>14</v>
      </c>
      <c r="C145" s="2817" t="s">
        <v>171</v>
      </c>
      <c r="D145" s="2816"/>
      <c r="E145" s="22"/>
      <c r="F145" s="22"/>
      <c r="G145" s="22"/>
      <c r="H145" s="22"/>
      <c r="I145" s="22"/>
      <c r="J145" s="22"/>
      <c r="K145" s="22"/>
      <c r="L145" s="37"/>
      <c r="N145" s="243"/>
      <c r="O145" s="243"/>
      <c r="P145" s="243"/>
      <c r="Q145" s="2344"/>
      <c r="R145" s="243"/>
      <c r="S145" s="243"/>
      <c r="T145" s="243"/>
      <c r="U145" s="243"/>
      <c r="V145" s="243"/>
      <c r="W145" s="243"/>
      <c r="X145" s="243"/>
      <c r="Y145" s="243"/>
      <c r="AA145" s="243"/>
      <c r="AB145" s="243"/>
      <c r="AC145" s="243"/>
      <c r="AD145" s="2344"/>
      <c r="AE145" s="243"/>
      <c r="AF145" s="243"/>
      <c r="AG145" s="243"/>
      <c r="AH145" s="243"/>
      <c r="AI145" s="243"/>
      <c r="AJ145" s="243"/>
      <c r="AK145" s="243"/>
      <c r="AL145" s="243"/>
    </row>
    <row r="146" spans="1:38" ht="15.75">
      <c r="A146" s="3516"/>
      <c r="B146" s="2842">
        <f>IF(ISBLANK(C146),"",LARGE(B130:B145,1)+1)</f>
        <v>15</v>
      </c>
      <c r="C146" s="2817" t="s">
        <v>172</v>
      </c>
      <c r="D146" s="2816"/>
      <c r="E146" s="22"/>
      <c r="F146" s="22"/>
      <c r="G146" s="22"/>
      <c r="H146" s="22"/>
      <c r="I146" s="22"/>
      <c r="J146" s="22"/>
      <c r="K146" s="22"/>
      <c r="L146" s="37"/>
      <c r="N146" s="243"/>
      <c r="O146" s="243"/>
      <c r="P146" s="243"/>
      <c r="Q146" s="2344"/>
      <c r="R146" s="243"/>
      <c r="S146" s="243"/>
      <c r="T146" s="243"/>
      <c r="U146" s="243"/>
      <c r="V146" s="243"/>
      <c r="W146" s="243"/>
      <c r="X146" s="243"/>
      <c r="Y146" s="243"/>
      <c r="AA146" s="243"/>
      <c r="AB146" s="243"/>
      <c r="AC146" s="243"/>
      <c r="AD146" s="2344"/>
      <c r="AE146" s="243"/>
      <c r="AF146" s="243"/>
      <c r="AG146" s="243"/>
      <c r="AH146" s="243"/>
      <c r="AI146" s="243"/>
      <c r="AJ146" s="243"/>
      <c r="AK146" s="243"/>
      <c r="AL146" s="243"/>
    </row>
    <row r="147" spans="1:38" ht="15.75">
      <c r="A147" s="3516"/>
      <c r="B147" s="2842">
        <f>IF(ISBLANK(C147),"",LARGE(B130:B146,1)+1)</f>
        <v>16</v>
      </c>
      <c r="C147" s="2817" t="s">
        <v>173</v>
      </c>
      <c r="D147" s="2816"/>
      <c r="E147" s="2816"/>
      <c r="F147" s="2816"/>
      <c r="G147" s="2816"/>
      <c r="H147" s="22"/>
      <c r="I147" s="22"/>
      <c r="J147" s="22"/>
      <c r="K147" s="22"/>
      <c r="L147" s="37"/>
      <c r="N147" s="243"/>
      <c r="O147" s="243"/>
      <c r="P147" s="243"/>
      <c r="Q147" s="2344"/>
      <c r="R147" s="243"/>
      <c r="S147" s="243"/>
      <c r="T147" s="243"/>
      <c r="U147" s="243"/>
      <c r="V147" s="243"/>
      <c r="W147" s="243"/>
      <c r="X147" s="243"/>
      <c r="Y147" s="243"/>
      <c r="AA147" s="243"/>
      <c r="AB147" s="243"/>
      <c r="AC147" s="243"/>
      <c r="AD147" s="2344"/>
      <c r="AE147" s="243"/>
      <c r="AF147" s="243"/>
      <c r="AG147" s="243"/>
      <c r="AH147" s="243"/>
      <c r="AI147" s="243"/>
      <c r="AJ147" s="243"/>
      <c r="AK147" s="243"/>
      <c r="AL147" s="243"/>
    </row>
    <row r="148" spans="1:38" ht="15.75">
      <c r="A148" s="3516"/>
      <c r="B148" s="2842">
        <f>IF(ISBLANK(C148),"",LARGE(B130:B147,1)+1)</f>
        <v>17</v>
      </c>
      <c r="C148" s="2817" t="s">
        <v>174</v>
      </c>
      <c r="D148" s="2816"/>
      <c r="E148" s="22"/>
      <c r="F148" s="2816"/>
      <c r="G148" s="2816"/>
      <c r="H148" s="22"/>
      <c r="I148" s="22"/>
      <c r="J148" s="22"/>
      <c r="K148" s="22"/>
      <c r="L148" s="37"/>
      <c r="N148" s="243"/>
      <c r="O148" s="243"/>
      <c r="P148" s="243"/>
      <c r="Q148" s="2344"/>
      <c r="R148" s="243"/>
      <c r="S148" s="243"/>
      <c r="T148" s="243"/>
      <c r="U148" s="243"/>
      <c r="V148" s="243"/>
      <c r="W148" s="243"/>
      <c r="X148" s="243"/>
      <c r="Y148" s="243"/>
      <c r="AA148" s="243"/>
      <c r="AB148" s="243"/>
      <c r="AC148" s="243"/>
      <c r="AD148" s="2344"/>
      <c r="AE148" s="243"/>
      <c r="AF148" s="243"/>
      <c r="AG148" s="243"/>
      <c r="AH148" s="243"/>
      <c r="AI148" s="243"/>
      <c r="AJ148" s="243"/>
      <c r="AK148" s="243"/>
      <c r="AL148" s="243"/>
    </row>
    <row r="149" spans="1:38" ht="15.75">
      <c r="A149" s="3516"/>
      <c r="B149" s="2842">
        <f>IF(ISBLANK(C149),"",LARGE(B130:B148,1)+1)</f>
        <v>18</v>
      </c>
      <c r="C149" s="2817" t="s">
        <v>175</v>
      </c>
      <c r="D149" s="2816"/>
      <c r="E149" s="22"/>
      <c r="F149" s="22"/>
      <c r="G149" s="22"/>
      <c r="H149" s="22"/>
      <c r="I149" s="22"/>
      <c r="J149" s="22"/>
      <c r="K149" s="22"/>
      <c r="L149" s="37"/>
      <c r="N149" s="243"/>
      <c r="O149" s="243"/>
      <c r="P149" s="243"/>
      <c r="Q149" s="2344"/>
      <c r="R149" s="243"/>
      <c r="S149" s="243"/>
      <c r="T149" s="243"/>
      <c r="U149" s="243"/>
      <c r="V149" s="243"/>
      <c r="W149" s="243"/>
      <c r="X149" s="243"/>
      <c r="Y149" s="243"/>
      <c r="AA149" s="243"/>
      <c r="AB149" s="243"/>
      <c r="AC149" s="243"/>
      <c r="AD149" s="2344"/>
      <c r="AE149" s="243"/>
      <c r="AF149" s="243"/>
      <c r="AG149" s="243"/>
      <c r="AH149" s="243"/>
      <c r="AI149" s="243"/>
      <c r="AJ149" s="243"/>
      <c r="AK149" s="243"/>
      <c r="AL149" s="243"/>
    </row>
    <row r="150" spans="1:38" ht="15.75">
      <c r="A150" s="3516"/>
      <c r="B150" s="2842">
        <f>IF(ISBLANK(C150),"",LARGE(B130:B149,1)+1)</f>
        <v>19</v>
      </c>
      <c r="C150" s="2817" t="s">
        <v>176</v>
      </c>
      <c r="D150" s="2816"/>
      <c r="E150" s="22"/>
      <c r="F150" s="2816"/>
      <c r="G150" s="2816"/>
      <c r="H150" s="22"/>
      <c r="I150" s="22"/>
      <c r="J150" s="22"/>
      <c r="K150" s="22"/>
      <c r="L150" s="37"/>
      <c r="N150" s="243"/>
      <c r="O150" s="243"/>
      <c r="P150" s="243"/>
      <c r="Q150" s="2344"/>
      <c r="R150" s="243"/>
      <c r="S150" s="243"/>
      <c r="T150" s="243"/>
      <c r="U150" s="243"/>
      <c r="V150" s="243"/>
      <c r="W150" s="243"/>
      <c r="X150" s="243"/>
      <c r="Y150" s="243"/>
      <c r="AA150" s="243"/>
      <c r="AB150" s="243"/>
      <c r="AC150" s="243"/>
      <c r="AD150" s="2344"/>
      <c r="AE150" s="243"/>
      <c r="AF150" s="243"/>
      <c r="AG150" s="243"/>
      <c r="AH150" s="243"/>
      <c r="AI150" s="243"/>
      <c r="AJ150" s="243"/>
      <c r="AK150" s="243"/>
      <c r="AL150" s="243"/>
    </row>
    <row r="151" spans="1:38" ht="15.75">
      <c r="A151" s="3516"/>
      <c r="B151" s="2842">
        <f>IF(ISBLANK(C151),"",LARGE(B130:B150,1)+1)</f>
        <v>20</v>
      </c>
      <c r="C151" s="2817" t="s">
        <v>177</v>
      </c>
      <c r="D151" s="2816"/>
      <c r="E151" s="22"/>
      <c r="F151" s="2816"/>
      <c r="G151" s="2816"/>
      <c r="H151" s="22"/>
      <c r="I151" s="22"/>
      <c r="J151" s="22"/>
      <c r="K151" s="22"/>
      <c r="L151" s="37"/>
      <c r="N151" s="243"/>
      <c r="O151" s="243"/>
      <c r="P151" s="243"/>
      <c r="Q151" s="2344"/>
      <c r="R151" s="243"/>
      <c r="S151" s="243"/>
      <c r="T151" s="243"/>
      <c r="U151" s="243"/>
      <c r="V151" s="243"/>
      <c r="W151" s="243"/>
      <c r="X151" s="243"/>
      <c r="Y151" s="243"/>
      <c r="AA151" s="243"/>
      <c r="AB151" s="243"/>
      <c r="AC151" s="243"/>
      <c r="AD151" s="2344"/>
      <c r="AE151" s="243"/>
      <c r="AF151" s="243"/>
      <c r="AG151" s="243"/>
      <c r="AH151" s="243"/>
      <c r="AI151" s="243"/>
      <c r="AJ151" s="243"/>
      <c r="AK151" s="243"/>
      <c r="AL151" s="243"/>
    </row>
    <row r="152" spans="1:38" ht="15.75">
      <c r="A152" s="3516"/>
      <c r="B152" s="2842">
        <f>IF(ISBLANK(C152),"",LARGE(B130:B151,1)+1)</f>
        <v>21</v>
      </c>
      <c r="C152" s="2817" t="s">
        <v>178</v>
      </c>
      <c r="D152" s="2816"/>
      <c r="E152" s="22"/>
      <c r="F152" s="2816"/>
      <c r="G152" s="2816"/>
      <c r="H152" s="22"/>
      <c r="I152" s="22"/>
      <c r="J152" s="22"/>
      <c r="K152" s="22"/>
      <c r="L152" s="37"/>
      <c r="N152" s="243"/>
      <c r="O152" s="243"/>
      <c r="P152" s="243"/>
      <c r="Q152" s="2344"/>
      <c r="R152" s="243"/>
      <c r="S152" s="243"/>
      <c r="T152" s="243"/>
      <c r="U152" s="243"/>
      <c r="V152" s="243"/>
      <c r="W152" s="243"/>
      <c r="X152" s="243"/>
      <c r="Y152" s="243"/>
      <c r="AA152" s="243"/>
      <c r="AB152" s="243"/>
      <c r="AC152" s="243"/>
      <c r="AD152" s="2344"/>
      <c r="AE152" s="243"/>
      <c r="AF152" s="243"/>
      <c r="AG152" s="243"/>
      <c r="AH152" s="243"/>
      <c r="AI152" s="243"/>
      <c r="AJ152" s="243"/>
      <c r="AK152" s="243"/>
      <c r="AL152" s="243"/>
    </row>
    <row r="153" spans="1:38" ht="15.75">
      <c r="A153" s="3516"/>
      <c r="B153" s="2842" t="str">
        <f>IF(ISBLANK(C153),"",LARGE(B130:B152,1)+1)</f>
        <v/>
      </c>
      <c r="C153" s="2817"/>
      <c r="D153" s="2816"/>
      <c r="E153" s="22"/>
      <c r="F153" s="22"/>
      <c r="G153" s="22"/>
      <c r="H153" s="22"/>
      <c r="I153" s="22"/>
      <c r="J153" s="22"/>
      <c r="K153" s="22"/>
      <c r="L153" s="37"/>
      <c r="N153" s="243"/>
      <c r="O153" s="243"/>
      <c r="P153" s="243"/>
      <c r="Q153" s="2344"/>
      <c r="R153" s="243"/>
      <c r="S153" s="243"/>
      <c r="T153" s="243"/>
      <c r="U153" s="243"/>
      <c r="V153" s="243"/>
      <c r="W153" s="243"/>
      <c r="X153" s="243"/>
      <c r="Y153" s="243"/>
      <c r="AA153" s="243"/>
      <c r="AB153" s="243"/>
      <c r="AC153" s="243"/>
      <c r="AD153" s="2344"/>
      <c r="AE153" s="243"/>
      <c r="AF153" s="243"/>
      <c r="AG153" s="243"/>
      <c r="AH153" s="243"/>
      <c r="AI153" s="243"/>
      <c r="AJ153" s="243"/>
      <c r="AK153" s="243"/>
      <c r="AL153" s="243"/>
    </row>
    <row r="154" spans="1:38" ht="15.75">
      <c r="A154" s="3516"/>
      <c r="B154" s="2842">
        <f>IF(ISBLANK(C154),"",LARGE(B130:B153,1)+1)</f>
        <v>22</v>
      </c>
      <c r="C154" s="2817" t="s">
        <v>179</v>
      </c>
      <c r="D154" s="2816"/>
      <c r="E154" s="2816"/>
      <c r="F154" s="2816"/>
      <c r="G154" s="2816"/>
      <c r="H154" s="22"/>
      <c r="I154" s="22"/>
      <c r="J154" s="22"/>
      <c r="K154" s="22"/>
      <c r="L154" s="37"/>
      <c r="N154" s="243"/>
      <c r="O154" s="243"/>
      <c r="P154" s="243"/>
      <c r="Q154" s="2344"/>
      <c r="R154" s="243"/>
      <c r="S154" s="243"/>
      <c r="T154" s="243"/>
      <c r="U154" s="243"/>
      <c r="V154" s="243"/>
      <c r="W154" s="243"/>
      <c r="X154" s="243"/>
      <c r="Y154" s="243"/>
      <c r="AA154" s="243"/>
      <c r="AB154" s="243"/>
      <c r="AC154" s="243"/>
      <c r="AD154" s="2344"/>
      <c r="AE154" s="243"/>
      <c r="AF154" s="243"/>
      <c r="AG154" s="243"/>
      <c r="AH154" s="243"/>
      <c r="AI154" s="243"/>
      <c r="AJ154" s="243"/>
      <c r="AK154" s="243"/>
      <c r="AL154" s="243"/>
    </row>
    <row r="155" spans="1:38" ht="15.75">
      <c r="A155" s="3516"/>
      <c r="B155" s="2842">
        <f>IF(ISBLANK(C155),"",LARGE(B130:B154,1)+1)</f>
        <v>23</v>
      </c>
      <c r="C155" s="2817" t="s">
        <v>57</v>
      </c>
      <c r="D155" s="2816"/>
      <c r="E155" s="22"/>
      <c r="F155" s="2816"/>
      <c r="G155" s="2816"/>
      <c r="H155" s="22"/>
      <c r="I155" s="22"/>
      <c r="J155" s="22"/>
      <c r="K155" s="22"/>
      <c r="L155" s="37"/>
      <c r="N155" s="243"/>
      <c r="O155" s="243"/>
      <c r="P155" s="243"/>
      <c r="Q155" s="2344"/>
      <c r="R155" s="243"/>
      <c r="S155" s="243"/>
      <c r="T155" s="243"/>
      <c r="U155" s="243"/>
      <c r="V155" s="243"/>
      <c r="W155" s="243"/>
      <c r="X155" s="243"/>
      <c r="Y155" s="243"/>
      <c r="AA155" s="243"/>
      <c r="AB155" s="243"/>
      <c r="AC155" s="243"/>
      <c r="AD155" s="2344"/>
      <c r="AE155" s="243"/>
      <c r="AF155" s="243"/>
      <c r="AG155" s="243"/>
      <c r="AH155" s="243"/>
      <c r="AI155" s="243"/>
      <c r="AJ155" s="243"/>
      <c r="AK155" s="243"/>
      <c r="AL155" s="243"/>
    </row>
    <row r="156" spans="1:38" ht="15.75">
      <c r="A156" s="3516"/>
      <c r="B156" s="2842">
        <f>IF(ISBLANK(C156),"",LARGE(B130:B155,1)+1)</f>
        <v>24</v>
      </c>
      <c r="C156" s="2817" t="s">
        <v>58</v>
      </c>
      <c r="D156" s="2816"/>
      <c r="E156" s="22"/>
      <c r="F156" s="22"/>
      <c r="G156" s="22"/>
      <c r="H156" s="22"/>
      <c r="I156" s="22"/>
      <c r="J156" s="22"/>
      <c r="K156" s="22"/>
      <c r="L156" s="37"/>
      <c r="N156" s="243"/>
      <c r="O156" s="243"/>
      <c r="P156" s="243"/>
      <c r="Q156" s="2344"/>
      <c r="R156" s="243"/>
      <c r="S156" s="243"/>
      <c r="T156" s="243"/>
      <c r="U156" s="243"/>
      <c r="V156" s="243"/>
      <c r="W156" s="243"/>
      <c r="X156" s="243"/>
      <c r="Y156" s="243"/>
      <c r="AA156" s="243"/>
      <c r="AB156" s="243"/>
      <c r="AC156" s="243"/>
      <c r="AD156" s="2344"/>
      <c r="AE156" s="243"/>
      <c r="AF156" s="243"/>
      <c r="AG156" s="243"/>
      <c r="AH156" s="243"/>
      <c r="AI156" s="243"/>
      <c r="AJ156" s="243"/>
      <c r="AK156" s="243"/>
      <c r="AL156" s="243"/>
    </row>
    <row r="157" spans="1:38" ht="15.75">
      <c r="A157" s="3516"/>
      <c r="B157" s="2842" t="str">
        <f>IF(ISBLANK(C157),"",LARGE(B130:B156,1)+1)</f>
        <v/>
      </c>
      <c r="C157" s="2817"/>
      <c r="D157" s="2816"/>
      <c r="E157" s="22"/>
      <c r="F157" s="2816"/>
      <c r="G157" s="2816"/>
      <c r="H157" s="22"/>
      <c r="I157" s="22"/>
      <c r="J157" s="22"/>
      <c r="K157" s="22"/>
      <c r="L157" s="37"/>
      <c r="N157" s="243"/>
      <c r="O157" s="243"/>
      <c r="P157" s="243"/>
      <c r="Q157" s="2344"/>
      <c r="R157" s="243"/>
      <c r="S157" s="243"/>
      <c r="T157" s="243"/>
      <c r="U157" s="243"/>
      <c r="V157" s="243"/>
      <c r="W157" s="243"/>
      <c r="X157" s="243"/>
      <c r="Y157" s="243"/>
      <c r="AA157" s="243"/>
      <c r="AB157" s="243"/>
      <c r="AC157" s="243"/>
      <c r="AD157" s="2344"/>
      <c r="AE157" s="243"/>
      <c r="AF157" s="243"/>
      <c r="AG157" s="243"/>
      <c r="AH157" s="243"/>
      <c r="AI157" s="243"/>
      <c r="AJ157" s="243"/>
      <c r="AK157" s="243"/>
      <c r="AL157" s="243"/>
    </row>
    <row r="158" spans="1:38" ht="15.75">
      <c r="A158" s="3516"/>
      <c r="B158" s="2842" t="str">
        <f>IF(ISBLANK(C158),"",LARGE(B130:B157,1)+1)</f>
        <v/>
      </c>
      <c r="C158" s="2817"/>
      <c r="D158" s="2816"/>
      <c r="E158" s="22"/>
      <c r="F158" s="2816"/>
      <c r="G158" s="2816"/>
      <c r="H158" s="22"/>
      <c r="I158" s="22"/>
      <c r="J158" s="22"/>
      <c r="K158" s="22"/>
      <c r="L158" s="37"/>
      <c r="N158" s="243"/>
      <c r="O158" s="243"/>
      <c r="P158" s="243"/>
      <c r="Q158" s="2344"/>
      <c r="R158" s="243"/>
      <c r="S158" s="243"/>
      <c r="T158" s="243"/>
      <c r="U158" s="243"/>
      <c r="V158" s="243"/>
      <c r="W158" s="243"/>
      <c r="X158" s="243"/>
      <c r="Y158" s="243"/>
      <c r="AA158" s="243"/>
      <c r="AB158" s="243"/>
      <c r="AC158" s="243"/>
      <c r="AD158" s="2344"/>
      <c r="AE158" s="243"/>
      <c r="AF158" s="243"/>
      <c r="AG158" s="243"/>
      <c r="AH158" s="243"/>
      <c r="AI158" s="243"/>
      <c r="AJ158" s="243"/>
      <c r="AK158" s="243"/>
      <c r="AL158" s="243"/>
    </row>
    <row r="159" spans="1:38" ht="15.75">
      <c r="A159" s="3516"/>
      <c r="B159" s="2842" t="str">
        <f>IF(ISBLANK(C159),"",LARGE(B130:B158,1)+1)</f>
        <v/>
      </c>
      <c r="C159" s="2817"/>
      <c r="D159" s="2816"/>
      <c r="E159" s="22"/>
      <c r="F159" s="2816"/>
      <c r="G159" s="2816"/>
      <c r="H159" s="2816"/>
      <c r="I159" s="2816"/>
      <c r="J159" s="22"/>
      <c r="K159" s="22"/>
      <c r="L159" s="37"/>
      <c r="N159" s="243"/>
      <c r="O159" s="243"/>
      <c r="P159" s="243"/>
      <c r="Q159" s="2344"/>
      <c r="R159" s="243"/>
      <c r="S159" s="243"/>
      <c r="T159" s="243"/>
      <c r="U159" s="243"/>
      <c r="V159" s="243"/>
      <c r="W159" s="243"/>
      <c r="X159" s="243"/>
      <c r="Y159" s="243"/>
      <c r="AA159" s="243"/>
      <c r="AB159" s="243"/>
      <c r="AC159" s="243"/>
      <c r="AD159" s="2344"/>
      <c r="AE159" s="243"/>
      <c r="AF159" s="243"/>
      <c r="AG159" s="243"/>
      <c r="AH159" s="243"/>
      <c r="AI159" s="243"/>
      <c r="AJ159" s="243"/>
      <c r="AK159" s="243"/>
      <c r="AL159" s="243"/>
    </row>
    <row r="160" spans="1:38" ht="15.75">
      <c r="A160" s="3516"/>
      <c r="B160" s="2842" t="str">
        <f>IF(ISBLANK(C160),"",LARGE(B130:B159,1)+1)</f>
        <v/>
      </c>
      <c r="C160" s="2817"/>
      <c r="D160" s="2816"/>
      <c r="E160" s="22"/>
      <c r="F160" s="22"/>
      <c r="G160" s="22"/>
      <c r="H160" s="22"/>
      <c r="I160" s="22"/>
      <c r="J160" s="22"/>
      <c r="K160" s="22"/>
      <c r="L160" s="37"/>
      <c r="N160" s="243"/>
      <c r="O160" s="243"/>
      <c r="P160" s="243"/>
      <c r="Q160" s="2344"/>
      <c r="R160" s="243"/>
      <c r="S160" s="243"/>
      <c r="T160" s="243"/>
      <c r="U160" s="243"/>
      <c r="V160" s="243"/>
      <c r="W160" s="243"/>
      <c r="X160" s="243"/>
      <c r="Y160" s="243"/>
      <c r="AA160" s="243"/>
      <c r="AB160" s="243"/>
      <c r="AC160" s="243"/>
      <c r="AD160" s="2344"/>
      <c r="AE160" s="243"/>
      <c r="AF160" s="243"/>
      <c r="AG160" s="243"/>
      <c r="AH160" s="243"/>
      <c r="AI160" s="243"/>
      <c r="AJ160" s="243"/>
      <c r="AK160" s="243"/>
      <c r="AL160" s="243"/>
    </row>
    <row r="161" spans="1:38" ht="15.75">
      <c r="A161" s="3516"/>
      <c r="B161" s="2842" t="str">
        <f>IF(ISBLANK(C161),"",LARGE(B130:B160,1)+1)</f>
        <v/>
      </c>
      <c r="C161" s="2817"/>
      <c r="D161" s="2816"/>
      <c r="E161" s="22"/>
      <c r="F161" s="22"/>
      <c r="G161" s="22"/>
      <c r="H161" s="22"/>
      <c r="I161" s="22"/>
      <c r="J161" s="22"/>
      <c r="K161" s="22"/>
      <c r="L161" s="37"/>
      <c r="N161" s="243"/>
      <c r="O161" s="243"/>
      <c r="P161" s="243"/>
      <c r="Q161" s="2344"/>
      <c r="R161" s="243"/>
      <c r="S161" s="243"/>
      <c r="T161" s="243"/>
      <c r="U161" s="243"/>
      <c r="V161" s="243"/>
      <c r="W161" s="243"/>
      <c r="X161" s="243"/>
      <c r="Y161" s="243"/>
      <c r="AA161" s="243"/>
      <c r="AB161" s="243"/>
      <c r="AC161" s="243"/>
      <c r="AD161" s="2344"/>
      <c r="AE161" s="243"/>
      <c r="AF161" s="243"/>
      <c r="AG161" s="243"/>
      <c r="AH161" s="243"/>
      <c r="AI161" s="243"/>
      <c r="AJ161" s="243"/>
      <c r="AK161" s="243"/>
      <c r="AL161" s="243"/>
    </row>
    <row r="162" spans="1:38" ht="15.75">
      <c r="A162" s="3516"/>
      <c r="B162" s="2842" t="str">
        <f>IF(ISBLANK(C162),"",LARGE(B130:B161,1)+1)</f>
        <v/>
      </c>
      <c r="C162" s="46"/>
      <c r="D162" s="22"/>
      <c r="E162" s="22"/>
      <c r="F162" s="22"/>
      <c r="G162" s="22"/>
      <c r="H162" s="22"/>
      <c r="I162" s="22"/>
      <c r="J162" s="22"/>
      <c r="K162" s="22"/>
      <c r="L162" s="37"/>
      <c r="N162" s="243"/>
      <c r="O162" s="243"/>
      <c r="P162" s="243"/>
      <c r="Q162" s="2344"/>
      <c r="R162" s="243"/>
      <c r="S162" s="243"/>
      <c r="T162" s="243"/>
      <c r="U162" s="243"/>
      <c r="V162" s="243"/>
      <c r="W162" s="243"/>
      <c r="X162" s="243"/>
      <c r="Y162" s="243"/>
      <c r="AA162" s="243"/>
      <c r="AB162" s="243"/>
      <c r="AC162" s="243"/>
      <c r="AD162" s="2344"/>
      <c r="AE162" s="243"/>
      <c r="AF162" s="243"/>
      <c r="AG162" s="243"/>
      <c r="AH162" s="243"/>
      <c r="AI162" s="243"/>
      <c r="AJ162" s="243"/>
      <c r="AK162" s="243"/>
      <c r="AL162" s="243"/>
    </row>
    <row r="163" spans="1:38" ht="16.5" thickBot="1">
      <c r="A163" s="3400"/>
      <c r="B163" s="2843" t="str">
        <f>IF(ISBLANK(C163),"",LARGE(B130:B162,1)+1)</f>
        <v/>
      </c>
      <c r="C163" s="48"/>
      <c r="D163" s="49"/>
      <c r="E163" s="49"/>
      <c r="F163" s="49"/>
      <c r="G163" s="49"/>
      <c r="H163" s="49"/>
      <c r="I163" s="49"/>
      <c r="J163" s="49"/>
      <c r="K163" s="49"/>
      <c r="L163" s="50"/>
      <c r="N163" s="243"/>
      <c r="O163" s="243"/>
      <c r="P163" s="243"/>
      <c r="Q163" s="2344"/>
      <c r="R163" s="243"/>
      <c r="S163" s="243"/>
      <c r="T163" s="243"/>
      <c r="U163" s="243"/>
      <c r="V163" s="243"/>
      <c r="W163" s="243"/>
      <c r="X163" s="243"/>
      <c r="Y163" s="243"/>
      <c r="AA163" s="243"/>
      <c r="AB163" s="243"/>
      <c r="AC163" s="243"/>
      <c r="AD163" s="2344"/>
      <c r="AE163" s="243"/>
      <c r="AF163" s="243"/>
      <c r="AG163" s="243"/>
      <c r="AH163" s="243"/>
      <c r="AI163" s="243"/>
      <c r="AJ163" s="243"/>
      <c r="AK163" s="243"/>
      <c r="AL163" s="243"/>
    </row>
    <row r="184" spans="13:13">
      <c r="M184" s="243"/>
    </row>
    <row r="199" spans="13:13">
      <c r="M199" s="243"/>
    </row>
    <row r="200" spans="13:13">
      <c r="M200" s="243"/>
    </row>
    <row r="201" spans="13:13">
      <c r="M201" s="243"/>
    </row>
    <row r="202" spans="13:13">
      <c r="M202" s="243"/>
    </row>
    <row r="203" spans="13:13">
      <c r="M203" s="243"/>
    </row>
    <row r="204" spans="13:13">
      <c r="M204" s="243"/>
    </row>
    <row r="205" spans="13:13">
      <c r="M205" s="243"/>
    </row>
    <row r="206" spans="13:13">
      <c r="M206" s="243"/>
    </row>
    <row r="207" spans="13:13">
      <c r="M207" s="243"/>
    </row>
    <row r="208" spans="13:13">
      <c r="M208" s="243"/>
    </row>
    <row r="209" spans="13:13">
      <c r="M209" s="243"/>
    </row>
    <row r="210" spans="13:13">
      <c r="M210" s="243"/>
    </row>
    <row r="211" spans="13:13">
      <c r="M211" s="243"/>
    </row>
    <row r="212" spans="13:13">
      <c r="M212" s="243"/>
    </row>
    <row r="213" spans="13:13">
      <c r="M213" s="243"/>
    </row>
    <row r="214" spans="13:13">
      <c r="M214" s="243"/>
    </row>
    <row r="215" spans="13:13">
      <c r="M215" s="243"/>
    </row>
    <row r="216" spans="13:13">
      <c r="M216" s="243"/>
    </row>
    <row r="217" spans="13:13">
      <c r="M217" s="243"/>
    </row>
    <row r="218" spans="13:13">
      <c r="M218" s="243"/>
    </row>
    <row r="219" spans="13:13">
      <c r="M219" s="243"/>
    </row>
    <row r="220" spans="13:13">
      <c r="M220" s="243"/>
    </row>
    <row r="221" spans="13:13">
      <c r="M221" s="243"/>
    </row>
    <row r="222" spans="13:13">
      <c r="M222" s="243"/>
    </row>
    <row r="223" spans="13:13">
      <c r="M223" s="243"/>
    </row>
    <row r="224" spans="13:13">
      <c r="M224" s="243"/>
    </row>
    <row r="225" spans="13:25">
      <c r="M225" s="243"/>
    </row>
    <row r="226" spans="13:25">
      <c r="M226" s="243"/>
    </row>
    <row r="227" spans="13:25">
      <c r="M227" s="243"/>
    </row>
    <row r="228" spans="13:25">
      <c r="M228" s="243"/>
    </row>
    <row r="229" spans="13:25">
      <c r="M229" s="243"/>
    </row>
    <row r="230" spans="13:25">
      <c r="M230" s="243"/>
    </row>
    <row r="231" spans="13:25">
      <c r="M231" s="243"/>
    </row>
    <row r="232" spans="13:25">
      <c r="M232" s="243"/>
    </row>
    <row r="233" spans="13:25">
      <c r="M233" s="243"/>
    </row>
    <row r="234" spans="13:25">
      <c r="M234" s="243"/>
    </row>
    <row r="235" spans="13:25">
      <c r="M235" s="243"/>
    </row>
    <row r="236" spans="13:25">
      <c r="M236" s="243"/>
    </row>
    <row r="237" spans="13:25">
      <c r="M237" s="243"/>
    </row>
    <row r="238" spans="13:25">
      <c r="M238" s="243"/>
      <c r="N238" s="243"/>
      <c r="O238" s="243"/>
      <c r="P238" s="243"/>
      <c r="Q238" s="2344"/>
      <c r="R238" s="243"/>
      <c r="S238" s="243"/>
      <c r="T238" s="243"/>
      <c r="U238" s="243"/>
      <c r="V238" s="243"/>
      <c r="W238" s="243"/>
      <c r="X238" s="243"/>
      <c r="Y238" s="243"/>
    </row>
    <row r="239" spans="13:25">
      <c r="M239" s="243"/>
      <c r="N239" s="243"/>
      <c r="O239" s="243"/>
      <c r="P239" s="243"/>
      <c r="Q239" s="2344"/>
      <c r="R239" s="243"/>
      <c r="S239" s="243"/>
      <c r="T239" s="243"/>
      <c r="U239" s="243"/>
      <c r="V239" s="243"/>
      <c r="W239" s="243"/>
      <c r="X239" s="243"/>
      <c r="Y239" s="243"/>
    </row>
    <row r="240" spans="13:25">
      <c r="M240" s="243"/>
      <c r="N240" s="243"/>
      <c r="O240" s="243"/>
      <c r="P240" s="243"/>
      <c r="Q240" s="2344"/>
      <c r="R240" s="243"/>
      <c r="S240" s="243"/>
      <c r="T240" s="243"/>
      <c r="U240" s="243"/>
      <c r="V240" s="243"/>
      <c r="W240" s="243"/>
      <c r="X240" s="243"/>
      <c r="Y240" s="243"/>
    </row>
    <row r="241" spans="13:25">
      <c r="M241" s="243"/>
      <c r="N241" s="243"/>
      <c r="O241" s="243"/>
      <c r="P241" s="243"/>
      <c r="Q241" s="2344"/>
      <c r="R241" s="243"/>
      <c r="S241" s="243"/>
      <c r="T241" s="243"/>
      <c r="U241" s="243"/>
      <c r="V241" s="243"/>
      <c r="W241" s="243"/>
      <c r="X241" s="243"/>
      <c r="Y241" s="243"/>
    </row>
    <row r="242" spans="13:25">
      <c r="M242" s="243"/>
      <c r="N242" s="243"/>
      <c r="O242" s="243"/>
      <c r="P242" s="243"/>
      <c r="Q242" s="2344"/>
      <c r="R242" s="243"/>
      <c r="S242" s="243"/>
      <c r="T242" s="243"/>
      <c r="U242" s="243"/>
      <c r="V242" s="243"/>
      <c r="W242" s="243"/>
      <c r="X242" s="243"/>
      <c r="Y242" s="243"/>
    </row>
    <row r="243" spans="13:25">
      <c r="M243" s="243"/>
      <c r="N243" s="243"/>
      <c r="O243" s="243"/>
      <c r="P243" s="243"/>
      <c r="Q243" s="2344"/>
      <c r="R243" s="243"/>
      <c r="S243" s="243"/>
      <c r="T243" s="243"/>
      <c r="U243" s="243"/>
      <c r="V243" s="243"/>
      <c r="W243" s="243"/>
      <c r="X243" s="243"/>
      <c r="Y243" s="243"/>
    </row>
    <row r="244" spans="13:25">
      <c r="M244" s="243"/>
      <c r="N244" s="243"/>
      <c r="O244" s="243"/>
      <c r="P244" s="243"/>
      <c r="Q244" s="2344"/>
      <c r="R244" s="243"/>
      <c r="S244" s="243"/>
      <c r="T244" s="243"/>
      <c r="U244" s="243"/>
      <c r="V244" s="243"/>
      <c r="W244" s="243"/>
      <c r="X244" s="243"/>
      <c r="Y244" s="243"/>
    </row>
    <row r="245" spans="13:25">
      <c r="M245" s="243"/>
      <c r="N245" s="243"/>
      <c r="O245" s="243"/>
      <c r="P245" s="243"/>
      <c r="Q245" s="2344"/>
      <c r="R245" s="243"/>
      <c r="S245" s="243"/>
      <c r="T245" s="243"/>
      <c r="U245" s="243"/>
      <c r="V245" s="243"/>
      <c r="W245" s="243"/>
      <c r="X245" s="243"/>
      <c r="Y245" s="243"/>
    </row>
    <row r="246" spans="13:25">
      <c r="M246" s="243"/>
      <c r="N246" s="243"/>
      <c r="O246" s="243"/>
      <c r="P246" s="243"/>
      <c r="Q246" s="2344"/>
      <c r="R246" s="243"/>
      <c r="S246" s="243"/>
      <c r="T246" s="243"/>
      <c r="U246" s="243"/>
      <c r="V246" s="243"/>
      <c r="W246" s="243"/>
      <c r="X246" s="243"/>
      <c r="Y246" s="243"/>
    </row>
    <row r="247" spans="13:25">
      <c r="M247" s="243"/>
      <c r="N247" s="243"/>
      <c r="O247" s="243"/>
      <c r="P247" s="243"/>
      <c r="Q247" s="2344"/>
      <c r="R247" s="243"/>
      <c r="S247" s="243"/>
      <c r="T247" s="243"/>
      <c r="U247" s="243"/>
      <c r="V247" s="243"/>
      <c r="W247" s="243"/>
      <c r="X247" s="243"/>
      <c r="Y247" s="243"/>
    </row>
  </sheetData>
  <mergeCells count="218">
    <mergeCell ref="AO54:AQ56"/>
    <mergeCell ref="AO39:AQ40"/>
    <mergeCell ref="AO42:AQ45"/>
    <mergeCell ref="AO46:AQ49"/>
    <mergeCell ref="AO57:AQ58"/>
    <mergeCell ref="AO65:AQ65"/>
    <mergeCell ref="AO66:AQ66"/>
    <mergeCell ref="A8:A42"/>
    <mergeCell ref="N8:N47"/>
    <mergeCell ref="AA8:AA59"/>
    <mergeCell ref="AO6:AQ9"/>
    <mergeCell ref="AO16:AQ16"/>
    <mergeCell ref="AO37:AQ38"/>
    <mergeCell ref="N64:N65"/>
    <mergeCell ref="O64:Y65"/>
    <mergeCell ref="N66:N77"/>
    <mergeCell ref="O66:Q67"/>
    <mergeCell ref="W66:Y69"/>
    <mergeCell ref="P68:P69"/>
    <mergeCell ref="R66:R67"/>
    <mergeCell ref="S66:T69"/>
    <mergeCell ref="R68:R69"/>
    <mergeCell ref="R70:R71"/>
    <mergeCell ref="R72:R73"/>
    <mergeCell ref="AS7:AT7"/>
    <mergeCell ref="AS8:AT10"/>
    <mergeCell ref="AO10:AQ10"/>
    <mergeCell ref="AQ11:AQ12"/>
    <mergeCell ref="AS12:AT13"/>
    <mergeCell ref="AO13:AO14"/>
    <mergeCell ref="AP13:AQ14"/>
    <mergeCell ref="AO15:AQ15"/>
    <mergeCell ref="AS15:AT15"/>
    <mergeCell ref="AS16:AT16"/>
    <mergeCell ref="AO18:AP18"/>
    <mergeCell ref="AS18:AT18"/>
    <mergeCell ref="AS20:AT20"/>
    <mergeCell ref="AS23:AT23"/>
    <mergeCell ref="AS25:AT25"/>
    <mergeCell ref="AS26:AT26"/>
    <mergeCell ref="AO29:AQ29"/>
    <mergeCell ref="AO35:AQ36"/>
    <mergeCell ref="A104:A105"/>
    <mergeCell ref="A75:A102"/>
    <mergeCell ref="B124:L125"/>
    <mergeCell ref="A123:A124"/>
    <mergeCell ref="A125:A163"/>
    <mergeCell ref="B123:L123"/>
    <mergeCell ref="B126:L127"/>
    <mergeCell ref="C128:L128"/>
    <mergeCell ref="C130:L130"/>
    <mergeCell ref="E137:L137"/>
    <mergeCell ref="F110:G110"/>
    <mergeCell ref="F111:G111"/>
    <mergeCell ref="F114:G114"/>
    <mergeCell ref="A106:A120"/>
    <mergeCell ref="F116:G116"/>
    <mergeCell ref="F117:G117"/>
    <mergeCell ref="F118:G118"/>
    <mergeCell ref="F90:G90"/>
    <mergeCell ref="C97:H97"/>
    <mergeCell ref="D80:E80"/>
    <mergeCell ref="D82:E82"/>
    <mergeCell ref="D86:E86"/>
    <mergeCell ref="D88:E88"/>
    <mergeCell ref="D90:E90"/>
    <mergeCell ref="R74:R75"/>
    <mergeCell ref="Y76:Y77"/>
    <mergeCell ref="Y70:Y71"/>
    <mergeCell ref="P72:Q73"/>
    <mergeCell ref="U72:U73"/>
    <mergeCell ref="V72:V73"/>
    <mergeCell ref="Y72:Y73"/>
    <mergeCell ref="A59:A60"/>
    <mergeCell ref="B59:L59"/>
    <mergeCell ref="F60:H60"/>
    <mergeCell ref="A61:A72"/>
    <mergeCell ref="C61:E61"/>
    <mergeCell ref="F61:H61"/>
    <mergeCell ref="C62:E62"/>
    <mergeCell ref="F62:H62"/>
    <mergeCell ref="C63:E63"/>
    <mergeCell ref="F63:H63"/>
    <mergeCell ref="C66:E66"/>
    <mergeCell ref="F66:H66"/>
    <mergeCell ref="V80:W80"/>
    <mergeCell ref="V81:W81"/>
    <mergeCell ref="V83:W86"/>
    <mergeCell ref="S70:T71"/>
    <mergeCell ref="S72:T73"/>
    <mergeCell ref="S74:T75"/>
    <mergeCell ref="S76:T76"/>
    <mergeCell ref="X61:X62"/>
    <mergeCell ref="Y61:Y62"/>
    <mergeCell ref="U74:U75"/>
    <mergeCell ref="V74:V75"/>
    <mergeCell ref="Y74:Y75"/>
    <mergeCell ref="U66:U68"/>
    <mergeCell ref="U70:U71"/>
    <mergeCell ref="V70:V71"/>
    <mergeCell ref="S84:T84"/>
    <mergeCell ref="S85:T85"/>
    <mergeCell ref="A44:A45"/>
    <mergeCell ref="B44:L44"/>
    <mergeCell ref="N49:N50"/>
    <mergeCell ref="O49:Y50"/>
    <mergeCell ref="A46:A57"/>
    <mergeCell ref="N51:N62"/>
    <mergeCell ref="O51:Q52"/>
    <mergeCell ref="R51:R52"/>
    <mergeCell ref="S51:T52"/>
    <mergeCell ref="V51:V53"/>
    <mergeCell ref="W51:Y54"/>
    <mergeCell ref="O53:O54"/>
    <mergeCell ref="P53:Q54"/>
    <mergeCell ref="R53:R54"/>
    <mergeCell ref="S53:T53"/>
    <mergeCell ref="P59:Q59"/>
    <mergeCell ref="S59:T59"/>
    <mergeCell ref="P60:Q60"/>
    <mergeCell ref="S60:T60"/>
    <mergeCell ref="V61:V62"/>
    <mergeCell ref="AB13:AC13"/>
    <mergeCell ref="K11:L11"/>
    <mergeCell ref="X11:Y11"/>
    <mergeCell ref="A2:A4"/>
    <mergeCell ref="B2:AL3"/>
    <mergeCell ref="AG4:AL4"/>
    <mergeCell ref="A6:A7"/>
    <mergeCell ref="B6:K7"/>
    <mergeCell ref="L6:L7"/>
    <mergeCell ref="N6:N7"/>
    <mergeCell ref="O6:X7"/>
    <mergeCell ref="Y6:Y7"/>
    <mergeCell ref="AA6:AA7"/>
    <mergeCell ref="AB6:AK7"/>
    <mergeCell ref="AL6:AL7"/>
    <mergeCell ref="U9:U10"/>
    <mergeCell ref="K10:L10"/>
    <mergeCell ref="X10:Y10"/>
    <mergeCell ref="K8:L9"/>
    <mergeCell ref="X8:Y9"/>
    <mergeCell ref="AK8:AL9"/>
    <mergeCell ref="AH9:AH10"/>
    <mergeCell ref="AK10:AL10"/>
    <mergeCell ref="AK11:AL11"/>
    <mergeCell ref="F93:G93"/>
    <mergeCell ref="F94:G94"/>
    <mergeCell ref="AF74:AG74"/>
    <mergeCell ref="O79:T79"/>
    <mergeCell ref="B13:C13"/>
    <mergeCell ref="O13:P13"/>
    <mergeCell ref="H9:H10"/>
    <mergeCell ref="W61:W62"/>
    <mergeCell ref="S54:T54"/>
    <mergeCell ref="P55:Q55"/>
    <mergeCell ref="S55:T55"/>
    <mergeCell ref="P56:Q56"/>
    <mergeCell ref="S56:T56"/>
    <mergeCell ref="P57:Q57"/>
    <mergeCell ref="S57:T57"/>
    <mergeCell ref="V79:Y79"/>
    <mergeCell ref="P58:Q58"/>
    <mergeCell ref="S58:T58"/>
    <mergeCell ref="P74:Q75"/>
    <mergeCell ref="P70:Q71"/>
    <mergeCell ref="C64:E64"/>
    <mergeCell ref="F64:H64"/>
    <mergeCell ref="C65:E65"/>
    <mergeCell ref="F65:H65"/>
    <mergeCell ref="AA76:AA77"/>
    <mergeCell ref="AB76:AL77"/>
    <mergeCell ref="AA78:AA113"/>
    <mergeCell ref="AB88:AL89"/>
    <mergeCell ref="F95:G95"/>
    <mergeCell ref="F96:G96"/>
    <mergeCell ref="C92:D92"/>
    <mergeCell ref="C93:D93"/>
    <mergeCell ref="C94:D94"/>
    <mergeCell ref="C95:D95"/>
    <mergeCell ref="C96:D96"/>
    <mergeCell ref="F107:G107"/>
    <mergeCell ref="F109:G109"/>
    <mergeCell ref="N80:N88"/>
    <mergeCell ref="S81:T81"/>
    <mergeCell ref="S82:T82"/>
    <mergeCell ref="S83:T83"/>
    <mergeCell ref="O90:T90"/>
    <mergeCell ref="N91:N97"/>
    <mergeCell ref="E104:L105"/>
    <mergeCell ref="F80:G80"/>
    <mergeCell ref="F82:G82"/>
    <mergeCell ref="F86:G86"/>
    <mergeCell ref="F88:G88"/>
    <mergeCell ref="AA61:AA62"/>
    <mergeCell ref="AB61:AL61"/>
    <mergeCell ref="AB62:AL62"/>
    <mergeCell ref="AA63:AA74"/>
    <mergeCell ref="AG63:AI63"/>
    <mergeCell ref="AJ63:AL63"/>
    <mergeCell ref="AG64:AI64"/>
    <mergeCell ref="AJ64:AL64"/>
    <mergeCell ref="AG65:AI65"/>
    <mergeCell ref="AJ65:AL65"/>
    <mergeCell ref="AG66:AI66"/>
    <mergeCell ref="AJ66:AL66"/>
    <mergeCell ref="AG67:AI67"/>
    <mergeCell ref="AJ67:AL67"/>
    <mergeCell ref="AI68:AK68"/>
    <mergeCell ref="AF69:AG69"/>
    <mergeCell ref="AI69:AL69"/>
    <mergeCell ref="AF70:AG70"/>
    <mergeCell ref="AI70:AL70"/>
    <mergeCell ref="AF71:AG71"/>
    <mergeCell ref="AI71:AL71"/>
    <mergeCell ref="AF72:AG72"/>
    <mergeCell ref="AI72:AL72"/>
    <mergeCell ref="AF73:AG73"/>
  </mergeCells>
  <hyperlinks>
    <hyperlink ref="C101" r:id="rId1" xr:uid="{B5ABC8BE-9EC7-4770-BB43-6A2F3952DB56}"/>
    <hyperlink ref="C102" r:id="rId2" xr:uid="{8BF9E7AA-4A65-4FE9-831B-A5927FD88DE8}"/>
    <hyperlink ref="C100" r:id="rId3" xr:uid="{1BF15673-D6F8-412D-9C1C-7444DD772D1B}"/>
    <hyperlink ref="C97" r:id="rId4" xr:uid="{A3D58A3D-2DED-49AC-94F2-2F9D2FB50E41}"/>
  </hyperlinks>
  <pageMargins left="0.11811023622047245" right="0.11811023622047245" top="0.35433070866141736" bottom="0.35433070866141736" header="0.11811023622047245" footer="0.11811023622047245"/>
  <pageSetup paperSize="9" scale="44" orientation="landscape"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00CA4-0C53-4631-BE55-A73B7CAEF311}">
  <dimension ref="A1:AT153"/>
  <sheetViews>
    <sheetView showZeros="0" topLeftCell="X31" zoomScaleNormal="100" workbookViewId="0">
      <selection activeCell="AS52" sqref="AS52"/>
    </sheetView>
  </sheetViews>
  <sheetFormatPr baseColWidth="10" defaultColWidth="11.42578125" defaultRowHeight="12.75"/>
  <cols>
    <col min="1" max="1" width="3.42578125" style="72" customWidth="1"/>
    <col min="2" max="3" width="7.7109375" style="72" customWidth="1"/>
    <col min="4" max="4" width="1.140625" style="72" customWidth="1"/>
    <col min="5" max="5" width="21.7109375" style="72" customWidth="1"/>
    <col min="6" max="6" width="5.7109375" style="72" customWidth="1"/>
    <col min="7" max="7" width="7.7109375" style="72" customWidth="1"/>
    <col min="8" max="12" width="10.7109375" style="72" customWidth="1"/>
    <col min="13" max="13" width="2.28515625" style="72" customWidth="1"/>
    <col min="14" max="14" width="3.42578125" style="72" customWidth="1"/>
    <col min="15" max="16" width="7.7109375" style="72" customWidth="1"/>
    <col min="17" max="17" width="1.140625" style="72" customWidth="1"/>
    <col min="18" max="18" width="21.7109375" style="72" customWidth="1"/>
    <col min="19" max="19" width="5.7109375" style="72" customWidth="1"/>
    <col min="20" max="20" width="7.7109375" style="72" customWidth="1"/>
    <col min="21" max="25" width="10.7109375" style="72" customWidth="1"/>
    <col min="26" max="26" width="2.28515625" style="72" customWidth="1"/>
    <col min="27" max="27" width="3.42578125" style="72" customWidth="1"/>
    <col min="28" max="29" width="7.7109375" style="72" customWidth="1"/>
    <col min="30" max="30" width="1.140625" style="72" customWidth="1"/>
    <col min="31" max="31" width="21.7109375" style="72" customWidth="1"/>
    <col min="32" max="32" width="5.7109375" style="72" customWidth="1"/>
    <col min="33" max="33" width="7.7109375" style="72" customWidth="1"/>
    <col min="34" max="38" width="10.7109375" style="72" customWidth="1"/>
    <col min="39" max="39" width="1.7109375" style="72" customWidth="1"/>
    <col min="40" max="40" width="11.42578125" style="72"/>
    <col min="41" max="43" width="12.7109375" style="72" customWidth="1"/>
    <col min="44" max="44" width="11.42578125" style="72"/>
    <col min="45" max="46" width="14.7109375" style="72" customWidth="1"/>
    <col min="47" max="16384" width="11.42578125" style="72"/>
  </cols>
  <sheetData>
    <row r="1" spans="1:46" ht="13.5" thickBot="1">
      <c r="AM1" s="1988"/>
      <c r="AN1" s="1988"/>
      <c r="AO1" s="1988"/>
      <c r="AP1" s="1988"/>
      <c r="AQ1" s="1988"/>
    </row>
    <row r="2" spans="1:46" ht="15" customHeight="1">
      <c r="A2" s="3281" t="s">
        <v>62</v>
      </c>
      <c r="B2" s="3283" t="s">
        <v>7096</v>
      </c>
      <c r="C2" s="3283"/>
      <c r="D2" s="3283"/>
      <c r="E2" s="3283"/>
      <c r="F2" s="3283"/>
      <c r="G2" s="3283"/>
      <c r="H2" s="3283"/>
      <c r="I2" s="3283"/>
      <c r="J2" s="3283"/>
      <c r="K2" s="3283"/>
      <c r="L2" s="3283"/>
      <c r="M2" s="3283"/>
      <c r="N2" s="3283"/>
      <c r="O2" s="3283"/>
      <c r="P2" s="3283"/>
      <c r="Q2" s="3283"/>
      <c r="R2" s="3283"/>
      <c r="S2" s="3283"/>
      <c r="T2" s="3283"/>
      <c r="U2" s="3283"/>
      <c r="V2" s="3283"/>
      <c r="W2" s="3283"/>
      <c r="X2" s="3283"/>
      <c r="Y2" s="3283"/>
      <c r="Z2" s="3283"/>
      <c r="AA2" s="3283"/>
      <c r="AB2" s="3283"/>
      <c r="AC2" s="3283"/>
      <c r="AD2" s="3283"/>
      <c r="AE2" s="3283"/>
      <c r="AF2" s="3283"/>
      <c r="AG2" s="3283"/>
      <c r="AH2" s="3283"/>
      <c r="AI2" s="3283"/>
      <c r="AJ2" s="3283"/>
      <c r="AK2" s="3283"/>
      <c r="AL2" s="3284"/>
      <c r="AM2" s="1988"/>
      <c r="AN2" s="1988"/>
      <c r="AO2" s="2052" t="s">
        <v>6826</v>
      </c>
      <c r="AP2" s="2053"/>
      <c r="AQ2" s="2054"/>
    </row>
    <row r="3" spans="1:46" ht="15" customHeight="1">
      <c r="A3" s="3282"/>
      <c r="B3" s="3285"/>
      <c r="C3" s="3285"/>
      <c r="D3" s="3285"/>
      <c r="E3" s="3285"/>
      <c r="F3" s="3285"/>
      <c r="G3" s="3285"/>
      <c r="H3" s="3285"/>
      <c r="I3" s="3285"/>
      <c r="J3" s="3285"/>
      <c r="K3" s="3285"/>
      <c r="L3" s="3285"/>
      <c r="M3" s="3285"/>
      <c r="N3" s="3285"/>
      <c r="O3" s="3285"/>
      <c r="P3" s="3285"/>
      <c r="Q3" s="3285"/>
      <c r="R3" s="3285"/>
      <c r="S3" s="3285"/>
      <c r="T3" s="3285"/>
      <c r="U3" s="3285"/>
      <c r="V3" s="3285"/>
      <c r="W3" s="3285"/>
      <c r="X3" s="3285"/>
      <c r="Y3" s="3285"/>
      <c r="Z3" s="3285"/>
      <c r="AA3" s="3285"/>
      <c r="AB3" s="3285"/>
      <c r="AC3" s="3285"/>
      <c r="AD3" s="3285"/>
      <c r="AE3" s="3285"/>
      <c r="AF3" s="3285"/>
      <c r="AG3" s="3285"/>
      <c r="AH3" s="3285"/>
      <c r="AI3" s="3285"/>
      <c r="AJ3" s="3285"/>
      <c r="AK3" s="3285"/>
      <c r="AL3" s="3286"/>
      <c r="AM3" s="1988"/>
      <c r="AN3" s="1988"/>
      <c r="AO3" s="2055" t="s">
        <v>6825</v>
      </c>
      <c r="AP3" s="2056"/>
      <c r="AQ3" s="2057"/>
    </row>
    <row r="4" spans="1:46" ht="15" customHeight="1" thickBot="1">
      <c r="A4" s="3282"/>
      <c r="B4" s="1857" t="s">
        <v>7097</v>
      </c>
      <c r="C4" s="1857"/>
      <c r="D4" s="1857"/>
      <c r="E4" s="1857"/>
      <c r="F4" s="1857"/>
      <c r="G4" s="1857"/>
      <c r="H4" s="1857"/>
      <c r="I4" s="1857"/>
      <c r="J4" s="1857"/>
      <c r="K4" s="1857"/>
      <c r="L4" s="1857"/>
      <c r="M4" s="1857"/>
      <c r="N4" s="1857"/>
      <c r="O4" s="1857"/>
      <c r="P4" s="1857"/>
      <c r="Q4" s="1857"/>
      <c r="R4" s="1857"/>
      <c r="S4" s="1857"/>
      <c r="T4" s="1857"/>
      <c r="U4" s="1857"/>
      <c r="V4" s="1857"/>
      <c r="W4" s="1857"/>
      <c r="X4" s="1857"/>
      <c r="Y4" s="1857"/>
      <c r="Z4" s="1857"/>
      <c r="AA4" s="1857"/>
      <c r="AB4" s="1857"/>
      <c r="AC4" s="1857"/>
      <c r="AD4" s="1857"/>
      <c r="AE4" s="1857"/>
      <c r="AF4" s="1858" t="s">
        <v>0</v>
      </c>
      <c r="AG4" s="3287">
        <f ca="1">NOW()</f>
        <v>44676.419863541669</v>
      </c>
      <c r="AH4" s="3287"/>
      <c r="AI4" s="3287"/>
      <c r="AJ4" s="3287"/>
      <c r="AK4" s="3287"/>
      <c r="AL4" s="3288"/>
      <c r="AM4" s="1988"/>
      <c r="AN4" s="1988"/>
      <c r="AO4" s="2058" t="s">
        <v>6827</v>
      </c>
      <c r="AP4" s="2059"/>
      <c r="AQ4" s="2060"/>
    </row>
    <row r="5" spans="1:46" ht="15" customHeight="1" thickBot="1">
      <c r="B5" s="1922" t="s">
        <v>127</v>
      </c>
      <c r="C5" s="1923" t="str">
        <f ca="1">CELL("nomfichier")</f>
        <v>E:\0-UPRT\1-UPRT.FR-SITE-WEB\ff-fiches-fabrications\ff-fiches-fabrication-maj-08-2020\12.colonnes\[FP.12.colonnes.B.xlsx]Nota</v>
      </c>
      <c r="D5" s="1923"/>
      <c r="E5" s="2075"/>
      <c r="F5" s="2075"/>
      <c r="G5" s="2075"/>
      <c r="H5" s="2075"/>
      <c r="I5" s="2075"/>
      <c r="J5" s="2075"/>
      <c r="K5" s="2075"/>
      <c r="L5" s="2075"/>
      <c r="M5" s="2077"/>
      <c r="O5" s="1922" t="s">
        <v>127</v>
      </c>
      <c r="P5" s="1923" t="str">
        <f ca="1">CELL("nomfichier")</f>
        <v>E:\0-UPRT\1-UPRT.FR-SITE-WEB\ff-fiches-fabrications\ff-fiches-fabrication-maj-08-2020\12.colonnes\[FP.12.colonnes.B.xlsx]Nota</v>
      </c>
      <c r="Q5" s="1923"/>
      <c r="R5" s="2075"/>
      <c r="S5" s="2075"/>
      <c r="T5" s="2075"/>
      <c r="U5" s="2075"/>
      <c r="V5" s="2075"/>
      <c r="W5" s="2075"/>
      <c r="X5" s="2075"/>
      <c r="Y5" s="2075"/>
      <c r="Z5" s="2077"/>
      <c r="AB5" s="1922" t="s">
        <v>127</v>
      </c>
      <c r="AC5" s="1923" t="str">
        <f ca="1">CELL("nomfichier")</f>
        <v>E:\0-UPRT\1-UPRT.FR-SITE-WEB\ff-fiches-fabrications\ff-fiches-fabrication-maj-08-2020\12.colonnes\[FP.12.colonnes.B.xlsx]Nota</v>
      </c>
      <c r="AD5" s="1923"/>
      <c r="AE5" s="2075"/>
      <c r="AF5" s="2075"/>
      <c r="AG5" s="2075"/>
      <c r="AH5" s="2075"/>
      <c r="AI5" s="2075"/>
      <c r="AJ5" s="2075"/>
      <c r="AK5" s="2075"/>
      <c r="AL5" s="2075"/>
      <c r="AM5" s="1988"/>
      <c r="AN5" s="1988"/>
      <c r="AO5" s="1988"/>
      <c r="AP5" s="1988"/>
      <c r="AQ5" s="1988"/>
    </row>
    <row r="6" spans="1:46" s="245" customFormat="1" ht="15" customHeight="1">
      <c r="A6" s="3266" t="s">
        <v>62</v>
      </c>
      <c r="B6" s="3238" t="s">
        <v>453</v>
      </c>
      <c r="C6" s="3238"/>
      <c r="D6" s="3238"/>
      <c r="E6" s="3238"/>
      <c r="F6" s="3238"/>
      <c r="G6" s="3238"/>
      <c r="H6" s="3238"/>
      <c r="I6" s="3238"/>
      <c r="J6" s="3238"/>
      <c r="K6" s="3238"/>
      <c r="L6" s="3240" t="s">
        <v>6942</v>
      </c>
      <c r="M6" s="1931"/>
      <c r="N6" s="3266" t="s">
        <v>62</v>
      </c>
      <c r="O6" s="3238" t="s">
        <v>447</v>
      </c>
      <c r="P6" s="3238"/>
      <c r="Q6" s="3238"/>
      <c r="R6" s="3238"/>
      <c r="S6" s="3238"/>
      <c r="T6" s="3238"/>
      <c r="U6" s="3238"/>
      <c r="V6" s="3238"/>
      <c r="W6" s="3238"/>
      <c r="X6" s="3238"/>
      <c r="Y6" s="3240" t="s">
        <v>6943</v>
      </c>
      <c r="Z6" s="1931"/>
      <c r="AA6" s="3266" t="s">
        <v>62</v>
      </c>
      <c r="AB6" s="3238" t="s">
        <v>440</v>
      </c>
      <c r="AC6" s="3238"/>
      <c r="AD6" s="3238"/>
      <c r="AE6" s="3238"/>
      <c r="AF6" s="3238"/>
      <c r="AG6" s="3238"/>
      <c r="AH6" s="3238"/>
      <c r="AI6" s="3238"/>
      <c r="AJ6" s="3238"/>
      <c r="AK6" s="3238"/>
      <c r="AL6" s="3240" t="s">
        <v>6944</v>
      </c>
      <c r="AN6" s="1988"/>
      <c r="AO6" s="3246" t="s">
        <v>6747</v>
      </c>
      <c r="AP6" s="3247"/>
      <c r="AQ6" s="3248"/>
      <c r="AR6" s="2023"/>
      <c r="AS6" s="3221" t="s">
        <v>7307</v>
      </c>
      <c r="AT6" s="3222"/>
    </row>
    <row r="7" spans="1:46" s="245" customFormat="1" ht="15" customHeight="1">
      <c r="A7" s="3267"/>
      <c r="B7" s="3239"/>
      <c r="C7" s="3239"/>
      <c r="D7" s="3239"/>
      <c r="E7" s="3239"/>
      <c r="F7" s="3239"/>
      <c r="G7" s="3239"/>
      <c r="H7" s="3239"/>
      <c r="I7" s="3239"/>
      <c r="J7" s="3239"/>
      <c r="K7" s="3239"/>
      <c r="L7" s="3241"/>
      <c r="N7" s="3267"/>
      <c r="O7" s="3239"/>
      <c r="P7" s="3239"/>
      <c r="Q7" s="3239"/>
      <c r="R7" s="3239"/>
      <c r="S7" s="3239"/>
      <c r="T7" s="3239"/>
      <c r="U7" s="3239"/>
      <c r="V7" s="3239"/>
      <c r="W7" s="3239"/>
      <c r="X7" s="3239"/>
      <c r="Y7" s="3241"/>
      <c r="AA7" s="3267"/>
      <c r="AB7" s="3239"/>
      <c r="AC7" s="3239"/>
      <c r="AD7" s="3239"/>
      <c r="AE7" s="3239"/>
      <c r="AF7" s="3239"/>
      <c r="AG7" s="3239"/>
      <c r="AH7" s="3239"/>
      <c r="AI7" s="3239"/>
      <c r="AJ7" s="3239"/>
      <c r="AK7" s="3239"/>
      <c r="AL7" s="3241"/>
      <c r="AN7" s="1987"/>
      <c r="AO7" s="3249"/>
      <c r="AP7" s="3250"/>
      <c r="AQ7" s="3251"/>
      <c r="AR7" s="2023"/>
      <c r="AS7" s="3306" t="s">
        <v>7308</v>
      </c>
      <c r="AT7" s="3306"/>
    </row>
    <row r="8" spans="1:46" s="245" customFormat="1" ht="15" customHeight="1">
      <c r="A8" s="3263" t="str">
        <f>B6</f>
        <v>SAUCE AU YAOURT</v>
      </c>
      <c r="B8" s="1924" t="s">
        <v>6748</v>
      </c>
      <c r="C8" s="1994" t="s">
        <v>6965</v>
      </c>
      <c r="D8" s="1925"/>
      <c r="E8" s="1925"/>
      <c r="F8" s="1925"/>
      <c r="G8" s="1926"/>
      <c r="H8" s="2822" t="s">
        <v>6808</v>
      </c>
      <c r="I8" s="2091"/>
      <c r="J8" s="1914"/>
      <c r="K8" s="3242" t="s">
        <v>6941</v>
      </c>
      <c r="L8" s="3243"/>
      <c r="N8" s="3263" t="str">
        <f>O6</f>
        <v>SAUCE AU FROMAGE BLANC</v>
      </c>
      <c r="O8" s="1924" t="s">
        <v>6748</v>
      </c>
      <c r="P8" s="1994" t="s">
        <v>436</v>
      </c>
      <c r="Q8" s="1925"/>
      <c r="R8" s="1925"/>
      <c r="S8" s="1925"/>
      <c r="T8" s="1926"/>
      <c r="U8" s="2822" t="s">
        <v>6808</v>
      </c>
      <c r="V8" s="2091"/>
      <c r="W8" s="1914"/>
      <c r="X8" s="3242" t="s">
        <v>6941</v>
      </c>
      <c r="Y8" s="3243"/>
      <c r="AA8" s="3263" t="str">
        <f>AB6</f>
        <v>SAUCE MOUTARDE</v>
      </c>
      <c r="AB8" s="1924" t="s">
        <v>6748</v>
      </c>
      <c r="AC8" s="1994" t="s">
        <v>436</v>
      </c>
      <c r="AD8" s="1925"/>
      <c r="AE8" s="1925"/>
      <c r="AF8" s="1925"/>
      <c r="AG8" s="1926"/>
      <c r="AH8" s="2822" t="s">
        <v>6808</v>
      </c>
      <c r="AI8" s="2091"/>
      <c r="AJ8" s="1914"/>
      <c r="AK8" s="3242" t="s">
        <v>6941</v>
      </c>
      <c r="AL8" s="3243"/>
      <c r="AN8" s="1987"/>
      <c r="AO8" s="3249"/>
      <c r="AP8" s="3250"/>
      <c r="AQ8" s="3251"/>
      <c r="AR8" s="2023"/>
      <c r="AS8" s="3307" t="s">
        <v>7309</v>
      </c>
      <c r="AT8" s="3308"/>
    </row>
    <row r="9" spans="1:46" s="245" customFormat="1" ht="15" customHeight="1">
      <c r="A9" s="3263"/>
      <c r="B9" s="1927" t="s">
        <v>6806</v>
      </c>
      <c r="C9" s="1928"/>
      <c r="D9" s="1928"/>
      <c r="E9" s="1914"/>
      <c r="F9" s="1914"/>
      <c r="G9" s="248"/>
      <c r="H9" s="3252">
        <v>2</v>
      </c>
      <c r="I9" s="3555" t="str">
        <f>C10</f>
        <v>Kg</v>
      </c>
      <c r="J9" s="2080"/>
      <c r="K9" s="3242"/>
      <c r="L9" s="3243"/>
      <c r="N9" s="3263"/>
      <c r="O9" s="1927" t="s">
        <v>6806</v>
      </c>
      <c r="P9" s="1928"/>
      <c r="Q9" s="1928"/>
      <c r="R9" s="1914"/>
      <c r="S9" s="1914"/>
      <c r="T9" s="248"/>
      <c r="U9" s="3252">
        <v>2</v>
      </c>
      <c r="V9" s="3555" t="str">
        <f>P10</f>
        <v>Kg</v>
      </c>
      <c r="W9" s="2080"/>
      <c r="X9" s="3242"/>
      <c r="Y9" s="3243"/>
      <c r="AA9" s="3263"/>
      <c r="AB9" s="1927" t="s">
        <v>6806</v>
      </c>
      <c r="AC9" s="1928"/>
      <c r="AD9" s="1928"/>
      <c r="AE9" s="1914"/>
      <c r="AF9" s="1914"/>
      <c r="AG9" s="248"/>
      <c r="AH9" s="3252">
        <v>2</v>
      </c>
      <c r="AI9" s="3555" t="str">
        <f>AC10</f>
        <v>Kg</v>
      </c>
      <c r="AJ9" s="2080"/>
      <c r="AK9" s="3242"/>
      <c r="AL9" s="3243"/>
      <c r="AN9" s="1987"/>
      <c r="AO9" s="3249"/>
      <c r="AP9" s="3250"/>
      <c r="AQ9" s="3251"/>
      <c r="AR9" s="2023"/>
      <c r="AS9" s="3309"/>
      <c r="AT9" s="3310"/>
    </row>
    <row r="10" spans="1:46" s="245" customFormat="1" ht="15" customHeight="1">
      <c r="A10" s="3263"/>
      <c r="B10" s="1999">
        <v>1</v>
      </c>
      <c r="C10" s="1929" t="s">
        <v>102</v>
      </c>
      <c r="D10" s="1929"/>
      <c r="E10" s="1930"/>
      <c r="F10" s="1931"/>
      <c r="G10" s="248"/>
      <c r="H10" s="3252"/>
      <c r="I10" s="3555"/>
      <c r="J10" s="2080"/>
      <c r="K10" s="3254" t="s">
        <v>26</v>
      </c>
      <c r="L10" s="3255"/>
      <c r="N10" s="3263"/>
      <c r="O10" s="1999">
        <v>1</v>
      </c>
      <c r="P10" s="1929" t="s">
        <v>102</v>
      </c>
      <c r="Q10" s="1929"/>
      <c r="R10" s="1930"/>
      <c r="S10" s="1931"/>
      <c r="T10" s="248"/>
      <c r="U10" s="3252"/>
      <c r="V10" s="3555"/>
      <c r="W10" s="2080"/>
      <c r="X10" s="3254" t="s">
        <v>26</v>
      </c>
      <c r="Y10" s="3255"/>
      <c r="AA10" s="3263"/>
      <c r="AB10" s="1999">
        <v>1</v>
      </c>
      <c r="AC10" s="1929" t="s">
        <v>102</v>
      </c>
      <c r="AD10" s="1929"/>
      <c r="AE10" s="1930"/>
      <c r="AF10" s="1931"/>
      <c r="AG10" s="248"/>
      <c r="AH10" s="3252"/>
      <c r="AI10" s="3555"/>
      <c r="AJ10" s="2080"/>
      <c r="AK10" s="3254" t="s">
        <v>26</v>
      </c>
      <c r="AL10" s="3255"/>
      <c r="AN10" s="1987"/>
      <c r="AO10" s="3257" t="s">
        <v>1906</v>
      </c>
      <c r="AP10" s="3258"/>
      <c r="AQ10" s="3259"/>
      <c r="AR10" s="1989"/>
      <c r="AS10" s="3311"/>
      <c r="AT10" s="3312"/>
    </row>
    <row r="11" spans="1:46" s="245" customFormat="1" ht="15" customHeight="1">
      <c r="A11" s="3263"/>
      <c r="B11" s="2002">
        <f>C24</f>
        <v>0.99958736470068499</v>
      </c>
      <c r="C11" s="2001">
        <f>(B11/B10)*1000</f>
        <v>999.58736470068504</v>
      </c>
      <c r="D11" s="1932"/>
      <c r="F11" s="1933"/>
      <c r="G11" s="1934"/>
      <c r="H11" s="746" t="s">
        <v>2</v>
      </c>
      <c r="I11" s="746" t="s">
        <v>753</v>
      </c>
      <c r="J11" s="746" t="s">
        <v>754</v>
      </c>
      <c r="K11" s="3245">
        <f>SUM(L14:L23)</f>
        <v>1.99917472940137</v>
      </c>
      <c r="L11" s="3237"/>
      <c r="N11" s="3263"/>
      <c r="O11" s="2002">
        <f>P24</f>
        <v>1</v>
      </c>
      <c r="P11" s="2001">
        <f>(O11/O10)*1000</f>
        <v>1000</v>
      </c>
      <c r="Q11" s="1932"/>
      <c r="S11" s="1933"/>
      <c r="T11" s="1934"/>
      <c r="U11" s="746" t="s">
        <v>2</v>
      </c>
      <c r="V11" s="746" t="s">
        <v>753</v>
      </c>
      <c r="W11" s="746" t="s">
        <v>754</v>
      </c>
      <c r="X11" s="3245">
        <f>SUM(Y14:Y23)</f>
        <v>2</v>
      </c>
      <c r="Y11" s="3237"/>
      <c r="AA11" s="3263"/>
      <c r="AB11" s="2002">
        <f>AC24</f>
        <v>1</v>
      </c>
      <c r="AC11" s="2001">
        <f>(AB11/AB10)*1000</f>
        <v>1000</v>
      </c>
      <c r="AD11" s="1932"/>
      <c r="AF11" s="1933"/>
      <c r="AG11" s="1934"/>
      <c r="AH11" s="746" t="s">
        <v>2</v>
      </c>
      <c r="AI11" s="746" t="s">
        <v>753</v>
      </c>
      <c r="AJ11" s="746" t="s">
        <v>754</v>
      </c>
      <c r="AK11" s="3245">
        <f>SUM(AL14:AL23)</f>
        <v>2</v>
      </c>
      <c r="AL11" s="3237"/>
      <c r="AN11" s="1987"/>
      <c r="AO11" s="3205"/>
      <c r="AP11" s="1985"/>
      <c r="AQ11" s="3325" t="s">
        <v>6804</v>
      </c>
      <c r="AR11" s="1989"/>
      <c r="AS11" s="3223" t="s">
        <v>7310</v>
      </c>
      <c r="AT11" s="3223"/>
    </row>
    <row r="12" spans="1:46" s="245" customFormat="1" ht="15" customHeight="1">
      <c r="A12" s="3263"/>
      <c r="B12" s="1935" t="s">
        <v>23</v>
      </c>
      <c r="C12" s="1936" t="s">
        <v>25</v>
      </c>
      <c r="D12" s="1937" t="s">
        <v>6749</v>
      </c>
      <c r="E12" s="1921" t="s">
        <v>1780</v>
      </c>
      <c r="F12" s="1921"/>
      <c r="G12" s="1921" t="s">
        <v>24</v>
      </c>
      <c r="H12" s="2084">
        <f>J12-I12</f>
        <v>0</v>
      </c>
      <c r="I12" s="2082">
        <f>SUM(I14:I23)</f>
        <v>1.99917472940137</v>
      </c>
      <c r="J12" s="2083">
        <f>SUM(J14:J23)</f>
        <v>1.99917472940137</v>
      </c>
      <c r="K12" s="1938" t="s">
        <v>308</v>
      </c>
      <c r="L12" s="2076">
        <f>K11/H9</f>
        <v>0.99958736470068499</v>
      </c>
      <c r="N12" s="3263"/>
      <c r="O12" s="1935" t="s">
        <v>23</v>
      </c>
      <c r="P12" s="1936" t="s">
        <v>25</v>
      </c>
      <c r="Q12" s="1937" t="s">
        <v>6749</v>
      </c>
      <c r="R12" s="1921" t="s">
        <v>1780</v>
      </c>
      <c r="S12" s="1921"/>
      <c r="T12" s="1921" t="s">
        <v>24</v>
      </c>
      <c r="U12" s="2084">
        <f>W12-V12</f>
        <v>0</v>
      </c>
      <c r="V12" s="2082">
        <f>SUM(V14:V23)</f>
        <v>2</v>
      </c>
      <c r="W12" s="2083">
        <f>SUM(W14:W23)</f>
        <v>2</v>
      </c>
      <c r="X12" s="1938" t="s">
        <v>308</v>
      </c>
      <c r="Y12" s="2076">
        <f>X11/U9</f>
        <v>1</v>
      </c>
      <c r="AA12" s="3263"/>
      <c r="AB12" s="1935" t="s">
        <v>23</v>
      </c>
      <c r="AC12" s="1936" t="s">
        <v>25</v>
      </c>
      <c r="AD12" s="1937" t="s">
        <v>6749</v>
      </c>
      <c r="AE12" s="1921" t="s">
        <v>1780</v>
      </c>
      <c r="AF12" s="1921"/>
      <c r="AG12" s="1921" t="s">
        <v>24</v>
      </c>
      <c r="AH12" s="2084">
        <f>AJ12-AI12</f>
        <v>0</v>
      </c>
      <c r="AI12" s="2082">
        <f>SUM(AI14:AI23)</f>
        <v>2</v>
      </c>
      <c r="AJ12" s="2083">
        <f>SUM(AJ14:AJ23)</f>
        <v>2</v>
      </c>
      <c r="AK12" s="1938" t="s">
        <v>308</v>
      </c>
      <c r="AL12" s="2076">
        <f>AK11/AH9</f>
        <v>1</v>
      </c>
      <c r="AN12" s="1987"/>
      <c r="AO12" s="3205"/>
      <c r="AP12" s="1986" t="s">
        <v>6791</v>
      </c>
      <c r="AQ12" s="3325"/>
      <c r="AR12" s="1989"/>
      <c r="AS12" s="3313" t="s">
        <v>6963</v>
      </c>
      <c r="AT12" s="3314"/>
    </row>
    <row r="13" spans="1:46" s="245" customFormat="1" ht="15" customHeight="1">
      <c r="A13" s="3263"/>
      <c r="B13" s="3265" t="s">
        <v>1158</v>
      </c>
      <c r="C13" s="3265"/>
      <c r="D13" s="1940">
        <f>IF(ISBLANK(A13),C13,A13*C13)</f>
        <v>0</v>
      </c>
      <c r="E13" s="1844" t="s">
        <v>1145</v>
      </c>
      <c r="F13" s="1844"/>
      <c r="G13" s="1996" t="s">
        <v>1172</v>
      </c>
      <c r="H13" s="1996" t="s">
        <v>1186</v>
      </c>
      <c r="I13" s="1996"/>
      <c r="J13" s="1915"/>
      <c r="K13" s="1915" t="s">
        <v>1198</v>
      </c>
      <c r="L13" s="1941"/>
      <c r="N13" s="3263"/>
      <c r="O13" s="3265" t="s">
        <v>1158</v>
      </c>
      <c r="P13" s="3265"/>
      <c r="Q13" s="1940">
        <f>IF(ISBLANK(N13),P13,N13*P13)</f>
        <v>0</v>
      </c>
      <c r="R13" s="1844" t="s">
        <v>1145</v>
      </c>
      <c r="S13" s="1844"/>
      <c r="T13" s="1996" t="s">
        <v>1172</v>
      </c>
      <c r="U13" s="1996" t="s">
        <v>1186</v>
      </c>
      <c r="V13" s="1996"/>
      <c r="W13" s="1915"/>
      <c r="X13" s="1915" t="s">
        <v>1198</v>
      </c>
      <c r="Y13" s="1941"/>
      <c r="AA13" s="3263"/>
      <c r="AB13" s="3265" t="s">
        <v>1158</v>
      </c>
      <c r="AC13" s="3265"/>
      <c r="AD13" s="1940">
        <f>IF(ISBLANK(AA13),AC13,AA13*AC13)</f>
        <v>0</v>
      </c>
      <c r="AE13" s="1844" t="s">
        <v>1145</v>
      </c>
      <c r="AF13" s="1844"/>
      <c r="AG13" s="1996" t="s">
        <v>1172</v>
      </c>
      <c r="AH13" s="1996" t="s">
        <v>1186</v>
      </c>
      <c r="AI13" s="1996"/>
      <c r="AJ13" s="1915"/>
      <c r="AK13" s="1915" t="s">
        <v>1198</v>
      </c>
      <c r="AL13" s="1941"/>
      <c r="AN13" s="1987"/>
      <c r="AO13" s="3278" t="s">
        <v>5391</v>
      </c>
      <c r="AP13" s="3279" t="s">
        <v>6803</v>
      </c>
      <c r="AQ13" s="3280"/>
      <c r="AR13" s="1989"/>
      <c r="AS13" s="3315"/>
      <c r="AT13" s="3316"/>
    </row>
    <row r="14" spans="1:46" s="245" customFormat="1" ht="15" customHeight="1">
      <c r="A14" s="3263"/>
      <c r="B14" s="2064">
        <v>7.0686989176054791</v>
      </c>
      <c r="C14" s="2065">
        <v>0.125</v>
      </c>
      <c r="D14" s="1845">
        <f t="shared" ref="D14:D23" si="0">IF(ISTEXT(B14),0,IF(ISBLANK(B14),C14,B14*C14))</f>
        <v>0.88358736470068489</v>
      </c>
      <c r="E14" s="2015" t="s">
        <v>454</v>
      </c>
      <c r="F14" s="2087">
        <f>IF(B10&lt;=0,0,IF(ISTEXT(B14),B14,IF(ISBLANK(B14),"",(B14/B10)*H9)))</f>
        <v>14.137397835210958</v>
      </c>
      <c r="G14" s="1997" t="s">
        <v>6787</v>
      </c>
      <c r="H14" s="1998"/>
      <c r="I14" s="1995">
        <f>((J14-(J14*H14%)))</f>
        <v>1.7671747294013698</v>
      </c>
      <c r="J14" s="1910">
        <f>(D14/B10)*H9</f>
        <v>1.7671747294013698</v>
      </c>
      <c r="K14" s="1917">
        <v>1</v>
      </c>
      <c r="L14" s="1918">
        <f t="shared" ref="L14:L23" si="1">IF(ISBLANK(K14),0,IF(ISTEXT(B14),0,IF(D14=0,F14*K14,(J14*K14))))</f>
        <v>1.7671747294013698</v>
      </c>
      <c r="N14" s="3263"/>
      <c r="O14" s="2064"/>
      <c r="P14" s="2065">
        <v>0.217</v>
      </c>
      <c r="Q14" s="1845">
        <f t="shared" ref="Q14:Q23" si="2">IF(ISTEXT(O14),0,IF(ISBLANK(O14),P14,O14*P14))</f>
        <v>0.217</v>
      </c>
      <c r="R14" s="2015" t="s">
        <v>446</v>
      </c>
      <c r="S14" s="2087" t="str">
        <f>IF(O10&lt;=0,0,IF(ISTEXT(O14),O14,IF(ISBLANK(O14),"",(O14/O10)*U9)))</f>
        <v/>
      </c>
      <c r="T14" s="1997"/>
      <c r="U14" s="1998"/>
      <c r="V14" s="1995">
        <f>((W14-(W14*U14%)))</f>
        <v>0.434</v>
      </c>
      <c r="W14" s="1910">
        <f>(Q14/O10)*U9</f>
        <v>0.434</v>
      </c>
      <c r="X14" s="1917">
        <v>1</v>
      </c>
      <c r="Y14" s="1918">
        <f t="shared" ref="Y14:Y23" si="3">IF(ISBLANK(X14),0,IF(ISTEXT(O14),0,IF(Q14=0,S14*X14,(W14*X14))))</f>
        <v>0.434</v>
      </c>
      <c r="AA14" s="3263"/>
      <c r="AB14" s="2064"/>
      <c r="AC14" s="2065">
        <v>0.82499999999999996</v>
      </c>
      <c r="AD14" s="1845">
        <f t="shared" ref="AD14:AD23" si="4">IF(ISTEXT(AB14),0,IF(ISBLANK(AB14),AC14,AB14*AC14))</f>
        <v>0.82499999999999996</v>
      </c>
      <c r="AE14" s="2015" t="s">
        <v>298</v>
      </c>
      <c r="AF14" s="2087" t="str">
        <f>IF(AB10&lt;=0,0,IF(ISTEXT(AB14),AB14,IF(ISBLANK(AB14),"",(AB14/AB10)*AH9)))</f>
        <v/>
      </c>
      <c r="AG14" s="1997"/>
      <c r="AH14" s="1998"/>
      <c r="AI14" s="1995">
        <f>((AJ14-(AJ14*AH14%)))</f>
        <v>1.65</v>
      </c>
      <c r="AJ14" s="1910">
        <f>(AD14/AB10)*AH9</f>
        <v>1.65</v>
      </c>
      <c r="AK14" s="1917">
        <v>1</v>
      </c>
      <c r="AL14" s="1918">
        <f t="shared" ref="AL14:AL23" si="5">IF(ISBLANK(AK14),0,IF(ISTEXT(AB14),0,IF(AD14=0,AF14*AK14,(AJ14*AK14))))</f>
        <v>1.65</v>
      </c>
      <c r="AN14" s="1987"/>
      <c r="AO14" s="3278"/>
      <c r="AP14" s="3279"/>
      <c r="AQ14" s="3280"/>
      <c r="AR14" s="1989"/>
      <c r="AS14" s="72"/>
      <c r="AT14" s="72"/>
    </row>
    <row r="15" spans="1:46" s="245" customFormat="1" ht="15" customHeight="1">
      <c r="A15" s="3263"/>
      <c r="B15" s="2064"/>
      <c r="C15" s="2065">
        <v>5.5E-2</v>
      </c>
      <c r="D15" s="1845">
        <f t="shared" si="0"/>
        <v>5.5E-2</v>
      </c>
      <c r="E15" s="2016" t="s">
        <v>452</v>
      </c>
      <c r="F15" s="2088" t="str">
        <f>IF(B10&lt;=0,0,IF(ISTEXT(B15),B15,IF(ISBLANK(B15),"",(B15/B10)*H9)))</f>
        <v/>
      </c>
      <c r="G15" s="1997"/>
      <c r="H15" s="1998"/>
      <c r="I15" s="2013">
        <f t="shared" ref="I15:I23" si="6">((J15-(J15*H15%)))</f>
        <v>0.11</v>
      </c>
      <c r="J15" s="1911">
        <f>(D15/B10)*H9</f>
        <v>0.11</v>
      </c>
      <c r="K15" s="1917">
        <v>1</v>
      </c>
      <c r="L15" s="1919">
        <f t="shared" si="1"/>
        <v>0.11</v>
      </c>
      <c r="N15" s="3263"/>
      <c r="O15" s="2064"/>
      <c r="P15" s="2065">
        <v>0.65200000000000002</v>
      </c>
      <c r="Q15" s="1845">
        <f t="shared" si="2"/>
        <v>0.65200000000000002</v>
      </c>
      <c r="R15" s="2016" t="s">
        <v>445</v>
      </c>
      <c r="S15" s="2088" t="str">
        <f>IF(O10&lt;=0,0,IF(ISTEXT(O15),O15,IF(ISBLANK(O15),"",(O15/O10)*U9)))</f>
        <v/>
      </c>
      <c r="T15" s="1997"/>
      <c r="U15" s="1998"/>
      <c r="V15" s="2013">
        <f t="shared" ref="V15:V23" si="7">((W15-(W15*U15%)))</f>
        <v>1.304</v>
      </c>
      <c r="W15" s="1911">
        <f>(Q15/O10)*U9</f>
        <v>1.304</v>
      </c>
      <c r="X15" s="1917">
        <v>1</v>
      </c>
      <c r="Y15" s="1919">
        <f t="shared" si="3"/>
        <v>1.304</v>
      </c>
      <c r="AA15" s="3263"/>
      <c r="AB15" s="2064"/>
      <c r="AC15" s="2065">
        <v>0.13500000000000001</v>
      </c>
      <c r="AD15" s="1845">
        <f t="shared" si="4"/>
        <v>0.13500000000000001</v>
      </c>
      <c r="AE15" s="2016" t="s">
        <v>428</v>
      </c>
      <c r="AF15" s="2088" t="str">
        <f>IF(AB10&lt;=0,0,IF(ISTEXT(AB15),AB15,IF(ISBLANK(AB15),"",(AB15/AB10)*AH9)))</f>
        <v/>
      </c>
      <c r="AG15" s="1997"/>
      <c r="AH15" s="1998"/>
      <c r="AI15" s="2013">
        <f t="shared" ref="AI15:AI23" si="8">((AJ15-(AJ15*AH15%)))</f>
        <v>0.27</v>
      </c>
      <c r="AJ15" s="1911">
        <f>(AD15/AB10)*AH9</f>
        <v>0.27</v>
      </c>
      <c r="AK15" s="1917">
        <v>1</v>
      </c>
      <c r="AL15" s="1919">
        <f t="shared" si="5"/>
        <v>0.27</v>
      </c>
      <c r="AN15" s="1987"/>
      <c r="AO15" s="3268" t="s">
        <v>6750</v>
      </c>
      <c r="AP15" s="3269"/>
      <c r="AQ15" s="3270"/>
      <c r="AR15" s="1989"/>
      <c r="AS15" s="3317" t="s">
        <v>7311</v>
      </c>
      <c r="AT15" s="3318"/>
    </row>
    <row r="16" spans="1:46" s="245" customFormat="1" ht="15" customHeight="1">
      <c r="A16" s="3263"/>
      <c r="B16" s="2064"/>
      <c r="C16" s="2065">
        <v>5.0000000000000001E-3</v>
      </c>
      <c r="D16" s="1845">
        <f t="shared" si="0"/>
        <v>5.0000000000000001E-3</v>
      </c>
      <c r="E16" s="2015" t="s">
        <v>361</v>
      </c>
      <c r="F16" s="2087" t="str">
        <f>IF(B10&lt;=0,0,IF(ISTEXT(B16),B16,IF(ISBLANK(B16),"",(B16/B10)*H9)))</f>
        <v/>
      </c>
      <c r="G16" s="1997"/>
      <c r="H16" s="1998"/>
      <c r="I16" s="1995">
        <f t="shared" si="6"/>
        <v>0.01</v>
      </c>
      <c r="J16" s="1910">
        <f>(D16/B10)*H9</f>
        <v>0.01</v>
      </c>
      <c r="K16" s="1917">
        <v>1</v>
      </c>
      <c r="L16" s="1918">
        <f t="shared" si="1"/>
        <v>0.01</v>
      </c>
      <c r="N16" s="3263"/>
      <c r="O16" s="2064"/>
      <c r="P16" s="2065">
        <v>5.3999999999999999E-2</v>
      </c>
      <c r="Q16" s="1845">
        <f t="shared" si="2"/>
        <v>5.3999999999999999E-2</v>
      </c>
      <c r="R16" s="2015" t="s">
        <v>444</v>
      </c>
      <c r="S16" s="2087" t="str">
        <f>IF(O10&lt;=0,0,IF(ISTEXT(O16),O16,IF(ISBLANK(O16),"",(O16/O10)*U9)))</f>
        <v/>
      </c>
      <c r="T16" s="1997"/>
      <c r="U16" s="1998"/>
      <c r="V16" s="1995">
        <f t="shared" si="7"/>
        <v>0.108</v>
      </c>
      <c r="W16" s="1910">
        <f>(Q16/O10)*U9</f>
        <v>0.108</v>
      </c>
      <c r="X16" s="1917">
        <v>1</v>
      </c>
      <c r="Y16" s="1918">
        <f t="shared" si="3"/>
        <v>0.108</v>
      </c>
      <c r="AA16" s="3263"/>
      <c r="AB16" s="2064"/>
      <c r="AC16" s="2065">
        <v>3.4000000000000002E-2</v>
      </c>
      <c r="AD16" s="1845">
        <f t="shared" si="4"/>
        <v>3.4000000000000002E-2</v>
      </c>
      <c r="AE16" s="2015" t="s">
        <v>417</v>
      </c>
      <c r="AF16" s="2087" t="str">
        <f>IF(AB10&lt;=0,0,IF(ISTEXT(AB16),AB16,IF(ISBLANK(AB16),"",(AB16/AB10)*AH9)))</f>
        <v/>
      </c>
      <c r="AG16" s="1997"/>
      <c r="AH16" s="1998"/>
      <c r="AI16" s="1995">
        <f t="shared" si="8"/>
        <v>6.8000000000000005E-2</v>
      </c>
      <c r="AJ16" s="1910">
        <f>(AD16/AB10)*AH9</f>
        <v>6.8000000000000005E-2</v>
      </c>
      <c r="AK16" s="1917">
        <v>1</v>
      </c>
      <c r="AL16" s="1918">
        <f t="shared" si="5"/>
        <v>6.8000000000000005E-2</v>
      </c>
      <c r="AN16" s="1987"/>
      <c r="AO16" s="3268" t="s">
        <v>6751</v>
      </c>
      <c r="AP16" s="3269"/>
      <c r="AQ16" s="3270"/>
      <c r="AR16" s="1989"/>
      <c r="AS16" s="3319" t="s">
        <v>7312</v>
      </c>
      <c r="AT16" s="3320"/>
    </row>
    <row r="17" spans="1:46" s="245" customFormat="1" ht="15" customHeight="1">
      <c r="A17" s="3263"/>
      <c r="B17" s="2064"/>
      <c r="C17" s="2065">
        <v>2E-3</v>
      </c>
      <c r="D17" s="1845">
        <f t="shared" si="0"/>
        <v>2E-3</v>
      </c>
      <c r="E17" s="2016" t="s">
        <v>285</v>
      </c>
      <c r="F17" s="2088" t="str">
        <f>IF(B10&lt;=0,0,IF(ISTEXT(B17),B17,IF(ISBLANK(B17),"",(B17/B10)*H9)))</f>
        <v/>
      </c>
      <c r="G17" s="1997"/>
      <c r="H17" s="1998"/>
      <c r="I17" s="2013">
        <f t="shared" si="6"/>
        <v>4.0000000000000001E-3</v>
      </c>
      <c r="J17" s="1911">
        <f>(D17/B10)*H9</f>
        <v>4.0000000000000001E-3</v>
      </c>
      <c r="K17" s="1917">
        <v>1</v>
      </c>
      <c r="L17" s="1919">
        <f t="shared" si="1"/>
        <v>4.0000000000000001E-3</v>
      </c>
      <c r="N17" s="3263"/>
      <c r="O17" s="2064"/>
      <c r="P17" s="2065">
        <v>2.5999999999999999E-2</v>
      </c>
      <c r="Q17" s="1845">
        <f t="shared" si="2"/>
        <v>2.5999999999999999E-2</v>
      </c>
      <c r="R17" s="2016" t="s">
        <v>417</v>
      </c>
      <c r="S17" s="2088" t="str">
        <f>IF(O10&lt;=0,0,IF(ISTEXT(O17),O17,IF(ISBLANK(O17),"",(O17/O10)*U9)))</f>
        <v/>
      </c>
      <c r="T17" s="1997"/>
      <c r="U17" s="1998"/>
      <c r="V17" s="2013">
        <f t="shared" si="7"/>
        <v>5.1999999999999998E-2</v>
      </c>
      <c r="W17" s="1911">
        <f>(Q17/O10)*U9</f>
        <v>5.1999999999999998E-2</v>
      </c>
      <c r="X17" s="1917">
        <v>1</v>
      </c>
      <c r="Y17" s="1919">
        <f t="shared" si="3"/>
        <v>5.1999999999999998E-2</v>
      </c>
      <c r="AA17" s="3263"/>
      <c r="AB17" s="2064"/>
      <c r="AC17" s="2065">
        <v>4.0000000000000001E-3</v>
      </c>
      <c r="AD17" s="1845">
        <f t="shared" si="4"/>
        <v>4.0000000000000001E-3</v>
      </c>
      <c r="AE17" s="2016" t="s">
        <v>361</v>
      </c>
      <c r="AF17" s="2088" t="str">
        <f>IF(AB10&lt;=0,0,IF(ISTEXT(AB17),AB17,IF(ISBLANK(AB17),"",(AB17/AB10)*AH9)))</f>
        <v/>
      </c>
      <c r="AG17" s="1997"/>
      <c r="AH17" s="1998"/>
      <c r="AI17" s="2013">
        <f t="shared" si="8"/>
        <v>8.0000000000000002E-3</v>
      </c>
      <c r="AJ17" s="1911">
        <f>(AD17/AB10)*AH9</f>
        <v>8.0000000000000002E-3</v>
      </c>
      <c r="AK17" s="1917">
        <v>1</v>
      </c>
      <c r="AL17" s="1919">
        <f t="shared" si="5"/>
        <v>8.0000000000000002E-3</v>
      </c>
      <c r="AN17" s="1987"/>
      <c r="AO17" s="1974" t="s">
        <v>23</v>
      </c>
      <c r="AP17" s="2881" t="s">
        <v>25</v>
      </c>
      <c r="AQ17" s="3196" t="s">
        <v>24</v>
      </c>
      <c r="AR17" s="1989"/>
      <c r="AS17" s="3224" t="s">
        <v>7313</v>
      </c>
      <c r="AT17" s="3225"/>
    </row>
    <row r="18" spans="1:46" s="245" customFormat="1" ht="15" customHeight="1">
      <c r="A18" s="3263"/>
      <c r="B18" s="2064"/>
      <c r="C18" s="2065">
        <v>4.0000000000000001E-3</v>
      </c>
      <c r="D18" s="1845">
        <f t="shared" si="0"/>
        <v>4.0000000000000001E-3</v>
      </c>
      <c r="E18" s="2015" t="s">
        <v>449</v>
      </c>
      <c r="F18" s="2087" t="str">
        <f>IF(B10&lt;=0,0,IF(ISTEXT(B18),B18,IF(ISBLANK(B18),"",(B18/B10)*H9)))</f>
        <v/>
      </c>
      <c r="G18" s="1997"/>
      <c r="H18" s="1998"/>
      <c r="I18" s="1995">
        <f t="shared" si="6"/>
        <v>8.0000000000000002E-3</v>
      </c>
      <c r="J18" s="1910">
        <f>(D18/B10)*H9</f>
        <v>8.0000000000000002E-3</v>
      </c>
      <c r="K18" s="1917">
        <v>1</v>
      </c>
      <c r="L18" s="1918">
        <f t="shared" si="1"/>
        <v>8.0000000000000002E-3</v>
      </c>
      <c r="N18" s="3263"/>
      <c r="O18" s="2064"/>
      <c r="P18" s="2065">
        <v>4.0000000000000001E-3</v>
      </c>
      <c r="Q18" s="1845">
        <f t="shared" si="2"/>
        <v>4.0000000000000001E-3</v>
      </c>
      <c r="R18" s="2015" t="s">
        <v>361</v>
      </c>
      <c r="S18" s="2087" t="str">
        <f>IF(O10&lt;=0,0,IF(ISTEXT(O18),O18,IF(ISBLANK(O18),"",(O18/O10)*U9)))</f>
        <v/>
      </c>
      <c r="T18" s="1997"/>
      <c r="U18" s="1998"/>
      <c r="V18" s="1995">
        <f t="shared" si="7"/>
        <v>8.0000000000000002E-3</v>
      </c>
      <c r="W18" s="1910">
        <f>(Q18/O10)*U9</f>
        <v>8.0000000000000002E-3</v>
      </c>
      <c r="X18" s="1917">
        <v>1</v>
      </c>
      <c r="Y18" s="1918">
        <f t="shared" si="3"/>
        <v>8.0000000000000002E-3</v>
      </c>
      <c r="AA18" s="3263"/>
      <c r="AB18" s="2064"/>
      <c r="AC18" s="2065">
        <v>2E-3</v>
      </c>
      <c r="AD18" s="1845">
        <f t="shared" si="4"/>
        <v>2E-3</v>
      </c>
      <c r="AE18" s="2015" t="s">
        <v>285</v>
      </c>
      <c r="AF18" s="2087" t="str">
        <f>IF(AB10&lt;=0,0,IF(ISTEXT(AB18),AB18,IF(ISBLANK(AB18),"",(AB18/AB10)*AH9)))</f>
        <v/>
      </c>
      <c r="AG18" s="1997"/>
      <c r="AH18" s="1998"/>
      <c r="AI18" s="1995">
        <f t="shared" si="8"/>
        <v>4.0000000000000001E-3</v>
      </c>
      <c r="AJ18" s="1910">
        <f>(AD18/AB10)*AH9</f>
        <v>4.0000000000000001E-3</v>
      </c>
      <c r="AK18" s="1917">
        <v>1</v>
      </c>
      <c r="AL18" s="1918">
        <f t="shared" si="5"/>
        <v>4.0000000000000001E-3</v>
      </c>
      <c r="AN18" s="1987"/>
      <c r="AO18" s="3304" t="s">
        <v>1158</v>
      </c>
      <c r="AP18" s="3305"/>
      <c r="AQ18" s="3197" t="s">
        <v>1172</v>
      </c>
      <c r="AR18" s="1989"/>
      <c r="AS18" s="3321" t="s">
        <v>7314</v>
      </c>
      <c r="AT18" s="3322"/>
    </row>
    <row r="19" spans="1:46" s="245" customFormat="1" ht="15" customHeight="1">
      <c r="A19" s="3263"/>
      <c r="B19" s="2064"/>
      <c r="C19" s="2065">
        <v>0.05</v>
      </c>
      <c r="D19" s="1845">
        <f t="shared" si="0"/>
        <v>0.05</v>
      </c>
      <c r="E19" s="2016" t="s">
        <v>298</v>
      </c>
      <c r="F19" s="2089" t="str">
        <f>IF(B10&lt;=0,0,IF(ISTEXT(B19),B19,IF(ISBLANK(B19),"",(B19/B10)*H9)))</f>
        <v/>
      </c>
      <c r="G19" s="1997"/>
      <c r="H19" s="1998"/>
      <c r="I19" s="2014">
        <f t="shared" si="6"/>
        <v>0.1</v>
      </c>
      <c r="J19" s="1912">
        <f>(D19/B10)*H9</f>
        <v>0.1</v>
      </c>
      <c r="K19" s="1917">
        <v>1</v>
      </c>
      <c r="L19" s="1919">
        <f t="shared" si="1"/>
        <v>0.1</v>
      </c>
      <c r="N19" s="3263"/>
      <c r="O19" s="2064"/>
      <c r="P19" s="2065">
        <v>2E-3</v>
      </c>
      <c r="Q19" s="1845">
        <f t="shared" si="2"/>
        <v>2E-3</v>
      </c>
      <c r="R19" s="2016" t="s">
        <v>285</v>
      </c>
      <c r="S19" s="2089" t="str">
        <f>IF(O10&lt;=0,0,IF(ISTEXT(O19),O19,IF(ISBLANK(O19),"",(O19/O10)*U9)))</f>
        <v/>
      </c>
      <c r="T19" s="1997"/>
      <c r="U19" s="1998"/>
      <c r="V19" s="2014">
        <f t="shared" si="7"/>
        <v>4.0000000000000001E-3</v>
      </c>
      <c r="W19" s="1912">
        <f>(Q19/O10)*U9</f>
        <v>4.0000000000000001E-3</v>
      </c>
      <c r="X19" s="1917">
        <v>1</v>
      </c>
      <c r="Y19" s="1919">
        <f t="shared" si="3"/>
        <v>4.0000000000000001E-3</v>
      </c>
      <c r="AA19" s="3263"/>
      <c r="AB19" s="2064"/>
      <c r="AC19" s="2065"/>
      <c r="AD19" s="1845">
        <f t="shared" si="4"/>
        <v>0</v>
      </c>
      <c r="AE19" s="2016"/>
      <c r="AF19" s="2089" t="str">
        <f>IF(AB10&lt;=0,0,IF(ISTEXT(AB19),AB19,IF(ISBLANK(AB19),"",(AB19/AB10)*AH9)))</f>
        <v/>
      </c>
      <c r="AG19" s="1997"/>
      <c r="AH19" s="1998"/>
      <c r="AI19" s="2014">
        <f t="shared" si="8"/>
        <v>0</v>
      </c>
      <c r="AJ19" s="1912">
        <f>(AD19/AB10)*AH9</f>
        <v>0</v>
      </c>
      <c r="AK19" s="1917"/>
      <c r="AL19" s="1919">
        <f t="shared" si="5"/>
        <v>0</v>
      </c>
      <c r="AN19" s="1987"/>
      <c r="AO19" s="3198">
        <v>2</v>
      </c>
      <c r="AP19" s="1975"/>
      <c r="AQ19" s="3199" t="s">
        <v>835</v>
      </c>
      <c r="AR19" s="1989"/>
      <c r="AS19" s="3224" t="s">
        <v>7315</v>
      </c>
      <c r="AT19" s="3225"/>
    </row>
    <row r="20" spans="1:46" s="245" customFormat="1" ht="15" customHeight="1">
      <c r="A20" s="3263"/>
      <c r="B20" s="2064"/>
      <c r="C20" s="2065"/>
      <c r="D20" s="1845">
        <f t="shared" si="0"/>
        <v>0</v>
      </c>
      <c r="E20" s="2015"/>
      <c r="F20" s="2087" t="str">
        <f>IF(B10&lt;=0,0,IF(ISTEXT(B20),B20,IF(ISBLANK(B20),"",(B20/B10)*H9)))</f>
        <v/>
      </c>
      <c r="G20" s="1997"/>
      <c r="H20" s="1998"/>
      <c r="I20" s="1995">
        <f t="shared" si="6"/>
        <v>0</v>
      </c>
      <c r="J20" s="1910">
        <f>(D20/B10)*H9</f>
        <v>0</v>
      </c>
      <c r="K20" s="1920"/>
      <c r="L20" s="1918">
        <f t="shared" si="1"/>
        <v>0</v>
      </c>
      <c r="N20" s="3263"/>
      <c r="O20" s="2064"/>
      <c r="P20" s="2065">
        <v>4.4999999999999998E-2</v>
      </c>
      <c r="Q20" s="1845">
        <f t="shared" si="2"/>
        <v>4.4999999999999998E-2</v>
      </c>
      <c r="R20" s="2015" t="s">
        <v>441</v>
      </c>
      <c r="S20" s="2087" t="str">
        <f>IF(O10&lt;=0,0,IF(ISTEXT(O20),O20,IF(ISBLANK(O20),"",(O20/O10)*U9)))</f>
        <v/>
      </c>
      <c r="T20" s="1997"/>
      <c r="U20" s="1998"/>
      <c r="V20" s="1995">
        <f t="shared" si="7"/>
        <v>0.09</v>
      </c>
      <c r="W20" s="1910">
        <f>(Q20/O10)*U9</f>
        <v>0.09</v>
      </c>
      <c r="X20" s="1917">
        <v>1</v>
      </c>
      <c r="Y20" s="1918">
        <f t="shared" si="3"/>
        <v>0.09</v>
      </c>
      <c r="AA20" s="3263"/>
      <c r="AB20" s="2064"/>
      <c r="AC20" s="2065"/>
      <c r="AD20" s="1845">
        <f t="shared" si="4"/>
        <v>0</v>
      </c>
      <c r="AE20" s="2015"/>
      <c r="AF20" s="2087" t="str">
        <f>IF(AB10&lt;=0,0,IF(ISTEXT(AB20),AB20,IF(ISBLANK(AB20),"",(AB20/AB10)*AH9)))</f>
        <v/>
      </c>
      <c r="AG20" s="1997"/>
      <c r="AH20" s="1998"/>
      <c r="AI20" s="1995">
        <f t="shared" si="8"/>
        <v>0</v>
      </c>
      <c r="AJ20" s="1910">
        <f>(AD20/AB10)*AH9</f>
        <v>0</v>
      </c>
      <c r="AK20" s="1920"/>
      <c r="AL20" s="1918">
        <f t="shared" si="5"/>
        <v>0</v>
      </c>
      <c r="AN20" s="1987"/>
      <c r="AO20" s="3200"/>
      <c r="AP20" s="1981" t="s">
        <v>6752</v>
      </c>
      <c r="AQ20" s="3201"/>
      <c r="AR20" s="1989"/>
      <c r="AS20" s="3321" t="s">
        <v>7316</v>
      </c>
      <c r="AT20" s="3322"/>
    </row>
    <row r="21" spans="1:46" ht="17.25">
      <c r="A21" s="3263"/>
      <c r="B21" s="2064"/>
      <c r="C21" s="2065"/>
      <c r="D21" s="1845">
        <f t="shared" si="0"/>
        <v>0</v>
      </c>
      <c r="E21" s="2017"/>
      <c r="F21" s="2089" t="str">
        <f>IF(B10&lt;=0,0,IF(ISTEXT(B21),B21,IF(ISBLANK(B21),"",(B21/B10)*H9)))</f>
        <v/>
      </c>
      <c r="G21" s="1997"/>
      <c r="H21" s="1998"/>
      <c r="I21" s="2014">
        <f t="shared" si="6"/>
        <v>0</v>
      </c>
      <c r="J21" s="1912">
        <f>(D21/B10)*H9</f>
        <v>0</v>
      </c>
      <c r="K21" s="1947"/>
      <c r="L21" s="1948">
        <f t="shared" si="1"/>
        <v>0</v>
      </c>
      <c r="N21" s="3263"/>
      <c r="O21" s="2064"/>
      <c r="P21" s="2065"/>
      <c r="Q21" s="1845">
        <f t="shared" si="2"/>
        <v>0</v>
      </c>
      <c r="R21" s="2017"/>
      <c r="S21" s="2089" t="str">
        <f>IF(O10&lt;=0,0,IF(ISTEXT(O21),O21,IF(ISBLANK(O21),"",(O21/O10)*U9)))</f>
        <v/>
      </c>
      <c r="T21" s="1997"/>
      <c r="U21" s="1998"/>
      <c r="V21" s="2014">
        <f t="shared" si="7"/>
        <v>0</v>
      </c>
      <c r="W21" s="1912">
        <f>(Q21/O10)*U9</f>
        <v>0</v>
      </c>
      <c r="X21" s="1947"/>
      <c r="Y21" s="1948">
        <f t="shared" si="3"/>
        <v>0</v>
      </c>
      <c r="AA21" s="3263"/>
      <c r="AB21" s="2064"/>
      <c r="AC21" s="2065"/>
      <c r="AD21" s="1845">
        <f t="shared" si="4"/>
        <v>0</v>
      </c>
      <c r="AE21" s="2017"/>
      <c r="AF21" s="2089" t="str">
        <f>IF(AB10&lt;=0,0,IF(ISTEXT(AB21),AB21,IF(ISBLANK(AB21),"",(AB21/AB10)*AH9)))</f>
        <v/>
      </c>
      <c r="AG21" s="1997"/>
      <c r="AH21" s="1998"/>
      <c r="AI21" s="2014">
        <f t="shared" si="8"/>
        <v>0</v>
      </c>
      <c r="AJ21" s="1912">
        <f>(AD21/AB10)*AH9</f>
        <v>0</v>
      </c>
      <c r="AK21" s="1947"/>
      <c r="AL21" s="1948">
        <f t="shared" si="5"/>
        <v>0</v>
      </c>
      <c r="AN21" s="1987"/>
      <c r="AO21" s="3202" t="s">
        <v>7302</v>
      </c>
      <c r="AP21" s="1976">
        <v>0.15</v>
      </c>
      <c r="AQ21" s="3203" t="s">
        <v>7303</v>
      </c>
      <c r="AR21" s="1989"/>
      <c r="AS21" s="3224" t="s">
        <v>7317</v>
      </c>
      <c r="AT21" s="3225"/>
    </row>
    <row r="22" spans="1:46" ht="18" customHeight="1">
      <c r="A22" s="3263"/>
      <c r="B22" s="2064"/>
      <c r="C22" s="2065"/>
      <c r="D22" s="1845">
        <f t="shared" si="0"/>
        <v>0</v>
      </c>
      <c r="E22" s="2015"/>
      <c r="F22" s="2087" t="str">
        <f>IF(B10&lt;=0,0,IF(ISTEXT(B22),B22,IF(ISBLANK(B22),"",(B22/B10)*H9)))</f>
        <v/>
      </c>
      <c r="G22" s="1997"/>
      <c r="H22" s="1998"/>
      <c r="I22" s="1995">
        <f t="shared" si="6"/>
        <v>0</v>
      </c>
      <c r="J22" s="1910">
        <f>(D22/B10)*H9</f>
        <v>0</v>
      </c>
      <c r="K22" s="1920"/>
      <c r="L22" s="1918">
        <f t="shared" si="1"/>
        <v>0</v>
      </c>
      <c r="N22" s="3263"/>
      <c r="O22" s="2064"/>
      <c r="P22" s="2065"/>
      <c r="Q22" s="1845">
        <f t="shared" si="2"/>
        <v>0</v>
      </c>
      <c r="R22" s="2015"/>
      <c r="S22" s="2087" t="str">
        <f>IF(O10&lt;=0,0,IF(ISTEXT(O22),O22,IF(ISBLANK(O22),"",(O22/O10)*U9)))</f>
        <v/>
      </c>
      <c r="T22" s="1997"/>
      <c r="U22" s="1998"/>
      <c r="V22" s="1995">
        <f t="shared" si="7"/>
        <v>0</v>
      </c>
      <c r="W22" s="1910">
        <f>(Q22/O10)*U9</f>
        <v>0</v>
      </c>
      <c r="X22" s="1920"/>
      <c r="Y22" s="1918">
        <f t="shared" si="3"/>
        <v>0</v>
      </c>
      <c r="AA22" s="3263"/>
      <c r="AB22" s="2064"/>
      <c r="AC22" s="2065"/>
      <c r="AD22" s="1845">
        <f t="shared" si="4"/>
        <v>0</v>
      </c>
      <c r="AE22" s="2015"/>
      <c r="AF22" s="2087" t="str">
        <f>IF(AB10&lt;=0,0,IF(ISTEXT(AB22),AB22,IF(ISBLANK(AB22),"",(AB22/AB10)*AH9)))</f>
        <v/>
      </c>
      <c r="AG22" s="1997"/>
      <c r="AH22" s="1998"/>
      <c r="AI22" s="1995">
        <f t="shared" si="8"/>
        <v>0</v>
      </c>
      <c r="AJ22" s="1910">
        <f>(AD22/AB10)*AH9</f>
        <v>0</v>
      </c>
      <c r="AK22" s="1920"/>
      <c r="AL22" s="1918">
        <f t="shared" si="5"/>
        <v>0</v>
      </c>
      <c r="AN22" s="1987"/>
      <c r="AO22" s="3202" t="s">
        <v>7302</v>
      </c>
      <c r="AP22" s="3206">
        <v>150</v>
      </c>
      <c r="AQ22" s="3203" t="s">
        <v>7304</v>
      </c>
      <c r="AR22" s="1989"/>
      <c r="AS22" s="3224" t="s">
        <v>7318</v>
      </c>
      <c r="AT22" s="3225"/>
    </row>
    <row r="23" spans="1:46" s="245" customFormat="1" ht="15" customHeight="1">
      <c r="A23" s="3263"/>
      <c r="B23" s="2064"/>
      <c r="C23" s="2065"/>
      <c r="D23" s="1845">
        <f t="shared" si="0"/>
        <v>0</v>
      </c>
      <c r="E23" s="2017"/>
      <c r="F23" s="2089" t="str">
        <f>IF(B10&lt;=0,0,IF(ISTEXT(B23),B23,IF(ISBLANK(B23),"",(B23/B10)*H9)))</f>
        <v/>
      </c>
      <c r="G23" s="1997"/>
      <c r="H23" s="1998"/>
      <c r="I23" s="2014">
        <f t="shared" si="6"/>
        <v>0</v>
      </c>
      <c r="J23" s="1912">
        <f>(D23/B10)*H9</f>
        <v>0</v>
      </c>
      <c r="K23" s="1947"/>
      <c r="L23" s="1948">
        <f t="shared" si="1"/>
        <v>0</v>
      </c>
      <c r="N23" s="3263"/>
      <c r="O23" s="2064"/>
      <c r="P23" s="2065"/>
      <c r="Q23" s="1845">
        <f t="shared" si="2"/>
        <v>0</v>
      </c>
      <c r="R23" s="2017"/>
      <c r="S23" s="2089" t="str">
        <f>IF(O10&lt;=0,0,IF(ISTEXT(O23),O23,IF(ISBLANK(O23),"",(O23/O10)*U9)))</f>
        <v/>
      </c>
      <c r="T23" s="1997"/>
      <c r="U23" s="1998"/>
      <c r="V23" s="2014">
        <f t="shared" si="7"/>
        <v>0</v>
      </c>
      <c r="W23" s="1912">
        <f>(Q23/O10)*U9</f>
        <v>0</v>
      </c>
      <c r="X23" s="1947"/>
      <c r="Y23" s="1948">
        <f t="shared" si="3"/>
        <v>0</v>
      </c>
      <c r="AA23" s="3263"/>
      <c r="AB23" s="2064"/>
      <c r="AC23" s="2065"/>
      <c r="AD23" s="1845">
        <f t="shared" si="4"/>
        <v>0</v>
      </c>
      <c r="AE23" s="2017"/>
      <c r="AF23" s="2089" t="str">
        <f>IF(AB10&lt;=0,0,IF(ISTEXT(AB23),AB23,IF(ISBLANK(AB23),"",(AB23/AB10)*AH9)))</f>
        <v/>
      </c>
      <c r="AG23" s="1997"/>
      <c r="AH23" s="1998"/>
      <c r="AI23" s="2014">
        <f t="shared" si="8"/>
        <v>0</v>
      </c>
      <c r="AJ23" s="1912">
        <f>(AD23/AB10)*AH9</f>
        <v>0</v>
      </c>
      <c r="AK23" s="1947"/>
      <c r="AL23" s="1948">
        <f t="shared" si="5"/>
        <v>0</v>
      </c>
      <c r="AN23" s="1987"/>
      <c r="AO23" s="3200"/>
      <c r="AP23" s="1981" t="s">
        <v>6753</v>
      </c>
      <c r="AQ23" s="3201"/>
      <c r="AR23" s="1989"/>
      <c r="AS23" s="3321" t="s">
        <v>7319</v>
      </c>
      <c r="AT23" s="3322"/>
    </row>
    <row r="24" spans="1:46" s="245" customFormat="1" ht="15" customHeight="1">
      <c r="A24" s="3263"/>
      <c r="B24" s="1944" t="s">
        <v>6805</v>
      </c>
      <c r="C24" s="1945">
        <f>SUM(D14:D23)</f>
        <v>0.99958736470068499</v>
      </c>
      <c r="D24" s="1945"/>
      <c r="E24" s="1946"/>
      <c r="F24" s="1946"/>
      <c r="G24" s="1946"/>
      <c r="H24" s="2092">
        <f>J24-I24</f>
        <v>0</v>
      </c>
      <c r="I24" s="2085">
        <f>SUM(I14:I23)</f>
        <v>1.99917472940137</v>
      </c>
      <c r="J24" s="2086">
        <f>SUM(J14:J23)</f>
        <v>1.99917472940137</v>
      </c>
      <c r="K24" s="1992"/>
      <c r="L24" s="1993"/>
      <c r="N24" s="3263"/>
      <c r="O24" s="1944" t="s">
        <v>6805</v>
      </c>
      <c r="P24" s="1945">
        <f>SUM(Q14:Q23)</f>
        <v>1</v>
      </c>
      <c r="Q24" s="1945"/>
      <c r="R24" s="1946"/>
      <c r="S24" s="1946"/>
      <c r="T24" s="1946"/>
      <c r="U24" s="2092">
        <f>W24-V24</f>
        <v>0</v>
      </c>
      <c r="V24" s="2085">
        <f>SUM(V14:V23)</f>
        <v>2</v>
      </c>
      <c r="W24" s="2086">
        <f>SUM(W14:W23)</f>
        <v>2</v>
      </c>
      <c r="X24" s="1992"/>
      <c r="Y24" s="1993"/>
      <c r="AA24" s="3263"/>
      <c r="AB24" s="1944" t="s">
        <v>6805</v>
      </c>
      <c r="AC24" s="1945">
        <f>SUM(AD14:AD23)</f>
        <v>1</v>
      </c>
      <c r="AD24" s="1945"/>
      <c r="AE24" s="1946"/>
      <c r="AF24" s="1946"/>
      <c r="AG24" s="1946"/>
      <c r="AH24" s="2092">
        <f>AJ24-AI24</f>
        <v>0</v>
      </c>
      <c r="AI24" s="2085">
        <f>SUM(AI14:AI23)</f>
        <v>2</v>
      </c>
      <c r="AJ24" s="2086">
        <f>SUM(AJ14:AJ23)</f>
        <v>2</v>
      </c>
      <c r="AK24" s="1992"/>
      <c r="AL24" s="1993"/>
      <c r="AN24" s="1987"/>
      <c r="AO24" s="3202">
        <v>3</v>
      </c>
      <c r="AP24" s="1976">
        <v>0.02</v>
      </c>
      <c r="AQ24" s="3203" t="s">
        <v>7303</v>
      </c>
      <c r="AR24" s="1989"/>
      <c r="AS24" s="3224" t="s">
        <v>7320</v>
      </c>
      <c r="AT24" s="3225"/>
    </row>
    <row r="25" spans="1:46" s="245" customFormat="1" ht="15" customHeight="1">
      <c r="A25" s="3263"/>
      <c r="B25" s="1846"/>
      <c r="C25" s="1846"/>
      <c r="D25" s="1846"/>
      <c r="E25" s="1846"/>
      <c r="F25" s="1846"/>
      <c r="G25" s="1847"/>
      <c r="H25" s="1847"/>
      <c r="I25" s="1916"/>
      <c r="J25" s="1916"/>
      <c r="K25" s="1916"/>
      <c r="L25" s="2003" t="s">
        <v>6807</v>
      </c>
      <c r="N25" s="3263"/>
      <c r="O25" s="1846"/>
      <c r="P25" s="1846"/>
      <c r="Q25" s="1846"/>
      <c r="R25" s="1846"/>
      <c r="S25" s="1846"/>
      <c r="T25" s="1847"/>
      <c r="U25" s="1847"/>
      <c r="V25" s="1916"/>
      <c r="W25" s="1916"/>
      <c r="X25" s="1916"/>
      <c r="Y25" s="2003" t="s">
        <v>6807</v>
      </c>
      <c r="AA25" s="3263"/>
      <c r="AB25" s="1846"/>
      <c r="AC25" s="1846"/>
      <c r="AD25" s="1846"/>
      <c r="AE25" s="1846"/>
      <c r="AF25" s="1846"/>
      <c r="AG25" s="1847"/>
      <c r="AH25" s="1847"/>
      <c r="AI25" s="1916"/>
      <c r="AJ25" s="1916"/>
      <c r="AK25" s="1916"/>
      <c r="AL25" s="2003" t="s">
        <v>6807</v>
      </c>
      <c r="AN25" s="1987"/>
      <c r="AO25" s="3202">
        <v>3</v>
      </c>
      <c r="AP25" s="3206">
        <v>20</v>
      </c>
      <c r="AQ25" s="3203" t="s">
        <v>7304</v>
      </c>
      <c r="AR25" s="1989"/>
      <c r="AS25" s="3321" t="s">
        <v>7321</v>
      </c>
      <c r="AT25" s="3322"/>
    </row>
    <row r="26" spans="1:46" s="245" customFormat="1" ht="15" customHeight="1">
      <c r="A26" s="3263"/>
      <c r="B26" s="3175">
        <v>3.472222222222222E-3</v>
      </c>
      <c r="C26" s="3176" t="s">
        <v>7287</v>
      </c>
      <c r="D26" s="3177"/>
      <c r="E26" s="3178"/>
      <c r="F26" s="3177" t="s">
        <v>7288</v>
      </c>
      <c r="G26" s="3179">
        <v>1.0416666666666666E-2</v>
      </c>
      <c r="H26" s="3176"/>
      <c r="I26" s="3177" t="s">
        <v>7289</v>
      </c>
      <c r="J26" s="3180">
        <v>2.0833333333333332E-2</v>
      </c>
      <c r="K26" s="3181" t="s">
        <v>378</v>
      </c>
      <c r="L26" s="3182">
        <f>B26+G26+J26</f>
        <v>3.4722222222222224E-2</v>
      </c>
      <c r="N26" s="3263"/>
      <c r="O26" s="3175">
        <v>3.472222222222222E-3</v>
      </c>
      <c r="P26" s="3176" t="s">
        <v>7287</v>
      </c>
      <c r="Q26" s="3177"/>
      <c r="R26" s="3178"/>
      <c r="S26" s="3177" t="s">
        <v>7288</v>
      </c>
      <c r="T26" s="3179">
        <v>1.0416666666666666E-2</v>
      </c>
      <c r="U26" s="3176"/>
      <c r="V26" s="3177" t="s">
        <v>7289</v>
      </c>
      <c r="W26" s="3180">
        <v>2.0833333333333332E-2</v>
      </c>
      <c r="X26" s="3181" t="s">
        <v>378</v>
      </c>
      <c r="Y26" s="3182">
        <f>O26+T26+W26</f>
        <v>3.4722222222222224E-2</v>
      </c>
      <c r="AA26" s="3263"/>
      <c r="AB26" s="3175">
        <v>3.472222222222222E-3</v>
      </c>
      <c r="AC26" s="3176" t="s">
        <v>7287</v>
      </c>
      <c r="AD26" s="3177"/>
      <c r="AE26" s="3178"/>
      <c r="AF26" s="3177" t="s">
        <v>7288</v>
      </c>
      <c r="AG26" s="3179">
        <v>1.0416666666666666E-2</v>
      </c>
      <c r="AH26" s="3176"/>
      <c r="AI26" s="3177" t="s">
        <v>7289</v>
      </c>
      <c r="AJ26" s="3180">
        <v>2.0833333333333332E-2</v>
      </c>
      <c r="AK26" s="3181" t="s">
        <v>378</v>
      </c>
      <c r="AL26" s="3182">
        <f>AB26+AG26+AJ26</f>
        <v>3.4722222222222224E-2</v>
      </c>
      <c r="AN26" s="1987"/>
      <c r="AO26" s="3204"/>
      <c r="AP26" s="1977"/>
      <c r="AQ26" s="3203" t="s">
        <v>7302</v>
      </c>
      <c r="AR26" s="1989"/>
      <c r="AS26" s="3323" t="s">
        <v>7322</v>
      </c>
      <c r="AT26" s="3324"/>
    </row>
    <row r="27" spans="1:46" s="245" customFormat="1" ht="15" customHeight="1" thickBot="1">
      <c r="A27" s="3263"/>
      <c r="B27" s="2066">
        <v>0</v>
      </c>
      <c r="C27" s="2067" t="s">
        <v>338</v>
      </c>
      <c r="D27" s="2067"/>
      <c r="E27" s="2068"/>
      <c r="F27" s="2068"/>
      <c r="G27" s="2068"/>
      <c r="H27" s="2069">
        <f>MAX(B27:B37)</f>
        <v>3</v>
      </c>
      <c r="I27" s="3174"/>
      <c r="J27" s="2068"/>
      <c r="K27" s="3172" t="s">
        <v>6799</v>
      </c>
      <c r="L27" s="3173" t="s">
        <v>1707</v>
      </c>
      <c r="N27" s="3263"/>
      <c r="O27" s="2066">
        <v>0</v>
      </c>
      <c r="P27" s="2067" t="s">
        <v>338</v>
      </c>
      <c r="Q27" s="2067"/>
      <c r="R27" s="2068"/>
      <c r="S27" s="2068"/>
      <c r="T27" s="2068"/>
      <c r="U27" s="2069">
        <f>MAX(O27:O37)</f>
        <v>5</v>
      </c>
      <c r="V27" s="3174"/>
      <c r="W27" s="2068"/>
      <c r="X27" s="3172" t="s">
        <v>6799</v>
      </c>
      <c r="Y27" s="3173" t="s">
        <v>1707</v>
      </c>
      <c r="AA27" s="3263"/>
      <c r="AB27" s="2066">
        <v>0</v>
      </c>
      <c r="AC27" s="2067" t="s">
        <v>338</v>
      </c>
      <c r="AD27" s="2067"/>
      <c r="AE27" s="2068"/>
      <c r="AF27" s="2068"/>
      <c r="AG27" s="2068"/>
      <c r="AH27" s="2069">
        <f>MAX(AB27:AB37)</f>
        <v>4</v>
      </c>
      <c r="AI27" s="3174"/>
      <c r="AJ27" s="2068"/>
      <c r="AK27" s="3172" t="s">
        <v>6799</v>
      </c>
      <c r="AL27" s="3173" t="s">
        <v>1707</v>
      </c>
      <c r="AN27" s="1987"/>
      <c r="AO27" s="3200"/>
      <c r="AP27" s="1981" t="s">
        <v>6754</v>
      </c>
      <c r="AQ27" s="3201"/>
      <c r="AR27" s="1978"/>
      <c r="AS27" s="3226">
        <v>14</v>
      </c>
      <c r="AT27" s="3227">
        <v>14</v>
      </c>
    </row>
    <row r="28" spans="1:46" s="245" customFormat="1" ht="15" customHeight="1">
      <c r="A28" s="3263"/>
      <c r="B28" s="2025" t="str">
        <f>IF(ISBLANK(C28),"",LARGE(B27:B27,1)+1)</f>
        <v/>
      </c>
      <c r="C28" s="2026"/>
      <c r="D28" s="2026"/>
      <c r="E28" s="2026"/>
      <c r="F28" s="2026"/>
      <c r="G28" s="2026"/>
      <c r="H28" s="2025" t="str">
        <f>IF(ISBLANK(I28),"",LARGE(H27:H27,1)+1)</f>
        <v/>
      </c>
      <c r="I28" s="2026"/>
      <c r="J28" s="2026"/>
      <c r="K28" s="2026"/>
      <c r="L28" s="2027"/>
      <c r="N28" s="3263"/>
      <c r="O28" s="2025" t="str">
        <f>IF(ISBLANK(P28),"",LARGE(O27:O27,1)+1)</f>
        <v/>
      </c>
      <c r="P28" s="2026"/>
      <c r="Q28" s="2026"/>
      <c r="R28" s="2026"/>
      <c r="S28" s="2026"/>
      <c r="T28" s="2026"/>
      <c r="U28" s="2025" t="str">
        <f>IF(ISBLANK(V28),"",LARGE(U27:U27,1)+1)</f>
        <v/>
      </c>
      <c r="V28" s="2026"/>
      <c r="W28" s="2026"/>
      <c r="X28" s="2026"/>
      <c r="Y28" s="2027"/>
      <c r="AA28" s="3263"/>
      <c r="AB28" s="2025" t="str">
        <f>IF(ISBLANK(AC28),"",LARGE(AB27:AB27,1)+1)</f>
        <v/>
      </c>
      <c r="AC28" s="2026"/>
      <c r="AD28" s="2026"/>
      <c r="AE28" s="2026"/>
      <c r="AF28" s="2026"/>
      <c r="AG28" s="2026"/>
      <c r="AH28" s="2025" t="str">
        <f>IF(ISBLANK(AI28),"",LARGE(AH27:AH27,1)+1)</f>
        <v/>
      </c>
      <c r="AI28" s="2026"/>
      <c r="AJ28" s="2026"/>
      <c r="AK28" s="2026"/>
      <c r="AL28" s="2027"/>
      <c r="AN28" s="1987"/>
      <c r="AO28" s="3202">
        <v>3</v>
      </c>
      <c r="AP28" s="1976"/>
      <c r="AQ28" s="3199" t="s">
        <v>60</v>
      </c>
      <c r="AR28" s="1978"/>
    </row>
    <row r="29" spans="1:46" s="245" customFormat="1" ht="15" customHeight="1">
      <c r="A29" s="3263"/>
      <c r="B29" s="2025">
        <f>IF(ISBLANK(C29),"",LARGE(B27:B28,1)+1)</f>
        <v>1</v>
      </c>
      <c r="C29" s="2823" t="s">
        <v>451</v>
      </c>
      <c r="D29" s="2026"/>
      <c r="E29" s="2026"/>
      <c r="F29" s="2026"/>
      <c r="G29" s="2026"/>
      <c r="H29" s="2025">
        <f>IF(ISBLANK(I29),"",LARGE(H27:H28,1)+1)</f>
        <v>4</v>
      </c>
      <c r="I29" s="2026" t="s">
        <v>6820</v>
      </c>
      <c r="J29" s="2026"/>
      <c r="K29" s="2026"/>
      <c r="L29" s="2027"/>
      <c r="N29" s="3263"/>
      <c r="O29" s="2025">
        <f>IF(ISBLANK(P29),"",LARGE(O27:O28,1)+1)</f>
        <v>1</v>
      </c>
      <c r="P29" s="2026" t="s">
        <v>6936</v>
      </c>
      <c r="Q29" s="2026"/>
      <c r="R29" s="2026"/>
      <c r="S29" s="2026"/>
      <c r="T29" s="2026"/>
      <c r="U29" s="2025">
        <f>IF(ISBLANK(V29),"",LARGE(U27:U28,1)+1)</f>
        <v>6</v>
      </c>
      <c r="V29" s="2026" t="s">
        <v>6820</v>
      </c>
      <c r="W29" s="2026"/>
      <c r="X29" s="2026"/>
      <c r="Y29" s="2027"/>
      <c r="AA29" s="3263"/>
      <c r="AB29" s="2025">
        <f>IF(ISBLANK(AC29),"",LARGE(AB27:AB28,1)+1)</f>
        <v>1</v>
      </c>
      <c r="AC29" s="2026" t="s">
        <v>6939</v>
      </c>
      <c r="AD29" s="2026"/>
      <c r="AE29" s="2026"/>
      <c r="AF29" s="2026"/>
      <c r="AG29" s="2026"/>
      <c r="AH29" s="2025">
        <f>IF(ISBLANK(AI29),"",LARGE(AH27:AH28,1)+1)</f>
        <v>5</v>
      </c>
      <c r="AI29" s="2026" t="s">
        <v>6820</v>
      </c>
      <c r="AJ29" s="2026"/>
      <c r="AK29" s="2026"/>
      <c r="AL29" s="2027"/>
      <c r="AN29" s="1987"/>
      <c r="AO29" s="3268" t="s">
        <v>7306</v>
      </c>
      <c r="AP29" s="3269"/>
      <c r="AQ29" s="3270"/>
      <c r="AR29" s="1978"/>
    </row>
    <row r="30" spans="1:46" s="245" customFormat="1" ht="15" customHeight="1">
      <c r="A30" s="3263"/>
      <c r="B30" s="2025">
        <f>IF(ISBLANK(C30),"",LARGE(B27:B29,1)+1)</f>
        <v>2</v>
      </c>
      <c r="C30" s="2026" t="s">
        <v>6783</v>
      </c>
      <c r="D30" s="2026"/>
      <c r="E30" s="2026"/>
      <c r="F30" s="2026"/>
      <c r="G30" s="2026"/>
      <c r="H30" s="2025" t="str">
        <f>IF(ISBLANK(I30),"",LARGE(H27:H29,1)+1)</f>
        <v/>
      </c>
      <c r="I30" s="2026"/>
      <c r="J30" s="2026"/>
      <c r="K30" s="2026"/>
      <c r="L30" s="2027"/>
      <c r="N30" s="3263"/>
      <c r="O30" s="2025">
        <f>IF(ISBLANK(P30),"",LARGE(O27:O29,1)+1)</f>
        <v>2</v>
      </c>
      <c r="P30" s="2026" t="s">
        <v>6937</v>
      </c>
      <c r="Q30" s="2026"/>
      <c r="R30" s="2026"/>
      <c r="S30" s="2026"/>
      <c r="T30" s="2026"/>
      <c r="U30" s="2025" t="str">
        <f>IF(ISBLANK(V30),"",LARGE(U27:U29,1)+1)</f>
        <v/>
      </c>
      <c r="V30" s="2026"/>
      <c r="W30" s="2026"/>
      <c r="X30" s="2026"/>
      <c r="Y30" s="2027"/>
      <c r="AA30" s="3263"/>
      <c r="AB30" s="2025">
        <f>IF(ISBLANK(AC30),"",LARGE(AB27:AB29,1)+1)</f>
        <v>2</v>
      </c>
      <c r="AC30" s="2026" t="s">
        <v>6940</v>
      </c>
      <c r="AD30" s="2026"/>
      <c r="AE30" s="2026"/>
      <c r="AF30" s="2026"/>
      <c r="AG30" s="2026"/>
      <c r="AH30" s="2025" t="str">
        <f>IF(ISBLANK(AI30),"",LARGE(AH27:AH29,1)+1)</f>
        <v/>
      </c>
      <c r="AI30" s="2026"/>
      <c r="AJ30" s="2026"/>
      <c r="AK30" s="2026"/>
      <c r="AL30" s="2027"/>
      <c r="AN30" s="1987"/>
      <c r="AO30" s="3219" t="s">
        <v>7305</v>
      </c>
      <c r="AP30" s="3009"/>
      <c r="AQ30" s="3220"/>
      <c r="AR30" s="1978"/>
    </row>
    <row r="31" spans="1:46" s="245" customFormat="1" ht="15" customHeight="1">
      <c r="A31" s="3263"/>
      <c r="B31" s="2025" t="str">
        <f>IF(ISBLANK(C31),"",LARGE(B27:B30,1)+1)</f>
        <v/>
      </c>
      <c r="C31" s="2026"/>
      <c r="D31" s="2026"/>
      <c r="E31" s="2026" t="s">
        <v>6784</v>
      </c>
      <c r="F31" s="2026"/>
      <c r="G31" s="2026"/>
      <c r="H31" s="2025" t="str">
        <f>IF(ISBLANK(I31),"",LARGE(H27:H30,1)+1)</f>
        <v/>
      </c>
      <c r="I31" s="2026"/>
      <c r="J31" s="2026"/>
      <c r="K31" s="2026"/>
      <c r="L31" s="2027"/>
      <c r="N31" s="3263"/>
      <c r="O31" s="2025" t="str">
        <f>IF(ISBLANK(P31),"",LARGE(O27:O30,1)+1)</f>
        <v/>
      </c>
      <c r="P31" s="2026"/>
      <c r="Q31" s="2026"/>
      <c r="R31" s="2823" t="s">
        <v>6938</v>
      </c>
      <c r="S31" s="2026"/>
      <c r="T31" s="2026"/>
      <c r="U31" s="2025" t="str">
        <f>IF(ISBLANK(V31),"",LARGE(U27:U30,1)+1)</f>
        <v/>
      </c>
      <c r="V31" s="2026"/>
      <c r="W31" s="2026"/>
      <c r="X31" s="2026"/>
      <c r="Y31" s="2027"/>
      <c r="AA31" s="3263"/>
      <c r="AB31" s="2025">
        <f>IF(ISBLANK(AC31),"",LARGE(AB27:AB30,1)+1)</f>
        <v>3</v>
      </c>
      <c r="AC31" s="2026" t="s">
        <v>439</v>
      </c>
      <c r="AD31" s="2026"/>
      <c r="AE31" s="2026"/>
      <c r="AF31" s="2026"/>
      <c r="AG31" s="2026"/>
      <c r="AH31" s="2025" t="str">
        <f>IF(ISBLANK(AI31),"",LARGE(AH27:AH30,1)+1)</f>
        <v/>
      </c>
      <c r="AI31" s="2026"/>
      <c r="AJ31" s="2026"/>
      <c r="AK31" s="2026"/>
      <c r="AL31" s="2027"/>
      <c r="AN31" s="1987"/>
      <c r="AO31" s="3208" t="s">
        <v>6809</v>
      </c>
      <c r="AP31" s="1982"/>
      <c r="AQ31" s="3209"/>
      <c r="AR31" s="1978"/>
    </row>
    <row r="32" spans="1:46" s="245" customFormat="1" ht="15" customHeight="1">
      <c r="A32" s="3277"/>
      <c r="B32" s="2025" t="str">
        <f>IF(ISBLANK(C32),"",LARGE(B27:B31,1)+1)</f>
        <v/>
      </c>
      <c r="C32" s="2026"/>
      <c r="D32" s="2026"/>
      <c r="E32" s="2026" t="s">
        <v>450</v>
      </c>
      <c r="F32" s="2026"/>
      <c r="G32" s="2026"/>
      <c r="H32" s="2025" t="str">
        <f>IF(ISBLANK(I32),"",LARGE(H27:H31,1)+1)</f>
        <v/>
      </c>
      <c r="I32" s="2026"/>
      <c r="J32" s="2026"/>
      <c r="K32" s="2026"/>
      <c r="L32" s="2027"/>
      <c r="N32" s="3277"/>
      <c r="O32" s="2025">
        <f>IF(ISBLANK(P32),"",LARGE(O27:O31,1)+1)</f>
        <v>3</v>
      </c>
      <c r="P32" s="2026" t="s">
        <v>443</v>
      </c>
      <c r="Q32" s="2026"/>
      <c r="R32" s="2026"/>
      <c r="S32" s="2026"/>
      <c r="T32" s="2026"/>
      <c r="U32" s="2025" t="str">
        <f>IF(ISBLANK(V32),"",LARGE(U27:U31,1)+1)</f>
        <v/>
      </c>
      <c r="V32" s="2026"/>
      <c r="W32" s="2026"/>
      <c r="X32" s="2026"/>
      <c r="Y32" s="2027"/>
      <c r="AA32" s="3277"/>
      <c r="AB32" s="2025">
        <f>IF(ISBLANK(AC32),"",LARGE(AB27:AB31,1)+1)</f>
        <v>4</v>
      </c>
      <c r="AC32" s="2026" t="s">
        <v>438</v>
      </c>
      <c r="AD32" s="2026"/>
      <c r="AE32" s="2026"/>
      <c r="AF32" s="2026"/>
      <c r="AG32" s="2026"/>
      <c r="AH32" s="2025" t="str">
        <f>IF(ISBLANK(AI32),"",LARGE(AH27:AH31,1)+1)</f>
        <v/>
      </c>
      <c r="AI32" s="2026"/>
      <c r="AJ32" s="2026"/>
      <c r="AK32" s="2026"/>
      <c r="AL32" s="2027"/>
      <c r="AN32" s="1987"/>
      <c r="AO32" s="3210" t="s">
        <v>6810</v>
      </c>
      <c r="AP32" s="2004"/>
      <c r="AQ32" s="3211"/>
      <c r="AR32" s="1978"/>
    </row>
    <row r="33" spans="1:46" s="245" customFormat="1" ht="15" customHeight="1">
      <c r="A33" s="3277"/>
      <c r="B33" s="2025">
        <f>IF(ISBLANK(C33),"",LARGE(B27:B32,1)+1)</f>
        <v>3</v>
      </c>
      <c r="C33" s="2026" t="s">
        <v>448</v>
      </c>
      <c r="D33" s="2026"/>
      <c r="E33" s="2026"/>
      <c r="F33" s="2026"/>
      <c r="G33" s="2026"/>
      <c r="H33" s="2025" t="str">
        <f>IF(ISBLANK(I33),"",LARGE(H27:H32,1)+1)</f>
        <v/>
      </c>
      <c r="I33" s="2026"/>
      <c r="J33" s="2026"/>
      <c r="K33" s="2026"/>
      <c r="L33" s="2027"/>
      <c r="N33" s="3277"/>
      <c r="O33" s="2025" t="str">
        <f>IF(ISBLANK(P33),"",LARGE(O27:O32,1)+1)</f>
        <v/>
      </c>
      <c r="P33" s="2026"/>
      <c r="Q33" s="2026"/>
      <c r="R33" s="2026" t="s">
        <v>6785</v>
      </c>
      <c r="S33" s="2026"/>
      <c r="T33" s="2026"/>
      <c r="U33" s="2025" t="str">
        <f>IF(ISBLANK(V33),"",LARGE(U27:U32,1)+1)</f>
        <v/>
      </c>
      <c r="V33" s="2026"/>
      <c r="W33" s="2026"/>
      <c r="X33" s="2026"/>
      <c r="Y33" s="2027"/>
      <c r="AA33" s="3277"/>
      <c r="AB33" s="2025" t="str">
        <f>IF(ISBLANK(AC33),"",LARGE(AB27:AB32,1)+1)</f>
        <v/>
      </c>
      <c r="AC33" s="2026"/>
      <c r="AD33" s="2026"/>
      <c r="AE33" s="2026"/>
      <c r="AF33" s="2026"/>
      <c r="AG33" s="2026"/>
      <c r="AH33" s="2025" t="str">
        <f>IF(ISBLANK(AI33),"",LARGE(AH27:AH32,1)+1)</f>
        <v/>
      </c>
      <c r="AI33" s="2026"/>
      <c r="AJ33" s="2026"/>
      <c r="AK33" s="2026"/>
      <c r="AL33" s="2027"/>
      <c r="AN33" s="1987"/>
      <c r="AO33" s="3210" t="s">
        <v>6811</v>
      </c>
      <c r="AP33" s="2004"/>
      <c r="AQ33" s="3211"/>
      <c r="AR33" s="1978"/>
    </row>
    <row r="34" spans="1:46" s="245" customFormat="1" ht="15" customHeight="1">
      <c r="A34" s="3277"/>
      <c r="B34" s="2025" t="str">
        <f>IF(ISBLANK(C34),"",LARGE(B27:B33,1)+1)</f>
        <v/>
      </c>
      <c r="C34" s="2026"/>
      <c r="D34" s="2026"/>
      <c r="E34" s="2026"/>
      <c r="F34" s="2026"/>
      <c r="G34" s="2026"/>
      <c r="H34" s="2025" t="str">
        <f>IF(ISBLANK(I34),"",LARGE(H27:H33,1)+1)</f>
        <v/>
      </c>
      <c r="I34" s="2026"/>
      <c r="J34" s="2026"/>
      <c r="K34" s="2026"/>
      <c r="L34" s="2027"/>
      <c r="N34" s="3277"/>
      <c r="O34" s="2025">
        <f>IF(ISBLANK(P34),"",LARGE(O27:O33,1)+1)</f>
        <v>4</v>
      </c>
      <c r="P34" s="2026" t="s">
        <v>6786</v>
      </c>
      <c r="Q34" s="2026"/>
      <c r="R34" s="2026"/>
      <c r="S34" s="2026"/>
      <c r="T34" s="2026"/>
      <c r="U34" s="2025" t="str">
        <f>IF(ISBLANK(V34),"",LARGE(U27:U33,1)+1)</f>
        <v/>
      </c>
      <c r="V34" s="2026"/>
      <c r="W34" s="2026"/>
      <c r="X34" s="2026"/>
      <c r="Y34" s="2027"/>
      <c r="AA34" s="3277"/>
      <c r="AB34" s="2025" t="str">
        <f>IF(ISBLANK(AC34),"",LARGE(AB27:AB33,1)+1)</f>
        <v/>
      </c>
      <c r="AC34" s="2026"/>
      <c r="AD34" s="2026"/>
      <c r="AE34" s="2026"/>
      <c r="AF34" s="2026"/>
      <c r="AG34" s="2026"/>
      <c r="AH34" s="2025" t="str">
        <f>IF(ISBLANK(AI34),"",LARGE(AH27:AH33,1)+1)</f>
        <v/>
      </c>
      <c r="AI34" s="2026"/>
      <c r="AJ34" s="2026"/>
      <c r="AK34" s="2026"/>
      <c r="AL34" s="2027"/>
      <c r="AN34" s="1987"/>
      <c r="AO34" s="3208" t="s">
        <v>6812</v>
      </c>
      <c r="AP34" s="1982"/>
      <c r="AQ34" s="3209"/>
      <c r="AR34" s="1978"/>
    </row>
    <row r="35" spans="1:46" s="245" customFormat="1" ht="15" customHeight="1">
      <c r="A35" s="3277"/>
      <c r="B35" s="2025" t="str">
        <f>IF(ISBLANK(C35),"",LARGE(B27:B34,1)+1)</f>
        <v/>
      </c>
      <c r="C35" s="2026"/>
      <c r="D35" s="2026"/>
      <c r="E35" s="2026"/>
      <c r="F35" s="2026"/>
      <c r="G35" s="2026"/>
      <c r="H35" s="2025" t="str">
        <f>IF(ISBLANK(I35),"",LARGE(H27:H34,1)+1)</f>
        <v/>
      </c>
      <c r="I35" s="2026"/>
      <c r="J35" s="2026"/>
      <c r="K35" s="2026"/>
      <c r="L35" s="2027"/>
      <c r="N35" s="3277"/>
      <c r="O35" s="2025">
        <f>IF(ISBLANK(P35),"",LARGE(O27:O34,1)+1)</f>
        <v>5</v>
      </c>
      <c r="P35" s="2026" t="s">
        <v>442</v>
      </c>
      <c r="Q35" s="2026"/>
      <c r="R35" s="2026"/>
      <c r="S35" s="2026"/>
      <c r="T35" s="2026"/>
      <c r="U35" s="2025" t="str">
        <f>IF(ISBLANK(V35),"",LARGE(U27:U34,1)+1)</f>
        <v/>
      </c>
      <c r="V35" s="2026"/>
      <c r="W35" s="2026"/>
      <c r="X35" s="2026"/>
      <c r="Y35" s="2027"/>
      <c r="AA35" s="3277"/>
      <c r="AB35" s="2025" t="str">
        <f>IF(ISBLANK(AC35),"",LARGE(AB27:AB34,1)+1)</f>
        <v/>
      </c>
      <c r="AC35" s="2026"/>
      <c r="AD35" s="2026"/>
      <c r="AE35" s="2026"/>
      <c r="AF35" s="2026"/>
      <c r="AG35" s="2026"/>
      <c r="AH35" s="2025" t="str">
        <f>IF(ISBLANK(AI35),"",LARGE(AH27:AH34,1)+1)</f>
        <v/>
      </c>
      <c r="AI35" s="2026"/>
      <c r="AJ35" s="2026"/>
      <c r="AK35" s="2026"/>
      <c r="AL35" s="2027"/>
      <c r="AN35" s="1987"/>
      <c r="AO35" s="3295" t="s">
        <v>7295</v>
      </c>
      <c r="AP35" s="3296"/>
      <c r="AQ35" s="3297"/>
      <c r="AR35" s="1978"/>
    </row>
    <row r="36" spans="1:46" s="245" customFormat="1" ht="15" customHeight="1">
      <c r="A36" s="3263"/>
      <c r="B36" s="2025" t="str">
        <f>IF(ISBLANK(C36),"",LARGE(B27:B35,1)+1)</f>
        <v/>
      </c>
      <c r="C36" s="2026"/>
      <c r="D36" s="2026"/>
      <c r="E36" s="2026"/>
      <c r="F36" s="2026"/>
      <c r="G36" s="2026"/>
      <c r="H36" s="2025" t="str">
        <f>IF(ISBLANK(I36),"",LARGE(H27:H35,1)+1)</f>
        <v/>
      </c>
      <c r="I36" s="2026"/>
      <c r="J36" s="2026"/>
      <c r="K36" s="2026"/>
      <c r="L36" s="2027"/>
      <c r="N36" s="3263"/>
      <c r="O36" s="2025" t="str">
        <f>IF(ISBLANK(P36),"",LARGE(O27:O35,1)+1)</f>
        <v/>
      </c>
      <c r="P36" s="2026"/>
      <c r="Q36" s="2026"/>
      <c r="R36" s="2026"/>
      <c r="S36" s="2026"/>
      <c r="T36" s="2026"/>
      <c r="U36" s="2025" t="str">
        <f>IF(ISBLANK(V36),"",LARGE(U27:U35,1)+1)</f>
        <v/>
      </c>
      <c r="V36" s="2026"/>
      <c r="W36" s="2026"/>
      <c r="X36" s="2026"/>
      <c r="Y36" s="2027"/>
      <c r="AA36" s="3263"/>
      <c r="AB36" s="2025" t="str">
        <f>IF(ISBLANK(AC36),"",LARGE(AB27:AB35,1)+1)</f>
        <v/>
      </c>
      <c r="AC36" s="2026"/>
      <c r="AD36" s="2026"/>
      <c r="AE36" s="2026"/>
      <c r="AF36" s="2026"/>
      <c r="AG36" s="2026"/>
      <c r="AH36" s="2025" t="str">
        <f>IF(ISBLANK(AI36),"",LARGE(AH27:AH35,1)+1)</f>
        <v/>
      </c>
      <c r="AI36" s="2026"/>
      <c r="AJ36" s="2026"/>
      <c r="AK36" s="2026"/>
      <c r="AL36" s="2027"/>
      <c r="AN36" s="1987"/>
      <c r="AO36" s="3295"/>
      <c r="AP36" s="3296"/>
      <c r="AQ36" s="3297"/>
      <c r="AR36" s="1978"/>
    </row>
    <row r="37" spans="1:46" s="245" customFormat="1" ht="15" customHeight="1">
      <c r="A37" s="3263"/>
      <c r="B37" s="2025" t="str">
        <f>IF(ISBLANK(C37),"",LARGE(B27:B36,1)+1)</f>
        <v/>
      </c>
      <c r="C37" s="2026"/>
      <c r="D37" s="2026"/>
      <c r="E37" s="2026"/>
      <c r="F37" s="2026"/>
      <c r="G37" s="2026"/>
      <c r="H37" s="2025" t="str">
        <f>IF(ISBLANK(I37),"",LARGE(H27:H36,1)+1)</f>
        <v/>
      </c>
      <c r="I37" s="2026"/>
      <c r="J37" s="2026"/>
      <c r="K37" s="2026"/>
      <c r="L37" s="2110" t="s">
        <v>6839</v>
      </c>
      <c r="N37" s="3263"/>
      <c r="O37" s="2025" t="str">
        <f>IF(ISBLANK(P37),"",LARGE(O27:O36,1)+1)</f>
        <v/>
      </c>
      <c r="P37" s="2026"/>
      <c r="Q37" s="2026"/>
      <c r="R37" s="2026"/>
      <c r="S37" s="2026"/>
      <c r="T37" s="2026"/>
      <c r="U37" s="2025" t="str">
        <f>IF(ISBLANK(V37),"",LARGE(U27:U36,1)+1)</f>
        <v/>
      </c>
      <c r="V37" s="2026"/>
      <c r="W37" s="2026"/>
      <c r="X37" s="2026"/>
      <c r="Y37" s="2110" t="s">
        <v>6839</v>
      </c>
      <c r="AA37" s="3263"/>
      <c r="AB37" s="2025" t="str">
        <f>IF(ISBLANK(AC37),"",LARGE(AB27:AB36,1)+1)</f>
        <v/>
      </c>
      <c r="AC37" s="2026"/>
      <c r="AD37" s="2026"/>
      <c r="AE37" s="2026"/>
      <c r="AF37" s="2026"/>
      <c r="AG37" s="2026"/>
      <c r="AH37" s="2025" t="str">
        <f>IF(ISBLANK(AI37),"",LARGE(AH27:AH36,1)+1)</f>
        <v/>
      </c>
      <c r="AI37" s="2026"/>
      <c r="AJ37" s="2026"/>
      <c r="AK37" s="2026"/>
      <c r="AL37" s="2110" t="s">
        <v>6839</v>
      </c>
      <c r="AN37" s="1987"/>
      <c r="AO37" s="3298" t="s">
        <v>7296</v>
      </c>
      <c r="AP37" s="3299"/>
      <c r="AQ37" s="3300"/>
      <c r="AR37" s="2023"/>
    </row>
    <row r="38" spans="1:46" s="245" customFormat="1" ht="15" customHeight="1">
      <c r="A38" s="3277"/>
      <c r="B38" s="3154" t="s">
        <v>7290</v>
      </c>
      <c r="C38" s="3154"/>
      <c r="D38" s="3154"/>
      <c r="E38" s="3154"/>
      <c r="F38" s="3156" t="s">
        <v>7294</v>
      </c>
      <c r="G38" s="3156"/>
      <c r="H38" s="3155"/>
      <c r="I38" s="3157" t="s">
        <v>7292</v>
      </c>
      <c r="J38" s="3155"/>
      <c r="K38" s="3157" t="s">
        <v>7293</v>
      </c>
      <c r="L38" s="3158"/>
      <c r="N38" s="3277"/>
      <c r="O38" s="3154" t="s">
        <v>7290</v>
      </c>
      <c r="P38" s="3154"/>
      <c r="Q38" s="3154"/>
      <c r="R38" s="3154"/>
      <c r="S38" s="3156" t="s">
        <v>7294</v>
      </c>
      <c r="T38" s="3156"/>
      <c r="U38" s="3155"/>
      <c r="V38" s="3157" t="s">
        <v>7292</v>
      </c>
      <c r="W38" s="3155"/>
      <c r="X38" s="3157" t="s">
        <v>7293</v>
      </c>
      <c r="Y38" s="3158"/>
      <c r="AA38" s="3277"/>
      <c r="AB38" s="3154" t="s">
        <v>7290</v>
      </c>
      <c r="AC38" s="3154"/>
      <c r="AD38" s="3154"/>
      <c r="AE38" s="3154"/>
      <c r="AF38" s="3156" t="s">
        <v>7294</v>
      </c>
      <c r="AG38" s="3156"/>
      <c r="AH38" s="3155"/>
      <c r="AI38" s="3157" t="s">
        <v>7292</v>
      </c>
      <c r="AJ38" s="3155"/>
      <c r="AK38" s="3157" t="s">
        <v>7293</v>
      </c>
      <c r="AL38" s="3158"/>
      <c r="AN38" s="1987"/>
      <c r="AO38" s="3298"/>
      <c r="AP38" s="3299"/>
      <c r="AQ38" s="3300"/>
      <c r="AR38" s="1978"/>
      <c r="AT38" s="72"/>
    </row>
    <row r="39" spans="1:46" s="245" customFormat="1" ht="15" customHeight="1">
      <c r="A39" s="3263"/>
      <c r="B39" s="2107" t="str">
        <f>IF(ISBLANK(C39),"",LARGE(B27:B38,1)+1)</f>
        <v/>
      </c>
      <c r="C39" s="2108"/>
      <c r="D39" s="2108"/>
      <c r="E39" s="2108"/>
      <c r="F39" s="2108"/>
      <c r="G39" s="2108"/>
      <c r="H39" s="1296"/>
      <c r="I39" s="2108"/>
      <c r="J39" s="2108"/>
      <c r="K39" s="2108"/>
      <c r="L39" s="2000" t="s">
        <v>6802</v>
      </c>
      <c r="N39" s="3263"/>
      <c r="O39" s="2107" t="str">
        <f>IF(ISBLANK(P39),"",LARGE(O27:O38,1)+1)</f>
        <v/>
      </c>
      <c r="P39" s="2108"/>
      <c r="Q39" s="2108"/>
      <c r="R39" s="2108"/>
      <c r="S39" s="2108"/>
      <c r="T39" s="2108"/>
      <c r="U39" s="1296"/>
      <c r="V39" s="2108"/>
      <c r="W39" s="2108"/>
      <c r="X39" s="2108"/>
      <c r="Y39" s="2000" t="s">
        <v>6802</v>
      </c>
      <c r="AA39" s="3263"/>
      <c r="AB39" s="2107" t="str">
        <f>IF(ISBLANK(AC39),"",LARGE(AB27:AB38,1)+1)</f>
        <v/>
      </c>
      <c r="AC39" s="2108"/>
      <c r="AD39" s="2108"/>
      <c r="AE39" s="2108"/>
      <c r="AF39" s="2108"/>
      <c r="AG39" s="2108"/>
      <c r="AH39" s="1296"/>
      <c r="AI39" s="2108"/>
      <c r="AJ39" s="2108"/>
      <c r="AK39" s="2108"/>
      <c r="AL39" s="2000" t="s">
        <v>6802</v>
      </c>
      <c r="AN39" s="3244" t="s">
        <v>6755</v>
      </c>
      <c r="AO39" s="3271" t="s">
        <v>6813</v>
      </c>
      <c r="AP39" s="3272"/>
      <c r="AQ39" s="3273"/>
      <c r="AR39" s="1978"/>
    </row>
    <row r="40" spans="1:46" s="245" customFormat="1" ht="15" customHeight="1">
      <c r="A40" s="3263"/>
      <c r="B40" s="2107"/>
      <c r="C40" s="2108"/>
      <c r="D40" s="2108"/>
      <c r="E40" s="2108"/>
      <c r="F40" s="2108"/>
      <c r="G40" s="2108"/>
      <c r="H40" s="1296"/>
      <c r="I40" s="2108"/>
      <c r="J40" s="2108"/>
      <c r="K40" s="2108"/>
      <c r="L40" s="2000" t="s">
        <v>6800</v>
      </c>
      <c r="N40" s="3263"/>
      <c r="O40" s="2107"/>
      <c r="P40" s="2108"/>
      <c r="Q40" s="2108"/>
      <c r="R40" s="2108"/>
      <c r="S40" s="2108"/>
      <c r="T40" s="2108"/>
      <c r="U40" s="1296"/>
      <c r="V40" s="2108"/>
      <c r="W40" s="2108"/>
      <c r="X40" s="2108"/>
      <c r="Y40" s="2000" t="s">
        <v>6800</v>
      </c>
      <c r="AA40" s="3263"/>
      <c r="AB40" s="2107"/>
      <c r="AC40" s="2108"/>
      <c r="AD40" s="2108"/>
      <c r="AE40" s="2108"/>
      <c r="AF40" s="2108"/>
      <c r="AG40" s="2108"/>
      <c r="AH40" s="1296"/>
      <c r="AI40" s="2108"/>
      <c r="AJ40" s="2108"/>
      <c r="AK40" s="2108"/>
      <c r="AL40" s="2000" t="s">
        <v>6800</v>
      </c>
      <c r="AN40" s="3244"/>
      <c r="AO40" s="3271"/>
      <c r="AP40" s="3272"/>
      <c r="AQ40" s="3273"/>
      <c r="AR40" s="1978"/>
    </row>
    <row r="41" spans="1:46" s="245" customFormat="1" ht="15" customHeight="1" thickBot="1">
      <c r="A41" s="3264"/>
      <c r="B41" s="1972">
        <v>7</v>
      </c>
      <c r="C41" s="1972">
        <v>7</v>
      </c>
      <c r="D41" s="1972">
        <v>0.67</v>
      </c>
      <c r="E41" s="1972">
        <v>21</v>
      </c>
      <c r="F41" s="1972">
        <v>5</v>
      </c>
      <c r="G41" s="1972">
        <v>7</v>
      </c>
      <c r="H41" s="1972">
        <v>10</v>
      </c>
      <c r="I41" s="1972">
        <v>10</v>
      </c>
      <c r="J41" s="1972">
        <v>10</v>
      </c>
      <c r="K41" s="1972">
        <v>10</v>
      </c>
      <c r="L41" s="1973">
        <v>10</v>
      </c>
      <c r="N41" s="3264"/>
      <c r="O41" s="1972">
        <v>7</v>
      </c>
      <c r="P41" s="1972">
        <v>7</v>
      </c>
      <c r="Q41" s="1972">
        <v>0.67</v>
      </c>
      <c r="R41" s="1972">
        <v>21</v>
      </c>
      <c r="S41" s="1972">
        <v>5</v>
      </c>
      <c r="T41" s="1972">
        <v>7</v>
      </c>
      <c r="U41" s="1972">
        <v>10</v>
      </c>
      <c r="V41" s="1972">
        <v>10</v>
      </c>
      <c r="W41" s="1972">
        <v>10</v>
      </c>
      <c r="X41" s="1972">
        <v>10</v>
      </c>
      <c r="Y41" s="1973">
        <v>10</v>
      </c>
      <c r="AA41" s="3264"/>
      <c r="AB41" s="1972">
        <v>7</v>
      </c>
      <c r="AC41" s="1972">
        <v>7</v>
      </c>
      <c r="AD41" s="1972">
        <v>0.67</v>
      </c>
      <c r="AE41" s="1972">
        <v>21</v>
      </c>
      <c r="AF41" s="1972">
        <v>5</v>
      </c>
      <c r="AG41" s="1972">
        <v>7</v>
      </c>
      <c r="AH41" s="1972">
        <v>10</v>
      </c>
      <c r="AI41" s="1972">
        <v>10</v>
      </c>
      <c r="AJ41" s="1972">
        <v>10</v>
      </c>
      <c r="AK41" s="1972">
        <v>10</v>
      </c>
      <c r="AL41" s="1973">
        <v>10</v>
      </c>
      <c r="AN41" s="3244"/>
      <c r="AO41" s="3208" t="s">
        <v>6806</v>
      </c>
      <c r="AP41" s="1982"/>
      <c r="AQ41" s="3209"/>
      <c r="AR41" s="1989"/>
    </row>
    <row r="42" spans="1:46" ht="12.75" customHeight="1" thickBot="1">
      <c r="A42" s="2824"/>
      <c r="B42" s="1567"/>
      <c r="C42" s="1567"/>
      <c r="D42" s="1567"/>
      <c r="E42" s="1567"/>
      <c r="F42" s="1567"/>
      <c r="G42" s="1567"/>
      <c r="H42" s="1567"/>
      <c r="I42" s="1567"/>
      <c r="J42" s="1567"/>
      <c r="K42" s="1567"/>
      <c r="L42" s="1567"/>
      <c r="N42" s="2824"/>
      <c r="O42" s="1567"/>
      <c r="P42" s="1567"/>
      <c r="Q42" s="1567"/>
      <c r="R42" s="1567"/>
      <c r="S42" s="1567"/>
      <c r="T42" s="1567"/>
      <c r="U42" s="1567"/>
      <c r="V42" s="1567"/>
      <c r="W42" s="1567"/>
      <c r="X42" s="1567"/>
      <c r="Y42" s="1567"/>
      <c r="AA42" s="2824"/>
      <c r="AB42" s="1567"/>
      <c r="AC42" s="1567"/>
      <c r="AD42" s="1567"/>
      <c r="AE42" s="1567"/>
      <c r="AF42" s="1567"/>
      <c r="AG42" s="1567"/>
      <c r="AH42" s="1567"/>
      <c r="AI42" s="1567"/>
      <c r="AJ42" s="1567"/>
      <c r="AK42" s="1567"/>
      <c r="AL42" s="1567"/>
      <c r="AN42" s="1987"/>
      <c r="AO42" s="3274" t="s">
        <v>6814</v>
      </c>
      <c r="AP42" s="3275"/>
      <c r="AQ42" s="3276"/>
      <c r="AR42" s="1989"/>
      <c r="AS42" s="245"/>
      <c r="AT42" s="245"/>
    </row>
    <row r="43" spans="1:46" s="245" customFormat="1" ht="15" customHeight="1">
      <c r="A43" s="3266" t="s">
        <v>62</v>
      </c>
      <c r="B43" s="3238" t="s">
        <v>434</v>
      </c>
      <c r="C43" s="3238"/>
      <c r="D43" s="3238"/>
      <c r="E43" s="3238"/>
      <c r="F43" s="3238"/>
      <c r="G43" s="3238"/>
      <c r="H43" s="3238"/>
      <c r="I43" s="3238"/>
      <c r="J43" s="3238"/>
      <c r="K43" s="3238"/>
      <c r="L43" s="3240" t="s">
        <v>6942</v>
      </c>
      <c r="M43" s="72"/>
      <c r="N43" s="3266" t="s">
        <v>62</v>
      </c>
      <c r="O43" s="3238" t="s">
        <v>420</v>
      </c>
      <c r="P43" s="3238"/>
      <c r="Q43" s="3238"/>
      <c r="R43" s="3238"/>
      <c r="S43" s="3238"/>
      <c r="T43" s="3238"/>
      <c r="U43" s="3238"/>
      <c r="V43" s="3238"/>
      <c r="W43" s="3238"/>
      <c r="X43" s="3238"/>
      <c r="Y43" s="3240" t="s">
        <v>6942</v>
      </c>
      <c r="Z43" s="72"/>
      <c r="AA43" s="3266" t="s">
        <v>62</v>
      </c>
      <c r="AB43" s="3238" t="s">
        <v>416</v>
      </c>
      <c r="AC43" s="3238"/>
      <c r="AD43" s="3238"/>
      <c r="AE43" s="3238"/>
      <c r="AF43" s="3238"/>
      <c r="AG43" s="3238"/>
      <c r="AH43" s="3238"/>
      <c r="AI43" s="3238"/>
      <c r="AJ43" s="3238"/>
      <c r="AK43" s="3238"/>
      <c r="AL43" s="3240" t="s">
        <v>6942</v>
      </c>
      <c r="AN43" s="1988"/>
      <c r="AO43" s="3274"/>
      <c r="AP43" s="3275"/>
      <c r="AQ43" s="3276"/>
      <c r="AR43" s="1989"/>
      <c r="AS43" s="72"/>
    </row>
    <row r="44" spans="1:46" s="245" customFormat="1" ht="15" customHeight="1">
      <c r="A44" s="3267"/>
      <c r="B44" s="3239"/>
      <c r="C44" s="3239"/>
      <c r="D44" s="3239"/>
      <c r="E44" s="3239"/>
      <c r="F44" s="3239"/>
      <c r="G44" s="3239"/>
      <c r="H44" s="3239"/>
      <c r="I44" s="3239"/>
      <c r="J44" s="3239"/>
      <c r="K44" s="3239"/>
      <c r="L44" s="3241"/>
      <c r="M44" s="72"/>
      <c r="N44" s="3267"/>
      <c r="O44" s="3239"/>
      <c r="P44" s="3239"/>
      <c r="Q44" s="3239"/>
      <c r="R44" s="3239"/>
      <c r="S44" s="3239"/>
      <c r="T44" s="3239"/>
      <c r="U44" s="3239"/>
      <c r="V44" s="3239"/>
      <c r="W44" s="3239"/>
      <c r="X44" s="3239"/>
      <c r="Y44" s="3241"/>
      <c r="Z44" s="72"/>
      <c r="AA44" s="3267"/>
      <c r="AB44" s="3239"/>
      <c r="AC44" s="3239"/>
      <c r="AD44" s="3239"/>
      <c r="AE44" s="3239"/>
      <c r="AF44" s="3239"/>
      <c r="AG44" s="3239"/>
      <c r="AH44" s="3239"/>
      <c r="AI44" s="3239"/>
      <c r="AJ44" s="3239"/>
      <c r="AK44" s="3239"/>
      <c r="AL44" s="3241"/>
      <c r="AN44" s="1987"/>
      <c r="AO44" s="3274"/>
      <c r="AP44" s="3275"/>
      <c r="AQ44" s="3276"/>
      <c r="AR44" s="1989"/>
    </row>
    <row r="45" spans="1:46" s="245" customFormat="1" ht="15" customHeight="1">
      <c r="A45" s="3263" t="str">
        <f>B43</f>
        <v>SAUCE MAYONNAISE</v>
      </c>
      <c r="B45" s="1924" t="s">
        <v>6748</v>
      </c>
      <c r="C45" s="1994" t="s">
        <v>436</v>
      </c>
      <c r="D45" s="1925"/>
      <c r="E45" s="1925"/>
      <c r="F45" s="1925"/>
      <c r="G45" s="1926"/>
      <c r="H45" s="2822" t="s">
        <v>6808</v>
      </c>
      <c r="I45" s="2091"/>
      <c r="J45" s="1914"/>
      <c r="K45" s="3242" t="s">
        <v>6941</v>
      </c>
      <c r="L45" s="3243"/>
      <c r="M45" s="72"/>
      <c r="N45" s="3263" t="str">
        <f>O43</f>
        <v>SAUCE VINAIGRETTE</v>
      </c>
      <c r="O45" s="1924" t="s">
        <v>6748</v>
      </c>
      <c r="P45" s="1925" t="s">
        <v>7098</v>
      </c>
      <c r="Q45" s="1925"/>
      <c r="R45" s="1925"/>
      <c r="S45" s="1925"/>
      <c r="T45" s="1926"/>
      <c r="U45" s="2822" t="s">
        <v>6808</v>
      </c>
      <c r="V45" s="2091"/>
      <c r="W45" s="1914"/>
      <c r="X45" s="3242" t="s">
        <v>6941</v>
      </c>
      <c r="Y45" s="3243"/>
      <c r="Z45" s="72"/>
      <c r="AA45" s="3263" t="str">
        <f>AB43</f>
        <v>SAUCE REMOULADE</v>
      </c>
      <c r="AB45" s="1924" t="s">
        <v>6748</v>
      </c>
      <c r="AC45" s="1994" t="s">
        <v>436</v>
      </c>
      <c r="AD45" s="1925"/>
      <c r="AE45" s="1925"/>
      <c r="AF45" s="1925"/>
      <c r="AG45" s="1926"/>
      <c r="AH45" s="2822" t="s">
        <v>6808</v>
      </c>
      <c r="AI45" s="2091"/>
      <c r="AJ45" s="1914"/>
      <c r="AK45" s="3242" t="s">
        <v>6941</v>
      </c>
      <c r="AL45" s="3243"/>
      <c r="AN45" s="1987"/>
      <c r="AO45" s="3274"/>
      <c r="AP45" s="3275"/>
      <c r="AQ45" s="3276"/>
      <c r="AR45" s="1989"/>
    </row>
    <row r="46" spans="1:46" s="245" customFormat="1" ht="15" customHeight="1">
      <c r="A46" s="3263"/>
      <c r="B46" s="1927" t="s">
        <v>6806</v>
      </c>
      <c r="C46" s="1928"/>
      <c r="D46" s="1928"/>
      <c r="E46" s="1914"/>
      <c r="F46" s="1914"/>
      <c r="G46" s="248"/>
      <c r="H46" s="3252">
        <v>2</v>
      </c>
      <c r="I46" s="3555" t="str">
        <f>C47</f>
        <v>Kg</v>
      </c>
      <c r="J46" s="2080"/>
      <c r="K46" s="3242"/>
      <c r="L46" s="3243"/>
      <c r="M46" s="72"/>
      <c r="N46" s="3263"/>
      <c r="O46" s="1927" t="s">
        <v>6806</v>
      </c>
      <c r="P46" s="1928"/>
      <c r="Q46" s="1928"/>
      <c r="R46" s="1914"/>
      <c r="S46" s="1914"/>
      <c r="T46" s="248"/>
      <c r="U46" s="3252">
        <v>2</v>
      </c>
      <c r="V46" s="3555" t="str">
        <f>P47</f>
        <v>Kg</v>
      </c>
      <c r="W46" s="2080"/>
      <c r="X46" s="3242"/>
      <c r="Y46" s="3243"/>
      <c r="Z46" s="72"/>
      <c r="AA46" s="3263"/>
      <c r="AB46" s="1927" t="s">
        <v>6806</v>
      </c>
      <c r="AC46" s="1928"/>
      <c r="AD46" s="1928"/>
      <c r="AE46" s="1914"/>
      <c r="AF46" s="1914"/>
      <c r="AG46" s="248"/>
      <c r="AH46" s="3252">
        <v>2</v>
      </c>
      <c r="AI46" s="3555" t="str">
        <f>AC47</f>
        <v>Kg</v>
      </c>
      <c r="AJ46" s="2080"/>
      <c r="AK46" s="3242"/>
      <c r="AL46" s="3243"/>
      <c r="AN46" s="1987"/>
      <c r="AO46" s="3301" t="s">
        <v>6815</v>
      </c>
      <c r="AP46" s="3302"/>
      <c r="AQ46" s="3303"/>
      <c r="AR46" s="1989"/>
    </row>
    <row r="47" spans="1:46" s="245" customFormat="1" ht="15" customHeight="1">
      <c r="A47" s="3263"/>
      <c r="B47" s="1999">
        <v>1</v>
      </c>
      <c r="C47" s="1929" t="s">
        <v>102</v>
      </c>
      <c r="D47" s="1929"/>
      <c r="E47" s="1930"/>
      <c r="F47" s="1931"/>
      <c r="G47" s="248"/>
      <c r="H47" s="3252"/>
      <c r="I47" s="3555"/>
      <c r="J47" s="2080"/>
      <c r="K47" s="3254" t="s">
        <v>26</v>
      </c>
      <c r="L47" s="3255"/>
      <c r="M47" s="72"/>
      <c r="N47" s="3263"/>
      <c r="O47" s="1999">
        <v>1</v>
      </c>
      <c r="P47" s="1929" t="s">
        <v>102</v>
      </c>
      <c r="Q47" s="1929"/>
      <c r="R47" s="1930"/>
      <c r="S47" s="1931"/>
      <c r="T47" s="248"/>
      <c r="U47" s="3252"/>
      <c r="V47" s="3555"/>
      <c r="W47" s="2080"/>
      <c r="X47" s="3254" t="s">
        <v>26</v>
      </c>
      <c r="Y47" s="3255"/>
      <c r="Z47" s="72"/>
      <c r="AA47" s="3263"/>
      <c r="AB47" s="1999">
        <v>1</v>
      </c>
      <c r="AC47" s="1929" t="s">
        <v>102</v>
      </c>
      <c r="AD47" s="1929"/>
      <c r="AE47" s="1930"/>
      <c r="AF47" s="1931"/>
      <c r="AG47" s="248"/>
      <c r="AH47" s="3252"/>
      <c r="AI47" s="3555"/>
      <c r="AJ47" s="2080"/>
      <c r="AK47" s="3254" t="s">
        <v>26</v>
      </c>
      <c r="AL47" s="3255"/>
      <c r="AN47" s="1987"/>
      <c r="AO47" s="3301"/>
      <c r="AP47" s="3302"/>
      <c r="AQ47" s="3303"/>
      <c r="AR47" s="1989"/>
    </row>
    <row r="48" spans="1:46" s="245" customFormat="1" ht="15" customHeight="1">
      <c r="A48" s="3263"/>
      <c r="B48" s="2002">
        <f>C61</f>
        <v>0.99999999999999989</v>
      </c>
      <c r="C48" s="2001">
        <f>(B48/B47)*1000</f>
        <v>999.99999999999989</v>
      </c>
      <c r="D48" s="1932"/>
      <c r="F48" s="1933"/>
      <c r="G48" s="1934"/>
      <c r="H48" s="746" t="s">
        <v>2</v>
      </c>
      <c r="I48" s="746" t="s">
        <v>753</v>
      </c>
      <c r="J48" s="746" t="s">
        <v>754</v>
      </c>
      <c r="K48" s="3245">
        <f>SUM(L51:L60)</f>
        <v>1.9999999999999998</v>
      </c>
      <c r="L48" s="3237"/>
      <c r="M48" s="72"/>
      <c r="N48" s="3263"/>
      <c r="O48" s="2002">
        <f>P61</f>
        <v>1</v>
      </c>
      <c r="P48" s="2001">
        <f>(O48/O47)*1000</f>
        <v>1000</v>
      </c>
      <c r="Q48" s="1932"/>
      <c r="S48" s="1933"/>
      <c r="T48" s="1934"/>
      <c r="U48" s="746" t="s">
        <v>2</v>
      </c>
      <c r="V48" s="746" t="s">
        <v>753</v>
      </c>
      <c r="W48" s="746" t="s">
        <v>754</v>
      </c>
      <c r="X48" s="3245">
        <f>SUM(Y51:Y60)</f>
        <v>2</v>
      </c>
      <c r="Y48" s="3237"/>
      <c r="Z48" s="72"/>
      <c r="AA48" s="3263"/>
      <c r="AB48" s="2002">
        <f>AC61</f>
        <v>1.0000000000000002</v>
      </c>
      <c r="AC48" s="2001">
        <f>(AB48/AB47)*1000</f>
        <v>1000.0000000000002</v>
      </c>
      <c r="AD48" s="1932"/>
      <c r="AF48" s="1933"/>
      <c r="AG48" s="1934"/>
      <c r="AH48" s="746" t="s">
        <v>2</v>
      </c>
      <c r="AI48" s="746" t="s">
        <v>753</v>
      </c>
      <c r="AJ48" s="746" t="s">
        <v>754</v>
      </c>
      <c r="AK48" s="3245">
        <f>SUM(AL51:AL60)</f>
        <v>2.0000000000000004</v>
      </c>
      <c r="AL48" s="3237"/>
      <c r="AN48" s="1987"/>
      <c r="AO48" s="3301"/>
      <c r="AP48" s="3302"/>
      <c r="AQ48" s="3303"/>
    </row>
    <row r="49" spans="1:46" s="245" customFormat="1" ht="15" customHeight="1">
      <c r="A49" s="3263"/>
      <c r="B49" s="1935" t="s">
        <v>23</v>
      </c>
      <c r="C49" s="1936" t="s">
        <v>25</v>
      </c>
      <c r="D49" s="1937" t="s">
        <v>6749</v>
      </c>
      <c r="E49" s="1921" t="s">
        <v>1780</v>
      </c>
      <c r="F49" s="1921"/>
      <c r="G49" s="1921" t="s">
        <v>24</v>
      </c>
      <c r="H49" s="2084">
        <f>J49-I49</f>
        <v>0</v>
      </c>
      <c r="I49" s="2082">
        <f>SUM(I51:I60)</f>
        <v>1.9999999999999998</v>
      </c>
      <c r="J49" s="2083">
        <f>SUM(J51:J60)</f>
        <v>1.9999999999999998</v>
      </c>
      <c r="K49" s="1938" t="s">
        <v>308</v>
      </c>
      <c r="L49" s="2076">
        <f>K48/H46</f>
        <v>0.99999999999999989</v>
      </c>
      <c r="M49" s="72"/>
      <c r="N49" s="3263"/>
      <c r="O49" s="1935" t="s">
        <v>23</v>
      </c>
      <c r="P49" s="1936" t="s">
        <v>25</v>
      </c>
      <c r="Q49" s="1937" t="s">
        <v>6749</v>
      </c>
      <c r="R49" s="1921" t="s">
        <v>1780</v>
      </c>
      <c r="S49" s="1921"/>
      <c r="T49" s="1921" t="s">
        <v>24</v>
      </c>
      <c r="U49" s="2084">
        <f>W49-V49</f>
        <v>0</v>
      </c>
      <c r="V49" s="2082">
        <f>SUM(V51:V60)</f>
        <v>2</v>
      </c>
      <c r="W49" s="2083">
        <f>SUM(W51:W60)</f>
        <v>2</v>
      </c>
      <c r="X49" s="1938" t="s">
        <v>308</v>
      </c>
      <c r="Y49" s="2076">
        <f>X48/U46</f>
        <v>1</v>
      </c>
      <c r="Z49" s="72"/>
      <c r="AA49" s="3263"/>
      <c r="AB49" s="1935" t="s">
        <v>23</v>
      </c>
      <c r="AC49" s="1936" t="s">
        <v>25</v>
      </c>
      <c r="AD49" s="1937" t="s">
        <v>6749</v>
      </c>
      <c r="AE49" s="1921" t="s">
        <v>1780</v>
      </c>
      <c r="AF49" s="1921"/>
      <c r="AG49" s="1921" t="s">
        <v>24</v>
      </c>
      <c r="AH49" s="2084">
        <f>AJ49-AI49</f>
        <v>0</v>
      </c>
      <c r="AI49" s="2082">
        <f>SUM(AI51:AI60)</f>
        <v>2.0000000000000004</v>
      </c>
      <c r="AJ49" s="2083">
        <f>SUM(AJ51:AJ60)</f>
        <v>2.0000000000000004</v>
      </c>
      <c r="AK49" s="1938" t="s">
        <v>308</v>
      </c>
      <c r="AL49" s="2076">
        <f>AK48/AH46</f>
        <v>1.0000000000000002</v>
      </c>
      <c r="AN49" s="1987"/>
      <c r="AO49" s="3301"/>
      <c r="AP49" s="3302"/>
      <c r="AQ49" s="3303"/>
      <c r="AR49" s="2024"/>
    </row>
    <row r="50" spans="1:46" s="245" customFormat="1" ht="15" customHeight="1">
      <c r="A50" s="3263"/>
      <c r="B50" s="3265" t="s">
        <v>1158</v>
      </c>
      <c r="C50" s="3265"/>
      <c r="D50" s="1940">
        <f>IF(ISBLANK(A50),C50,A50*C50)</f>
        <v>0</v>
      </c>
      <c r="E50" s="1844" t="s">
        <v>1145</v>
      </c>
      <c r="F50" s="1844"/>
      <c r="G50" s="1996" t="s">
        <v>1172</v>
      </c>
      <c r="H50" s="1996" t="s">
        <v>1186</v>
      </c>
      <c r="I50" s="1996"/>
      <c r="J50" s="1915"/>
      <c r="K50" s="1915" t="s">
        <v>1198</v>
      </c>
      <c r="L50" s="1941"/>
      <c r="M50" s="72"/>
      <c r="N50" s="3263"/>
      <c r="O50" s="3265" t="s">
        <v>1158</v>
      </c>
      <c r="P50" s="3265"/>
      <c r="Q50" s="1940">
        <f>IF(ISBLANK(N50),P50,N50*P50)</f>
        <v>0</v>
      </c>
      <c r="R50" s="1844" t="s">
        <v>1145</v>
      </c>
      <c r="S50" s="1844"/>
      <c r="T50" s="1996" t="s">
        <v>1172</v>
      </c>
      <c r="U50" s="1996" t="s">
        <v>1186</v>
      </c>
      <c r="V50" s="1996"/>
      <c r="W50" s="1915"/>
      <c r="X50" s="1915" t="s">
        <v>1198</v>
      </c>
      <c r="Y50" s="1941"/>
      <c r="Z50" s="72"/>
      <c r="AA50" s="3263"/>
      <c r="AB50" s="3265" t="s">
        <v>1158</v>
      </c>
      <c r="AC50" s="3265"/>
      <c r="AD50" s="1940">
        <f>IF(ISBLANK(AA50),AC50,AA50*AC50)</f>
        <v>0</v>
      </c>
      <c r="AE50" s="1844" t="s">
        <v>1145</v>
      </c>
      <c r="AF50" s="1844"/>
      <c r="AG50" s="1996" t="s">
        <v>1172</v>
      </c>
      <c r="AH50" s="1996" t="s">
        <v>1186</v>
      </c>
      <c r="AI50" s="1996"/>
      <c r="AJ50" s="1915"/>
      <c r="AK50" s="1915" t="s">
        <v>1198</v>
      </c>
      <c r="AL50" s="1941"/>
      <c r="AN50" s="1987"/>
      <c r="AO50" s="3186">
        <v>100</v>
      </c>
      <c r="AP50" s="1929" t="s">
        <v>6801</v>
      </c>
      <c r="AQ50" s="3187"/>
      <c r="AR50" s="1978"/>
    </row>
    <row r="51" spans="1:46" s="245" customFormat="1" ht="15" customHeight="1">
      <c r="A51" s="3263"/>
      <c r="B51" s="2064"/>
      <c r="C51" s="2065">
        <v>7.2999999999999995E-2</v>
      </c>
      <c r="D51" s="1845">
        <f t="shared" ref="D51:D60" si="9">IF(ISTEXT(B51),0,IF(ISBLANK(B51),C51,B51*C51))</f>
        <v>7.2999999999999995E-2</v>
      </c>
      <c r="E51" s="2015" t="s">
        <v>435</v>
      </c>
      <c r="F51" s="2087" t="str">
        <f>IF(B47&lt;=0,0,IF(ISTEXT(B51),B51,IF(ISBLANK(B51),"",(B51/B47)*H46)))</f>
        <v/>
      </c>
      <c r="G51" s="1997"/>
      <c r="H51" s="1998"/>
      <c r="I51" s="1995">
        <f>((J51-(J51*H51%)))</f>
        <v>0.14599999999999999</v>
      </c>
      <c r="J51" s="1910">
        <f>(D51/B47)*H46</f>
        <v>0.14599999999999999</v>
      </c>
      <c r="K51" s="1917">
        <v>1</v>
      </c>
      <c r="L51" s="1918">
        <f t="shared" ref="L51:L60" si="10">IF(ISBLANK(K51),0,IF(ISTEXT(B51),0,IF(D51=0,F51*K51,(J51*K51))))</f>
        <v>0.14599999999999999</v>
      </c>
      <c r="M51" s="72"/>
      <c r="N51" s="3263"/>
      <c r="O51" s="2064"/>
      <c r="P51" s="2065">
        <v>0.11</v>
      </c>
      <c r="Q51" s="1845">
        <f t="shared" ref="Q51:Q60" si="11">IF(ISTEXT(O51),0,IF(ISBLANK(O51),P51,O51*P51))</f>
        <v>0.11</v>
      </c>
      <c r="R51" s="2015" t="s">
        <v>417</v>
      </c>
      <c r="S51" s="2087" t="str">
        <f>IF(O47&lt;=0,0,IF(ISTEXT(O51),O51,IF(ISBLANK(O51),"",(O51/O47)*U46)))</f>
        <v/>
      </c>
      <c r="T51" s="1997"/>
      <c r="U51" s="1998"/>
      <c r="V51" s="1995">
        <f>((W51-(W51*U51%)))</f>
        <v>0.22</v>
      </c>
      <c r="W51" s="1910">
        <f>(Q51/O47)*U46</f>
        <v>0.22</v>
      </c>
      <c r="X51" s="1917">
        <v>1</v>
      </c>
      <c r="Y51" s="1918">
        <f t="shared" ref="Y51:Y60" si="12">IF(ISBLANK(X51),0,IF(ISTEXT(O51),0,IF(Q51=0,S51*X51,(W51*X51))))</f>
        <v>0.22</v>
      </c>
      <c r="Z51" s="72"/>
      <c r="AA51" s="3263"/>
      <c r="AB51" s="2064"/>
      <c r="AC51" s="2065">
        <v>0.84134615384615397</v>
      </c>
      <c r="AD51" s="1845">
        <f t="shared" ref="AD51:AD60" si="13">IF(ISTEXT(AB51),0,IF(ISBLANK(AB51),AC51,AB51*AC51))</f>
        <v>0.84134615384615397</v>
      </c>
      <c r="AE51" s="2015" t="s">
        <v>415</v>
      </c>
      <c r="AF51" s="2087" t="str">
        <f>IF(AB47&lt;=0,0,IF(ISTEXT(AB51),AB51,IF(ISBLANK(AB51),"",(AB51/AB47)*AH46)))</f>
        <v/>
      </c>
      <c r="AG51" s="1997"/>
      <c r="AH51" s="1998"/>
      <c r="AI51" s="1995">
        <f>((AJ51-(AJ51*AH51%)))</f>
        <v>1.6826923076923079</v>
      </c>
      <c r="AJ51" s="1910">
        <f>(AD51/AB47)*AH46</f>
        <v>1.6826923076923079</v>
      </c>
      <c r="AK51" s="1917">
        <v>1</v>
      </c>
      <c r="AL51" s="1918">
        <f t="shared" ref="AL51:AL60" si="14">IF(ISBLANK(AK51),0,IF(ISTEXT(AB51),0,IF(AD51=0,AF51*AK51,(AJ51*AK51))))</f>
        <v>1.6826923076923079</v>
      </c>
      <c r="AN51" s="1987"/>
      <c r="AO51" s="3188">
        <v>2.5</v>
      </c>
      <c r="AP51" s="1929" t="s">
        <v>7297</v>
      </c>
      <c r="AQ51" s="3187"/>
      <c r="AR51" s="1978"/>
    </row>
    <row r="52" spans="1:46" s="245" customFormat="1" ht="15" customHeight="1">
      <c r="A52" s="3263"/>
      <c r="B52" s="2064"/>
      <c r="C52" s="2065">
        <v>8.6999999999999994E-2</v>
      </c>
      <c r="D52" s="1845">
        <f t="shared" si="9"/>
        <v>8.6999999999999994E-2</v>
      </c>
      <c r="E52" s="2016" t="s">
        <v>433</v>
      </c>
      <c r="F52" s="2088" t="str">
        <f>IF(B47&lt;=0,0,IF(ISTEXT(B52),B52,IF(ISBLANK(B52),"",(B52/B47)*H46)))</f>
        <v/>
      </c>
      <c r="G52" s="1997"/>
      <c r="H52" s="1998"/>
      <c r="I52" s="2013">
        <f t="shared" ref="I52:I60" si="15">((J52-(J52*H52%)))</f>
        <v>0.17399999999999999</v>
      </c>
      <c r="J52" s="1911">
        <f>(D52/B47)*H46</f>
        <v>0.17399999999999999</v>
      </c>
      <c r="K52" s="1917">
        <v>1</v>
      </c>
      <c r="L52" s="1919">
        <f t="shared" si="10"/>
        <v>0.17399999999999999</v>
      </c>
      <c r="M52" s="72"/>
      <c r="N52" s="3263"/>
      <c r="O52" s="2064"/>
      <c r="P52" s="2065">
        <v>0.11</v>
      </c>
      <c r="Q52" s="1845">
        <f t="shared" si="11"/>
        <v>0.11</v>
      </c>
      <c r="R52" s="2016" t="s">
        <v>428</v>
      </c>
      <c r="S52" s="2088" t="str">
        <f>IF(O47&lt;=0,0,IF(ISTEXT(O52),O52,IF(ISBLANK(O52),"",(O52/O47)*U46)))</f>
        <v/>
      </c>
      <c r="T52" s="1997"/>
      <c r="U52" s="1998"/>
      <c r="V52" s="2013">
        <f t="shared" ref="V52:V60" si="16">((W52-(W52*U52%)))</f>
        <v>0.22</v>
      </c>
      <c r="W52" s="1911">
        <f>(Q52/O47)*U46</f>
        <v>0.22</v>
      </c>
      <c r="X52" s="1917">
        <v>1</v>
      </c>
      <c r="Y52" s="1919">
        <f t="shared" si="12"/>
        <v>0.22</v>
      </c>
      <c r="Z52" s="72"/>
      <c r="AA52" s="3263"/>
      <c r="AB52" s="2064"/>
      <c r="AC52" s="2065">
        <v>2.1634615384615388E-2</v>
      </c>
      <c r="AD52" s="1845">
        <f t="shared" si="13"/>
        <v>2.1634615384615388E-2</v>
      </c>
      <c r="AE52" s="2016" t="s">
        <v>417</v>
      </c>
      <c r="AF52" s="2088" t="str">
        <f>IF(AB47&lt;=0,0,IF(ISTEXT(AB52),AB52,IF(ISBLANK(AB52),"",(AB52/AB47)*AH46)))</f>
        <v/>
      </c>
      <c r="AG52" s="1997"/>
      <c r="AH52" s="1998"/>
      <c r="AI52" s="2013">
        <f t="shared" ref="AI52:AI60" si="17">((AJ52-(AJ52*AH52%)))</f>
        <v>4.3269230769230775E-2</v>
      </c>
      <c r="AJ52" s="1911">
        <f>(AD52/AB47)*AH46</f>
        <v>4.3269230769230775E-2</v>
      </c>
      <c r="AK52" s="1917">
        <v>1</v>
      </c>
      <c r="AL52" s="1919">
        <f t="shared" si="14"/>
        <v>4.3269230769230775E-2</v>
      </c>
      <c r="AN52" s="1987"/>
      <c r="AO52" s="3212" t="s">
        <v>6808</v>
      </c>
      <c r="AP52" s="1983"/>
      <c r="AQ52" s="3213"/>
      <c r="AR52" s="1978"/>
    </row>
    <row r="53" spans="1:46" s="245" customFormat="1" ht="15" customHeight="1">
      <c r="A53" s="3263"/>
      <c r="B53" s="2064"/>
      <c r="C53" s="2065">
        <v>0.109</v>
      </c>
      <c r="D53" s="1845">
        <f t="shared" si="9"/>
        <v>0.109</v>
      </c>
      <c r="E53" s="2015" t="s">
        <v>417</v>
      </c>
      <c r="F53" s="2087" t="str">
        <f>IF(B47&lt;=0,0,IF(ISTEXT(B53),B53,IF(ISBLANK(B53),"",(B53/B47)*H46)))</f>
        <v/>
      </c>
      <c r="G53" s="1997"/>
      <c r="H53" s="1998"/>
      <c r="I53" s="1995">
        <f t="shared" si="15"/>
        <v>0.218</v>
      </c>
      <c r="J53" s="1910">
        <f>(D53/B47)*H46</f>
        <v>0.218</v>
      </c>
      <c r="K53" s="1917">
        <v>1</v>
      </c>
      <c r="L53" s="1918">
        <f t="shared" si="10"/>
        <v>0.218</v>
      </c>
      <c r="M53" s="72"/>
      <c r="N53" s="3263"/>
      <c r="O53" s="2064"/>
      <c r="P53" s="2065">
        <v>0.11</v>
      </c>
      <c r="Q53" s="1845">
        <f t="shared" si="11"/>
        <v>0.11</v>
      </c>
      <c r="R53" s="2103" t="s">
        <v>426</v>
      </c>
      <c r="S53" s="2087"/>
      <c r="T53" s="1997"/>
      <c r="U53" s="1998"/>
      <c r="V53" s="1995">
        <f t="shared" si="16"/>
        <v>0.22</v>
      </c>
      <c r="W53" s="1910">
        <f>(Q53/O47)*U46</f>
        <v>0.22</v>
      </c>
      <c r="X53" s="1917">
        <v>1</v>
      </c>
      <c r="Y53" s="1918">
        <f t="shared" si="12"/>
        <v>0.22</v>
      </c>
      <c r="Z53" s="72"/>
      <c r="AA53" s="3263"/>
      <c r="AB53" s="2064"/>
      <c r="AC53" s="2065">
        <v>3.6057692307692311E-2</v>
      </c>
      <c r="AD53" s="1845">
        <f t="shared" si="13"/>
        <v>3.6057692307692311E-2</v>
      </c>
      <c r="AE53" s="2015" t="s">
        <v>414</v>
      </c>
      <c r="AF53" s="2087" t="str">
        <f>IF(AB47&lt;=0,0,IF(ISTEXT(AB53),AB53,IF(ISBLANK(AB53),"",(AB53/AB47)*AH46)))</f>
        <v/>
      </c>
      <c r="AG53" s="1997"/>
      <c r="AH53" s="1998"/>
      <c r="AI53" s="1995">
        <f t="shared" si="17"/>
        <v>7.2115384615384623E-2</v>
      </c>
      <c r="AJ53" s="1910">
        <f>(AD53/AB47)*AH46</f>
        <v>7.2115384615384623E-2</v>
      </c>
      <c r="AK53" s="1917">
        <v>1</v>
      </c>
      <c r="AL53" s="1918">
        <f t="shared" si="14"/>
        <v>7.2115384615384623E-2</v>
      </c>
      <c r="AN53" s="1987"/>
      <c r="AO53" s="3189" t="s">
        <v>6756</v>
      </c>
      <c r="AP53" s="1977"/>
      <c r="AQ53" s="3190"/>
      <c r="AR53" s="1978"/>
    </row>
    <row r="54" spans="1:46" s="245" customFormat="1" ht="15" customHeight="1">
      <c r="A54" s="3263"/>
      <c r="B54" s="2064"/>
      <c r="C54" s="2065">
        <v>0.72599999999999998</v>
      </c>
      <c r="D54" s="1845">
        <f t="shared" si="9"/>
        <v>0.72599999999999998</v>
      </c>
      <c r="E54" s="2016" t="s">
        <v>298</v>
      </c>
      <c r="F54" s="2088" t="str">
        <f>IF(B47&lt;=0,0,IF(ISTEXT(B54),B54,IF(ISBLANK(B54),"",(B54/B47)*H46)))</f>
        <v/>
      </c>
      <c r="G54" s="1997"/>
      <c r="H54" s="1998"/>
      <c r="I54" s="2013">
        <f t="shared" si="15"/>
        <v>1.452</v>
      </c>
      <c r="J54" s="1911">
        <f>(D54/B47)*H46</f>
        <v>1.452</v>
      </c>
      <c r="K54" s="1917">
        <v>1</v>
      </c>
      <c r="L54" s="1919">
        <f t="shared" si="10"/>
        <v>1.452</v>
      </c>
      <c r="M54" s="72"/>
      <c r="N54" s="3263"/>
      <c r="O54" s="2064"/>
      <c r="P54" s="2065">
        <v>0.11</v>
      </c>
      <c r="Q54" s="1845">
        <f t="shared" si="11"/>
        <v>0.11</v>
      </c>
      <c r="R54" s="2106" t="s">
        <v>424</v>
      </c>
      <c r="S54" s="2088"/>
      <c r="T54" s="1997"/>
      <c r="U54" s="1998"/>
      <c r="V54" s="2013">
        <f t="shared" si="16"/>
        <v>0.22</v>
      </c>
      <c r="W54" s="1911">
        <f>(Q54/O47)*U46</f>
        <v>0.22</v>
      </c>
      <c r="X54" s="1917">
        <v>1</v>
      </c>
      <c r="Y54" s="1919">
        <f t="shared" si="12"/>
        <v>0.22</v>
      </c>
      <c r="Z54" s="72"/>
      <c r="AA54" s="3263"/>
      <c r="AB54" s="2064"/>
      <c r="AC54" s="2065">
        <v>9.6153846153846173E-2</v>
      </c>
      <c r="AD54" s="1845">
        <f t="shared" si="13"/>
        <v>9.6153846153846173E-2</v>
      </c>
      <c r="AE54" s="2016" t="s">
        <v>413</v>
      </c>
      <c r="AF54" s="2088" t="str">
        <f>IF(AB47&lt;=0,0,IF(ISTEXT(AB54),AB54,IF(ISBLANK(AB54),"",(AB54/AB47)*AH46)))</f>
        <v/>
      </c>
      <c r="AG54" s="1997"/>
      <c r="AH54" s="1998"/>
      <c r="AI54" s="2013">
        <f t="shared" si="17"/>
        <v>0.19230769230769235</v>
      </c>
      <c r="AJ54" s="1911">
        <f>(AD54/AB47)*AH46</f>
        <v>0.19230769230769235</v>
      </c>
      <c r="AK54" s="1917">
        <v>1</v>
      </c>
      <c r="AL54" s="1919">
        <f t="shared" si="14"/>
        <v>0.19230769230769235</v>
      </c>
      <c r="AN54" s="1987"/>
      <c r="AO54" s="3292" t="s">
        <v>7323</v>
      </c>
      <c r="AP54" s="3293"/>
      <c r="AQ54" s="3294"/>
      <c r="AR54" s="2023"/>
      <c r="AT54" s="72"/>
    </row>
    <row r="55" spans="1:46" s="245" customFormat="1" ht="15" customHeight="1">
      <c r="A55" s="3263"/>
      <c r="B55" s="2064"/>
      <c r="C55" s="2065">
        <v>4.0000000000000001E-3</v>
      </c>
      <c r="D55" s="1845">
        <f t="shared" si="9"/>
        <v>4.0000000000000001E-3</v>
      </c>
      <c r="E55" s="2015" t="s">
        <v>361</v>
      </c>
      <c r="F55" s="2087" t="str">
        <f>IF(B47&lt;=0,0,IF(ISTEXT(B55),B55,IF(ISBLANK(B55),"",(B55/B47)*H46)))</f>
        <v/>
      </c>
      <c r="G55" s="1997"/>
      <c r="H55" s="1998"/>
      <c r="I55" s="1995">
        <f t="shared" si="15"/>
        <v>8.0000000000000002E-3</v>
      </c>
      <c r="J55" s="1910">
        <f>(D55/B47)*H46</f>
        <v>8.0000000000000002E-3</v>
      </c>
      <c r="K55" s="1917">
        <v>1</v>
      </c>
      <c r="L55" s="1918">
        <f t="shared" si="10"/>
        <v>8.0000000000000002E-3</v>
      </c>
      <c r="M55" s="72"/>
      <c r="N55" s="3263"/>
      <c r="O55" s="2064"/>
      <c r="P55" s="2065">
        <v>0.55500000000000005</v>
      </c>
      <c r="Q55" s="1845">
        <f t="shared" si="11"/>
        <v>0.55500000000000005</v>
      </c>
      <c r="R55" s="2015" t="s">
        <v>298</v>
      </c>
      <c r="S55" s="2087" t="str">
        <f>IF(O47&lt;=0,0,IF(ISTEXT(O55),O55,IF(ISBLANK(O55),"",(O55/O47)*U46)))</f>
        <v/>
      </c>
      <c r="T55" s="1997"/>
      <c r="U55" s="1998"/>
      <c r="V55" s="1995">
        <f t="shared" si="16"/>
        <v>1.1100000000000001</v>
      </c>
      <c r="W55" s="1910">
        <f>(Q55/O47)*U46</f>
        <v>1.1100000000000001</v>
      </c>
      <c r="X55" s="1917">
        <v>1</v>
      </c>
      <c r="Y55" s="1918">
        <f t="shared" si="12"/>
        <v>1.1100000000000001</v>
      </c>
      <c r="Z55" s="72"/>
      <c r="AA55" s="3263"/>
      <c r="AB55" s="2064"/>
      <c r="AC55" s="2065">
        <v>4.8076923076923088E-3</v>
      </c>
      <c r="AD55" s="1845">
        <f t="shared" si="13"/>
        <v>4.8076923076923088E-3</v>
      </c>
      <c r="AE55" s="2015" t="s">
        <v>412</v>
      </c>
      <c r="AF55" s="2087"/>
      <c r="AG55" s="1997"/>
      <c r="AH55" s="1998"/>
      <c r="AI55" s="1995">
        <f t="shared" si="17"/>
        <v>9.6153846153846177E-3</v>
      </c>
      <c r="AJ55" s="1910">
        <f>(AD55/AB47)*AH46</f>
        <v>9.6153846153846177E-3</v>
      </c>
      <c r="AK55" s="1917">
        <v>1</v>
      </c>
      <c r="AL55" s="1918">
        <f t="shared" si="14"/>
        <v>9.6153846153846177E-3</v>
      </c>
      <c r="AN55" s="1987"/>
      <c r="AO55" s="3292"/>
      <c r="AP55" s="3293"/>
      <c r="AQ55" s="3294"/>
      <c r="AR55" s="2023"/>
      <c r="AT55" s="72"/>
    </row>
    <row r="56" spans="1:46" s="245" customFormat="1" ht="15" customHeight="1">
      <c r="A56" s="3263"/>
      <c r="B56" s="2064"/>
      <c r="C56" s="2065">
        <v>1E-3</v>
      </c>
      <c r="D56" s="1845">
        <f t="shared" si="9"/>
        <v>1E-3</v>
      </c>
      <c r="E56" s="2016" t="s">
        <v>285</v>
      </c>
      <c r="F56" s="2089" t="str">
        <f>IF(B47&lt;=0,0,IF(ISTEXT(B56),B56,IF(ISBLANK(B56),"",(B56/B47)*H46)))</f>
        <v/>
      </c>
      <c r="G56" s="1997"/>
      <c r="H56" s="1998"/>
      <c r="I56" s="2014">
        <f t="shared" si="15"/>
        <v>2E-3</v>
      </c>
      <c r="J56" s="1912">
        <f>(D56/B47)*H46</f>
        <v>2E-3</v>
      </c>
      <c r="K56" s="1917">
        <v>1</v>
      </c>
      <c r="L56" s="1919">
        <f t="shared" si="10"/>
        <v>2E-3</v>
      </c>
      <c r="M56" s="72"/>
      <c r="N56" s="3263"/>
      <c r="O56" s="2064"/>
      <c r="P56" s="2065">
        <v>4.0000000000000001E-3</v>
      </c>
      <c r="Q56" s="1845">
        <f t="shared" si="11"/>
        <v>4.0000000000000001E-3</v>
      </c>
      <c r="R56" s="2016" t="s">
        <v>422</v>
      </c>
      <c r="S56" s="2089" t="str">
        <f>IF(O47&lt;=0,0,IF(ISTEXT(O56),O56,IF(ISBLANK(O56),"",(O56/O47)*U46)))</f>
        <v/>
      </c>
      <c r="T56" s="1997"/>
      <c r="U56" s="1998"/>
      <c r="V56" s="2014">
        <f t="shared" si="16"/>
        <v>8.0000000000000002E-3</v>
      </c>
      <c r="W56" s="1912">
        <f>(Q56/O47)*U46</f>
        <v>8.0000000000000002E-3</v>
      </c>
      <c r="X56" s="1917">
        <v>1</v>
      </c>
      <c r="Y56" s="1919">
        <f t="shared" si="12"/>
        <v>8.0000000000000002E-3</v>
      </c>
      <c r="Z56" s="72"/>
      <c r="AA56" s="3263"/>
      <c r="AB56" s="2064"/>
      <c r="AC56" s="2065"/>
      <c r="AD56" s="1845">
        <f t="shared" si="13"/>
        <v>0</v>
      </c>
      <c r="AE56" s="2016"/>
      <c r="AF56" s="2089" t="str">
        <f>IF(AB47&lt;=0,0,IF(ISTEXT(AB56),AB56,IF(ISBLANK(AB56),"",(AB56/AB47)*AH46)))</f>
        <v/>
      </c>
      <c r="AG56" s="1997"/>
      <c r="AH56" s="1998"/>
      <c r="AI56" s="2014">
        <f t="shared" si="17"/>
        <v>0</v>
      </c>
      <c r="AJ56" s="1912">
        <f>(AD56/AB47)*AH46</f>
        <v>0</v>
      </c>
      <c r="AK56" s="1917"/>
      <c r="AL56" s="1919">
        <f t="shared" si="14"/>
        <v>0</v>
      </c>
      <c r="AN56" s="1987"/>
      <c r="AO56" s="3292"/>
      <c r="AP56" s="3293"/>
      <c r="AQ56" s="3294"/>
      <c r="AR56" s="1978"/>
    </row>
    <row r="57" spans="1:46" s="245" customFormat="1" ht="15" customHeight="1">
      <c r="A57" s="3263"/>
      <c r="B57" s="2064"/>
      <c r="C57" s="2065"/>
      <c r="D57" s="1845">
        <f t="shared" si="9"/>
        <v>0</v>
      </c>
      <c r="E57" s="2015"/>
      <c r="F57" s="2087" t="str">
        <f>IF(B47&lt;=0,0,IF(ISTEXT(B57),B57,IF(ISBLANK(B57),"",(B57/B47)*H46)))</f>
        <v/>
      </c>
      <c r="G57" s="1997"/>
      <c r="H57" s="1998"/>
      <c r="I57" s="1995">
        <f t="shared" si="15"/>
        <v>0</v>
      </c>
      <c r="J57" s="1910">
        <f>(D57/B47)*H46</f>
        <v>0</v>
      </c>
      <c r="K57" s="1920"/>
      <c r="L57" s="1918">
        <f t="shared" si="10"/>
        <v>0</v>
      </c>
      <c r="M57" s="72"/>
      <c r="N57" s="3263"/>
      <c r="O57" s="2064"/>
      <c r="P57" s="2065">
        <v>1E-3</v>
      </c>
      <c r="Q57" s="1845">
        <f t="shared" si="11"/>
        <v>1E-3</v>
      </c>
      <c r="R57" s="2015" t="s">
        <v>421</v>
      </c>
      <c r="S57" s="2087" t="str">
        <f>IF(O47&lt;=0,0,IF(ISTEXT(O57),O57,IF(ISBLANK(O57),"",(O57/O47)*U46)))</f>
        <v/>
      </c>
      <c r="T57" s="1997"/>
      <c r="U57" s="1998"/>
      <c r="V57" s="1995">
        <f t="shared" si="16"/>
        <v>2E-3</v>
      </c>
      <c r="W57" s="1910">
        <f>(Q57/O47)*U46</f>
        <v>2E-3</v>
      </c>
      <c r="X57" s="1917">
        <v>1</v>
      </c>
      <c r="Y57" s="1918">
        <f t="shared" si="12"/>
        <v>2E-3</v>
      </c>
      <c r="Z57" s="72"/>
      <c r="AA57" s="3263"/>
      <c r="AB57" s="2064"/>
      <c r="AC57" s="2065"/>
      <c r="AD57" s="1845">
        <f t="shared" si="13"/>
        <v>0</v>
      </c>
      <c r="AE57" s="2015"/>
      <c r="AF57" s="2087" t="str">
        <f>IF(AB47&lt;=0,0,IF(ISTEXT(AB57),AB57,IF(ISBLANK(AB57),"",(AB57/AB47)*AH46)))</f>
        <v/>
      </c>
      <c r="AG57" s="1997"/>
      <c r="AH57" s="1998"/>
      <c r="AI57" s="1995">
        <f t="shared" si="17"/>
        <v>0</v>
      </c>
      <c r="AJ57" s="1910">
        <f>(AD57/AB47)*AH46</f>
        <v>0</v>
      </c>
      <c r="AK57" s="1920"/>
      <c r="AL57" s="1918">
        <f t="shared" si="14"/>
        <v>0</v>
      </c>
      <c r="AN57" s="1987"/>
      <c r="AO57" s="3260" t="s">
        <v>6816</v>
      </c>
      <c r="AP57" s="3261"/>
      <c r="AQ57" s="3262"/>
      <c r="AR57" s="1978"/>
    </row>
    <row r="58" spans="1:46" ht="17.25">
      <c r="A58" s="3263"/>
      <c r="B58" s="2064"/>
      <c r="C58" s="2065"/>
      <c r="D58" s="1845">
        <f t="shared" si="9"/>
        <v>0</v>
      </c>
      <c r="E58" s="2017"/>
      <c r="F58" s="2089" t="str">
        <f>IF(B47&lt;=0,0,IF(ISTEXT(B58),B58,IF(ISBLANK(B58),"",(B58/B47)*H46)))</f>
        <v/>
      </c>
      <c r="G58" s="1997"/>
      <c r="H58" s="1998"/>
      <c r="I58" s="2014">
        <f t="shared" si="15"/>
        <v>0</v>
      </c>
      <c r="J58" s="1912">
        <f>(D58/B47)*H46</f>
        <v>0</v>
      </c>
      <c r="K58" s="1947"/>
      <c r="L58" s="1948">
        <f t="shared" si="10"/>
        <v>0</v>
      </c>
      <c r="N58" s="3263"/>
      <c r="O58" s="2064"/>
      <c r="P58" s="2065"/>
      <c r="Q58" s="1845">
        <f t="shared" si="11"/>
        <v>0</v>
      </c>
      <c r="R58" s="2017"/>
      <c r="S58" s="2089" t="str">
        <f>IF(O47&lt;=0,0,IF(ISTEXT(O58),O58,IF(ISBLANK(O58),"",(O58/O47)*U46)))</f>
        <v/>
      </c>
      <c r="T58" s="1997"/>
      <c r="U58" s="1998"/>
      <c r="V58" s="2014">
        <f t="shared" si="16"/>
        <v>0</v>
      </c>
      <c r="W58" s="1912">
        <f>(Q58/O47)*U46</f>
        <v>0</v>
      </c>
      <c r="X58" s="1947"/>
      <c r="Y58" s="1948">
        <f t="shared" si="12"/>
        <v>0</v>
      </c>
      <c r="AA58" s="3263"/>
      <c r="AB58" s="2064"/>
      <c r="AC58" s="2065"/>
      <c r="AD58" s="1845">
        <f t="shared" si="13"/>
        <v>0</v>
      </c>
      <c r="AE58" s="2017"/>
      <c r="AF58" s="2089" t="str">
        <f>IF(AB47&lt;=0,0,IF(ISTEXT(AB58),AB58,IF(ISBLANK(AB58),"",(AB58/AB47)*AH46)))</f>
        <v/>
      </c>
      <c r="AG58" s="1997"/>
      <c r="AH58" s="1998"/>
      <c r="AI58" s="2014">
        <f t="shared" si="17"/>
        <v>0</v>
      </c>
      <c r="AJ58" s="1912">
        <f>(AD58/AB47)*AH46</f>
        <v>0</v>
      </c>
      <c r="AK58" s="1947"/>
      <c r="AL58" s="1948">
        <f t="shared" si="14"/>
        <v>0</v>
      </c>
      <c r="AN58" s="1987"/>
      <c r="AO58" s="3260"/>
      <c r="AP58" s="3261"/>
      <c r="AQ58" s="3262"/>
      <c r="AR58" s="1978"/>
      <c r="AS58" s="245"/>
      <c r="AT58" s="245"/>
    </row>
    <row r="59" spans="1:46" ht="18" customHeight="1">
      <c r="A59" s="3263"/>
      <c r="B59" s="2064"/>
      <c r="C59" s="2065"/>
      <c r="D59" s="1845">
        <f t="shared" si="9"/>
        <v>0</v>
      </c>
      <c r="E59" s="2015"/>
      <c r="F59" s="2087" t="str">
        <f>IF(B47&lt;=0,0,IF(ISTEXT(B59),B59,IF(ISBLANK(B59),"",(B59/B47)*H46)))</f>
        <v/>
      </c>
      <c r="G59" s="1997"/>
      <c r="H59" s="1998"/>
      <c r="I59" s="1995">
        <f t="shared" si="15"/>
        <v>0</v>
      </c>
      <c r="J59" s="1910">
        <f>(D59/B47)*H46</f>
        <v>0</v>
      </c>
      <c r="K59" s="1920"/>
      <c r="L59" s="1918">
        <f t="shared" si="10"/>
        <v>0</v>
      </c>
      <c r="N59" s="3263"/>
      <c r="O59" s="2064"/>
      <c r="P59" s="2065"/>
      <c r="Q59" s="1845">
        <f t="shared" si="11"/>
        <v>0</v>
      </c>
      <c r="R59" s="2015"/>
      <c r="S59" s="2087" t="str">
        <f>IF(O47&lt;=0,0,IF(ISTEXT(O59),O59,IF(ISBLANK(O59),"",(O59/O47)*U46)))</f>
        <v/>
      </c>
      <c r="T59" s="1997"/>
      <c r="U59" s="1998"/>
      <c r="V59" s="1995">
        <f t="shared" si="16"/>
        <v>0</v>
      </c>
      <c r="W59" s="1910">
        <f>(Q59/O47)*U46</f>
        <v>0</v>
      </c>
      <c r="X59" s="1920"/>
      <c r="Y59" s="1918">
        <f t="shared" si="12"/>
        <v>0</v>
      </c>
      <c r="AA59" s="3263"/>
      <c r="AB59" s="2064"/>
      <c r="AC59" s="2065"/>
      <c r="AD59" s="1845">
        <f t="shared" si="13"/>
        <v>0</v>
      </c>
      <c r="AE59" s="2015"/>
      <c r="AF59" s="2087" t="str">
        <f>IF(AB47&lt;=0,0,IF(ISTEXT(AB59),AB59,IF(ISBLANK(AB59),"",(AB59/AB47)*AH46)))</f>
        <v/>
      </c>
      <c r="AG59" s="1997"/>
      <c r="AH59" s="1998"/>
      <c r="AI59" s="1995">
        <f t="shared" si="17"/>
        <v>0</v>
      </c>
      <c r="AJ59" s="1910">
        <f>(AD59/AB47)*AH46</f>
        <v>0</v>
      </c>
      <c r="AK59" s="1920"/>
      <c r="AL59" s="1918">
        <f t="shared" si="14"/>
        <v>0</v>
      </c>
      <c r="AN59" s="1987"/>
      <c r="AO59" s="3191" t="s">
        <v>6799</v>
      </c>
      <c r="AP59" s="2005"/>
      <c r="AQ59" s="3214"/>
      <c r="AR59" s="1978"/>
      <c r="AS59" s="245"/>
      <c r="AT59" s="245"/>
    </row>
    <row r="60" spans="1:46" s="245" customFormat="1" ht="15" customHeight="1">
      <c r="A60" s="3263"/>
      <c r="B60" s="2064"/>
      <c r="C60" s="2065"/>
      <c r="D60" s="1845">
        <f t="shared" si="9"/>
        <v>0</v>
      </c>
      <c r="E60" s="2017"/>
      <c r="F60" s="2089" t="str">
        <f>IF(B47&lt;=0,0,IF(ISTEXT(B60),B60,IF(ISBLANK(B60),"",(B60/B47)*H46)))</f>
        <v/>
      </c>
      <c r="G60" s="1997"/>
      <c r="H60" s="1998"/>
      <c r="I60" s="2014">
        <f t="shared" si="15"/>
        <v>0</v>
      </c>
      <c r="J60" s="1912">
        <f>(D60/B47)*H46</f>
        <v>0</v>
      </c>
      <c r="K60" s="1947"/>
      <c r="L60" s="1948">
        <f t="shared" si="10"/>
        <v>0</v>
      </c>
      <c r="M60" s="72"/>
      <c r="N60" s="3263"/>
      <c r="O60" s="2064"/>
      <c r="P60" s="2065"/>
      <c r="Q60" s="1845">
        <f t="shared" si="11"/>
        <v>0</v>
      </c>
      <c r="R60" s="2017"/>
      <c r="S60" s="2089" t="str">
        <f>IF(O47&lt;=0,0,IF(ISTEXT(O60),O60,IF(ISBLANK(O60),"",(O60/O47)*U46)))</f>
        <v/>
      </c>
      <c r="T60" s="1997"/>
      <c r="U60" s="1998"/>
      <c r="V60" s="2014">
        <f t="shared" si="16"/>
        <v>0</v>
      </c>
      <c r="W60" s="1912">
        <f>(Q60/O47)*U46</f>
        <v>0</v>
      </c>
      <c r="X60" s="1947"/>
      <c r="Y60" s="1948">
        <f t="shared" si="12"/>
        <v>0</v>
      </c>
      <c r="Z60" s="72"/>
      <c r="AA60" s="3263"/>
      <c r="AB60" s="2064"/>
      <c r="AC60" s="2065"/>
      <c r="AD60" s="1845">
        <f t="shared" si="13"/>
        <v>0</v>
      </c>
      <c r="AE60" s="2017"/>
      <c r="AF60" s="2089" t="str">
        <f>IF(AB47&lt;=0,0,IF(ISTEXT(AB60),AB60,IF(ISBLANK(AB60),"",(AB60/AB47)*AH46)))</f>
        <v/>
      </c>
      <c r="AG60" s="1997"/>
      <c r="AH60" s="1998"/>
      <c r="AI60" s="2014">
        <f t="shared" si="17"/>
        <v>0</v>
      </c>
      <c r="AJ60" s="1912">
        <f>(AD60/AB47)*AH46</f>
        <v>0</v>
      </c>
      <c r="AK60" s="1947"/>
      <c r="AL60" s="1948">
        <f t="shared" si="14"/>
        <v>0</v>
      </c>
      <c r="AN60" s="1987"/>
      <c r="AO60" s="3212" t="s">
        <v>7301</v>
      </c>
      <c r="AP60" s="1983"/>
      <c r="AQ60" s="3213"/>
      <c r="AR60" s="1978"/>
      <c r="AS60" s="72"/>
    </row>
    <row r="61" spans="1:46" s="245" customFormat="1" ht="15" customHeight="1">
      <c r="A61" s="3263"/>
      <c r="B61" s="1944" t="s">
        <v>6805</v>
      </c>
      <c r="C61" s="1945">
        <f>SUM(D51:D60)</f>
        <v>0.99999999999999989</v>
      </c>
      <c r="D61" s="1945"/>
      <c r="E61" s="1946"/>
      <c r="F61" s="1946"/>
      <c r="G61" s="1946"/>
      <c r="H61" s="2092">
        <f>J61-I61</f>
        <v>0</v>
      </c>
      <c r="I61" s="2085">
        <f>SUM(I51:I60)</f>
        <v>1.9999999999999998</v>
      </c>
      <c r="J61" s="2086">
        <f>SUM(J51:J60)</f>
        <v>1.9999999999999998</v>
      </c>
      <c r="K61" s="1992"/>
      <c r="L61" s="1993"/>
      <c r="M61" s="72"/>
      <c r="N61" s="3263"/>
      <c r="O61" s="1944" t="s">
        <v>6805</v>
      </c>
      <c r="P61" s="1945">
        <f>SUM(Q51:Q60)</f>
        <v>1</v>
      </c>
      <c r="Q61" s="1945"/>
      <c r="R61" s="1946"/>
      <c r="S61" s="1946"/>
      <c r="T61" s="1946"/>
      <c r="U61" s="2092">
        <f>W61-V61</f>
        <v>0</v>
      </c>
      <c r="V61" s="2085">
        <f>SUM(V51:V60)</f>
        <v>2</v>
      </c>
      <c r="W61" s="2086">
        <f>SUM(W51:W60)</f>
        <v>2</v>
      </c>
      <c r="X61" s="1992"/>
      <c r="Y61" s="1993"/>
      <c r="Z61" s="72"/>
      <c r="AA61" s="3263"/>
      <c r="AB61" s="1944" t="s">
        <v>6805</v>
      </c>
      <c r="AC61" s="1945">
        <f>SUM(AD51:AD60)</f>
        <v>1.0000000000000002</v>
      </c>
      <c r="AD61" s="1945"/>
      <c r="AE61" s="1946"/>
      <c r="AF61" s="1946"/>
      <c r="AG61" s="1946"/>
      <c r="AH61" s="2092">
        <f>AJ61-AI61</f>
        <v>0</v>
      </c>
      <c r="AI61" s="2085">
        <f>SUM(AI51:AI60)</f>
        <v>2.0000000000000004</v>
      </c>
      <c r="AJ61" s="2086">
        <f>SUM(AJ51:AJ60)</f>
        <v>2.0000000000000004</v>
      </c>
      <c r="AK61" s="1992"/>
      <c r="AL61" s="1993"/>
      <c r="AN61" s="1987"/>
      <c r="AO61" s="3215" t="s">
        <v>7290</v>
      </c>
      <c r="AP61" s="1977"/>
      <c r="AQ61" s="3190"/>
      <c r="AR61" s="1978"/>
    </row>
    <row r="62" spans="1:46" s="245" customFormat="1" ht="15" customHeight="1">
      <c r="A62" s="3263"/>
      <c r="B62" s="1846"/>
      <c r="C62" s="1846"/>
      <c r="D62" s="1846"/>
      <c r="E62" s="1846"/>
      <c r="F62" s="1846"/>
      <c r="G62" s="1847"/>
      <c r="H62" s="1847"/>
      <c r="I62" s="1916"/>
      <c r="J62" s="1916"/>
      <c r="K62" s="1916"/>
      <c r="L62" s="2003" t="s">
        <v>6807</v>
      </c>
      <c r="M62" s="72"/>
      <c r="N62" s="3263"/>
      <c r="O62" s="1846"/>
      <c r="P62" s="1846"/>
      <c r="Q62" s="1846"/>
      <c r="R62" s="1846"/>
      <c r="S62" s="1846"/>
      <c r="T62" s="1847"/>
      <c r="U62" s="1847"/>
      <c r="V62" s="1916"/>
      <c r="W62" s="1916"/>
      <c r="X62" s="1916"/>
      <c r="Y62" s="2003" t="s">
        <v>6807</v>
      </c>
      <c r="Z62" s="72"/>
      <c r="AA62" s="3263"/>
      <c r="AB62" s="1846"/>
      <c r="AC62" s="1846"/>
      <c r="AD62" s="1846"/>
      <c r="AE62" s="1846"/>
      <c r="AF62" s="1846"/>
      <c r="AG62" s="1847"/>
      <c r="AH62" s="1847"/>
      <c r="AI62" s="1916"/>
      <c r="AJ62" s="1916"/>
      <c r="AK62" s="1916"/>
      <c r="AL62" s="2003" t="s">
        <v>6807</v>
      </c>
      <c r="AN62" s="1987"/>
      <c r="AO62" s="3216" t="s">
        <v>7294</v>
      </c>
      <c r="AP62" s="1977"/>
      <c r="AQ62" s="3190"/>
      <c r="AR62" s="1978"/>
    </row>
    <row r="63" spans="1:46" s="245" customFormat="1" ht="15" customHeight="1">
      <c r="A63" s="3263"/>
      <c r="B63" s="3175">
        <v>3.472222222222222E-3</v>
      </c>
      <c r="C63" s="3176" t="s">
        <v>7287</v>
      </c>
      <c r="D63" s="3177"/>
      <c r="E63" s="3178"/>
      <c r="F63" s="3177" t="s">
        <v>7288</v>
      </c>
      <c r="G63" s="3179">
        <v>1.0416666666666666E-2</v>
      </c>
      <c r="H63" s="3176"/>
      <c r="I63" s="3177" t="s">
        <v>7289</v>
      </c>
      <c r="J63" s="3180">
        <v>2.0833333333333332E-2</v>
      </c>
      <c r="K63" s="3181" t="s">
        <v>378</v>
      </c>
      <c r="L63" s="3182">
        <f>B63+G63+J63</f>
        <v>3.4722222222222224E-2</v>
      </c>
      <c r="M63" s="72"/>
      <c r="N63" s="3263"/>
      <c r="O63" s="3175">
        <v>3.472222222222222E-3</v>
      </c>
      <c r="P63" s="3176" t="s">
        <v>7287</v>
      </c>
      <c r="Q63" s="3177"/>
      <c r="R63" s="3178"/>
      <c r="S63" s="3177" t="s">
        <v>7288</v>
      </c>
      <c r="T63" s="3179">
        <v>1.0416666666666666E-2</v>
      </c>
      <c r="U63" s="3176"/>
      <c r="V63" s="3177" t="s">
        <v>7289</v>
      </c>
      <c r="W63" s="3180">
        <v>2.0833333333333332E-2</v>
      </c>
      <c r="X63" s="3181" t="s">
        <v>378</v>
      </c>
      <c r="Y63" s="3182">
        <f>O63+T63+W63</f>
        <v>3.4722222222222224E-2</v>
      </c>
      <c r="Z63" s="72"/>
      <c r="AA63" s="3263"/>
      <c r="AB63" s="3175">
        <v>3.472222222222222E-3</v>
      </c>
      <c r="AC63" s="3176" t="s">
        <v>7287</v>
      </c>
      <c r="AD63" s="3177"/>
      <c r="AE63" s="3178"/>
      <c r="AF63" s="3177" t="s">
        <v>7288</v>
      </c>
      <c r="AG63" s="3179">
        <v>1.0416666666666666E-2</v>
      </c>
      <c r="AH63" s="3176"/>
      <c r="AI63" s="3177" t="s">
        <v>7289</v>
      </c>
      <c r="AJ63" s="3180">
        <v>2.0833333333333332E-2</v>
      </c>
      <c r="AK63" s="3181" t="s">
        <v>378</v>
      </c>
      <c r="AL63" s="3182">
        <f>AB63+AG63+AJ63</f>
        <v>3.4722222222222224E-2</v>
      </c>
      <c r="AN63" s="1987"/>
      <c r="AO63" s="3217" t="s">
        <v>7292</v>
      </c>
      <c r="AP63" s="1977"/>
      <c r="AQ63" s="3218" t="s">
        <v>7293</v>
      </c>
      <c r="AR63" s="1978"/>
    </row>
    <row r="64" spans="1:46" s="245" customFormat="1" ht="15" customHeight="1">
      <c r="A64" s="3263"/>
      <c r="B64" s="2066">
        <v>0</v>
      </c>
      <c r="C64" s="2067" t="s">
        <v>338</v>
      </c>
      <c r="D64" s="2067"/>
      <c r="E64" s="2068"/>
      <c r="F64" s="2068"/>
      <c r="G64" s="2068"/>
      <c r="H64" s="2069">
        <f>MAX(B64:B74)</f>
        <v>3</v>
      </c>
      <c r="I64" s="3174"/>
      <c r="J64" s="2068"/>
      <c r="K64" s="3172" t="s">
        <v>6799</v>
      </c>
      <c r="L64" s="3173" t="s">
        <v>1707</v>
      </c>
      <c r="M64" s="72"/>
      <c r="N64" s="3263"/>
      <c r="O64" s="2066">
        <v>0</v>
      </c>
      <c r="P64" s="2067" t="s">
        <v>338</v>
      </c>
      <c r="Q64" s="2067"/>
      <c r="R64" s="2068"/>
      <c r="S64" s="2068"/>
      <c r="T64" s="2068"/>
      <c r="U64" s="2069">
        <f>MAX(O64:O74)</f>
        <v>3</v>
      </c>
      <c r="V64" s="3174"/>
      <c r="W64" s="2068"/>
      <c r="X64" s="3172" t="s">
        <v>6799</v>
      </c>
      <c r="Y64" s="3173" t="s">
        <v>1707</v>
      </c>
      <c r="Z64" s="72"/>
      <c r="AA64" s="3263"/>
      <c r="AB64" s="2066">
        <v>0</v>
      </c>
      <c r="AC64" s="2067" t="s">
        <v>338</v>
      </c>
      <c r="AD64" s="2067"/>
      <c r="AE64" s="2068"/>
      <c r="AF64" s="2068"/>
      <c r="AG64" s="2068"/>
      <c r="AH64" s="2069">
        <f>MAX(AB64:AB74)</f>
        <v>3</v>
      </c>
      <c r="AI64" s="3174"/>
      <c r="AJ64" s="2068"/>
      <c r="AK64" s="3172" t="s">
        <v>6799</v>
      </c>
      <c r="AL64" s="3173" t="s">
        <v>1707</v>
      </c>
      <c r="AN64" s="1987"/>
      <c r="AO64" s="3207"/>
      <c r="AP64" s="1977"/>
      <c r="AQ64" s="3190"/>
      <c r="AR64" s="1978"/>
    </row>
    <row r="65" spans="1:46" s="245" customFormat="1" ht="15" customHeight="1">
      <c r="A65" s="3263"/>
      <c r="B65" s="2025" t="str">
        <f>IF(ISBLANK(C65),"",LARGE(B64:B64,1)+1)</f>
        <v/>
      </c>
      <c r="C65" s="2026"/>
      <c r="D65" s="2026"/>
      <c r="E65" s="2026"/>
      <c r="F65" s="2026"/>
      <c r="G65" s="2026"/>
      <c r="H65" s="2025" t="str">
        <f>IF(ISBLANK(I65),"",LARGE(H64:H64,1)+1)</f>
        <v/>
      </c>
      <c r="I65" s="2026"/>
      <c r="J65" s="2026"/>
      <c r="K65" s="2026"/>
      <c r="L65" s="2027"/>
      <c r="M65" s="72"/>
      <c r="N65" s="3263"/>
      <c r="O65" s="2025" t="str">
        <f>IF(ISBLANK(P65),"",LARGE(O64:O64,1)+1)</f>
        <v/>
      </c>
      <c r="P65" s="2026"/>
      <c r="Q65" s="2026"/>
      <c r="R65" s="2026"/>
      <c r="S65" s="2026"/>
      <c r="T65" s="2026"/>
      <c r="U65" s="2025" t="str">
        <f>IF(ISBLANK(V65),"",LARGE(U64:U64,1)+1)</f>
        <v/>
      </c>
      <c r="V65" s="2026"/>
      <c r="W65" s="2026"/>
      <c r="X65" s="2026"/>
      <c r="Y65" s="2027"/>
      <c r="Z65" s="72"/>
      <c r="AA65" s="3263"/>
      <c r="AB65" s="2025" t="str">
        <f>IF(ISBLANK(AC65),"",LARGE(AB64:AB64,1)+1)</f>
        <v/>
      </c>
      <c r="AC65" s="2026"/>
      <c r="AD65" s="2026"/>
      <c r="AE65" s="2026"/>
      <c r="AF65" s="2026"/>
      <c r="AG65" s="2026"/>
      <c r="AH65" s="2025" t="str">
        <f>IF(ISBLANK(AI65),"",LARGE(AH64:AH64,1)+1)</f>
        <v/>
      </c>
      <c r="AI65" s="2026"/>
      <c r="AJ65" s="2026"/>
      <c r="AK65" s="2026"/>
      <c r="AL65" s="2027"/>
      <c r="AN65" s="1987"/>
      <c r="AO65" s="3289" t="s">
        <v>7298</v>
      </c>
      <c r="AP65" s="3290"/>
      <c r="AQ65" s="3291"/>
      <c r="AR65" s="1978"/>
    </row>
    <row r="66" spans="1:46" s="245" customFormat="1" ht="15" customHeight="1">
      <c r="A66" s="3263"/>
      <c r="B66" s="2025">
        <f>IF(ISBLANK(C66),"",LARGE(B64:B65,1)+1)</f>
        <v>1</v>
      </c>
      <c r="C66" s="2026" t="s">
        <v>6936</v>
      </c>
      <c r="D66" s="2026"/>
      <c r="E66" s="2026"/>
      <c r="F66" s="2026"/>
      <c r="G66" s="2026"/>
      <c r="H66" s="2025">
        <f>IF(ISBLANK(I66),"",LARGE(H64:H65,1)+1)</f>
        <v>4</v>
      </c>
      <c r="I66" s="2026" t="s">
        <v>6820</v>
      </c>
      <c r="J66" s="2026"/>
      <c r="K66" s="2026"/>
      <c r="L66" s="2027"/>
      <c r="M66" s="72"/>
      <c r="N66" s="3263"/>
      <c r="O66" s="2025">
        <f>IF(ISBLANK(P66),"",LARGE(O64:O65,1)+1)</f>
        <v>1</v>
      </c>
      <c r="P66" s="2823" t="s">
        <v>6951</v>
      </c>
      <c r="Q66" s="2026"/>
      <c r="R66" s="2026"/>
      <c r="S66" s="2026"/>
      <c r="T66" s="2026"/>
      <c r="U66" s="2025">
        <f>IF(ISBLANK(V66),"",LARGE(U64:U65,1)+1)</f>
        <v>4</v>
      </c>
      <c r="V66" s="2026" t="s">
        <v>431</v>
      </c>
      <c r="W66" s="2026"/>
      <c r="X66" s="2026"/>
      <c r="Y66" s="2027"/>
      <c r="Z66" s="72"/>
      <c r="AA66" s="3263"/>
      <c r="AB66" s="2025">
        <f>IF(ISBLANK(AC66),"",LARGE(AB64:AB65,1)+1)</f>
        <v>1</v>
      </c>
      <c r="AC66" s="2026" t="s">
        <v>6953</v>
      </c>
      <c r="AD66" s="2026"/>
      <c r="AE66" s="2026"/>
      <c r="AF66" s="2026"/>
      <c r="AG66" s="2026"/>
      <c r="AH66" s="2025">
        <f>IF(ISBLANK(AI66),"",LARGE(AH64:AH65,1)+1)</f>
        <v>4</v>
      </c>
      <c r="AI66" s="2026" t="s">
        <v>6820</v>
      </c>
      <c r="AJ66" s="2026"/>
      <c r="AK66" s="2026"/>
      <c r="AL66" s="2027"/>
      <c r="AN66" s="1987"/>
      <c r="AO66" s="3289" t="s">
        <v>7299</v>
      </c>
      <c r="AP66" s="3290"/>
      <c r="AQ66" s="3291"/>
      <c r="AR66" s="1978"/>
    </row>
    <row r="67" spans="1:46" s="245" customFormat="1" ht="15" customHeight="1">
      <c r="A67" s="3263"/>
      <c r="B67" s="2025" t="str">
        <f>IF(ISBLANK(C67),"",LARGE(B64:B66,1)+1)</f>
        <v/>
      </c>
      <c r="C67" s="2026"/>
      <c r="D67" s="2026"/>
      <c r="E67" s="2026" t="s">
        <v>6946</v>
      </c>
      <c r="F67" s="2026"/>
      <c r="G67" s="2026"/>
      <c r="H67" s="2025" t="str">
        <f>IF(ISBLANK(I67),"",LARGE(H64:H66,1)+1)</f>
        <v/>
      </c>
      <c r="I67" s="2026"/>
      <c r="J67" s="2026"/>
      <c r="K67" s="2026"/>
      <c r="L67" s="2027"/>
      <c r="M67" s="72"/>
      <c r="N67" s="3263"/>
      <c r="O67" s="2025" t="str">
        <f>IF(ISBLANK(P67),"",LARGE(O64:O66,1)+1)</f>
        <v/>
      </c>
      <c r="P67" s="2026"/>
      <c r="Q67" s="2026"/>
      <c r="R67" s="2825" t="s">
        <v>6952</v>
      </c>
      <c r="S67" s="2026"/>
      <c r="T67" s="2026"/>
      <c r="U67" s="2025">
        <f>IF(ISBLANK(V67),"",LARGE(U64:U66,1)+1)</f>
        <v>5</v>
      </c>
      <c r="V67" s="2823" t="s">
        <v>430</v>
      </c>
      <c r="W67" s="2026"/>
      <c r="X67" s="2026"/>
      <c r="Y67" s="2027"/>
      <c r="Z67" s="72"/>
      <c r="AA67" s="3263"/>
      <c r="AB67" s="2025" t="str">
        <f>IF(ISBLANK(AC67),"",LARGE(AB64:AB66,1)+1)</f>
        <v/>
      </c>
      <c r="AC67" s="2026"/>
      <c r="AD67" s="2026"/>
      <c r="AE67" s="2026" t="s">
        <v>6954</v>
      </c>
      <c r="AF67" s="2026"/>
      <c r="AG67" s="2026"/>
      <c r="AH67" s="2025" t="str">
        <f>IF(ISBLANK(AI67),"",LARGE(AH64:AH66,1)+1)</f>
        <v/>
      </c>
      <c r="AI67" s="2026"/>
      <c r="AJ67" s="2026"/>
      <c r="AK67" s="2026"/>
      <c r="AL67" s="2027"/>
      <c r="AN67" s="1987"/>
      <c r="AO67" s="3192" t="s">
        <v>7300</v>
      </c>
      <c r="AP67" s="2252"/>
      <c r="AQ67" s="3193"/>
      <c r="AR67" s="1978"/>
    </row>
    <row r="68" spans="1:46" s="245" customFormat="1" ht="15" customHeight="1" thickBot="1">
      <c r="A68" s="3263"/>
      <c r="B68" s="2025">
        <f>IF(ISBLANK(C68),"",LARGE(B64:B67,1)+1)</f>
        <v>2</v>
      </c>
      <c r="C68" s="2026" t="s">
        <v>6947</v>
      </c>
      <c r="D68" s="2026"/>
      <c r="E68" s="2026"/>
      <c r="F68" s="2026"/>
      <c r="G68" s="2026"/>
      <c r="H68" s="2025" t="str">
        <f>IF(ISBLANK(I68),"",LARGE(H64:H67,1)+1)</f>
        <v/>
      </c>
      <c r="I68" s="2026"/>
      <c r="J68" s="2026"/>
      <c r="K68" s="2026"/>
      <c r="L68" s="2027"/>
      <c r="M68" s="72"/>
      <c r="N68" s="3263"/>
      <c r="O68" s="2025">
        <f>IF(ISBLANK(P68),"",LARGE(O64:O67,1)+1)</f>
        <v>2</v>
      </c>
      <c r="P68" s="2026" t="s">
        <v>419</v>
      </c>
      <c r="Q68" s="2026"/>
      <c r="R68" s="2026"/>
      <c r="S68" s="2026"/>
      <c r="T68" s="2026"/>
      <c r="U68" s="2025" t="str">
        <f>IF(ISBLANK(V68),"",LARGE(U64:U67,1)+1)</f>
        <v/>
      </c>
      <c r="V68" s="2026"/>
      <c r="W68" s="2026"/>
      <c r="X68" s="2026" t="s">
        <v>429</v>
      </c>
      <c r="Y68" s="2027"/>
      <c r="Z68" s="72"/>
      <c r="AA68" s="3263"/>
      <c r="AB68" s="2025">
        <f>IF(ISBLANK(AC68),"",LARGE(AB64:AB67,1)+1)</f>
        <v>2</v>
      </c>
      <c r="AC68" s="2026" t="s">
        <v>6955</v>
      </c>
      <c r="AD68" s="2026"/>
      <c r="AE68" s="2026"/>
      <c r="AF68" s="2026"/>
      <c r="AG68" s="2026"/>
      <c r="AH68" s="2025" t="str">
        <f>IF(ISBLANK(AI68),"",LARGE(AH64:AH67,1)+1)</f>
        <v/>
      </c>
      <c r="AI68" s="2026"/>
      <c r="AJ68" s="2026"/>
      <c r="AK68" s="2026"/>
      <c r="AL68" s="2027"/>
      <c r="AN68" s="1987"/>
      <c r="AO68" s="3194">
        <v>12</v>
      </c>
      <c r="AP68" s="1984">
        <v>12</v>
      </c>
      <c r="AQ68" s="3195">
        <v>12</v>
      </c>
      <c r="AR68" s="1989" t="s">
        <v>6757</v>
      </c>
    </row>
    <row r="69" spans="1:46" s="245" customFormat="1" ht="15" customHeight="1">
      <c r="A69" s="3277"/>
      <c r="B69" s="2025" t="str">
        <f>IF(ISBLANK(C69),"",LARGE(B64:B68,1)+1)</f>
        <v/>
      </c>
      <c r="C69" s="2026"/>
      <c r="D69" s="2026"/>
      <c r="E69" s="2026" t="s">
        <v>6948</v>
      </c>
      <c r="F69" s="2026"/>
      <c r="G69" s="2026"/>
      <c r="H69" s="2025" t="str">
        <f>IF(ISBLANK(I69),"",LARGE(H64:H68,1)+1)</f>
        <v/>
      </c>
      <c r="I69" s="2026"/>
      <c r="J69" s="2026"/>
      <c r="K69" s="2026"/>
      <c r="L69" s="2027"/>
      <c r="M69" s="72"/>
      <c r="N69" s="3277"/>
      <c r="O69" s="2025">
        <f>IF(ISBLANK(P69),"",LARGE(O64:O68,1)+1)</f>
        <v>3</v>
      </c>
      <c r="P69" s="2026" t="s">
        <v>418</v>
      </c>
      <c r="Q69" s="2026"/>
      <c r="R69" s="2026"/>
      <c r="S69" s="2026"/>
      <c r="T69" s="2026"/>
      <c r="U69" s="2025" t="str">
        <f>IF(ISBLANK(V69),"",LARGE(U64:U68,1)+1)</f>
        <v/>
      </c>
      <c r="V69" s="2026"/>
      <c r="W69" s="2026"/>
      <c r="X69" s="2026" t="s">
        <v>427</v>
      </c>
      <c r="Y69" s="2027"/>
      <c r="Z69" s="72"/>
      <c r="AA69" s="3277"/>
      <c r="AB69" s="2025" t="str">
        <f>IF(ISBLANK(AC69),"",LARGE(AB64:AB68,1)+1)</f>
        <v/>
      </c>
      <c r="AC69" s="2026"/>
      <c r="AD69" s="2026"/>
      <c r="AE69" s="2026" t="s">
        <v>6956</v>
      </c>
      <c r="AF69" s="2026"/>
      <c r="AG69" s="2026"/>
      <c r="AH69" s="2025" t="str">
        <f>IF(ISBLANK(AI69),"",LARGE(AH64:AH68,1)+1)</f>
        <v/>
      </c>
      <c r="AI69" s="2026"/>
      <c r="AJ69" s="2026"/>
      <c r="AK69" s="2026"/>
      <c r="AL69" s="2027"/>
      <c r="AN69" s="1987"/>
      <c r="AO69" s="1988"/>
      <c r="AP69" s="1988"/>
      <c r="AQ69" s="1988"/>
      <c r="AR69" s="1978"/>
    </row>
    <row r="70" spans="1:46" s="245" customFormat="1" ht="15" customHeight="1">
      <c r="A70" s="3277"/>
      <c r="B70" s="2025">
        <f>IF(ISBLANK(C70),"",LARGE(B64:B69,1)+1)</f>
        <v>3</v>
      </c>
      <c r="C70" s="2026" t="s">
        <v>432</v>
      </c>
      <c r="D70" s="2026"/>
      <c r="E70" s="2026"/>
      <c r="F70" s="2026"/>
      <c r="G70" s="2026"/>
      <c r="H70" s="2025" t="str">
        <f>IF(ISBLANK(I70),"",LARGE(H64:H69,1)+1)</f>
        <v/>
      </c>
      <c r="I70" s="2026"/>
      <c r="J70" s="2026"/>
      <c r="K70" s="2026"/>
      <c r="L70" s="2027"/>
      <c r="M70" s="72"/>
      <c r="N70" s="3277"/>
      <c r="O70" s="2025" t="str">
        <f>IF(ISBLANK(P70),"",LARGE(O64:O69,1)+1)</f>
        <v/>
      </c>
      <c r="P70" s="2026"/>
      <c r="Q70" s="2026"/>
      <c r="R70" s="2026"/>
      <c r="S70" s="2026"/>
      <c r="T70" s="2026"/>
      <c r="U70" s="2025" t="str">
        <f>IF(ISBLANK(V70),"",LARGE(U64:U69,1)+1)</f>
        <v/>
      </c>
      <c r="V70" s="2026"/>
      <c r="W70" s="2026"/>
      <c r="X70" s="2026" t="s">
        <v>425</v>
      </c>
      <c r="Y70" s="2027"/>
      <c r="Z70" s="72"/>
      <c r="AA70" s="3277"/>
      <c r="AB70" s="2025">
        <f>IF(ISBLANK(AC70),"",LARGE(AB64:AB69,1)+1)</f>
        <v>3</v>
      </c>
      <c r="AC70" s="2026" t="s">
        <v>6957</v>
      </c>
      <c r="AD70" s="2026"/>
      <c r="AE70" s="2026"/>
      <c r="AF70" s="2026"/>
      <c r="AG70" s="2026"/>
      <c r="AH70" s="2025" t="str">
        <f>IF(ISBLANK(AI70),"",LARGE(AH64:AH69,1)+1)</f>
        <v/>
      </c>
      <c r="AI70" s="2026"/>
      <c r="AJ70" s="2026"/>
      <c r="AK70" s="2026"/>
      <c r="AL70" s="2027"/>
      <c r="AN70" s="1987"/>
      <c r="AO70" s="1988"/>
      <c r="AP70" s="1988"/>
      <c r="AQ70" s="1988"/>
      <c r="AR70" s="1978"/>
    </row>
    <row r="71" spans="1:46" s="245" customFormat="1" ht="15" customHeight="1">
      <c r="A71" s="3277"/>
      <c r="B71" s="2025" t="str">
        <f>IF(ISBLANK(C71),"",LARGE(B64:B70,1)+1)</f>
        <v/>
      </c>
      <c r="C71" s="2026"/>
      <c r="D71" s="2026"/>
      <c r="E71" s="2026"/>
      <c r="F71" s="2026"/>
      <c r="G71" s="2026"/>
      <c r="H71" s="2025" t="str">
        <f>IF(ISBLANK(I71),"",LARGE(H64:H70,1)+1)</f>
        <v/>
      </c>
      <c r="I71" s="2026"/>
      <c r="J71" s="2026"/>
      <c r="K71" s="2026"/>
      <c r="L71" s="2027"/>
      <c r="M71" s="72"/>
      <c r="N71" s="3277"/>
      <c r="O71" s="2025" t="str">
        <f>IF(ISBLANK(P71),"",LARGE(O64:O70,1)+1)</f>
        <v/>
      </c>
      <c r="P71" s="2026"/>
      <c r="Q71" s="2026"/>
      <c r="R71" s="2026"/>
      <c r="S71" s="2026"/>
      <c r="T71" s="2026"/>
      <c r="U71" s="2025">
        <f>IF(ISBLANK(V71),"",LARGE(U64:U70,1)+1)</f>
        <v>6</v>
      </c>
      <c r="V71" s="2026" t="s">
        <v>6949</v>
      </c>
      <c r="W71" s="2026"/>
      <c r="X71" s="2026"/>
      <c r="Y71" s="2027"/>
      <c r="Z71" s="72"/>
      <c r="AA71" s="3277"/>
      <c r="AB71" s="2025" t="str">
        <f>IF(ISBLANK(AC71),"",LARGE(AB64:AB70,1)+1)</f>
        <v/>
      </c>
      <c r="AC71" s="2026"/>
      <c r="AD71" s="2026"/>
      <c r="AE71" s="2026" t="s">
        <v>6958</v>
      </c>
      <c r="AF71" s="2026"/>
      <c r="AG71" s="2026"/>
      <c r="AH71" s="2025" t="str">
        <f>IF(ISBLANK(AI71),"",LARGE(AH64:AH70,1)+1)</f>
        <v/>
      </c>
      <c r="AI71" s="2026"/>
      <c r="AJ71" s="2026"/>
      <c r="AK71" s="2026"/>
      <c r="AL71" s="2027"/>
      <c r="AN71" s="1987"/>
      <c r="AO71" s="1988"/>
      <c r="AP71" s="1988"/>
      <c r="AQ71" s="1988"/>
      <c r="AR71" s="1978"/>
      <c r="AS71" s="72"/>
      <c r="AT71" s="72"/>
    </row>
    <row r="72" spans="1:46" s="245" customFormat="1" ht="15" customHeight="1">
      <c r="A72" s="3277"/>
      <c r="B72" s="2025" t="str">
        <f>IF(ISBLANK(C72),"",LARGE(B64:B71,1)+1)</f>
        <v/>
      </c>
      <c r="C72" s="2026"/>
      <c r="D72" s="2026"/>
      <c r="E72" s="2026"/>
      <c r="F72" s="2026"/>
      <c r="G72" s="2026"/>
      <c r="H72" s="2025" t="str">
        <f>IF(ISBLANK(I72),"",LARGE(H64:H71,1)+1)</f>
        <v/>
      </c>
      <c r="I72" s="2026"/>
      <c r="J72" s="2026"/>
      <c r="K72" s="2026"/>
      <c r="L72" s="2027"/>
      <c r="M72" s="72"/>
      <c r="N72" s="3277"/>
      <c r="O72" s="2025" t="str">
        <f>IF(ISBLANK(P72),"",LARGE(O64:O71,1)+1)</f>
        <v/>
      </c>
      <c r="P72" s="2026"/>
      <c r="Q72" s="2026"/>
      <c r="R72" s="2026"/>
      <c r="S72" s="2026"/>
      <c r="T72" s="2026"/>
      <c r="U72" s="2025" t="str">
        <f>IF(ISBLANK(V72),"",LARGE(U64:U71,1)+1)</f>
        <v/>
      </c>
      <c r="V72" s="2026"/>
      <c r="W72" s="2026"/>
      <c r="X72" s="2026" t="s">
        <v>6950</v>
      </c>
      <c r="Y72" s="2027"/>
      <c r="Z72" s="72"/>
      <c r="AA72" s="3277"/>
      <c r="AB72" s="2025" t="str">
        <f>IF(ISBLANK(AC72),"",LARGE(AB64:AB71,1)+1)</f>
        <v/>
      </c>
      <c r="AC72" s="2026"/>
      <c r="AD72" s="2026"/>
      <c r="AE72" s="2026" t="s">
        <v>6959</v>
      </c>
      <c r="AF72" s="2026"/>
      <c r="AG72" s="2026"/>
      <c r="AH72" s="2025" t="str">
        <f>IF(ISBLANK(AI72),"",LARGE(AH64:AH71,1)+1)</f>
        <v/>
      </c>
      <c r="AI72" s="2026"/>
      <c r="AJ72" s="2026"/>
      <c r="AK72" s="2026"/>
      <c r="AL72" s="2027"/>
      <c r="AN72" s="1987"/>
      <c r="AO72" s="1988"/>
      <c r="AP72" s="1988"/>
      <c r="AQ72" s="1988"/>
      <c r="AR72" s="1978"/>
      <c r="AS72" s="72"/>
      <c r="AT72" s="72"/>
    </row>
    <row r="73" spans="1:46" s="245" customFormat="1" ht="15" customHeight="1">
      <c r="A73" s="3263"/>
      <c r="B73" s="2025" t="str">
        <f>IF(ISBLANK(C73),"",LARGE(B64:B72,1)+1)</f>
        <v/>
      </c>
      <c r="C73" s="2026"/>
      <c r="D73" s="2026"/>
      <c r="E73" s="2026"/>
      <c r="F73" s="2026"/>
      <c r="G73" s="2026"/>
      <c r="H73" s="2025" t="str">
        <f>IF(ISBLANK(I73),"",LARGE(H64:H72,1)+1)</f>
        <v/>
      </c>
      <c r="I73" s="2026"/>
      <c r="J73" s="2026"/>
      <c r="K73" s="2026"/>
      <c r="L73" s="2027"/>
      <c r="M73" s="72"/>
      <c r="N73" s="3263"/>
      <c r="O73" s="2025" t="str">
        <f>IF(ISBLANK(P73),"",LARGE(O64:O72,1)+1)</f>
        <v/>
      </c>
      <c r="P73" s="2026"/>
      <c r="Q73" s="2026"/>
      <c r="R73" s="2026"/>
      <c r="S73" s="2026"/>
      <c r="T73" s="2026"/>
      <c r="U73" s="2025">
        <f>IF(ISBLANK(V73),"",LARGE(U64:U72,1)+1)</f>
        <v>7</v>
      </c>
      <c r="V73" s="2026" t="s">
        <v>423</v>
      </c>
      <c r="W73" s="2026"/>
      <c r="X73" s="2026"/>
      <c r="Y73" s="2027"/>
      <c r="Z73" s="72"/>
      <c r="AA73" s="3263"/>
      <c r="AB73" s="2025" t="str">
        <f>IF(ISBLANK(AC73),"",LARGE(AB64:AB72,1)+1)</f>
        <v/>
      </c>
      <c r="AC73" s="2026"/>
      <c r="AD73" s="2026"/>
      <c r="AE73" s="2026"/>
      <c r="AF73" s="2026"/>
      <c r="AG73" s="2026"/>
      <c r="AH73" s="2025" t="str">
        <f>IF(ISBLANK(AI73),"",LARGE(AH64:AH72,1)+1)</f>
        <v/>
      </c>
      <c r="AI73" s="2026"/>
      <c r="AJ73" s="2026"/>
      <c r="AK73" s="2026"/>
      <c r="AL73" s="2027"/>
      <c r="AN73" s="1987"/>
      <c r="AO73" s="1988"/>
      <c r="AP73" s="1988"/>
      <c r="AQ73" s="1988"/>
      <c r="AR73" s="1978"/>
      <c r="AS73" s="72"/>
      <c r="AT73" s="72"/>
    </row>
    <row r="74" spans="1:46" s="245" customFormat="1" ht="15" customHeight="1">
      <c r="A74" s="3263"/>
      <c r="B74" s="2025" t="str">
        <f>IF(ISBLANK(C74),"",LARGE(B64:B73,1)+1)</f>
        <v/>
      </c>
      <c r="C74" s="2026"/>
      <c r="D74" s="2026"/>
      <c r="E74" s="2026"/>
      <c r="F74" s="2026"/>
      <c r="G74" s="2026"/>
      <c r="H74" s="2025" t="str">
        <f>IF(ISBLANK(I74),"",LARGE(H64:H73,1)+1)</f>
        <v/>
      </c>
      <c r="I74" s="2026"/>
      <c r="J74" s="2026"/>
      <c r="K74" s="2026"/>
      <c r="L74" s="2110" t="s">
        <v>6839</v>
      </c>
      <c r="M74" s="72"/>
      <c r="N74" s="3263"/>
      <c r="O74" s="2025" t="str">
        <f>IF(ISBLANK(P74),"",LARGE(O64:O73,1)+1)</f>
        <v/>
      </c>
      <c r="P74" s="2026"/>
      <c r="Q74" s="2026"/>
      <c r="R74" s="2026"/>
      <c r="S74" s="2026"/>
      <c r="T74" s="2026"/>
      <c r="U74" s="2025" t="str">
        <f>IF(ISBLANK(V74),"",LARGE(U64:U73,1)+1)</f>
        <v/>
      </c>
      <c r="V74" s="2026"/>
      <c r="W74" s="2026"/>
      <c r="X74" s="2026"/>
      <c r="Y74" s="2110" t="s">
        <v>6839</v>
      </c>
      <c r="Z74" s="72"/>
      <c r="AA74" s="3263"/>
      <c r="AB74" s="2025" t="str">
        <f>IF(ISBLANK(AC74),"",LARGE(AB64:AB73,1)+1)</f>
        <v/>
      </c>
      <c r="AC74" s="2026"/>
      <c r="AD74" s="2026"/>
      <c r="AE74" s="2026"/>
      <c r="AF74" s="2026"/>
      <c r="AG74" s="2026"/>
      <c r="AH74" s="2025" t="str">
        <f>IF(ISBLANK(AI74),"",LARGE(AH64:AH73,1)+1)</f>
        <v/>
      </c>
      <c r="AI74" s="2026"/>
      <c r="AJ74" s="2026"/>
      <c r="AK74" s="2026"/>
      <c r="AL74" s="2110" t="s">
        <v>6839</v>
      </c>
      <c r="AN74" s="1987"/>
      <c r="AO74" s="1988"/>
      <c r="AP74" s="1988"/>
      <c r="AQ74" s="1988"/>
      <c r="AR74" s="1989"/>
      <c r="AS74" s="72"/>
      <c r="AT74" s="72"/>
    </row>
    <row r="75" spans="1:46" s="245" customFormat="1" ht="15" customHeight="1">
      <c r="A75" s="3277"/>
      <c r="B75" s="3154" t="s">
        <v>7290</v>
      </c>
      <c r="C75" s="3154"/>
      <c r="D75" s="3154"/>
      <c r="E75" s="3154"/>
      <c r="F75" s="3156" t="s">
        <v>7294</v>
      </c>
      <c r="G75" s="3156"/>
      <c r="H75" s="3155"/>
      <c r="I75" s="3157" t="s">
        <v>7292</v>
      </c>
      <c r="J75" s="3155"/>
      <c r="K75" s="3157" t="s">
        <v>7293</v>
      </c>
      <c r="L75" s="3158"/>
      <c r="M75" s="72"/>
      <c r="N75" s="3277"/>
      <c r="O75" s="3154" t="s">
        <v>7290</v>
      </c>
      <c r="P75" s="3154"/>
      <c r="Q75" s="3154"/>
      <c r="R75" s="3154"/>
      <c r="S75" s="3156" t="s">
        <v>7294</v>
      </c>
      <c r="T75" s="3156"/>
      <c r="U75" s="3155"/>
      <c r="V75" s="3157" t="s">
        <v>7292</v>
      </c>
      <c r="W75" s="3155"/>
      <c r="X75" s="3157" t="s">
        <v>7293</v>
      </c>
      <c r="Y75" s="3158"/>
      <c r="Z75" s="72"/>
      <c r="AA75" s="3277"/>
      <c r="AB75" s="3154" t="s">
        <v>7290</v>
      </c>
      <c r="AC75" s="3154"/>
      <c r="AD75" s="3154"/>
      <c r="AE75" s="3154"/>
      <c r="AF75" s="3156" t="s">
        <v>7294</v>
      </c>
      <c r="AG75" s="3156"/>
      <c r="AH75" s="3155"/>
      <c r="AI75" s="3157" t="s">
        <v>7292</v>
      </c>
      <c r="AJ75" s="3155"/>
      <c r="AK75" s="3157" t="s">
        <v>7293</v>
      </c>
      <c r="AL75" s="3158"/>
      <c r="AN75" s="1987"/>
      <c r="AO75" s="1988"/>
      <c r="AP75" s="1988"/>
      <c r="AQ75" s="1988"/>
      <c r="AR75" s="2024"/>
      <c r="AS75" s="72"/>
      <c r="AT75" s="72"/>
    </row>
    <row r="76" spans="1:46" s="245" customFormat="1" ht="15" customHeight="1">
      <c r="A76" s="3263"/>
      <c r="B76" s="2107" t="str">
        <f>IF(ISBLANK(C76),"",LARGE(B64:B75,1)+1)</f>
        <v/>
      </c>
      <c r="C76" s="2108"/>
      <c r="D76" s="2108"/>
      <c r="E76" s="2108"/>
      <c r="F76" s="2108"/>
      <c r="G76" s="2108"/>
      <c r="H76" s="1296"/>
      <c r="I76" s="2108"/>
      <c r="J76" s="2108"/>
      <c r="K76" s="2108"/>
      <c r="L76" s="2000" t="s">
        <v>6802</v>
      </c>
      <c r="M76" s="72"/>
      <c r="N76" s="3263"/>
      <c r="O76" s="2107" t="str">
        <f>IF(ISBLANK(P76),"",LARGE(O64:O75,1)+1)</f>
        <v/>
      </c>
      <c r="P76" s="2108"/>
      <c r="Q76" s="2108"/>
      <c r="R76" s="2108"/>
      <c r="S76" s="2108"/>
      <c r="T76" s="2108"/>
      <c r="U76" s="1296"/>
      <c r="V76" s="2108"/>
      <c r="W76" s="2108"/>
      <c r="X76" s="2108"/>
      <c r="Y76" s="2000" t="s">
        <v>6802</v>
      </c>
      <c r="Z76" s="72"/>
      <c r="AA76" s="3263"/>
      <c r="AB76" s="2107" t="str">
        <f>IF(ISBLANK(AC76),"",LARGE(AB64:AB75,1)+1)</f>
        <v/>
      </c>
      <c r="AC76" s="2108"/>
      <c r="AD76" s="2108"/>
      <c r="AE76" s="2108"/>
      <c r="AF76" s="2108"/>
      <c r="AG76" s="2108"/>
      <c r="AH76" s="1296"/>
      <c r="AI76" s="2108"/>
      <c r="AJ76" s="2108"/>
      <c r="AK76" s="2108"/>
      <c r="AL76" s="2000" t="s">
        <v>6802</v>
      </c>
      <c r="AN76" s="1987"/>
      <c r="AO76" s="1988"/>
      <c r="AP76" s="1988"/>
      <c r="AQ76" s="1988"/>
      <c r="AR76" s="1978"/>
    </row>
    <row r="77" spans="1:46" s="245" customFormat="1" ht="15" customHeight="1">
      <c r="A77" s="3263"/>
      <c r="B77" s="2107"/>
      <c r="C77" s="2108"/>
      <c r="D77" s="2108"/>
      <c r="E77" s="2108"/>
      <c r="F77" s="2108"/>
      <c r="G77" s="2108"/>
      <c r="H77" s="1296"/>
      <c r="I77" s="2108"/>
      <c r="J77" s="2108"/>
      <c r="K77" s="2108"/>
      <c r="L77" s="2000" t="s">
        <v>6800</v>
      </c>
      <c r="M77" s="72"/>
      <c r="N77" s="3263"/>
      <c r="O77" s="2107"/>
      <c r="P77" s="2108"/>
      <c r="Q77" s="2108"/>
      <c r="R77" s="2108"/>
      <c r="S77" s="2108"/>
      <c r="T77" s="2108"/>
      <c r="U77" s="1296"/>
      <c r="V77" s="2108"/>
      <c r="W77" s="2108"/>
      <c r="X77" s="2108"/>
      <c r="Y77" s="2000" t="s">
        <v>6800</v>
      </c>
      <c r="Z77" s="72"/>
      <c r="AA77" s="3263"/>
      <c r="AB77" s="2107"/>
      <c r="AC77" s="2108"/>
      <c r="AD77" s="2108"/>
      <c r="AE77" s="2108"/>
      <c r="AF77" s="2108"/>
      <c r="AG77" s="2108"/>
      <c r="AH77" s="1296"/>
      <c r="AI77" s="2108"/>
      <c r="AJ77" s="2108"/>
      <c r="AK77" s="2108"/>
      <c r="AL77" s="2000" t="s">
        <v>6800</v>
      </c>
      <c r="AN77" s="1987"/>
      <c r="AO77" s="1988"/>
      <c r="AP77" s="1988"/>
      <c r="AQ77" s="1988"/>
      <c r="AR77" s="1978"/>
    </row>
    <row r="78" spans="1:46" s="245" customFormat="1" ht="15" customHeight="1" thickBot="1">
      <c r="A78" s="3264"/>
      <c r="B78" s="1972">
        <v>7</v>
      </c>
      <c r="C78" s="1972">
        <v>7</v>
      </c>
      <c r="D78" s="1972">
        <v>0.67</v>
      </c>
      <c r="E78" s="1972">
        <v>21</v>
      </c>
      <c r="F78" s="1972">
        <v>5</v>
      </c>
      <c r="G78" s="1972">
        <v>7</v>
      </c>
      <c r="H78" s="1972">
        <v>10</v>
      </c>
      <c r="I78" s="1972">
        <v>10</v>
      </c>
      <c r="J78" s="1972">
        <v>10</v>
      </c>
      <c r="K78" s="1972">
        <v>10</v>
      </c>
      <c r="L78" s="1973">
        <v>10</v>
      </c>
      <c r="M78" s="72"/>
      <c r="N78" s="3264"/>
      <c r="O78" s="1972">
        <v>7</v>
      </c>
      <c r="P78" s="1972">
        <v>7</v>
      </c>
      <c r="Q78" s="1972">
        <v>0.67</v>
      </c>
      <c r="R78" s="1972">
        <v>21</v>
      </c>
      <c r="S78" s="1972">
        <v>5</v>
      </c>
      <c r="T78" s="1972">
        <v>7</v>
      </c>
      <c r="U78" s="1972">
        <v>10</v>
      </c>
      <c r="V78" s="1972">
        <v>10</v>
      </c>
      <c r="W78" s="1972">
        <v>10</v>
      </c>
      <c r="X78" s="1972">
        <v>10</v>
      </c>
      <c r="Y78" s="1973">
        <v>10</v>
      </c>
      <c r="Z78" s="72"/>
      <c r="AA78" s="3264"/>
      <c r="AB78" s="1972">
        <v>7</v>
      </c>
      <c r="AC78" s="1972">
        <v>7</v>
      </c>
      <c r="AD78" s="1972">
        <v>0.67</v>
      </c>
      <c r="AE78" s="1972">
        <v>21</v>
      </c>
      <c r="AF78" s="1972">
        <v>5</v>
      </c>
      <c r="AG78" s="1972">
        <v>7</v>
      </c>
      <c r="AH78" s="1972">
        <v>10</v>
      </c>
      <c r="AI78" s="1972">
        <v>10</v>
      </c>
      <c r="AJ78" s="1972">
        <v>10</v>
      </c>
      <c r="AK78" s="1972">
        <v>10</v>
      </c>
      <c r="AL78" s="1973">
        <v>10</v>
      </c>
      <c r="AN78" s="1987"/>
      <c r="AO78" s="1988"/>
      <c r="AP78" s="1988"/>
      <c r="AQ78" s="1988"/>
      <c r="AR78" s="1978"/>
    </row>
    <row r="79" spans="1:46" ht="13.5" thickBot="1">
      <c r="AN79" s="1987"/>
      <c r="AO79" s="1988"/>
      <c r="AP79" s="1988"/>
      <c r="AQ79" s="1988"/>
      <c r="AR79" s="1978"/>
      <c r="AS79" s="245"/>
      <c r="AT79" s="245"/>
    </row>
    <row r="80" spans="1:46" ht="18" customHeight="1">
      <c r="A80" s="3266" t="s">
        <v>62</v>
      </c>
      <c r="B80" s="3238" t="s">
        <v>411</v>
      </c>
      <c r="C80" s="3238"/>
      <c r="D80" s="3238"/>
      <c r="E80" s="3238"/>
      <c r="F80" s="3238"/>
      <c r="G80" s="3238"/>
      <c r="H80" s="3238"/>
      <c r="I80" s="3238"/>
      <c r="J80" s="3238"/>
      <c r="K80" s="3238"/>
      <c r="L80" s="3240" t="s">
        <v>6942</v>
      </c>
      <c r="N80" s="1860" t="s">
        <v>62</v>
      </c>
      <c r="O80" s="1567"/>
      <c r="P80" s="1567"/>
      <c r="Q80" s="1567"/>
      <c r="R80" s="1567"/>
      <c r="S80" s="1567"/>
      <c r="T80" s="1567"/>
      <c r="U80" s="1567"/>
      <c r="V80" s="1567"/>
      <c r="W80" s="1567"/>
      <c r="X80" s="1567"/>
      <c r="Y80" s="1567"/>
      <c r="AA80" s="1860" t="s">
        <v>62</v>
      </c>
      <c r="AB80" s="1567"/>
      <c r="AC80" s="1567"/>
      <c r="AD80" s="1567"/>
      <c r="AE80" s="1567"/>
      <c r="AF80" s="1567"/>
      <c r="AG80" s="1567"/>
      <c r="AH80" s="1567"/>
      <c r="AI80" s="1567"/>
      <c r="AJ80" s="1567"/>
      <c r="AK80" s="1567"/>
      <c r="AL80" s="1567"/>
      <c r="AO80" s="1988"/>
      <c r="AP80" s="1988"/>
      <c r="AQ80" s="1988"/>
      <c r="AR80" s="1978"/>
      <c r="AS80" s="245"/>
      <c r="AT80" s="245"/>
    </row>
    <row r="81" spans="1:46" ht="14.25" customHeight="1">
      <c r="A81" s="3267"/>
      <c r="B81" s="3239"/>
      <c r="C81" s="3239"/>
      <c r="D81" s="3239"/>
      <c r="E81" s="3239"/>
      <c r="F81" s="3239"/>
      <c r="G81" s="3239"/>
      <c r="H81" s="3239"/>
      <c r="I81" s="3239"/>
      <c r="J81" s="3239"/>
      <c r="K81" s="3239"/>
      <c r="L81" s="3241"/>
      <c r="N81" s="1861"/>
      <c r="O81" s="1567"/>
      <c r="P81" s="1567"/>
      <c r="Q81" s="1567"/>
      <c r="R81" s="1567"/>
      <c r="S81" s="1567"/>
      <c r="T81" s="1567"/>
      <c r="U81" s="1567"/>
      <c r="V81" s="1567"/>
      <c r="W81" s="1567"/>
      <c r="X81" s="1567"/>
      <c r="Y81" s="1567"/>
      <c r="AA81" s="1861"/>
      <c r="AB81" s="1567"/>
      <c r="AC81" s="1567"/>
      <c r="AD81" s="1567"/>
      <c r="AE81" s="1567"/>
      <c r="AF81" s="1567"/>
      <c r="AG81" s="1567"/>
      <c r="AH81" s="1567"/>
      <c r="AI81" s="1567"/>
      <c r="AJ81" s="1567"/>
      <c r="AK81" s="1567"/>
      <c r="AL81" s="1567"/>
      <c r="AO81" s="1988"/>
      <c r="AP81" s="1988"/>
      <c r="AQ81" s="1988"/>
      <c r="AR81" s="1978"/>
      <c r="AS81" s="245"/>
      <c r="AT81" s="245"/>
    </row>
    <row r="82" spans="1:46" ht="15">
      <c r="A82" s="3263" t="str">
        <f>B80</f>
        <v>SAUCE TARTARE</v>
      </c>
      <c r="B82" s="1924" t="s">
        <v>6748</v>
      </c>
      <c r="C82" s="1994" t="s">
        <v>436</v>
      </c>
      <c r="D82" s="1925"/>
      <c r="E82" s="1925"/>
      <c r="F82" s="1925"/>
      <c r="G82" s="1926"/>
      <c r="H82" s="2822" t="s">
        <v>6808</v>
      </c>
      <c r="I82" s="2091"/>
      <c r="J82" s="1914"/>
      <c r="K82" s="3242" t="s">
        <v>6941</v>
      </c>
      <c r="L82" s="3243"/>
      <c r="N82" s="2824"/>
      <c r="O82" s="1567"/>
      <c r="P82" s="1567" t="s">
        <v>6945</v>
      </c>
      <c r="Q82" s="1567"/>
      <c r="R82" s="1567"/>
      <c r="S82" s="1567"/>
      <c r="T82" s="1567"/>
      <c r="U82" s="1567"/>
      <c r="V82" s="1567"/>
      <c r="W82" s="1567"/>
      <c r="X82" s="1567"/>
      <c r="Y82" s="1567"/>
      <c r="AA82" s="2824"/>
      <c r="AB82" s="1567"/>
      <c r="AC82" s="1567" t="s">
        <v>6945</v>
      </c>
      <c r="AD82" s="1567"/>
      <c r="AE82" s="1567"/>
      <c r="AF82" s="1567"/>
      <c r="AG82" s="1567"/>
      <c r="AH82" s="1567"/>
      <c r="AI82" s="1567"/>
      <c r="AJ82" s="1567"/>
      <c r="AK82" s="1567"/>
      <c r="AL82" s="1567"/>
      <c r="AO82" s="1988"/>
      <c r="AP82" s="1988"/>
      <c r="AQ82" s="1988"/>
      <c r="AR82" s="1978"/>
      <c r="AS82" s="245"/>
      <c r="AT82" s="245"/>
    </row>
    <row r="83" spans="1:46" ht="15.75">
      <c r="A83" s="3263"/>
      <c r="B83" s="1927" t="s">
        <v>6806</v>
      </c>
      <c r="C83" s="1928"/>
      <c r="D83" s="1928"/>
      <c r="E83" s="1914"/>
      <c r="F83" s="1914"/>
      <c r="G83" s="248"/>
      <c r="H83" s="3252">
        <v>1</v>
      </c>
      <c r="I83" s="3555" t="str">
        <f>C84</f>
        <v>Kg</v>
      </c>
      <c r="J83" s="2080"/>
      <c r="K83" s="3242"/>
      <c r="L83" s="3243"/>
      <c r="N83" s="2824"/>
      <c r="O83" s="1567"/>
      <c r="P83" s="1567"/>
      <c r="Q83" s="1567"/>
      <c r="R83" s="1567"/>
      <c r="S83" s="1567"/>
      <c r="T83" s="1567"/>
      <c r="U83" s="1567"/>
      <c r="V83" s="1567"/>
      <c r="W83" s="1567"/>
      <c r="X83" s="1567"/>
      <c r="Y83" s="1567"/>
      <c r="AA83" s="2824"/>
      <c r="AB83" s="1567"/>
      <c r="AC83" s="1567"/>
      <c r="AD83" s="1567"/>
      <c r="AE83" s="1567"/>
      <c r="AF83" s="1567"/>
      <c r="AG83" s="1567"/>
      <c r="AH83" s="1567"/>
      <c r="AI83" s="1567"/>
      <c r="AJ83" s="1567"/>
      <c r="AK83" s="1567"/>
      <c r="AL83" s="1567"/>
      <c r="AO83" s="1988"/>
      <c r="AP83" s="1988"/>
      <c r="AQ83" s="1988"/>
      <c r="AR83" s="1978"/>
      <c r="AS83" s="245"/>
      <c r="AT83" s="245"/>
    </row>
    <row r="84" spans="1:46" ht="15.75">
      <c r="A84" s="3263"/>
      <c r="B84" s="1999">
        <v>1</v>
      </c>
      <c r="C84" s="1929" t="s">
        <v>102</v>
      </c>
      <c r="D84" s="1929"/>
      <c r="E84" s="1930"/>
      <c r="F84" s="1931"/>
      <c r="G84" s="248"/>
      <c r="H84" s="3252"/>
      <c r="I84" s="3555"/>
      <c r="J84" s="2080"/>
      <c r="K84" s="3254" t="s">
        <v>26</v>
      </c>
      <c r="L84" s="3255"/>
      <c r="N84" s="2824"/>
      <c r="O84" s="1567"/>
      <c r="P84" s="1567"/>
      <c r="Q84" s="1567"/>
      <c r="R84" s="1567"/>
      <c r="S84" s="1567"/>
      <c r="T84" s="1567"/>
      <c r="U84" s="1567"/>
      <c r="V84" s="1567"/>
      <c r="W84" s="1567"/>
      <c r="X84" s="1567"/>
      <c r="Y84" s="1567"/>
      <c r="AA84" s="2824"/>
      <c r="AB84" s="1567"/>
      <c r="AC84" s="1567"/>
      <c r="AD84" s="1567"/>
      <c r="AE84" s="1567"/>
      <c r="AF84" s="1567"/>
      <c r="AG84" s="1567"/>
      <c r="AH84" s="1567"/>
      <c r="AI84" s="1567"/>
      <c r="AJ84" s="1567"/>
      <c r="AK84" s="1567"/>
      <c r="AL84" s="1567"/>
      <c r="AO84" s="1988"/>
      <c r="AP84" s="1988"/>
      <c r="AQ84" s="1988"/>
      <c r="AR84" s="1978"/>
      <c r="AS84" s="245"/>
      <c r="AT84" s="245"/>
    </row>
    <row r="85" spans="1:46" ht="18.75">
      <c r="A85" s="3263"/>
      <c r="B85" s="2002">
        <f>C98</f>
        <v>1.0000000000000002</v>
      </c>
      <c r="C85" s="2001">
        <f>(B85/B84)*1000</f>
        <v>1000.0000000000002</v>
      </c>
      <c r="D85" s="1932"/>
      <c r="E85" s="245"/>
      <c r="F85" s="1933"/>
      <c r="G85" s="1934"/>
      <c r="H85" s="746" t="s">
        <v>2</v>
      </c>
      <c r="I85" s="746" t="s">
        <v>753</v>
      </c>
      <c r="J85" s="746" t="s">
        <v>754</v>
      </c>
      <c r="K85" s="3245">
        <f>SUM(L88:L97)</f>
        <v>1.0000000000000002</v>
      </c>
      <c r="L85" s="3237"/>
      <c r="N85" s="2824"/>
      <c r="O85" s="1567"/>
      <c r="P85" s="1567"/>
      <c r="Q85" s="1567"/>
      <c r="R85" s="1567"/>
      <c r="S85" s="1567"/>
      <c r="T85" s="1567"/>
      <c r="U85" s="1567"/>
      <c r="V85" s="1567"/>
      <c r="W85" s="1567"/>
      <c r="X85" s="1567"/>
      <c r="Y85" s="1567"/>
      <c r="AA85" s="2824"/>
      <c r="AB85" s="1567"/>
      <c r="AC85" s="1567"/>
      <c r="AD85" s="1567"/>
      <c r="AE85" s="1567"/>
      <c r="AF85" s="1567"/>
      <c r="AG85" s="1567"/>
      <c r="AH85" s="1567"/>
      <c r="AI85" s="1567"/>
      <c r="AJ85" s="1567"/>
      <c r="AK85" s="1567"/>
      <c r="AL85" s="1567"/>
      <c r="AO85" s="1988"/>
      <c r="AP85" s="1988"/>
      <c r="AQ85" s="1988"/>
      <c r="AR85" s="1978"/>
      <c r="AS85" s="245"/>
      <c r="AT85" s="245"/>
    </row>
    <row r="86" spans="1:46" ht="15.75">
      <c r="A86" s="3263"/>
      <c r="B86" s="1935" t="s">
        <v>23</v>
      </c>
      <c r="C86" s="1936" t="s">
        <v>25</v>
      </c>
      <c r="D86" s="1937" t="s">
        <v>6749</v>
      </c>
      <c r="E86" s="1921" t="s">
        <v>1780</v>
      </c>
      <c r="F86" s="1921"/>
      <c r="G86" s="1921" t="s">
        <v>24</v>
      </c>
      <c r="H86" s="2084">
        <f>J86-I86</f>
        <v>0</v>
      </c>
      <c r="I86" s="2082">
        <f>SUM(I88:I97)</f>
        <v>1.0000000000000002</v>
      </c>
      <c r="J86" s="2083">
        <f>SUM(J88:J97)</f>
        <v>1.0000000000000002</v>
      </c>
      <c r="K86" s="1938" t="s">
        <v>308</v>
      </c>
      <c r="L86" s="2076">
        <f>K85/H83</f>
        <v>1.0000000000000002</v>
      </c>
      <c r="N86" s="2824"/>
      <c r="O86" s="1567"/>
      <c r="P86" s="1567"/>
      <c r="Q86" s="1567"/>
      <c r="R86" s="1567"/>
      <c r="S86" s="1567"/>
      <c r="T86" s="1567"/>
      <c r="U86" s="1567"/>
      <c r="V86" s="1567"/>
      <c r="W86" s="1567"/>
      <c r="X86" s="1567"/>
      <c r="Y86" s="1567"/>
      <c r="AA86" s="2824"/>
      <c r="AB86" s="1567"/>
      <c r="AC86" s="1567"/>
      <c r="AD86" s="1567"/>
      <c r="AE86" s="1567"/>
      <c r="AF86" s="1567"/>
      <c r="AG86" s="1567"/>
      <c r="AH86" s="1567"/>
      <c r="AI86" s="1567"/>
      <c r="AJ86" s="1567"/>
      <c r="AK86" s="1567"/>
      <c r="AL86" s="1567"/>
      <c r="AO86" s="1988"/>
      <c r="AP86" s="1988"/>
      <c r="AQ86" s="1988"/>
      <c r="AR86" s="1978"/>
      <c r="AS86" s="245"/>
      <c r="AT86" s="245"/>
    </row>
    <row r="87" spans="1:46" ht="15">
      <c r="A87" s="3263"/>
      <c r="B87" s="3265" t="s">
        <v>1158</v>
      </c>
      <c r="C87" s="3265"/>
      <c r="D87" s="1940">
        <f>IF(ISBLANK(A87),C87,A87*C87)</f>
        <v>0</v>
      </c>
      <c r="E87" s="1844" t="s">
        <v>1145</v>
      </c>
      <c r="F87" s="1844"/>
      <c r="G87" s="1996" t="s">
        <v>1172</v>
      </c>
      <c r="H87" s="1996" t="s">
        <v>1186</v>
      </c>
      <c r="I87" s="1996"/>
      <c r="J87" s="1915"/>
      <c r="K87" s="1915" t="s">
        <v>1198</v>
      </c>
      <c r="L87" s="1941"/>
      <c r="N87" s="2824"/>
      <c r="O87" s="1567"/>
      <c r="P87" s="1567"/>
      <c r="Q87" s="1567"/>
      <c r="R87" s="1567"/>
      <c r="S87" s="1567"/>
      <c r="T87" s="1567"/>
      <c r="U87" s="1567"/>
      <c r="V87" s="1567"/>
      <c r="W87" s="1567"/>
      <c r="X87" s="1567"/>
      <c r="Y87" s="1567"/>
      <c r="AA87" s="2824"/>
      <c r="AB87" s="1567"/>
      <c r="AC87" s="1567"/>
      <c r="AD87" s="1567"/>
      <c r="AE87" s="1567"/>
      <c r="AF87" s="1567"/>
      <c r="AG87" s="1567"/>
      <c r="AH87" s="1567"/>
      <c r="AI87" s="1567"/>
      <c r="AJ87" s="1567"/>
      <c r="AK87" s="1567"/>
      <c r="AL87" s="1567"/>
      <c r="AO87" s="1988"/>
      <c r="AP87" s="1988"/>
      <c r="AQ87" s="1988"/>
      <c r="AR87" s="1978"/>
      <c r="AS87" s="245"/>
      <c r="AT87" s="245"/>
    </row>
    <row r="88" spans="1:46" ht="17.25">
      <c r="A88" s="3263"/>
      <c r="B88" s="2064"/>
      <c r="C88" s="2065">
        <v>0.81</v>
      </c>
      <c r="D88" s="1845">
        <f t="shared" ref="D88:D97" si="18">IF(ISTEXT(B88),0,IF(ISBLANK(B88),C88,B88*C88))</f>
        <v>0.81</v>
      </c>
      <c r="E88" s="2015" t="s">
        <v>415</v>
      </c>
      <c r="F88" s="2087" t="str">
        <f>IF(B84&lt;=0,0,IF(ISTEXT(B88),B88,IF(ISBLANK(B88),"",(B88/B84)*H83)))</f>
        <v/>
      </c>
      <c r="G88" s="1997"/>
      <c r="H88" s="1998"/>
      <c r="I88" s="1995">
        <f>((J88-(J88*H88%)))</f>
        <v>0.81</v>
      </c>
      <c r="J88" s="1910">
        <f>(D88/B84)*H83</f>
        <v>0.81</v>
      </c>
      <c r="K88" s="1917">
        <v>1</v>
      </c>
      <c r="L88" s="1918">
        <f t="shared" ref="L88:L97" si="19">IF(ISBLANK(K88),0,IF(ISTEXT(B88),0,IF(D88=0,F88*K88,(J88*K88))))</f>
        <v>0.81</v>
      </c>
      <c r="N88" s="2824"/>
      <c r="O88" s="1567"/>
      <c r="P88" s="1567"/>
      <c r="Q88" s="1567"/>
      <c r="R88" s="1567"/>
      <c r="S88" s="1567"/>
      <c r="T88" s="1567"/>
      <c r="U88" s="1567"/>
      <c r="V88" s="1567"/>
      <c r="W88" s="1567"/>
      <c r="X88" s="1567"/>
      <c r="Y88" s="1567"/>
      <c r="AA88" s="2824"/>
      <c r="AB88" s="1567"/>
      <c r="AC88" s="1567"/>
      <c r="AD88" s="1567"/>
      <c r="AE88" s="1567"/>
      <c r="AF88" s="1567"/>
      <c r="AG88" s="1567"/>
      <c r="AH88" s="1567"/>
      <c r="AI88" s="1567"/>
      <c r="AJ88" s="1567"/>
      <c r="AK88" s="1567"/>
      <c r="AL88" s="1567"/>
      <c r="AO88" s="1988"/>
      <c r="AP88" s="1988"/>
      <c r="AQ88" s="1988"/>
      <c r="AR88" s="1978"/>
      <c r="AS88" s="245"/>
      <c r="AT88" s="245"/>
    </row>
    <row r="89" spans="1:46" ht="17.25">
      <c r="A89" s="3263"/>
      <c r="B89" s="2064"/>
      <c r="C89" s="2065">
        <v>2.1999999999999999E-2</v>
      </c>
      <c r="D89" s="1845">
        <f t="shared" si="18"/>
        <v>2.1999999999999999E-2</v>
      </c>
      <c r="E89" s="2016" t="s">
        <v>414</v>
      </c>
      <c r="F89" s="2088" t="str">
        <f>IF(B84&lt;=0,0,IF(ISTEXT(B89),B89,IF(ISBLANK(B89),"",(B89/B84)*H83)))</f>
        <v/>
      </c>
      <c r="G89" s="1997"/>
      <c r="H89" s="1998"/>
      <c r="I89" s="2013">
        <f t="shared" ref="I89:I97" si="20">((J89-(J89*H89%)))</f>
        <v>2.1999999999999999E-2</v>
      </c>
      <c r="J89" s="1911">
        <f>(D89/B84)*H83</f>
        <v>2.1999999999999999E-2</v>
      </c>
      <c r="K89" s="1917">
        <v>1</v>
      </c>
      <c r="L89" s="1919">
        <f t="shared" si="19"/>
        <v>2.1999999999999999E-2</v>
      </c>
      <c r="N89" s="2824"/>
      <c r="O89" s="1567"/>
      <c r="P89" s="1567"/>
      <c r="Q89" s="1567"/>
      <c r="R89" s="1567"/>
      <c r="S89" s="1567"/>
      <c r="T89" s="1567"/>
      <c r="U89" s="1567"/>
      <c r="V89" s="1567"/>
      <c r="W89" s="1567"/>
      <c r="X89" s="1567"/>
      <c r="Y89" s="1567"/>
      <c r="AA89" s="2824"/>
      <c r="AB89" s="1567"/>
      <c r="AC89" s="1567"/>
      <c r="AD89" s="1567"/>
      <c r="AE89" s="1567"/>
      <c r="AF89" s="1567"/>
      <c r="AG89" s="1567"/>
      <c r="AH89" s="1567"/>
      <c r="AI89" s="1567"/>
      <c r="AJ89" s="1567"/>
      <c r="AK89" s="1567"/>
      <c r="AL89" s="1567"/>
      <c r="AO89" s="1988"/>
      <c r="AP89" s="1988"/>
      <c r="AQ89" s="1988"/>
      <c r="AR89" s="1978"/>
      <c r="AS89" s="245"/>
      <c r="AT89" s="245"/>
    </row>
    <row r="90" spans="1:46" ht="17.25">
      <c r="A90" s="3263"/>
      <c r="B90" s="2064"/>
      <c r="C90" s="2065">
        <v>7.0000000000000007E-2</v>
      </c>
      <c r="D90" s="1845">
        <f t="shared" si="18"/>
        <v>7.0000000000000007E-2</v>
      </c>
      <c r="E90" s="2015" t="s">
        <v>413</v>
      </c>
      <c r="F90" s="2087" t="str">
        <f>IF(B84&lt;=0,0,IF(ISTEXT(B90),B90,IF(ISBLANK(B90),"",(B90/B84)*H83)))</f>
        <v/>
      </c>
      <c r="G90" s="1997"/>
      <c r="H90" s="1998"/>
      <c r="I90" s="1995">
        <f t="shared" si="20"/>
        <v>7.0000000000000007E-2</v>
      </c>
      <c r="J90" s="1910">
        <f>(D90/B84)*H83</f>
        <v>7.0000000000000007E-2</v>
      </c>
      <c r="K90" s="1917">
        <v>1</v>
      </c>
      <c r="L90" s="1918">
        <f t="shared" si="19"/>
        <v>7.0000000000000007E-2</v>
      </c>
      <c r="N90" s="2824"/>
      <c r="O90" s="1567"/>
      <c r="P90" s="1567"/>
      <c r="Q90" s="1567"/>
      <c r="R90" s="1567"/>
      <c r="S90" s="1567"/>
      <c r="T90" s="1567"/>
      <c r="U90" s="1567"/>
      <c r="V90" s="1567"/>
      <c r="W90" s="1567"/>
      <c r="X90" s="1567"/>
      <c r="Y90" s="1567"/>
      <c r="AA90" s="2824"/>
      <c r="AB90" s="1567"/>
      <c r="AC90" s="1567"/>
      <c r="AD90" s="1567"/>
      <c r="AE90" s="1567"/>
      <c r="AF90" s="1567"/>
      <c r="AG90" s="1567"/>
      <c r="AH90" s="1567"/>
      <c r="AI90" s="1567"/>
      <c r="AJ90" s="1567"/>
      <c r="AK90" s="1567"/>
      <c r="AL90" s="1567"/>
      <c r="AO90" s="1988"/>
      <c r="AP90" s="1988"/>
      <c r="AQ90" s="1988"/>
      <c r="AR90" s="1978"/>
      <c r="AS90" s="245"/>
      <c r="AT90" s="245"/>
    </row>
    <row r="91" spans="1:46" ht="17.25">
      <c r="A91" s="3263"/>
      <c r="B91" s="2064"/>
      <c r="C91" s="2065">
        <v>7.0000000000000007E-2</v>
      </c>
      <c r="D91" s="1845">
        <f t="shared" si="18"/>
        <v>7.0000000000000007E-2</v>
      </c>
      <c r="E91" s="2016" t="s">
        <v>356</v>
      </c>
      <c r="F91" s="2088" t="str">
        <f>IF(B84&lt;=0,0,IF(ISTEXT(B91),B91,IF(ISBLANK(B91),"",(B91/B84)*H83)))</f>
        <v/>
      </c>
      <c r="G91" s="1997"/>
      <c r="H91" s="1998"/>
      <c r="I91" s="2013">
        <f t="shared" si="20"/>
        <v>7.0000000000000007E-2</v>
      </c>
      <c r="J91" s="1911">
        <f>(D91/B84)*H83</f>
        <v>7.0000000000000007E-2</v>
      </c>
      <c r="K91" s="1917">
        <v>1</v>
      </c>
      <c r="L91" s="1919">
        <f t="shared" si="19"/>
        <v>7.0000000000000007E-2</v>
      </c>
      <c r="N91" s="2824"/>
      <c r="O91" s="1567"/>
      <c r="P91" s="1567"/>
      <c r="Q91" s="1567"/>
      <c r="R91" s="1567"/>
      <c r="S91" s="1567"/>
      <c r="T91" s="1567"/>
      <c r="U91" s="1567"/>
      <c r="V91" s="1567"/>
      <c r="W91" s="1567"/>
      <c r="X91" s="1567"/>
      <c r="Y91" s="1567"/>
      <c r="AA91" s="2824"/>
      <c r="AB91" s="1567"/>
      <c r="AC91" s="1567"/>
      <c r="AD91" s="1567"/>
      <c r="AE91" s="1567"/>
      <c r="AF91" s="1567"/>
      <c r="AG91" s="1567"/>
      <c r="AH91" s="1567"/>
      <c r="AI91" s="1567"/>
      <c r="AJ91" s="1567"/>
      <c r="AK91" s="1567"/>
      <c r="AL91" s="1567"/>
      <c r="AO91" s="1988"/>
      <c r="AP91" s="1988"/>
      <c r="AQ91" s="1988"/>
      <c r="AR91" s="1978"/>
    </row>
    <row r="92" spans="1:46" ht="17.25">
      <c r="A92" s="3263"/>
      <c r="B92" s="2064"/>
      <c r="C92" s="2065">
        <v>2.8000000000000001E-2</v>
      </c>
      <c r="D92" s="1845">
        <f t="shared" si="18"/>
        <v>2.8000000000000001E-2</v>
      </c>
      <c r="E92" s="2015" t="s">
        <v>412</v>
      </c>
      <c r="F92" s="2087"/>
      <c r="G92" s="1997"/>
      <c r="H92" s="1998"/>
      <c r="I92" s="1995">
        <f t="shared" si="20"/>
        <v>2.8000000000000001E-2</v>
      </c>
      <c r="J92" s="1910">
        <f>(D92/B84)*H83</f>
        <v>2.8000000000000001E-2</v>
      </c>
      <c r="K92" s="1917">
        <v>1</v>
      </c>
      <c r="L92" s="1918">
        <f t="shared" si="19"/>
        <v>2.8000000000000001E-2</v>
      </c>
      <c r="N92" s="2824"/>
      <c r="O92" s="1567"/>
      <c r="P92" s="1567"/>
      <c r="Q92" s="1567"/>
      <c r="R92" s="1567"/>
      <c r="S92" s="1567"/>
      <c r="T92" s="1567"/>
      <c r="U92" s="1567"/>
      <c r="V92" s="1567"/>
      <c r="W92" s="1567"/>
      <c r="X92" s="1567"/>
      <c r="Y92" s="1567"/>
      <c r="AA92" s="2824"/>
      <c r="AB92" s="1567"/>
      <c r="AC92" s="1567"/>
      <c r="AD92" s="1567"/>
      <c r="AE92" s="1567"/>
      <c r="AF92" s="1567"/>
      <c r="AG92" s="1567"/>
      <c r="AH92" s="1567"/>
      <c r="AI92" s="1567"/>
      <c r="AJ92" s="1567"/>
      <c r="AK92" s="1567"/>
      <c r="AL92" s="1567"/>
      <c r="AO92" s="1988"/>
      <c r="AP92" s="1988"/>
      <c r="AQ92" s="1988"/>
      <c r="AR92" s="1978"/>
    </row>
    <row r="93" spans="1:46" ht="17.25">
      <c r="A93" s="3263"/>
      <c r="B93" s="2064"/>
      <c r="C93" s="2065"/>
      <c r="D93" s="1845">
        <f t="shared" si="18"/>
        <v>0</v>
      </c>
      <c r="E93" s="2016"/>
      <c r="F93" s="2089" t="str">
        <f>IF(B84&lt;=0,0,IF(ISTEXT(B93),B93,IF(ISBLANK(B93),"",(B93/B84)*H83)))</f>
        <v/>
      </c>
      <c r="G93" s="1997"/>
      <c r="H93" s="1998"/>
      <c r="I93" s="2014">
        <f t="shared" si="20"/>
        <v>0</v>
      </c>
      <c r="J93" s="1912">
        <f>(D93/B84)*H83</f>
        <v>0</v>
      </c>
      <c r="K93" s="1917"/>
      <c r="L93" s="1919">
        <f t="shared" si="19"/>
        <v>0</v>
      </c>
      <c r="N93" s="2824"/>
      <c r="O93" s="1567"/>
      <c r="P93" s="1567"/>
      <c r="Q93" s="1567"/>
      <c r="R93" s="1567"/>
      <c r="S93" s="1567"/>
      <c r="T93" s="1567"/>
      <c r="U93" s="1567"/>
      <c r="V93" s="1567"/>
      <c r="W93" s="1567"/>
      <c r="X93" s="1567"/>
      <c r="Y93" s="1567"/>
      <c r="AA93" s="2824"/>
      <c r="AB93" s="1567"/>
      <c r="AC93" s="1567"/>
      <c r="AD93" s="1567"/>
      <c r="AE93" s="1567"/>
      <c r="AF93" s="1567"/>
      <c r="AG93" s="1567"/>
      <c r="AH93" s="1567"/>
      <c r="AI93" s="1567"/>
      <c r="AJ93" s="1567"/>
      <c r="AK93" s="1567"/>
      <c r="AL93" s="1567"/>
      <c r="AO93" s="1988"/>
      <c r="AP93" s="1988"/>
      <c r="AQ93" s="1988"/>
      <c r="AR93" s="1978"/>
      <c r="AS93" s="245"/>
      <c r="AT93" s="245"/>
    </row>
    <row r="94" spans="1:46" ht="17.25">
      <c r="A94" s="3263"/>
      <c r="B94" s="2064"/>
      <c r="C94" s="2065"/>
      <c r="D94" s="1845">
        <f t="shared" si="18"/>
        <v>0</v>
      </c>
      <c r="E94" s="2015"/>
      <c r="F94" s="2087" t="str">
        <f>IF(B84&lt;=0,0,IF(ISTEXT(B94),B94,IF(ISBLANK(B94),"",(B94/B84)*H83)))</f>
        <v/>
      </c>
      <c r="G94" s="1997"/>
      <c r="H94" s="1998"/>
      <c r="I94" s="1995">
        <f t="shared" si="20"/>
        <v>0</v>
      </c>
      <c r="J94" s="1910">
        <f>(D94/B84)*H83</f>
        <v>0</v>
      </c>
      <c r="K94" s="1920"/>
      <c r="L94" s="1918">
        <f t="shared" si="19"/>
        <v>0</v>
      </c>
      <c r="N94" s="2824"/>
      <c r="O94" s="1567"/>
      <c r="P94" s="1567"/>
      <c r="Q94" s="1567"/>
      <c r="R94" s="1567"/>
      <c r="S94" s="1567"/>
      <c r="T94" s="1567"/>
      <c r="U94" s="1567"/>
      <c r="V94" s="1567"/>
      <c r="W94" s="1567"/>
      <c r="X94" s="1567"/>
      <c r="Y94" s="1567"/>
      <c r="AA94" s="2824"/>
      <c r="AB94" s="1567"/>
      <c r="AC94" s="1567"/>
      <c r="AD94" s="1567"/>
      <c r="AE94" s="1567"/>
      <c r="AF94" s="1567"/>
      <c r="AG94" s="1567"/>
      <c r="AH94" s="1567"/>
      <c r="AI94" s="1567"/>
      <c r="AJ94" s="1567"/>
      <c r="AK94" s="1567"/>
      <c r="AL94" s="1567"/>
      <c r="AO94" s="1988"/>
      <c r="AP94" s="1988"/>
      <c r="AQ94" s="1988"/>
      <c r="AR94" s="1978"/>
      <c r="AS94" s="245"/>
      <c r="AT94" s="245"/>
    </row>
    <row r="95" spans="1:46" ht="17.25">
      <c r="A95" s="3263"/>
      <c r="B95" s="2064"/>
      <c r="C95" s="2065"/>
      <c r="D95" s="1845">
        <f t="shared" si="18"/>
        <v>0</v>
      </c>
      <c r="E95" s="2017"/>
      <c r="F95" s="2089" t="str">
        <f>IF(B84&lt;=0,0,IF(ISTEXT(B95),B95,IF(ISBLANK(B95),"",(B95/B84)*H83)))</f>
        <v/>
      </c>
      <c r="G95" s="1997"/>
      <c r="H95" s="1998"/>
      <c r="I95" s="2014">
        <f t="shared" si="20"/>
        <v>0</v>
      </c>
      <c r="J95" s="1912">
        <f>(D95/B84)*H83</f>
        <v>0</v>
      </c>
      <c r="K95" s="1947"/>
      <c r="L95" s="1948">
        <f t="shared" si="19"/>
        <v>0</v>
      </c>
      <c r="N95" s="2824"/>
      <c r="O95" s="1567"/>
      <c r="P95" s="1567"/>
      <c r="Q95" s="1567"/>
      <c r="R95" s="1567"/>
      <c r="S95" s="1567"/>
      <c r="T95" s="1567"/>
      <c r="U95" s="1567"/>
      <c r="V95" s="1567"/>
      <c r="W95" s="1567"/>
      <c r="X95" s="1567"/>
      <c r="Y95" s="1567"/>
      <c r="AA95" s="2824"/>
      <c r="AB95" s="1567"/>
      <c r="AC95" s="1567"/>
      <c r="AD95" s="1567"/>
      <c r="AE95" s="1567"/>
      <c r="AF95" s="1567"/>
      <c r="AG95" s="1567"/>
      <c r="AH95" s="1567"/>
      <c r="AI95" s="1567"/>
      <c r="AJ95" s="1567"/>
      <c r="AK95" s="1567"/>
      <c r="AL95" s="1567"/>
      <c r="AO95" s="1988"/>
      <c r="AP95" s="1988"/>
      <c r="AQ95" s="1988"/>
      <c r="AR95" s="1978"/>
      <c r="AS95" s="245"/>
      <c r="AT95" s="245"/>
    </row>
    <row r="96" spans="1:46" ht="17.25">
      <c r="A96" s="3263"/>
      <c r="B96" s="2064"/>
      <c r="C96" s="2065"/>
      <c r="D96" s="1845">
        <f t="shared" si="18"/>
        <v>0</v>
      </c>
      <c r="E96" s="2015"/>
      <c r="F96" s="2087" t="str">
        <f>IF(B84&lt;=0,0,IF(ISTEXT(B96),B96,IF(ISBLANK(B96),"",(B96/B84)*H83)))</f>
        <v/>
      </c>
      <c r="G96" s="1997"/>
      <c r="H96" s="1998"/>
      <c r="I96" s="1995">
        <f t="shared" si="20"/>
        <v>0</v>
      </c>
      <c r="J96" s="1910">
        <f>(D96/B84)*H83</f>
        <v>0</v>
      </c>
      <c r="K96" s="1920"/>
      <c r="L96" s="1918">
        <f t="shared" si="19"/>
        <v>0</v>
      </c>
      <c r="N96" s="2824"/>
      <c r="O96" s="1567"/>
      <c r="P96" s="1567"/>
      <c r="Q96" s="1567"/>
      <c r="R96" s="1567"/>
      <c r="S96" s="1567"/>
      <c r="T96" s="1567"/>
      <c r="U96" s="1567"/>
      <c r="V96" s="1567"/>
      <c r="W96" s="1567"/>
      <c r="X96" s="1567"/>
      <c r="Y96" s="1567"/>
      <c r="AA96" s="2824"/>
      <c r="AB96" s="1567"/>
      <c r="AC96" s="1567"/>
      <c r="AD96" s="1567"/>
      <c r="AE96" s="1567"/>
      <c r="AF96" s="1567"/>
      <c r="AG96" s="1567"/>
      <c r="AH96" s="1567"/>
      <c r="AI96" s="1567"/>
      <c r="AJ96" s="1567"/>
      <c r="AK96" s="1567"/>
      <c r="AL96" s="1567"/>
      <c r="AO96" s="1988"/>
      <c r="AP96" s="1988"/>
      <c r="AQ96" s="1988"/>
      <c r="AR96" s="1978"/>
      <c r="AS96" s="245"/>
      <c r="AT96" s="245"/>
    </row>
    <row r="97" spans="1:46" ht="17.25">
      <c r="A97" s="3263"/>
      <c r="B97" s="2064"/>
      <c r="C97" s="2065"/>
      <c r="D97" s="1845">
        <f t="shared" si="18"/>
        <v>0</v>
      </c>
      <c r="E97" s="2017"/>
      <c r="F97" s="2089" t="str">
        <f>IF(B84&lt;=0,0,IF(ISTEXT(B97),B97,IF(ISBLANK(B97),"",(B97/B84)*H83)))</f>
        <v/>
      </c>
      <c r="G97" s="1997"/>
      <c r="H97" s="1998"/>
      <c r="I97" s="2014">
        <f t="shared" si="20"/>
        <v>0</v>
      </c>
      <c r="J97" s="1912">
        <f>(D97/B84)*H83</f>
        <v>0</v>
      </c>
      <c r="K97" s="1947"/>
      <c r="L97" s="1948">
        <f t="shared" si="19"/>
        <v>0</v>
      </c>
      <c r="N97" s="2824"/>
      <c r="O97" s="1567"/>
      <c r="P97" s="1567"/>
      <c r="Q97" s="1567"/>
      <c r="R97" s="1567"/>
      <c r="S97" s="1567"/>
      <c r="T97" s="1567"/>
      <c r="U97" s="1567"/>
      <c r="V97" s="1567"/>
      <c r="W97" s="1567"/>
      <c r="X97" s="1567"/>
      <c r="Y97" s="1567"/>
      <c r="AA97" s="2824"/>
      <c r="AB97" s="1567"/>
      <c r="AC97" s="1567"/>
      <c r="AD97" s="1567"/>
      <c r="AE97" s="1567"/>
      <c r="AF97" s="1567"/>
      <c r="AG97" s="1567"/>
      <c r="AH97" s="1567"/>
      <c r="AI97" s="1567"/>
      <c r="AJ97" s="1567"/>
      <c r="AK97" s="1567"/>
      <c r="AL97" s="1567"/>
      <c r="AO97" s="1988"/>
      <c r="AP97" s="1988"/>
      <c r="AQ97" s="1988"/>
      <c r="AR97" s="1978"/>
      <c r="AS97" s="245"/>
      <c r="AT97" s="245"/>
    </row>
    <row r="98" spans="1:46" ht="15">
      <c r="A98" s="3263"/>
      <c r="B98" s="1944" t="s">
        <v>6805</v>
      </c>
      <c r="C98" s="1945">
        <f>SUM(D88:D97)</f>
        <v>1.0000000000000002</v>
      </c>
      <c r="D98" s="1945"/>
      <c r="E98" s="1946"/>
      <c r="F98" s="1946"/>
      <c r="G98" s="1946"/>
      <c r="H98" s="2092">
        <f>J98-I98</f>
        <v>0</v>
      </c>
      <c r="I98" s="2085">
        <f>SUM(I88:I97)</f>
        <v>1.0000000000000002</v>
      </c>
      <c r="J98" s="2086">
        <f>SUM(J88:J97)</f>
        <v>1.0000000000000002</v>
      </c>
      <c r="K98" s="1992"/>
      <c r="L98" s="1993"/>
      <c r="N98" s="2824"/>
      <c r="O98" s="1567"/>
      <c r="P98" s="1567"/>
      <c r="Q98" s="1567"/>
      <c r="R98" s="1567"/>
      <c r="S98" s="1567"/>
      <c r="T98" s="1567"/>
      <c r="U98" s="1567"/>
      <c r="V98" s="1567"/>
      <c r="W98" s="1567"/>
      <c r="X98" s="1567"/>
      <c r="Y98" s="1567"/>
      <c r="AA98" s="2824"/>
      <c r="AB98" s="1567"/>
      <c r="AC98" s="1567"/>
      <c r="AD98" s="1567"/>
      <c r="AE98" s="1567"/>
      <c r="AF98" s="1567"/>
      <c r="AG98" s="1567"/>
      <c r="AH98" s="1567"/>
      <c r="AI98" s="1567"/>
      <c r="AJ98" s="1567"/>
      <c r="AK98" s="1567"/>
      <c r="AL98" s="1567"/>
      <c r="AO98" s="1988"/>
      <c r="AP98" s="1988"/>
      <c r="AQ98" s="1988"/>
      <c r="AR98" s="1978"/>
      <c r="AS98" s="245"/>
      <c r="AT98" s="245"/>
    </row>
    <row r="99" spans="1:46">
      <c r="A99" s="3263"/>
      <c r="B99" s="1846"/>
      <c r="C99" s="1846"/>
      <c r="D99" s="1846"/>
      <c r="E99" s="1846"/>
      <c r="F99" s="1846"/>
      <c r="G99" s="1847"/>
      <c r="H99" s="1847"/>
      <c r="I99" s="1916"/>
      <c r="J99" s="1916"/>
      <c r="K99" s="1916"/>
      <c r="L99" s="2003" t="s">
        <v>6807</v>
      </c>
      <c r="N99" s="2824"/>
      <c r="O99" s="1567"/>
      <c r="P99" s="1567"/>
      <c r="Q99" s="1567"/>
      <c r="R99" s="1567"/>
      <c r="S99" s="1567"/>
      <c r="T99" s="1567"/>
      <c r="U99" s="1567"/>
      <c r="V99" s="1567"/>
      <c r="W99" s="1567"/>
      <c r="X99" s="1567"/>
      <c r="Y99" s="1567"/>
      <c r="AA99" s="2824"/>
      <c r="AB99" s="1567"/>
      <c r="AC99" s="1567"/>
      <c r="AD99" s="1567"/>
      <c r="AE99" s="1567"/>
      <c r="AF99" s="1567"/>
      <c r="AG99" s="1567"/>
      <c r="AH99" s="1567"/>
      <c r="AI99" s="1567"/>
      <c r="AJ99" s="1567"/>
      <c r="AK99" s="1567"/>
      <c r="AL99" s="1567"/>
      <c r="AO99" s="1988"/>
      <c r="AP99" s="1988"/>
      <c r="AQ99" s="1988"/>
      <c r="AR99" s="1978"/>
      <c r="AS99" s="245"/>
      <c r="AT99" s="245"/>
    </row>
    <row r="100" spans="1:46" ht="15.75">
      <c r="A100" s="3263"/>
      <c r="B100" s="3175">
        <v>3.472222222222222E-3</v>
      </c>
      <c r="C100" s="3176" t="s">
        <v>7287</v>
      </c>
      <c r="D100" s="3177"/>
      <c r="E100" s="3178"/>
      <c r="F100" s="3177" t="s">
        <v>7288</v>
      </c>
      <c r="G100" s="3179">
        <v>1.0416666666666666E-2</v>
      </c>
      <c r="H100" s="3176"/>
      <c r="I100" s="3177" t="s">
        <v>7289</v>
      </c>
      <c r="J100" s="3180">
        <v>2.0833333333333332E-2</v>
      </c>
      <c r="K100" s="3181" t="s">
        <v>378</v>
      </c>
      <c r="L100" s="3182">
        <f>B100+G100+J100</f>
        <v>3.4722222222222224E-2</v>
      </c>
      <c r="N100" s="2824"/>
      <c r="O100" s="1567"/>
      <c r="P100" s="1567"/>
      <c r="Q100" s="1567"/>
      <c r="R100" s="1567"/>
      <c r="S100" s="1567"/>
      <c r="T100" s="1567"/>
      <c r="U100" s="1567"/>
      <c r="V100" s="1567"/>
      <c r="W100" s="1567"/>
      <c r="X100" s="1567"/>
      <c r="Y100" s="1567"/>
      <c r="AA100" s="2824"/>
      <c r="AB100" s="1567"/>
      <c r="AC100" s="1567"/>
      <c r="AD100" s="1567"/>
      <c r="AE100" s="1567"/>
      <c r="AF100" s="1567"/>
      <c r="AG100" s="1567"/>
      <c r="AH100" s="1567"/>
      <c r="AI100" s="1567"/>
      <c r="AJ100" s="1567"/>
      <c r="AK100" s="1567"/>
      <c r="AL100" s="1567"/>
      <c r="AO100" s="1988"/>
      <c r="AP100" s="1988"/>
      <c r="AQ100" s="1988"/>
      <c r="AR100" s="1978"/>
      <c r="AS100" s="245"/>
      <c r="AT100" s="245"/>
    </row>
    <row r="101" spans="1:46" ht="15">
      <c r="A101" s="3263"/>
      <c r="B101" s="2066">
        <v>0</v>
      </c>
      <c r="C101" s="2067" t="s">
        <v>338</v>
      </c>
      <c r="D101" s="2067"/>
      <c r="E101" s="2068"/>
      <c r="F101" s="2068"/>
      <c r="G101" s="2068"/>
      <c r="H101" s="2069">
        <f>MAX(B101:B111)</f>
        <v>3</v>
      </c>
      <c r="I101" s="2068"/>
      <c r="J101" s="2068"/>
      <c r="K101" s="2068"/>
      <c r="L101" s="2070" t="s">
        <v>6799</v>
      </c>
      <c r="N101" s="2824"/>
      <c r="O101" s="1567"/>
      <c r="P101" s="1567"/>
      <c r="Q101" s="1567"/>
      <c r="R101" s="1567"/>
      <c r="S101" s="1567"/>
      <c r="T101" s="1567"/>
      <c r="U101" s="1567"/>
      <c r="V101" s="1567"/>
      <c r="W101" s="1567"/>
      <c r="X101" s="1567"/>
      <c r="Y101" s="1567"/>
      <c r="AA101" s="2824"/>
      <c r="AB101" s="1567"/>
      <c r="AC101" s="1567"/>
      <c r="AD101" s="1567"/>
      <c r="AE101" s="1567"/>
      <c r="AF101" s="1567"/>
      <c r="AG101" s="1567"/>
      <c r="AH101" s="1567"/>
      <c r="AI101" s="1567"/>
      <c r="AJ101" s="1567"/>
      <c r="AK101" s="1567"/>
      <c r="AL101" s="1567"/>
      <c r="AO101" s="1988"/>
      <c r="AP101" s="1988"/>
      <c r="AQ101" s="1988"/>
      <c r="AR101" s="1978"/>
      <c r="AS101" s="245"/>
      <c r="AT101" s="245"/>
    </row>
    <row r="102" spans="1:46" ht="15">
      <c r="A102" s="3263"/>
      <c r="B102" s="2025" t="str">
        <f>IF(ISBLANK(C102),"",LARGE(B101:B101,1)+1)</f>
        <v/>
      </c>
      <c r="C102" s="2026"/>
      <c r="D102" s="2026"/>
      <c r="E102" s="2026"/>
      <c r="F102" s="2026"/>
      <c r="G102" s="2026"/>
      <c r="H102" s="2025" t="str">
        <f>IF(ISBLANK(I102),"",LARGE(H101:H101,1)+1)</f>
        <v/>
      </c>
      <c r="I102" s="2026"/>
      <c r="J102" s="2026"/>
      <c r="K102" s="2026"/>
      <c r="L102" s="2027"/>
      <c r="N102" s="2824"/>
      <c r="O102" s="1567"/>
      <c r="P102" s="1567"/>
      <c r="Q102" s="1567"/>
      <c r="R102" s="1567"/>
      <c r="S102" s="1567"/>
      <c r="T102" s="1567"/>
      <c r="U102" s="1567"/>
      <c r="V102" s="1567"/>
      <c r="W102" s="1567"/>
      <c r="X102" s="1567"/>
      <c r="Y102" s="1567"/>
      <c r="AA102" s="2824"/>
      <c r="AB102" s="1567"/>
      <c r="AC102" s="1567"/>
      <c r="AD102" s="1567"/>
      <c r="AE102" s="1567"/>
      <c r="AF102" s="1567"/>
      <c r="AG102" s="1567"/>
      <c r="AH102" s="1567"/>
      <c r="AI102" s="1567"/>
      <c r="AJ102" s="1567"/>
      <c r="AK102" s="1567"/>
      <c r="AL102" s="1567"/>
      <c r="AO102" s="1988"/>
      <c r="AP102" s="1988"/>
      <c r="AQ102" s="1988"/>
      <c r="AR102" s="1978"/>
      <c r="AS102" s="245"/>
      <c r="AT102" s="245"/>
    </row>
    <row r="103" spans="1:46" ht="15">
      <c r="A103" s="3263"/>
      <c r="B103" s="2025">
        <f>IF(ISBLANK(C103),"",LARGE(B101:B102,1)+1)</f>
        <v>1</v>
      </c>
      <c r="C103" s="2026" t="s">
        <v>6960</v>
      </c>
      <c r="D103" s="2026"/>
      <c r="E103" s="2026"/>
      <c r="F103" s="2026"/>
      <c r="G103" s="2026"/>
      <c r="H103" s="2025">
        <f>IF(ISBLANK(I103),"",LARGE(H101:H102,1)+1)</f>
        <v>4</v>
      </c>
      <c r="I103" s="2026" t="s">
        <v>6820</v>
      </c>
      <c r="J103" s="2026"/>
      <c r="K103" s="2026"/>
      <c r="L103" s="2027"/>
      <c r="N103" s="2824"/>
      <c r="O103" s="1567"/>
      <c r="P103" s="1567"/>
      <c r="Q103" s="1567"/>
      <c r="R103" s="1567"/>
      <c r="S103" s="1567"/>
      <c r="T103" s="1567"/>
      <c r="U103" s="1567"/>
      <c r="V103" s="1567"/>
      <c r="W103" s="1567"/>
      <c r="X103" s="1567"/>
      <c r="Y103" s="1567"/>
      <c r="AA103" s="2824"/>
      <c r="AB103" s="1567"/>
      <c r="AC103" s="1567"/>
      <c r="AD103" s="1567"/>
      <c r="AE103" s="1567"/>
      <c r="AF103" s="1567"/>
      <c r="AG103" s="1567"/>
      <c r="AH103" s="1567"/>
      <c r="AI103" s="1567"/>
      <c r="AJ103" s="1567"/>
      <c r="AK103" s="1567"/>
      <c r="AL103" s="1567"/>
      <c r="AO103" s="1988"/>
      <c r="AP103" s="1988"/>
      <c r="AQ103" s="1988"/>
      <c r="AR103" s="1978"/>
      <c r="AS103" s="245"/>
      <c r="AT103" s="245"/>
    </row>
    <row r="104" spans="1:46" ht="15">
      <c r="A104" s="3263"/>
      <c r="B104" s="2025" t="str">
        <f>IF(ISBLANK(C104),"",LARGE(B101:B103,1)+1)</f>
        <v/>
      </c>
      <c r="C104" s="2026"/>
      <c r="D104" s="2026"/>
      <c r="E104" s="2026" t="s">
        <v>6954</v>
      </c>
      <c r="F104" s="2026"/>
      <c r="G104" s="2026"/>
      <c r="H104" s="2025" t="str">
        <f>IF(ISBLANK(I104),"",LARGE(H101:H103,1)+1)</f>
        <v/>
      </c>
      <c r="I104" s="2026"/>
      <c r="J104" s="2026"/>
      <c r="K104" s="2026"/>
      <c r="L104" s="2027"/>
      <c r="N104" s="2824"/>
      <c r="O104" s="1567"/>
      <c r="P104" s="1567"/>
      <c r="Q104" s="1567"/>
      <c r="R104" s="1567"/>
      <c r="S104" s="1567"/>
      <c r="T104" s="1567"/>
      <c r="U104" s="1567"/>
      <c r="V104" s="1567"/>
      <c r="W104" s="1567"/>
      <c r="X104" s="1567"/>
      <c r="Y104" s="1567"/>
      <c r="AA104" s="2824"/>
      <c r="AB104" s="1567"/>
      <c r="AC104" s="1567"/>
      <c r="AD104" s="1567"/>
      <c r="AE104" s="1567"/>
      <c r="AF104" s="1567"/>
      <c r="AG104" s="1567"/>
      <c r="AH104" s="1567"/>
      <c r="AI104" s="1567"/>
      <c r="AJ104" s="1567"/>
      <c r="AK104" s="1567"/>
      <c r="AL104" s="1567"/>
      <c r="AO104" s="245"/>
      <c r="AP104" s="245"/>
      <c r="AQ104" s="245"/>
      <c r="AR104" s="245"/>
      <c r="AS104" s="245"/>
      <c r="AT104" s="245"/>
    </row>
    <row r="105" spans="1:46" ht="15">
      <c r="A105" s="3263"/>
      <c r="B105" s="2025">
        <f>IF(ISBLANK(C105),"",LARGE(B101:B104,1)+1)</f>
        <v>2</v>
      </c>
      <c r="C105" s="2026" t="s">
        <v>6961</v>
      </c>
      <c r="D105" s="2026"/>
      <c r="E105" s="2026"/>
      <c r="F105" s="2026"/>
      <c r="G105" s="2026"/>
      <c r="H105" s="2025" t="str">
        <f>IF(ISBLANK(I105),"",LARGE(H101:H104,1)+1)</f>
        <v/>
      </c>
      <c r="I105" s="2026"/>
      <c r="J105" s="2026"/>
      <c r="K105" s="2026"/>
      <c r="L105" s="2027"/>
      <c r="N105" s="2824"/>
      <c r="O105" s="1567"/>
      <c r="P105" s="1567"/>
      <c r="Q105" s="1567"/>
      <c r="R105" s="1567"/>
      <c r="S105" s="1567"/>
      <c r="T105" s="1567"/>
      <c r="U105" s="1567"/>
      <c r="V105" s="1567"/>
      <c r="W105" s="1567"/>
      <c r="X105" s="1567"/>
      <c r="Y105" s="1567"/>
      <c r="AA105" s="2824"/>
      <c r="AB105" s="1567"/>
      <c r="AC105" s="1567"/>
      <c r="AD105" s="1567"/>
      <c r="AE105" s="1567"/>
      <c r="AF105" s="1567"/>
      <c r="AG105" s="1567"/>
      <c r="AH105" s="1567"/>
      <c r="AI105" s="1567"/>
      <c r="AJ105" s="1567"/>
      <c r="AK105" s="1567"/>
      <c r="AL105" s="1567"/>
      <c r="AO105" s="245"/>
      <c r="AP105" s="245"/>
      <c r="AQ105" s="245"/>
      <c r="AR105" s="245"/>
      <c r="AS105" s="245"/>
      <c r="AT105" s="245"/>
    </row>
    <row r="106" spans="1:46" ht="15">
      <c r="A106" s="3277"/>
      <c r="B106" s="2025" t="str">
        <f>IF(ISBLANK(C106),"",LARGE(B101:B105,1)+1)</f>
        <v/>
      </c>
      <c r="C106" s="2026"/>
      <c r="D106" s="2026"/>
      <c r="E106" s="2026" t="s">
        <v>6956</v>
      </c>
      <c r="F106" s="2026"/>
      <c r="G106" s="2026"/>
      <c r="H106" s="2025" t="str">
        <f>IF(ISBLANK(I106),"",LARGE(H101:H105,1)+1)</f>
        <v/>
      </c>
      <c r="I106" s="2026"/>
      <c r="J106" s="2026"/>
      <c r="K106" s="2026"/>
      <c r="L106" s="2027"/>
      <c r="N106" s="2824"/>
      <c r="O106" s="1567"/>
      <c r="P106" s="1567"/>
      <c r="Q106" s="1567"/>
      <c r="R106" s="1567"/>
      <c r="S106" s="1567"/>
      <c r="T106" s="1567"/>
      <c r="U106" s="1567"/>
      <c r="V106" s="1567"/>
      <c r="W106" s="1567"/>
      <c r="X106" s="1567"/>
      <c r="Y106" s="1567"/>
      <c r="AA106" s="2824"/>
      <c r="AB106" s="1567"/>
      <c r="AC106" s="1567"/>
      <c r="AD106" s="1567"/>
      <c r="AE106" s="1567"/>
      <c r="AF106" s="1567"/>
      <c r="AG106" s="1567"/>
      <c r="AH106" s="1567"/>
      <c r="AI106" s="1567"/>
      <c r="AJ106" s="1567"/>
      <c r="AK106" s="1567"/>
      <c r="AL106" s="1567"/>
      <c r="AO106" s="245"/>
      <c r="AP106" s="245"/>
      <c r="AQ106" s="245"/>
      <c r="AR106" s="245"/>
      <c r="AS106" s="245"/>
      <c r="AT106" s="245"/>
    </row>
    <row r="107" spans="1:46" ht="15">
      <c r="A107" s="3277"/>
      <c r="B107" s="2025">
        <f>IF(ISBLANK(C107),"",LARGE(B101:B106,1)+1)</f>
        <v>3</v>
      </c>
      <c r="C107" s="2026" t="s">
        <v>410</v>
      </c>
      <c r="D107" s="2026"/>
      <c r="E107" s="2026"/>
      <c r="F107" s="2026"/>
      <c r="G107" s="2026"/>
      <c r="H107" s="2025" t="str">
        <f>IF(ISBLANK(I107),"",LARGE(H101:H106,1)+1)</f>
        <v/>
      </c>
      <c r="I107" s="2026"/>
      <c r="J107" s="2026"/>
      <c r="K107" s="2026"/>
      <c r="L107" s="2027"/>
      <c r="N107" s="2824"/>
      <c r="O107" s="1567"/>
      <c r="P107" s="1567"/>
      <c r="Q107" s="1567"/>
      <c r="R107" s="1567"/>
      <c r="S107" s="1567"/>
      <c r="T107" s="1567"/>
      <c r="U107" s="1567"/>
      <c r="V107" s="1567"/>
      <c r="W107" s="1567"/>
      <c r="X107" s="1567"/>
      <c r="Y107" s="1567"/>
      <c r="AA107" s="2824"/>
      <c r="AB107" s="1567"/>
      <c r="AC107" s="1567"/>
      <c r="AD107" s="1567"/>
      <c r="AE107" s="1567"/>
      <c r="AF107" s="1567"/>
      <c r="AG107" s="1567"/>
      <c r="AH107" s="1567"/>
      <c r="AI107" s="1567"/>
      <c r="AJ107" s="1567"/>
      <c r="AK107" s="1567"/>
      <c r="AL107" s="1567"/>
      <c r="AO107" s="245"/>
      <c r="AP107" s="245"/>
      <c r="AQ107" s="245"/>
      <c r="AR107" s="245"/>
      <c r="AS107" s="245"/>
      <c r="AT107" s="245"/>
    </row>
    <row r="108" spans="1:46" ht="15">
      <c r="A108" s="3277"/>
      <c r="B108" s="2025" t="str">
        <f>IF(ISBLANK(C108),"",LARGE(B101:B107,1)+1)</f>
        <v/>
      </c>
      <c r="C108" s="2026"/>
      <c r="D108" s="2026"/>
      <c r="E108" s="2026"/>
      <c r="F108" s="2026"/>
      <c r="G108" s="2026"/>
      <c r="H108" s="2025" t="str">
        <f>IF(ISBLANK(I108),"",LARGE(H101:H107,1)+1)</f>
        <v/>
      </c>
      <c r="I108" s="2026"/>
      <c r="J108" s="2026"/>
      <c r="K108" s="2026"/>
      <c r="L108" s="2027"/>
      <c r="N108" s="2824"/>
      <c r="O108" s="1567"/>
      <c r="P108" s="1567"/>
      <c r="Q108" s="1567"/>
      <c r="R108" s="1567"/>
      <c r="S108" s="1567"/>
      <c r="T108" s="1567"/>
      <c r="U108" s="1567"/>
      <c r="V108" s="1567"/>
      <c r="W108" s="1567"/>
      <c r="X108" s="1567"/>
      <c r="Y108" s="1567"/>
      <c r="AA108" s="2824"/>
      <c r="AB108" s="1567"/>
      <c r="AC108" s="1567"/>
      <c r="AD108" s="1567"/>
      <c r="AE108" s="1567"/>
      <c r="AF108" s="1567"/>
      <c r="AG108" s="1567"/>
      <c r="AH108" s="1567"/>
      <c r="AI108" s="1567"/>
      <c r="AJ108" s="1567"/>
      <c r="AK108" s="1567"/>
      <c r="AL108" s="1567"/>
      <c r="AO108" s="245"/>
      <c r="AP108" s="245"/>
      <c r="AQ108" s="245"/>
      <c r="AR108" s="245"/>
    </row>
    <row r="109" spans="1:46" ht="15">
      <c r="A109" s="3277"/>
      <c r="B109" s="2025" t="str">
        <f>IF(ISBLANK(C109),"",LARGE(B101:B108,1)+1)</f>
        <v/>
      </c>
      <c r="C109" s="2026"/>
      <c r="D109" s="2026"/>
      <c r="E109" s="2026"/>
      <c r="F109" s="2026"/>
      <c r="G109" s="2026"/>
      <c r="H109" s="2025" t="str">
        <f>IF(ISBLANK(I109),"",LARGE(H101:H108,1)+1)</f>
        <v/>
      </c>
      <c r="I109" s="2026"/>
      <c r="J109" s="2026"/>
      <c r="K109" s="2026"/>
      <c r="L109" s="2027"/>
      <c r="N109" s="2824"/>
      <c r="O109" s="1567"/>
      <c r="P109" s="1567"/>
      <c r="Q109" s="1567"/>
      <c r="R109" s="1567"/>
      <c r="S109" s="1567"/>
      <c r="T109" s="1567"/>
      <c r="U109" s="1567"/>
      <c r="V109" s="1567"/>
      <c r="W109" s="1567"/>
      <c r="X109" s="1567"/>
      <c r="Y109" s="1567"/>
      <c r="AA109" s="2824"/>
      <c r="AB109" s="1567"/>
      <c r="AC109" s="1567"/>
      <c r="AD109" s="1567"/>
      <c r="AE109" s="1567"/>
      <c r="AF109" s="1567"/>
      <c r="AG109" s="1567"/>
      <c r="AH109" s="1567"/>
      <c r="AI109" s="1567"/>
      <c r="AJ109" s="1567"/>
      <c r="AK109" s="1567"/>
      <c r="AL109" s="1567"/>
      <c r="AO109" s="245"/>
      <c r="AP109" s="245"/>
      <c r="AQ109" s="245"/>
      <c r="AR109" s="245"/>
      <c r="AS109" s="245"/>
      <c r="AT109" s="245"/>
    </row>
    <row r="110" spans="1:46" ht="15">
      <c r="A110" s="3263"/>
      <c r="B110" s="2025" t="str">
        <f>IF(ISBLANK(C110),"",LARGE(B101:B109,1)+1)</f>
        <v/>
      </c>
      <c r="C110" s="2026"/>
      <c r="D110" s="2026"/>
      <c r="E110" s="2026"/>
      <c r="F110" s="2026"/>
      <c r="G110" s="2026"/>
      <c r="H110" s="2025" t="str">
        <f>IF(ISBLANK(I110),"",LARGE(H101:H109,1)+1)</f>
        <v/>
      </c>
      <c r="I110" s="2026"/>
      <c r="J110" s="2026"/>
      <c r="K110" s="2026"/>
      <c r="L110" s="2027"/>
      <c r="N110" s="2824"/>
      <c r="O110" s="1567"/>
      <c r="P110" s="1567"/>
      <c r="Q110" s="1567"/>
      <c r="R110" s="1567"/>
      <c r="S110" s="1567"/>
      <c r="T110" s="1567"/>
      <c r="U110" s="1567"/>
      <c r="V110" s="1567"/>
      <c r="W110" s="1567"/>
      <c r="X110" s="1567"/>
      <c r="Y110" s="1567"/>
      <c r="AA110" s="2824"/>
      <c r="AB110" s="1567"/>
      <c r="AC110" s="1567"/>
      <c r="AD110" s="1567"/>
      <c r="AE110" s="1567"/>
      <c r="AF110" s="1567"/>
      <c r="AG110" s="1567"/>
      <c r="AH110" s="1567"/>
      <c r="AI110" s="1567"/>
      <c r="AJ110" s="1567"/>
      <c r="AK110" s="1567"/>
      <c r="AL110" s="1567"/>
      <c r="AO110" s="245"/>
      <c r="AP110" s="245"/>
      <c r="AQ110" s="245"/>
      <c r="AR110" s="245"/>
      <c r="AS110" s="245"/>
      <c r="AT110" s="245"/>
    </row>
    <row r="111" spans="1:46" ht="15">
      <c r="A111" s="3263"/>
      <c r="B111" s="2025" t="str">
        <f>IF(ISBLANK(C111),"",LARGE(B101:B110,1)+1)</f>
        <v/>
      </c>
      <c r="C111" s="2026"/>
      <c r="D111" s="2026"/>
      <c r="E111" s="2026"/>
      <c r="F111" s="2026"/>
      <c r="G111" s="2026"/>
      <c r="H111" s="2025" t="str">
        <f>IF(ISBLANK(I111),"",LARGE(H101:H110,1)+1)</f>
        <v/>
      </c>
      <c r="I111" s="2026"/>
      <c r="J111" s="2026"/>
      <c r="K111" s="2026"/>
      <c r="L111" s="2110" t="s">
        <v>6839</v>
      </c>
      <c r="N111" s="2824"/>
      <c r="O111" s="1567"/>
      <c r="P111" s="1567"/>
      <c r="Q111" s="1567"/>
      <c r="R111" s="1567"/>
      <c r="S111" s="1567"/>
      <c r="T111" s="1567"/>
      <c r="U111" s="1567"/>
      <c r="V111" s="1567"/>
      <c r="W111" s="1567"/>
      <c r="X111" s="1567"/>
      <c r="Y111" s="1567"/>
      <c r="AA111" s="2824"/>
      <c r="AB111" s="1567"/>
      <c r="AC111" s="1567"/>
      <c r="AD111" s="1567"/>
      <c r="AE111" s="1567"/>
      <c r="AF111" s="1567"/>
      <c r="AG111" s="1567"/>
      <c r="AH111" s="1567"/>
      <c r="AI111" s="1567"/>
      <c r="AJ111" s="1567"/>
      <c r="AK111" s="1567"/>
      <c r="AL111" s="1567"/>
      <c r="AO111" s="245"/>
      <c r="AP111" s="245"/>
      <c r="AQ111" s="245"/>
      <c r="AR111" s="245"/>
      <c r="AS111" s="245"/>
      <c r="AT111" s="245"/>
    </row>
    <row r="112" spans="1:46" ht="15">
      <c r="A112" s="3277"/>
      <c r="B112" s="3154" t="s">
        <v>7290</v>
      </c>
      <c r="C112" s="3154"/>
      <c r="D112" s="3154"/>
      <c r="E112" s="3154"/>
      <c r="F112" s="3156" t="s">
        <v>7294</v>
      </c>
      <c r="G112" s="3156"/>
      <c r="H112" s="3155"/>
      <c r="I112" s="3157" t="s">
        <v>7292</v>
      </c>
      <c r="J112" s="3155"/>
      <c r="K112" s="3157" t="s">
        <v>7293</v>
      </c>
      <c r="L112" s="3158"/>
      <c r="N112" s="2824"/>
      <c r="O112" s="1567"/>
      <c r="P112" s="1567"/>
      <c r="Q112" s="1567"/>
      <c r="R112" s="1567"/>
      <c r="S112" s="1567"/>
      <c r="T112" s="1567"/>
      <c r="U112" s="1567"/>
      <c r="V112" s="1567"/>
      <c r="W112" s="1567"/>
      <c r="X112" s="1567"/>
      <c r="Y112" s="1567"/>
      <c r="AA112" s="2824"/>
      <c r="AB112" s="1567"/>
      <c r="AC112" s="1567"/>
      <c r="AD112" s="1567"/>
      <c r="AE112" s="1567"/>
      <c r="AF112" s="1567"/>
      <c r="AG112" s="1567"/>
      <c r="AH112" s="1567"/>
      <c r="AI112" s="1567"/>
      <c r="AJ112" s="1567"/>
      <c r="AK112" s="1567"/>
      <c r="AL112" s="1567"/>
      <c r="AO112" s="245"/>
      <c r="AP112" s="245"/>
      <c r="AQ112" s="245"/>
      <c r="AR112" s="245"/>
      <c r="AS112" s="245"/>
      <c r="AT112" s="245"/>
    </row>
    <row r="113" spans="1:46" ht="15.75">
      <c r="A113" s="3263"/>
      <c r="B113" s="2107" t="str">
        <f>IF(ISBLANK(C113),"",LARGE(B101:B112,1)+1)</f>
        <v/>
      </c>
      <c r="C113" s="2108"/>
      <c r="D113" s="2108"/>
      <c r="E113" s="2108"/>
      <c r="F113" s="2108"/>
      <c r="G113" s="2108"/>
      <c r="H113" s="1296"/>
      <c r="I113" s="2108"/>
      <c r="J113" s="2108"/>
      <c r="K113" s="2108"/>
      <c r="L113" s="2000" t="s">
        <v>6802</v>
      </c>
      <c r="N113" s="2824"/>
      <c r="O113" s="1567"/>
      <c r="P113" s="1567"/>
      <c r="Q113" s="1567"/>
      <c r="R113" s="1567"/>
      <c r="S113" s="1567"/>
      <c r="T113" s="1567"/>
      <c r="U113" s="1567"/>
      <c r="V113" s="1567"/>
      <c r="W113" s="1567"/>
      <c r="X113" s="1567"/>
      <c r="Y113" s="1567"/>
      <c r="AA113" s="2824"/>
      <c r="AB113" s="1567"/>
      <c r="AC113" s="1567"/>
      <c r="AD113" s="1567"/>
      <c r="AE113" s="1567"/>
      <c r="AF113" s="1567"/>
      <c r="AG113" s="1567"/>
      <c r="AH113" s="1567"/>
      <c r="AI113" s="1567"/>
      <c r="AJ113" s="1567"/>
      <c r="AK113" s="1567"/>
      <c r="AL113" s="1567"/>
      <c r="AO113" s="245"/>
      <c r="AP113" s="245"/>
      <c r="AQ113" s="245"/>
      <c r="AR113" s="245"/>
      <c r="AS113" s="245"/>
      <c r="AT113" s="245"/>
    </row>
    <row r="114" spans="1:46" ht="15.75">
      <c r="A114" s="3263"/>
      <c r="B114" s="2107"/>
      <c r="C114" s="2108"/>
      <c r="D114" s="2108"/>
      <c r="E114" s="2108"/>
      <c r="F114" s="2108"/>
      <c r="G114" s="2108"/>
      <c r="H114" s="1296"/>
      <c r="I114" s="2108"/>
      <c r="J114" s="2108"/>
      <c r="K114" s="2108"/>
      <c r="L114" s="2000" t="s">
        <v>6800</v>
      </c>
      <c r="N114" s="2824"/>
      <c r="O114" s="1567"/>
      <c r="P114" s="1567"/>
      <c r="Q114" s="1567"/>
      <c r="R114" s="1567"/>
      <c r="S114" s="1567"/>
      <c r="T114" s="1567"/>
      <c r="U114" s="1567"/>
      <c r="V114" s="1567"/>
      <c r="W114" s="1567"/>
      <c r="X114" s="1567"/>
      <c r="Y114" s="1567"/>
      <c r="AA114" s="2824"/>
      <c r="AB114" s="1567"/>
      <c r="AC114" s="1567"/>
      <c r="AD114" s="1567"/>
      <c r="AE114" s="1567"/>
      <c r="AF114" s="1567"/>
      <c r="AG114" s="1567"/>
      <c r="AH114" s="1567"/>
      <c r="AI114" s="1567"/>
      <c r="AJ114" s="1567"/>
      <c r="AK114" s="1567"/>
      <c r="AL114" s="1567"/>
      <c r="AO114" s="245"/>
      <c r="AP114" s="245"/>
      <c r="AQ114" s="245"/>
      <c r="AR114" s="245"/>
      <c r="AS114" s="245"/>
      <c r="AT114" s="245"/>
    </row>
    <row r="115" spans="1:46" ht="13.5" thickBot="1">
      <c r="A115" s="3264"/>
      <c r="B115" s="1972">
        <v>7</v>
      </c>
      <c r="C115" s="1972">
        <v>7</v>
      </c>
      <c r="D115" s="1972">
        <v>0.67</v>
      </c>
      <c r="E115" s="1972">
        <v>21</v>
      </c>
      <c r="F115" s="1972">
        <v>5</v>
      </c>
      <c r="G115" s="1972">
        <v>7</v>
      </c>
      <c r="H115" s="1972">
        <v>10</v>
      </c>
      <c r="I115" s="1972">
        <v>10</v>
      </c>
      <c r="J115" s="1972">
        <v>10</v>
      </c>
      <c r="K115" s="1972">
        <v>10</v>
      </c>
      <c r="L115" s="1973">
        <v>10</v>
      </c>
      <c r="N115" s="2824"/>
      <c r="O115" s="1567"/>
      <c r="P115" s="1567"/>
      <c r="Q115" s="1567"/>
      <c r="R115" s="1567"/>
      <c r="S115" s="1567"/>
      <c r="T115" s="1567"/>
      <c r="U115" s="1567"/>
      <c r="V115" s="1567"/>
      <c r="W115" s="1567"/>
      <c r="X115" s="1567"/>
      <c r="Y115" s="1567"/>
      <c r="AA115" s="2824"/>
      <c r="AB115" s="1567"/>
      <c r="AC115" s="1567"/>
      <c r="AD115" s="1567"/>
      <c r="AE115" s="1567"/>
      <c r="AF115" s="1567"/>
      <c r="AG115" s="1567"/>
      <c r="AH115" s="1567"/>
      <c r="AI115" s="1567"/>
      <c r="AJ115" s="1567"/>
      <c r="AK115" s="1567"/>
      <c r="AL115" s="1567"/>
      <c r="AO115" s="245"/>
      <c r="AP115" s="245"/>
      <c r="AQ115" s="245"/>
      <c r="AR115" s="245"/>
      <c r="AS115" s="245"/>
      <c r="AT115" s="245"/>
    </row>
    <row r="116" spans="1:46">
      <c r="AO116" s="245"/>
      <c r="AP116" s="245"/>
      <c r="AQ116" s="245"/>
      <c r="AR116" s="245"/>
      <c r="AS116" s="245"/>
      <c r="AT116" s="245"/>
    </row>
    <row r="117" spans="1:46" ht="13.5" thickBot="1">
      <c r="AO117" s="245"/>
      <c r="AP117" s="245"/>
      <c r="AQ117" s="245"/>
      <c r="AR117" s="245"/>
      <c r="AS117" s="245"/>
      <c r="AT117" s="245"/>
    </row>
    <row r="118" spans="1:46" ht="15">
      <c r="A118" s="1860" t="s">
        <v>62</v>
      </c>
      <c r="B118" s="1567"/>
      <c r="C118" s="1567"/>
      <c r="D118" s="1567"/>
      <c r="E118" s="1567"/>
      <c r="F118" s="1567"/>
      <c r="G118" s="1567"/>
      <c r="H118" s="1567"/>
      <c r="I118" s="1567"/>
      <c r="J118" s="1567"/>
      <c r="K118" s="1567"/>
      <c r="L118" s="1567"/>
      <c r="N118" s="1860" t="s">
        <v>62</v>
      </c>
      <c r="O118" s="1567"/>
      <c r="P118" s="1567"/>
      <c r="Q118" s="1567"/>
      <c r="R118" s="1567"/>
      <c r="S118" s="1567"/>
      <c r="T118" s="1567"/>
      <c r="U118" s="1567"/>
      <c r="V118" s="1567"/>
      <c r="W118" s="1567"/>
      <c r="X118" s="1567"/>
      <c r="Y118" s="1567"/>
      <c r="AA118" s="1860" t="s">
        <v>62</v>
      </c>
      <c r="AB118" s="1567"/>
      <c r="AC118" s="1567"/>
      <c r="AD118" s="1567"/>
      <c r="AE118" s="1567"/>
      <c r="AF118" s="1567"/>
      <c r="AG118" s="1567"/>
      <c r="AH118" s="1567"/>
      <c r="AI118" s="1567"/>
      <c r="AJ118" s="1567"/>
      <c r="AK118" s="1567"/>
      <c r="AL118" s="1567"/>
      <c r="AO118" s="245"/>
      <c r="AP118" s="245"/>
      <c r="AQ118" s="245"/>
      <c r="AR118" s="245"/>
      <c r="AS118" s="245"/>
      <c r="AT118" s="245"/>
    </row>
    <row r="119" spans="1:46">
      <c r="A119" s="1861"/>
      <c r="B119" s="1567"/>
      <c r="C119" s="1567"/>
      <c r="D119" s="1567"/>
      <c r="E119" s="1567"/>
      <c r="F119" s="1567"/>
      <c r="G119" s="1567"/>
      <c r="H119" s="1567"/>
      <c r="I119" s="1567"/>
      <c r="J119" s="1567"/>
      <c r="K119" s="1567"/>
      <c r="L119" s="1567"/>
      <c r="N119" s="1861"/>
      <c r="O119" s="1567"/>
      <c r="P119" s="1567"/>
      <c r="Q119" s="1567"/>
      <c r="R119" s="1567"/>
      <c r="S119" s="1567"/>
      <c r="T119" s="1567"/>
      <c r="U119" s="1567"/>
      <c r="V119" s="1567"/>
      <c r="W119" s="1567"/>
      <c r="X119" s="1567"/>
      <c r="Y119" s="1567"/>
      <c r="AA119" s="1861"/>
      <c r="AB119" s="1567"/>
      <c r="AC119" s="1567"/>
      <c r="AD119" s="1567"/>
      <c r="AE119" s="1567"/>
      <c r="AF119" s="1567"/>
      <c r="AG119" s="1567"/>
      <c r="AH119" s="1567"/>
      <c r="AI119" s="1567"/>
      <c r="AJ119" s="1567"/>
      <c r="AK119" s="1567"/>
      <c r="AL119" s="1567"/>
      <c r="AO119" s="245"/>
      <c r="AP119" s="245"/>
      <c r="AQ119" s="245"/>
      <c r="AR119" s="245"/>
      <c r="AS119" s="245"/>
      <c r="AT119" s="245"/>
    </row>
    <row r="120" spans="1:46">
      <c r="A120" s="2824"/>
      <c r="B120" s="1567"/>
      <c r="C120" s="1567" t="s">
        <v>6945</v>
      </c>
      <c r="D120" s="1567"/>
      <c r="E120" s="1567"/>
      <c r="F120" s="1567"/>
      <c r="G120" s="1567"/>
      <c r="H120" s="1567"/>
      <c r="I120" s="1567"/>
      <c r="J120" s="1567"/>
      <c r="K120" s="1567"/>
      <c r="L120" s="1567"/>
      <c r="N120" s="2824"/>
      <c r="O120" s="1567"/>
      <c r="P120" s="1567" t="s">
        <v>6945</v>
      </c>
      <c r="Q120" s="1567"/>
      <c r="R120" s="1567"/>
      <c r="S120" s="1567"/>
      <c r="T120" s="1567"/>
      <c r="U120" s="1567"/>
      <c r="V120" s="1567"/>
      <c r="W120" s="1567"/>
      <c r="X120" s="1567"/>
      <c r="Y120" s="1567"/>
      <c r="AA120" s="2824"/>
      <c r="AB120" s="1567"/>
      <c r="AC120" s="1567" t="s">
        <v>6945</v>
      </c>
      <c r="AD120" s="1567"/>
      <c r="AE120" s="1567"/>
      <c r="AF120" s="1567"/>
      <c r="AG120" s="1567"/>
      <c r="AH120" s="1567"/>
      <c r="AI120" s="1567"/>
      <c r="AJ120" s="1567"/>
      <c r="AK120" s="1567"/>
      <c r="AL120" s="1567"/>
      <c r="AO120" s="245"/>
      <c r="AP120" s="245"/>
      <c r="AQ120" s="245"/>
      <c r="AR120" s="245"/>
      <c r="AS120" s="245"/>
      <c r="AT120" s="245"/>
    </row>
    <row r="121" spans="1:46">
      <c r="A121" s="2824"/>
      <c r="B121" s="1567"/>
      <c r="C121" s="1567"/>
      <c r="D121" s="1567"/>
      <c r="E121" s="1567"/>
      <c r="F121" s="1567"/>
      <c r="G121" s="1567"/>
      <c r="H121" s="1567"/>
      <c r="I121" s="1567"/>
      <c r="J121" s="1567"/>
      <c r="K121" s="1567"/>
      <c r="L121" s="1567"/>
      <c r="N121" s="2824"/>
      <c r="O121" s="1567"/>
      <c r="P121" s="1567"/>
      <c r="Q121" s="1567"/>
      <c r="R121" s="1567"/>
      <c r="S121" s="1567"/>
      <c r="T121" s="1567"/>
      <c r="U121" s="1567"/>
      <c r="V121" s="1567"/>
      <c r="W121" s="1567"/>
      <c r="X121" s="1567"/>
      <c r="Y121" s="1567"/>
      <c r="AA121" s="2824"/>
      <c r="AB121" s="1567"/>
      <c r="AC121" s="1567"/>
      <c r="AD121" s="1567"/>
      <c r="AE121" s="1567"/>
      <c r="AF121" s="1567"/>
      <c r="AG121" s="1567"/>
      <c r="AH121" s="1567"/>
      <c r="AI121" s="1567"/>
      <c r="AJ121" s="1567"/>
      <c r="AK121" s="1567"/>
      <c r="AL121" s="1567"/>
      <c r="AO121" s="245"/>
      <c r="AP121" s="245"/>
      <c r="AQ121" s="245"/>
      <c r="AR121" s="245"/>
      <c r="AS121" s="245"/>
      <c r="AT121" s="245"/>
    </row>
    <row r="122" spans="1:46">
      <c r="A122" s="2824"/>
      <c r="B122" s="1567"/>
      <c r="C122" s="1567"/>
      <c r="D122" s="1567"/>
      <c r="E122" s="1567"/>
      <c r="F122" s="1567"/>
      <c r="G122" s="1567"/>
      <c r="H122" s="1567"/>
      <c r="I122" s="1567"/>
      <c r="J122" s="1567"/>
      <c r="K122" s="1567"/>
      <c r="L122" s="1567"/>
      <c r="N122" s="2824"/>
      <c r="O122" s="1567"/>
      <c r="P122" s="1567"/>
      <c r="Q122" s="1567"/>
      <c r="R122" s="1567"/>
      <c r="S122" s="1567"/>
      <c r="T122" s="1567"/>
      <c r="U122" s="1567"/>
      <c r="V122" s="1567"/>
      <c r="W122" s="1567"/>
      <c r="X122" s="1567"/>
      <c r="Y122" s="1567"/>
      <c r="AA122" s="2824"/>
      <c r="AB122" s="1567"/>
      <c r="AC122" s="1567"/>
      <c r="AD122" s="1567"/>
      <c r="AE122" s="1567"/>
      <c r="AF122" s="1567"/>
      <c r="AG122" s="1567"/>
      <c r="AH122" s="1567"/>
      <c r="AI122" s="1567"/>
      <c r="AJ122" s="1567"/>
      <c r="AK122" s="1567"/>
      <c r="AL122" s="1567"/>
      <c r="AO122" s="245"/>
      <c r="AP122" s="245"/>
      <c r="AQ122" s="245"/>
      <c r="AR122" s="245"/>
      <c r="AS122" s="245"/>
      <c r="AT122" s="245"/>
    </row>
    <row r="123" spans="1:46">
      <c r="A123" s="2824"/>
      <c r="B123" s="1567"/>
      <c r="C123" s="1567"/>
      <c r="D123" s="1567"/>
      <c r="E123" s="1567"/>
      <c r="F123" s="1567"/>
      <c r="G123" s="1567"/>
      <c r="H123" s="1567"/>
      <c r="I123" s="1567"/>
      <c r="J123" s="1567"/>
      <c r="K123" s="1567"/>
      <c r="L123" s="1567"/>
      <c r="N123" s="2824"/>
      <c r="O123" s="1567"/>
      <c r="P123" s="1567"/>
      <c r="Q123" s="1567"/>
      <c r="R123" s="1567"/>
      <c r="S123" s="1567"/>
      <c r="T123" s="1567"/>
      <c r="U123" s="1567"/>
      <c r="V123" s="1567"/>
      <c r="W123" s="1567"/>
      <c r="X123" s="1567"/>
      <c r="Y123" s="1567"/>
      <c r="AA123" s="2824"/>
      <c r="AB123" s="1567"/>
      <c r="AC123" s="1567"/>
      <c r="AD123" s="1567"/>
      <c r="AE123" s="1567"/>
      <c r="AF123" s="1567"/>
      <c r="AG123" s="1567"/>
      <c r="AH123" s="1567"/>
      <c r="AI123" s="1567"/>
      <c r="AJ123" s="1567"/>
      <c r="AK123" s="1567"/>
      <c r="AL123" s="1567"/>
      <c r="AO123" s="245"/>
      <c r="AP123" s="245"/>
      <c r="AQ123" s="245"/>
      <c r="AR123" s="245"/>
      <c r="AS123" s="245"/>
      <c r="AT123" s="245"/>
    </row>
    <row r="124" spans="1:46">
      <c r="A124" s="2824"/>
      <c r="B124" s="1567"/>
      <c r="C124" s="1567"/>
      <c r="D124" s="1567"/>
      <c r="E124" s="1567"/>
      <c r="F124" s="1567"/>
      <c r="G124" s="1567"/>
      <c r="H124" s="1567"/>
      <c r="I124" s="1567"/>
      <c r="J124" s="1567"/>
      <c r="K124" s="1567"/>
      <c r="L124" s="1567"/>
      <c r="N124" s="2824"/>
      <c r="O124" s="1567"/>
      <c r="P124" s="1567"/>
      <c r="Q124" s="1567"/>
      <c r="R124" s="1567"/>
      <c r="S124" s="1567"/>
      <c r="T124" s="1567"/>
      <c r="U124" s="1567"/>
      <c r="V124" s="1567"/>
      <c r="W124" s="1567"/>
      <c r="X124" s="1567"/>
      <c r="Y124" s="1567"/>
      <c r="AA124" s="2824"/>
      <c r="AB124" s="1567"/>
      <c r="AC124" s="1567"/>
      <c r="AD124" s="1567"/>
      <c r="AE124" s="1567"/>
      <c r="AF124" s="1567"/>
      <c r="AG124" s="1567"/>
      <c r="AH124" s="1567"/>
      <c r="AI124" s="1567"/>
      <c r="AJ124" s="1567"/>
      <c r="AK124" s="1567"/>
      <c r="AL124" s="1567"/>
      <c r="AO124" s="245"/>
      <c r="AP124" s="245"/>
      <c r="AQ124" s="245"/>
      <c r="AR124" s="245"/>
    </row>
    <row r="125" spans="1:46">
      <c r="A125" s="2824"/>
      <c r="B125" s="1567"/>
      <c r="C125" s="1567"/>
      <c r="D125" s="1567"/>
      <c r="E125" s="1567"/>
      <c r="F125" s="1567"/>
      <c r="G125" s="1567"/>
      <c r="H125" s="1567"/>
      <c r="I125" s="1567"/>
      <c r="J125" s="1567"/>
      <c r="K125" s="1567"/>
      <c r="L125" s="1567"/>
      <c r="N125" s="2824"/>
      <c r="O125" s="1567"/>
      <c r="P125" s="1567"/>
      <c r="Q125" s="1567"/>
      <c r="R125" s="1567"/>
      <c r="S125" s="1567"/>
      <c r="T125" s="1567"/>
      <c r="U125" s="1567"/>
      <c r="V125" s="1567"/>
      <c r="W125" s="1567"/>
      <c r="X125" s="1567"/>
      <c r="Y125" s="1567"/>
      <c r="AA125" s="2824"/>
      <c r="AB125" s="1567"/>
      <c r="AC125" s="1567"/>
      <c r="AD125" s="1567"/>
      <c r="AE125" s="1567"/>
      <c r="AF125" s="1567"/>
      <c r="AG125" s="1567"/>
      <c r="AH125" s="1567"/>
      <c r="AI125" s="1567"/>
      <c r="AJ125" s="1567"/>
      <c r="AK125" s="1567"/>
      <c r="AL125" s="1567"/>
      <c r="AO125" s="245"/>
      <c r="AP125" s="245"/>
      <c r="AQ125" s="245"/>
      <c r="AR125" s="245"/>
    </row>
    <row r="126" spans="1:46">
      <c r="A126" s="2824"/>
      <c r="B126" s="1567"/>
      <c r="C126" s="1567"/>
      <c r="D126" s="1567"/>
      <c r="E126" s="1567"/>
      <c r="F126" s="1567"/>
      <c r="G126" s="1567"/>
      <c r="H126" s="1567"/>
      <c r="I126" s="1567"/>
      <c r="J126" s="1567"/>
      <c r="K126" s="1567"/>
      <c r="L126" s="1567"/>
      <c r="N126" s="2824"/>
      <c r="O126" s="1567"/>
      <c r="P126" s="1567"/>
      <c r="Q126" s="1567"/>
      <c r="R126" s="1567"/>
      <c r="S126" s="1567"/>
      <c r="T126" s="1567"/>
      <c r="U126" s="1567"/>
      <c r="V126" s="1567"/>
      <c r="W126" s="1567"/>
      <c r="X126" s="1567"/>
      <c r="Y126" s="1567"/>
      <c r="AA126" s="2824"/>
      <c r="AB126" s="1567"/>
      <c r="AC126" s="1567"/>
      <c r="AD126" s="1567"/>
      <c r="AE126" s="1567"/>
      <c r="AF126" s="1567"/>
      <c r="AG126" s="1567"/>
      <c r="AH126" s="1567"/>
      <c r="AI126" s="1567"/>
      <c r="AJ126" s="1567"/>
      <c r="AK126" s="1567"/>
      <c r="AL126" s="1567"/>
      <c r="AO126" s="245"/>
      <c r="AP126" s="245"/>
      <c r="AQ126" s="245"/>
      <c r="AR126" s="245"/>
      <c r="AS126" s="245"/>
      <c r="AT126" s="245"/>
    </row>
    <row r="127" spans="1:46">
      <c r="A127" s="2824"/>
      <c r="B127" s="1567"/>
      <c r="C127" s="1567"/>
      <c r="D127" s="1567"/>
      <c r="E127" s="1567"/>
      <c r="F127" s="1567"/>
      <c r="G127" s="1567"/>
      <c r="H127" s="1567"/>
      <c r="I127" s="1567"/>
      <c r="J127" s="1567"/>
      <c r="K127" s="1567"/>
      <c r="L127" s="1567"/>
      <c r="N127" s="2824"/>
      <c r="O127" s="1567"/>
      <c r="P127" s="1567"/>
      <c r="Q127" s="1567"/>
      <c r="R127" s="1567"/>
      <c r="S127" s="1567"/>
      <c r="T127" s="1567"/>
      <c r="U127" s="1567"/>
      <c r="V127" s="1567"/>
      <c r="W127" s="1567"/>
      <c r="X127" s="1567"/>
      <c r="Y127" s="1567"/>
      <c r="AA127" s="2824"/>
      <c r="AB127" s="1567"/>
      <c r="AC127" s="1567"/>
      <c r="AD127" s="1567"/>
      <c r="AE127" s="1567"/>
      <c r="AF127" s="1567"/>
      <c r="AG127" s="1567"/>
      <c r="AH127" s="1567"/>
      <c r="AI127" s="1567"/>
      <c r="AJ127" s="1567"/>
      <c r="AK127" s="1567"/>
      <c r="AL127" s="1567"/>
      <c r="AO127" s="245"/>
      <c r="AP127" s="245"/>
      <c r="AQ127" s="245"/>
      <c r="AR127" s="245"/>
      <c r="AS127" s="245"/>
      <c r="AT127" s="245"/>
    </row>
    <row r="128" spans="1:46">
      <c r="A128" s="2824"/>
      <c r="B128" s="1567"/>
      <c r="C128" s="1567"/>
      <c r="D128" s="1567"/>
      <c r="E128" s="1567"/>
      <c r="F128" s="1567"/>
      <c r="G128" s="1567"/>
      <c r="H128" s="1567"/>
      <c r="I128" s="1567"/>
      <c r="J128" s="1567"/>
      <c r="K128" s="1567"/>
      <c r="L128" s="1567"/>
      <c r="N128" s="2824"/>
      <c r="O128" s="1567"/>
      <c r="P128" s="1567"/>
      <c r="Q128" s="1567"/>
      <c r="R128" s="1567"/>
      <c r="S128" s="1567"/>
      <c r="T128" s="1567"/>
      <c r="U128" s="1567"/>
      <c r="V128" s="1567"/>
      <c r="W128" s="1567"/>
      <c r="X128" s="1567"/>
      <c r="Y128" s="1567"/>
      <c r="AA128" s="2824"/>
      <c r="AB128" s="1567"/>
      <c r="AC128" s="1567"/>
      <c r="AD128" s="1567"/>
      <c r="AE128" s="1567"/>
      <c r="AF128" s="1567"/>
      <c r="AG128" s="1567"/>
      <c r="AH128" s="1567"/>
      <c r="AI128" s="1567"/>
      <c r="AJ128" s="1567"/>
      <c r="AK128" s="1567"/>
      <c r="AL128" s="1567"/>
      <c r="AO128" s="245"/>
      <c r="AP128" s="245"/>
      <c r="AQ128" s="245"/>
      <c r="AR128" s="245"/>
      <c r="AS128" s="245"/>
      <c r="AT128" s="245"/>
    </row>
    <row r="129" spans="1:46">
      <c r="A129" s="2824"/>
      <c r="B129" s="1567"/>
      <c r="C129" s="1567"/>
      <c r="D129" s="1567"/>
      <c r="E129" s="1567"/>
      <c r="F129" s="1567"/>
      <c r="G129" s="1567"/>
      <c r="H129" s="1567"/>
      <c r="I129" s="1567"/>
      <c r="J129" s="1567"/>
      <c r="K129" s="1567"/>
      <c r="L129" s="1567"/>
      <c r="N129" s="2824"/>
      <c r="O129" s="1567"/>
      <c r="P129" s="1567"/>
      <c r="Q129" s="1567"/>
      <c r="R129" s="1567"/>
      <c r="S129" s="1567"/>
      <c r="T129" s="1567"/>
      <c r="U129" s="1567"/>
      <c r="V129" s="1567"/>
      <c r="W129" s="1567"/>
      <c r="X129" s="1567"/>
      <c r="Y129" s="1567"/>
      <c r="AA129" s="2824"/>
      <c r="AB129" s="1567"/>
      <c r="AC129" s="1567"/>
      <c r="AD129" s="1567"/>
      <c r="AE129" s="1567"/>
      <c r="AF129" s="1567"/>
      <c r="AG129" s="1567"/>
      <c r="AH129" s="1567"/>
      <c r="AI129" s="1567"/>
      <c r="AJ129" s="1567"/>
      <c r="AK129" s="1567"/>
      <c r="AL129" s="1567"/>
      <c r="AO129" s="245"/>
      <c r="AP129" s="245"/>
      <c r="AQ129" s="245"/>
      <c r="AR129" s="245"/>
      <c r="AS129" s="245"/>
      <c r="AT129" s="245"/>
    </row>
    <row r="130" spans="1:46">
      <c r="A130" s="2824"/>
      <c r="B130" s="1567"/>
      <c r="C130" s="1567"/>
      <c r="D130" s="1567"/>
      <c r="E130" s="1567"/>
      <c r="F130" s="1567"/>
      <c r="G130" s="1567"/>
      <c r="H130" s="1567"/>
      <c r="I130" s="1567"/>
      <c r="J130" s="1567"/>
      <c r="K130" s="1567"/>
      <c r="L130" s="1567"/>
      <c r="N130" s="2824"/>
      <c r="O130" s="1567"/>
      <c r="P130" s="1567"/>
      <c r="Q130" s="1567"/>
      <c r="R130" s="1567"/>
      <c r="S130" s="1567"/>
      <c r="T130" s="1567"/>
      <c r="U130" s="1567"/>
      <c r="V130" s="1567"/>
      <c r="W130" s="1567"/>
      <c r="X130" s="1567"/>
      <c r="Y130" s="1567"/>
      <c r="AA130" s="2824"/>
      <c r="AB130" s="1567"/>
      <c r="AC130" s="1567"/>
      <c r="AD130" s="1567"/>
      <c r="AE130" s="1567"/>
      <c r="AF130" s="1567"/>
      <c r="AG130" s="1567"/>
      <c r="AH130" s="1567"/>
      <c r="AI130" s="1567"/>
      <c r="AJ130" s="1567"/>
      <c r="AK130" s="1567"/>
      <c r="AL130" s="1567"/>
      <c r="AO130" s="245"/>
      <c r="AP130" s="245"/>
      <c r="AQ130" s="245"/>
      <c r="AR130" s="245"/>
      <c r="AS130" s="245"/>
      <c r="AT130" s="245"/>
    </row>
    <row r="131" spans="1:46">
      <c r="A131" s="2824"/>
      <c r="B131" s="1567"/>
      <c r="C131" s="1567"/>
      <c r="D131" s="1567"/>
      <c r="E131" s="1567"/>
      <c r="F131" s="1567"/>
      <c r="G131" s="1567"/>
      <c r="H131" s="1567"/>
      <c r="I131" s="1567"/>
      <c r="J131" s="1567"/>
      <c r="K131" s="1567"/>
      <c r="L131" s="1567"/>
      <c r="N131" s="2824"/>
      <c r="O131" s="1567"/>
      <c r="P131" s="1567"/>
      <c r="Q131" s="1567"/>
      <c r="R131" s="1567"/>
      <c r="S131" s="1567"/>
      <c r="T131" s="1567"/>
      <c r="U131" s="1567"/>
      <c r="V131" s="1567"/>
      <c r="W131" s="1567"/>
      <c r="X131" s="1567"/>
      <c r="Y131" s="1567"/>
      <c r="AA131" s="2824"/>
      <c r="AB131" s="1567"/>
      <c r="AC131" s="1567"/>
      <c r="AD131" s="1567"/>
      <c r="AE131" s="1567"/>
      <c r="AF131" s="1567"/>
      <c r="AG131" s="1567"/>
      <c r="AH131" s="1567"/>
      <c r="AI131" s="1567"/>
      <c r="AJ131" s="1567"/>
      <c r="AK131" s="1567"/>
      <c r="AL131" s="1567"/>
      <c r="AO131" s="245"/>
      <c r="AP131" s="245"/>
      <c r="AQ131" s="245"/>
      <c r="AR131" s="245"/>
      <c r="AS131" s="245"/>
      <c r="AT131" s="245"/>
    </row>
    <row r="132" spans="1:46">
      <c r="A132" s="2824"/>
      <c r="B132" s="1567"/>
      <c r="C132" s="1567"/>
      <c r="D132" s="1567"/>
      <c r="E132" s="1567"/>
      <c r="F132" s="1567"/>
      <c r="G132" s="1567"/>
      <c r="H132" s="1567"/>
      <c r="I132" s="1567"/>
      <c r="J132" s="1567"/>
      <c r="K132" s="1567"/>
      <c r="L132" s="1567"/>
      <c r="N132" s="2824"/>
      <c r="O132" s="1567"/>
      <c r="P132" s="1567"/>
      <c r="Q132" s="1567"/>
      <c r="R132" s="1567"/>
      <c r="S132" s="1567"/>
      <c r="T132" s="1567"/>
      <c r="U132" s="1567"/>
      <c r="V132" s="1567"/>
      <c r="W132" s="1567"/>
      <c r="X132" s="1567"/>
      <c r="Y132" s="1567"/>
      <c r="AA132" s="2824"/>
      <c r="AB132" s="1567"/>
      <c r="AC132" s="1567"/>
      <c r="AD132" s="1567"/>
      <c r="AE132" s="1567"/>
      <c r="AF132" s="1567"/>
      <c r="AG132" s="1567"/>
      <c r="AH132" s="1567"/>
      <c r="AI132" s="1567"/>
      <c r="AJ132" s="1567"/>
      <c r="AK132" s="1567"/>
      <c r="AL132" s="1567"/>
      <c r="AO132" s="245"/>
      <c r="AP132" s="245"/>
      <c r="AQ132" s="245"/>
      <c r="AR132" s="245"/>
      <c r="AS132" s="245"/>
      <c r="AT132" s="245"/>
    </row>
    <row r="133" spans="1:46">
      <c r="A133" s="2824"/>
      <c r="B133" s="1567"/>
      <c r="C133" s="1567"/>
      <c r="D133" s="1567"/>
      <c r="E133" s="1567"/>
      <c r="F133" s="1567"/>
      <c r="G133" s="1567"/>
      <c r="H133" s="1567"/>
      <c r="I133" s="1567"/>
      <c r="J133" s="1567"/>
      <c r="K133" s="1567"/>
      <c r="L133" s="1567"/>
      <c r="N133" s="2824"/>
      <c r="O133" s="1567"/>
      <c r="P133" s="1567"/>
      <c r="Q133" s="1567"/>
      <c r="R133" s="1567"/>
      <c r="S133" s="1567"/>
      <c r="T133" s="1567"/>
      <c r="U133" s="1567"/>
      <c r="V133" s="1567"/>
      <c r="W133" s="1567"/>
      <c r="X133" s="1567"/>
      <c r="Y133" s="1567"/>
      <c r="AA133" s="2824"/>
      <c r="AB133" s="1567"/>
      <c r="AC133" s="1567"/>
      <c r="AD133" s="1567"/>
      <c r="AE133" s="1567"/>
      <c r="AF133" s="1567"/>
      <c r="AG133" s="1567"/>
      <c r="AH133" s="1567"/>
      <c r="AI133" s="1567"/>
      <c r="AJ133" s="1567"/>
      <c r="AK133" s="1567"/>
      <c r="AL133" s="1567"/>
      <c r="AO133" s="245"/>
      <c r="AP133" s="245"/>
      <c r="AQ133" s="245"/>
      <c r="AR133" s="245"/>
      <c r="AS133" s="245"/>
      <c r="AT133" s="245"/>
    </row>
    <row r="134" spans="1:46">
      <c r="A134" s="2824"/>
      <c r="B134" s="1567"/>
      <c r="C134" s="1567"/>
      <c r="D134" s="1567"/>
      <c r="E134" s="1567"/>
      <c r="F134" s="1567"/>
      <c r="G134" s="1567"/>
      <c r="H134" s="1567"/>
      <c r="I134" s="1567"/>
      <c r="J134" s="1567"/>
      <c r="K134" s="1567"/>
      <c r="L134" s="1567"/>
      <c r="N134" s="2824"/>
      <c r="O134" s="1567"/>
      <c r="P134" s="1567"/>
      <c r="Q134" s="1567"/>
      <c r="R134" s="1567"/>
      <c r="S134" s="1567"/>
      <c r="T134" s="1567"/>
      <c r="U134" s="1567"/>
      <c r="V134" s="1567"/>
      <c r="W134" s="1567"/>
      <c r="X134" s="1567"/>
      <c r="Y134" s="1567"/>
      <c r="AA134" s="2824"/>
      <c r="AB134" s="1567"/>
      <c r="AC134" s="1567"/>
      <c r="AD134" s="1567"/>
      <c r="AE134" s="1567"/>
      <c r="AF134" s="1567"/>
      <c r="AG134" s="1567"/>
      <c r="AH134" s="1567"/>
      <c r="AI134" s="1567"/>
      <c r="AJ134" s="1567"/>
      <c r="AK134" s="1567"/>
      <c r="AL134" s="1567"/>
      <c r="AO134" s="245"/>
      <c r="AP134" s="245"/>
      <c r="AQ134" s="245"/>
      <c r="AR134" s="245"/>
      <c r="AS134" s="245"/>
      <c r="AT134" s="245"/>
    </row>
    <row r="135" spans="1:46">
      <c r="A135" s="2824"/>
      <c r="B135" s="1567"/>
      <c r="C135" s="1567"/>
      <c r="D135" s="1567"/>
      <c r="E135" s="1567"/>
      <c r="F135" s="1567"/>
      <c r="G135" s="1567"/>
      <c r="H135" s="1567"/>
      <c r="I135" s="1567"/>
      <c r="J135" s="1567"/>
      <c r="K135" s="1567"/>
      <c r="L135" s="1567"/>
      <c r="N135" s="2824"/>
      <c r="O135" s="1567"/>
      <c r="P135" s="1567"/>
      <c r="Q135" s="1567"/>
      <c r="R135" s="1567"/>
      <c r="S135" s="1567"/>
      <c r="T135" s="1567"/>
      <c r="U135" s="1567"/>
      <c r="V135" s="1567"/>
      <c r="W135" s="1567"/>
      <c r="X135" s="1567"/>
      <c r="Y135" s="1567"/>
      <c r="AA135" s="2824"/>
      <c r="AB135" s="1567"/>
      <c r="AC135" s="1567"/>
      <c r="AD135" s="1567"/>
      <c r="AE135" s="1567"/>
      <c r="AF135" s="1567"/>
      <c r="AG135" s="1567"/>
      <c r="AH135" s="1567"/>
      <c r="AI135" s="1567"/>
      <c r="AJ135" s="1567"/>
      <c r="AK135" s="1567"/>
      <c r="AL135" s="1567"/>
      <c r="AO135" s="245"/>
      <c r="AP135" s="245"/>
      <c r="AQ135" s="245"/>
      <c r="AR135" s="245"/>
      <c r="AS135" s="245"/>
      <c r="AT135" s="245"/>
    </row>
    <row r="136" spans="1:46">
      <c r="A136" s="2824"/>
      <c r="B136" s="1567"/>
      <c r="C136" s="1567"/>
      <c r="D136" s="1567"/>
      <c r="E136" s="1567"/>
      <c r="F136" s="1567"/>
      <c r="G136" s="1567"/>
      <c r="H136" s="1567"/>
      <c r="I136" s="1567"/>
      <c r="J136" s="1567"/>
      <c r="K136" s="1567"/>
      <c r="L136" s="1567"/>
      <c r="N136" s="2824"/>
      <c r="O136" s="1567"/>
      <c r="P136" s="1567"/>
      <c r="Q136" s="1567"/>
      <c r="R136" s="1567"/>
      <c r="S136" s="1567"/>
      <c r="T136" s="1567"/>
      <c r="U136" s="1567"/>
      <c r="V136" s="1567"/>
      <c r="W136" s="1567"/>
      <c r="X136" s="1567"/>
      <c r="Y136" s="1567"/>
      <c r="AA136" s="2824"/>
      <c r="AB136" s="1567"/>
      <c r="AC136" s="1567"/>
      <c r="AD136" s="1567"/>
      <c r="AE136" s="1567"/>
      <c r="AF136" s="1567"/>
      <c r="AG136" s="1567"/>
      <c r="AH136" s="1567"/>
      <c r="AI136" s="1567"/>
      <c r="AJ136" s="1567"/>
      <c r="AK136" s="1567"/>
      <c r="AL136" s="1567"/>
      <c r="AO136" s="245"/>
      <c r="AP136" s="245"/>
      <c r="AQ136" s="245"/>
      <c r="AR136" s="245"/>
      <c r="AS136" s="245"/>
      <c r="AT136" s="245"/>
    </row>
    <row r="137" spans="1:46">
      <c r="A137" s="2824"/>
      <c r="B137" s="1567"/>
      <c r="C137" s="1567"/>
      <c r="D137" s="1567"/>
      <c r="E137" s="1567"/>
      <c r="F137" s="1567"/>
      <c r="G137" s="1567"/>
      <c r="H137" s="1567"/>
      <c r="I137" s="1567"/>
      <c r="J137" s="1567"/>
      <c r="K137" s="1567"/>
      <c r="L137" s="1567"/>
      <c r="N137" s="2824"/>
      <c r="O137" s="1567"/>
      <c r="P137" s="1567"/>
      <c r="Q137" s="1567"/>
      <c r="R137" s="1567"/>
      <c r="S137" s="1567"/>
      <c r="T137" s="1567"/>
      <c r="U137" s="1567"/>
      <c r="V137" s="1567"/>
      <c r="W137" s="1567"/>
      <c r="X137" s="1567"/>
      <c r="Y137" s="1567"/>
      <c r="AA137" s="2824"/>
      <c r="AB137" s="1567"/>
      <c r="AC137" s="1567"/>
      <c r="AD137" s="1567"/>
      <c r="AE137" s="1567"/>
      <c r="AF137" s="1567"/>
      <c r="AG137" s="1567"/>
      <c r="AH137" s="1567"/>
      <c r="AI137" s="1567"/>
      <c r="AJ137" s="1567"/>
      <c r="AK137" s="1567"/>
      <c r="AL137" s="1567"/>
      <c r="AO137" s="245"/>
      <c r="AP137" s="245"/>
      <c r="AQ137" s="245"/>
      <c r="AR137" s="245"/>
      <c r="AS137" s="245"/>
      <c r="AT137" s="245"/>
    </row>
    <row r="138" spans="1:46">
      <c r="A138" s="2824"/>
      <c r="B138" s="1567"/>
      <c r="C138" s="1567"/>
      <c r="D138" s="1567"/>
      <c r="E138" s="1567"/>
      <c r="F138" s="1567"/>
      <c r="G138" s="1567"/>
      <c r="H138" s="1567"/>
      <c r="I138" s="1567"/>
      <c r="J138" s="1567"/>
      <c r="K138" s="1567"/>
      <c r="L138" s="1567"/>
      <c r="N138" s="2824"/>
      <c r="O138" s="1567"/>
      <c r="P138" s="1567"/>
      <c r="Q138" s="1567"/>
      <c r="R138" s="1567"/>
      <c r="S138" s="1567"/>
      <c r="T138" s="1567"/>
      <c r="U138" s="1567"/>
      <c r="V138" s="1567"/>
      <c r="W138" s="1567"/>
      <c r="X138" s="1567"/>
      <c r="Y138" s="1567"/>
      <c r="AA138" s="2824"/>
      <c r="AB138" s="1567"/>
      <c r="AC138" s="1567"/>
      <c r="AD138" s="1567"/>
      <c r="AE138" s="1567"/>
      <c r="AF138" s="1567"/>
      <c r="AG138" s="1567"/>
      <c r="AH138" s="1567"/>
      <c r="AI138" s="1567"/>
      <c r="AJ138" s="1567"/>
      <c r="AK138" s="1567"/>
      <c r="AL138" s="1567"/>
      <c r="AO138" s="245"/>
      <c r="AP138" s="245"/>
      <c r="AQ138" s="245"/>
      <c r="AR138" s="245"/>
      <c r="AS138" s="245"/>
      <c r="AT138" s="245"/>
    </row>
    <row r="139" spans="1:46">
      <c r="A139" s="2824"/>
      <c r="B139" s="1567"/>
      <c r="C139" s="1567"/>
      <c r="D139" s="1567"/>
      <c r="E139" s="1567"/>
      <c r="F139" s="1567"/>
      <c r="G139" s="1567"/>
      <c r="H139" s="1567"/>
      <c r="I139" s="1567"/>
      <c r="J139" s="1567"/>
      <c r="K139" s="1567"/>
      <c r="L139" s="1567"/>
      <c r="N139" s="2824"/>
      <c r="O139" s="1567"/>
      <c r="P139" s="1567"/>
      <c r="Q139" s="1567"/>
      <c r="R139" s="1567"/>
      <c r="S139" s="1567"/>
      <c r="T139" s="1567"/>
      <c r="U139" s="1567"/>
      <c r="V139" s="1567"/>
      <c r="W139" s="1567"/>
      <c r="X139" s="1567"/>
      <c r="Y139" s="1567"/>
      <c r="AA139" s="2824"/>
      <c r="AB139" s="1567"/>
      <c r="AC139" s="1567"/>
      <c r="AD139" s="1567"/>
      <c r="AE139" s="1567"/>
      <c r="AF139" s="1567"/>
      <c r="AG139" s="1567"/>
      <c r="AH139" s="1567"/>
      <c r="AI139" s="1567"/>
      <c r="AJ139" s="1567"/>
      <c r="AK139" s="1567"/>
      <c r="AL139" s="1567"/>
      <c r="AO139" s="245"/>
      <c r="AP139" s="245"/>
      <c r="AQ139" s="245"/>
      <c r="AR139" s="245"/>
      <c r="AS139" s="245"/>
      <c r="AT139" s="245"/>
    </row>
    <row r="140" spans="1:46">
      <c r="A140" s="2824"/>
      <c r="B140" s="1567"/>
      <c r="C140" s="1567"/>
      <c r="D140" s="1567"/>
      <c r="E140" s="1567"/>
      <c r="F140" s="1567"/>
      <c r="G140" s="1567"/>
      <c r="H140" s="1567"/>
      <c r="I140" s="1567"/>
      <c r="J140" s="1567"/>
      <c r="K140" s="1567"/>
      <c r="L140" s="1567"/>
      <c r="N140" s="2824"/>
      <c r="O140" s="1567"/>
      <c r="P140" s="1567"/>
      <c r="Q140" s="1567"/>
      <c r="R140" s="1567"/>
      <c r="S140" s="1567"/>
      <c r="T140" s="1567"/>
      <c r="U140" s="1567"/>
      <c r="V140" s="1567"/>
      <c r="W140" s="1567"/>
      <c r="X140" s="1567"/>
      <c r="Y140" s="1567"/>
      <c r="AA140" s="2824"/>
      <c r="AB140" s="1567"/>
      <c r="AC140" s="1567"/>
      <c r="AD140" s="1567"/>
      <c r="AE140" s="1567"/>
      <c r="AF140" s="1567"/>
      <c r="AG140" s="1567"/>
      <c r="AH140" s="1567"/>
      <c r="AI140" s="1567"/>
      <c r="AJ140" s="1567"/>
      <c r="AK140" s="1567"/>
      <c r="AL140" s="1567"/>
      <c r="AO140" s="245"/>
      <c r="AP140" s="245"/>
      <c r="AQ140" s="245"/>
      <c r="AR140" s="245"/>
      <c r="AS140" s="245"/>
      <c r="AT140" s="245"/>
    </row>
    <row r="141" spans="1:46">
      <c r="A141" s="2824"/>
      <c r="B141" s="1567"/>
      <c r="C141" s="1567"/>
      <c r="D141" s="1567"/>
      <c r="E141" s="1567"/>
      <c r="F141" s="1567"/>
      <c r="G141" s="1567"/>
      <c r="H141" s="1567"/>
      <c r="I141" s="1567"/>
      <c r="J141" s="1567"/>
      <c r="K141" s="1567"/>
      <c r="L141" s="1567"/>
      <c r="N141" s="2824"/>
      <c r="O141" s="1567"/>
      <c r="P141" s="1567"/>
      <c r="Q141" s="1567"/>
      <c r="R141" s="1567"/>
      <c r="S141" s="1567"/>
      <c r="T141" s="1567"/>
      <c r="U141" s="1567"/>
      <c r="V141" s="1567"/>
      <c r="W141" s="1567"/>
      <c r="X141" s="1567"/>
      <c r="Y141" s="1567"/>
      <c r="AA141" s="2824"/>
      <c r="AB141" s="1567"/>
      <c r="AC141" s="1567"/>
      <c r="AD141" s="1567"/>
      <c r="AE141" s="1567"/>
      <c r="AF141" s="1567"/>
      <c r="AG141" s="1567"/>
      <c r="AH141" s="1567"/>
      <c r="AI141" s="1567"/>
      <c r="AJ141" s="1567"/>
      <c r="AK141" s="1567"/>
      <c r="AL141" s="1567"/>
    </row>
    <row r="142" spans="1:46">
      <c r="A142" s="2824"/>
      <c r="B142" s="1567"/>
      <c r="C142" s="1567"/>
      <c r="D142" s="1567"/>
      <c r="E142" s="1567"/>
      <c r="F142" s="1567"/>
      <c r="G142" s="1567"/>
      <c r="H142" s="1567"/>
      <c r="I142" s="1567"/>
      <c r="J142" s="1567"/>
      <c r="K142" s="1567"/>
      <c r="L142" s="1567"/>
      <c r="N142" s="2824"/>
      <c r="O142" s="1567"/>
      <c r="P142" s="1567"/>
      <c r="Q142" s="1567"/>
      <c r="R142" s="1567"/>
      <c r="S142" s="1567"/>
      <c r="T142" s="1567"/>
      <c r="U142" s="1567"/>
      <c r="V142" s="1567"/>
      <c r="W142" s="1567"/>
      <c r="X142" s="1567"/>
      <c r="Y142" s="1567"/>
      <c r="AA142" s="2824"/>
      <c r="AB142" s="1567"/>
      <c r="AC142" s="1567"/>
      <c r="AD142" s="1567"/>
      <c r="AE142" s="1567"/>
      <c r="AF142" s="1567"/>
      <c r="AG142" s="1567"/>
      <c r="AH142" s="1567"/>
      <c r="AI142" s="1567"/>
      <c r="AJ142" s="1567"/>
      <c r="AK142" s="1567"/>
      <c r="AL142" s="1567"/>
    </row>
    <row r="143" spans="1:46">
      <c r="A143" s="2824"/>
      <c r="B143" s="1567"/>
      <c r="C143" s="1567"/>
      <c r="D143" s="1567"/>
      <c r="E143" s="1567"/>
      <c r="F143" s="1567"/>
      <c r="G143" s="1567"/>
      <c r="H143" s="1567"/>
      <c r="I143" s="1567"/>
      <c r="J143" s="1567"/>
      <c r="K143" s="1567"/>
      <c r="L143" s="1567"/>
      <c r="N143" s="2824"/>
      <c r="O143" s="1567"/>
      <c r="P143" s="1567"/>
      <c r="Q143" s="1567"/>
      <c r="R143" s="1567"/>
      <c r="S143" s="1567"/>
      <c r="T143" s="1567"/>
      <c r="U143" s="1567"/>
      <c r="V143" s="1567"/>
      <c r="W143" s="1567"/>
      <c r="X143" s="1567"/>
      <c r="Y143" s="1567"/>
      <c r="AA143" s="2824"/>
      <c r="AB143" s="1567"/>
      <c r="AC143" s="1567"/>
      <c r="AD143" s="1567"/>
      <c r="AE143" s="1567"/>
      <c r="AF143" s="1567"/>
      <c r="AG143" s="1567"/>
      <c r="AH143" s="1567"/>
      <c r="AI143" s="1567"/>
      <c r="AJ143" s="1567"/>
      <c r="AK143" s="1567"/>
      <c r="AL143" s="1567"/>
    </row>
    <row r="144" spans="1:46">
      <c r="A144" s="2824"/>
      <c r="B144" s="1567"/>
      <c r="C144" s="1567"/>
      <c r="D144" s="1567"/>
      <c r="E144" s="1567"/>
      <c r="F144" s="1567"/>
      <c r="G144" s="1567"/>
      <c r="H144" s="1567"/>
      <c r="I144" s="1567"/>
      <c r="J144" s="1567"/>
      <c r="K144" s="1567"/>
      <c r="L144" s="1567"/>
      <c r="N144" s="2824"/>
      <c r="O144" s="1567"/>
      <c r="P144" s="1567"/>
      <c r="Q144" s="1567"/>
      <c r="R144" s="1567"/>
      <c r="S144" s="1567"/>
      <c r="T144" s="1567"/>
      <c r="U144" s="1567"/>
      <c r="V144" s="1567"/>
      <c r="W144" s="1567"/>
      <c r="X144" s="1567"/>
      <c r="Y144" s="1567"/>
      <c r="AA144" s="2824"/>
      <c r="AB144" s="1567"/>
      <c r="AC144" s="1567"/>
      <c r="AD144" s="1567"/>
      <c r="AE144" s="1567"/>
      <c r="AF144" s="1567"/>
      <c r="AG144" s="1567"/>
      <c r="AH144" s="1567"/>
      <c r="AI144" s="1567"/>
      <c r="AJ144" s="1567"/>
      <c r="AK144" s="1567"/>
      <c r="AL144" s="1567"/>
    </row>
    <row r="145" spans="1:38">
      <c r="A145" s="2824"/>
      <c r="B145" s="1567"/>
      <c r="C145" s="1567"/>
      <c r="D145" s="1567"/>
      <c r="E145" s="1567"/>
      <c r="F145" s="1567"/>
      <c r="G145" s="1567"/>
      <c r="H145" s="1567"/>
      <c r="I145" s="1567"/>
      <c r="J145" s="1567"/>
      <c r="K145" s="1567"/>
      <c r="L145" s="1567"/>
      <c r="N145" s="2824"/>
      <c r="O145" s="1567"/>
      <c r="P145" s="1567"/>
      <c r="Q145" s="1567"/>
      <c r="R145" s="1567"/>
      <c r="S145" s="1567"/>
      <c r="T145" s="1567"/>
      <c r="U145" s="1567"/>
      <c r="V145" s="1567"/>
      <c r="W145" s="1567"/>
      <c r="X145" s="1567"/>
      <c r="Y145" s="1567"/>
      <c r="AA145" s="2824"/>
      <c r="AB145" s="1567"/>
      <c r="AC145" s="1567"/>
      <c r="AD145" s="1567"/>
      <c r="AE145" s="1567"/>
      <c r="AF145" s="1567"/>
      <c r="AG145" s="1567"/>
      <c r="AH145" s="1567"/>
      <c r="AI145" s="1567"/>
      <c r="AJ145" s="1567"/>
      <c r="AK145" s="1567"/>
      <c r="AL145" s="1567"/>
    </row>
    <row r="146" spans="1:38">
      <c r="A146" s="2824"/>
      <c r="B146" s="1567"/>
      <c r="C146" s="1567"/>
      <c r="D146" s="1567"/>
      <c r="E146" s="1567"/>
      <c r="F146" s="1567"/>
      <c r="G146" s="1567"/>
      <c r="H146" s="1567"/>
      <c r="I146" s="1567"/>
      <c r="J146" s="1567"/>
      <c r="K146" s="1567"/>
      <c r="L146" s="1567"/>
      <c r="N146" s="2824"/>
      <c r="O146" s="1567"/>
      <c r="P146" s="1567"/>
      <c r="Q146" s="1567"/>
      <c r="R146" s="1567"/>
      <c r="S146" s="1567"/>
      <c r="T146" s="1567"/>
      <c r="U146" s="1567"/>
      <c r="V146" s="1567"/>
      <c r="W146" s="1567"/>
      <c r="X146" s="1567"/>
      <c r="Y146" s="1567"/>
      <c r="AA146" s="2824"/>
      <c r="AB146" s="1567"/>
      <c r="AC146" s="1567"/>
      <c r="AD146" s="1567"/>
      <c r="AE146" s="1567"/>
      <c r="AF146" s="1567"/>
      <c r="AG146" s="1567"/>
      <c r="AH146" s="1567"/>
      <c r="AI146" s="1567"/>
      <c r="AJ146" s="1567"/>
      <c r="AK146" s="1567"/>
      <c r="AL146" s="1567"/>
    </row>
    <row r="147" spans="1:38">
      <c r="A147" s="2824"/>
      <c r="B147" s="1567"/>
      <c r="C147" s="1567"/>
      <c r="D147" s="1567"/>
      <c r="E147" s="1567"/>
      <c r="F147" s="1567"/>
      <c r="G147" s="1567"/>
      <c r="H147" s="1567"/>
      <c r="I147" s="1567"/>
      <c r="J147" s="1567"/>
      <c r="K147" s="1567"/>
      <c r="L147" s="1567"/>
      <c r="N147" s="2824"/>
      <c r="O147" s="1567"/>
      <c r="P147" s="1567"/>
      <c r="Q147" s="1567"/>
      <c r="R147" s="1567"/>
      <c r="S147" s="1567"/>
      <c r="T147" s="1567"/>
      <c r="U147" s="1567"/>
      <c r="V147" s="1567"/>
      <c r="W147" s="1567"/>
      <c r="X147" s="1567"/>
      <c r="Y147" s="1567"/>
      <c r="AA147" s="2824"/>
      <c r="AB147" s="1567"/>
      <c r="AC147" s="1567"/>
      <c r="AD147" s="1567"/>
      <c r="AE147" s="1567"/>
      <c r="AF147" s="1567"/>
      <c r="AG147" s="1567"/>
      <c r="AH147" s="1567"/>
      <c r="AI147" s="1567"/>
      <c r="AJ147" s="1567"/>
      <c r="AK147" s="1567"/>
      <c r="AL147" s="1567"/>
    </row>
    <row r="148" spans="1:38">
      <c r="A148" s="2824"/>
      <c r="B148" s="1567"/>
      <c r="C148" s="1567"/>
      <c r="D148" s="1567"/>
      <c r="E148" s="1567"/>
      <c r="F148" s="1567"/>
      <c r="G148" s="1567"/>
      <c r="H148" s="1567"/>
      <c r="I148" s="1567"/>
      <c r="J148" s="1567"/>
      <c r="K148" s="1567"/>
      <c r="L148" s="1567"/>
      <c r="N148" s="2824"/>
      <c r="O148" s="1567"/>
      <c r="P148" s="1567"/>
      <c r="Q148" s="1567"/>
      <c r="R148" s="1567"/>
      <c r="S148" s="1567"/>
      <c r="T148" s="1567"/>
      <c r="U148" s="1567"/>
      <c r="V148" s="1567"/>
      <c r="W148" s="1567"/>
      <c r="X148" s="1567"/>
      <c r="Y148" s="1567"/>
      <c r="AA148" s="2824"/>
      <c r="AB148" s="1567"/>
      <c r="AC148" s="1567"/>
      <c r="AD148" s="1567"/>
      <c r="AE148" s="1567"/>
      <c r="AF148" s="1567"/>
      <c r="AG148" s="1567"/>
      <c r="AH148" s="1567"/>
      <c r="AI148" s="1567"/>
      <c r="AJ148" s="1567"/>
      <c r="AK148" s="1567"/>
      <c r="AL148" s="1567"/>
    </row>
    <row r="149" spans="1:38">
      <c r="A149" s="2824"/>
      <c r="B149" s="1567"/>
      <c r="C149" s="1567"/>
      <c r="D149" s="1567"/>
      <c r="E149" s="1567"/>
      <c r="F149" s="1567"/>
      <c r="G149" s="1567"/>
      <c r="H149" s="1567"/>
      <c r="I149" s="1567"/>
      <c r="J149" s="1567"/>
      <c r="K149" s="1567"/>
      <c r="L149" s="1567"/>
      <c r="N149" s="2824"/>
      <c r="O149" s="1567"/>
      <c r="P149" s="1567"/>
      <c r="Q149" s="1567"/>
      <c r="R149" s="1567"/>
      <c r="S149" s="1567"/>
      <c r="T149" s="1567"/>
      <c r="U149" s="1567"/>
      <c r="V149" s="1567"/>
      <c r="W149" s="1567"/>
      <c r="X149" s="1567"/>
      <c r="Y149" s="1567"/>
      <c r="AA149" s="2824"/>
      <c r="AB149" s="1567"/>
      <c r="AC149" s="1567"/>
      <c r="AD149" s="1567"/>
      <c r="AE149" s="1567"/>
      <c r="AF149" s="1567"/>
      <c r="AG149" s="1567"/>
      <c r="AH149" s="1567"/>
      <c r="AI149" s="1567"/>
      <c r="AJ149" s="1567"/>
      <c r="AK149" s="1567"/>
      <c r="AL149" s="1567"/>
    </row>
    <row r="150" spans="1:38">
      <c r="A150" s="2824"/>
      <c r="B150" s="1567"/>
      <c r="C150" s="1567"/>
      <c r="D150" s="1567"/>
      <c r="E150" s="1567"/>
      <c r="F150" s="1567"/>
      <c r="G150" s="1567"/>
      <c r="H150" s="1567"/>
      <c r="I150" s="1567"/>
      <c r="J150" s="1567"/>
      <c r="K150" s="1567"/>
      <c r="L150" s="1567"/>
      <c r="N150" s="2824"/>
      <c r="O150" s="1567"/>
      <c r="P150" s="1567"/>
      <c r="Q150" s="1567"/>
      <c r="R150" s="1567"/>
      <c r="S150" s="1567"/>
      <c r="T150" s="1567"/>
      <c r="U150" s="1567"/>
      <c r="V150" s="1567"/>
      <c r="W150" s="1567"/>
      <c r="X150" s="1567"/>
      <c r="Y150" s="1567"/>
      <c r="AA150" s="2824"/>
      <c r="AB150" s="1567"/>
      <c r="AC150" s="1567"/>
      <c r="AD150" s="1567"/>
      <c r="AE150" s="1567"/>
      <c r="AF150" s="1567"/>
      <c r="AG150" s="1567"/>
      <c r="AH150" s="1567"/>
      <c r="AI150" s="1567"/>
      <c r="AJ150" s="1567"/>
      <c r="AK150" s="1567"/>
      <c r="AL150" s="1567"/>
    </row>
    <row r="151" spans="1:38">
      <c r="A151" s="2824"/>
      <c r="B151" s="1567"/>
      <c r="C151" s="1567"/>
      <c r="D151" s="1567"/>
      <c r="E151" s="1567"/>
      <c r="F151" s="1567"/>
      <c r="G151" s="1567"/>
      <c r="H151" s="1567"/>
      <c r="I151" s="1567"/>
      <c r="J151" s="1567"/>
      <c r="K151" s="1567"/>
      <c r="L151" s="1567"/>
      <c r="N151" s="2824"/>
      <c r="O151" s="1567"/>
      <c r="P151" s="1567"/>
      <c r="Q151" s="1567"/>
      <c r="R151" s="1567"/>
      <c r="S151" s="1567"/>
      <c r="T151" s="1567"/>
      <c r="U151" s="1567"/>
      <c r="V151" s="1567"/>
      <c r="W151" s="1567"/>
      <c r="X151" s="1567"/>
      <c r="Y151" s="1567"/>
      <c r="AA151" s="2824"/>
      <c r="AB151" s="1567"/>
      <c r="AC151" s="1567"/>
      <c r="AD151" s="1567"/>
      <c r="AE151" s="1567"/>
      <c r="AF151" s="1567"/>
      <c r="AG151" s="1567"/>
      <c r="AH151" s="1567"/>
      <c r="AI151" s="1567"/>
      <c r="AJ151" s="1567"/>
      <c r="AK151" s="1567"/>
      <c r="AL151" s="1567"/>
    </row>
    <row r="152" spans="1:38">
      <c r="A152" s="2824"/>
      <c r="B152" s="1567"/>
      <c r="C152" s="1567"/>
      <c r="D152" s="1567"/>
      <c r="E152" s="1567"/>
      <c r="F152" s="1567"/>
      <c r="G152" s="1567"/>
      <c r="H152" s="1567"/>
      <c r="I152" s="1567"/>
      <c r="J152" s="1567"/>
      <c r="K152" s="1567"/>
      <c r="L152" s="1567"/>
      <c r="N152" s="2824"/>
      <c r="O152" s="1567"/>
      <c r="P152" s="1567"/>
      <c r="Q152" s="1567"/>
      <c r="R152" s="1567"/>
      <c r="S152" s="1567"/>
      <c r="T152" s="1567"/>
      <c r="U152" s="1567"/>
      <c r="V152" s="1567"/>
      <c r="W152" s="1567"/>
      <c r="X152" s="1567"/>
      <c r="Y152" s="1567"/>
      <c r="AA152" s="2824"/>
      <c r="AB152" s="1567"/>
      <c r="AC152" s="1567"/>
      <c r="AD152" s="1567"/>
      <c r="AE152" s="1567"/>
      <c r="AF152" s="1567"/>
      <c r="AG152" s="1567"/>
      <c r="AH152" s="1567"/>
      <c r="AI152" s="1567"/>
      <c r="AJ152" s="1567"/>
      <c r="AK152" s="1567"/>
      <c r="AL152" s="1567"/>
    </row>
    <row r="153" spans="1:38">
      <c r="A153" s="2824"/>
      <c r="B153" s="1567"/>
      <c r="C153" s="1567"/>
      <c r="D153" s="1567"/>
      <c r="E153" s="1567"/>
      <c r="F153" s="1567"/>
      <c r="G153" s="1567"/>
      <c r="H153" s="1567"/>
      <c r="I153" s="1567"/>
      <c r="J153" s="1567"/>
      <c r="K153" s="1567"/>
      <c r="L153" s="1567"/>
      <c r="N153" s="2824"/>
      <c r="O153" s="1567"/>
      <c r="P153" s="1567"/>
      <c r="Q153" s="1567"/>
      <c r="R153" s="1567"/>
      <c r="S153" s="1567"/>
      <c r="T153" s="1567"/>
      <c r="U153" s="1567"/>
      <c r="V153" s="1567"/>
      <c r="W153" s="1567"/>
      <c r="X153" s="1567"/>
      <c r="Y153" s="1567"/>
      <c r="AA153" s="2824"/>
      <c r="AB153" s="1567"/>
      <c r="AC153" s="1567"/>
      <c r="AD153" s="1567"/>
      <c r="AE153" s="1567"/>
      <c r="AF153" s="1567"/>
      <c r="AG153" s="1567"/>
      <c r="AH153" s="1567"/>
      <c r="AI153" s="1567"/>
      <c r="AJ153" s="1567"/>
      <c r="AK153" s="1567"/>
      <c r="AL153" s="1567"/>
    </row>
  </sheetData>
  <mergeCells count="102">
    <mergeCell ref="AO57:AQ58"/>
    <mergeCell ref="AO65:AQ65"/>
    <mergeCell ref="AO66:AQ66"/>
    <mergeCell ref="AO54:AQ56"/>
    <mergeCell ref="AS18:AT18"/>
    <mergeCell ref="AS20:AT20"/>
    <mergeCell ref="AS23:AT23"/>
    <mergeCell ref="AS25:AT25"/>
    <mergeCell ref="AS26:AT26"/>
    <mergeCell ref="AO46:AQ49"/>
    <mergeCell ref="AS7:AT7"/>
    <mergeCell ref="AS8:AT10"/>
    <mergeCell ref="AS12:AT13"/>
    <mergeCell ref="AS15:AT15"/>
    <mergeCell ref="AS16:AT16"/>
    <mergeCell ref="A2:A4"/>
    <mergeCell ref="B2:AL3"/>
    <mergeCell ref="AG4:AL4"/>
    <mergeCell ref="A6:A7"/>
    <mergeCell ref="B6:K7"/>
    <mergeCell ref="L6:L7"/>
    <mergeCell ref="N6:N7"/>
    <mergeCell ref="O6:X7"/>
    <mergeCell ref="Y6:Y7"/>
    <mergeCell ref="AA6:AA7"/>
    <mergeCell ref="AB6:AK7"/>
    <mergeCell ref="AL6:AL7"/>
    <mergeCell ref="AO6:AQ9"/>
    <mergeCell ref="A8:A41"/>
    <mergeCell ref="K8:L9"/>
    <mergeCell ref="N8:N41"/>
    <mergeCell ref="X8:Y9"/>
    <mergeCell ref="AA8:AA41"/>
    <mergeCell ref="AK8:AL9"/>
    <mergeCell ref="AH9:AH10"/>
    <mergeCell ref="K10:L10"/>
    <mergeCell ref="X10:Y10"/>
    <mergeCell ref="AK10:AL10"/>
    <mergeCell ref="AO10:AQ10"/>
    <mergeCell ref="K11:L11"/>
    <mergeCell ref="AQ11:AQ12"/>
    <mergeCell ref="O13:P13"/>
    <mergeCell ref="AB13:AC13"/>
    <mergeCell ref="AO13:AO14"/>
    <mergeCell ref="AP13:AQ14"/>
    <mergeCell ref="AI9:AI10"/>
    <mergeCell ref="AI46:AI47"/>
    <mergeCell ref="AK48:AL48"/>
    <mergeCell ref="Y43:Y44"/>
    <mergeCell ref="AA43:AA44"/>
    <mergeCell ref="AB43:AK44"/>
    <mergeCell ref="X11:Y11"/>
    <mergeCell ref="AK11:AL11"/>
    <mergeCell ref="AH46:AH47"/>
    <mergeCell ref="K47:L47"/>
    <mergeCell ref="X47:Y47"/>
    <mergeCell ref="AK47:AL47"/>
    <mergeCell ref="K48:L48"/>
    <mergeCell ref="X48:Y48"/>
    <mergeCell ref="AL43:AL44"/>
    <mergeCell ref="AK45:AL46"/>
    <mergeCell ref="K45:L46"/>
    <mergeCell ref="N45:N78"/>
    <mergeCell ref="X45:Y46"/>
    <mergeCell ref="AA45:AA78"/>
    <mergeCell ref="O50:P50"/>
    <mergeCell ref="B43:K44"/>
    <mergeCell ref="L43:L44"/>
    <mergeCell ref="N43:N44"/>
    <mergeCell ref="O43:X44"/>
    <mergeCell ref="AO15:AQ15"/>
    <mergeCell ref="AO16:AQ16"/>
    <mergeCell ref="AO18:AP18"/>
    <mergeCell ref="AN39:AN41"/>
    <mergeCell ref="AO29:AQ29"/>
    <mergeCell ref="AO35:AQ36"/>
    <mergeCell ref="AO37:AQ38"/>
    <mergeCell ref="AO39:AQ40"/>
    <mergeCell ref="AO42:AQ45"/>
    <mergeCell ref="A82:A115"/>
    <mergeCell ref="K82:L83"/>
    <mergeCell ref="H83:H84"/>
    <mergeCell ref="I83:I84"/>
    <mergeCell ref="K84:L84"/>
    <mergeCell ref="K85:L85"/>
    <mergeCell ref="B87:C87"/>
    <mergeCell ref="AB50:AC50"/>
    <mergeCell ref="I9:I10"/>
    <mergeCell ref="V9:V10"/>
    <mergeCell ref="H46:H47"/>
    <mergeCell ref="B13:C13"/>
    <mergeCell ref="U9:U10"/>
    <mergeCell ref="U46:U47"/>
    <mergeCell ref="A80:A81"/>
    <mergeCell ref="B80:K81"/>
    <mergeCell ref="L80:L81"/>
    <mergeCell ref="A45:A78"/>
    <mergeCell ref="B50:C50"/>
    <mergeCell ref="A43:A44"/>
    <mergeCell ref="I46:I47"/>
    <mergeCell ref="V46:V47"/>
    <mergeCell ref="H9:H10"/>
  </mergeCells>
  <pageMargins left="0.11811023622047245" right="0.11811023622047245" top="0.35433070866141736" bottom="0.35433070866141736" header="0.11811023622047245" footer="0.11811023622047245"/>
  <pageSetup paperSize="9" scale="4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59066-9221-495D-BCC7-848537DF5862}">
  <dimension ref="A1:AU192"/>
  <sheetViews>
    <sheetView showZeros="0" topLeftCell="V40" zoomScaleNormal="100" workbookViewId="0">
      <selection activeCell="AR63" sqref="AR63"/>
    </sheetView>
  </sheetViews>
  <sheetFormatPr baseColWidth="10" defaultColWidth="11.42578125" defaultRowHeight="12.75"/>
  <cols>
    <col min="1" max="1" width="3.42578125" style="72" customWidth="1"/>
    <col min="2" max="3" width="7.7109375" style="72" customWidth="1"/>
    <col min="4" max="4" width="1.140625" style="72" customWidth="1"/>
    <col min="5" max="5" width="21.7109375" style="72" customWidth="1"/>
    <col min="6" max="6" width="5.7109375" style="72" customWidth="1"/>
    <col min="7" max="7" width="7.7109375" style="72" customWidth="1"/>
    <col min="8" max="12" width="10.7109375" style="72" customWidth="1"/>
    <col min="13" max="13" width="2.28515625" style="72" customWidth="1"/>
    <col min="14" max="14" width="3.42578125" style="72" customWidth="1"/>
    <col min="15" max="16" width="7.7109375" style="72" customWidth="1"/>
    <col min="17" max="17" width="1.140625" style="72" customWidth="1"/>
    <col min="18" max="18" width="21.7109375" style="72" customWidth="1"/>
    <col min="19" max="19" width="5.7109375" style="72" customWidth="1"/>
    <col min="20" max="20" width="7.7109375" style="72" customWidth="1"/>
    <col min="21" max="25" width="10.7109375" style="72" customWidth="1"/>
    <col min="26" max="26" width="2.28515625" style="72" customWidth="1"/>
    <col min="27" max="27" width="3.42578125" style="72" customWidth="1"/>
    <col min="28" max="29" width="7.7109375" style="72" customWidth="1"/>
    <col min="30" max="30" width="1.140625" style="72" customWidth="1"/>
    <col min="31" max="31" width="21.7109375" style="72" customWidth="1"/>
    <col min="32" max="32" width="5.7109375" style="72" customWidth="1"/>
    <col min="33" max="33" width="7.7109375" style="72" customWidth="1"/>
    <col min="34" max="38" width="10.7109375" style="72" customWidth="1"/>
    <col min="39" max="39" width="1.7109375" style="72" customWidth="1"/>
    <col min="40" max="40" width="11.42578125" style="72"/>
    <col min="41" max="43" width="12.7109375" style="72" customWidth="1"/>
    <col min="44" max="44" width="11.42578125" style="72"/>
    <col min="45" max="46" width="14.7109375" style="72" customWidth="1"/>
    <col min="47" max="16384" width="11.42578125" style="72"/>
  </cols>
  <sheetData>
    <row r="1" spans="1:46" ht="13.5" thickBot="1">
      <c r="AM1" s="1988"/>
      <c r="AN1" s="1988"/>
      <c r="AO1" s="1988"/>
      <c r="AP1" s="1988"/>
      <c r="AQ1" s="1988"/>
      <c r="AR1" s="1988"/>
    </row>
    <row r="2" spans="1:46" ht="15" customHeight="1">
      <c r="A2" s="3281" t="s">
        <v>62</v>
      </c>
      <c r="B2" s="3283" t="s">
        <v>6985</v>
      </c>
      <c r="C2" s="3283"/>
      <c r="D2" s="3283"/>
      <c r="E2" s="3283"/>
      <c r="F2" s="3283"/>
      <c r="G2" s="3283"/>
      <c r="H2" s="3283"/>
      <c r="I2" s="3283"/>
      <c r="J2" s="3283"/>
      <c r="K2" s="3283"/>
      <c r="L2" s="3283"/>
      <c r="M2" s="3283"/>
      <c r="N2" s="3283"/>
      <c r="O2" s="3283"/>
      <c r="P2" s="3283"/>
      <c r="Q2" s="3283"/>
      <c r="R2" s="3283"/>
      <c r="S2" s="3283"/>
      <c r="T2" s="3283"/>
      <c r="U2" s="3283"/>
      <c r="V2" s="3283"/>
      <c r="W2" s="3283"/>
      <c r="X2" s="3283"/>
      <c r="Y2" s="3283"/>
      <c r="Z2" s="3283"/>
      <c r="AA2" s="3283"/>
      <c r="AB2" s="3283"/>
      <c r="AC2" s="3283"/>
      <c r="AD2" s="3283"/>
      <c r="AE2" s="3283"/>
      <c r="AF2" s="3283"/>
      <c r="AG2" s="3283"/>
      <c r="AH2" s="3283"/>
      <c r="AI2" s="3283"/>
      <c r="AJ2" s="3283"/>
      <c r="AK2" s="3283"/>
      <c r="AL2" s="3284"/>
      <c r="AM2" s="1988"/>
      <c r="AN2" s="1988"/>
      <c r="AO2" s="1988"/>
      <c r="AP2" s="1988"/>
      <c r="AQ2" s="1988"/>
      <c r="AR2" s="1988"/>
    </row>
    <row r="3" spans="1:46" ht="15" customHeight="1">
      <c r="A3" s="3282"/>
      <c r="B3" s="3285"/>
      <c r="C3" s="3285"/>
      <c r="D3" s="3285"/>
      <c r="E3" s="3285"/>
      <c r="F3" s="3285"/>
      <c r="G3" s="3285"/>
      <c r="H3" s="3285"/>
      <c r="I3" s="3285"/>
      <c r="J3" s="3285"/>
      <c r="K3" s="3285"/>
      <c r="L3" s="3285"/>
      <c r="M3" s="3285"/>
      <c r="N3" s="3285"/>
      <c r="O3" s="3285"/>
      <c r="P3" s="3285"/>
      <c r="Q3" s="3285"/>
      <c r="R3" s="3285"/>
      <c r="S3" s="3285"/>
      <c r="T3" s="3285"/>
      <c r="U3" s="3285"/>
      <c r="V3" s="3285"/>
      <c r="W3" s="3285"/>
      <c r="X3" s="3285"/>
      <c r="Y3" s="3285"/>
      <c r="Z3" s="3285"/>
      <c r="AA3" s="3285"/>
      <c r="AB3" s="3285"/>
      <c r="AC3" s="3285"/>
      <c r="AD3" s="3285"/>
      <c r="AE3" s="3285"/>
      <c r="AF3" s="3285"/>
      <c r="AG3" s="3285"/>
      <c r="AH3" s="3285"/>
      <c r="AI3" s="3285"/>
      <c r="AJ3" s="3285"/>
      <c r="AK3" s="3285"/>
      <c r="AL3" s="3286"/>
      <c r="AM3" s="1988"/>
      <c r="AN3" s="1988"/>
      <c r="AO3" s="1988"/>
      <c r="AP3" s="1988"/>
      <c r="AQ3" s="1988"/>
      <c r="AR3" s="1988"/>
    </row>
    <row r="4" spans="1:46" ht="15" customHeight="1">
      <c r="A4" s="3282"/>
      <c r="B4" s="2848" t="s">
        <v>6973</v>
      </c>
      <c r="C4" s="2377"/>
      <c r="D4" s="2377"/>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7"/>
      <c r="AG4" s="2377"/>
      <c r="AH4" s="2377"/>
      <c r="AI4" s="2377"/>
      <c r="AJ4" s="2377"/>
      <c r="AK4" s="2377"/>
      <c r="AL4" s="2378"/>
      <c r="AM4" s="1988"/>
      <c r="AN4" s="1988"/>
      <c r="AO4" s="1988"/>
      <c r="AP4" s="1988"/>
      <c r="AQ4" s="1988"/>
      <c r="AR4" s="1988"/>
    </row>
    <row r="5" spans="1:46" ht="15" customHeight="1">
      <c r="A5" s="3282"/>
      <c r="B5" s="2847" t="s">
        <v>7094</v>
      </c>
      <c r="C5" s="2377"/>
      <c r="D5" s="2377"/>
      <c r="E5" s="2377"/>
      <c r="F5" s="2377"/>
      <c r="G5" s="2377"/>
      <c r="H5" s="2377"/>
      <c r="I5" s="2377"/>
      <c r="J5" s="2377"/>
      <c r="K5" s="2377"/>
      <c r="L5" s="2377"/>
      <c r="M5" s="2377"/>
      <c r="N5" s="2377"/>
      <c r="O5" s="2377"/>
      <c r="P5" s="2377"/>
      <c r="Q5" s="2377"/>
      <c r="R5" s="2377"/>
      <c r="S5" s="2377"/>
      <c r="T5" s="2377"/>
      <c r="U5" s="2377"/>
      <c r="V5" s="2377"/>
      <c r="W5" s="2377"/>
      <c r="X5" s="2377"/>
      <c r="Y5" s="2377"/>
      <c r="Z5" s="2377"/>
      <c r="AA5" s="2377"/>
      <c r="AB5" s="2377"/>
      <c r="AC5" s="2377"/>
      <c r="AD5" s="2377"/>
      <c r="AE5" s="2377"/>
      <c r="AF5" s="2377"/>
      <c r="AG5" s="2377"/>
      <c r="AH5" s="2377"/>
      <c r="AI5" s="2377"/>
      <c r="AJ5" s="2377"/>
      <c r="AK5" s="2377"/>
      <c r="AL5" s="2378"/>
      <c r="AM5" s="1988"/>
      <c r="AN5" s="1988"/>
      <c r="AO5" s="1988"/>
      <c r="AP5" s="1988"/>
      <c r="AQ5" s="1988"/>
      <c r="AR5" s="1988"/>
    </row>
    <row r="6" spans="1:46" ht="15" customHeight="1">
      <c r="A6" s="3282"/>
      <c r="B6" s="2847" t="s">
        <v>6979</v>
      </c>
      <c r="C6" s="2377"/>
      <c r="D6" s="2377"/>
      <c r="E6" s="2377"/>
      <c r="F6" s="2377"/>
      <c r="G6" s="2377"/>
      <c r="H6" s="2377"/>
      <c r="I6" s="2377"/>
      <c r="J6" s="2377"/>
      <c r="K6" s="2377"/>
      <c r="L6" s="2377"/>
      <c r="M6" s="2377"/>
      <c r="N6" s="2377"/>
      <c r="O6" s="2377"/>
      <c r="P6" s="2377"/>
      <c r="Q6" s="2377"/>
      <c r="R6" s="2377"/>
      <c r="S6" s="2377"/>
      <c r="T6" s="2377"/>
      <c r="U6" s="2377"/>
      <c r="V6" s="2377"/>
      <c r="W6" s="2377"/>
      <c r="X6" s="2377"/>
      <c r="Y6" s="2377"/>
      <c r="Z6" s="2377"/>
      <c r="AA6" s="2377"/>
      <c r="AB6" s="2377"/>
      <c r="AC6" s="2377"/>
      <c r="AD6" s="2377"/>
      <c r="AE6" s="2377"/>
      <c r="AF6" s="2377"/>
      <c r="AG6" s="2377"/>
      <c r="AH6" s="2377"/>
      <c r="AI6" s="2377"/>
      <c r="AJ6" s="2377"/>
      <c r="AK6" s="2377"/>
      <c r="AL6" s="2378"/>
      <c r="AM6" s="1988"/>
      <c r="AN6" s="1988"/>
      <c r="AO6" s="1988"/>
      <c r="AP6" s="1988"/>
      <c r="AQ6" s="1988"/>
      <c r="AR6" s="1988"/>
    </row>
    <row r="7" spans="1:46" ht="15" customHeight="1">
      <c r="A7" s="3282"/>
      <c r="B7" s="2847" t="s">
        <v>6980</v>
      </c>
      <c r="C7" s="2377"/>
      <c r="D7" s="2377"/>
      <c r="E7" s="2377"/>
      <c r="F7" s="2377"/>
      <c r="G7" s="2377"/>
      <c r="H7" s="2377"/>
      <c r="I7" s="2377"/>
      <c r="J7" s="2377"/>
      <c r="K7" s="2377"/>
      <c r="L7" s="2377"/>
      <c r="M7" s="2377"/>
      <c r="N7" s="2377"/>
      <c r="O7" s="2377"/>
      <c r="P7" s="2377"/>
      <c r="Q7" s="2377"/>
      <c r="R7" s="2377"/>
      <c r="S7" s="2377"/>
      <c r="T7" s="2377"/>
      <c r="U7" s="2377"/>
      <c r="V7" s="2377"/>
      <c r="W7" s="2377"/>
      <c r="X7" s="2377"/>
      <c r="Y7" s="2377"/>
      <c r="Z7" s="2377"/>
      <c r="AA7" s="2377"/>
      <c r="AB7" s="2377"/>
      <c r="AC7" s="2377"/>
      <c r="AD7" s="2377"/>
      <c r="AE7" s="2377"/>
      <c r="AF7" s="2377"/>
      <c r="AG7" s="2377"/>
      <c r="AH7" s="2377"/>
      <c r="AI7" s="2377"/>
      <c r="AJ7" s="2377"/>
      <c r="AK7" s="2377"/>
      <c r="AL7" s="2378"/>
      <c r="AM7" s="1988"/>
      <c r="AN7" s="1988"/>
      <c r="AO7" s="1988"/>
      <c r="AP7" s="1988"/>
      <c r="AQ7" s="1988"/>
      <c r="AR7" s="1988"/>
    </row>
    <row r="8" spans="1:46" ht="15" customHeight="1">
      <c r="A8" s="3282"/>
      <c r="B8" s="2847" t="s">
        <v>7095</v>
      </c>
      <c r="C8" s="2377"/>
      <c r="D8" s="2377"/>
      <c r="E8" s="2377"/>
      <c r="F8" s="2377"/>
      <c r="G8" s="2377"/>
      <c r="H8" s="2377"/>
      <c r="I8" s="2377"/>
      <c r="J8" s="2377"/>
      <c r="K8" s="2377"/>
      <c r="L8" s="2377"/>
      <c r="M8" s="2377"/>
      <c r="N8" s="2377"/>
      <c r="O8" s="2377"/>
      <c r="P8" s="2377"/>
      <c r="Q8" s="2377"/>
      <c r="R8" s="2377"/>
      <c r="S8" s="2377"/>
      <c r="T8" s="2377"/>
      <c r="U8" s="2377"/>
      <c r="V8" s="2377"/>
      <c r="W8" s="2377"/>
      <c r="X8" s="2377"/>
      <c r="Y8" s="2377"/>
      <c r="Z8" s="2377"/>
      <c r="AA8" s="2377"/>
      <c r="AB8" s="2377"/>
      <c r="AC8" s="2377"/>
      <c r="AD8" s="2377"/>
      <c r="AE8" s="2377"/>
      <c r="AF8" s="2377"/>
      <c r="AG8" s="2377"/>
      <c r="AH8" s="2377"/>
      <c r="AI8" s="2377"/>
      <c r="AJ8" s="2377"/>
      <c r="AK8" s="2377"/>
      <c r="AL8" s="2378"/>
      <c r="AM8" s="1988"/>
      <c r="AN8" s="1988"/>
      <c r="AO8" s="1988"/>
      <c r="AP8" s="1988"/>
      <c r="AQ8" s="1988"/>
      <c r="AR8" s="1988"/>
    </row>
    <row r="9" spans="1:46" ht="15" customHeight="1">
      <c r="A9" s="3282"/>
      <c r="B9" s="2847" t="s">
        <v>6983</v>
      </c>
      <c r="C9" s="2377"/>
      <c r="D9" s="2377"/>
      <c r="E9" s="2377"/>
      <c r="F9" s="2377"/>
      <c r="G9" s="2377"/>
      <c r="H9" s="2377"/>
      <c r="I9" s="2377"/>
      <c r="J9" s="2377"/>
      <c r="K9" s="2377"/>
      <c r="L9" s="2377"/>
      <c r="M9" s="2377"/>
      <c r="N9" s="2377"/>
      <c r="O9" s="2377"/>
      <c r="P9" s="2377"/>
      <c r="Q9" s="2377"/>
      <c r="R9" s="2377"/>
      <c r="S9" s="2377"/>
      <c r="T9" s="2377"/>
      <c r="U9" s="2377"/>
      <c r="V9" s="2377"/>
      <c r="W9" s="2377"/>
      <c r="X9" s="2377"/>
      <c r="Y9" s="2377"/>
      <c r="Z9" s="2377"/>
      <c r="AA9" s="2377"/>
      <c r="AB9" s="2377"/>
      <c r="AC9" s="2377"/>
      <c r="AD9" s="2377"/>
      <c r="AE9" s="2377"/>
      <c r="AF9" s="2377"/>
      <c r="AG9" s="2377"/>
      <c r="AH9" s="2377"/>
      <c r="AI9" s="2377"/>
      <c r="AJ9" s="2377"/>
      <c r="AK9" s="2377"/>
      <c r="AL9" s="2378"/>
      <c r="AM9" s="1988"/>
      <c r="AN9" s="1988"/>
      <c r="AO9" s="1988"/>
      <c r="AP9" s="1988"/>
      <c r="AQ9" s="1988"/>
      <c r="AR9" s="1988"/>
    </row>
    <row r="10" spans="1:46" ht="15" customHeight="1">
      <c r="A10" s="3282"/>
      <c r="B10" s="2845" t="s">
        <v>6982</v>
      </c>
      <c r="C10" s="2849"/>
      <c r="D10" s="2849"/>
      <c r="E10" s="2849"/>
      <c r="F10" s="2849"/>
      <c r="G10" s="2849"/>
      <c r="H10" s="2849"/>
      <c r="I10" s="2849"/>
      <c r="J10" s="2849"/>
      <c r="K10" s="2849"/>
      <c r="L10" s="2850"/>
      <c r="M10" s="2850"/>
      <c r="N10" s="2850"/>
      <c r="O10" s="2850"/>
      <c r="P10" s="2850"/>
      <c r="Q10" s="2850"/>
      <c r="R10" s="2850"/>
      <c r="S10" s="2850"/>
      <c r="T10" s="2850"/>
      <c r="U10" s="2850"/>
      <c r="V10" s="2850"/>
      <c r="W10" s="2850"/>
      <c r="X10" s="2850"/>
      <c r="Y10" s="2850"/>
      <c r="Z10" s="2377"/>
      <c r="AA10" s="2377"/>
      <c r="AB10" s="2377"/>
      <c r="AC10" s="2377"/>
      <c r="AD10" s="2377"/>
      <c r="AE10" s="2377"/>
      <c r="AF10" s="2377"/>
      <c r="AG10" s="2377"/>
      <c r="AH10" s="2377"/>
      <c r="AI10" s="2377"/>
      <c r="AJ10" s="2377"/>
      <c r="AK10" s="2377"/>
      <c r="AL10" s="2378"/>
      <c r="AM10" s="1988"/>
      <c r="AN10" s="1988"/>
      <c r="AO10" s="1988"/>
      <c r="AP10" s="1988"/>
      <c r="AQ10" s="1988"/>
      <c r="AR10" s="1988"/>
    </row>
    <row r="11" spans="1:46" ht="15" customHeight="1" thickBot="1">
      <c r="A11" s="3282"/>
      <c r="B11" s="2852" t="s">
        <v>6984</v>
      </c>
      <c r="C11" s="2049"/>
      <c r="D11" s="2049"/>
      <c r="E11" s="2049"/>
      <c r="F11" s="2049"/>
      <c r="G11" s="2049"/>
      <c r="H11" s="2049"/>
      <c r="I11" s="2049"/>
      <c r="J11" s="2049"/>
      <c r="K11" s="2049"/>
      <c r="L11" s="2851"/>
      <c r="M11" s="2851"/>
      <c r="N11" s="2851"/>
      <c r="O11" s="2851"/>
      <c r="P11" s="2851"/>
      <c r="Q11" s="2851"/>
      <c r="R11" s="2851"/>
      <c r="S11" s="2851"/>
      <c r="T11" s="2851"/>
      <c r="U11" s="2851"/>
      <c r="V11" s="2851"/>
      <c r="W11" s="2851"/>
      <c r="X11" s="2851"/>
      <c r="Y11" s="2851"/>
      <c r="Z11" s="1857"/>
      <c r="AA11" s="1857"/>
      <c r="AB11" s="1857"/>
      <c r="AC11" s="1857"/>
      <c r="AD11" s="1857"/>
      <c r="AE11" s="1857"/>
      <c r="AF11" s="1858" t="s">
        <v>0</v>
      </c>
      <c r="AG11" s="3287">
        <f ca="1">NOW()</f>
        <v>44676.419863541669</v>
      </c>
      <c r="AH11" s="3287"/>
      <c r="AI11" s="3287"/>
      <c r="AJ11" s="3287"/>
      <c r="AK11" s="3287"/>
      <c r="AL11" s="3288"/>
      <c r="AM11" s="1988"/>
      <c r="AN11" s="1988"/>
      <c r="AO11" s="1988"/>
      <c r="AP11" s="1988"/>
      <c r="AQ11" s="1988"/>
      <c r="AR11" s="1988"/>
    </row>
    <row r="12" spans="1:46" ht="15" customHeight="1" thickBot="1">
      <c r="B12" s="1922" t="s">
        <v>127</v>
      </c>
      <c r="C12" s="1923" t="str">
        <f ca="1">CELL("nomfichier")</f>
        <v>E:\0-UPRT\1-UPRT.FR-SITE-WEB\ff-fiches-fabrications\ff-fiches-fabrication-maj-08-2020\12.colonnes\[FP.12.colonnes.B.xlsx]Nota</v>
      </c>
      <c r="D12" s="1923"/>
      <c r="E12" s="2075"/>
      <c r="F12" s="2075"/>
      <c r="G12" s="2075"/>
      <c r="H12" s="2075"/>
      <c r="I12" s="2075"/>
      <c r="J12" s="2075"/>
      <c r="K12" s="2075"/>
      <c r="L12" s="2075"/>
      <c r="M12" s="2077"/>
      <c r="O12" s="1922" t="s">
        <v>127</v>
      </c>
      <c r="P12" s="1923" t="str">
        <f ca="1">CELL("nomfichier")</f>
        <v>E:\0-UPRT\1-UPRT.FR-SITE-WEB\ff-fiches-fabrications\ff-fiches-fabrication-maj-08-2020\12.colonnes\[FP.12.colonnes.B.xlsx]Nota</v>
      </c>
      <c r="Q12" s="1923"/>
      <c r="R12" s="2075"/>
      <c r="S12" s="2075"/>
      <c r="T12" s="2075"/>
      <c r="U12" s="2075"/>
      <c r="V12" s="2075"/>
      <c r="W12" s="2075"/>
      <c r="X12" s="2075"/>
      <c r="Y12" s="2075"/>
      <c r="Z12" s="2077"/>
      <c r="AB12" s="1922" t="s">
        <v>127</v>
      </c>
      <c r="AC12" s="1923" t="str">
        <f ca="1">CELL("nomfichier")</f>
        <v>E:\0-UPRT\1-UPRT.FR-SITE-WEB\ff-fiches-fabrications\ff-fiches-fabrication-maj-08-2020\12.colonnes\[FP.12.colonnes.B.xlsx]Nota</v>
      </c>
      <c r="AD12" s="1923"/>
      <c r="AE12" s="2075"/>
      <c r="AF12" s="2075"/>
      <c r="AG12" s="2075"/>
      <c r="AH12" s="2075"/>
      <c r="AI12" s="2075"/>
      <c r="AJ12" s="2075"/>
      <c r="AK12" s="2075"/>
      <c r="AL12" s="2075"/>
      <c r="AM12" s="1988"/>
      <c r="AN12" s="1988"/>
      <c r="AO12" s="1988"/>
      <c r="AP12" s="1988"/>
      <c r="AQ12" s="1988"/>
      <c r="AR12" s="1988"/>
    </row>
    <row r="13" spans="1:46" s="245" customFormat="1" ht="15" customHeight="1">
      <c r="A13" s="3266" t="s">
        <v>62</v>
      </c>
      <c r="B13" s="3238" t="s">
        <v>311</v>
      </c>
      <c r="C13" s="3238"/>
      <c r="D13" s="3238"/>
      <c r="E13" s="3238"/>
      <c r="F13" s="3238"/>
      <c r="G13" s="3238"/>
      <c r="H13" s="3238"/>
      <c r="I13" s="3238"/>
      <c r="J13" s="3238"/>
      <c r="K13" s="3238"/>
      <c r="L13" s="3240" t="s">
        <v>6974</v>
      </c>
      <c r="M13" s="1931"/>
      <c r="N13" s="3266" t="s">
        <v>62</v>
      </c>
      <c r="O13" s="3238" t="s">
        <v>7091</v>
      </c>
      <c r="P13" s="3238"/>
      <c r="Q13" s="3238"/>
      <c r="R13" s="3238"/>
      <c r="S13" s="3238"/>
      <c r="T13" s="3238"/>
      <c r="U13" s="3238"/>
      <c r="V13" s="3238"/>
      <c r="W13" s="3238"/>
      <c r="X13" s="3238"/>
      <c r="Y13" s="3240" t="s">
        <v>6975</v>
      </c>
      <c r="Z13" s="1931"/>
      <c r="AA13" s="3266" t="s">
        <v>62</v>
      </c>
      <c r="AB13" s="3238" t="s">
        <v>7088</v>
      </c>
      <c r="AC13" s="3238"/>
      <c r="AD13" s="3238"/>
      <c r="AE13" s="3238"/>
      <c r="AF13" s="3238"/>
      <c r="AG13" s="3238"/>
      <c r="AH13" s="3238"/>
      <c r="AI13" s="3238"/>
      <c r="AJ13" s="3238"/>
      <c r="AK13" s="3238"/>
      <c r="AL13" s="3240" t="s">
        <v>6976</v>
      </c>
      <c r="AN13" s="1988"/>
      <c r="AO13" s="3246" t="s">
        <v>6747</v>
      </c>
      <c r="AP13" s="3247"/>
      <c r="AQ13" s="3248"/>
      <c r="AR13" s="2023"/>
      <c r="AS13" s="3221" t="s">
        <v>7307</v>
      </c>
      <c r="AT13" s="3222"/>
    </row>
    <row r="14" spans="1:46" s="245" customFormat="1" ht="15" customHeight="1">
      <c r="A14" s="3446"/>
      <c r="B14" s="3239"/>
      <c r="C14" s="3239"/>
      <c r="D14" s="3239"/>
      <c r="E14" s="3239"/>
      <c r="F14" s="3239"/>
      <c r="G14" s="3239"/>
      <c r="H14" s="3239"/>
      <c r="I14" s="3239"/>
      <c r="J14" s="3239"/>
      <c r="K14" s="3239"/>
      <c r="L14" s="3325"/>
      <c r="N14" s="3446"/>
      <c r="O14" s="3239"/>
      <c r="P14" s="3239"/>
      <c r="Q14" s="3239"/>
      <c r="R14" s="3239"/>
      <c r="S14" s="3239"/>
      <c r="T14" s="3239"/>
      <c r="U14" s="3239"/>
      <c r="V14" s="3239"/>
      <c r="W14" s="3239"/>
      <c r="X14" s="3239"/>
      <c r="Y14" s="3325"/>
      <c r="AA14" s="3446"/>
      <c r="AB14" s="3239"/>
      <c r="AC14" s="3239"/>
      <c r="AD14" s="3239"/>
      <c r="AE14" s="3239"/>
      <c r="AF14" s="3239"/>
      <c r="AG14" s="3239"/>
      <c r="AH14" s="3239"/>
      <c r="AI14" s="3239"/>
      <c r="AJ14" s="3239"/>
      <c r="AK14" s="3239"/>
      <c r="AL14" s="3325"/>
      <c r="AN14" s="1987"/>
      <c r="AO14" s="3249"/>
      <c r="AP14" s="3250"/>
      <c r="AQ14" s="3251"/>
      <c r="AR14" s="2023"/>
      <c r="AS14" s="3306" t="s">
        <v>7308</v>
      </c>
      <c r="AT14" s="3306"/>
    </row>
    <row r="15" spans="1:46" s="245" customFormat="1" ht="15" customHeight="1">
      <c r="A15" s="3536" t="str">
        <f>B13</f>
        <v>ESTOUFFADE DE BŒUF BOURGUIGNONNE</v>
      </c>
      <c r="B15" s="1924" t="s">
        <v>6748</v>
      </c>
      <c r="C15" s="1925" t="s">
        <v>6965</v>
      </c>
      <c r="D15" s="1925"/>
      <c r="E15" s="1925"/>
      <c r="F15" s="1925"/>
      <c r="G15" s="1926"/>
      <c r="H15" s="2999"/>
      <c r="I15" s="2878" t="s">
        <v>6808</v>
      </c>
      <c r="J15" s="1914"/>
      <c r="K15" s="3279" t="s">
        <v>6963</v>
      </c>
      <c r="L15" s="3280"/>
      <c r="N15" s="3536" t="str">
        <f>O13</f>
        <v>ESTOUFFADE DE BŒUF BOURGUIGNONNE - CUISSON VIANDE</v>
      </c>
      <c r="O15" s="1924" t="s">
        <v>6748</v>
      </c>
      <c r="P15" s="1925" t="s">
        <v>6965</v>
      </c>
      <c r="Q15" s="1925"/>
      <c r="R15" s="1925"/>
      <c r="S15" s="1925"/>
      <c r="T15" s="1926"/>
      <c r="U15" s="2877" t="s">
        <v>6808</v>
      </c>
      <c r="V15" s="2878" t="s">
        <v>6808</v>
      </c>
      <c r="W15" s="1914"/>
      <c r="X15" s="3279" t="s">
        <v>6963</v>
      </c>
      <c r="Y15" s="3280"/>
      <c r="AA15" s="3536" t="str">
        <f>AB13</f>
        <v>ESTOUFFADE DE BŒUF BOURGUIGNONNE matériels</v>
      </c>
      <c r="AB15" s="1924" t="s">
        <v>6748</v>
      </c>
      <c r="AC15" s="1994" t="s">
        <v>6965</v>
      </c>
      <c r="AD15" s="1925"/>
      <c r="AE15" s="1925"/>
      <c r="AF15" s="1925"/>
      <c r="AG15" s="1926"/>
      <c r="AH15" s="2877" t="s">
        <v>6808</v>
      </c>
      <c r="AI15" s="2878"/>
      <c r="AJ15" s="1914"/>
      <c r="AK15" s="3279" t="s">
        <v>6963</v>
      </c>
      <c r="AL15" s="3280"/>
      <c r="AN15" s="1987"/>
      <c r="AO15" s="3249"/>
      <c r="AP15" s="3250"/>
      <c r="AQ15" s="3251"/>
      <c r="AR15" s="2023"/>
      <c r="AS15" s="3307" t="s">
        <v>7309</v>
      </c>
      <c r="AT15" s="3308"/>
    </row>
    <row r="16" spans="1:46" s="245" customFormat="1" ht="15" customHeight="1">
      <c r="A16" s="3536"/>
      <c r="B16" s="1927" t="s">
        <v>6806</v>
      </c>
      <c r="C16" s="1928"/>
      <c r="D16" s="1928"/>
      <c r="E16" s="1914"/>
      <c r="F16" s="1914"/>
      <c r="G16" s="1977"/>
      <c r="H16" s="3252">
        <v>200</v>
      </c>
      <c r="I16" s="2941" t="str">
        <f>C17</f>
        <v>Portions Adulte</v>
      </c>
      <c r="J16" s="3000"/>
      <c r="K16" s="3556"/>
      <c r="L16" s="3557"/>
      <c r="N16" s="3536"/>
      <c r="O16" s="1927" t="s">
        <v>6806</v>
      </c>
      <c r="P16" s="1928"/>
      <c r="Q16" s="1928"/>
      <c r="R16" s="1914"/>
      <c r="S16" s="1914"/>
      <c r="T16" s="1977"/>
      <c r="U16" s="3252">
        <v>200</v>
      </c>
      <c r="V16" s="3572" t="str">
        <f>P17</f>
        <v>Portions Adulte</v>
      </c>
      <c r="W16" s="3572"/>
      <c r="X16" s="3556"/>
      <c r="Y16" s="3557"/>
      <c r="AA16" s="3536"/>
      <c r="AB16" s="1927" t="s">
        <v>6806</v>
      </c>
      <c r="AC16" s="1928"/>
      <c r="AD16" s="1928"/>
      <c r="AE16" s="1914"/>
      <c r="AF16" s="1914"/>
      <c r="AG16" s="1977"/>
      <c r="AH16" s="3252">
        <v>100</v>
      </c>
      <c r="AI16" s="3572" t="str">
        <f>AC17</f>
        <v>Portions Adulte</v>
      </c>
      <c r="AJ16" s="3572"/>
      <c r="AK16" s="3279"/>
      <c r="AL16" s="3280"/>
      <c r="AN16" s="1987"/>
      <c r="AO16" s="3249"/>
      <c r="AP16" s="3250"/>
      <c r="AQ16" s="3251"/>
      <c r="AR16" s="2023"/>
      <c r="AS16" s="3309"/>
      <c r="AT16" s="3310"/>
    </row>
    <row r="17" spans="1:46" s="245" customFormat="1" ht="15" customHeight="1">
      <c r="A17" s="3536"/>
      <c r="B17" s="1999">
        <v>100</v>
      </c>
      <c r="C17" s="1929" t="s">
        <v>6801</v>
      </c>
      <c r="D17" s="1929"/>
      <c r="E17" s="1930"/>
      <c r="F17" s="1931"/>
      <c r="G17" s="1977"/>
      <c r="H17" s="3252"/>
      <c r="I17" s="2001">
        <f>(I19/H16)*1000</f>
        <v>373.49999999999994</v>
      </c>
      <c r="J17" s="3000"/>
      <c r="K17" s="3254" t="s">
        <v>26</v>
      </c>
      <c r="L17" s="3448"/>
      <c r="N17" s="3536"/>
      <c r="O17" s="1999">
        <v>100</v>
      </c>
      <c r="P17" s="1929" t="s">
        <v>6801</v>
      </c>
      <c r="Q17" s="1929"/>
      <c r="R17" s="1930"/>
      <c r="S17" s="1931"/>
      <c r="T17" s="1977"/>
      <c r="U17" s="3252"/>
      <c r="V17" s="3572"/>
      <c r="W17" s="3572"/>
      <c r="X17" s="3254" t="s">
        <v>26</v>
      </c>
      <c r="Y17" s="3448"/>
      <c r="AA17" s="3536"/>
      <c r="AB17" s="2922">
        <v>100</v>
      </c>
      <c r="AC17" s="1929" t="s">
        <v>6801</v>
      </c>
      <c r="AD17" s="1929"/>
      <c r="AE17" s="1930"/>
      <c r="AF17" s="1931"/>
      <c r="AG17" s="1977"/>
      <c r="AH17" s="3252"/>
      <c r="AI17" s="3572"/>
      <c r="AJ17" s="3572"/>
      <c r="AK17" s="3574"/>
      <c r="AL17" s="3575"/>
      <c r="AN17" s="1987"/>
      <c r="AO17" s="3257" t="s">
        <v>1906</v>
      </c>
      <c r="AP17" s="3258"/>
      <c r="AQ17" s="3259"/>
      <c r="AR17" s="1989"/>
      <c r="AS17" s="3311"/>
      <c r="AT17" s="3312"/>
    </row>
    <row r="18" spans="1:46" s="245" customFormat="1" ht="15" customHeight="1">
      <c r="A18" s="3536"/>
      <c r="B18" s="2002">
        <f>C49</f>
        <v>44.15</v>
      </c>
      <c r="C18" s="2001">
        <f>(B18/B17)*1000</f>
        <v>441.5</v>
      </c>
      <c r="D18" s="1932"/>
      <c r="E18" s="1931" t="s">
        <v>6964</v>
      </c>
      <c r="F18" s="1933"/>
      <c r="G18" s="1934"/>
      <c r="H18" s="2879" t="s">
        <v>2</v>
      </c>
      <c r="I18" s="2879" t="s">
        <v>753</v>
      </c>
      <c r="J18" s="2879" t="s">
        <v>754</v>
      </c>
      <c r="K18" s="3245">
        <f>SUM(L21:L48)</f>
        <v>88.3</v>
      </c>
      <c r="L18" s="3445"/>
      <c r="N18" s="3536"/>
      <c r="O18" s="2002">
        <f>P41</f>
        <v>37.5</v>
      </c>
      <c r="P18" s="2001">
        <f>(O18/O17)*1000</f>
        <v>375</v>
      </c>
      <c r="Q18" s="1931"/>
      <c r="R18" s="3009" t="s">
        <v>6964</v>
      </c>
      <c r="S18" s="1933"/>
      <c r="T18" s="1934"/>
      <c r="U18" s="2879" t="s">
        <v>2</v>
      </c>
      <c r="V18" s="2879" t="s">
        <v>753</v>
      </c>
      <c r="W18" s="2879" t="s">
        <v>754</v>
      </c>
      <c r="X18" s="3245">
        <f>SUM(Y21:Y40)</f>
        <v>75</v>
      </c>
      <c r="Y18" s="3445"/>
      <c r="AA18" s="3536"/>
      <c r="AB18" s="2923" t="s">
        <v>7042</v>
      </c>
      <c r="AC18" s="2001"/>
      <c r="AD18" s="1932"/>
      <c r="AE18" s="2936"/>
      <c r="AF18" s="1933"/>
      <c r="AG18" s="2925" t="s">
        <v>7043</v>
      </c>
      <c r="AH18" s="2926">
        <f>(AB19/AB17)*AH16</f>
        <v>16</v>
      </c>
      <c r="AI18" s="2937" t="str">
        <f>AC19</f>
        <v>de bœuf</v>
      </c>
      <c r="AJ18"/>
      <c r="AK18" s="2940">
        <f>AH16</f>
        <v>100</v>
      </c>
      <c r="AL18" s="2939" t="str">
        <f>AI16</f>
        <v>Portions Adulte</v>
      </c>
      <c r="AN18" s="1987"/>
      <c r="AO18" s="3205"/>
      <c r="AP18" s="1985"/>
      <c r="AQ18" s="3325" t="s">
        <v>6804</v>
      </c>
      <c r="AR18" s="1989"/>
      <c r="AS18" s="3223" t="s">
        <v>7310</v>
      </c>
      <c r="AT18" s="3223"/>
    </row>
    <row r="19" spans="1:46" s="245" customFormat="1" ht="15" customHeight="1">
      <c r="A19" s="3536"/>
      <c r="B19" s="2880" t="s">
        <v>23</v>
      </c>
      <c r="C19" s="2881" t="s">
        <v>25</v>
      </c>
      <c r="D19" s="2882" t="s">
        <v>6749</v>
      </c>
      <c r="E19" s="2883" t="s">
        <v>1780</v>
      </c>
      <c r="F19" s="2883"/>
      <c r="G19" s="2883" t="s">
        <v>24</v>
      </c>
      <c r="H19" s="2884">
        <f>J19-I19</f>
        <v>13.600000000000009</v>
      </c>
      <c r="I19" s="2885">
        <f>SUM(I21:I48)</f>
        <v>74.699999999999989</v>
      </c>
      <c r="J19" s="2886">
        <f>SUM(J21:J48)</f>
        <v>88.3</v>
      </c>
      <c r="K19" s="1938" t="s">
        <v>308</v>
      </c>
      <c r="L19" s="2887">
        <f>K18/H16</f>
        <v>0.4415</v>
      </c>
      <c r="N19" s="3536"/>
      <c r="O19" s="2880" t="s">
        <v>23</v>
      </c>
      <c r="P19" s="2881" t="s">
        <v>25</v>
      </c>
      <c r="Q19" s="2882" t="s">
        <v>6749</v>
      </c>
      <c r="R19" s="2883" t="s">
        <v>1780</v>
      </c>
      <c r="S19" s="2883"/>
      <c r="T19" s="2883" t="s">
        <v>24</v>
      </c>
      <c r="U19" s="2884">
        <f>W19-V19</f>
        <v>11.200000000000003</v>
      </c>
      <c r="V19" s="2885">
        <f>SUM(V21:V40)</f>
        <v>63.8</v>
      </c>
      <c r="W19" s="2886">
        <f>SUM(W21:W40)</f>
        <v>75</v>
      </c>
      <c r="X19" s="1938" t="s">
        <v>308</v>
      </c>
      <c r="Y19" s="2887">
        <f>X18/U16</f>
        <v>0.375</v>
      </c>
      <c r="AA19" s="3536"/>
      <c r="AB19" s="2924">
        <v>16</v>
      </c>
      <c r="AC19" s="2921" t="s">
        <v>7041</v>
      </c>
      <c r="AD19" s="1932"/>
      <c r="AE19" s="3009" t="s">
        <v>6964</v>
      </c>
      <c r="AF19" s="2336"/>
      <c r="AG19" s="2337"/>
      <c r="AH19" s="2337"/>
      <c r="AI19" s="2337"/>
      <c r="AJ19" s="2337"/>
      <c r="AK19" s="2920"/>
      <c r="AL19" s="2927"/>
      <c r="AN19" s="1987"/>
      <c r="AO19" s="3205"/>
      <c r="AP19" s="1986" t="s">
        <v>6791</v>
      </c>
      <c r="AQ19" s="3325"/>
      <c r="AR19" s="1989"/>
      <c r="AS19" s="3313" t="s">
        <v>6963</v>
      </c>
      <c r="AT19" s="3314"/>
    </row>
    <row r="20" spans="1:46" s="245" customFormat="1" ht="15" customHeight="1">
      <c r="A20" s="3536"/>
      <c r="B20" s="3305" t="s">
        <v>1158</v>
      </c>
      <c r="C20" s="3305"/>
      <c r="D20" s="1940">
        <f>IF(ISBLANK(A20),C20,A20*C20)</f>
        <v>0</v>
      </c>
      <c r="E20" s="2888" t="s">
        <v>1145</v>
      </c>
      <c r="F20" s="2888"/>
      <c r="G20" s="1996" t="s">
        <v>1172</v>
      </c>
      <c r="H20" s="1996" t="s">
        <v>1186</v>
      </c>
      <c r="I20" s="1996"/>
      <c r="J20" s="1915"/>
      <c r="K20" s="1915" t="s">
        <v>1198</v>
      </c>
      <c r="L20" s="2889"/>
      <c r="N20" s="3536"/>
      <c r="O20" s="3305" t="s">
        <v>1158</v>
      </c>
      <c r="P20" s="3305"/>
      <c r="Q20" s="1940">
        <f>IF(ISBLANK(N20),P20,N20*P20)</f>
        <v>0</v>
      </c>
      <c r="R20" s="2888" t="s">
        <v>1145</v>
      </c>
      <c r="S20" s="2888"/>
      <c r="T20" s="1996" t="s">
        <v>1172</v>
      </c>
      <c r="U20" s="1996" t="s">
        <v>1186</v>
      </c>
      <c r="V20" s="1996"/>
      <c r="W20" s="1915"/>
      <c r="X20" s="1915" t="s">
        <v>1198</v>
      </c>
      <c r="Y20" s="2889"/>
      <c r="AA20" s="3536"/>
      <c r="AB20" s="3559" t="s">
        <v>128</v>
      </c>
      <c r="AC20" s="3559"/>
      <c r="AD20" s="3559"/>
      <c r="AE20" s="3559"/>
      <c r="AF20" s="3561">
        <v>3.125E-2</v>
      </c>
      <c r="AG20" s="3561"/>
      <c r="AH20" s="3559" t="s">
        <v>129</v>
      </c>
      <c r="AI20" s="3559"/>
      <c r="AJ20" s="3563">
        <v>0.125</v>
      </c>
      <c r="AK20" s="3559" t="s">
        <v>378</v>
      </c>
      <c r="AL20" s="3565">
        <f>AJ20+AF20</f>
        <v>0.15625</v>
      </c>
      <c r="AN20" s="1987"/>
      <c r="AO20" s="3278" t="s">
        <v>5391</v>
      </c>
      <c r="AP20" s="3279" t="s">
        <v>6803</v>
      </c>
      <c r="AQ20" s="3280"/>
      <c r="AR20" s="1989"/>
      <c r="AS20" s="3315"/>
      <c r="AT20" s="3316"/>
    </row>
    <row r="21" spans="1:46" s="245" customFormat="1" ht="15" customHeight="1">
      <c r="A21" s="3536"/>
      <c r="B21" s="2064"/>
      <c r="C21" s="2065"/>
      <c r="D21" s="2890">
        <f t="shared" ref="D21:D48" si="0">IF(ISTEXT(B21),0,IF(ISBLANK(B21),C21,B21*C21))</f>
        <v>0</v>
      </c>
      <c r="E21" s="2834" t="s">
        <v>6966</v>
      </c>
      <c r="F21" s="2916" t="str">
        <f>IF(B17&lt;=0,0,IF(ISTEXT(B21),B21,IF(ISBLANK(B21),"",(B21/B17)*H16)))</f>
        <v/>
      </c>
      <c r="G21" s="2018"/>
      <c r="H21" s="2891"/>
      <c r="I21" s="1995">
        <f>((J21-(J21*H21%)))</f>
        <v>0</v>
      </c>
      <c r="J21" s="1910">
        <f>(D21/B17)*H16</f>
        <v>0</v>
      </c>
      <c r="K21" s="1917"/>
      <c r="L21" s="1918">
        <f t="shared" ref="L21:L48" si="1">IF(ISBLANK(K21),0,IF(ISTEXT(B21),0,IF(D21=0,F21*K21,(J21*K21))))</f>
        <v>0</v>
      </c>
      <c r="N21" s="3536"/>
      <c r="O21" s="2064"/>
      <c r="P21" s="2065"/>
      <c r="Q21" s="2890">
        <f t="shared" ref="Q21:Q40" si="2">IF(ISTEXT(O21),0,IF(ISBLANK(O21),P21,O21*P21))</f>
        <v>0</v>
      </c>
      <c r="R21" s="2834" t="s">
        <v>6966</v>
      </c>
      <c r="S21" s="2916" t="str">
        <f>IF(O17&lt;=0,0,IF(ISTEXT(O21),O21,IF(ISBLANK(O21),"",(O21/O17)*U16)))</f>
        <v/>
      </c>
      <c r="T21" s="2018"/>
      <c r="U21" s="2891"/>
      <c r="V21" s="1995">
        <f>((W21-(W21*U21%)))</f>
        <v>0</v>
      </c>
      <c r="W21" s="1910">
        <f>(Q21/O17)*U16</f>
        <v>0</v>
      </c>
      <c r="X21" s="1917"/>
      <c r="Y21" s="1918">
        <f t="shared" ref="Y21:Y40" si="3">IF(ISBLANK(X21),0,IF(ISTEXT(O21),0,IF(Q21=0,S21*X21,(W21*X21))))</f>
        <v>0</v>
      </c>
      <c r="AA21" s="3536"/>
      <c r="AB21" s="3559"/>
      <c r="AC21" s="3559"/>
      <c r="AD21" s="3559"/>
      <c r="AE21" s="3559"/>
      <c r="AF21" s="3561"/>
      <c r="AG21" s="3561"/>
      <c r="AH21" s="3559"/>
      <c r="AI21" s="3559"/>
      <c r="AJ21" s="3563"/>
      <c r="AK21" s="3559"/>
      <c r="AL21" s="3565"/>
      <c r="AN21" s="1987"/>
      <c r="AO21" s="3278"/>
      <c r="AP21" s="3279"/>
      <c r="AQ21" s="3280"/>
      <c r="AR21" s="1989"/>
      <c r="AS21" s="72"/>
      <c r="AT21" s="72"/>
    </row>
    <row r="22" spans="1:46" s="245" customFormat="1" ht="15" customHeight="1">
      <c r="A22" s="3536"/>
      <c r="B22" s="2064"/>
      <c r="C22" s="2065">
        <v>16</v>
      </c>
      <c r="D22" s="2890">
        <f t="shared" si="0"/>
        <v>16</v>
      </c>
      <c r="E22" s="2016" t="s">
        <v>307</v>
      </c>
      <c r="F22" s="2917"/>
      <c r="G22" s="2018"/>
      <c r="H22" s="2891">
        <v>35</v>
      </c>
      <c r="I22" s="2013">
        <f t="shared" ref="I22:I48" si="4">((J22-(J22*H22%)))</f>
        <v>20.8</v>
      </c>
      <c r="J22" s="1911">
        <f>(D22/B17)*H16</f>
        <v>32</v>
      </c>
      <c r="K22" s="1917">
        <v>1</v>
      </c>
      <c r="L22" s="1919">
        <f t="shared" si="1"/>
        <v>32</v>
      </c>
      <c r="N22" s="3536"/>
      <c r="O22" s="2064"/>
      <c r="P22" s="2065">
        <v>16</v>
      </c>
      <c r="Q22" s="2890">
        <f t="shared" si="2"/>
        <v>16</v>
      </c>
      <c r="R22" s="2016" t="s">
        <v>307</v>
      </c>
      <c r="S22" s="2917"/>
      <c r="T22" s="2018"/>
      <c r="U22" s="2891">
        <v>35</v>
      </c>
      <c r="V22" s="2013">
        <f t="shared" ref="V22:V40" si="5">((W22-(W22*U22%)))</f>
        <v>20.8</v>
      </c>
      <c r="W22" s="1911">
        <f>(Q22/O17)*U16</f>
        <v>32</v>
      </c>
      <c r="X22" s="1917">
        <v>1</v>
      </c>
      <c r="Y22" s="1919">
        <f t="shared" si="3"/>
        <v>32</v>
      </c>
      <c r="AA22" s="3536"/>
      <c r="AB22" s="2935"/>
      <c r="AC22" s="3584" t="s">
        <v>7084</v>
      </c>
      <c r="AD22" s="3584"/>
      <c r="AE22" s="3584"/>
      <c r="AF22" s="3584"/>
      <c r="AG22" s="3584"/>
      <c r="AH22" s="3584"/>
      <c r="AI22" s="3584"/>
      <c r="AJ22" s="3584"/>
      <c r="AK22" s="3584"/>
      <c r="AL22" s="3585"/>
      <c r="AN22" s="1987"/>
      <c r="AO22" s="3268" t="s">
        <v>6750</v>
      </c>
      <c r="AP22" s="3269"/>
      <c r="AQ22" s="3270"/>
      <c r="AR22" s="1989"/>
      <c r="AS22" s="3317" t="s">
        <v>7311</v>
      </c>
      <c r="AT22" s="3318"/>
    </row>
    <row r="23" spans="1:46" s="245" customFormat="1" ht="15" customHeight="1">
      <c r="A23" s="3536"/>
      <c r="B23" s="2064"/>
      <c r="C23" s="2065"/>
      <c r="D23" s="2890">
        <f t="shared" si="0"/>
        <v>0</v>
      </c>
      <c r="E23" s="2015"/>
      <c r="F23" s="2916" t="str">
        <f>IF(B17&lt;=0,0,IF(ISTEXT(B23),B23,IF(ISBLANK(B23),"",(B23/B17)*H16)))</f>
        <v/>
      </c>
      <c r="G23" s="2018"/>
      <c r="H23" s="2891"/>
      <c r="I23" s="1995">
        <f t="shared" si="4"/>
        <v>0</v>
      </c>
      <c r="J23" s="1910">
        <f>(D23/B17)*H16</f>
        <v>0</v>
      </c>
      <c r="K23" s="1917"/>
      <c r="L23" s="1918">
        <f t="shared" si="1"/>
        <v>0</v>
      </c>
      <c r="N23" s="3536"/>
      <c r="O23" s="2064"/>
      <c r="P23" s="2065"/>
      <c r="Q23" s="2890">
        <f t="shared" si="2"/>
        <v>0</v>
      </c>
      <c r="R23" s="2015"/>
      <c r="S23" s="2916" t="str">
        <f>IF(O17&lt;=0,0,IF(ISTEXT(O23),O23,IF(ISBLANK(O23),"",(O23/O17)*U16)))</f>
        <v/>
      </c>
      <c r="T23" s="2018"/>
      <c r="U23" s="2891"/>
      <c r="V23" s="1995">
        <f t="shared" si="5"/>
        <v>0</v>
      </c>
      <c r="W23" s="1910">
        <f>(Q23/O17)*U16</f>
        <v>0</v>
      </c>
      <c r="X23" s="1917"/>
      <c r="Y23" s="1918">
        <f t="shared" si="3"/>
        <v>0</v>
      </c>
      <c r="AA23" s="3536"/>
      <c r="AB23" s="2892">
        <v>0</v>
      </c>
      <c r="AC23" s="3586"/>
      <c r="AD23" s="3586"/>
      <c r="AE23" s="3586"/>
      <c r="AF23" s="3586"/>
      <c r="AG23" s="3586"/>
      <c r="AH23" s="3586"/>
      <c r="AI23" s="3586"/>
      <c r="AJ23" s="3586"/>
      <c r="AK23" s="3586"/>
      <c r="AL23" s="3587"/>
      <c r="AN23" s="1987"/>
      <c r="AO23" s="3268" t="s">
        <v>6751</v>
      </c>
      <c r="AP23" s="3269"/>
      <c r="AQ23" s="3270"/>
      <c r="AR23" s="1989"/>
      <c r="AS23" s="3319" t="s">
        <v>7312</v>
      </c>
      <c r="AT23" s="3320"/>
    </row>
    <row r="24" spans="1:46" s="245" customFormat="1" ht="15" customHeight="1">
      <c r="A24" s="3536"/>
      <c r="B24" s="2064"/>
      <c r="C24" s="2065"/>
      <c r="D24" s="2890">
        <f t="shared" si="0"/>
        <v>0</v>
      </c>
      <c r="E24" s="2835" t="s">
        <v>7039</v>
      </c>
      <c r="F24" s="2917" t="str">
        <f>IF(B17&lt;=0,0,IF(ISTEXT(B24),B24,IF(ISBLANK(B24),"",(B24/B17)*H16)))</f>
        <v/>
      </c>
      <c r="G24" s="2018"/>
      <c r="H24" s="2891"/>
      <c r="I24" s="2013">
        <f t="shared" si="4"/>
        <v>0</v>
      </c>
      <c r="J24" s="1911">
        <f>(D24/B17)*H16</f>
        <v>0</v>
      </c>
      <c r="K24" s="1917"/>
      <c r="L24" s="1919">
        <f t="shared" si="1"/>
        <v>0</v>
      </c>
      <c r="N24" s="3536"/>
      <c r="O24" s="2064"/>
      <c r="P24" s="2065"/>
      <c r="Q24" s="2890">
        <f t="shared" si="2"/>
        <v>0</v>
      </c>
      <c r="R24" s="2835" t="s">
        <v>7039</v>
      </c>
      <c r="S24" s="2917" t="str">
        <f>IF(O17&lt;=0,0,IF(ISTEXT(O24),O24,IF(ISBLANK(O24),"",(O24/O17)*U16)))</f>
        <v/>
      </c>
      <c r="T24" s="2018"/>
      <c r="U24" s="2891"/>
      <c r="V24" s="2013">
        <f t="shared" si="5"/>
        <v>0</v>
      </c>
      <c r="W24" s="1911">
        <f>(Q24/O17)*U16</f>
        <v>0</v>
      </c>
      <c r="X24" s="1917"/>
      <c r="Y24" s="1919">
        <f t="shared" si="3"/>
        <v>0</v>
      </c>
      <c r="AA24" s="3536"/>
      <c r="AB24" s="2836"/>
      <c r="AC24" s="2929"/>
      <c r="AD24" s="2864"/>
      <c r="AE24" s="2864"/>
      <c r="AF24" s="2864"/>
      <c r="AG24" s="2864"/>
      <c r="AH24" s="2864"/>
      <c r="AI24" s="2864"/>
      <c r="AJ24" s="2864"/>
      <c r="AK24" s="2864"/>
      <c r="AL24" s="2930"/>
      <c r="AN24" s="1987"/>
      <c r="AO24" s="1974" t="s">
        <v>23</v>
      </c>
      <c r="AP24" s="2881" t="s">
        <v>25</v>
      </c>
      <c r="AQ24" s="3196" t="s">
        <v>24</v>
      </c>
      <c r="AR24" s="1989"/>
      <c r="AS24" s="3224" t="s">
        <v>7313</v>
      </c>
      <c r="AT24" s="3225"/>
    </row>
    <row r="25" spans="1:46" s="245" customFormat="1" ht="15" customHeight="1">
      <c r="A25" s="3536"/>
      <c r="B25" s="2064"/>
      <c r="C25" s="2065">
        <v>6</v>
      </c>
      <c r="D25" s="2890">
        <f t="shared" si="0"/>
        <v>6</v>
      </c>
      <c r="E25" s="2015" t="s">
        <v>306</v>
      </c>
      <c r="F25" s="2916" t="str">
        <f>IF(B17&lt;=0,0,IF(ISTEXT(B25),B25,IF(ISBLANK(B25),"",(B25/B17)*H16)))</f>
        <v/>
      </c>
      <c r="G25" s="2018"/>
      <c r="H25" s="2891"/>
      <c r="I25" s="1995">
        <f t="shared" si="4"/>
        <v>12</v>
      </c>
      <c r="J25" s="1910">
        <f>(D25/B17)*H16</f>
        <v>12</v>
      </c>
      <c r="K25" s="1917">
        <v>1</v>
      </c>
      <c r="L25" s="1918">
        <f t="shared" si="1"/>
        <v>12</v>
      </c>
      <c r="N25" s="3536"/>
      <c r="O25" s="2064"/>
      <c r="P25" s="2065">
        <v>6</v>
      </c>
      <c r="Q25" s="2890">
        <f t="shared" si="2"/>
        <v>6</v>
      </c>
      <c r="R25" s="2015" t="s">
        <v>306</v>
      </c>
      <c r="S25" s="2916" t="str">
        <f>IF(O17&lt;=0,0,IF(ISTEXT(O25),O25,IF(ISBLANK(O25),"",(O25/O17)*U16)))</f>
        <v/>
      </c>
      <c r="T25" s="2018"/>
      <c r="U25" s="2891"/>
      <c r="V25" s="1995">
        <f t="shared" si="5"/>
        <v>12</v>
      </c>
      <c r="W25" s="1910">
        <f>(Q25/O17)*U16</f>
        <v>12</v>
      </c>
      <c r="X25" s="1917">
        <v>1</v>
      </c>
      <c r="Y25" s="1918">
        <f t="shared" si="3"/>
        <v>12</v>
      </c>
      <c r="AA25" s="3536"/>
      <c r="AB25" s="2833"/>
      <c r="AC25" s="2859">
        <v>1</v>
      </c>
      <c r="AD25" s="2868" t="s">
        <v>4590</v>
      </c>
      <c r="AE25" s="2868" t="s">
        <v>7050</v>
      </c>
      <c r="AF25" s="2868"/>
      <c r="AG25" s="2337"/>
      <c r="AH25" s="2337"/>
      <c r="AI25" s="2337"/>
      <c r="AJ25" s="2931" t="s">
        <v>7044</v>
      </c>
      <c r="AK25" s="2932">
        <f>(AC25/AB17)*AH16</f>
        <v>1</v>
      </c>
      <c r="AL25" s="2876"/>
      <c r="AN25" s="1987"/>
      <c r="AO25" s="3304" t="s">
        <v>1158</v>
      </c>
      <c r="AP25" s="3305"/>
      <c r="AQ25" s="3197" t="s">
        <v>1172</v>
      </c>
      <c r="AR25" s="1989"/>
      <c r="AS25" s="3321" t="s">
        <v>7314</v>
      </c>
      <c r="AT25" s="3322"/>
    </row>
    <row r="26" spans="1:46" s="245" customFormat="1" ht="15" customHeight="1">
      <c r="A26" s="3536"/>
      <c r="B26" s="2064"/>
      <c r="C26" s="2065">
        <v>10</v>
      </c>
      <c r="D26" s="2890">
        <f t="shared" si="0"/>
        <v>10</v>
      </c>
      <c r="E26" s="2016" t="s">
        <v>304</v>
      </c>
      <c r="F26" s="2918"/>
      <c r="G26" s="2018"/>
      <c r="H26" s="2891"/>
      <c r="I26" s="2014">
        <f t="shared" si="4"/>
        <v>20</v>
      </c>
      <c r="J26" s="1912">
        <f>(D26/B17)*H16</f>
        <v>20</v>
      </c>
      <c r="K26" s="1917">
        <v>1</v>
      </c>
      <c r="L26" s="1919">
        <f t="shared" si="1"/>
        <v>20</v>
      </c>
      <c r="N26" s="3536"/>
      <c r="O26" s="2064"/>
      <c r="P26" s="2065">
        <v>10</v>
      </c>
      <c r="Q26" s="2890">
        <f t="shared" si="2"/>
        <v>10</v>
      </c>
      <c r="R26" s="2016" t="s">
        <v>304</v>
      </c>
      <c r="S26" s="2918"/>
      <c r="T26" s="2018"/>
      <c r="U26" s="2891"/>
      <c r="V26" s="2014">
        <f t="shared" si="5"/>
        <v>20</v>
      </c>
      <c r="W26" s="1912">
        <f>(Q26/O17)*U16</f>
        <v>20</v>
      </c>
      <c r="X26" s="1917">
        <v>1</v>
      </c>
      <c r="Y26" s="1919">
        <f t="shared" si="3"/>
        <v>20</v>
      </c>
      <c r="AA26" s="3536"/>
      <c r="AB26" s="2833"/>
      <c r="AC26" s="2859">
        <v>5</v>
      </c>
      <c r="AD26" s="2868" t="s">
        <v>7045</v>
      </c>
      <c r="AE26" s="2861" t="s">
        <v>7060</v>
      </c>
      <c r="AF26" s="2861"/>
      <c r="AG26" s="2337"/>
      <c r="AH26" s="2337"/>
      <c r="AI26" s="2337"/>
      <c r="AJ26" s="2931" t="s">
        <v>7044</v>
      </c>
      <c r="AK26" s="2932">
        <f>(AC26/AB17)*AH16</f>
        <v>5</v>
      </c>
      <c r="AL26" s="2876"/>
      <c r="AN26" s="1987"/>
      <c r="AO26" s="3198">
        <v>2</v>
      </c>
      <c r="AP26" s="1975"/>
      <c r="AQ26" s="3199" t="s">
        <v>835</v>
      </c>
      <c r="AR26" s="1989"/>
      <c r="AS26" s="3224" t="s">
        <v>7315</v>
      </c>
      <c r="AT26" s="3225"/>
    </row>
    <row r="27" spans="1:46" s="245" customFormat="1" ht="15" customHeight="1">
      <c r="A27" s="3536"/>
      <c r="B27" s="2064"/>
      <c r="C27" s="2065">
        <v>0.5</v>
      </c>
      <c r="D27" s="2890">
        <f t="shared" si="0"/>
        <v>0.5</v>
      </c>
      <c r="E27" s="2015" t="s">
        <v>302</v>
      </c>
      <c r="F27" s="2916" t="str">
        <f>IF(B17&lt;=0,0,IF(ISTEXT(B27),B27,IF(ISBLANK(B27),"",(B27/B17)*H16)))</f>
        <v/>
      </c>
      <c r="G27" s="2018"/>
      <c r="H27" s="2891"/>
      <c r="I27" s="1995">
        <f t="shared" si="4"/>
        <v>1</v>
      </c>
      <c r="J27" s="1910">
        <f>(D27/B17)*H16</f>
        <v>1</v>
      </c>
      <c r="K27" s="1917">
        <v>1</v>
      </c>
      <c r="L27" s="1918">
        <f t="shared" si="1"/>
        <v>1</v>
      </c>
      <c r="N27" s="3536"/>
      <c r="O27" s="2064"/>
      <c r="P27" s="2065">
        <v>0.5</v>
      </c>
      <c r="Q27" s="2890">
        <f t="shared" si="2"/>
        <v>0.5</v>
      </c>
      <c r="R27" s="2015" t="s">
        <v>302</v>
      </c>
      <c r="S27" s="2916" t="str">
        <f>IF(O17&lt;=0,0,IF(ISTEXT(O27),O27,IF(ISBLANK(O27),"",(O27/O17)*U16)))</f>
        <v/>
      </c>
      <c r="T27" s="2018"/>
      <c r="U27" s="2891"/>
      <c r="V27" s="1995">
        <f t="shared" si="5"/>
        <v>1</v>
      </c>
      <c r="W27" s="1910">
        <f>(Q27/O17)*U16</f>
        <v>1</v>
      </c>
      <c r="X27" s="1917">
        <v>1</v>
      </c>
      <c r="Y27" s="1918">
        <f t="shared" si="3"/>
        <v>1</v>
      </c>
      <c r="AA27" s="3536"/>
      <c r="AB27" s="2833"/>
      <c r="AC27" s="2859">
        <v>1</v>
      </c>
      <c r="AD27" s="2868" t="s">
        <v>4590</v>
      </c>
      <c r="AE27" s="2861" t="s">
        <v>7061</v>
      </c>
      <c r="AF27" s="2861"/>
      <c r="AG27" s="2337"/>
      <c r="AH27" s="2337"/>
      <c r="AI27" s="2337"/>
      <c r="AJ27" s="2931" t="s">
        <v>7044</v>
      </c>
      <c r="AK27" s="2932">
        <f>(AC27/AB17)*AH16</f>
        <v>1</v>
      </c>
      <c r="AL27" s="2876"/>
      <c r="AN27" s="1987"/>
      <c r="AO27" s="3200"/>
      <c r="AP27" s="1981" t="s">
        <v>6752</v>
      </c>
      <c r="AQ27" s="3201"/>
      <c r="AR27" s="1989"/>
      <c r="AS27" s="3321" t="s">
        <v>7316</v>
      </c>
      <c r="AT27" s="3322"/>
    </row>
    <row r="28" spans="1:46" ht="17.25">
      <c r="A28" s="3536"/>
      <c r="B28" s="2064"/>
      <c r="C28" s="2065">
        <v>0.5</v>
      </c>
      <c r="D28" s="2890">
        <f t="shared" si="0"/>
        <v>0.5</v>
      </c>
      <c r="E28" s="2016" t="s">
        <v>298</v>
      </c>
      <c r="F28" s="2917" t="str">
        <f>IF(B17&lt;=0,0,IF(ISTEXT(B28),B28,IF(ISBLANK(B28),"",(B28/B17)*H16)))</f>
        <v/>
      </c>
      <c r="G28" s="2018"/>
      <c r="H28" s="2891"/>
      <c r="I28" s="2013">
        <f t="shared" si="4"/>
        <v>1</v>
      </c>
      <c r="J28" s="1911">
        <f>(D28/B17)*H16</f>
        <v>1</v>
      </c>
      <c r="K28" s="1917">
        <v>1</v>
      </c>
      <c r="L28" s="1919">
        <f t="shared" si="1"/>
        <v>1</v>
      </c>
      <c r="N28" s="3536"/>
      <c r="O28" s="2064"/>
      <c r="P28" s="2065">
        <v>0.5</v>
      </c>
      <c r="Q28" s="2890">
        <f t="shared" si="2"/>
        <v>0.5</v>
      </c>
      <c r="R28" s="2016" t="s">
        <v>298</v>
      </c>
      <c r="S28" s="2917" t="str">
        <f>IF(O17&lt;=0,0,IF(ISTEXT(O28),O28,IF(ISBLANK(O28),"",(O28/O17)*U16)))</f>
        <v/>
      </c>
      <c r="T28" s="2018"/>
      <c r="U28" s="2891"/>
      <c r="V28" s="2013">
        <f t="shared" si="5"/>
        <v>1</v>
      </c>
      <c r="W28" s="1911">
        <f>(Q28/O17)*U16</f>
        <v>1</v>
      </c>
      <c r="X28" s="1917">
        <v>1</v>
      </c>
      <c r="Y28" s="1919">
        <f t="shared" si="3"/>
        <v>1</v>
      </c>
      <c r="AA28" s="3536"/>
      <c r="AB28" s="2833"/>
      <c r="AC28" s="2859">
        <v>1</v>
      </c>
      <c r="AD28" s="2868" t="s">
        <v>4590</v>
      </c>
      <c r="AE28" s="2868" t="s">
        <v>7062</v>
      </c>
      <c r="AF28" s="2868"/>
      <c r="AG28" s="2337"/>
      <c r="AH28" s="2337"/>
      <c r="AI28" s="2337"/>
      <c r="AJ28" s="2931" t="s">
        <v>7044</v>
      </c>
      <c r="AK28" s="2932">
        <f>(AC28/AB17)*AH16</f>
        <v>1</v>
      </c>
      <c r="AL28" s="2876"/>
      <c r="AN28" s="1987"/>
      <c r="AO28" s="3202" t="s">
        <v>7302</v>
      </c>
      <c r="AP28" s="1976">
        <v>0.15</v>
      </c>
      <c r="AQ28" s="3203" t="s">
        <v>7303</v>
      </c>
      <c r="AR28" s="1989"/>
      <c r="AS28" s="3224" t="s">
        <v>7317</v>
      </c>
      <c r="AT28" s="3225"/>
    </row>
    <row r="29" spans="1:46" ht="18" customHeight="1">
      <c r="A29" s="3536"/>
      <c r="B29" s="2064"/>
      <c r="C29" s="2065"/>
      <c r="D29" s="2890">
        <f t="shared" si="0"/>
        <v>0</v>
      </c>
      <c r="E29" s="2015"/>
      <c r="F29" s="2916" t="str">
        <f>IF(B17&lt;=0,0,IF(ISTEXT(B29),B29,IF(ISBLANK(B29),"",(B29/B17)*H16)))</f>
        <v/>
      </c>
      <c r="G29" s="2018"/>
      <c r="H29" s="2891"/>
      <c r="I29" s="1995">
        <f t="shared" si="4"/>
        <v>0</v>
      </c>
      <c r="J29" s="1910">
        <f>(D29/B17)*H16</f>
        <v>0</v>
      </c>
      <c r="K29" s="1917"/>
      <c r="L29" s="1918">
        <f t="shared" si="1"/>
        <v>0</v>
      </c>
      <c r="N29" s="3536"/>
      <c r="O29" s="2064"/>
      <c r="P29" s="2065"/>
      <c r="Q29" s="2890">
        <f t="shared" si="2"/>
        <v>0</v>
      </c>
      <c r="R29" s="2015"/>
      <c r="S29" s="2916" t="str">
        <f>IF(O17&lt;=0,0,IF(ISTEXT(O29),O29,IF(ISBLANK(O29),"",(O29/O17)*U16)))</f>
        <v/>
      </c>
      <c r="T29" s="2018"/>
      <c r="U29" s="2891"/>
      <c r="V29" s="1995">
        <f t="shared" si="5"/>
        <v>0</v>
      </c>
      <c r="W29" s="1910">
        <f>(Q29/O17)*U16</f>
        <v>0</v>
      </c>
      <c r="X29" s="1917"/>
      <c r="Y29" s="1918">
        <f t="shared" si="3"/>
        <v>0</v>
      </c>
      <c r="AA29" s="3536"/>
      <c r="AB29" s="2833"/>
      <c r="AC29" s="2859">
        <v>1</v>
      </c>
      <c r="AD29" s="2868" t="s">
        <v>4590</v>
      </c>
      <c r="AE29" s="2861" t="s">
        <v>7063</v>
      </c>
      <c r="AF29" s="2827"/>
      <c r="AG29" s="2337"/>
      <c r="AH29" s="2337"/>
      <c r="AI29" s="2337"/>
      <c r="AJ29" s="2931" t="s">
        <v>7044</v>
      </c>
      <c r="AK29" s="2932">
        <f>(AC29/AB17)*AH16</f>
        <v>1</v>
      </c>
      <c r="AL29" s="2876"/>
      <c r="AN29" s="1987"/>
      <c r="AO29" s="3202" t="s">
        <v>7302</v>
      </c>
      <c r="AP29" s="3206">
        <v>150</v>
      </c>
      <c r="AQ29" s="3203" t="s">
        <v>7304</v>
      </c>
      <c r="AR29" s="1989"/>
      <c r="AS29" s="3224" t="s">
        <v>7318</v>
      </c>
      <c r="AT29" s="3225"/>
    </row>
    <row r="30" spans="1:46" s="245" customFormat="1" ht="15" customHeight="1">
      <c r="A30" s="3536"/>
      <c r="B30" s="2064"/>
      <c r="C30" s="2065"/>
      <c r="D30" s="2890">
        <f t="shared" si="0"/>
        <v>0</v>
      </c>
      <c r="E30" s="2835" t="s">
        <v>6967</v>
      </c>
      <c r="F30" s="2917" t="str">
        <f>IF(B17&lt;=0,0,IF(ISTEXT(B30),B30,IF(ISBLANK(B30),"",(B30/B17)*H16)))</f>
        <v/>
      </c>
      <c r="G30" s="2018"/>
      <c r="H30" s="2891"/>
      <c r="I30" s="2013">
        <f t="shared" si="4"/>
        <v>0</v>
      </c>
      <c r="J30" s="1911">
        <f>(D30/B17)*H16</f>
        <v>0</v>
      </c>
      <c r="K30" s="1917"/>
      <c r="L30" s="1919">
        <f t="shared" si="1"/>
        <v>0</v>
      </c>
      <c r="N30" s="3536"/>
      <c r="O30" s="2064"/>
      <c r="P30" s="2065"/>
      <c r="Q30" s="2890">
        <f t="shared" si="2"/>
        <v>0</v>
      </c>
      <c r="R30" s="2835" t="s">
        <v>6967</v>
      </c>
      <c r="S30" s="2917" t="str">
        <f>IF(O17&lt;=0,0,IF(ISTEXT(O30),O30,IF(ISBLANK(O30),"",(O30/O17)*U16)))</f>
        <v/>
      </c>
      <c r="T30" s="2018"/>
      <c r="U30" s="2891"/>
      <c r="V30" s="2013">
        <f t="shared" si="5"/>
        <v>0</v>
      </c>
      <c r="W30" s="1911">
        <f>(Q30/O17)*U16</f>
        <v>0</v>
      </c>
      <c r="X30" s="1917"/>
      <c r="Y30" s="1919">
        <f t="shared" si="3"/>
        <v>0</v>
      </c>
      <c r="AA30" s="3536"/>
      <c r="AB30" s="2833"/>
      <c r="AC30" s="2859">
        <v>4</v>
      </c>
      <c r="AD30" s="2868" t="s">
        <v>4590</v>
      </c>
      <c r="AE30" s="2861" t="s">
        <v>7064</v>
      </c>
      <c r="AF30" s="2827"/>
      <c r="AG30" s="2337"/>
      <c r="AH30" s="2337"/>
      <c r="AI30" s="2827"/>
      <c r="AJ30" s="2931" t="s">
        <v>7044</v>
      </c>
      <c r="AK30" s="2932">
        <f>(AC30/AB17)*AH16</f>
        <v>4</v>
      </c>
      <c r="AL30" s="2876"/>
      <c r="AN30" s="1987"/>
      <c r="AO30" s="3200"/>
      <c r="AP30" s="1981" t="s">
        <v>6753</v>
      </c>
      <c r="AQ30" s="3201"/>
      <c r="AR30" s="1989"/>
      <c r="AS30" s="3321" t="s">
        <v>7319</v>
      </c>
      <c r="AT30" s="3322"/>
    </row>
    <row r="31" spans="1:46" s="245" customFormat="1" ht="15" customHeight="1">
      <c r="A31" s="3536"/>
      <c r="B31" s="2064"/>
      <c r="C31" s="2065">
        <v>2</v>
      </c>
      <c r="D31" s="2890">
        <f t="shared" si="0"/>
        <v>2</v>
      </c>
      <c r="E31" s="2015" t="s">
        <v>295</v>
      </c>
      <c r="F31" s="2916" t="str">
        <f>IF(B17&lt;=0,0,IF(ISTEXT(B31),B31,IF(ISBLANK(B31),"",(B31/B17)*H16)))</f>
        <v/>
      </c>
      <c r="G31" s="2018"/>
      <c r="H31" s="2891"/>
      <c r="I31" s="1995">
        <f t="shared" si="4"/>
        <v>4</v>
      </c>
      <c r="J31" s="1910">
        <f>(D31/B17)*H16</f>
        <v>4</v>
      </c>
      <c r="K31" s="1917">
        <v>1</v>
      </c>
      <c r="L31" s="1918">
        <f t="shared" si="1"/>
        <v>4</v>
      </c>
      <c r="N31" s="3536"/>
      <c r="O31" s="2064"/>
      <c r="P31" s="2065">
        <v>2</v>
      </c>
      <c r="Q31" s="2890">
        <f t="shared" si="2"/>
        <v>2</v>
      </c>
      <c r="R31" s="2015" t="s">
        <v>295</v>
      </c>
      <c r="S31" s="2916" t="str">
        <f>IF(O17&lt;=0,0,IF(ISTEXT(O31),O31,IF(ISBLANK(O31),"",(O31/O17)*U16)))</f>
        <v/>
      </c>
      <c r="T31" s="2018"/>
      <c r="U31" s="2891"/>
      <c r="V31" s="1995">
        <f t="shared" si="5"/>
        <v>4</v>
      </c>
      <c r="W31" s="1910">
        <f>(Q31/O17)*U16</f>
        <v>4</v>
      </c>
      <c r="X31" s="1917">
        <v>1</v>
      </c>
      <c r="Y31" s="1918">
        <f t="shared" si="3"/>
        <v>4</v>
      </c>
      <c r="AA31" s="3536"/>
      <c r="AB31" s="2833"/>
      <c r="AC31" s="2828"/>
      <c r="AD31" s="2827"/>
      <c r="AE31" s="2868" t="s">
        <v>7013</v>
      </c>
      <c r="AF31" s="2827"/>
      <c r="AG31" s="2337"/>
      <c r="AH31" s="2868" t="s">
        <v>7047</v>
      </c>
      <c r="AI31" s="2827"/>
      <c r="AJ31" s="2827"/>
      <c r="AK31" s="2827"/>
      <c r="AL31" s="2876"/>
      <c r="AN31" s="1987"/>
      <c r="AO31" s="3202">
        <v>3</v>
      </c>
      <c r="AP31" s="1976">
        <v>0.02</v>
      </c>
      <c r="AQ31" s="3203" t="s">
        <v>7303</v>
      </c>
      <c r="AR31" s="1989"/>
      <c r="AS31" s="3224" t="s">
        <v>7320</v>
      </c>
      <c r="AT31" s="3225"/>
    </row>
    <row r="32" spans="1:46" s="245" customFormat="1" ht="15" customHeight="1">
      <c r="A32" s="3536"/>
      <c r="B32" s="2064"/>
      <c r="C32" s="2065">
        <v>2</v>
      </c>
      <c r="D32" s="2890">
        <f t="shared" si="0"/>
        <v>2</v>
      </c>
      <c r="E32" s="2016" t="s">
        <v>293</v>
      </c>
      <c r="F32" s="2918"/>
      <c r="G32" s="2018"/>
      <c r="H32" s="2891"/>
      <c r="I32" s="2014">
        <f t="shared" si="4"/>
        <v>4</v>
      </c>
      <c r="J32" s="1912">
        <f>(D32/B17)*H16</f>
        <v>4</v>
      </c>
      <c r="K32" s="1917">
        <v>1</v>
      </c>
      <c r="L32" s="1919">
        <f t="shared" si="1"/>
        <v>4</v>
      </c>
      <c r="N32" s="3536"/>
      <c r="O32" s="2064"/>
      <c r="P32" s="2065">
        <v>2</v>
      </c>
      <c r="Q32" s="2890">
        <f t="shared" si="2"/>
        <v>2</v>
      </c>
      <c r="R32" s="2016" t="s">
        <v>293</v>
      </c>
      <c r="S32" s="2918"/>
      <c r="T32" s="2018"/>
      <c r="U32" s="2891"/>
      <c r="V32" s="2014">
        <f t="shared" si="5"/>
        <v>4</v>
      </c>
      <c r="W32" s="1912">
        <f>(Q32/O17)*U16</f>
        <v>4</v>
      </c>
      <c r="X32" s="1917">
        <v>1</v>
      </c>
      <c r="Y32" s="1919">
        <f t="shared" si="3"/>
        <v>4</v>
      </c>
      <c r="AA32" s="3536"/>
      <c r="AB32" s="2833"/>
      <c r="AC32" s="2828"/>
      <c r="AD32" s="2827"/>
      <c r="AE32" s="2868" t="s">
        <v>7015</v>
      </c>
      <c r="AF32" s="2827"/>
      <c r="AG32" s="2868" t="s">
        <v>7008</v>
      </c>
      <c r="AH32" s="3583" t="s">
        <v>7016</v>
      </c>
      <c r="AI32" s="3583"/>
      <c r="AJ32" s="2868" t="s">
        <v>7017</v>
      </c>
      <c r="AK32" s="2865">
        <v>8.3333333333333329E-2</v>
      </c>
      <c r="AL32" s="2876"/>
      <c r="AN32" s="1987"/>
      <c r="AO32" s="3202">
        <v>3</v>
      </c>
      <c r="AP32" s="3206">
        <v>20</v>
      </c>
      <c r="AQ32" s="3203" t="s">
        <v>7304</v>
      </c>
      <c r="AR32" s="1989"/>
      <c r="AS32" s="3321" t="s">
        <v>7321</v>
      </c>
      <c r="AT32" s="3322"/>
    </row>
    <row r="33" spans="1:46" s="245" customFormat="1" ht="15" customHeight="1">
      <c r="A33" s="3536"/>
      <c r="B33" s="2064"/>
      <c r="C33" s="2065">
        <v>0.2</v>
      </c>
      <c r="D33" s="2890">
        <f t="shared" si="0"/>
        <v>0.2</v>
      </c>
      <c r="E33" s="2015" t="s">
        <v>291</v>
      </c>
      <c r="F33" s="2916" t="str">
        <f>IF(B17&lt;=0,0,IF(ISTEXT(B33),B33,IF(ISBLANK(B33),"",(B33/B17)*H16)))</f>
        <v/>
      </c>
      <c r="G33" s="2018"/>
      <c r="H33" s="2891"/>
      <c r="I33" s="1995">
        <f t="shared" si="4"/>
        <v>0.4</v>
      </c>
      <c r="J33" s="1910">
        <f>(D33/B17)*H16</f>
        <v>0.4</v>
      </c>
      <c r="K33" s="1917">
        <v>1</v>
      </c>
      <c r="L33" s="1918">
        <f t="shared" si="1"/>
        <v>0.4</v>
      </c>
      <c r="N33" s="3536"/>
      <c r="O33" s="2064"/>
      <c r="P33" s="2065">
        <v>0.2</v>
      </c>
      <c r="Q33" s="2890">
        <f t="shared" si="2"/>
        <v>0.2</v>
      </c>
      <c r="R33" s="2015" t="s">
        <v>291</v>
      </c>
      <c r="S33" s="2916" t="str">
        <f>IF(O17&lt;=0,0,IF(ISTEXT(O33),O33,IF(ISBLANK(O33),"",(O33/O17)*U16)))</f>
        <v/>
      </c>
      <c r="T33" s="2018"/>
      <c r="U33" s="2891"/>
      <c r="V33" s="1995">
        <f t="shared" si="5"/>
        <v>0.4</v>
      </c>
      <c r="W33" s="1910">
        <f>(Q33/O17)*U16</f>
        <v>0.4</v>
      </c>
      <c r="X33" s="1917">
        <v>1</v>
      </c>
      <c r="Y33" s="1918">
        <f t="shared" si="3"/>
        <v>0.4</v>
      </c>
      <c r="AA33" s="3536"/>
      <c r="AB33" s="2833"/>
      <c r="AC33" s="2828"/>
      <c r="AD33" s="2827"/>
      <c r="AE33" s="2868" t="s">
        <v>7058</v>
      </c>
      <c r="AF33" s="2830"/>
      <c r="AG33" s="2337"/>
      <c r="AH33" s="2868" t="s">
        <v>7005</v>
      </c>
      <c r="AI33" s="2830"/>
      <c r="AJ33" s="2830"/>
      <c r="AK33" s="2827"/>
      <c r="AL33" s="2876"/>
      <c r="AN33" s="1987"/>
      <c r="AO33" s="3204"/>
      <c r="AP33" s="1977"/>
      <c r="AQ33" s="3203" t="s">
        <v>7302</v>
      </c>
      <c r="AR33" s="1989"/>
      <c r="AS33" s="3323" t="s">
        <v>7322</v>
      </c>
      <c r="AT33" s="3324"/>
    </row>
    <row r="34" spans="1:46" s="245" customFormat="1" ht="15" customHeight="1" thickBot="1">
      <c r="A34" s="3536"/>
      <c r="B34" s="2064"/>
      <c r="C34" s="2065"/>
      <c r="D34" s="2890">
        <f t="shared" si="0"/>
        <v>0</v>
      </c>
      <c r="E34" s="2016" t="s">
        <v>289</v>
      </c>
      <c r="F34" s="2918"/>
      <c r="G34" s="2018"/>
      <c r="H34" s="2891"/>
      <c r="I34" s="2014">
        <f t="shared" si="4"/>
        <v>0</v>
      </c>
      <c r="J34" s="1912">
        <f>(D34/B17)*H16</f>
        <v>0</v>
      </c>
      <c r="K34" s="1917"/>
      <c r="L34" s="1919">
        <f t="shared" si="1"/>
        <v>0</v>
      </c>
      <c r="N34" s="3536"/>
      <c r="O34" s="2064"/>
      <c r="P34" s="2065"/>
      <c r="Q34" s="2890">
        <f t="shared" si="2"/>
        <v>0</v>
      </c>
      <c r="R34" s="2016" t="s">
        <v>289</v>
      </c>
      <c r="S34" s="2918"/>
      <c r="T34" s="2018"/>
      <c r="U34" s="2891"/>
      <c r="V34" s="2014">
        <f t="shared" si="5"/>
        <v>0</v>
      </c>
      <c r="W34" s="1912">
        <f>(Q34/O17)*U16</f>
        <v>0</v>
      </c>
      <c r="X34" s="1917"/>
      <c r="Y34" s="1919">
        <f t="shared" si="3"/>
        <v>0</v>
      </c>
      <c r="AA34" s="3536"/>
      <c r="AB34" s="2833"/>
      <c r="AC34" s="2828"/>
      <c r="AD34" s="2827"/>
      <c r="AE34" s="2868" t="s">
        <v>7023</v>
      </c>
      <c r="AF34" s="2827"/>
      <c r="AG34" s="2337"/>
      <c r="AH34" s="2868" t="s">
        <v>7024</v>
      </c>
      <c r="AI34" s="2337"/>
      <c r="AJ34" s="2859" t="s">
        <v>218</v>
      </c>
      <c r="AK34" s="2860">
        <v>250</v>
      </c>
      <c r="AL34" s="2876"/>
      <c r="AN34" s="1987"/>
      <c r="AO34" s="3200"/>
      <c r="AP34" s="1981" t="s">
        <v>6754</v>
      </c>
      <c r="AQ34" s="3201"/>
      <c r="AR34" s="1978"/>
      <c r="AS34" s="3226">
        <v>14</v>
      </c>
      <c r="AT34" s="3227">
        <v>14</v>
      </c>
    </row>
    <row r="35" spans="1:46" s="245" customFormat="1" ht="15" customHeight="1">
      <c r="A35" s="3536"/>
      <c r="B35" s="2064"/>
      <c r="C35" s="2065">
        <v>0.3</v>
      </c>
      <c r="D35" s="2890">
        <f t="shared" si="0"/>
        <v>0.3</v>
      </c>
      <c r="E35" s="2015" t="s">
        <v>300</v>
      </c>
      <c r="F35" s="2916" t="str">
        <f>IF(B17&lt;=0,0,IF(ISTEXT(B35),B35,IF(ISBLANK(B35),"",(B35/B17)*H16)))</f>
        <v/>
      </c>
      <c r="G35" s="2018"/>
      <c r="H35" s="2891"/>
      <c r="I35" s="1995">
        <f t="shared" si="4"/>
        <v>0.6</v>
      </c>
      <c r="J35" s="1910">
        <f>(D35/B17)*H16</f>
        <v>0.6</v>
      </c>
      <c r="K35" s="1917">
        <v>1</v>
      </c>
      <c r="L35" s="1918">
        <f t="shared" si="1"/>
        <v>0.6</v>
      </c>
      <c r="N35" s="3536"/>
      <c r="O35" s="2064"/>
      <c r="P35" s="2065">
        <v>0.3</v>
      </c>
      <c r="Q35" s="2890">
        <f t="shared" si="2"/>
        <v>0.3</v>
      </c>
      <c r="R35" s="2015" t="s">
        <v>300</v>
      </c>
      <c r="S35" s="2916" t="str">
        <f>IF(O17&lt;=0,0,IF(ISTEXT(O35),O35,IF(ISBLANK(O35),"",(O35/O17)*U16)))</f>
        <v/>
      </c>
      <c r="T35" s="2018"/>
      <c r="U35" s="2891"/>
      <c r="V35" s="1995">
        <f t="shared" si="5"/>
        <v>0.6</v>
      </c>
      <c r="W35" s="1910">
        <f>(Q35/O17)*U16</f>
        <v>0.6</v>
      </c>
      <c r="X35" s="1917">
        <v>1</v>
      </c>
      <c r="Y35" s="1918">
        <f t="shared" si="3"/>
        <v>0.6</v>
      </c>
      <c r="AA35" s="3536"/>
      <c r="AB35" s="2833"/>
      <c r="AC35" s="2828"/>
      <c r="AD35" s="2827"/>
      <c r="AE35" s="2868" t="s">
        <v>7011</v>
      </c>
      <c r="AF35" s="2827"/>
      <c r="AG35" s="2337"/>
      <c r="AH35" s="2868" t="s">
        <v>7012</v>
      </c>
      <c r="AI35" s="2337"/>
      <c r="AJ35" s="2337"/>
      <c r="AK35" s="2862">
        <v>4.8611111111111112E-3</v>
      </c>
      <c r="AL35" s="2876"/>
      <c r="AN35" s="1987"/>
      <c r="AO35" s="3202">
        <v>3</v>
      </c>
      <c r="AP35" s="1976"/>
      <c r="AQ35" s="3199" t="s">
        <v>60</v>
      </c>
      <c r="AR35" s="1978"/>
    </row>
    <row r="36" spans="1:46" s="245" customFormat="1" ht="15" customHeight="1">
      <c r="A36" s="3536"/>
      <c r="B36" s="2064" t="s">
        <v>7040</v>
      </c>
      <c r="C36" s="2065"/>
      <c r="D36" s="2890">
        <f t="shared" si="0"/>
        <v>0</v>
      </c>
      <c r="E36" s="2016" t="s">
        <v>287</v>
      </c>
      <c r="F36" s="2918" t="str">
        <f>IF(B17&lt;=0,0,IF(ISTEXT(B36),B36,IF(ISBLANK(B36),"",(B36/B17)*H16)))</f>
        <v>Pm</v>
      </c>
      <c r="G36" s="2018"/>
      <c r="H36" s="2891"/>
      <c r="I36" s="2014">
        <f t="shared" si="4"/>
        <v>0</v>
      </c>
      <c r="J36" s="1912">
        <f>(D36/B17)*H16</f>
        <v>0</v>
      </c>
      <c r="K36" s="1917"/>
      <c r="L36" s="1919">
        <f t="shared" si="1"/>
        <v>0</v>
      </c>
      <c r="N36" s="3536"/>
      <c r="O36" s="2064" t="s">
        <v>7040</v>
      </c>
      <c r="P36" s="2065"/>
      <c r="Q36" s="2890">
        <f t="shared" si="2"/>
        <v>0</v>
      </c>
      <c r="R36" s="2016" t="s">
        <v>287</v>
      </c>
      <c r="S36" s="2918" t="str">
        <f>IF(O17&lt;=0,0,IF(ISTEXT(O36),O36,IF(ISBLANK(O36),"",(O36/O17)*U16)))</f>
        <v>Pm</v>
      </c>
      <c r="T36" s="2018"/>
      <c r="U36" s="2891"/>
      <c r="V36" s="2014">
        <f t="shared" si="5"/>
        <v>0</v>
      </c>
      <c r="W36" s="1912">
        <f>(Q36/O17)*U16</f>
        <v>0</v>
      </c>
      <c r="X36" s="1917"/>
      <c r="Y36" s="1919">
        <f t="shared" si="3"/>
        <v>0</v>
      </c>
      <c r="AA36" s="3536"/>
      <c r="AB36" s="2833"/>
      <c r="AC36" s="2828"/>
      <c r="AD36" s="2827"/>
      <c r="AE36" s="2868" t="s">
        <v>7018</v>
      </c>
      <c r="AF36" s="2827"/>
      <c r="AG36" s="2337"/>
      <c r="AH36" s="2827"/>
      <c r="AI36" s="2860">
        <v>170</v>
      </c>
      <c r="AJ36" s="2868" t="s">
        <v>7026</v>
      </c>
      <c r="AK36" s="2862">
        <v>0.10416666666666667</v>
      </c>
      <c r="AL36" s="2876"/>
      <c r="AN36" s="1987"/>
      <c r="AO36" s="3268" t="s">
        <v>7306</v>
      </c>
      <c r="AP36" s="3269"/>
      <c r="AQ36" s="3270"/>
      <c r="AR36" s="1978"/>
    </row>
    <row r="37" spans="1:46" s="245" customFormat="1" ht="15" customHeight="1">
      <c r="A37" s="3536"/>
      <c r="B37" s="2064"/>
      <c r="C37" s="2065"/>
      <c r="D37" s="2890">
        <f t="shared" si="0"/>
        <v>0</v>
      </c>
      <c r="E37" s="2015" t="s">
        <v>285</v>
      </c>
      <c r="F37" s="2916" t="str">
        <f>IF(B17&lt;=0,0,IF(ISTEXT(B37),B37,IF(ISBLANK(B37),"",(B37/B17)*H16)))</f>
        <v/>
      </c>
      <c r="G37" s="2018"/>
      <c r="H37" s="2891"/>
      <c r="I37" s="1995">
        <f t="shared" si="4"/>
        <v>0</v>
      </c>
      <c r="J37" s="1910">
        <f>(D37/B17)*H16</f>
        <v>0</v>
      </c>
      <c r="K37" s="1920"/>
      <c r="L37" s="1918">
        <f t="shared" si="1"/>
        <v>0</v>
      </c>
      <c r="N37" s="3536"/>
      <c r="O37" s="2064"/>
      <c r="P37" s="2065"/>
      <c r="Q37" s="2890">
        <f t="shared" si="2"/>
        <v>0</v>
      </c>
      <c r="R37" s="2015" t="s">
        <v>285</v>
      </c>
      <c r="S37" s="2916" t="str">
        <f>IF(O17&lt;=0,0,IF(ISTEXT(O37),O37,IF(ISBLANK(O37),"",(O37/O17)*U16)))</f>
        <v/>
      </c>
      <c r="T37" s="2018"/>
      <c r="U37" s="2891"/>
      <c r="V37" s="1995">
        <f t="shared" si="5"/>
        <v>0</v>
      </c>
      <c r="W37" s="1910">
        <f>(Q37/O17)*U16</f>
        <v>0</v>
      </c>
      <c r="X37" s="1920"/>
      <c r="Y37" s="1918">
        <f t="shared" si="3"/>
        <v>0</v>
      </c>
      <c r="AA37" s="3536"/>
      <c r="AB37" s="2833"/>
      <c r="AC37" s="2828"/>
      <c r="AD37" s="2827"/>
      <c r="AE37" s="2868" t="s">
        <v>7020</v>
      </c>
      <c r="AF37" s="2337"/>
      <c r="AG37" s="2827"/>
      <c r="AH37" s="2868" t="s">
        <v>7048</v>
      </c>
      <c r="AI37" s="2337"/>
      <c r="AJ37" s="2337"/>
      <c r="AK37" s="2862">
        <v>3.472222222222222E-3</v>
      </c>
      <c r="AL37" s="2876"/>
      <c r="AN37" s="1987"/>
      <c r="AO37" s="3219" t="s">
        <v>7305</v>
      </c>
      <c r="AP37" s="3009"/>
      <c r="AQ37" s="3220"/>
      <c r="AR37" s="1978"/>
    </row>
    <row r="38" spans="1:46" s="245" customFormat="1" ht="15" customHeight="1">
      <c r="A38" s="3536"/>
      <c r="B38" s="2064"/>
      <c r="C38" s="2065"/>
      <c r="D38" s="2890">
        <f t="shared" si="0"/>
        <v>0</v>
      </c>
      <c r="E38" s="2016"/>
      <c r="F38" s="2918" t="str">
        <f>IF(B17&lt;=0,0,IF(ISTEXT(B38),B38,IF(ISBLANK(B38),"",(B38/B17)*H16)))</f>
        <v/>
      </c>
      <c r="G38" s="2018"/>
      <c r="H38" s="2891"/>
      <c r="I38" s="2014">
        <f t="shared" si="4"/>
        <v>0</v>
      </c>
      <c r="J38" s="1912">
        <f>(D38/B17)*H16</f>
        <v>0</v>
      </c>
      <c r="K38" s="1917"/>
      <c r="L38" s="1919">
        <f t="shared" si="1"/>
        <v>0</v>
      </c>
      <c r="N38" s="3536"/>
      <c r="O38" s="2064"/>
      <c r="P38" s="2065"/>
      <c r="Q38" s="2890">
        <f t="shared" si="2"/>
        <v>0</v>
      </c>
      <c r="R38" s="2016"/>
      <c r="S38" s="2918" t="str">
        <f>IF(O17&lt;=0,0,IF(ISTEXT(O38),O38,IF(ISBLANK(O38),"",(O38/O17)*U16)))</f>
        <v/>
      </c>
      <c r="T38" s="2018"/>
      <c r="U38" s="2891"/>
      <c r="V38" s="2014">
        <f t="shared" si="5"/>
        <v>0</v>
      </c>
      <c r="W38" s="1912">
        <f>(Q38/O17)*U16</f>
        <v>0</v>
      </c>
      <c r="X38" s="1917"/>
      <c r="Y38" s="1919">
        <f t="shared" si="3"/>
        <v>0</v>
      </c>
      <c r="AA38" s="3536"/>
      <c r="AB38" s="2833"/>
      <c r="AC38" s="2828"/>
      <c r="AD38" s="2827"/>
      <c r="AE38" s="2868" t="s">
        <v>7020</v>
      </c>
      <c r="AF38" s="2337"/>
      <c r="AG38" s="2827"/>
      <c r="AH38" s="2868" t="s">
        <v>7049</v>
      </c>
      <c r="AI38" s="2337"/>
      <c r="AJ38" s="2337"/>
      <c r="AK38" s="2862">
        <v>3.472222222222222E-3</v>
      </c>
      <c r="AL38" s="2876"/>
      <c r="AN38" s="1987"/>
      <c r="AO38" s="3208" t="s">
        <v>6809</v>
      </c>
      <c r="AP38" s="1982"/>
      <c r="AQ38" s="3209"/>
      <c r="AR38" s="1978"/>
    </row>
    <row r="39" spans="1:46" s="245" customFormat="1" ht="15" customHeight="1">
      <c r="A39" s="3536"/>
      <c r="B39" s="2064"/>
      <c r="C39" s="2065"/>
      <c r="D39" s="2890">
        <f t="shared" si="0"/>
        <v>0</v>
      </c>
      <c r="E39" s="2834" t="s">
        <v>6968</v>
      </c>
      <c r="F39" s="2916" t="str">
        <f>IF(B17&lt;=0,0,IF(ISTEXT(B39),B39,IF(ISBLANK(B39),"",(B39/B17)*H16)))</f>
        <v/>
      </c>
      <c r="G39" s="2018"/>
      <c r="H39" s="2891"/>
      <c r="I39" s="1995">
        <f t="shared" si="4"/>
        <v>0</v>
      </c>
      <c r="J39" s="1910">
        <f>(D39/B17)*H16</f>
        <v>0</v>
      </c>
      <c r="K39" s="1920"/>
      <c r="L39" s="1918">
        <f t="shared" si="1"/>
        <v>0</v>
      </c>
      <c r="N39" s="3536"/>
      <c r="O39" s="2064"/>
      <c r="P39" s="2065"/>
      <c r="Q39" s="2890">
        <f t="shared" si="2"/>
        <v>0</v>
      </c>
      <c r="R39" s="2015"/>
      <c r="S39" s="2916" t="str">
        <f>IF(O17&lt;=0,0,IF(ISTEXT(O39),O39,IF(ISBLANK(O39),"",(O39/O17)*U16)))</f>
        <v/>
      </c>
      <c r="T39" s="2018"/>
      <c r="U39" s="2891"/>
      <c r="V39" s="1995">
        <f t="shared" si="5"/>
        <v>0</v>
      </c>
      <c r="W39" s="1910">
        <f>(Q39/O17)*U16</f>
        <v>0</v>
      </c>
      <c r="X39" s="1920"/>
      <c r="Y39" s="1918">
        <f t="shared" si="3"/>
        <v>0</v>
      </c>
      <c r="AA39" s="3536"/>
      <c r="AB39" s="2833"/>
      <c r="AC39"/>
      <c r="AD39"/>
      <c r="AE39" s="2868" t="s">
        <v>7028</v>
      </c>
      <c r="AF39" s="2830"/>
      <c r="AG39" s="2337"/>
      <c r="AH39" s="2861" t="s">
        <v>7029</v>
      </c>
      <c r="AI39" s="2861"/>
      <c r="AJ39" s="2337"/>
      <c r="AK39" s="2863" t="s">
        <v>7006</v>
      </c>
      <c r="AL39" s="2876"/>
      <c r="AN39" s="1987"/>
      <c r="AO39" s="3210" t="s">
        <v>6810</v>
      </c>
      <c r="AP39" s="2004"/>
      <c r="AQ39" s="3211"/>
      <c r="AR39" s="1978"/>
    </row>
    <row r="40" spans="1:46" s="245" customFormat="1" ht="15" customHeight="1">
      <c r="A40" s="3536"/>
      <c r="B40" s="2064"/>
      <c r="C40" s="2065">
        <v>0.65</v>
      </c>
      <c r="D40" s="2890">
        <f t="shared" si="0"/>
        <v>0.65</v>
      </c>
      <c r="E40" s="2016" t="s">
        <v>281</v>
      </c>
      <c r="F40" s="2918"/>
      <c r="G40" s="2018"/>
      <c r="H40" s="2891"/>
      <c r="I40" s="2014">
        <f t="shared" si="4"/>
        <v>1.3</v>
      </c>
      <c r="J40" s="1912">
        <f>(D40/B17)*H16</f>
        <v>1.3</v>
      </c>
      <c r="K40" s="1917">
        <v>1</v>
      </c>
      <c r="L40" s="1919">
        <f t="shared" si="1"/>
        <v>1.3</v>
      </c>
      <c r="N40" s="3536"/>
      <c r="O40" s="2064"/>
      <c r="P40" s="2065"/>
      <c r="Q40" s="2890">
        <f t="shared" si="2"/>
        <v>0</v>
      </c>
      <c r="R40" s="2016"/>
      <c r="S40" s="2917" t="str">
        <f>IF(O17&lt;=0,0,IF(ISTEXT(O40),O40,IF(ISBLANK(O40),"",(O40/O17)*U16)))</f>
        <v/>
      </c>
      <c r="T40" s="2018"/>
      <c r="U40" s="2891"/>
      <c r="V40" s="2013">
        <f t="shared" si="5"/>
        <v>0</v>
      </c>
      <c r="W40" s="1911">
        <f>(Q40/O17)*U16</f>
        <v>0</v>
      </c>
      <c r="X40" s="1917"/>
      <c r="Y40" s="1919">
        <f t="shared" si="3"/>
        <v>0</v>
      </c>
      <c r="AA40" s="3536"/>
      <c r="AB40" s="2833" t="str">
        <f>IF(ISBLANK(AC40),"",LARGE(AB23:AB24,1)+1)</f>
        <v/>
      </c>
      <c r="AC40" s="2827"/>
      <c r="AD40" s="2827"/>
      <c r="AE40" s="2933"/>
      <c r="AF40" s="2933"/>
      <c r="AG40" s="2933"/>
      <c r="AH40" s="2933"/>
      <c r="AI40" s="2933"/>
      <c r="AJ40" s="2934"/>
      <c r="AK40" s="2827"/>
      <c r="AL40" s="2876"/>
      <c r="AN40" s="1987"/>
      <c r="AO40" s="3210" t="s">
        <v>6811</v>
      </c>
      <c r="AP40" s="2004"/>
      <c r="AQ40" s="3211"/>
      <c r="AR40" s="1978"/>
    </row>
    <row r="41" spans="1:46" s="245" customFormat="1" ht="15" customHeight="1">
      <c r="A41" s="3536"/>
      <c r="B41" s="2064"/>
      <c r="C41" s="2065">
        <v>3</v>
      </c>
      <c r="D41" s="2890">
        <f t="shared" si="0"/>
        <v>3</v>
      </c>
      <c r="E41" s="2015" t="s">
        <v>279</v>
      </c>
      <c r="F41" s="2916"/>
      <c r="G41" s="2018"/>
      <c r="H41" s="2891">
        <v>20</v>
      </c>
      <c r="I41" s="1995">
        <f t="shared" si="4"/>
        <v>4.8</v>
      </c>
      <c r="J41" s="1910">
        <f>(D41/B17)*H16</f>
        <v>6</v>
      </c>
      <c r="K41" s="1917">
        <v>1</v>
      </c>
      <c r="L41" s="1918">
        <f t="shared" si="1"/>
        <v>6</v>
      </c>
      <c r="N41" s="3536"/>
      <c r="O41" s="2898" t="s">
        <v>6805</v>
      </c>
      <c r="P41" s="2907">
        <f>SUM(Q21:Q40)</f>
        <v>37.5</v>
      </c>
      <c r="Q41" s="2907"/>
      <c r="R41" s="2908"/>
      <c r="S41" s="2908"/>
      <c r="T41" s="2908"/>
      <c r="U41" s="2909">
        <f>W41-V41</f>
        <v>11.200000000000003</v>
      </c>
      <c r="V41" s="2910">
        <f>SUM(V21:V40)</f>
        <v>63.8</v>
      </c>
      <c r="W41" s="2911">
        <f>SUM(W21:W40)</f>
        <v>75</v>
      </c>
      <c r="X41" s="2912"/>
      <c r="Y41" s="2913"/>
      <c r="AA41" s="3536"/>
      <c r="AB41" s="2833">
        <f>IF(ISBLANK(AC41),"",LARGE(AB23:AB40,1)+1)</f>
        <v>1</v>
      </c>
      <c r="AC41" s="2919" t="s">
        <v>7037</v>
      </c>
      <c r="AD41" s="2873"/>
      <c r="AE41" s="2873"/>
      <c r="AF41" s="2874"/>
      <c r="AG41" s="2874"/>
      <c r="AH41" s="2874"/>
      <c r="AI41" s="2874"/>
      <c r="AJ41" s="2874"/>
      <c r="AK41" s="2874"/>
      <c r="AL41" s="2875"/>
      <c r="AN41" s="1987"/>
      <c r="AO41" s="3208" t="s">
        <v>6812</v>
      </c>
      <c r="AP41" s="1982"/>
      <c r="AQ41" s="3209"/>
      <c r="AR41" s="1978"/>
    </row>
    <row r="42" spans="1:46" s="245" customFormat="1" ht="15" customHeight="1">
      <c r="A42" s="3536"/>
      <c r="B42" s="2064"/>
      <c r="C42" s="2065">
        <v>3</v>
      </c>
      <c r="D42" s="2890">
        <f t="shared" si="0"/>
        <v>3</v>
      </c>
      <c r="E42" s="2016" t="s">
        <v>277</v>
      </c>
      <c r="F42" s="2918" t="str">
        <f>IF(B17&lt;=0,0,IF(ISTEXT(B42),B42,IF(ISBLANK(B42),"",(B42/B17)*H16)))</f>
        <v/>
      </c>
      <c r="G42" s="2018"/>
      <c r="H42" s="2891">
        <v>20</v>
      </c>
      <c r="I42" s="2014">
        <f t="shared" si="4"/>
        <v>4.8</v>
      </c>
      <c r="J42" s="1912">
        <f>(D42/B17)*H16</f>
        <v>6</v>
      </c>
      <c r="K42" s="1917">
        <v>1</v>
      </c>
      <c r="L42" s="1919">
        <f t="shared" si="1"/>
        <v>6</v>
      </c>
      <c r="N42" s="3536"/>
      <c r="O42" s="2730"/>
      <c r="P42" s="2730"/>
      <c r="Q42" s="2730"/>
      <c r="R42" s="2730"/>
      <c r="S42" s="2730"/>
      <c r="T42" s="1916"/>
      <c r="U42" s="1916"/>
      <c r="V42" s="1916"/>
      <c r="W42" s="1916"/>
      <c r="X42" s="1916"/>
      <c r="Y42" s="2731" t="s">
        <v>6807</v>
      </c>
      <c r="AA42" s="3536"/>
      <c r="AB42" s="2833" t="str">
        <f>IF(ISBLANK(AC42),"",LARGE(AB23:AB41,1)+1)</f>
        <v/>
      </c>
      <c r="AC42" s="2832"/>
      <c r="AD42" s="2827"/>
      <c r="AE42" s="1927" t="s">
        <v>7031</v>
      </c>
      <c r="AF42" s="2871" t="s">
        <v>7032</v>
      </c>
      <c r="AG42" s="2026"/>
      <c r="AH42" s="2026"/>
      <c r="AI42" s="2026"/>
      <c r="AJ42" s="2026"/>
      <c r="AK42" s="2026"/>
      <c r="AL42" s="2897"/>
      <c r="AN42" s="1987"/>
      <c r="AO42" s="3295" t="s">
        <v>7295</v>
      </c>
      <c r="AP42" s="3296"/>
      <c r="AQ42" s="3297"/>
      <c r="AR42" s="1978"/>
    </row>
    <row r="43" spans="1:46" s="245" customFormat="1" ht="15" customHeight="1">
      <c r="A43" s="3536"/>
      <c r="B43" s="2064"/>
      <c r="C43" s="2065"/>
      <c r="D43" s="2890">
        <f t="shared" si="0"/>
        <v>0</v>
      </c>
      <c r="E43" s="2015"/>
      <c r="F43" s="2916" t="str">
        <f>IF(B17&lt;=0,0,IF(ISTEXT(B43),B43,IF(ISBLANK(B43),"",(B43/B17)*H16)))</f>
        <v/>
      </c>
      <c r="G43" s="2018"/>
      <c r="H43" s="2891"/>
      <c r="I43" s="1995">
        <f t="shared" si="4"/>
        <v>0</v>
      </c>
      <c r="J43" s="1910">
        <f>(D43/B17)*H16</f>
        <v>0</v>
      </c>
      <c r="K43" s="1920"/>
      <c r="L43" s="1918">
        <f t="shared" si="1"/>
        <v>0</v>
      </c>
      <c r="N43" s="3536"/>
      <c r="O43" s="3010" t="s">
        <v>7093</v>
      </c>
      <c r="P43" s="2989"/>
      <c r="Q43" s="2989"/>
      <c r="R43" s="2989"/>
      <c r="S43" s="2989"/>
      <c r="T43" s="2989"/>
      <c r="U43" s="2989"/>
      <c r="V43" s="2989"/>
      <c r="W43" s="2990" t="s">
        <v>6797</v>
      </c>
      <c r="X43" s="2991" t="s">
        <v>6798</v>
      </c>
      <c r="Y43" s="2732"/>
      <c r="AA43" s="3536"/>
      <c r="AB43" s="2833" t="str">
        <f>IF(ISBLANK(AC43),"",LARGE(AB23:AB42,1)+1)</f>
        <v/>
      </c>
      <c r="AC43" s="2827"/>
      <c r="AD43" s="2827"/>
      <c r="AE43" s="1999">
        <v>100</v>
      </c>
      <c r="AF43" s="1929" t="s">
        <v>6801</v>
      </c>
      <c r="AG43" s="2026"/>
      <c r="AH43" s="2026"/>
      <c r="AI43" s="1999">
        <v>16</v>
      </c>
      <c r="AJ43" s="1929" t="s">
        <v>7033</v>
      </c>
      <c r="AK43" s="2026"/>
      <c r="AL43" s="2897"/>
      <c r="AN43" s="1987"/>
      <c r="AO43" s="3295"/>
      <c r="AP43" s="3296"/>
      <c r="AQ43" s="3297"/>
      <c r="AR43" s="1978"/>
    </row>
    <row r="44" spans="1:46" s="245" customFormat="1" ht="15" customHeight="1">
      <c r="A44" s="3536"/>
      <c r="B44" s="2064"/>
      <c r="C44" s="2065"/>
      <c r="D44" s="2890">
        <f t="shared" si="0"/>
        <v>0</v>
      </c>
      <c r="E44" s="2016"/>
      <c r="F44" s="2918" t="str">
        <f>IF(B17&lt;=0,0,IF(ISTEXT(B44),B44,IF(ISBLANK(B44),"",(B44/B17)*H16)))</f>
        <v/>
      </c>
      <c r="G44" s="2018"/>
      <c r="H44" s="2891"/>
      <c r="I44" s="2014">
        <f t="shared" si="4"/>
        <v>0</v>
      </c>
      <c r="J44" s="1912">
        <f>(D44/B17)*H16</f>
        <v>0</v>
      </c>
      <c r="K44" s="1917"/>
      <c r="L44" s="1919">
        <f t="shared" si="1"/>
        <v>0</v>
      </c>
      <c r="N44" s="3536"/>
      <c r="O44" s="3559" t="s">
        <v>128</v>
      </c>
      <c r="P44" s="3559"/>
      <c r="Q44" s="3559"/>
      <c r="R44" s="3559"/>
      <c r="S44" s="3561">
        <v>3.125E-2</v>
      </c>
      <c r="T44" s="3561"/>
      <c r="U44" s="3559" t="s">
        <v>129</v>
      </c>
      <c r="V44" s="3559"/>
      <c r="W44" s="3563">
        <v>0.125</v>
      </c>
      <c r="X44" s="3559" t="s">
        <v>378</v>
      </c>
      <c r="Y44" s="3565">
        <f>W44+S44</f>
        <v>0.15625</v>
      </c>
      <c r="AA44" s="3536"/>
      <c r="AB44" s="2833" t="str">
        <f>IF(ISBLANK(AC44),"",LARGE(AB23:AB43,1)+1)</f>
        <v/>
      </c>
      <c r="AC44" s="2846"/>
      <c r="AD44" s="2026"/>
      <c r="AE44" s="2026"/>
      <c r="AF44" s="2026"/>
      <c r="AG44" s="2026"/>
      <c r="AH44" s="2026"/>
      <c r="AI44" s="2877" t="s">
        <v>7036</v>
      </c>
      <c r="AJ44" s="2026"/>
      <c r="AK44" s="2026"/>
      <c r="AL44" s="2897"/>
      <c r="AN44" s="1987"/>
      <c r="AO44" s="3298" t="s">
        <v>7296</v>
      </c>
      <c r="AP44" s="3299"/>
      <c r="AQ44" s="3300"/>
      <c r="AR44" s="2023"/>
    </row>
    <row r="45" spans="1:46" s="245" customFormat="1" ht="15" customHeight="1">
      <c r="A45" s="3536"/>
      <c r="B45" s="2064"/>
      <c r="C45" s="2065"/>
      <c r="D45" s="2890">
        <f t="shared" si="0"/>
        <v>0</v>
      </c>
      <c r="E45" s="2015"/>
      <c r="F45" s="2916" t="str">
        <f>IF(B17&lt;=0,0,IF(ISTEXT(B45),B45,IF(ISBLANK(B45),"",(B45/B17)*H16)))</f>
        <v/>
      </c>
      <c r="G45" s="2018"/>
      <c r="H45" s="2891"/>
      <c r="I45" s="1995">
        <f t="shared" si="4"/>
        <v>0</v>
      </c>
      <c r="J45" s="1910">
        <f>(D45/B17)*H16</f>
        <v>0</v>
      </c>
      <c r="K45" s="1920"/>
      <c r="L45" s="1918">
        <f t="shared" si="1"/>
        <v>0</v>
      </c>
      <c r="N45" s="3536"/>
      <c r="O45" s="3559"/>
      <c r="P45" s="3559"/>
      <c r="Q45" s="3559"/>
      <c r="R45" s="3559"/>
      <c r="S45" s="3561"/>
      <c r="T45" s="3561"/>
      <c r="U45" s="3559"/>
      <c r="V45" s="3559"/>
      <c r="W45" s="3563"/>
      <c r="X45" s="3559"/>
      <c r="Y45" s="3565"/>
      <c r="AA45" s="3536"/>
      <c r="AB45" s="2833" t="str">
        <f>IF(ISBLANK(AC45),"",LARGE(AB23:AB44,1)+1)</f>
        <v/>
      </c>
      <c r="AC45" s="2827"/>
      <c r="AD45" s="2827"/>
      <c r="AE45" s="2827"/>
      <c r="AF45" s="2827"/>
      <c r="AG45" s="2827"/>
      <c r="AH45" s="2827"/>
      <c r="AI45" s="2827"/>
      <c r="AJ45" s="2827"/>
      <c r="AK45" s="2827"/>
      <c r="AL45" s="2899" t="s">
        <v>6839</v>
      </c>
      <c r="AN45" s="1987"/>
      <c r="AO45" s="3298"/>
      <c r="AP45" s="3299"/>
      <c r="AQ45" s="3300"/>
      <c r="AR45" s="1978"/>
      <c r="AT45" s="72"/>
    </row>
    <row r="46" spans="1:46" s="245" customFormat="1" ht="15" customHeight="1">
      <c r="A46" s="3536"/>
      <c r="B46" s="2064"/>
      <c r="C46" s="2065"/>
      <c r="D46" s="2890">
        <f t="shared" si="0"/>
        <v>0</v>
      </c>
      <c r="E46" s="2016"/>
      <c r="F46" s="2918" t="str">
        <f>IF(B17&lt;=0,0,IF(ISTEXT(B46),B46,IF(ISBLANK(B46),"",(B46/B17)*H16)))</f>
        <v/>
      </c>
      <c r="G46" s="2018"/>
      <c r="H46" s="2891"/>
      <c r="I46" s="2014">
        <f t="shared" si="4"/>
        <v>0</v>
      </c>
      <c r="J46" s="1912">
        <f>(D46/B17)*H16</f>
        <v>0</v>
      </c>
      <c r="K46" s="1917"/>
      <c r="L46" s="1919">
        <f t="shared" si="1"/>
        <v>0</v>
      </c>
      <c r="N46" s="3536"/>
      <c r="O46" s="2992">
        <v>0</v>
      </c>
      <c r="P46" s="3571" t="s">
        <v>7089</v>
      </c>
      <c r="Q46" s="3571"/>
      <c r="R46" s="3571"/>
      <c r="S46" s="3571"/>
      <c r="T46" s="3571"/>
      <c r="U46" s="2992">
        <f>MAX(O47:O54)</f>
        <v>5</v>
      </c>
      <c r="V46" s="3581" t="s">
        <v>7090</v>
      </c>
      <c r="W46" s="3581"/>
      <c r="X46" s="3581"/>
      <c r="Y46" s="3582"/>
      <c r="AA46" s="3536"/>
      <c r="AB46" s="2900"/>
      <c r="AC46" s="2901" t="s">
        <v>6829</v>
      </c>
      <c r="AD46" s="2902"/>
      <c r="AE46" s="2902" t="s">
        <v>6834</v>
      </c>
      <c r="AF46" s="2903"/>
      <c r="AG46" s="2904" t="s">
        <v>6830</v>
      </c>
      <c r="AH46" s="2902" t="s">
        <v>6832</v>
      </c>
      <c r="AI46" s="2905"/>
      <c r="AJ46" s="2904" t="s">
        <v>6831</v>
      </c>
      <c r="AK46" s="2902" t="s">
        <v>6833</v>
      </c>
      <c r="AL46" s="2063"/>
      <c r="AN46" s="1987"/>
      <c r="AO46" s="3271" t="s">
        <v>6813</v>
      </c>
      <c r="AP46" s="3272"/>
      <c r="AQ46" s="3273"/>
      <c r="AR46" s="1978"/>
    </row>
    <row r="47" spans="1:46" s="245" customFormat="1" ht="15" customHeight="1">
      <c r="A47" s="3536"/>
      <c r="B47" s="2064"/>
      <c r="C47" s="2065"/>
      <c r="D47" s="2890">
        <f t="shared" si="0"/>
        <v>0</v>
      </c>
      <c r="E47" s="2015"/>
      <c r="F47" s="2916" t="str">
        <f>IF(B17&lt;=0,0,IF(ISTEXT(B47),B47,IF(ISBLANK(B47),"",(B47/B17)*H16)))</f>
        <v/>
      </c>
      <c r="G47" s="2018"/>
      <c r="H47" s="2891"/>
      <c r="I47" s="1995">
        <f t="shared" si="4"/>
        <v>0</v>
      </c>
      <c r="J47" s="1910">
        <f>(D47/B17)*H16</f>
        <v>0</v>
      </c>
      <c r="K47" s="1920"/>
      <c r="L47" s="1918">
        <f t="shared" si="1"/>
        <v>0</v>
      </c>
      <c r="N47" s="3536"/>
      <c r="O47" s="2025" t="str">
        <f>+IF(ISBLANK(P47),"",LARGE(O46:O46,1)+1)</f>
        <v/>
      </c>
      <c r="P47" s="2026"/>
      <c r="Q47" s="2026"/>
      <c r="R47" s="2026"/>
      <c r="S47" s="2026"/>
      <c r="T47" s="2026"/>
      <c r="U47" s="2842" t="str">
        <f>IF(ISBLANK(V47),"",LARGE(O46:U46,1)+1)</f>
        <v/>
      </c>
      <c r="V47" s="2026"/>
      <c r="W47" s="2026"/>
      <c r="X47" s="2026"/>
      <c r="Y47" s="2897"/>
      <c r="AA47" s="3536"/>
      <c r="AB47" s="2025" t="str">
        <f>IF(ISBLANK(AC47),"",LARGE(AB25:AB46,1)+1)</f>
        <v/>
      </c>
      <c r="AC47" s="2026"/>
      <c r="AD47" s="2026"/>
      <c r="AE47" s="2026"/>
      <c r="AF47" s="2026"/>
      <c r="AG47" s="2026"/>
      <c r="AH47" s="1943"/>
      <c r="AI47" s="2026"/>
      <c r="AJ47" s="2026"/>
      <c r="AK47" s="2026"/>
      <c r="AL47" s="2906" t="s">
        <v>6802</v>
      </c>
      <c r="AN47" s="1987"/>
      <c r="AO47" s="3271"/>
      <c r="AP47" s="3272"/>
      <c r="AQ47" s="3273"/>
      <c r="AR47" s="1978"/>
    </row>
    <row r="48" spans="1:46" s="245" customFormat="1" ht="15" customHeight="1">
      <c r="A48" s="3536"/>
      <c r="B48" s="2064"/>
      <c r="C48" s="2065"/>
      <c r="D48" s="2890">
        <f t="shared" si="0"/>
        <v>0</v>
      </c>
      <c r="E48" s="2016"/>
      <c r="F48" s="2917" t="str">
        <f>IF(B17&lt;=0,0,IF(ISTEXT(B48),B48,IF(ISBLANK(B48),"",(B48/B17)*H16)))</f>
        <v/>
      </c>
      <c r="G48" s="2018"/>
      <c r="H48" s="2891"/>
      <c r="I48" s="2013">
        <f t="shared" si="4"/>
        <v>0</v>
      </c>
      <c r="J48" s="1911">
        <f>(D48/B17)*H16</f>
        <v>0</v>
      </c>
      <c r="K48" s="1917"/>
      <c r="L48" s="1919">
        <f t="shared" si="1"/>
        <v>0</v>
      </c>
      <c r="N48" s="3536"/>
      <c r="O48" s="2025">
        <f>IF(ISBLANK(P48),"",LARGE(O46:O47,1)+1)</f>
        <v>1</v>
      </c>
      <c r="P48" s="2829" t="s">
        <v>305</v>
      </c>
      <c r="Q48" s="2827"/>
      <c r="R48" s="2827"/>
      <c r="S48" s="2026"/>
      <c r="T48" s="2026"/>
      <c r="U48" s="2842">
        <f>IF(ISBLANK(V48),"",LARGE(O46:U47,1)+1)</f>
        <v>6</v>
      </c>
      <c r="V48" s="2832" t="s">
        <v>249</v>
      </c>
      <c r="W48" s="2026"/>
      <c r="X48" s="2026"/>
      <c r="Y48" s="2897"/>
      <c r="AA48" s="3536"/>
      <c r="AB48" s="2938" t="s">
        <v>7038</v>
      </c>
      <c r="AC48" s="2026"/>
      <c r="AD48" s="2026"/>
      <c r="AE48" s="2026"/>
      <c r="AF48" s="2026"/>
      <c r="AG48" s="2026"/>
      <c r="AH48" s="1943"/>
      <c r="AI48" s="2026"/>
      <c r="AJ48" s="2026"/>
      <c r="AK48" s="2026"/>
      <c r="AL48" s="2906" t="s">
        <v>6800</v>
      </c>
      <c r="AN48" s="1987"/>
      <c r="AO48" s="3208" t="s">
        <v>6806</v>
      </c>
      <c r="AP48" s="1982"/>
      <c r="AQ48" s="3209"/>
      <c r="AR48" s="1989"/>
    </row>
    <row r="49" spans="1:46" s="245" customFormat="1" ht="15" customHeight="1" thickBot="1">
      <c r="A49" s="3536"/>
      <c r="B49" s="2898" t="s">
        <v>6805</v>
      </c>
      <c r="C49" s="2907">
        <f>SUM(D21:D48)</f>
        <v>44.15</v>
      </c>
      <c r="D49" s="2907"/>
      <c r="E49" s="2908"/>
      <c r="F49" s="2908"/>
      <c r="G49" s="2908"/>
      <c r="H49" s="2909">
        <f>J49-I49</f>
        <v>13.600000000000009</v>
      </c>
      <c r="I49" s="2910">
        <f>SUM(I21:I48)</f>
        <v>74.699999999999989</v>
      </c>
      <c r="J49" s="2911">
        <f>SUM(J21:J48)</f>
        <v>88.3</v>
      </c>
      <c r="K49" s="2912"/>
      <c r="L49" s="2913"/>
      <c r="N49" s="3536"/>
      <c r="O49" s="2025">
        <f>IF(ISBLANK(P49),"",LARGE(O46:O48,1)+1)</f>
        <v>2</v>
      </c>
      <c r="P49" s="2829" t="s">
        <v>299</v>
      </c>
      <c r="Q49" s="2827"/>
      <c r="R49" s="2827"/>
      <c r="S49" s="2026"/>
      <c r="T49" s="2026"/>
      <c r="U49" s="2842">
        <f>IF(ISBLANK(V49),"",LARGE(O46:U48,1)+1)</f>
        <v>7</v>
      </c>
      <c r="V49" s="2832" t="s">
        <v>246</v>
      </c>
      <c r="W49" s="2026"/>
      <c r="X49" s="2026"/>
      <c r="Y49" s="2897"/>
      <c r="AA49" s="3558"/>
      <c r="AB49" s="2914">
        <v>7</v>
      </c>
      <c r="AC49" s="2914">
        <v>7</v>
      </c>
      <c r="AD49" s="2914">
        <v>0.67</v>
      </c>
      <c r="AE49" s="2914">
        <v>21</v>
      </c>
      <c r="AF49" s="2914">
        <v>5</v>
      </c>
      <c r="AG49" s="2914">
        <v>7</v>
      </c>
      <c r="AH49" s="2914">
        <v>10</v>
      </c>
      <c r="AI49" s="2914">
        <v>10</v>
      </c>
      <c r="AJ49" s="2914">
        <v>10</v>
      </c>
      <c r="AK49" s="2914">
        <v>10</v>
      </c>
      <c r="AL49" s="2915">
        <v>10</v>
      </c>
      <c r="AN49" s="1987"/>
      <c r="AO49" s="3274" t="s">
        <v>6814</v>
      </c>
      <c r="AP49" s="3275"/>
      <c r="AQ49" s="3276"/>
      <c r="AR49" s="1989"/>
    </row>
    <row r="50" spans="1:46" s="245" customFormat="1" ht="15" customHeight="1" thickBot="1">
      <c r="A50" s="3536"/>
      <c r="B50" s="2730"/>
      <c r="C50" s="2730"/>
      <c r="D50" s="2730"/>
      <c r="E50" s="2730"/>
      <c r="F50" s="2730"/>
      <c r="G50" s="1916"/>
      <c r="H50" s="1916"/>
      <c r="I50" s="1916"/>
      <c r="J50" s="1916"/>
      <c r="K50" s="1916"/>
      <c r="L50" s="2731" t="s">
        <v>6807</v>
      </c>
      <c r="N50" s="3536"/>
      <c r="O50" s="2025">
        <f>IF(ISBLANK(P50),"",LARGE(O46:O49,1)+1)</f>
        <v>3</v>
      </c>
      <c r="P50" s="2829" t="s">
        <v>286</v>
      </c>
      <c r="Q50" s="2827"/>
      <c r="R50" s="2827"/>
      <c r="S50" s="2026"/>
      <c r="T50" s="2026"/>
      <c r="U50" s="2842" t="str">
        <f>IF(ISBLANK(V50),"",LARGE(O46:U49,1)+1)</f>
        <v/>
      </c>
      <c r="V50" s="2832"/>
      <c r="W50" s="2026"/>
      <c r="X50" s="2026"/>
      <c r="Y50" s="2897"/>
      <c r="AA50" s="2051"/>
      <c r="AB50" s="2045"/>
      <c r="AC50" s="2029"/>
      <c r="AD50" s="2029"/>
      <c r="AE50" s="2046"/>
      <c r="AF50" s="2046"/>
      <c r="AG50" s="2029"/>
      <c r="AH50" s="2046"/>
      <c r="AI50" s="2046"/>
      <c r="AJ50" s="2047"/>
      <c r="AK50" s="2048"/>
      <c r="AL50" s="2048"/>
      <c r="AN50" s="1987"/>
      <c r="AO50" s="3274"/>
      <c r="AP50" s="3275"/>
      <c r="AQ50" s="3276"/>
      <c r="AR50" s="1989"/>
      <c r="AS50" s="72"/>
    </row>
    <row r="51" spans="1:46" s="245" customFormat="1" ht="15" customHeight="1">
      <c r="A51" s="3536"/>
      <c r="B51" s="3010" t="s">
        <v>7093</v>
      </c>
      <c r="C51" s="3011"/>
      <c r="D51" s="3011"/>
      <c r="E51" s="3012"/>
      <c r="F51" s="3012"/>
      <c r="G51" s="3013"/>
      <c r="H51" s="3012"/>
      <c r="I51" s="3012"/>
      <c r="J51" s="2996" t="s">
        <v>6797</v>
      </c>
      <c r="K51" s="2997" t="s">
        <v>6798</v>
      </c>
      <c r="L51" s="2998"/>
      <c r="N51" s="3536"/>
      <c r="O51" s="2025">
        <f>IF(ISBLANK(P51),"",LARGE(O46:O50,1)+1)</f>
        <v>4</v>
      </c>
      <c r="P51" s="2829" t="s">
        <v>265</v>
      </c>
      <c r="Q51" s="2827"/>
      <c r="R51" s="2827"/>
      <c r="S51" s="2026"/>
      <c r="T51" s="2026"/>
      <c r="U51" s="2842" t="str">
        <f>IF(ISBLANK(V51),"",LARGE(O46:U50,1)+1)</f>
        <v/>
      </c>
      <c r="V51" s="2026"/>
      <c r="W51" s="2026"/>
      <c r="X51" s="2026"/>
      <c r="Y51" s="2897"/>
      <c r="AA51" s="3266" t="s">
        <v>62</v>
      </c>
      <c r="AB51" s="3238" t="s">
        <v>7088</v>
      </c>
      <c r="AC51" s="3238"/>
      <c r="AD51" s="3238"/>
      <c r="AE51" s="3238"/>
      <c r="AF51" s="3238"/>
      <c r="AG51" s="3238"/>
      <c r="AH51" s="3238"/>
      <c r="AI51" s="3238"/>
      <c r="AJ51" s="3238"/>
      <c r="AK51" s="3238"/>
      <c r="AL51" s="3240" t="s">
        <v>6977</v>
      </c>
      <c r="AN51" s="1987"/>
      <c r="AO51" s="3274"/>
      <c r="AP51" s="3275"/>
      <c r="AQ51" s="3276"/>
      <c r="AR51" s="1989"/>
    </row>
    <row r="52" spans="1:46" s="245" customFormat="1" ht="15" customHeight="1">
      <c r="A52" s="3536"/>
      <c r="B52" s="2892">
        <v>0</v>
      </c>
      <c r="C52" s="2893" t="s">
        <v>338</v>
      </c>
      <c r="D52" s="2893"/>
      <c r="E52" s="2894"/>
      <c r="F52" s="2894"/>
      <c r="G52" s="2894"/>
      <c r="H52" s="2895">
        <f>MAX(B52:B63)</f>
        <v>5</v>
      </c>
      <c r="I52" s="2893" t="s">
        <v>338</v>
      </c>
      <c r="J52" s="2894"/>
      <c r="K52" s="2894"/>
      <c r="L52" s="2896"/>
      <c r="N52" s="3536"/>
      <c r="O52" s="2025">
        <f>IF(ISBLANK(P52),"",LARGE(O46:O51,1)+1)</f>
        <v>5</v>
      </c>
      <c r="P52" s="2829" t="s">
        <v>6971</v>
      </c>
      <c r="Q52" s="2827"/>
      <c r="R52" s="2827"/>
      <c r="S52" s="2026"/>
      <c r="T52" s="2026"/>
      <c r="U52" s="2842">
        <f>IF(ISBLANK(V52),"",LARGE(O46:U51,1)+1)</f>
        <v>8</v>
      </c>
      <c r="V52" s="2832" t="s">
        <v>6987</v>
      </c>
      <c r="W52" s="2026"/>
      <c r="X52" s="2026"/>
      <c r="Y52" s="2897"/>
      <c r="AA52" s="3446"/>
      <c r="AB52" s="3239"/>
      <c r="AC52" s="3239"/>
      <c r="AD52" s="3239"/>
      <c r="AE52" s="3239"/>
      <c r="AF52" s="3239"/>
      <c r="AG52" s="3239"/>
      <c r="AH52" s="3239"/>
      <c r="AI52" s="3239"/>
      <c r="AJ52" s="3239"/>
      <c r="AK52" s="3239"/>
      <c r="AL52" s="3325"/>
      <c r="AN52" s="1987"/>
      <c r="AO52" s="3274"/>
      <c r="AP52" s="3275"/>
      <c r="AQ52" s="3276"/>
      <c r="AR52" s="1989"/>
    </row>
    <row r="53" spans="1:46" s="245" customFormat="1" ht="15" customHeight="1">
      <c r="A53" s="3536"/>
      <c r="B53" s="2025" t="str">
        <f>IF(ISBLANK(C53),"",LARGE(B52:B52,1)+1)</f>
        <v/>
      </c>
      <c r="C53" s="2026"/>
      <c r="D53" s="2026"/>
      <c r="E53" s="2026"/>
      <c r="F53" s="2026"/>
      <c r="G53" s="2026"/>
      <c r="H53" s="2025" t="str">
        <f>IF(ISBLANK(I53),"",LARGE(H52:H52,1)+1)</f>
        <v/>
      </c>
      <c r="I53" s="2026"/>
      <c r="J53" s="2026"/>
      <c r="K53" s="2026"/>
      <c r="L53" s="2897"/>
      <c r="N53" s="3536"/>
      <c r="O53" s="2025" t="str">
        <f>IF(ISBLANK(P53),"",LARGE(O46:O52,1)+1)</f>
        <v/>
      </c>
      <c r="P53" s="2829"/>
      <c r="Q53" s="2827"/>
      <c r="R53" s="2832" t="s">
        <v>6972</v>
      </c>
      <c r="S53" s="2026"/>
      <c r="T53" s="2026"/>
      <c r="U53" s="2842" t="str">
        <f>IF(ISBLANK(V53),"",LARGE(O46:U52,1)+1)</f>
        <v/>
      </c>
      <c r="V53" s="2832"/>
      <c r="W53" s="2026"/>
      <c r="X53" s="2854" t="s">
        <v>6988</v>
      </c>
      <c r="Y53" s="2897"/>
      <c r="AA53" s="3536" t="str">
        <f>AB51</f>
        <v>ESTOUFFADE DE BŒUF BOURGUIGNONNE matériels</v>
      </c>
      <c r="AB53" s="1924" t="s">
        <v>6748</v>
      </c>
      <c r="AC53" s="1994" t="s">
        <v>6965</v>
      </c>
      <c r="AD53" s="1925"/>
      <c r="AE53" s="1925"/>
      <c r="AF53" s="1925"/>
      <c r="AG53" s="1926"/>
      <c r="AH53" s="2877" t="s">
        <v>6808</v>
      </c>
      <c r="AI53" s="2878"/>
      <c r="AJ53" s="1914"/>
      <c r="AK53" s="3279" t="s">
        <v>6963</v>
      </c>
      <c r="AL53" s="3280"/>
      <c r="AN53" s="1987"/>
      <c r="AO53" s="3301" t="s">
        <v>6815</v>
      </c>
      <c r="AP53" s="3302"/>
      <c r="AQ53" s="3303"/>
      <c r="AR53" s="1989"/>
    </row>
    <row r="54" spans="1:46" s="245" customFormat="1" ht="15" customHeight="1">
      <c r="A54" s="3536"/>
      <c r="B54" s="2025">
        <f>IF(ISBLANK(C54),"",LARGE(B52:B53,1)+1)</f>
        <v>1</v>
      </c>
      <c r="C54" s="2829" t="s">
        <v>305</v>
      </c>
      <c r="D54" s="2827"/>
      <c r="E54" s="2827"/>
      <c r="F54" s="2026"/>
      <c r="G54" s="2026"/>
      <c r="H54" s="2025">
        <f>IF(ISBLANK(I54),"",LARGE(H52:H53,1)+1)</f>
        <v>6</v>
      </c>
      <c r="I54" s="2829" t="s">
        <v>6971</v>
      </c>
      <c r="J54" s="2827"/>
      <c r="K54" s="2827"/>
      <c r="L54" s="2897"/>
      <c r="N54" s="3536"/>
      <c r="O54" s="2983" t="str">
        <f>IF(ISBLANK(P54),"",LARGE(O46:O53,1)+1)</f>
        <v/>
      </c>
      <c r="P54" s="2984"/>
      <c r="Q54" s="2985"/>
      <c r="R54" s="2985"/>
      <c r="S54" s="2986"/>
      <c r="T54" s="2986"/>
      <c r="U54" s="2988" t="str">
        <f>IF(ISBLANK(V54),"",LARGE(O46:U53,1)+1)</f>
        <v/>
      </c>
      <c r="V54" s="2986"/>
      <c r="W54" s="2986"/>
      <c r="X54" s="2986"/>
      <c r="Y54" s="2987"/>
      <c r="AA54" s="3536"/>
      <c r="AB54" s="1927" t="s">
        <v>6806</v>
      </c>
      <c r="AC54" s="1928"/>
      <c r="AD54" s="1928"/>
      <c r="AE54" s="1914"/>
      <c r="AF54" s="1914"/>
      <c r="AG54" s="1977"/>
      <c r="AH54" s="3252">
        <v>100</v>
      </c>
      <c r="AI54" s="3572" t="str">
        <f>AC55</f>
        <v>Portions Adulte</v>
      </c>
      <c r="AJ54" s="3572"/>
      <c r="AK54" s="3279"/>
      <c r="AL54" s="3280"/>
      <c r="AN54" s="1987"/>
      <c r="AO54" s="3301"/>
      <c r="AP54" s="3302"/>
      <c r="AQ54" s="3303"/>
      <c r="AR54" s="1989"/>
    </row>
    <row r="55" spans="1:46" s="245" customFormat="1" ht="15" customHeight="1">
      <c r="A55" s="3536"/>
      <c r="B55" s="2025">
        <f>IF(ISBLANK(C55),"",LARGE(B52:B54,1)+1)</f>
        <v>2</v>
      </c>
      <c r="C55" s="2829" t="s">
        <v>299</v>
      </c>
      <c r="D55" s="2827"/>
      <c r="E55" s="2827"/>
      <c r="F55" s="2026"/>
      <c r="G55" s="2026"/>
      <c r="H55" s="2025" t="str">
        <f>IF(ISBLANK(I55),"",LARGE(H52:H54,1)+1)</f>
        <v/>
      </c>
      <c r="I55" s="2829"/>
      <c r="J55" s="2832" t="s">
        <v>6972</v>
      </c>
      <c r="K55" s="2832"/>
      <c r="L55" s="2897"/>
      <c r="N55" s="3536"/>
      <c r="O55" s="2935"/>
      <c r="P55" s="3567" t="s">
        <v>55</v>
      </c>
      <c r="Q55" s="3567"/>
      <c r="R55" s="3567"/>
      <c r="S55" s="3567"/>
      <c r="T55" s="3567"/>
      <c r="U55" s="3567"/>
      <c r="V55" s="3567"/>
      <c r="W55" s="3567"/>
      <c r="X55" s="3567"/>
      <c r="Y55" s="3568"/>
      <c r="AA55" s="3536"/>
      <c r="AB55" s="2922">
        <v>100</v>
      </c>
      <c r="AC55" s="1929" t="s">
        <v>6801</v>
      </c>
      <c r="AD55" s="1929"/>
      <c r="AE55" s="1930"/>
      <c r="AF55" s="1931"/>
      <c r="AG55" s="1977"/>
      <c r="AH55" s="3252"/>
      <c r="AI55" s="3572"/>
      <c r="AJ55" s="3572"/>
      <c r="AK55" s="3574"/>
      <c r="AL55" s="3575"/>
      <c r="AN55" s="1987"/>
      <c r="AO55" s="3301"/>
      <c r="AP55" s="3302"/>
      <c r="AQ55" s="3303"/>
    </row>
    <row r="56" spans="1:46" s="245" customFormat="1" ht="15" customHeight="1">
      <c r="A56" s="3536"/>
      <c r="B56" s="2025">
        <f>IF(ISBLANK(C56),"",LARGE(B52:B55,1)+1)</f>
        <v>3</v>
      </c>
      <c r="C56" s="2829" t="s">
        <v>6969</v>
      </c>
      <c r="D56" s="2827"/>
      <c r="E56" s="2827"/>
      <c r="F56" s="2026"/>
      <c r="G56" s="2026"/>
      <c r="H56" s="2025">
        <f>IF(ISBLANK(I56),"",LARGE(H52:H55,1)+1)</f>
        <v>7</v>
      </c>
      <c r="I56" s="2829" t="s">
        <v>255</v>
      </c>
      <c r="J56" s="2827"/>
      <c r="K56" s="2827"/>
      <c r="L56" s="2897"/>
      <c r="N56" s="3536"/>
      <c r="O56" s="2892">
        <v>0</v>
      </c>
      <c r="P56" s="3569"/>
      <c r="Q56" s="3569"/>
      <c r="R56" s="3569"/>
      <c r="S56" s="3569"/>
      <c r="T56" s="3569"/>
      <c r="U56" s="3569"/>
      <c r="V56" s="3569"/>
      <c r="W56" s="3569"/>
      <c r="X56" s="3569"/>
      <c r="Y56" s="3570"/>
      <c r="AA56" s="3536"/>
      <c r="AB56" s="2923" t="s">
        <v>7042</v>
      </c>
      <c r="AC56" s="2001"/>
      <c r="AD56" s="1932"/>
      <c r="AE56" s="2936"/>
      <c r="AF56" s="1933"/>
      <c r="AG56" s="2925" t="s">
        <v>7043</v>
      </c>
      <c r="AH56" s="2926">
        <f>(AB57/AB55)*AH54</f>
        <v>16</v>
      </c>
      <c r="AI56" s="2937" t="str">
        <f>AC57</f>
        <v>de bœuf</v>
      </c>
      <c r="AJ56" s="2336"/>
      <c r="AK56" s="2940">
        <f>AH54</f>
        <v>100</v>
      </c>
      <c r="AL56" s="2939" t="str">
        <f>AI54</f>
        <v>Portions Adulte</v>
      </c>
      <c r="AN56" s="1987"/>
      <c r="AO56" s="3301"/>
      <c r="AP56" s="3302"/>
      <c r="AQ56" s="3303"/>
      <c r="AR56" s="2024"/>
    </row>
    <row r="57" spans="1:46" s="245" customFormat="1" ht="15" customHeight="1">
      <c r="A57" s="3536"/>
      <c r="B57" s="2025" t="str">
        <f>IF(ISBLANK(C57),"",LARGE(B52:B56,1)+1)</f>
        <v/>
      </c>
      <c r="C57" s="2829"/>
      <c r="D57" s="2827"/>
      <c r="E57" s="2832" t="s">
        <v>6970</v>
      </c>
      <c r="F57" s="2026"/>
      <c r="G57" s="2026"/>
      <c r="H57" s="2025">
        <f>IF(ISBLANK(I57),"",LARGE(H52:H56,1)+1)</f>
        <v>8</v>
      </c>
      <c r="I57" s="2829" t="s">
        <v>249</v>
      </c>
      <c r="J57" s="2026"/>
      <c r="K57" s="2026"/>
      <c r="L57" s="2897"/>
      <c r="N57" s="3536"/>
      <c r="O57" s="2836" t="str">
        <f>IF(ISBLANK(P57),"",LARGE(O56:O56,1)+1)</f>
        <v/>
      </c>
      <c r="P57" s="2929"/>
      <c r="Q57" s="2864"/>
      <c r="R57" s="2864"/>
      <c r="S57" s="2864"/>
      <c r="T57" s="2864"/>
      <c r="U57" s="2864"/>
      <c r="V57" s="2864"/>
      <c r="W57" s="2864"/>
      <c r="X57" s="2864"/>
      <c r="Y57" s="2930"/>
      <c r="AA57" s="3536"/>
      <c r="AB57" s="2924">
        <v>16</v>
      </c>
      <c r="AC57" s="2921" t="s">
        <v>7041</v>
      </c>
      <c r="AD57" s="1932"/>
      <c r="AE57" s="3009" t="s">
        <v>6964</v>
      </c>
      <c r="AF57" s="2336"/>
      <c r="AG57" s="2337"/>
      <c r="AH57" s="2337"/>
      <c r="AI57" s="2337"/>
      <c r="AJ57" s="2337"/>
      <c r="AK57" s="2920"/>
      <c r="AL57" s="2927"/>
      <c r="AN57" s="1987"/>
      <c r="AO57" s="3186">
        <v>100</v>
      </c>
      <c r="AP57" s="1929" t="s">
        <v>6801</v>
      </c>
      <c r="AQ57" s="3187"/>
      <c r="AR57" s="1978"/>
    </row>
    <row r="58" spans="1:46" s="245" customFormat="1" ht="15" customHeight="1">
      <c r="A58" s="3536"/>
      <c r="B58" s="2025">
        <f>IF(ISBLANK(C58),"",LARGE(B52:B57,1)+1)</f>
        <v>4</v>
      </c>
      <c r="C58" s="2829" t="s">
        <v>286</v>
      </c>
      <c r="D58" s="2827"/>
      <c r="E58" s="2827"/>
      <c r="F58" s="2026"/>
      <c r="G58" s="2026"/>
      <c r="H58" s="2025">
        <f>IF(ISBLANK(I58),"",LARGE(H52:H57,1)+1)</f>
        <v>9</v>
      </c>
      <c r="I58" s="2829" t="s">
        <v>246</v>
      </c>
      <c r="J58" s="2026"/>
      <c r="K58" s="2026"/>
      <c r="L58" s="2897"/>
      <c r="N58" s="3536"/>
      <c r="O58" s="2833">
        <f>IF(ISBLANK(P58),"",LARGE(O56:O57,1)+1)</f>
        <v>1</v>
      </c>
      <c r="P58" s="2829" t="s">
        <v>305</v>
      </c>
      <c r="Q58" s="2827"/>
      <c r="R58" s="2827"/>
      <c r="S58" s="2827"/>
      <c r="T58" s="2827"/>
      <c r="U58" s="2827"/>
      <c r="V58" s="2337"/>
      <c r="W58" s="2337"/>
      <c r="X58" s="2337"/>
      <c r="Y58" s="2928"/>
      <c r="AA58" s="3536"/>
      <c r="AB58" s="3559" t="s">
        <v>128</v>
      </c>
      <c r="AC58" s="3559"/>
      <c r="AD58" s="3559"/>
      <c r="AE58" s="3559"/>
      <c r="AF58" s="3561">
        <v>3.125E-2</v>
      </c>
      <c r="AG58" s="3561"/>
      <c r="AH58" s="3559" t="s">
        <v>129</v>
      </c>
      <c r="AI58" s="3559"/>
      <c r="AJ58" s="3563">
        <v>0.125</v>
      </c>
      <c r="AK58" s="3559" t="s">
        <v>378</v>
      </c>
      <c r="AL58" s="3565">
        <f>AJ58+AF58</f>
        <v>0.15625</v>
      </c>
      <c r="AN58" s="1987"/>
      <c r="AO58" s="3188">
        <v>2.5</v>
      </c>
      <c r="AP58" s="1929" t="s">
        <v>7297</v>
      </c>
      <c r="AQ58" s="3187"/>
      <c r="AR58" s="1978"/>
    </row>
    <row r="59" spans="1:46" s="245" customFormat="1" ht="15" customHeight="1">
      <c r="A59" s="3536"/>
      <c r="B59" s="2025">
        <f>IF(ISBLANK(C59),"",LARGE(B52:B58,1)+1)</f>
        <v>5</v>
      </c>
      <c r="C59" s="2829" t="s">
        <v>265</v>
      </c>
      <c r="D59" s="2827"/>
      <c r="E59" s="2827"/>
      <c r="F59" s="2026"/>
      <c r="G59" s="2026"/>
      <c r="H59" s="2025">
        <f>IF(ISBLANK(I59),"",LARGE(H52:H58,1)+1)</f>
        <v>10</v>
      </c>
      <c r="I59" s="2829" t="s">
        <v>238</v>
      </c>
      <c r="J59" s="2026"/>
      <c r="K59" s="2026"/>
      <c r="L59" s="2897"/>
      <c r="N59" s="3536"/>
      <c r="O59" s="2833" t="str">
        <f>IF(ISBLANK(P59),"",LARGE(O56:O58,1)+1)</f>
        <v/>
      </c>
      <c r="P59" s="2828"/>
      <c r="Q59" s="2827"/>
      <c r="R59" s="2827" t="s">
        <v>303</v>
      </c>
      <c r="S59" s="2827"/>
      <c r="T59" s="2827"/>
      <c r="U59" s="2827"/>
      <c r="V59" s="2827"/>
      <c r="W59" s="2827"/>
      <c r="X59" s="2827"/>
      <c r="Y59" s="2876"/>
      <c r="AA59" s="3536"/>
      <c r="AB59" s="3559"/>
      <c r="AC59" s="3559"/>
      <c r="AD59" s="3559"/>
      <c r="AE59" s="3559"/>
      <c r="AF59" s="3561"/>
      <c r="AG59" s="3561"/>
      <c r="AH59" s="3559"/>
      <c r="AI59" s="3559"/>
      <c r="AJ59" s="3563"/>
      <c r="AK59" s="3559"/>
      <c r="AL59" s="3565"/>
      <c r="AN59" s="1987"/>
      <c r="AO59" s="3212" t="s">
        <v>6808</v>
      </c>
      <c r="AP59" s="1983"/>
      <c r="AQ59" s="3213"/>
      <c r="AR59" s="1978"/>
    </row>
    <row r="60" spans="1:46" s="245" customFormat="1" ht="15" customHeight="1">
      <c r="A60" s="3536"/>
      <c r="B60" s="2025" t="str">
        <f>IF(ISBLANK(C60),"",LARGE(B52:B59,1)+1)</f>
        <v/>
      </c>
      <c r="C60" s="2829"/>
      <c r="D60" s="2827"/>
      <c r="E60" s="2827"/>
      <c r="F60" s="2026"/>
      <c r="G60" s="2026"/>
      <c r="H60" s="2025" t="str">
        <f>IF(ISBLANK(I60),"",LARGE(H52:H59,1)+1)</f>
        <v/>
      </c>
      <c r="I60" s="2026"/>
      <c r="J60" s="2026"/>
      <c r="K60" s="2026"/>
      <c r="L60" s="2897"/>
      <c r="N60" s="3536"/>
      <c r="O60" s="2833" t="str">
        <f>IF(ISBLANK(P60),"",LARGE(O56:O59,1)+1)</f>
        <v/>
      </c>
      <c r="P60" s="2828"/>
      <c r="Q60" s="2827"/>
      <c r="R60" s="2827" t="s">
        <v>301</v>
      </c>
      <c r="S60" s="2827"/>
      <c r="T60" s="2827"/>
      <c r="U60" s="2827"/>
      <c r="V60" s="2827"/>
      <c r="W60" s="2827"/>
      <c r="X60" s="2827"/>
      <c r="Y60" s="2876"/>
      <c r="AA60" s="3536"/>
      <c r="AB60" s="2935"/>
      <c r="AC60" s="3584" t="s">
        <v>7085</v>
      </c>
      <c r="AD60" s="3584"/>
      <c r="AE60" s="3584"/>
      <c r="AF60" s="3584"/>
      <c r="AG60" s="3584"/>
      <c r="AH60" s="3584"/>
      <c r="AI60" s="3584"/>
      <c r="AJ60" s="3584"/>
      <c r="AK60" s="3584"/>
      <c r="AL60" s="3585"/>
      <c r="AN60" s="1987"/>
      <c r="AO60" s="3189" t="s">
        <v>6756</v>
      </c>
      <c r="AP60" s="1977"/>
      <c r="AQ60" s="3190"/>
      <c r="AR60" s="1978"/>
    </row>
    <row r="61" spans="1:46" s="245" customFormat="1" ht="15" customHeight="1">
      <c r="A61" s="3536"/>
      <c r="B61" s="2025" t="str">
        <f>IF(ISBLANK(C61),"",LARGE(B52:B60,1)+1)</f>
        <v/>
      </c>
      <c r="C61" s="2829"/>
      <c r="D61" s="2827"/>
      <c r="E61" s="2832"/>
      <c r="F61" s="2026"/>
      <c r="G61" s="2026"/>
      <c r="H61" s="2025">
        <f>IF(ISBLANK(I61),"",LARGE(H52:H60,1)+1)</f>
        <v>11</v>
      </c>
      <c r="I61" s="2829" t="s">
        <v>6987</v>
      </c>
      <c r="J61" s="2026"/>
      <c r="K61" s="2026"/>
      <c r="L61" s="2897"/>
      <c r="N61" s="3536"/>
      <c r="O61" s="2833">
        <f>IF(ISBLANK(P61),"",LARGE(O56:O60,1)+1)</f>
        <v>2</v>
      </c>
      <c r="P61" s="2829" t="s">
        <v>299</v>
      </c>
      <c r="Q61" s="2827"/>
      <c r="R61" s="2832"/>
      <c r="S61" s="2827"/>
      <c r="T61" s="2827"/>
      <c r="U61" s="2827"/>
      <c r="V61" s="2827"/>
      <c r="W61" s="2827"/>
      <c r="X61" s="2827"/>
      <c r="Y61" s="2876"/>
      <c r="AA61" s="3536"/>
      <c r="AB61" s="2892">
        <v>0</v>
      </c>
      <c r="AC61" s="3586"/>
      <c r="AD61" s="3586"/>
      <c r="AE61" s="3586"/>
      <c r="AF61" s="3586"/>
      <c r="AG61" s="3586"/>
      <c r="AH61" s="3586"/>
      <c r="AI61" s="3586"/>
      <c r="AJ61" s="3586"/>
      <c r="AK61" s="3586"/>
      <c r="AL61" s="3587"/>
      <c r="AN61" s="1987"/>
      <c r="AO61" s="3292" t="s">
        <v>7323</v>
      </c>
      <c r="AP61" s="3293"/>
      <c r="AQ61" s="3294"/>
      <c r="AR61" s="2023"/>
      <c r="AT61" s="72"/>
    </row>
    <row r="62" spans="1:46" s="245" customFormat="1" ht="15" customHeight="1">
      <c r="A62" s="3536"/>
      <c r="B62" s="2025" t="str">
        <f>IF(ISBLANK(C62),"",LARGE(B52:B61,1)+1)</f>
        <v/>
      </c>
      <c r="C62" s="2829"/>
      <c r="D62" s="2827"/>
      <c r="E62" s="2827"/>
      <c r="F62" s="2026"/>
      <c r="G62" s="2026"/>
      <c r="H62" s="2025" t="str">
        <f>IF(ISBLANK(I62),"",LARGE(H52:H61,1)+1)</f>
        <v/>
      </c>
      <c r="I62" s="2829"/>
      <c r="J62" s="2026"/>
      <c r="K62" s="2854" t="s">
        <v>6988</v>
      </c>
      <c r="L62" s="2897"/>
      <c r="N62" s="3536"/>
      <c r="O62" s="2833" t="str">
        <f>IF(ISBLANK(P62),"",LARGE(O56:O61,1)+1)</f>
        <v/>
      </c>
      <c r="P62" s="2828"/>
      <c r="Q62" s="2827"/>
      <c r="R62" s="2827" t="s">
        <v>297</v>
      </c>
      <c r="S62" s="2827"/>
      <c r="T62" s="2827"/>
      <c r="U62" s="2827"/>
      <c r="V62" s="2827"/>
      <c r="W62" s="2827"/>
      <c r="X62" s="2827"/>
      <c r="Y62" s="2876"/>
      <c r="AA62" s="3536"/>
      <c r="AB62" s="2948"/>
      <c r="AC62" s="2948"/>
      <c r="AD62" s="2948"/>
      <c r="AE62" s="2948"/>
      <c r="AF62" s="2948"/>
      <c r="AG62" s="2948"/>
      <c r="AH62" s="2948"/>
      <c r="AI62" s="2948"/>
      <c r="AJ62" s="2948"/>
      <c r="AK62" s="2948"/>
      <c r="AL62" s="2949"/>
      <c r="AN62" s="1987"/>
      <c r="AO62" s="3292"/>
      <c r="AP62" s="3293"/>
      <c r="AQ62" s="3294"/>
      <c r="AR62" s="2023"/>
      <c r="AT62" s="72"/>
    </row>
    <row r="63" spans="1:46" s="245" customFormat="1" ht="15" customHeight="1" thickBot="1">
      <c r="A63" s="3536"/>
      <c r="B63" s="3001" t="str">
        <f>IF(ISBLANK(C63),"",LARGE(B52:B62,1)+1)</f>
        <v/>
      </c>
      <c r="C63" s="3002"/>
      <c r="D63" s="3003"/>
      <c r="E63" s="3003"/>
      <c r="F63" s="3003"/>
      <c r="G63" s="3003"/>
      <c r="H63" s="3001" t="str">
        <f>IF(ISBLANK(I63),"",LARGE(H52:H62,1)+1)</f>
        <v/>
      </c>
      <c r="I63" s="3003"/>
      <c r="J63" s="3003"/>
      <c r="K63" s="3003"/>
      <c r="L63" s="3004" t="s">
        <v>6839</v>
      </c>
      <c r="N63" s="3536"/>
      <c r="O63" s="2833" t="str">
        <f>IF(ISBLANK(P63),"",LARGE(O56:O62,1)+1)</f>
        <v/>
      </c>
      <c r="P63" s="2828"/>
      <c r="Q63" s="2827"/>
      <c r="R63" s="2827" t="s">
        <v>7009</v>
      </c>
      <c r="S63" s="2827"/>
      <c r="T63" s="2827"/>
      <c r="U63" s="2827"/>
      <c r="V63" s="2827"/>
      <c r="W63" s="2827"/>
      <c r="X63" s="2827"/>
      <c r="Y63" s="2876"/>
      <c r="AA63" s="3536"/>
      <c r="AB63" s="2956"/>
      <c r="AC63" s="2974" t="s">
        <v>7086</v>
      </c>
      <c r="AD63" s="2957"/>
      <c r="AE63" s="2958" t="s">
        <v>7087</v>
      </c>
      <c r="AF63" s="2951"/>
      <c r="AG63" s="3590" t="s">
        <v>7082</v>
      </c>
      <c r="AH63" s="3590"/>
      <c r="AI63" s="3590"/>
      <c r="AJ63" s="2975" t="s">
        <v>7044</v>
      </c>
      <c r="AK63" s="2950"/>
      <c r="AL63" s="2959"/>
      <c r="AN63" s="1987"/>
      <c r="AO63" s="3292"/>
      <c r="AP63" s="3293"/>
      <c r="AQ63" s="3294"/>
      <c r="AR63" s="1978"/>
    </row>
    <row r="64" spans="1:46" s="245" customFormat="1" ht="15" customHeight="1">
      <c r="A64" s="3536"/>
      <c r="B64" s="3559" t="s">
        <v>128</v>
      </c>
      <c r="C64" s="3559"/>
      <c r="D64" s="3559"/>
      <c r="E64" s="3559"/>
      <c r="F64" s="3561">
        <v>3.125E-2</v>
      </c>
      <c r="G64" s="3561"/>
      <c r="H64" s="3559" t="s">
        <v>129</v>
      </c>
      <c r="I64" s="3559"/>
      <c r="J64" s="3563">
        <v>0.125</v>
      </c>
      <c r="K64" s="3559" t="s">
        <v>378</v>
      </c>
      <c r="L64" s="3565">
        <f>J64+F64</f>
        <v>0.15625</v>
      </c>
      <c r="N64" s="3536"/>
      <c r="O64" s="2833"/>
      <c r="P64" s="2859">
        <v>1</v>
      </c>
      <c r="Q64" s="2868" t="s">
        <v>4590</v>
      </c>
      <c r="R64" s="2868" t="s">
        <v>7050</v>
      </c>
      <c r="S64" s="2868"/>
      <c r="T64" s="2337"/>
      <c r="U64" s="2337"/>
      <c r="V64" s="2337"/>
      <c r="W64" s="2931" t="s">
        <v>7044</v>
      </c>
      <c r="X64" s="2932">
        <f>(P64/O17)*U16</f>
        <v>2</v>
      </c>
      <c r="Y64" s="2927"/>
      <c r="AA64" s="3536"/>
      <c r="AB64" s="2945"/>
      <c r="AC64" s="2234" t="s">
        <v>7066</v>
      </c>
      <c r="AD64" s="2233"/>
      <c r="AE64" s="2234" t="s">
        <v>7067</v>
      </c>
      <c r="AF64" s="2869">
        <v>1</v>
      </c>
      <c r="AG64" s="3576" t="s">
        <v>7068</v>
      </c>
      <c r="AH64" s="3576"/>
      <c r="AI64" s="3576"/>
      <c r="AJ64" s="2932">
        <f>(AF64/AB55)*AH54</f>
        <v>1</v>
      </c>
      <c r="AK64" s="2237"/>
      <c r="AL64" s="2947"/>
      <c r="AN64" s="1987"/>
      <c r="AO64" s="3260" t="s">
        <v>6816</v>
      </c>
      <c r="AP64" s="3261"/>
      <c r="AQ64" s="3262"/>
      <c r="AR64" s="1978"/>
    </row>
    <row r="65" spans="1:47" s="245" customFormat="1" ht="15" customHeight="1">
      <c r="A65" s="3536"/>
      <c r="B65" s="3560"/>
      <c r="C65" s="3560"/>
      <c r="D65" s="3560"/>
      <c r="E65" s="3560"/>
      <c r="F65" s="3562"/>
      <c r="G65" s="3562"/>
      <c r="H65" s="3560"/>
      <c r="I65" s="3560"/>
      <c r="J65" s="3564"/>
      <c r="K65" s="3560"/>
      <c r="L65" s="3566"/>
      <c r="N65" s="3536"/>
      <c r="O65" s="2833" t="str">
        <f>IF(ISBLANK(P65),"",LARGE(O56:O64,1)+1)</f>
        <v/>
      </c>
      <c r="P65" s="2828"/>
      <c r="Q65" s="2868"/>
      <c r="R65" s="2827" t="s">
        <v>296</v>
      </c>
      <c r="S65" s="2827"/>
      <c r="T65" s="2827"/>
      <c r="U65" s="2827"/>
      <c r="V65" s="2827"/>
      <c r="W65" s="2827"/>
      <c r="X65" s="2827"/>
      <c r="Y65" s="2876"/>
      <c r="AA65" s="3536"/>
      <c r="AB65" s="2945"/>
      <c r="AC65" s="2234" t="s">
        <v>7066</v>
      </c>
      <c r="AD65" s="2233"/>
      <c r="AE65" s="2234" t="s">
        <v>7067</v>
      </c>
      <c r="AF65" s="2869">
        <v>1</v>
      </c>
      <c r="AG65" s="3576" t="s">
        <v>7069</v>
      </c>
      <c r="AH65" s="3576"/>
      <c r="AI65" s="3576"/>
      <c r="AJ65" s="2932">
        <f>(AF65/AB55)*AH54</f>
        <v>1</v>
      </c>
      <c r="AK65" s="2237"/>
      <c r="AL65" s="2947"/>
      <c r="AN65" s="1987"/>
      <c r="AO65" s="3260"/>
      <c r="AP65" s="3261"/>
      <c r="AQ65" s="3262"/>
      <c r="AR65" s="1978"/>
    </row>
    <row r="66" spans="1:47" s="245" customFormat="1" ht="15" customHeight="1">
      <c r="A66" s="3536"/>
      <c r="B66" s="2935"/>
      <c r="C66" s="3567" t="s">
        <v>55</v>
      </c>
      <c r="D66" s="3567"/>
      <c r="E66" s="3567"/>
      <c r="F66" s="3567"/>
      <c r="G66" s="3567"/>
      <c r="H66" s="3567"/>
      <c r="I66" s="3567"/>
      <c r="J66" s="3567"/>
      <c r="K66" s="3567"/>
      <c r="L66" s="3568"/>
      <c r="N66" s="3536"/>
      <c r="O66" s="2833">
        <f>IF(ISBLANK(P66),"",LARGE(O56:O65,1)+1)</f>
        <v>3</v>
      </c>
      <c r="P66" s="2829" t="s">
        <v>286</v>
      </c>
      <c r="Q66" s="2827"/>
      <c r="R66" s="2832"/>
      <c r="S66" s="2827"/>
      <c r="T66" s="2827"/>
      <c r="U66" s="2827"/>
      <c r="V66" s="2827"/>
      <c r="W66" s="2827"/>
      <c r="X66" s="2827"/>
      <c r="Y66" s="2876"/>
      <c r="AA66" s="3536"/>
      <c r="AB66" s="2945"/>
      <c r="AC66" s="2234" t="s">
        <v>7066</v>
      </c>
      <c r="AD66" s="2233"/>
      <c r="AE66" s="2234" t="s">
        <v>7070</v>
      </c>
      <c r="AF66" s="2869">
        <v>1</v>
      </c>
      <c r="AG66" s="3576" t="s">
        <v>7072</v>
      </c>
      <c r="AH66" s="3576"/>
      <c r="AI66" s="3576"/>
      <c r="AJ66" s="2932">
        <f>(AF66/AB55)*AH54</f>
        <v>1</v>
      </c>
      <c r="AK66" s="2237"/>
      <c r="AL66" s="2947"/>
      <c r="AN66" s="1987"/>
      <c r="AO66" s="3191" t="s">
        <v>6799</v>
      </c>
      <c r="AP66" s="2005"/>
      <c r="AQ66" s="3214"/>
      <c r="AR66" s="1978"/>
    </row>
    <row r="67" spans="1:47" s="245" customFormat="1" ht="15" customHeight="1">
      <c r="A67" s="3536"/>
      <c r="B67" s="2892">
        <v>0</v>
      </c>
      <c r="C67" s="3569"/>
      <c r="D67" s="3569"/>
      <c r="E67" s="3569"/>
      <c r="F67" s="3569"/>
      <c r="G67" s="3569"/>
      <c r="H67" s="3569"/>
      <c r="I67" s="3569"/>
      <c r="J67" s="3569"/>
      <c r="K67" s="3569"/>
      <c r="L67" s="3570"/>
      <c r="N67" s="3536"/>
      <c r="O67" s="2833" t="str">
        <f>IF(ISBLANK(P67),"",LARGE(O56:O66,1)+1)</f>
        <v/>
      </c>
      <c r="P67" s="2828"/>
      <c r="Q67" s="2827"/>
      <c r="R67" s="2827" t="s">
        <v>284</v>
      </c>
      <c r="S67" s="2827"/>
      <c r="T67" s="2827"/>
      <c r="U67" s="2827"/>
      <c r="V67" s="2827"/>
      <c r="W67" s="2827"/>
      <c r="X67" s="2827"/>
      <c r="Y67" s="2876"/>
      <c r="AA67" s="3536"/>
      <c r="AB67" s="2945"/>
      <c r="AC67" s="2234" t="s">
        <v>7066</v>
      </c>
      <c r="AD67" s="2233"/>
      <c r="AE67" s="2234" t="s">
        <v>360</v>
      </c>
      <c r="AF67" s="2869">
        <v>1</v>
      </c>
      <c r="AG67" s="3576" t="s">
        <v>7072</v>
      </c>
      <c r="AH67" s="3576"/>
      <c r="AI67" s="3576"/>
      <c r="AJ67" s="2932">
        <f>(AF67/AB55)*AH54</f>
        <v>1</v>
      </c>
      <c r="AK67" s="2237"/>
      <c r="AL67" s="2947"/>
      <c r="AN67" s="1987"/>
      <c r="AO67" s="3212" t="s">
        <v>7301</v>
      </c>
      <c r="AP67" s="1983"/>
      <c r="AQ67" s="3213"/>
      <c r="AR67" s="1978"/>
      <c r="AS67" s="72"/>
    </row>
    <row r="68" spans="1:47" s="245" customFormat="1" ht="15" customHeight="1">
      <c r="A68" s="3536"/>
      <c r="B68" s="2836" t="str">
        <f>IF(ISBLANK(C68),"",LARGE(B67:B67,1)+1)</f>
        <v/>
      </c>
      <c r="C68" s="2929"/>
      <c r="D68" s="2864"/>
      <c r="E68" s="2864"/>
      <c r="F68" s="2864"/>
      <c r="G68" s="2864"/>
      <c r="H68" s="2864"/>
      <c r="I68" s="2864"/>
      <c r="J68" s="2864"/>
      <c r="K68" s="2864"/>
      <c r="L68" s="2930"/>
      <c r="N68" s="3536"/>
      <c r="O68" s="2833" t="str">
        <f>IF(ISBLANK(P68),"",LARGE(O56:O67,1)+1)</f>
        <v/>
      </c>
      <c r="P68" s="2828"/>
      <c r="Q68" s="2827"/>
      <c r="R68" s="2868" t="s">
        <v>7023</v>
      </c>
      <c r="S68" s="2827"/>
      <c r="T68" s="2337"/>
      <c r="U68" s="2869" t="s">
        <v>7024</v>
      </c>
      <c r="V68" s="2337"/>
      <c r="W68" s="2859" t="s">
        <v>218</v>
      </c>
      <c r="X68" s="2860">
        <v>250</v>
      </c>
      <c r="Y68" s="2876"/>
      <c r="AA68" s="3536"/>
      <c r="AB68" s="2945"/>
      <c r="AC68" s="2234" t="s">
        <v>7066</v>
      </c>
      <c r="AD68" s="2233"/>
      <c r="AE68" s="2234" t="s">
        <v>7008</v>
      </c>
      <c r="AF68" s="2869">
        <v>1</v>
      </c>
      <c r="AG68" s="3576" t="s">
        <v>7074</v>
      </c>
      <c r="AH68" s="3576"/>
      <c r="AI68" s="3576"/>
      <c r="AJ68" s="2932">
        <f>(AF68/AB55)*AH54</f>
        <v>1</v>
      </c>
      <c r="AK68" s="2237"/>
      <c r="AL68" s="2947"/>
      <c r="AN68" s="1987"/>
      <c r="AO68" s="3215" t="s">
        <v>7290</v>
      </c>
      <c r="AP68" s="1977"/>
      <c r="AQ68" s="3190"/>
      <c r="AR68" s="1978"/>
    </row>
    <row r="69" spans="1:47" s="245" customFormat="1" ht="15" customHeight="1">
      <c r="A69" s="3536"/>
      <c r="B69" s="2833">
        <f>IF(ISBLANK(C69),"",LARGE(B67:B68,1)+1)</f>
        <v>1</v>
      </c>
      <c r="C69" s="2829" t="s">
        <v>305</v>
      </c>
      <c r="D69" s="2827"/>
      <c r="E69" s="2827"/>
      <c r="F69" s="2827"/>
      <c r="G69" s="2827"/>
      <c r="H69" s="2827"/>
      <c r="I69" s="2337"/>
      <c r="J69" s="2337"/>
      <c r="K69" s="2337"/>
      <c r="L69" s="2928"/>
      <c r="N69" s="3536"/>
      <c r="O69" s="2833" t="str">
        <f>IF(ISBLANK(P69),"",LARGE(O56:O68,1)+1)</f>
        <v/>
      </c>
      <c r="P69" s="2828"/>
      <c r="Q69" s="2827"/>
      <c r="R69" s="2827" t="s">
        <v>283</v>
      </c>
      <c r="S69" s="2827"/>
      <c r="T69" s="2827"/>
      <c r="U69" s="2827"/>
      <c r="V69" s="2827"/>
      <c r="W69" s="2827"/>
      <c r="X69" s="2827"/>
      <c r="Y69" s="2876"/>
      <c r="AA69" s="3536"/>
      <c r="AB69" s="2945"/>
      <c r="AC69" s="2234" t="s">
        <v>7066</v>
      </c>
      <c r="AD69" s="2233"/>
      <c r="AE69" s="2234" t="s">
        <v>7071</v>
      </c>
      <c r="AF69" s="2869">
        <v>1</v>
      </c>
      <c r="AG69" s="3576" t="s">
        <v>7073</v>
      </c>
      <c r="AH69" s="3576"/>
      <c r="AI69" s="3576"/>
      <c r="AJ69" s="2932">
        <f>(AF69/AB55)*AH54</f>
        <v>1</v>
      </c>
      <c r="AK69" s="2237"/>
      <c r="AL69" s="2947"/>
      <c r="AN69" s="1987"/>
      <c r="AO69" s="3216" t="s">
        <v>7294</v>
      </c>
      <c r="AP69" s="1977"/>
      <c r="AQ69" s="3190"/>
      <c r="AR69" s="1978"/>
    </row>
    <row r="70" spans="1:47" s="245" customFormat="1" ht="15" customHeight="1">
      <c r="A70" s="3536"/>
      <c r="B70" s="2833" t="str">
        <f>IF(ISBLANK(C70),"",LARGE(B67:B69,1)+1)</f>
        <v/>
      </c>
      <c r="C70" s="2828"/>
      <c r="D70" s="2827"/>
      <c r="E70" s="2827" t="s">
        <v>303</v>
      </c>
      <c r="F70" s="2827"/>
      <c r="G70" s="2827"/>
      <c r="H70" s="2827"/>
      <c r="I70" s="2827"/>
      <c r="J70" s="2827"/>
      <c r="K70" s="2827"/>
      <c r="L70" s="2876"/>
      <c r="N70" s="3536"/>
      <c r="O70" s="2833"/>
      <c r="P70" s="2859">
        <v>5</v>
      </c>
      <c r="Q70" s="2868" t="s">
        <v>7045</v>
      </c>
      <c r="R70" s="2861" t="s">
        <v>7053</v>
      </c>
      <c r="S70" s="2861"/>
      <c r="T70" s="2827"/>
      <c r="U70" s="2827"/>
      <c r="V70" s="2337"/>
      <c r="W70" s="2931" t="s">
        <v>7044</v>
      </c>
      <c r="X70" s="2932">
        <f>(P70/O17)*U16</f>
        <v>10</v>
      </c>
      <c r="Y70" s="2927"/>
      <c r="AA70" s="3536"/>
      <c r="AB70" s="2960"/>
      <c r="AC70" s="2961" t="s">
        <v>7086</v>
      </c>
      <c r="AD70" s="2962"/>
      <c r="AE70" s="2963" t="s">
        <v>210</v>
      </c>
      <c r="AF70" s="2964"/>
      <c r="AG70" s="3589" t="s">
        <v>220</v>
      </c>
      <c r="AH70" s="3589"/>
      <c r="AI70" s="3589"/>
      <c r="AJ70" s="2965" t="s">
        <v>7083</v>
      </c>
      <c r="AK70" s="2966" t="s">
        <v>221</v>
      </c>
      <c r="AL70" s="2967"/>
      <c r="AN70" s="1987"/>
      <c r="AO70" s="3217" t="s">
        <v>7292</v>
      </c>
      <c r="AP70" s="1977"/>
      <c r="AQ70" s="3218" t="s">
        <v>7293</v>
      </c>
      <c r="AR70" s="1978"/>
    </row>
    <row r="71" spans="1:47" s="245" customFormat="1" ht="15" customHeight="1">
      <c r="A71" s="3536"/>
      <c r="B71" s="2833" t="str">
        <f>IF(ISBLANK(C71),"",LARGE(B67:B70,1)+1)</f>
        <v/>
      </c>
      <c r="C71" s="2828"/>
      <c r="D71" s="2827"/>
      <c r="E71" s="2827" t="s">
        <v>301</v>
      </c>
      <c r="F71" s="2827"/>
      <c r="G71" s="2827"/>
      <c r="H71" s="2827"/>
      <c r="I71" s="2827"/>
      <c r="J71" s="2827"/>
      <c r="K71" s="2827"/>
      <c r="L71" s="2876"/>
      <c r="N71" s="3536"/>
      <c r="O71" s="2833" t="str">
        <f>IF(ISBLANK(P71),"",LARGE(O56:O70,1)+1)</f>
        <v/>
      </c>
      <c r="P71" s="2828"/>
      <c r="Q71" s="2827"/>
      <c r="R71" s="2827" t="s">
        <v>282</v>
      </c>
      <c r="S71" s="2827"/>
      <c r="T71" s="2827"/>
      <c r="U71" s="2827"/>
      <c r="V71" s="2827"/>
      <c r="W71" s="2827"/>
      <c r="X71" s="2827"/>
      <c r="Y71" s="2876"/>
      <c r="AA71" s="3536"/>
      <c r="AB71" s="2233"/>
      <c r="AC71" s="2234" t="s">
        <v>7001</v>
      </c>
      <c r="AD71" s="2233"/>
      <c r="AE71" s="2234" t="s">
        <v>7047</v>
      </c>
      <c r="AF71" s="2234"/>
      <c r="AG71" s="3573"/>
      <c r="AH71" s="3573"/>
      <c r="AI71" s="3573"/>
      <c r="AJ71" s="2860"/>
      <c r="AK71" s="2862">
        <v>4.1666666666666699E-2</v>
      </c>
      <c r="AL71" s="2947"/>
      <c r="AN71" s="1987"/>
      <c r="AO71" s="3207"/>
      <c r="AP71" s="1977"/>
      <c r="AQ71" s="3190"/>
      <c r="AR71" s="1978"/>
    </row>
    <row r="72" spans="1:47" s="245" customFormat="1" ht="15" customHeight="1">
      <c r="A72" s="3536"/>
      <c r="B72" s="2833">
        <f>IF(ISBLANK(C72),"",LARGE(B67:B71,1)+1)</f>
        <v>2</v>
      </c>
      <c r="C72" s="2829" t="s">
        <v>299</v>
      </c>
      <c r="D72" s="2827"/>
      <c r="E72" s="2832"/>
      <c r="F72" s="2827"/>
      <c r="G72" s="2827"/>
      <c r="H72" s="2827"/>
      <c r="I72" s="2827"/>
      <c r="J72" s="2827"/>
      <c r="K72" s="2827"/>
      <c r="L72" s="2876"/>
      <c r="N72" s="3536"/>
      <c r="O72" s="2833" t="str">
        <f>IF(ISBLANK(P72),"",LARGE(O56:O71,1)+1)</f>
        <v/>
      </c>
      <c r="P72" s="2828"/>
      <c r="Q72" s="2827"/>
      <c r="R72" s="2827" t="s">
        <v>280</v>
      </c>
      <c r="S72" s="2827"/>
      <c r="T72" s="2827"/>
      <c r="U72" s="2827"/>
      <c r="V72" s="2827"/>
      <c r="W72" s="2827"/>
      <c r="X72" s="2827"/>
      <c r="Y72" s="2876"/>
      <c r="AA72" s="3536"/>
      <c r="AB72" s="2233"/>
      <c r="AC72" s="2234" t="s">
        <v>7001</v>
      </c>
      <c r="AD72" s="2233"/>
      <c r="AE72" s="2234" t="s">
        <v>7008</v>
      </c>
      <c r="AF72" s="2234"/>
      <c r="AG72" s="3573" t="s">
        <v>7016</v>
      </c>
      <c r="AH72" s="3573"/>
      <c r="AI72" s="3573"/>
      <c r="AJ72" s="2860"/>
      <c r="AK72" s="2862">
        <v>8.3333333333333329E-2</v>
      </c>
      <c r="AL72" s="2947"/>
      <c r="AN72" s="1987"/>
      <c r="AO72" s="3289" t="s">
        <v>7298</v>
      </c>
      <c r="AP72" s="3290"/>
      <c r="AQ72" s="3291"/>
      <c r="AR72" s="1978"/>
    </row>
    <row r="73" spans="1:47" s="245" customFormat="1" ht="15" customHeight="1">
      <c r="A73" s="3536"/>
      <c r="B73" s="2833" t="str">
        <f>IF(ISBLANK(C73),"",LARGE(B67:B72,1)+1)</f>
        <v/>
      </c>
      <c r="C73" s="2828"/>
      <c r="D73" s="2827"/>
      <c r="E73" s="2827" t="s">
        <v>297</v>
      </c>
      <c r="F73" s="2827"/>
      <c r="G73" s="2827"/>
      <c r="H73" s="2827"/>
      <c r="I73" s="2827"/>
      <c r="J73" s="2827"/>
      <c r="K73" s="2827"/>
      <c r="L73" s="2876"/>
      <c r="N73" s="3536"/>
      <c r="O73" s="2833"/>
      <c r="P73" s="2859">
        <v>1</v>
      </c>
      <c r="Q73" s="2868" t="s">
        <v>4590</v>
      </c>
      <c r="R73" s="2861" t="s">
        <v>7059</v>
      </c>
      <c r="S73" s="2827"/>
      <c r="T73" s="2827"/>
      <c r="U73" s="2827"/>
      <c r="V73" s="2337"/>
      <c r="W73" s="2931" t="s">
        <v>7044</v>
      </c>
      <c r="X73" s="2932">
        <f>(P73/O17)*U16</f>
        <v>2</v>
      </c>
      <c r="Y73" s="2927"/>
      <c r="AA73" s="3536"/>
      <c r="AB73" s="2233"/>
      <c r="AC73" s="2234" t="s">
        <v>7001</v>
      </c>
      <c r="AD73" s="2233"/>
      <c r="AE73" s="2234" t="s">
        <v>7075</v>
      </c>
      <c r="AF73" s="2234"/>
      <c r="AG73" s="3573"/>
      <c r="AH73" s="3573"/>
      <c r="AI73" s="3573"/>
      <c r="AJ73" s="2860"/>
      <c r="AK73" s="2862">
        <v>0.125</v>
      </c>
      <c r="AL73" s="2947"/>
      <c r="AN73" s="1987"/>
      <c r="AO73" s="3289" t="s">
        <v>7299</v>
      </c>
      <c r="AP73" s="3290"/>
      <c r="AQ73" s="3291"/>
      <c r="AR73" s="1978"/>
    </row>
    <row r="74" spans="1:47" s="245" customFormat="1" ht="15" customHeight="1">
      <c r="A74" s="3536"/>
      <c r="B74" s="2833" t="str">
        <f>IF(ISBLANK(C74),"",LARGE(B67:B73,1)+1)</f>
        <v/>
      </c>
      <c r="C74" s="2828"/>
      <c r="D74" s="2827"/>
      <c r="E74" s="2827" t="s">
        <v>7009</v>
      </c>
      <c r="F74" s="2827"/>
      <c r="G74" s="2827"/>
      <c r="H74" s="2827"/>
      <c r="I74" s="2827"/>
      <c r="J74" s="2827"/>
      <c r="K74" s="2827"/>
      <c r="L74" s="2876"/>
      <c r="N74" s="3536"/>
      <c r="O74" s="2833" t="str">
        <f>IF(ISBLANK(P74),"",LARGE(O56:O73,1)+1)</f>
        <v/>
      </c>
      <c r="P74" s="2828"/>
      <c r="Q74" s="2827"/>
      <c r="R74" s="2827" t="s">
        <v>278</v>
      </c>
      <c r="S74" s="2827"/>
      <c r="T74" s="2827"/>
      <c r="U74" s="2827"/>
      <c r="V74" s="2827"/>
      <c r="W74" s="2827"/>
      <c r="X74" s="2827"/>
      <c r="Y74" s="2876"/>
      <c r="AA74" s="3536"/>
      <c r="AB74" s="2952"/>
      <c r="AC74" s="2955" t="s">
        <v>7002</v>
      </c>
      <c r="AD74" s="2952"/>
      <c r="AE74" s="2955" t="s">
        <v>7076</v>
      </c>
      <c r="AF74" s="2955"/>
      <c r="AG74" s="3588" t="s">
        <v>218</v>
      </c>
      <c r="AH74" s="3588"/>
      <c r="AI74" s="3588"/>
      <c r="AJ74" s="2954">
        <v>250</v>
      </c>
      <c r="AK74" s="2968"/>
      <c r="AL74" s="2953"/>
      <c r="AN74" s="1987"/>
      <c r="AO74" s="3192" t="s">
        <v>7300</v>
      </c>
      <c r="AP74" s="2252"/>
      <c r="AQ74" s="3193"/>
      <c r="AR74" s="1978"/>
    </row>
    <row r="75" spans="1:47" s="245" customFormat="1" ht="15" customHeight="1" thickBot="1">
      <c r="A75" s="3536"/>
      <c r="B75" s="2833"/>
      <c r="C75" s="2859">
        <v>1</v>
      </c>
      <c r="D75" s="2868" t="s">
        <v>4590</v>
      </c>
      <c r="E75" s="2868" t="s">
        <v>7050</v>
      </c>
      <c r="F75" s="2868"/>
      <c r="G75" s="2337"/>
      <c r="H75" s="2337"/>
      <c r="I75" s="2337"/>
      <c r="J75" s="2931" t="s">
        <v>7044</v>
      </c>
      <c r="K75" s="2932">
        <f>(C75/B17)*H16</f>
        <v>2</v>
      </c>
      <c r="L75" s="2927"/>
      <c r="N75" s="3536"/>
      <c r="O75" s="2833" t="str">
        <f>IF(ISBLANK(P75),"",LARGE(O56:O74,1)+1)</f>
        <v/>
      </c>
      <c r="P75" s="2828"/>
      <c r="Q75" s="2827"/>
      <c r="R75" s="2868" t="s">
        <v>7011</v>
      </c>
      <c r="S75" s="2827"/>
      <c r="T75" s="2337"/>
      <c r="U75" s="2868" t="s">
        <v>7012</v>
      </c>
      <c r="V75" s="2337"/>
      <c r="W75" s="2337"/>
      <c r="X75" s="2862">
        <v>4.8611111111111112E-3</v>
      </c>
      <c r="Y75" s="2876"/>
      <c r="AA75" s="3536"/>
      <c r="AB75" s="2233"/>
      <c r="AC75" s="2234" t="s">
        <v>7002</v>
      </c>
      <c r="AD75" s="2233"/>
      <c r="AE75" s="2234" t="s">
        <v>7077</v>
      </c>
      <c r="AF75" s="2234"/>
      <c r="AG75" s="3573" t="s">
        <v>218</v>
      </c>
      <c r="AH75" s="3573"/>
      <c r="AI75" s="3573"/>
      <c r="AJ75" s="2860">
        <v>250</v>
      </c>
      <c r="AK75" s="2862">
        <v>4.8611111111111112E-3</v>
      </c>
      <c r="AL75" s="2947"/>
      <c r="AN75" s="1987"/>
      <c r="AO75" s="3194">
        <v>12</v>
      </c>
      <c r="AP75" s="1984">
        <v>12</v>
      </c>
      <c r="AQ75" s="3195">
        <v>12</v>
      </c>
      <c r="AR75" s="1989" t="s">
        <v>6757</v>
      </c>
    </row>
    <row r="76" spans="1:47" ht="12.75" customHeight="1">
      <c r="A76" s="3536"/>
      <c r="B76" s="2833" t="str">
        <f>IF(ISBLANK(C76),"",LARGE(B67:B75,1)+1)</f>
        <v/>
      </c>
      <c r="C76" s="2828"/>
      <c r="D76" s="2868"/>
      <c r="E76" s="2827" t="s">
        <v>296</v>
      </c>
      <c r="F76" s="2827"/>
      <c r="G76" s="2827"/>
      <c r="H76" s="2827"/>
      <c r="I76" s="2827"/>
      <c r="J76" s="2827"/>
      <c r="K76" s="2827"/>
      <c r="L76" s="2876"/>
      <c r="N76" s="3536"/>
      <c r="O76" s="2833" t="str">
        <f>IF(ISBLANK(P76),"",LARGE(O56:O75,1)+1)</f>
        <v/>
      </c>
      <c r="P76" s="2828"/>
      <c r="Q76" s="2827"/>
      <c r="R76" s="2827" t="s">
        <v>276</v>
      </c>
      <c r="S76" s="2827"/>
      <c r="T76" s="2827"/>
      <c r="U76" s="2827"/>
      <c r="V76" s="2827"/>
      <c r="W76" s="2827"/>
      <c r="X76" s="2827"/>
      <c r="Y76" s="2876"/>
      <c r="AA76" s="3536"/>
      <c r="AB76" s="2233"/>
      <c r="AC76" s="2234" t="s">
        <v>7002</v>
      </c>
      <c r="AD76" s="2233"/>
      <c r="AE76" s="2234" t="s">
        <v>7078</v>
      </c>
      <c r="AF76" s="2234"/>
      <c r="AG76" s="3573" t="s">
        <v>218</v>
      </c>
      <c r="AH76" s="3573"/>
      <c r="AI76" s="3573"/>
      <c r="AJ76" s="2860">
        <v>170</v>
      </c>
      <c r="AK76" s="2862">
        <v>0.10416666666666667</v>
      </c>
      <c r="AL76" s="2947"/>
      <c r="AN76" s="1987"/>
      <c r="AO76" s="1988"/>
      <c r="AP76" s="1988"/>
      <c r="AQ76" s="1988"/>
      <c r="AR76" s="1978"/>
      <c r="AS76" s="245"/>
      <c r="AT76" s="245"/>
      <c r="AU76" s="245"/>
    </row>
    <row r="77" spans="1:47" s="245" customFormat="1" ht="15" customHeight="1">
      <c r="A77" s="3536"/>
      <c r="B77" s="2833" t="str">
        <f>IF(ISBLANK(C77),"",LARGE(B67:B76,1)+1)</f>
        <v/>
      </c>
      <c r="C77" s="2828"/>
      <c r="D77" s="2827"/>
      <c r="E77" s="2827" t="s">
        <v>294</v>
      </c>
      <c r="F77" s="2827"/>
      <c r="G77" s="2827"/>
      <c r="H77" s="2827"/>
      <c r="I77" s="2827"/>
      <c r="J77" s="2827"/>
      <c r="K77" s="2827"/>
      <c r="L77" s="2876"/>
      <c r="M77" s="72"/>
      <c r="N77" s="3536"/>
      <c r="O77" s="2833" t="str">
        <f>IF(ISBLANK(P77),"",LARGE(O56:O76,1)+1)</f>
        <v/>
      </c>
      <c r="P77" s="2828"/>
      <c r="Q77" s="2827"/>
      <c r="R77" s="2868" t="s">
        <v>7054</v>
      </c>
      <c r="S77" s="2827"/>
      <c r="T77" s="2337"/>
      <c r="U77" s="2868" t="s">
        <v>7007</v>
      </c>
      <c r="V77" s="2827"/>
      <c r="W77" s="2827"/>
      <c r="X77" s="2827"/>
      <c r="Y77" s="2876"/>
      <c r="Z77" s="72"/>
      <c r="AA77" s="3536"/>
      <c r="AB77" s="2233"/>
      <c r="AC77" s="2234" t="s">
        <v>7002</v>
      </c>
      <c r="AD77" s="2233"/>
      <c r="AE77" s="2234" t="s">
        <v>7079</v>
      </c>
      <c r="AF77" s="2234"/>
      <c r="AG77" s="3573" t="s">
        <v>218</v>
      </c>
      <c r="AH77" s="3573"/>
      <c r="AI77" s="3573"/>
      <c r="AJ77" s="2860">
        <v>170</v>
      </c>
      <c r="AK77" s="2862">
        <v>3.472222222222222E-3</v>
      </c>
      <c r="AL77" s="2947"/>
      <c r="AN77" s="1987"/>
    </row>
    <row r="78" spans="1:47" s="245" customFormat="1" ht="15" customHeight="1">
      <c r="A78" s="3536"/>
      <c r="B78" s="2833" t="str">
        <f>IF(ISBLANK(C78),"",LARGE(B67:B77,1)+1)</f>
        <v/>
      </c>
      <c r="C78" s="2828"/>
      <c r="D78" s="2827"/>
      <c r="E78" s="2827" t="s">
        <v>7051</v>
      </c>
      <c r="F78" s="2827"/>
      <c r="G78" s="2827"/>
      <c r="H78" s="2827"/>
      <c r="I78" s="2827"/>
      <c r="J78" s="2827"/>
      <c r="K78" s="2827"/>
      <c r="L78" s="2876"/>
      <c r="M78" s="72"/>
      <c r="N78" s="3536"/>
      <c r="O78" s="2833" t="str">
        <f>IF(ISBLANK(P78),"",LARGE(O56:O77,1)+1)</f>
        <v/>
      </c>
      <c r="P78" s="2828"/>
      <c r="Q78" s="2827"/>
      <c r="R78" s="2827" t="s">
        <v>275</v>
      </c>
      <c r="S78" s="2827"/>
      <c r="T78" s="2827"/>
      <c r="U78" s="2827"/>
      <c r="V78" s="2827"/>
      <c r="W78" s="2827"/>
      <c r="X78" s="2827"/>
      <c r="Y78" s="2876"/>
      <c r="Z78" s="72"/>
      <c r="AA78" s="3536"/>
      <c r="AB78" s="2233"/>
      <c r="AC78" s="2234" t="s">
        <v>7002</v>
      </c>
      <c r="AD78" s="2233"/>
      <c r="AE78" s="2234" t="s">
        <v>7080</v>
      </c>
      <c r="AF78" s="2234"/>
      <c r="AG78" s="3573" t="s">
        <v>218</v>
      </c>
      <c r="AH78" s="3573"/>
      <c r="AI78" s="3573"/>
      <c r="AJ78" s="2860">
        <v>170</v>
      </c>
      <c r="AK78" s="2862">
        <v>3.472222222222222E-3</v>
      </c>
      <c r="AL78" s="2947"/>
      <c r="AN78" s="1987"/>
    </row>
    <row r="79" spans="1:47" s="245" customFormat="1" ht="15" customHeight="1">
      <c r="A79" s="3536"/>
      <c r="B79" s="2833"/>
      <c r="C79" s="2859">
        <v>1</v>
      </c>
      <c r="D79" s="2868" t="s">
        <v>4590</v>
      </c>
      <c r="E79" s="2868" t="s">
        <v>7052</v>
      </c>
      <c r="F79" s="2868"/>
      <c r="G79" s="2827"/>
      <c r="H79" s="2869"/>
      <c r="I79" s="2827"/>
      <c r="J79" s="2931" t="s">
        <v>7044</v>
      </c>
      <c r="K79" s="2932">
        <f>(C79/B17)*H16</f>
        <v>2</v>
      </c>
      <c r="L79" s="2927"/>
      <c r="M79" s="72"/>
      <c r="N79" s="3536"/>
      <c r="O79" s="2833" t="str">
        <f>IF(ISBLANK(P79),"",LARGE(O56:O78,1)+1)</f>
        <v/>
      </c>
      <c r="P79" s="2828"/>
      <c r="Q79" s="2827"/>
      <c r="R79" s="2827" t="s">
        <v>274</v>
      </c>
      <c r="S79" s="2827"/>
      <c r="T79" s="2827"/>
      <c r="U79" s="2827"/>
      <c r="V79" s="2827"/>
      <c r="W79" s="2827"/>
      <c r="X79" s="2827"/>
      <c r="Y79" s="2876"/>
      <c r="Z79" s="72"/>
      <c r="AA79" s="3536"/>
      <c r="AB79" s="2952"/>
      <c r="AC79" s="2955" t="s">
        <v>7081</v>
      </c>
      <c r="AD79" s="2952"/>
      <c r="AE79" s="2955"/>
      <c r="AF79" s="2955"/>
      <c r="AG79" s="3588" t="s">
        <v>7004</v>
      </c>
      <c r="AH79" s="3588"/>
      <c r="AI79" s="3588"/>
      <c r="AJ79" s="2969" t="s">
        <v>7006</v>
      </c>
      <c r="AK79" s="2968"/>
      <c r="AL79" s="2953"/>
      <c r="AN79" s="1987"/>
    </row>
    <row r="80" spans="1:47" s="245" customFormat="1" ht="15" customHeight="1">
      <c r="A80" s="3536"/>
      <c r="B80" s="2833">
        <f>IF(ISBLANK(C80),"",LARGE(B67:B79,1)+1)</f>
        <v>3</v>
      </c>
      <c r="C80" s="2829" t="s">
        <v>290</v>
      </c>
      <c r="D80" s="2827"/>
      <c r="E80" s="2832"/>
      <c r="F80" s="2827"/>
      <c r="G80" s="2827"/>
      <c r="H80" s="2827"/>
      <c r="I80" s="2827"/>
      <c r="J80" s="2827"/>
      <c r="K80" s="2827"/>
      <c r="L80" s="2876"/>
      <c r="M80" s="72"/>
      <c r="N80" s="3536"/>
      <c r="O80" s="2833"/>
      <c r="P80" s="2859">
        <v>1</v>
      </c>
      <c r="Q80" s="2868" t="s">
        <v>4590</v>
      </c>
      <c r="R80" s="2861" t="s">
        <v>7010</v>
      </c>
      <c r="S80" s="2827"/>
      <c r="T80" s="2337"/>
      <c r="U80" s="2827"/>
      <c r="V80" s="2337"/>
      <c r="W80" s="2931" t="s">
        <v>7044</v>
      </c>
      <c r="X80" s="2932">
        <f>(P80/O17)*U16</f>
        <v>2</v>
      </c>
      <c r="Y80" s="2927"/>
      <c r="Z80" s="72"/>
      <c r="AA80" s="3536"/>
      <c r="AB80" s="2233"/>
      <c r="AC80" s="2233"/>
      <c r="AD80" s="2233"/>
      <c r="AE80" s="2233"/>
      <c r="AF80" s="2234"/>
      <c r="AG80" s="2869"/>
      <c r="AH80" s="2869"/>
      <c r="AI80" s="2869"/>
      <c r="AJ80" s="2860"/>
      <c r="AK80" s="2862"/>
      <c r="AL80" s="2947"/>
      <c r="AN80" s="1987"/>
    </row>
    <row r="81" spans="1:47" ht="18" customHeight="1">
      <c r="A81" s="3536"/>
      <c r="B81" s="2833" t="str">
        <f>IF(ISBLANK(C81),"",LARGE(B67:B80,1)+1)</f>
        <v/>
      </c>
      <c r="C81" s="2828"/>
      <c r="D81" s="2827"/>
      <c r="E81" s="2827" t="s">
        <v>288</v>
      </c>
      <c r="F81" s="2827"/>
      <c r="G81" s="2827"/>
      <c r="H81" s="2827"/>
      <c r="I81" s="2827"/>
      <c r="J81" s="2827"/>
      <c r="K81" s="2827"/>
      <c r="L81" s="2876"/>
      <c r="N81" s="3536"/>
      <c r="O81" s="2833" t="str">
        <f>IF(ISBLANK(P81),"",LARGE(O56:O80,1)+1)</f>
        <v/>
      </c>
      <c r="P81" s="2828"/>
      <c r="Q81" s="2827"/>
      <c r="R81" s="2827" t="s">
        <v>273</v>
      </c>
      <c r="S81" s="2827"/>
      <c r="T81" s="2827"/>
      <c r="U81" s="2827"/>
      <c r="V81" s="2827"/>
      <c r="W81" s="2827"/>
      <c r="X81" s="2827"/>
      <c r="Y81" s="2876"/>
      <c r="AA81" s="3536"/>
      <c r="AB81" s="2233"/>
      <c r="AC81" s="2233"/>
      <c r="AD81" s="2233"/>
      <c r="AE81" s="2233"/>
      <c r="AF81" s="2234"/>
      <c r="AG81" s="2973"/>
      <c r="AH81" s="2972" t="s">
        <v>7004</v>
      </c>
      <c r="AI81" s="2238" t="s">
        <v>213</v>
      </c>
      <c r="AJ81" s="2971">
        <v>3</v>
      </c>
      <c r="AK81" s="2970" t="s">
        <v>214</v>
      </c>
      <c r="AL81" s="2946"/>
      <c r="AO81" s="245"/>
      <c r="AP81" s="245"/>
      <c r="AQ81" s="245"/>
      <c r="AR81" s="245"/>
      <c r="AS81" s="245"/>
      <c r="AT81" s="245"/>
      <c r="AU81" s="245"/>
    </row>
    <row r="82" spans="1:47" ht="14.25" customHeight="1">
      <c r="A82" s="3536"/>
      <c r="B82" s="2833">
        <f>IF(ISBLANK(C82),"",LARGE(B67:B81,1)+1)</f>
        <v>4</v>
      </c>
      <c r="C82" s="2829" t="s">
        <v>286</v>
      </c>
      <c r="D82" s="2827"/>
      <c r="E82" s="2832"/>
      <c r="F82" s="2827"/>
      <c r="G82" s="2827"/>
      <c r="H82" s="2827"/>
      <c r="I82" s="2827"/>
      <c r="J82" s="2827"/>
      <c r="K82" s="2827"/>
      <c r="L82" s="2876"/>
      <c r="N82" s="3536"/>
      <c r="O82" s="2833" t="str">
        <f>IF(ISBLANK(P82),"",LARGE(O56:O81,1)+1)</f>
        <v/>
      </c>
      <c r="P82" s="2828"/>
      <c r="Q82" s="2827"/>
      <c r="R82" s="2827" t="s">
        <v>272</v>
      </c>
      <c r="S82" s="2827"/>
      <c r="T82" s="2827"/>
      <c r="U82" s="2827"/>
      <c r="V82" s="2827"/>
      <c r="W82" s="2827"/>
      <c r="X82" s="2827"/>
      <c r="Y82" s="2876"/>
      <c r="AA82" s="3536"/>
      <c r="AB82" s="2233"/>
      <c r="AC82" s="2233"/>
      <c r="AD82" s="2233"/>
      <c r="AE82" s="2233"/>
      <c r="AF82" s="2234"/>
      <c r="AG82" s="2976"/>
      <c r="AH82" s="2976"/>
      <c r="AI82" s="2977" t="s">
        <v>213</v>
      </c>
      <c r="AJ82" s="2978">
        <v>65</v>
      </c>
      <c r="AK82" s="2979" t="s">
        <v>212</v>
      </c>
      <c r="AL82" s="2946"/>
      <c r="AO82" s="245"/>
      <c r="AP82" s="245"/>
      <c r="AQ82" s="245"/>
      <c r="AR82" s="245"/>
      <c r="AS82" s="245"/>
      <c r="AT82" s="245"/>
      <c r="AU82" s="245"/>
    </row>
    <row r="83" spans="1:47" ht="15" customHeight="1">
      <c r="A83" s="3536"/>
      <c r="B83" s="2833" t="str">
        <f>IF(ISBLANK(C83),"",LARGE(B67:B82,1)+1)</f>
        <v/>
      </c>
      <c r="C83" s="2828"/>
      <c r="D83" s="2827"/>
      <c r="E83" s="2827" t="s">
        <v>284</v>
      </c>
      <c r="F83" s="2827"/>
      <c r="G83" s="2827"/>
      <c r="H83" s="2827"/>
      <c r="I83" s="2827"/>
      <c r="J83" s="2827"/>
      <c r="K83" s="2827"/>
      <c r="L83" s="2876"/>
      <c r="N83" s="3536"/>
      <c r="O83" s="2833" t="str">
        <f>IF(ISBLANK(P83),"",LARGE(O56:O82,1)+1)</f>
        <v/>
      </c>
      <c r="P83" s="2828"/>
      <c r="Q83" s="2827"/>
      <c r="R83" s="2827" t="s">
        <v>271</v>
      </c>
      <c r="S83" s="2827"/>
      <c r="T83" s="2827"/>
      <c r="U83" s="2827"/>
      <c r="V83" s="2827"/>
      <c r="W83" s="2827"/>
      <c r="X83" s="2827"/>
      <c r="Y83" s="2876"/>
      <c r="AA83" s="3536"/>
      <c r="AB83" s="2980"/>
      <c r="AC83" s="2919" t="s">
        <v>7037</v>
      </c>
      <c r="AD83" s="2873"/>
      <c r="AE83" s="2873"/>
      <c r="AF83" s="2874"/>
      <c r="AG83" s="2874"/>
      <c r="AH83" s="2874"/>
      <c r="AI83" s="2874"/>
      <c r="AJ83" s="2874"/>
      <c r="AK83" s="2874"/>
      <c r="AL83" s="2875"/>
      <c r="AO83" s="245"/>
      <c r="AP83" s="245"/>
      <c r="AQ83" s="245"/>
      <c r="AR83" s="245"/>
      <c r="AS83" s="245"/>
      <c r="AT83" s="245"/>
      <c r="AU83" s="245"/>
    </row>
    <row r="84" spans="1:47" ht="15.75" customHeight="1">
      <c r="A84" s="3536"/>
      <c r="B84" s="2833" t="str">
        <f>IF(ISBLANK(C84),"",LARGE(B67:B83,1)+1)</f>
        <v/>
      </c>
      <c r="C84" s="2828"/>
      <c r="D84" s="2827"/>
      <c r="E84" s="2868" t="s">
        <v>7023</v>
      </c>
      <c r="F84" s="2827"/>
      <c r="G84" s="2337"/>
      <c r="H84" s="2869" t="s">
        <v>7024</v>
      </c>
      <c r="I84" s="2337"/>
      <c r="J84" s="2859" t="s">
        <v>218</v>
      </c>
      <c r="K84" s="2860">
        <v>250</v>
      </c>
      <c r="L84" s="2876"/>
      <c r="N84" s="3536"/>
      <c r="O84" s="2833" t="str">
        <f>IF(ISBLANK(P84),"",LARGE(O56:O83,1)+1)</f>
        <v/>
      </c>
      <c r="P84" s="2828"/>
      <c r="Q84" s="2827"/>
      <c r="R84" s="2827" t="s">
        <v>270</v>
      </c>
      <c r="S84" s="2827"/>
      <c r="T84" s="2827"/>
      <c r="U84" s="2827"/>
      <c r="V84" s="2827"/>
      <c r="W84" s="2827"/>
      <c r="X84" s="2827"/>
      <c r="Y84" s="2876"/>
      <c r="AA84" s="3536"/>
      <c r="AB84" s="2833"/>
      <c r="AC84" s="2832"/>
      <c r="AD84" s="2827"/>
      <c r="AE84" s="1927" t="s">
        <v>7031</v>
      </c>
      <c r="AF84" s="2871" t="s">
        <v>7032</v>
      </c>
      <c r="AG84" s="2026"/>
      <c r="AH84" s="2026"/>
      <c r="AI84" s="2026"/>
      <c r="AJ84" s="2026"/>
      <c r="AK84" s="2026"/>
      <c r="AL84" s="2897"/>
      <c r="AO84" s="245"/>
      <c r="AP84" s="245"/>
      <c r="AQ84" s="245"/>
      <c r="AR84" s="245"/>
      <c r="AS84" s="245"/>
      <c r="AT84" s="245"/>
      <c r="AU84" s="245"/>
    </row>
    <row r="85" spans="1:47" ht="15.75" customHeight="1">
      <c r="A85" s="3536"/>
      <c r="B85" s="2833" t="str">
        <f>IF(ISBLANK(C85),"",LARGE(B67:B84,1)+1)</f>
        <v/>
      </c>
      <c r="C85" s="2828"/>
      <c r="D85" s="2827"/>
      <c r="E85" s="2827" t="s">
        <v>283</v>
      </c>
      <c r="F85" s="2827"/>
      <c r="G85" s="2827"/>
      <c r="H85" s="2827"/>
      <c r="I85" s="2827"/>
      <c r="J85" s="2827"/>
      <c r="K85" s="2827"/>
      <c r="L85" s="2876"/>
      <c r="N85" s="3536"/>
      <c r="O85" s="2833" t="str">
        <f>IF(ISBLANK(P85),"",LARGE(O56:O84,1)+1)</f>
        <v/>
      </c>
      <c r="P85" s="2828"/>
      <c r="Q85" s="2827"/>
      <c r="R85" s="2868" t="s">
        <v>7014</v>
      </c>
      <c r="S85" s="2827"/>
      <c r="T85" s="2337"/>
      <c r="U85" s="2868" t="s">
        <v>7008</v>
      </c>
      <c r="V85" s="2827"/>
      <c r="W85" s="2827"/>
      <c r="X85" s="2827"/>
      <c r="Y85" s="2876"/>
      <c r="AA85" s="3536"/>
      <c r="AB85" s="2833"/>
      <c r="AC85" s="2827"/>
      <c r="AD85" s="2827"/>
      <c r="AE85" s="1999">
        <v>100</v>
      </c>
      <c r="AF85" s="1929" t="s">
        <v>6801</v>
      </c>
      <c r="AG85" s="2026"/>
      <c r="AH85" s="2026"/>
      <c r="AI85" s="1999">
        <v>16</v>
      </c>
      <c r="AJ85" s="1929" t="s">
        <v>7033</v>
      </c>
      <c r="AK85" s="2026"/>
      <c r="AL85" s="2897"/>
      <c r="AO85" s="245"/>
      <c r="AP85" s="245"/>
      <c r="AQ85" s="245"/>
      <c r="AR85" s="245"/>
      <c r="AS85" s="245"/>
      <c r="AT85" s="245"/>
      <c r="AU85" s="245"/>
    </row>
    <row r="86" spans="1:47" ht="15.75">
      <c r="A86" s="3536"/>
      <c r="B86" s="2833"/>
      <c r="C86" s="2859">
        <v>5</v>
      </c>
      <c r="D86" s="2868" t="s">
        <v>7045</v>
      </c>
      <c r="E86" s="2861" t="s">
        <v>7053</v>
      </c>
      <c r="F86" s="2861"/>
      <c r="G86" s="2827"/>
      <c r="H86" s="2827"/>
      <c r="I86" s="2337"/>
      <c r="J86" s="2931" t="s">
        <v>7044</v>
      </c>
      <c r="K86" s="2932">
        <f>(C86/B17)*H16</f>
        <v>10</v>
      </c>
      <c r="L86" s="2927"/>
      <c r="N86" s="3536"/>
      <c r="O86" s="2833" t="str">
        <f>IF(ISBLANK(P86),"",LARGE(O56:O85,1)+1)</f>
        <v/>
      </c>
      <c r="P86" s="2828"/>
      <c r="Q86" s="2827"/>
      <c r="R86" s="2827" t="s">
        <v>269</v>
      </c>
      <c r="S86" s="2827"/>
      <c r="T86" s="2827"/>
      <c r="U86" s="2827"/>
      <c r="V86" s="2827"/>
      <c r="W86" s="2827"/>
      <c r="X86" s="2827"/>
      <c r="Y86" s="2876"/>
      <c r="AA86" s="3536"/>
      <c r="AB86" s="2833"/>
      <c r="AC86" s="2846"/>
      <c r="AD86" s="2026"/>
      <c r="AE86" s="2026"/>
      <c r="AF86" s="2026"/>
      <c r="AG86" s="2026"/>
      <c r="AH86" s="2026"/>
      <c r="AI86" s="2877" t="s">
        <v>7036</v>
      </c>
      <c r="AJ86" s="2026"/>
      <c r="AK86" s="2026"/>
      <c r="AL86" s="2897"/>
      <c r="AO86" s="245"/>
      <c r="AP86" s="245"/>
      <c r="AQ86" s="245"/>
      <c r="AR86" s="245"/>
      <c r="AS86" s="245"/>
      <c r="AT86" s="245"/>
      <c r="AU86" s="245"/>
    </row>
    <row r="87" spans="1:47" ht="15.75">
      <c r="A87" s="3536"/>
      <c r="B87" s="2833" t="str">
        <f>IF(ISBLANK(C87),"",LARGE(B67:B86,1)+1)</f>
        <v/>
      </c>
      <c r="C87" s="2828"/>
      <c r="D87" s="2827"/>
      <c r="E87" s="2827" t="s">
        <v>282</v>
      </c>
      <c r="F87" s="2827"/>
      <c r="G87" s="2827"/>
      <c r="H87" s="2827"/>
      <c r="I87" s="2827"/>
      <c r="J87" s="2827"/>
      <c r="K87" s="2827"/>
      <c r="L87" s="2876"/>
      <c r="N87" s="3536"/>
      <c r="O87" s="2833" t="str">
        <f>IF(ISBLANK(P87),"",LARGE(O56:O86,1)+1)</f>
        <v/>
      </c>
      <c r="P87" s="2828"/>
      <c r="Q87" s="2827"/>
      <c r="R87" s="2827" t="s">
        <v>268</v>
      </c>
      <c r="S87" s="2827"/>
      <c r="T87" s="2827"/>
      <c r="U87" s="2827"/>
      <c r="V87" s="2827"/>
      <c r="W87" s="2827"/>
      <c r="X87" s="2827"/>
      <c r="Y87" s="2876"/>
      <c r="AA87" s="3536"/>
      <c r="AB87" s="2833"/>
      <c r="AC87" s="2827"/>
      <c r="AD87" s="2827"/>
      <c r="AE87" s="2827"/>
      <c r="AF87" s="2827"/>
      <c r="AG87" s="2827"/>
      <c r="AH87" s="2827"/>
      <c r="AI87" s="2827"/>
      <c r="AJ87" s="2827"/>
      <c r="AK87" s="2827"/>
      <c r="AL87" s="2899" t="s">
        <v>6839</v>
      </c>
      <c r="AO87" s="245"/>
      <c r="AP87" s="245"/>
      <c r="AQ87" s="245"/>
      <c r="AR87" s="245"/>
      <c r="AS87" s="245"/>
      <c r="AT87" s="245"/>
      <c r="AU87" s="245"/>
    </row>
    <row r="88" spans="1:47" ht="15.75">
      <c r="A88" s="3536"/>
      <c r="B88" s="2833" t="str">
        <f>IF(ISBLANK(C88),"",LARGE(B67:B87,1)+1)</f>
        <v/>
      </c>
      <c r="C88" s="2828"/>
      <c r="D88" s="2827"/>
      <c r="E88" s="2827" t="s">
        <v>280</v>
      </c>
      <c r="F88" s="2827"/>
      <c r="G88" s="2827"/>
      <c r="H88" s="2827"/>
      <c r="I88" s="2827"/>
      <c r="J88" s="2827"/>
      <c r="K88" s="2827"/>
      <c r="L88" s="2876"/>
      <c r="N88" s="3536"/>
      <c r="O88" s="2833" t="str">
        <f>IF(ISBLANK(P88),"",LARGE(O56:O87,1)+1)</f>
        <v/>
      </c>
      <c r="P88" s="2828"/>
      <c r="Q88" s="2827"/>
      <c r="R88" s="2827" t="s">
        <v>267</v>
      </c>
      <c r="S88" s="2827"/>
      <c r="T88" s="2827"/>
      <c r="U88" s="2827"/>
      <c r="V88" s="2827"/>
      <c r="W88" s="2827"/>
      <c r="X88" s="2827"/>
      <c r="Y88" s="2876"/>
      <c r="AA88" s="3536"/>
      <c r="AB88" s="2900"/>
      <c r="AC88" s="2901" t="s">
        <v>6829</v>
      </c>
      <c r="AD88" s="2902"/>
      <c r="AE88" s="2902" t="s">
        <v>6834</v>
      </c>
      <c r="AF88" s="2903"/>
      <c r="AG88" s="2904" t="s">
        <v>6830</v>
      </c>
      <c r="AH88" s="2902" t="s">
        <v>6832</v>
      </c>
      <c r="AI88" s="2905"/>
      <c r="AJ88" s="2904" t="s">
        <v>6831</v>
      </c>
      <c r="AK88" s="2902" t="s">
        <v>6833</v>
      </c>
      <c r="AL88" s="2111"/>
      <c r="AO88" s="245"/>
      <c r="AP88" s="245"/>
      <c r="AQ88" s="245"/>
      <c r="AR88" s="245"/>
      <c r="AS88" s="245"/>
      <c r="AT88" s="245"/>
      <c r="AU88" s="245"/>
    </row>
    <row r="89" spans="1:47" ht="15.75">
      <c r="A89" s="3536"/>
      <c r="B89" s="2833"/>
      <c r="C89" s="2859">
        <v>1</v>
      </c>
      <c r="D89" s="2868" t="s">
        <v>4590</v>
      </c>
      <c r="E89" s="2861" t="s">
        <v>7059</v>
      </c>
      <c r="F89" s="2827"/>
      <c r="G89" s="2827"/>
      <c r="H89" s="2827"/>
      <c r="I89" s="2337"/>
      <c r="J89" s="2931" t="s">
        <v>7044</v>
      </c>
      <c r="K89" s="2932">
        <f>(C89/B17)*H16</f>
        <v>2</v>
      </c>
      <c r="L89" s="2927"/>
      <c r="N89" s="3536"/>
      <c r="O89" s="2833" t="str">
        <f>IF(ISBLANK(P89),"",LARGE(O56:O88,1)+1)</f>
        <v/>
      </c>
      <c r="P89" s="2828"/>
      <c r="Q89" s="2827"/>
      <c r="R89" s="2827" t="s">
        <v>266</v>
      </c>
      <c r="S89" s="2827"/>
      <c r="T89" s="2827"/>
      <c r="U89" s="2827"/>
      <c r="V89" s="2827"/>
      <c r="W89" s="2827"/>
      <c r="X89" s="2827"/>
      <c r="Y89" s="2876"/>
      <c r="AA89" s="3536"/>
      <c r="AB89" s="2025" t="str">
        <f>IF(ISBLANK(AC89),"",LARGE(AB67:AB88,1)+1)</f>
        <v/>
      </c>
      <c r="AC89" s="2026"/>
      <c r="AD89" s="2026"/>
      <c r="AE89" s="2026"/>
      <c r="AF89" s="2026"/>
      <c r="AG89" s="2026"/>
      <c r="AH89" s="1943"/>
      <c r="AI89" s="2026"/>
      <c r="AJ89" s="2026"/>
      <c r="AK89" s="2026"/>
      <c r="AL89" s="2906" t="s">
        <v>6802</v>
      </c>
      <c r="AO89" s="245"/>
      <c r="AP89" s="245"/>
      <c r="AQ89" s="245"/>
      <c r="AR89" s="245"/>
      <c r="AS89" s="245"/>
      <c r="AT89" s="245"/>
      <c r="AU89" s="245"/>
    </row>
    <row r="90" spans="1:47" ht="15.75">
      <c r="A90" s="3536"/>
      <c r="B90" s="2833" t="str">
        <f>IF(ISBLANK(C90),"",LARGE(B67:B89,1)+1)</f>
        <v/>
      </c>
      <c r="C90" s="2828"/>
      <c r="D90" s="2827"/>
      <c r="E90" s="2827" t="s">
        <v>278</v>
      </c>
      <c r="F90" s="2827"/>
      <c r="G90" s="2827"/>
      <c r="H90" s="2827"/>
      <c r="I90" s="2827"/>
      <c r="J90" s="2827"/>
      <c r="K90" s="2827"/>
      <c r="L90" s="2876"/>
      <c r="N90" s="3536"/>
      <c r="O90" s="2833">
        <f>IF(ISBLANK(P90),"",LARGE(O56:O89,1)+1)</f>
        <v>4</v>
      </c>
      <c r="P90" s="2829" t="s">
        <v>265</v>
      </c>
      <c r="Q90" s="2827"/>
      <c r="R90" s="2832"/>
      <c r="S90" s="2827"/>
      <c r="T90" s="2827"/>
      <c r="U90" s="2827"/>
      <c r="V90" s="2827"/>
      <c r="W90" s="2827"/>
      <c r="X90" s="2827"/>
      <c r="Y90" s="2876"/>
      <c r="AA90" s="3536"/>
      <c r="AB90" s="2938" t="s">
        <v>7038</v>
      </c>
      <c r="AC90" s="2026"/>
      <c r="AD90" s="2026"/>
      <c r="AE90" s="2026"/>
      <c r="AF90" s="2026"/>
      <c r="AG90" s="2026"/>
      <c r="AH90" s="1943"/>
      <c r="AI90" s="2026"/>
      <c r="AJ90" s="2026"/>
      <c r="AK90" s="2026"/>
      <c r="AL90" s="2906" t="s">
        <v>6800</v>
      </c>
      <c r="AO90" s="245"/>
      <c r="AP90" s="245"/>
      <c r="AQ90" s="245"/>
      <c r="AR90" s="245"/>
      <c r="AS90" s="245"/>
      <c r="AT90" s="245"/>
      <c r="AU90" s="245"/>
    </row>
    <row r="91" spans="1:47" ht="16.5" thickBot="1">
      <c r="A91" s="3536"/>
      <c r="B91" s="2833" t="str">
        <f>IF(ISBLANK(C91),"",LARGE(B67:B90,1)+1)</f>
        <v/>
      </c>
      <c r="C91" s="2828"/>
      <c r="D91" s="2827"/>
      <c r="E91" s="2868" t="s">
        <v>7011</v>
      </c>
      <c r="F91" s="2827"/>
      <c r="G91" s="2337"/>
      <c r="H91" s="2868" t="s">
        <v>7012</v>
      </c>
      <c r="I91" s="2337"/>
      <c r="J91" s="2337"/>
      <c r="K91" s="2862">
        <v>4.8611111111111112E-3</v>
      </c>
      <c r="L91" s="2876"/>
      <c r="N91" s="3536"/>
      <c r="O91" s="2833" t="str">
        <f>IF(ISBLANK(P91),"",LARGE(O56:O90,1)+1)</f>
        <v/>
      </c>
      <c r="P91" s="2828"/>
      <c r="Q91" s="2827"/>
      <c r="R91" s="2827" t="s">
        <v>264</v>
      </c>
      <c r="S91" s="2827"/>
      <c r="T91" s="2827"/>
      <c r="U91" s="2827"/>
      <c r="V91" s="2827"/>
      <c r="W91" s="2827"/>
      <c r="X91" s="2827"/>
      <c r="Y91" s="2876"/>
      <c r="AA91" s="3558"/>
      <c r="AB91" s="2914">
        <v>7</v>
      </c>
      <c r="AC91" s="2914">
        <v>7</v>
      </c>
      <c r="AD91" s="2914">
        <v>0.67</v>
      </c>
      <c r="AE91" s="2914">
        <v>21</v>
      </c>
      <c r="AF91" s="2914">
        <v>5</v>
      </c>
      <c r="AG91" s="2914">
        <v>7</v>
      </c>
      <c r="AH91" s="2914">
        <v>10</v>
      </c>
      <c r="AI91" s="2914">
        <v>10</v>
      </c>
      <c r="AJ91" s="2914">
        <v>10</v>
      </c>
      <c r="AK91" s="2914">
        <v>10</v>
      </c>
      <c r="AL91" s="2915">
        <v>10</v>
      </c>
      <c r="AO91" s="245"/>
      <c r="AP91" s="245"/>
      <c r="AQ91" s="245"/>
      <c r="AR91" s="245"/>
      <c r="AS91" s="245"/>
      <c r="AT91" s="245"/>
      <c r="AU91" s="245"/>
    </row>
    <row r="92" spans="1:47" ht="16.5" thickBot="1">
      <c r="A92" s="3536"/>
      <c r="B92" s="2833" t="str">
        <f>IF(ISBLANK(C92),"",LARGE(B67:B91,1)+1)</f>
        <v/>
      </c>
      <c r="C92" s="2828"/>
      <c r="D92" s="2827"/>
      <c r="E92" s="2827" t="s">
        <v>276</v>
      </c>
      <c r="F92" s="2827"/>
      <c r="G92" s="2827"/>
      <c r="H92" s="2827"/>
      <c r="I92" s="2827"/>
      <c r="J92" s="2827"/>
      <c r="K92" s="2827"/>
      <c r="L92" s="2876"/>
      <c r="N92" s="3536"/>
      <c r="O92" s="2833" t="str">
        <f>IF(ISBLANK(P92),"",LARGE(O56:O91,1)+1)</f>
        <v/>
      </c>
      <c r="P92" s="2828"/>
      <c r="Q92" s="2827"/>
      <c r="R92" s="2827" t="s">
        <v>263</v>
      </c>
      <c r="S92" s="2827"/>
      <c r="T92" s="2827"/>
      <c r="U92" s="2827"/>
      <c r="V92" s="2827"/>
      <c r="W92" s="2827"/>
      <c r="X92" s="2827"/>
      <c r="Y92" s="2876"/>
      <c r="AA92" s="2824"/>
      <c r="AB92" s="1567"/>
      <c r="AC92" s="1567"/>
      <c r="AD92" s="2344"/>
      <c r="AE92" s="1567"/>
      <c r="AF92" s="1567"/>
      <c r="AG92" s="1567"/>
      <c r="AH92" s="1567"/>
      <c r="AI92" s="1567"/>
      <c r="AJ92" s="1567"/>
      <c r="AK92" s="1567"/>
      <c r="AL92" s="1567"/>
      <c r="AO92" s="245"/>
      <c r="AP92" s="245"/>
      <c r="AQ92" s="245"/>
      <c r="AR92" s="245"/>
      <c r="AS92" s="245"/>
      <c r="AT92" s="245"/>
      <c r="AU92" s="245"/>
    </row>
    <row r="93" spans="1:47" ht="18.75">
      <c r="A93" s="3536"/>
      <c r="B93" s="2833" t="str">
        <f>IF(ISBLANK(C93),"",LARGE(B67:B92,1)+1)</f>
        <v/>
      </c>
      <c r="C93" s="2828"/>
      <c r="D93" s="2827"/>
      <c r="E93" s="2868" t="s">
        <v>7054</v>
      </c>
      <c r="F93" s="2827"/>
      <c r="G93" s="2337"/>
      <c r="H93" s="2868" t="s">
        <v>7007</v>
      </c>
      <c r="I93" s="2827"/>
      <c r="J93" s="2827"/>
      <c r="K93" s="2827"/>
      <c r="L93" s="2876"/>
      <c r="N93" s="3536"/>
      <c r="O93" s="2833" t="str">
        <f>IF(ISBLANK(P93),"",LARGE(O56:O92,1)+1)</f>
        <v/>
      </c>
      <c r="P93" s="2828"/>
      <c r="Q93" s="2827"/>
      <c r="R93" s="2868" t="s">
        <v>7015</v>
      </c>
      <c r="S93" s="2827"/>
      <c r="T93" s="2868" t="s">
        <v>7008</v>
      </c>
      <c r="U93" s="3583" t="s">
        <v>7016</v>
      </c>
      <c r="V93" s="3583"/>
      <c r="W93" s="2868" t="s">
        <v>7017</v>
      </c>
      <c r="X93" s="2865">
        <v>8.3333333333333329E-2</v>
      </c>
      <c r="Y93" s="2876"/>
      <c r="AA93" s="3514" t="s">
        <v>62</v>
      </c>
      <c r="AB93" s="3517" t="s">
        <v>163</v>
      </c>
      <c r="AC93" s="3517"/>
      <c r="AD93" s="3517"/>
      <c r="AE93" s="3517"/>
      <c r="AF93" s="3517"/>
      <c r="AG93" s="3517"/>
      <c r="AH93" s="3517"/>
      <c r="AI93" s="3517"/>
      <c r="AJ93" s="3517"/>
      <c r="AK93" s="3517"/>
      <c r="AL93" s="3518"/>
      <c r="AO93" s="245"/>
      <c r="AP93" s="245"/>
      <c r="AQ93" s="245"/>
      <c r="AR93" s="245"/>
      <c r="AS93" s="245"/>
      <c r="AT93" s="245"/>
      <c r="AU93" s="245"/>
    </row>
    <row r="94" spans="1:47" ht="15.75" customHeight="1">
      <c r="A94" s="3536"/>
      <c r="B94" s="2833" t="str">
        <f>IF(ISBLANK(C94),"",LARGE(B67:B93,1)+1)</f>
        <v/>
      </c>
      <c r="C94" s="2828"/>
      <c r="D94" s="2827"/>
      <c r="E94" s="2827" t="s">
        <v>275</v>
      </c>
      <c r="F94" s="2827"/>
      <c r="G94" s="2827"/>
      <c r="H94" s="2827"/>
      <c r="I94" s="2827"/>
      <c r="J94" s="2827"/>
      <c r="K94" s="2827"/>
      <c r="L94" s="2876"/>
      <c r="N94" s="3536"/>
      <c r="O94" s="2833" t="str">
        <f>IF(ISBLANK(P94),"",LARGE(O56:O93,1)+1)</f>
        <v/>
      </c>
      <c r="P94" s="2828"/>
      <c r="Q94" s="2827"/>
      <c r="R94" s="2827" t="s">
        <v>262</v>
      </c>
      <c r="S94" s="2827"/>
      <c r="T94" s="2827"/>
      <c r="U94" s="2827"/>
      <c r="V94" s="2827"/>
      <c r="W94" s="2827"/>
      <c r="X94" s="2827"/>
      <c r="Y94" s="2876"/>
      <c r="AA94" s="3515"/>
      <c r="AB94" s="3512" t="s">
        <v>55</v>
      </c>
      <c r="AC94" s="3512"/>
      <c r="AD94" s="3512"/>
      <c r="AE94" s="3512"/>
      <c r="AF94" s="3512"/>
      <c r="AG94" s="3512"/>
      <c r="AH94" s="3512"/>
      <c r="AI94" s="3512"/>
      <c r="AJ94" s="3512"/>
      <c r="AK94" s="3512"/>
      <c r="AL94" s="3513"/>
      <c r="AO94" s="245"/>
      <c r="AP94" s="245"/>
      <c r="AQ94" s="245"/>
      <c r="AR94" s="245"/>
      <c r="AS94" s="245"/>
      <c r="AT94" s="245"/>
      <c r="AU94" s="245"/>
    </row>
    <row r="95" spans="1:47" ht="15.75" customHeight="1">
      <c r="A95" s="3536"/>
      <c r="B95" s="2833" t="str">
        <f>IF(ISBLANK(C95),"",LARGE(B67:B94,1)+1)</f>
        <v/>
      </c>
      <c r="C95" s="2828"/>
      <c r="D95" s="2827"/>
      <c r="E95" s="2827" t="s">
        <v>274</v>
      </c>
      <c r="F95" s="2827"/>
      <c r="G95" s="2827"/>
      <c r="H95" s="2827"/>
      <c r="I95" s="2827"/>
      <c r="J95" s="2827"/>
      <c r="K95" s="2827"/>
      <c r="L95" s="2876"/>
      <c r="N95" s="3536"/>
      <c r="O95" s="2833" t="str">
        <f>IF(ISBLANK(P95),"",LARGE(O56:O94,1)+1)</f>
        <v/>
      </c>
      <c r="P95" s="2828"/>
      <c r="Q95" s="2827"/>
      <c r="R95" s="2827" t="s">
        <v>7003</v>
      </c>
      <c r="S95" s="2827"/>
      <c r="T95" s="2827"/>
      <c r="U95" s="2827"/>
      <c r="V95" s="2827"/>
      <c r="W95" s="2827"/>
      <c r="X95" s="2827"/>
      <c r="Y95" s="2876"/>
      <c r="AA95" s="3516" t="str">
        <f>AB93</f>
        <v>ORGANISATION RAISONNÉE DU TRAVAIL</v>
      </c>
      <c r="AB95" s="3512"/>
      <c r="AC95" s="3512"/>
      <c r="AD95" s="3512"/>
      <c r="AE95" s="3512"/>
      <c r="AF95" s="3512"/>
      <c r="AG95" s="3512"/>
      <c r="AH95" s="3512"/>
      <c r="AI95" s="3512"/>
      <c r="AJ95" s="3512"/>
      <c r="AK95" s="3512"/>
      <c r="AL95" s="3513"/>
      <c r="AO95" s="245"/>
      <c r="AP95" s="245"/>
      <c r="AQ95" s="245"/>
      <c r="AR95" s="245"/>
      <c r="AS95" s="245"/>
      <c r="AT95" s="245"/>
      <c r="AU95" s="245"/>
    </row>
    <row r="96" spans="1:47" ht="15.75" customHeight="1">
      <c r="A96" s="3536"/>
      <c r="B96" s="2833"/>
      <c r="C96" s="2859">
        <v>1</v>
      </c>
      <c r="D96" s="2868" t="s">
        <v>4590</v>
      </c>
      <c r="E96" s="2861" t="s">
        <v>7010</v>
      </c>
      <c r="F96" s="2827"/>
      <c r="G96" s="2337"/>
      <c r="H96" s="2827"/>
      <c r="I96" s="2337"/>
      <c r="J96" s="2931" t="s">
        <v>7044</v>
      </c>
      <c r="K96" s="2932">
        <f>(C96/B17)*H16</f>
        <v>2</v>
      </c>
      <c r="L96" s="2927"/>
      <c r="N96" s="3536"/>
      <c r="O96" s="2833" t="str">
        <f>IF(ISBLANK(P96),"",LARGE(O56:O95,1)+1)</f>
        <v/>
      </c>
      <c r="P96" s="2828"/>
      <c r="Q96" s="2827"/>
      <c r="R96" s="2827" t="s">
        <v>7065</v>
      </c>
      <c r="S96" s="2827"/>
      <c r="T96" s="2827"/>
      <c r="U96" s="2827"/>
      <c r="V96" s="2827"/>
      <c r="W96" s="2827"/>
      <c r="X96" s="2827"/>
      <c r="Y96" s="2876"/>
      <c r="AA96" s="3516"/>
      <c r="AB96" s="3512" t="s">
        <v>154</v>
      </c>
      <c r="AC96" s="3512"/>
      <c r="AD96" s="3512"/>
      <c r="AE96" s="3512"/>
      <c r="AF96" s="3512"/>
      <c r="AG96" s="3512"/>
      <c r="AH96" s="3512"/>
      <c r="AI96" s="3512"/>
      <c r="AJ96" s="3512"/>
      <c r="AK96" s="3512"/>
      <c r="AL96" s="3513"/>
      <c r="AO96" s="245"/>
      <c r="AP96" s="245"/>
      <c r="AQ96" s="245"/>
      <c r="AR96" s="245"/>
      <c r="AS96" s="245"/>
      <c r="AT96" s="245"/>
      <c r="AU96" s="245"/>
    </row>
    <row r="97" spans="1:47" ht="15.75" customHeight="1">
      <c r="A97" s="3536"/>
      <c r="B97" s="2833" t="str">
        <f>IF(ISBLANK(C97),"",LARGE(B67:B96,1)+1)</f>
        <v/>
      </c>
      <c r="C97" s="2828"/>
      <c r="D97" s="2827"/>
      <c r="E97" s="2827" t="s">
        <v>273</v>
      </c>
      <c r="F97" s="2827"/>
      <c r="G97" s="2827"/>
      <c r="H97" s="2827"/>
      <c r="I97" s="2827"/>
      <c r="J97" s="2827"/>
      <c r="K97" s="2827"/>
      <c r="L97" s="2876"/>
      <c r="N97" s="3536"/>
      <c r="O97" s="2833"/>
      <c r="P97" s="2859">
        <v>4</v>
      </c>
      <c r="Q97" s="2868" t="s">
        <v>4590</v>
      </c>
      <c r="R97" s="2861" t="s">
        <v>7046</v>
      </c>
      <c r="S97" s="2827"/>
      <c r="T97" s="2337"/>
      <c r="U97" s="2827"/>
      <c r="V97" s="2337"/>
      <c r="W97" s="2931" t="s">
        <v>7044</v>
      </c>
      <c r="X97" s="2932">
        <f>(P97/O17)*U16</f>
        <v>8</v>
      </c>
      <c r="Y97" s="2876"/>
      <c r="AA97" s="3516"/>
      <c r="AB97" s="3512"/>
      <c r="AC97" s="3512"/>
      <c r="AD97" s="3512"/>
      <c r="AE97" s="3512"/>
      <c r="AF97" s="3512"/>
      <c r="AG97" s="3512"/>
      <c r="AH97" s="3512"/>
      <c r="AI97" s="3512"/>
      <c r="AJ97" s="3512"/>
      <c r="AK97" s="3512"/>
      <c r="AL97" s="3513"/>
      <c r="AO97" s="245"/>
      <c r="AP97" s="245"/>
      <c r="AQ97" s="245"/>
      <c r="AR97" s="245"/>
      <c r="AS97" s="245"/>
      <c r="AT97" s="245"/>
      <c r="AU97" s="245"/>
    </row>
    <row r="98" spans="1:47" ht="18.75">
      <c r="A98" s="3536"/>
      <c r="B98" s="2833" t="str">
        <f>IF(ISBLANK(C98),"",LARGE(B67:B97,1)+1)</f>
        <v/>
      </c>
      <c r="C98" s="2828"/>
      <c r="D98" s="2827"/>
      <c r="E98" s="2827" t="s">
        <v>272</v>
      </c>
      <c r="F98" s="2827"/>
      <c r="G98" s="2827"/>
      <c r="H98" s="2827"/>
      <c r="I98" s="2827"/>
      <c r="J98" s="2827"/>
      <c r="K98" s="2827"/>
      <c r="L98" s="2876"/>
      <c r="N98" s="3536"/>
      <c r="O98" s="2833" t="str">
        <f>IF(ISBLANK(P98),"",LARGE(O56:O96,1)+1)</f>
        <v/>
      </c>
      <c r="P98" s="2828"/>
      <c r="Q98" s="2827"/>
      <c r="R98" s="2827" t="s">
        <v>261</v>
      </c>
      <c r="S98" s="2827"/>
      <c r="T98" s="2827"/>
      <c r="U98" s="2827"/>
      <c r="V98" s="2827"/>
      <c r="W98" s="2827"/>
      <c r="X98" s="2827"/>
      <c r="Y98" s="2876"/>
      <c r="AA98" s="3516"/>
      <c r="AB98" s="2838" t="s">
        <v>56</v>
      </c>
      <c r="AC98" s="3519" t="s">
        <v>180</v>
      </c>
      <c r="AD98" s="3519"/>
      <c r="AE98" s="3519"/>
      <c r="AF98" s="3519"/>
      <c r="AG98" s="3519"/>
      <c r="AH98" s="3519"/>
      <c r="AI98" s="3519"/>
      <c r="AJ98" s="3519"/>
      <c r="AK98" s="3519"/>
      <c r="AL98" s="3520"/>
      <c r="AO98" s="245"/>
      <c r="AP98" s="245"/>
      <c r="AQ98" s="245"/>
      <c r="AR98" s="245"/>
      <c r="AS98" s="245"/>
      <c r="AT98" s="245"/>
      <c r="AU98" s="245"/>
    </row>
    <row r="99" spans="1:47" ht="15.75">
      <c r="A99" s="3536"/>
      <c r="B99" s="2833" t="str">
        <f>IF(ISBLANK(C99),"",LARGE(B67:B98,1)+1)</f>
        <v/>
      </c>
      <c r="C99" s="2828"/>
      <c r="D99" s="2827"/>
      <c r="E99" s="2827" t="s">
        <v>271</v>
      </c>
      <c r="F99" s="2827"/>
      <c r="G99" s="2827"/>
      <c r="H99" s="2827"/>
      <c r="I99" s="2827"/>
      <c r="J99" s="2827"/>
      <c r="K99" s="2827"/>
      <c r="L99" s="2876"/>
      <c r="N99" s="3536"/>
      <c r="O99" s="2833">
        <f>IF(ISBLANK(P99),"",LARGE(O56:O98,1)+1)</f>
        <v>5</v>
      </c>
      <c r="P99" s="2829" t="s">
        <v>260</v>
      </c>
      <c r="Q99" s="2827"/>
      <c r="R99" s="2832"/>
      <c r="S99" s="2827"/>
      <c r="T99" s="2827"/>
      <c r="U99" s="2827"/>
      <c r="V99" s="2827"/>
      <c r="W99" s="2827"/>
      <c r="X99" s="2827"/>
      <c r="Y99" s="2876"/>
      <c r="AA99" s="3516"/>
      <c r="AB99" s="2839" t="str">
        <f ca="1">MID(CELL("filename",AB99),FIND("[",CELL("filename",AB99)),300)</f>
        <v>[FP.12.colonnes.B.xlsx]Estouffade.de.boeuf</v>
      </c>
      <c r="AC99" s="2818"/>
      <c r="AD99" s="2819"/>
      <c r="AE99" s="44"/>
      <c r="AF99" s="2819"/>
      <c r="AG99" s="2819"/>
      <c r="AH99" s="44"/>
      <c r="AI99" s="44"/>
      <c r="AJ99" s="44"/>
      <c r="AK99" s="44"/>
      <c r="AL99" s="45"/>
      <c r="AO99" s="245"/>
      <c r="AP99" s="245"/>
      <c r="AQ99" s="245"/>
      <c r="AR99" s="245"/>
      <c r="AS99" s="245"/>
      <c r="AT99" s="245"/>
      <c r="AU99" s="245"/>
    </row>
    <row r="100" spans="1:47" ht="15.75">
      <c r="A100" s="3536"/>
      <c r="B100" s="2833" t="str">
        <f>IF(ISBLANK(C100),"",LARGE(B67:B99,1)+1)</f>
        <v/>
      </c>
      <c r="C100" s="2828"/>
      <c r="D100" s="2827"/>
      <c r="E100" s="2827" t="s">
        <v>270</v>
      </c>
      <c r="F100" s="2827"/>
      <c r="G100" s="2827"/>
      <c r="H100" s="2827"/>
      <c r="I100" s="2827"/>
      <c r="J100" s="2827"/>
      <c r="K100" s="2827"/>
      <c r="L100" s="2876"/>
      <c r="N100" s="3536"/>
      <c r="O100" s="2833" t="str">
        <f>IF(ISBLANK(P100),"",LARGE(O56:O99,1)+1)</f>
        <v/>
      </c>
      <c r="P100" s="2828"/>
      <c r="Q100" s="2827"/>
      <c r="R100" s="2827" t="s">
        <v>259</v>
      </c>
      <c r="S100" s="2827"/>
      <c r="T100" s="2827"/>
      <c r="U100" s="2827"/>
      <c r="V100" s="2827"/>
      <c r="W100" s="2827"/>
      <c r="X100" s="2827"/>
      <c r="Y100" s="2876"/>
      <c r="AA100" s="3516"/>
      <c r="AB100" s="2840">
        <v>0</v>
      </c>
      <c r="AC100" s="3521" t="s">
        <v>155</v>
      </c>
      <c r="AD100" s="3522"/>
      <c r="AE100" s="3522"/>
      <c r="AF100" s="3522"/>
      <c r="AG100" s="3522"/>
      <c r="AH100" s="3522"/>
      <c r="AI100" s="3522"/>
      <c r="AJ100" s="3522"/>
      <c r="AK100" s="3522"/>
      <c r="AL100" s="3523"/>
      <c r="AO100" s="245"/>
      <c r="AP100" s="245"/>
      <c r="AQ100" s="245"/>
      <c r="AR100" s="245"/>
      <c r="AS100" s="245"/>
      <c r="AT100" s="245"/>
      <c r="AU100" s="245"/>
    </row>
    <row r="101" spans="1:47" ht="15.75">
      <c r="A101" s="3536"/>
      <c r="B101" s="2833" t="str">
        <f>IF(ISBLANK(C101),"",LARGE(B67:B100,1)+1)</f>
        <v/>
      </c>
      <c r="C101" s="2828"/>
      <c r="D101" s="2827"/>
      <c r="E101" s="2868" t="s">
        <v>7014</v>
      </c>
      <c r="F101" s="2827"/>
      <c r="G101" s="2337"/>
      <c r="H101" s="2868" t="s">
        <v>7008</v>
      </c>
      <c r="I101" s="2827"/>
      <c r="J101" s="2827"/>
      <c r="K101" s="2827"/>
      <c r="L101" s="2876"/>
      <c r="N101" s="3536"/>
      <c r="O101" s="2833" t="str">
        <f>IF(ISBLANK(P101),"",LARGE(O56:O100,1)+1)</f>
        <v/>
      </c>
      <c r="P101" s="2828"/>
      <c r="Q101" s="2827"/>
      <c r="R101" s="2868" t="s">
        <v>7018</v>
      </c>
      <c r="S101" s="2827"/>
      <c r="T101" s="2337"/>
      <c r="U101" s="2827"/>
      <c r="V101" s="2860">
        <v>170</v>
      </c>
      <c r="W101" s="2868" t="s">
        <v>7026</v>
      </c>
      <c r="X101" s="2862">
        <v>0.10416666666666667</v>
      </c>
      <c r="Y101" s="2876"/>
      <c r="AA101" s="3516"/>
      <c r="AB101" s="2841">
        <f>IF(ISBLANK(AC101),"",LARGE(AB100:AB100,1)+1)</f>
        <v>1</v>
      </c>
      <c r="AC101" s="2817" t="s">
        <v>156</v>
      </c>
      <c r="AD101" s="2816"/>
      <c r="AE101" s="22"/>
      <c r="AF101" s="22"/>
      <c r="AG101" s="22"/>
      <c r="AH101" s="22"/>
      <c r="AI101" s="22"/>
      <c r="AJ101" s="22"/>
      <c r="AK101" s="22"/>
      <c r="AL101" s="47"/>
      <c r="AO101" s="245"/>
      <c r="AP101" s="245"/>
      <c r="AQ101" s="245"/>
      <c r="AR101" s="245"/>
      <c r="AS101" s="245"/>
      <c r="AT101" s="245"/>
      <c r="AU101" s="245"/>
    </row>
    <row r="102" spans="1:47" ht="15.75">
      <c r="A102" s="3536"/>
      <c r="B102" s="2833" t="str">
        <f>IF(ISBLANK(C102),"",LARGE(B67:B101,1)+1)</f>
        <v/>
      </c>
      <c r="C102" s="2828"/>
      <c r="D102" s="2827"/>
      <c r="E102" s="2827" t="s">
        <v>269</v>
      </c>
      <c r="F102" s="2827"/>
      <c r="G102" s="2827"/>
      <c r="H102" s="2827"/>
      <c r="I102" s="2827"/>
      <c r="J102" s="2827"/>
      <c r="K102" s="2827"/>
      <c r="L102" s="2876"/>
      <c r="N102" s="3536"/>
      <c r="O102" s="2833" t="str">
        <f>IF(ISBLANK(P102),"",LARGE(O56:O101,1)+1)</f>
        <v/>
      </c>
      <c r="P102" s="2828"/>
      <c r="Q102" s="2827"/>
      <c r="R102" s="2827" t="s">
        <v>258</v>
      </c>
      <c r="S102" s="2827"/>
      <c r="T102" s="2827"/>
      <c r="U102" s="2827"/>
      <c r="V102" s="2827"/>
      <c r="W102" s="2827"/>
      <c r="X102" s="2827"/>
      <c r="Y102" s="2876"/>
      <c r="AA102" s="3516"/>
      <c r="AB102" s="2842">
        <f>IF(ISBLANK(AC102),"",LARGE(AB100:AB101,1)+1)</f>
        <v>2</v>
      </c>
      <c r="AC102" s="2817" t="s">
        <v>157</v>
      </c>
      <c r="AD102" s="2816"/>
      <c r="AE102" s="22"/>
      <c r="AF102" s="22"/>
      <c r="AG102" s="22"/>
      <c r="AH102" s="22"/>
      <c r="AI102" s="22"/>
      <c r="AJ102" s="22"/>
      <c r="AK102" s="22"/>
      <c r="AL102" s="47"/>
      <c r="AO102" s="245"/>
      <c r="AP102" s="245"/>
      <c r="AQ102" s="245"/>
      <c r="AR102" s="245"/>
      <c r="AS102" s="245"/>
      <c r="AT102" s="245"/>
      <c r="AU102" s="245"/>
    </row>
    <row r="103" spans="1:47" ht="15.75">
      <c r="A103" s="3536"/>
      <c r="B103" s="2833" t="str">
        <f>IF(ISBLANK(C103),"",LARGE(B67:B102,1)+1)</f>
        <v/>
      </c>
      <c r="C103" s="2828"/>
      <c r="D103" s="2827"/>
      <c r="E103" s="2827" t="s">
        <v>268</v>
      </c>
      <c r="F103" s="2827"/>
      <c r="G103" s="2827"/>
      <c r="H103" s="2827"/>
      <c r="I103" s="2827"/>
      <c r="J103" s="2827"/>
      <c r="K103" s="2827"/>
      <c r="L103" s="2876"/>
      <c r="N103" s="3536"/>
      <c r="O103" s="2833" t="str">
        <f>IF(ISBLANK(P103),"",LARGE(O56:O102,1)+1)</f>
        <v/>
      </c>
      <c r="P103" s="2828"/>
      <c r="Q103" s="2827"/>
      <c r="R103" s="2827" t="s">
        <v>257</v>
      </c>
      <c r="S103" s="2827"/>
      <c r="T103" s="2827"/>
      <c r="U103" s="2827"/>
      <c r="V103" s="2827"/>
      <c r="W103" s="2827"/>
      <c r="X103" s="2827"/>
      <c r="Y103" s="2876"/>
      <c r="AA103" s="3516"/>
      <c r="AB103" s="2842">
        <f>IF(ISBLANK(AC103),"",LARGE(AB100:AB102,1)+1)</f>
        <v>3</v>
      </c>
      <c r="AC103" s="2817" t="s">
        <v>158</v>
      </c>
      <c r="AD103" s="2816"/>
      <c r="AE103" s="22"/>
      <c r="AF103" s="22"/>
      <c r="AG103" s="22"/>
      <c r="AH103" s="22"/>
      <c r="AI103" s="22"/>
      <c r="AJ103" s="22"/>
      <c r="AK103" s="22"/>
      <c r="AL103" s="47"/>
      <c r="AO103" s="245"/>
      <c r="AP103" s="245"/>
      <c r="AQ103" s="245"/>
      <c r="AR103" s="245"/>
      <c r="AS103" s="245"/>
      <c r="AT103" s="245"/>
      <c r="AU103" s="245"/>
    </row>
    <row r="104" spans="1:47" ht="15.75">
      <c r="A104" s="3536"/>
      <c r="B104" s="2833" t="str">
        <f>IF(ISBLANK(C104),"",LARGE(B67:B103,1)+1)</f>
        <v/>
      </c>
      <c r="C104" s="2828"/>
      <c r="D104" s="2827"/>
      <c r="E104" s="2827" t="s">
        <v>267</v>
      </c>
      <c r="F104" s="2827"/>
      <c r="G104" s="2827"/>
      <c r="H104" s="2827"/>
      <c r="I104" s="2827"/>
      <c r="J104" s="2827"/>
      <c r="K104" s="2827"/>
      <c r="L104" s="2876"/>
      <c r="N104" s="3536"/>
      <c r="O104" s="2833" t="str">
        <f>IF(ISBLANK(P104),"",LARGE(O56:O103,1)+1)</f>
        <v/>
      </c>
      <c r="P104" s="2828"/>
      <c r="Q104" s="2827"/>
      <c r="R104" s="2827" t="s">
        <v>256</v>
      </c>
      <c r="S104" s="2827"/>
      <c r="T104" s="2827"/>
      <c r="U104" s="2827"/>
      <c r="V104" s="2827"/>
      <c r="W104" s="2827"/>
      <c r="X104" s="2827"/>
      <c r="Y104" s="2876"/>
      <c r="AA104" s="3516"/>
      <c r="AB104" s="2842">
        <f>IF(ISBLANK(AC104),"",LARGE(AB100:AB103,1)+1)</f>
        <v>4</v>
      </c>
      <c r="AC104" s="2817" t="s">
        <v>159</v>
      </c>
      <c r="AD104" s="2816"/>
      <c r="AE104" s="22"/>
      <c r="AF104" s="22"/>
      <c r="AG104" s="22"/>
      <c r="AH104" s="22"/>
      <c r="AI104" s="22"/>
      <c r="AJ104" s="22"/>
      <c r="AK104" s="22"/>
      <c r="AL104" s="47"/>
      <c r="AO104" s="245"/>
      <c r="AP104" s="245"/>
      <c r="AQ104" s="245"/>
      <c r="AR104" s="245"/>
      <c r="AS104" s="245"/>
      <c r="AT104" s="245"/>
      <c r="AU104" s="245"/>
    </row>
    <row r="105" spans="1:47" ht="15.75">
      <c r="A105" s="3536"/>
      <c r="B105" s="2833" t="str">
        <f>IF(ISBLANK(C105),"",LARGE(B67:B104,1)+1)</f>
        <v/>
      </c>
      <c r="C105" s="2828"/>
      <c r="D105" s="2827"/>
      <c r="E105" s="2827" t="s">
        <v>266</v>
      </c>
      <c r="F105" s="2827"/>
      <c r="G105" s="2827"/>
      <c r="H105" s="2827"/>
      <c r="I105" s="2827"/>
      <c r="J105" s="2827"/>
      <c r="K105" s="2827"/>
      <c r="L105" s="2876"/>
      <c r="N105" s="3536"/>
      <c r="O105" s="2833">
        <f>IF(ISBLANK(P105),"",LARGE(O56:O104,1)+1)</f>
        <v>6</v>
      </c>
      <c r="P105" s="2829" t="s">
        <v>249</v>
      </c>
      <c r="Q105" s="2827"/>
      <c r="R105" s="2832"/>
      <c r="S105" s="2830"/>
      <c r="T105" s="2830"/>
      <c r="U105" s="2830"/>
      <c r="V105" s="2830"/>
      <c r="W105" s="2830"/>
      <c r="X105" s="2827"/>
      <c r="Y105" s="2876"/>
      <c r="AA105" s="3516"/>
      <c r="AB105" s="2842">
        <f>IF(ISBLANK(AC105),"",LARGE(AB100:AB104,1)+1)</f>
        <v>5</v>
      </c>
      <c r="AC105" s="2817" t="s">
        <v>161</v>
      </c>
      <c r="AD105" s="2816"/>
      <c r="AE105" s="22"/>
      <c r="AF105" s="22"/>
      <c r="AG105" s="22"/>
      <c r="AH105" s="22"/>
      <c r="AI105" s="22"/>
      <c r="AJ105" s="22"/>
      <c r="AK105" s="22"/>
      <c r="AL105" s="47"/>
      <c r="AO105" s="245"/>
      <c r="AP105" s="245"/>
      <c r="AQ105" s="245"/>
      <c r="AR105" s="245"/>
      <c r="AS105" s="245"/>
      <c r="AT105" s="245"/>
      <c r="AU105" s="245"/>
    </row>
    <row r="106" spans="1:47" ht="15.75">
      <c r="A106" s="3536"/>
      <c r="B106" s="2833">
        <f>IF(ISBLANK(C106),"",LARGE(B67:B105,1)+1)</f>
        <v>5</v>
      </c>
      <c r="C106" s="2829" t="s">
        <v>265</v>
      </c>
      <c r="D106" s="2827"/>
      <c r="E106" s="2832"/>
      <c r="F106" s="2827"/>
      <c r="G106" s="2827"/>
      <c r="H106" s="2827"/>
      <c r="I106" s="2827"/>
      <c r="J106" s="2827"/>
      <c r="K106" s="2827"/>
      <c r="L106" s="2876"/>
      <c r="N106" s="3536"/>
      <c r="O106" s="2833" t="str">
        <f>IF(ISBLANK(P106),"",LARGE(O56:O105,1)+1)</f>
        <v/>
      </c>
      <c r="P106" s="2828"/>
      <c r="Q106" s="2827"/>
      <c r="R106" s="2827" t="s">
        <v>248</v>
      </c>
      <c r="S106" s="2830"/>
      <c r="T106" s="2830"/>
      <c r="U106" s="2830"/>
      <c r="V106" s="2830"/>
      <c r="W106" s="2830"/>
      <c r="X106" s="2827"/>
      <c r="Y106" s="2876"/>
      <c r="AA106" s="3516"/>
      <c r="AB106" s="2842">
        <f>IF(ISBLANK(AC106),"",LARGE(AB100:AB105,1)+1)</f>
        <v>6</v>
      </c>
      <c r="AC106" s="2817" t="s">
        <v>162</v>
      </c>
      <c r="AD106" s="2816"/>
      <c r="AE106" s="22"/>
      <c r="AF106" s="22"/>
      <c r="AG106" s="22"/>
      <c r="AH106" s="22"/>
      <c r="AI106" s="22"/>
      <c r="AJ106" s="22"/>
      <c r="AK106" s="22"/>
      <c r="AL106" s="47"/>
      <c r="AO106" s="245"/>
      <c r="AP106" s="245"/>
      <c r="AQ106" s="245"/>
      <c r="AR106" s="245"/>
      <c r="AS106" s="245"/>
      <c r="AT106" s="245"/>
      <c r="AU106" s="245"/>
    </row>
    <row r="107" spans="1:47" ht="15.75">
      <c r="A107" s="3536"/>
      <c r="B107" s="2833" t="str">
        <f>IF(ISBLANK(C107),"",LARGE(B67:B106,1)+1)</f>
        <v/>
      </c>
      <c r="C107" s="2828"/>
      <c r="D107" s="2827"/>
      <c r="E107" s="2827" t="s">
        <v>264</v>
      </c>
      <c r="F107" s="2827"/>
      <c r="G107" s="2827"/>
      <c r="H107" s="2827"/>
      <c r="I107" s="2827"/>
      <c r="J107" s="2827"/>
      <c r="K107" s="2827"/>
      <c r="L107" s="2876"/>
      <c r="N107" s="3536"/>
      <c r="O107" s="2833" t="str">
        <f>IF(ISBLANK(P107),"",LARGE(O56:O106,1)+1)</f>
        <v/>
      </c>
      <c r="P107" s="2828"/>
      <c r="Q107" s="2827"/>
      <c r="R107" s="2827" t="s">
        <v>247</v>
      </c>
      <c r="S107" s="2830"/>
      <c r="T107" s="2830"/>
      <c r="U107" s="2830"/>
      <c r="V107" s="2830"/>
      <c r="W107" s="2830"/>
      <c r="X107" s="2827"/>
      <c r="Y107" s="2876"/>
      <c r="AA107" s="3516"/>
      <c r="AB107" s="2842" t="str">
        <f>IF(ISBLANK(AC107),"",LARGE(AB100:AB106,1)+1)</f>
        <v/>
      </c>
      <c r="AC107" s="2820"/>
      <c r="AD107" s="2821"/>
      <c r="AE107" s="3524" t="s">
        <v>163</v>
      </c>
      <c r="AF107" s="3524"/>
      <c r="AG107" s="3524"/>
      <c r="AH107" s="3524"/>
      <c r="AI107" s="3524"/>
      <c r="AJ107" s="3524"/>
      <c r="AK107" s="3524"/>
      <c r="AL107" s="3525"/>
      <c r="AO107" s="245"/>
      <c r="AP107" s="245"/>
      <c r="AQ107" s="245"/>
      <c r="AR107" s="245"/>
      <c r="AS107" s="245"/>
      <c r="AT107" s="245"/>
      <c r="AU107" s="245"/>
    </row>
    <row r="108" spans="1:47" ht="15.75">
      <c r="A108" s="3536"/>
      <c r="B108" s="2833" t="str">
        <f>IF(ISBLANK(C108),"",LARGE(B67:B107,1)+1)</f>
        <v/>
      </c>
      <c r="C108" s="2828"/>
      <c r="D108" s="2827"/>
      <c r="E108" s="2827" t="s">
        <v>263</v>
      </c>
      <c r="F108" s="2827"/>
      <c r="G108" s="2827"/>
      <c r="H108" s="2827"/>
      <c r="I108" s="2827"/>
      <c r="J108" s="2827"/>
      <c r="K108" s="2827"/>
      <c r="L108" s="2876"/>
      <c r="N108" s="3536"/>
      <c r="O108" s="2833" t="str">
        <f>IF(ISBLANK(P108),"",LARGE(O56:O107,1)+1)</f>
        <v/>
      </c>
      <c r="P108" s="2828"/>
      <c r="Q108" s="2827"/>
      <c r="R108" s="2868" t="s">
        <v>7027</v>
      </c>
      <c r="S108" s="2830"/>
      <c r="T108" s="2830"/>
      <c r="U108" s="3573" t="s">
        <v>7004</v>
      </c>
      <c r="V108" s="3573"/>
      <c r="W108" s="2830"/>
      <c r="X108" s="2827"/>
      <c r="Y108" s="2876"/>
      <c r="AA108" s="3516"/>
      <c r="AB108" s="2842">
        <f>IF(ISBLANK(AC108),"",LARGE(AB100:AB107,1)+1)</f>
        <v>7</v>
      </c>
      <c r="AC108" s="2817" t="s">
        <v>164</v>
      </c>
      <c r="AD108" s="2816"/>
      <c r="AE108" s="22"/>
      <c r="AF108" s="22"/>
      <c r="AG108" s="22"/>
      <c r="AH108" s="22"/>
      <c r="AI108" s="22"/>
      <c r="AJ108" s="22"/>
      <c r="AK108" s="22"/>
      <c r="AL108" s="37"/>
      <c r="AO108" s="245"/>
      <c r="AP108" s="245"/>
      <c r="AQ108" s="245"/>
      <c r="AR108" s="245"/>
      <c r="AS108" s="245"/>
      <c r="AT108" s="245"/>
      <c r="AU108" s="245"/>
    </row>
    <row r="109" spans="1:47" ht="15.75">
      <c r="A109" s="3536"/>
      <c r="B109" s="2833" t="str">
        <f>IF(ISBLANK(C109),"",LARGE(B67:B108,1)+1)</f>
        <v/>
      </c>
      <c r="C109" s="2828"/>
      <c r="D109" s="2827"/>
      <c r="E109" s="2868" t="s">
        <v>7015</v>
      </c>
      <c r="F109" s="2827"/>
      <c r="G109" s="2868" t="s">
        <v>7008</v>
      </c>
      <c r="H109" s="3583" t="s">
        <v>7016</v>
      </c>
      <c r="I109" s="3583"/>
      <c r="J109" s="2868" t="s">
        <v>7017</v>
      </c>
      <c r="K109" s="2865">
        <v>8.3333333333333329E-2</v>
      </c>
      <c r="L109" s="2876"/>
      <c r="N109" s="3536"/>
      <c r="O109" s="2833">
        <f>IF(ISBLANK(P109),"",LARGE(O56:O108,1)+1)</f>
        <v>7</v>
      </c>
      <c r="P109" s="2829" t="s">
        <v>246</v>
      </c>
      <c r="Q109" s="2827"/>
      <c r="R109" s="2832"/>
      <c r="S109" s="2830"/>
      <c r="T109" s="2830"/>
      <c r="U109" s="2830"/>
      <c r="V109" s="2830"/>
      <c r="W109" s="2830"/>
      <c r="X109" s="2827"/>
      <c r="Y109" s="2876"/>
      <c r="AA109" s="3516"/>
      <c r="AB109" s="2842">
        <f>IF(ISBLANK(AC109),"",LARGE(AB100:AB108,1)+1)</f>
        <v>8</v>
      </c>
      <c r="AC109" s="2817" t="s">
        <v>165</v>
      </c>
      <c r="AD109" s="2816"/>
      <c r="AE109" s="22"/>
      <c r="AF109" s="22"/>
      <c r="AG109" s="22"/>
      <c r="AH109" s="22"/>
      <c r="AI109" s="22"/>
      <c r="AJ109" s="22"/>
      <c r="AK109" s="22"/>
      <c r="AL109" s="37"/>
      <c r="AO109" s="245"/>
      <c r="AP109" s="245"/>
      <c r="AQ109" s="245"/>
      <c r="AR109" s="245"/>
      <c r="AS109" s="245"/>
      <c r="AT109" s="245"/>
      <c r="AU109" s="245"/>
    </row>
    <row r="110" spans="1:47" ht="15.75">
      <c r="A110" s="3536"/>
      <c r="B110" s="2833" t="str">
        <f>IF(ISBLANK(C110),"",LARGE(B67:B109,1)+1)</f>
        <v/>
      </c>
      <c r="C110" s="2828"/>
      <c r="D110" s="2827"/>
      <c r="E110" s="2827" t="s">
        <v>262</v>
      </c>
      <c r="F110" s="2827"/>
      <c r="G110" s="2827"/>
      <c r="H110" s="2827"/>
      <c r="I110" s="2827"/>
      <c r="J110" s="2827"/>
      <c r="K110" s="2827"/>
      <c r="L110" s="2876"/>
      <c r="N110" s="3536"/>
      <c r="O110" s="2833" t="str">
        <f>IF(ISBLANK(P110),"",LARGE(O56:O109,1)+1)</f>
        <v/>
      </c>
      <c r="P110" s="2828"/>
      <c r="Q110" s="2827"/>
      <c r="R110" s="2827" t="s">
        <v>245</v>
      </c>
      <c r="S110" s="2830"/>
      <c r="T110" s="2830"/>
      <c r="U110" s="2830"/>
      <c r="V110" s="2830"/>
      <c r="W110" s="2830"/>
      <c r="X110" s="2827"/>
      <c r="Y110" s="2876"/>
      <c r="AA110" s="3516"/>
      <c r="AB110" s="2842">
        <f>IF(ISBLANK(AC110),"",LARGE(AB100:AB109,1)+1)</f>
        <v>9</v>
      </c>
      <c r="AC110" s="2817" t="s">
        <v>166</v>
      </c>
      <c r="AD110" s="2816"/>
      <c r="AE110" s="22"/>
      <c r="AF110" s="22"/>
      <c r="AG110" s="22"/>
      <c r="AH110" s="22"/>
      <c r="AI110" s="22"/>
      <c r="AJ110" s="22"/>
      <c r="AK110" s="22"/>
      <c r="AL110" s="37"/>
      <c r="AO110" s="245"/>
      <c r="AP110" s="245"/>
      <c r="AQ110" s="245"/>
      <c r="AR110" s="245"/>
      <c r="AS110" s="245"/>
      <c r="AT110" s="245"/>
      <c r="AU110" s="245"/>
    </row>
    <row r="111" spans="1:47" ht="15.75">
      <c r="A111" s="3536"/>
      <c r="B111" s="2833" t="str">
        <f>IF(ISBLANK(C111),"",LARGE(B67:B110,1)+1)</f>
        <v/>
      </c>
      <c r="C111" s="2828"/>
      <c r="D111" s="2827"/>
      <c r="E111" s="2827" t="s">
        <v>7003</v>
      </c>
      <c r="F111" s="2827"/>
      <c r="G111" s="2827"/>
      <c r="H111" s="2827"/>
      <c r="I111" s="2827"/>
      <c r="J111" s="2827"/>
      <c r="K111" s="2827"/>
      <c r="L111" s="2876"/>
      <c r="N111" s="3536"/>
      <c r="O111" s="2833" t="str">
        <f>IF(ISBLANK(P111),"",LARGE(O56:O110,1)+1)</f>
        <v/>
      </c>
      <c r="P111" s="2828"/>
      <c r="Q111" s="2827"/>
      <c r="R111" s="2827" t="s">
        <v>244</v>
      </c>
      <c r="S111" s="2830"/>
      <c r="T111" s="2830"/>
      <c r="U111" s="2830"/>
      <c r="V111" s="2830"/>
      <c r="W111" s="2830"/>
      <c r="X111" s="2827"/>
      <c r="Y111" s="2876"/>
      <c r="AA111" s="3516"/>
      <c r="AB111" s="2842">
        <f>IF(ISBLANK(AC111),"",LARGE(AB100:AB110,1)+1)</f>
        <v>10</v>
      </c>
      <c r="AC111" s="2817" t="s">
        <v>167</v>
      </c>
      <c r="AD111" s="2816"/>
      <c r="AE111" s="22"/>
      <c r="AF111" s="22"/>
      <c r="AG111" s="22"/>
      <c r="AH111" s="22"/>
      <c r="AI111" s="22"/>
      <c r="AJ111" s="22"/>
      <c r="AK111" s="22"/>
      <c r="AL111" s="37"/>
      <c r="AO111" s="245"/>
      <c r="AP111" s="245"/>
      <c r="AQ111" s="245"/>
      <c r="AR111" s="245"/>
      <c r="AS111" s="245"/>
      <c r="AT111" s="245"/>
      <c r="AU111" s="245"/>
    </row>
    <row r="112" spans="1:47" ht="15.75">
      <c r="A112" s="3536"/>
      <c r="B112" s="2833" t="str">
        <f>IF(ISBLANK(C112),"",LARGE(B67:B111,1)+1)</f>
        <v/>
      </c>
      <c r="C112" s="2828"/>
      <c r="D112" s="2827"/>
      <c r="E112" s="2827" t="s">
        <v>7065</v>
      </c>
      <c r="F112" s="2827"/>
      <c r="G112" s="2827"/>
      <c r="H112" s="2827"/>
      <c r="I112" s="2827"/>
      <c r="J112" s="2827"/>
      <c r="K112" s="2827"/>
      <c r="L112" s="2876"/>
      <c r="N112" s="3536"/>
      <c r="O112" s="2833" t="str">
        <f>IF(ISBLANK(P112),"",LARGE(O56:O111,1)+1)</f>
        <v/>
      </c>
      <c r="P112" s="2828"/>
      <c r="Q112" s="2827"/>
      <c r="R112" s="2827" t="s">
        <v>243</v>
      </c>
      <c r="S112" s="2830"/>
      <c r="T112" s="2830"/>
      <c r="U112" s="2830"/>
      <c r="V112" s="2830"/>
      <c r="W112" s="2830"/>
      <c r="X112" s="2827"/>
      <c r="Y112" s="2876"/>
      <c r="AA112" s="3516"/>
      <c r="AB112" s="2842">
        <f>IF(ISBLANK(AC112),"",LARGE(AB100:AB111,1)+1)</f>
        <v>11</v>
      </c>
      <c r="AC112" s="2817" t="s">
        <v>168</v>
      </c>
      <c r="AD112" s="2816"/>
      <c r="AE112" s="22"/>
      <c r="AF112" s="22"/>
      <c r="AG112" s="22"/>
      <c r="AH112" s="22"/>
      <c r="AI112" s="22"/>
      <c r="AJ112" s="22"/>
      <c r="AK112" s="22"/>
      <c r="AL112" s="37"/>
      <c r="AO112" s="245"/>
      <c r="AP112" s="245"/>
      <c r="AQ112" s="245"/>
      <c r="AR112" s="245"/>
      <c r="AS112" s="245"/>
      <c r="AT112" s="245"/>
      <c r="AU112" s="245"/>
    </row>
    <row r="113" spans="1:47" ht="15.75">
      <c r="A113" s="3536"/>
      <c r="B113" s="2833"/>
      <c r="C113" s="2859">
        <v>4</v>
      </c>
      <c r="D113" s="2868" t="s">
        <v>4590</v>
      </c>
      <c r="E113" s="2861" t="s">
        <v>7046</v>
      </c>
      <c r="F113" s="2827"/>
      <c r="G113" s="2337"/>
      <c r="H113" s="2827"/>
      <c r="I113" s="2337"/>
      <c r="J113" s="2931" t="s">
        <v>7044</v>
      </c>
      <c r="K113" s="2932">
        <f>(C113/B17)*H16</f>
        <v>8</v>
      </c>
      <c r="L113" s="2876"/>
      <c r="N113" s="3536"/>
      <c r="O113" s="2833" t="str">
        <f>IF(ISBLANK(P113),"",LARGE(O56:O112,1)+1)</f>
        <v/>
      </c>
      <c r="P113" s="2828"/>
      <c r="Q113" s="2827"/>
      <c r="R113" s="2868" t="s">
        <v>7058</v>
      </c>
      <c r="S113" s="2830"/>
      <c r="T113" s="2337"/>
      <c r="U113" s="2868" t="s">
        <v>7005</v>
      </c>
      <c r="V113" s="2830"/>
      <c r="W113" s="2830"/>
      <c r="X113" s="2827"/>
      <c r="Y113" s="2876"/>
      <c r="AA113" s="3516"/>
      <c r="AB113" s="2842">
        <f>IF(ISBLANK(AC113),"",LARGE(AB100:AB112,1)+1)</f>
        <v>12</v>
      </c>
      <c r="AC113" s="2817" t="s">
        <v>169</v>
      </c>
      <c r="AD113" s="2816"/>
      <c r="AE113" s="22"/>
      <c r="AF113" s="22"/>
      <c r="AG113" s="22"/>
      <c r="AH113" s="22"/>
      <c r="AI113" s="22"/>
      <c r="AJ113" s="22"/>
      <c r="AK113" s="22"/>
      <c r="AL113" s="37"/>
      <c r="AO113" s="245"/>
      <c r="AP113" s="245"/>
      <c r="AQ113" s="245"/>
      <c r="AR113" s="245"/>
      <c r="AS113" s="245"/>
      <c r="AT113" s="245"/>
      <c r="AU113" s="245"/>
    </row>
    <row r="114" spans="1:47" ht="15.75">
      <c r="A114" s="3536"/>
      <c r="B114" s="2833" t="str">
        <f>IF(ISBLANK(C114),"",LARGE(B67:B112,1)+1)</f>
        <v/>
      </c>
      <c r="C114" s="2828"/>
      <c r="D114" s="2827"/>
      <c r="E114" s="2827" t="s">
        <v>261</v>
      </c>
      <c r="F114" s="2827"/>
      <c r="G114" s="2827"/>
      <c r="H114" s="2827"/>
      <c r="I114" s="2827"/>
      <c r="J114" s="2827"/>
      <c r="K114" s="2827"/>
      <c r="L114" s="2876"/>
      <c r="N114" s="3536"/>
      <c r="O114" s="2833" t="str">
        <f>IF(ISBLANK(P114),"",LARGE(O56:O113,1)+1)</f>
        <v/>
      </c>
      <c r="P114" s="2828"/>
      <c r="Q114" s="2827"/>
      <c r="R114" s="2827" t="s">
        <v>242</v>
      </c>
      <c r="S114" s="2830"/>
      <c r="T114" s="2830"/>
      <c r="U114" s="2830"/>
      <c r="V114" s="2830"/>
      <c r="W114" s="2830"/>
      <c r="X114" s="2827"/>
      <c r="Y114" s="2876"/>
      <c r="AA114" s="3516"/>
      <c r="AB114" s="2842">
        <f>IF(ISBLANK(AC114),"",LARGE(AB100:AB113,1)+1)</f>
        <v>13</v>
      </c>
      <c r="AC114" s="2817" t="s">
        <v>170</v>
      </c>
      <c r="AD114" s="2816"/>
      <c r="AE114" s="22"/>
      <c r="AF114" s="22"/>
      <c r="AG114" s="22"/>
      <c r="AH114" s="22"/>
      <c r="AI114" s="22"/>
      <c r="AJ114" s="22"/>
      <c r="AK114" s="22"/>
      <c r="AL114" s="37"/>
      <c r="AO114" s="245"/>
      <c r="AP114" s="245"/>
      <c r="AQ114" s="245"/>
      <c r="AR114" s="245"/>
      <c r="AS114" s="245"/>
      <c r="AT114" s="245"/>
      <c r="AU114" s="245"/>
    </row>
    <row r="115" spans="1:47" ht="15.75">
      <c r="A115" s="3536"/>
      <c r="B115" s="2833">
        <f>IF(ISBLANK(C115),"",LARGE(B67:B114,1)+1)</f>
        <v>6</v>
      </c>
      <c r="C115" s="2829" t="s">
        <v>260</v>
      </c>
      <c r="D115" s="2827"/>
      <c r="E115" s="2832"/>
      <c r="F115" s="2827"/>
      <c r="G115" s="2827"/>
      <c r="H115" s="2827"/>
      <c r="I115" s="2827"/>
      <c r="J115" s="2827"/>
      <c r="K115" s="2827"/>
      <c r="L115" s="2876"/>
      <c r="N115" s="3536"/>
      <c r="O115" s="2833" t="str">
        <f>IF(ISBLANK(P115),"",LARGE(O56:O114,1)+1)</f>
        <v/>
      </c>
      <c r="P115" s="2828"/>
      <c r="Q115" s="2827"/>
      <c r="R115" s="2827" t="s">
        <v>241</v>
      </c>
      <c r="S115" s="2830"/>
      <c r="T115" s="2830"/>
      <c r="U115" s="2830"/>
      <c r="V115" s="2830"/>
      <c r="W115" s="2830"/>
      <c r="X115" s="2827"/>
      <c r="Y115" s="2876"/>
      <c r="AA115" s="3516"/>
      <c r="AB115" s="2842">
        <f>IF(ISBLANK(AC115),"",LARGE(AB100:AB114,1)+1)</f>
        <v>14</v>
      </c>
      <c r="AC115" s="2817" t="s">
        <v>171</v>
      </c>
      <c r="AD115" s="2816"/>
      <c r="AE115" s="22"/>
      <c r="AF115" s="22"/>
      <c r="AG115" s="22"/>
      <c r="AH115" s="22"/>
      <c r="AI115" s="22"/>
      <c r="AJ115" s="22"/>
      <c r="AK115" s="22"/>
      <c r="AL115" s="37"/>
      <c r="AO115" s="245"/>
      <c r="AP115" s="245"/>
      <c r="AQ115" s="245"/>
      <c r="AR115" s="245"/>
      <c r="AS115" s="245"/>
      <c r="AT115" s="245"/>
      <c r="AU115" s="245"/>
    </row>
    <row r="116" spans="1:47" ht="15.75">
      <c r="A116" s="3536"/>
      <c r="B116" s="2833" t="str">
        <f>IF(ISBLANK(C116),"",LARGE(B67:B115,1)+1)</f>
        <v/>
      </c>
      <c r="C116" s="2828"/>
      <c r="D116" s="2827"/>
      <c r="E116" s="2827" t="s">
        <v>259</v>
      </c>
      <c r="F116" s="2827"/>
      <c r="G116" s="2827"/>
      <c r="H116" s="2827"/>
      <c r="I116" s="2827"/>
      <c r="J116" s="2827"/>
      <c r="K116" s="2827"/>
      <c r="L116" s="2876"/>
      <c r="N116" s="3536"/>
      <c r="O116" s="2833" t="str">
        <f>IF(ISBLANK(P116),"",LARGE(O56:O115,1)+1)</f>
        <v/>
      </c>
      <c r="P116" s="2828"/>
      <c r="Q116" s="2827"/>
      <c r="R116" s="2827" t="s">
        <v>240</v>
      </c>
      <c r="S116" s="2830"/>
      <c r="T116" s="2830"/>
      <c r="U116" s="2830"/>
      <c r="V116" s="2830"/>
      <c r="W116" s="2830"/>
      <c r="X116" s="2827"/>
      <c r="Y116" s="2876"/>
      <c r="AA116" s="3516"/>
      <c r="AB116" s="2842">
        <f>IF(ISBLANK(AC116),"",LARGE(AB100:AB115,1)+1)</f>
        <v>15</v>
      </c>
      <c r="AC116" s="2817" t="s">
        <v>172</v>
      </c>
      <c r="AD116" s="2816"/>
      <c r="AE116" s="22"/>
      <c r="AF116" s="22"/>
      <c r="AG116" s="22"/>
      <c r="AH116" s="22"/>
      <c r="AI116" s="22"/>
      <c r="AJ116" s="22"/>
      <c r="AK116" s="22"/>
      <c r="AL116" s="37"/>
      <c r="AO116" s="245"/>
      <c r="AP116" s="245"/>
      <c r="AQ116" s="245"/>
      <c r="AR116" s="245"/>
      <c r="AS116" s="245"/>
      <c r="AT116" s="245"/>
      <c r="AU116" s="245"/>
    </row>
    <row r="117" spans="1:47" ht="15.75">
      <c r="A117" s="3536"/>
      <c r="B117" s="2833" t="str">
        <f>IF(ISBLANK(C117),"",LARGE(B67:B116,1)+1)</f>
        <v/>
      </c>
      <c r="C117" s="2828"/>
      <c r="D117" s="2827"/>
      <c r="E117" s="2868" t="s">
        <v>7018</v>
      </c>
      <c r="F117" s="2827"/>
      <c r="G117" s="2337"/>
      <c r="H117" s="2827"/>
      <c r="I117" s="2860">
        <v>170</v>
      </c>
      <c r="J117" s="2868" t="s">
        <v>7026</v>
      </c>
      <c r="K117" s="2862">
        <v>0.10416666666666667</v>
      </c>
      <c r="L117" s="2876"/>
      <c r="N117" s="3536"/>
      <c r="O117" s="2833" t="str">
        <f>IF(ISBLANK(P117),"",LARGE(O56:O116,1)+1)</f>
        <v/>
      </c>
      <c r="P117" s="2828"/>
      <c r="Q117" s="2827"/>
      <c r="R117" s="2827" t="s">
        <v>239</v>
      </c>
      <c r="S117" s="2830"/>
      <c r="T117" s="2830"/>
      <c r="U117" s="2830"/>
      <c r="V117" s="2830"/>
      <c r="W117" s="2830"/>
      <c r="X117" s="2827"/>
      <c r="Y117" s="2876"/>
      <c r="AA117" s="3516"/>
      <c r="AB117" s="2842">
        <f>IF(ISBLANK(AC117),"",LARGE(AB100:AB116,1)+1)</f>
        <v>16</v>
      </c>
      <c r="AC117" s="2817" t="s">
        <v>173</v>
      </c>
      <c r="AD117" s="2816"/>
      <c r="AE117" s="2816"/>
      <c r="AF117" s="2816"/>
      <c r="AG117" s="2816"/>
      <c r="AH117" s="22"/>
      <c r="AI117" s="22"/>
      <c r="AJ117" s="22"/>
      <c r="AK117" s="22"/>
      <c r="AL117" s="37"/>
      <c r="AO117" s="245"/>
      <c r="AP117" s="245"/>
      <c r="AQ117" s="245"/>
      <c r="AR117" s="245"/>
      <c r="AS117" s="245"/>
      <c r="AT117" s="245"/>
      <c r="AU117" s="245"/>
    </row>
    <row r="118" spans="1:47" ht="15.75">
      <c r="A118" s="3536"/>
      <c r="B118" s="2833" t="str">
        <f>IF(ISBLANK(C118),"",LARGE(B67:B117,1)+1)</f>
        <v/>
      </c>
      <c r="C118" s="2828"/>
      <c r="D118" s="2827"/>
      <c r="E118" s="2827" t="s">
        <v>258</v>
      </c>
      <c r="F118" s="2827"/>
      <c r="G118" s="2827"/>
      <c r="H118" s="2827"/>
      <c r="I118" s="2827"/>
      <c r="J118" s="2827"/>
      <c r="K118" s="2827"/>
      <c r="L118" s="2876"/>
      <c r="N118" s="3536"/>
      <c r="O118" s="2833" t="str">
        <f>IF(ISBLANK(P118),"",LARGE(O56:O117,1)+1)</f>
        <v/>
      </c>
      <c r="P118" s="2828"/>
      <c r="Q118" s="2827"/>
      <c r="R118" s="2827" t="s">
        <v>7030</v>
      </c>
      <c r="S118" s="2830"/>
      <c r="T118" s="2830"/>
      <c r="U118" s="2830"/>
      <c r="V118" s="2830"/>
      <c r="W118" s="2830"/>
      <c r="X118" s="2827"/>
      <c r="Y118" s="2876"/>
      <c r="AA118" s="3516"/>
      <c r="AB118" s="2842">
        <f>IF(ISBLANK(AC118),"",LARGE(AB100:AB117,1)+1)</f>
        <v>17</v>
      </c>
      <c r="AC118" s="2817" t="s">
        <v>174</v>
      </c>
      <c r="AD118" s="2816"/>
      <c r="AE118" s="22"/>
      <c r="AF118" s="2816"/>
      <c r="AG118" s="2816"/>
      <c r="AH118" s="22"/>
      <c r="AI118" s="22"/>
      <c r="AJ118" s="22"/>
      <c r="AK118" s="22"/>
      <c r="AL118" s="37"/>
      <c r="AO118" s="245"/>
      <c r="AP118" s="245"/>
      <c r="AQ118" s="245"/>
      <c r="AR118" s="245"/>
      <c r="AS118" s="245"/>
      <c r="AT118" s="245"/>
      <c r="AU118" s="245"/>
    </row>
    <row r="119" spans="1:47" ht="15.75">
      <c r="A119" s="3536"/>
      <c r="B119" s="2833" t="str">
        <f>IF(ISBLANK(C119),"",LARGE(B67:B118,1)+1)</f>
        <v/>
      </c>
      <c r="C119" s="2828"/>
      <c r="D119" s="2827"/>
      <c r="E119" s="2827" t="s">
        <v>257</v>
      </c>
      <c r="F119" s="2827"/>
      <c r="G119" s="2827"/>
      <c r="H119" s="2827"/>
      <c r="I119" s="2827"/>
      <c r="J119" s="2827"/>
      <c r="K119" s="2827"/>
      <c r="L119" s="2876"/>
      <c r="N119" s="3536"/>
      <c r="O119" s="2833" t="str">
        <f>IF(ISBLANK(P119),"",LARGE(O56:O118,1)+1)</f>
        <v/>
      </c>
      <c r="P119" s="2828"/>
      <c r="Q119" s="2827"/>
      <c r="R119" s="2868" t="s">
        <v>7028</v>
      </c>
      <c r="S119" s="2830"/>
      <c r="T119" s="2337"/>
      <c r="U119" s="2861" t="s">
        <v>7029</v>
      </c>
      <c r="V119" s="2861"/>
      <c r="W119" s="2337"/>
      <c r="X119" s="2863" t="s">
        <v>7006</v>
      </c>
      <c r="Y119" s="2876"/>
      <c r="AA119" s="3516"/>
      <c r="AB119" s="2842">
        <f>IF(ISBLANK(AC119),"",LARGE(AB100:AB118,1)+1)</f>
        <v>18</v>
      </c>
      <c r="AC119" s="2817" t="s">
        <v>175</v>
      </c>
      <c r="AD119" s="2816"/>
      <c r="AE119" s="22"/>
      <c r="AF119" s="22"/>
      <c r="AG119" s="22"/>
      <c r="AH119" s="22"/>
      <c r="AI119" s="22"/>
      <c r="AJ119" s="22"/>
      <c r="AK119" s="22"/>
      <c r="AL119" s="37"/>
      <c r="AO119" s="245"/>
      <c r="AP119" s="245"/>
      <c r="AQ119" s="245"/>
      <c r="AR119" s="245"/>
      <c r="AS119" s="245"/>
      <c r="AT119" s="245"/>
      <c r="AU119" s="245"/>
    </row>
    <row r="120" spans="1:47" ht="15.75">
      <c r="A120" s="3536"/>
      <c r="B120" s="2833" t="str">
        <f>IF(ISBLANK(C120),"",LARGE(B67:B119,1)+1)</f>
        <v/>
      </c>
      <c r="C120" s="2828"/>
      <c r="D120" s="2827"/>
      <c r="E120" s="2827" t="s">
        <v>256</v>
      </c>
      <c r="F120" s="2827"/>
      <c r="G120" s="2827"/>
      <c r="H120" s="2827"/>
      <c r="I120" s="2827"/>
      <c r="J120" s="2827"/>
      <c r="K120" s="2827"/>
      <c r="L120" s="2876"/>
      <c r="N120" s="3536"/>
      <c r="O120" s="2833">
        <f>IF(ISBLANK(P120),"",LARGE(O56:O119,1)+1)</f>
        <v>8</v>
      </c>
      <c r="P120" s="2829" t="s">
        <v>238</v>
      </c>
      <c r="Q120" s="2827"/>
      <c r="R120" s="2832"/>
      <c r="S120" s="2830"/>
      <c r="T120" s="2830"/>
      <c r="U120" s="2830"/>
      <c r="V120" s="2830"/>
      <c r="W120" s="2830"/>
      <c r="X120" s="2827"/>
      <c r="Y120" s="2876"/>
      <c r="AA120" s="3516"/>
      <c r="AB120" s="2842">
        <f>IF(ISBLANK(AC120),"",LARGE(AB100:AB119,1)+1)</f>
        <v>19</v>
      </c>
      <c r="AC120" s="2817" t="s">
        <v>176</v>
      </c>
      <c r="AD120" s="2816"/>
      <c r="AE120" s="22"/>
      <c r="AF120" s="2816"/>
      <c r="AG120" s="2816"/>
      <c r="AH120" s="22"/>
      <c r="AI120" s="22"/>
      <c r="AJ120" s="22"/>
      <c r="AK120" s="22"/>
      <c r="AL120" s="37"/>
      <c r="AO120" s="245"/>
      <c r="AP120" s="245"/>
      <c r="AQ120" s="245"/>
      <c r="AR120" s="245"/>
      <c r="AS120" s="245"/>
      <c r="AT120" s="245"/>
      <c r="AU120" s="245"/>
    </row>
    <row r="121" spans="1:47" ht="15.75">
      <c r="A121" s="3536"/>
      <c r="B121" s="2833">
        <f>IF(ISBLANK(C121),"",LARGE(B67:B120,1)+1)</f>
        <v>7</v>
      </c>
      <c r="C121" s="2829" t="s">
        <v>255</v>
      </c>
      <c r="D121" s="2827"/>
      <c r="E121" s="2832"/>
      <c r="F121" s="2827"/>
      <c r="G121" s="2827"/>
      <c r="H121" s="2827"/>
      <c r="I121" s="2827"/>
      <c r="J121" s="2827"/>
      <c r="K121" s="2827"/>
      <c r="L121" s="2876"/>
      <c r="N121" s="3536"/>
      <c r="O121" s="2833" t="str">
        <f>IF(ISBLANK(P121),"",LARGE(O56:O120,1)+1)</f>
        <v/>
      </c>
      <c r="P121" s="2827"/>
      <c r="Q121" s="2827"/>
      <c r="R121" s="2827" t="s">
        <v>237</v>
      </c>
      <c r="S121" s="2830"/>
      <c r="T121" s="2830"/>
      <c r="U121" s="2830"/>
      <c r="V121" s="2830"/>
      <c r="W121" s="2830"/>
      <c r="X121" s="2827"/>
      <c r="Y121" s="2876"/>
      <c r="AA121" s="3516"/>
      <c r="AB121" s="2842">
        <f>IF(ISBLANK(AC121),"",LARGE(AB100:AB120,1)+1)</f>
        <v>20</v>
      </c>
      <c r="AC121" s="2817" t="s">
        <v>177</v>
      </c>
      <c r="AD121" s="2816"/>
      <c r="AE121" s="22"/>
      <c r="AF121" s="2816"/>
      <c r="AG121" s="2816"/>
      <c r="AH121" s="22"/>
      <c r="AI121" s="22"/>
      <c r="AJ121" s="22"/>
      <c r="AK121" s="22"/>
      <c r="AL121" s="37"/>
      <c r="AO121" s="245"/>
      <c r="AP121" s="245"/>
      <c r="AQ121" s="245"/>
      <c r="AR121" s="245"/>
      <c r="AS121" s="245"/>
      <c r="AT121" s="245"/>
      <c r="AU121" s="245"/>
    </row>
    <row r="122" spans="1:47" ht="15.75">
      <c r="A122" s="3536"/>
      <c r="B122" s="2833" t="str">
        <f>IF(ISBLANK(C122),"",LARGE(B67:B121,1)+1)</f>
        <v/>
      </c>
      <c r="C122" s="2828"/>
      <c r="D122" s="2827"/>
      <c r="E122" s="2827" t="s">
        <v>254</v>
      </c>
      <c r="F122" s="2827"/>
      <c r="G122" s="2827"/>
      <c r="H122" s="2827"/>
      <c r="I122" s="2827"/>
      <c r="J122" s="2827"/>
      <c r="K122" s="2827"/>
      <c r="L122" s="2876"/>
      <c r="N122" s="3536"/>
      <c r="O122" s="2833" t="str">
        <f>IF(ISBLANK(P122),"",LARGE(O56:O121,1)+1)</f>
        <v/>
      </c>
      <c r="P122" s="2827"/>
      <c r="Q122" s="2827"/>
      <c r="R122" s="2827" t="s">
        <v>236</v>
      </c>
      <c r="S122" s="2831"/>
      <c r="T122" s="2831"/>
      <c r="U122" s="2831"/>
      <c r="V122" s="2831"/>
      <c r="W122" s="2831"/>
      <c r="X122" s="2827"/>
      <c r="Y122" s="2876"/>
      <c r="AA122" s="3516"/>
      <c r="AB122" s="2842">
        <f>IF(ISBLANK(AC122),"",LARGE(AB100:AB121,1)+1)</f>
        <v>21</v>
      </c>
      <c r="AC122" s="2817" t="s">
        <v>178</v>
      </c>
      <c r="AD122" s="2816"/>
      <c r="AE122" s="22"/>
      <c r="AF122" s="2816"/>
      <c r="AG122" s="2816"/>
      <c r="AH122" s="22"/>
      <c r="AI122" s="22"/>
      <c r="AJ122" s="22"/>
      <c r="AK122" s="22"/>
      <c r="AL122" s="37"/>
      <c r="AO122" s="245"/>
      <c r="AP122" s="245"/>
      <c r="AQ122" s="245"/>
      <c r="AR122" s="245"/>
      <c r="AS122" s="245"/>
      <c r="AT122" s="245"/>
      <c r="AU122" s="245"/>
    </row>
    <row r="123" spans="1:47" ht="15.75">
      <c r="A123" s="3536"/>
      <c r="B123" s="2833" t="str">
        <f>IF(ISBLANK(C123),"",LARGE(B67:B122,1)+1)</f>
        <v/>
      </c>
      <c r="C123" s="2828"/>
      <c r="D123" s="2827"/>
      <c r="E123" s="2827" t="s">
        <v>253</v>
      </c>
      <c r="F123" s="2827"/>
      <c r="G123" s="2827"/>
      <c r="H123" s="2827"/>
      <c r="I123" s="2827"/>
      <c r="J123" s="2827"/>
      <c r="K123" s="2827"/>
      <c r="L123" s="2876"/>
      <c r="N123" s="3536"/>
      <c r="O123" s="2833"/>
      <c r="P123" s="2827"/>
      <c r="Q123" s="2827"/>
      <c r="R123" s="2827"/>
      <c r="S123" s="2831"/>
      <c r="T123" s="2831"/>
      <c r="U123" s="2831"/>
      <c r="V123" s="2831"/>
      <c r="W123" s="2831"/>
      <c r="X123" s="2827"/>
      <c r="Y123" s="2876"/>
      <c r="AA123" s="3516"/>
      <c r="AB123" s="2842" t="str">
        <f>IF(ISBLANK(AC123),"",LARGE(AB100:AB122,1)+1)</f>
        <v/>
      </c>
      <c r="AC123" s="2817"/>
      <c r="AD123" s="2816"/>
      <c r="AE123" s="22"/>
      <c r="AF123" s="22"/>
      <c r="AG123" s="22"/>
      <c r="AH123" s="22"/>
      <c r="AI123" s="22"/>
      <c r="AJ123" s="22"/>
      <c r="AK123" s="22"/>
      <c r="AL123" s="37"/>
      <c r="AO123" s="245"/>
      <c r="AP123" s="245"/>
      <c r="AQ123" s="245"/>
      <c r="AR123" s="245"/>
      <c r="AS123" s="245"/>
      <c r="AT123" s="245"/>
      <c r="AU123" s="245"/>
    </row>
    <row r="124" spans="1:47" ht="15.75">
      <c r="A124" s="3536"/>
      <c r="B124" s="2833" t="str">
        <f>IF(ISBLANK(C124),"",LARGE(B67:B123,1)+1)</f>
        <v/>
      </c>
      <c r="C124" s="2828"/>
      <c r="D124" s="2827"/>
      <c r="E124" s="2827" t="s">
        <v>252</v>
      </c>
      <c r="F124" s="2827"/>
      <c r="G124" s="2827"/>
      <c r="H124" s="2827"/>
      <c r="I124" s="2827"/>
      <c r="J124" s="2827"/>
      <c r="K124" s="2827"/>
      <c r="L124" s="2876"/>
      <c r="N124" s="3536"/>
      <c r="O124" s="2833"/>
      <c r="P124" s="2993"/>
      <c r="Q124" s="2873"/>
      <c r="R124" s="2873"/>
      <c r="S124" s="2994"/>
      <c r="T124" s="2994"/>
      <c r="U124" s="2994"/>
      <c r="V124" s="2994"/>
      <c r="W124" s="2994"/>
      <c r="X124" s="2873"/>
      <c r="Y124" s="2995"/>
      <c r="AA124" s="3516"/>
      <c r="AB124" s="2842">
        <f>IF(ISBLANK(AC124),"",LARGE(AB100:AB123,1)+1)</f>
        <v>22</v>
      </c>
      <c r="AC124" s="2817" t="s">
        <v>179</v>
      </c>
      <c r="AD124" s="2816"/>
      <c r="AE124" s="2816"/>
      <c r="AF124" s="2816"/>
      <c r="AG124" s="2816"/>
      <c r="AH124" s="22"/>
      <c r="AI124" s="22"/>
      <c r="AJ124" s="22"/>
      <c r="AK124" s="22"/>
      <c r="AL124" s="37"/>
      <c r="AO124" s="245"/>
      <c r="AP124" s="245"/>
      <c r="AQ124" s="245"/>
      <c r="AR124" s="245"/>
      <c r="AS124" s="245"/>
      <c r="AT124" s="245"/>
      <c r="AU124" s="245"/>
    </row>
    <row r="125" spans="1:47" ht="15.75">
      <c r="A125" s="3536"/>
      <c r="B125" s="2833"/>
      <c r="C125" s="2859">
        <v>1</v>
      </c>
      <c r="D125" s="2868" t="s">
        <v>4590</v>
      </c>
      <c r="E125" s="2861" t="s">
        <v>7055</v>
      </c>
      <c r="F125" s="2827"/>
      <c r="G125" s="2827"/>
      <c r="H125" s="2337"/>
      <c r="I125" s="2337"/>
      <c r="J125" s="2931" t="s">
        <v>7044</v>
      </c>
      <c r="K125" s="2932">
        <f>(C125/B17)*H16</f>
        <v>2</v>
      </c>
      <c r="L125" s="2927"/>
      <c r="N125" s="3536"/>
      <c r="O125" s="2833" t="str">
        <f>IF(ISBLANK(P125),"",LARGE(O56:O123,1)+1)</f>
        <v/>
      </c>
      <c r="P125" s="2827"/>
      <c r="Q125" s="2827"/>
      <c r="R125" s="2143" t="s">
        <v>51</v>
      </c>
      <c r="S125" s="3577" t="s">
        <v>50</v>
      </c>
      <c r="T125" s="3577"/>
      <c r="U125" s="3577"/>
      <c r="V125" s="3577"/>
      <c r="W125" s="3577"/>
      <c r="X125" s="3577"/>
      <c r="Y125" s="3578"/>
      <c r="AA125" s="3516"/>
      <c r="AB125" s="2842">
        <f>IF(ISBLANK(AC125),"",LARGE(AB100:AB124,1)+1)</f>
        <v>23</v>
      </c>
      <c r="AC125" s="2817" t="s">
        <v>57</v>
      </c>
      <c r="AD125" s="2816"/>
      <c r="AE125" s="22"/>
      <c r="AF125" s="2816"/>
      <c r="AG125" s="2816"/>
      <c r="AH125" s="22"/>
      <c r="AI125" s="22"/>
      <c r="AJ125" s="22"/>
      <c r="AK125" s="22"/>
      <c r="AL125" s="37"/>
      <c r="AO125" s="245"/>
      <c r="AP125" s="245"/>
      <c r="AQ125" s="245"/>
      <c r="AR125" s="245"/>
      <c r="AS125" s="245"/>
      <c r="AT125" s="245"/>
      <c r="AU125" s="245"/>
    </row>
    <row r="126" spans="1:47" ht="15.75">
      <c r="A126" s="3536"/>
      <c r="B126" s="2833" t="str">
        <f>IF(ISBLANK(C126),"",LARGE(B67:B125,1)+1)</f>
        <v/>
      </c>
      <c r="C126" s="2828"/>
      <c r="D126" s="2827"/>
      <c r="E126" s="2827" t="s">
        <v>251</v>
      </c>
      <c r="F126" s="2827"/>
      <c r="G126" s="2827"/>
      <c r="H126" s="2827"/>
      <c r="I126" s="2827"/>
      <c r="J126" s="2827"/>
      <c r="K126" s="2827"/>
      <c r="L126" s="2876"/>
      <c r="N126" s="3536"/>
      <c r="O126" s="2833" t="str">
        <f>IF(ISBLANK(P126),"",LARGE(O56:O125,1)+1)</f>
        <v/>
      </c>
      <c r="P126" s="2827"/>
      <c r="Q126" s="2827"/>
      <c r="R126" s="2143" t="s">
        <v>51</v>
      </c>
      <c r="S126" s="3579" t="s">
        <v>52</v>
      </c>
      <c r="T126" s="3579"/>
      <c r="U126" s="3579"/>
      <c r="V126" s="3579"/>
      <c r="W126" s="3579"/>
      <c r="X126" s="3579"/>
      <c r="Y126" s="3580"/>
      <c r="AA126" s="3516"/>
      <c r="AB126" s="2842">
        <f>IF(ISBLANK(AC126),"",LARGE(AB100:AB125,1)+1)</f>
        <v>24</v>
      </c>
      <c r="AC126" s="2817" t="s">
        <v>58</v>
      </c>
      <c r="AD126" s="2816"/>
      <c r="AE126" s="22"/>
      <c r="AF126" s="22"/>
      <c r="AG126" s="22"/>
      <c r="AH126" s="22"/>
      <c r="AI126" s="22"/>
      <c r="AJ126" s="22"/>
      <c r="AK126" s="22"/>
      <c r="AL126" s="37"/>
      <c r="AO126" s="245"/>
      <c r="AP126" s="245"/>
      <c r="AQ126" s="245"/>
      <c r="AR126" s="245"/>
      <c r="AS126" s="245"/>
      <c r="AT126" s="245"/>
      <c r="AU126" s="245"/>
    </row>
    <row r="127" spans="1:47" ht="15.75" customHeight="1">
      <c r="A127" s="3536"/>
      <c r="B127" s="2833" t="str">
        <f>IF(ISBLANK(C127),"",LARGE(B67:B126,1)+1)</f>
        <v/>
      </c>
      <c r="C127" s="2828"/>
      <c r="D127" s="2827"/>
      <c r="E127" s="2868" t="s">
        <v>7056</v>
      </c>
      <c r="F127" s="2337"/>
      <c r="G127" s="2827"/>
      <c r="H127" s="2868" t="s">
        <v>7021</v>
      </c>
      <c r="I127" s="2337"/>
      <c r="J127" s="2337"/>
      <c r="K127" s="2862">
        <v>3.472222222222222E-3</v>
      </c>
      <c r="L127" s="2876"/>
      <c r="N127" s="3536"/>
      <c r="O127" s="2833" t="str">
        <f>IF(ISBLANK(P127),"",LARGE(O56:O126,1)+1)</f>
        <v/>
      </c>
      <c r="P127" s="2827"/>
      <c r="Q127" s="2827"/>
      <c r="R127" s="2143" t="s">
        <v>51</v>
      </c>
      <c r="S127" s="3579" t="s">
        <v>53</v>
      </c>
      <c r="T127" s="3579"/>
      <c r="U127" s="3579"/>
      <c r="V127" s="3579"/>
      <c r="W127" s="3579"/>
      <c r="X127" s="3579"/>
      <c r="Y127" s="3580"/>
      <c r="AA127" s="3516"/>
      <c r="AB127" s="2842" t="str">
        <f>IF(ISBLANK(AC127),"",LARGE(AB100:AB126,1)+1)</f>
        <v/>
      </c>
      <c r="AC127" s="46"/>
      <c r="AD127" s="22"/>
      <c r="AE127" s="22"/>
      <c r="AF127" s="22"/>
      <c r="AG127" s="22"/>
      <c r="AH127" s="22"/>
      <c r="AI127" s="22"/>
      <c r="AJ127" s="22"/>
      <c r="AK127" s="22"/>
      <c r="AL127" s="37"/>
      <c r="AO127" s="245"/>
      <c r="AP127" s="245"/>
      <c r="AQ127" s="245"/>
      <c r="AR127" s="245"/>
      <c r="AS127" s="245"/>
      <c r="AT127" s="245"/>
      <c r="AU127" s="245"/>
    </row>
    <row r="128" spans="1:47" ht="16.5" customHeight="1" thickBot="1">
      <c r="A128" s="3536"/>
      <c r="B128" s="2833" t="str">
        <f>IF(ISBLANK(C128),"",LARGE(B67:B127,1)+1)</f>
        <v/>
      </c>
      <c r="C128" s="2828"/>
      <c r="D128" s="2827"/>
      <c r="E128" s="2827" t="s">
        <v>250</v>
      </c>
      <c r="F128" s="2827"/>
      <c r="G128" s="2827"/>
      <c r="H128" s="2827"/>
      <c r="I128" s="2827"/>
      <c r="J128" s="2827"/>
      <c r="K128" s="2827"/>
      <c r="L128" s="2876"/>
      <c r="N128" s="3536"/>
      <c r="O128" s="2833" t="str">
        <f>IF(ISBLANK(P128),"",LARGE(O56:O127,1)+1)</f>
        <v/>
      </c>
      <c r="P128" s="2827"/>
      <c r="Q128" s="2827"/>
      <c r="R128" s="2933"/>
      <c r="S128" s="2933"/>
      <c r="T128" s="2933"/>
      <c r="U128" s="2933"/>
      <c r="V128" s="2933"/>
      <c r="W128" s="2934"/>
      <c r="X128" s="2827"/>
      <c r="Y128" s="2876"/>
      <c r="AA128" s="3400"/>
      <c r="AB128" s="2843" t="str">
        <f>IF(ISBLANK(AC128),"",LARGE(AB100:AB127,1)+1)</f>
        <v/>
      </c>
      <c r="AC128" s="48"/>
      <c r="AD128" s="49"/>
      <c r="AE128" s="49"/>
      <c r="AF128" s="49"/>
      <c r="AG128" s="49"/>
      <c r="AH128" s="49"/>
      <c r="AI128" s="49"/>
      <c r="AJ128" s="49"/>
      <c r="AK128" s="49"/>
      <c r="AL128" s="50"/>
      <c r="AO128" s="245"/>
      <c r="AP128" s="245"/>
      <c r="AQ128" s="245"/>
      <c r="AR128" s="245"/>
      <c r="AS128" s="245"/>
      <c r="AT128" s="245"/>
      <c r="AU128" s="245"/>
    </row>
    <row r="129" spans="1:47" ht="15.75" customHeight="1" thickBot="1">
      <c r="A129" s="3536"/>
      <c r="B129" s="2833" t="str">
        <f>IF(ISBLANK(C129),"",LARGE(B67:B128,1)+1)</f>
        <v/>
      </c>
      <c r="C129" s="2828"/>
      <c r="D129" s="2827"/>
      <c r="E129" s="2868" t="s">
        <v>7057</v>
      </c>
      <c r="F129" s="2337"/>
      <c r="G129" s="2827"/>
      <c r="H129" s="2868" t="s">
        <v>7022</v>
      </c>
      <c r="I129" s="2337"/>
      <c r="J129" s="2337"/>
      <c r="K129" s="2862">
        <v>3.472222222222222E-3</v>
      </c>
      <c r="L129" s="2876"/>
      <c r="N129" s="3536"/>
      <c r="O129" s="2833">
        <f>IF(ISBLANK(P129),"",LARGE(O56:O128,1)+1)</f>
        <v>9</v>
      </c>
      <c r="P129" s="2919" t="s">
        <v>7037</v>
      </c>
      <c r="Q129" s="2873"/>
      <c r="R129" s="2873"/>
      <c r="S129" s="2874"/>
      <c r="T129" s="2874"/>
      <c r="U129" s="2874"/>
      <c r="V129" s="2874"/>
      <c r="W129" s="2874"/>
      <c r="X129" s="2874"/>
      <c r="Y129" s="2875"/>
      <c r="AA129" s="2824"/>
      <c r="AB129" s="1567"/>
      <c r="AC129" s="1567"/>
      <c r="AD129" s="2344"/>
      <c r="AE129" s="1567"/>
      <c r="AF129" s="1567"/>
      <c r="AG129" s="1567"/>
      <c r="AH129" s="1567"/>
      <c r="AI129" s="1567"/>
      <c r="AJ129" s="1567"/>
      <c r="AK129" s="1567"/>
      <c r="AL129" s="1567"/>
      <c r="AO129" s="245"/>
      <c r="AP129" s="245"/>
      <c r="AQ129" s="245"/>
      <c r="AR129" s="245"/>
      <c r="AS129" s="245"/>
      <c r="AT129" s="245"/>
      <c r="AU129" s="245"/>
    </row>
    <row r="130" spans="1:47" ht="15.75" customHeight="1">
      <c r="A130" s="3536"/>
      <c r="B130" s="2833">
        <f>IF(ISBLANK(C130),"",LARGE(B67:B129,1)+1)</f>
        <v>8</v>
      </c>
      <c r="C130" s="2829" t="s">
        <v>249</v>
      </c>
      <c r="D130" s="2827"/>
      <c r="E130" s="2832"/>
      <c r="F130" s="2830"/>
      <c r="G130" s="2830"/>
      <c r="H130" s="2830"/>
      <c r="I130" s="2830"/>
      <c r="J130" s="2830"/>
      <c r="K130" s="2827"/>
      <c r="L130" s="2876"/>
      <c r="N130" s="3536"/>
      <c r="O130" s="2833" t="str">
        <f>IF(ISBLANK(P130),"",LARGE(O56:O129,1)+1)</f>
        <v/>
      </c>
      <c r="P130" s="2832"/>
      <c r="Q130" s="2827"/>
      <c r="R130" s="1927" t="s">
        <v>7031</v>
      </c>
      <c r="S130" s="2871" t="s">
        <v>7032</v>
      </c>
      <c r="T130" s="2026"/>
      <c r="U130" s="2026"/>
      <c r="V130" s="2026"/>
      <c r="W130" s="2026"/>
      <c r="X130" s="2026"/>
      <c r="Y130" s="2897"/>
      <c r="AA130" s="3266" t="s">
        <v>62</v>
      </c>
      <c r="AB130" s="3591" t="s">
        <v>7092</v>
      </c>
      <c r="AC130" s="3591"/>
      <c r="AD130" s="3591"/>
      <c r="AE130" s="3591"/>
      <c r="AF130" s="3591"/>
      <c r="AG130" s="3591"/>
      <c r="AH130" s="3591"/>
      <c r="AI130" s="3591"/>
      <c r="AJ130" s="3591"/>
      <c r="AK130" s="3591"/>
      <c r="AL130" s="3240" t="s">
        <v>6978</v>
      </c>
      <c r="AO130" s="245"/>
      <c r="AP130" s="245"/>
      <c r="AQ130" s="245"/>
      <c r="AR130" s="245"/>
      <c r="AS130" s="245"/>
      <c r="AT130" s="245"/>
      <c r="AU130" s="245"/>
    </row>
    <row r="131" spans="1:47" ht="18.75" customHeight="1">
      <c r="A131" s="3536"/>
      <c r="B131" s="2833" t="str">
        <f>IF(ISBLANK(C131),"",LARGE(B67:B130,1)+1)</f>
        <v/>
      </c>
      <c r="C131" s="2828"/>
      <c r="D131" s="2827"/>
      <c r="E131" s="2827" t="s">
        <v>248</v>
      </c>
      <c r="F131" s="2830"/>
      <c r="G131" s="2830"/>
      <c r="H131" s="2830"/>
      <c r="I131" s="2830"/>
      <c r="J131" s="2830"/>
      <c r="K131" s="2827"/>
      <c r="L131" s="2876"/>
      <c r="N131" s="3536"/>
      <c r="O131" s="2833" t="str">
        <f>IF(ISBLANK(P131),"",LARGE(O56:O130,1)+1)</f>
        <v/>
      </c>
      <c r="P131" s="2827"/>
      <c r="Q131" s="2827"/>
      <c r="R131" s="1999">
        <v>100</v>
      </c>
      <c r="S131" s="1929" t="s">
        <v>6801</v>
      </c>
      <c r="T131" s="2026"/>
      <c r="U131" s="2026"/>
      <c r="V131" s="1999">
        <v>16</v>
      </c>
      <c r="W131" s="1929" t="s">
        <v>7033</v>
      </c>
      <c r="X131" s="2026"/>
      <c r="Y131" s="2897"/>
      <c r="AA131" s="3446"/>
      <c r="AB131" s="3592"/>
      <c r="AC131" s="3592"/>
      <c r="AD131" s="3592"/>
      <c r="AE131" s="3592"/>
      <c r="AF131" s="3592"/>
      <c r="AG131" s="3592"/>
      <c r="AH131" s="3592"/>
      <c r="AI131" s="3592"/>
      <c r="AJ131" s="3592"/>
      <c r="AK131" s="3592"/>
      <c r="AL131" s="3325"/>
      <c r="AO131" s="245"/>
      <c r="AP131" s="245"/>
      <c r="AQ131" s="245"/>
      <c r="AR131" s="245"/>
      <c r="AS131" s="245"/>
      <c r="AT131" s="245"/>
      <c r="AU131" s="245"/>
    </row>
    <row r="132" spans="1:47" ht="15.75" customHeight="1">
      <c r="A132" s="3536"/>
      <c r="B132" s="2833" t="str">
        <f>IF(ISBLANK(C132),"",LARGE(B67:B131,1)+1)</f>
        <v/>
      </c>
      <c r="C132" s="2828"/>
      <c r="D132" s="2827"/>
      <c r="E132" s="2827" t="s">
        <v>247</v>
      </c>
      <c r="F132" s="2830"/>
      <c r="G132" s="2830"/>
      <c r="H132" s="2830"/>
      <c r="I132" s="2830"/>
      <c r="J132" s="2830"/>
      <c r="K132" s="2827"/>
      <c r="L132" s="2876"/>
      <c r="N132" s="3536"/>
      <c r="O132" s="2833" t="str">
        <f>IF(ISBLANK(P132),"",LARGE(O56:O131,1)+1)</f>
        <v/>
      </c>
      <c r="P132" s="2846"/>
      <c r="Q132" s="2827"/>
      <c r="R132" s="2026"/>
      <c r="S132" s="2026"/>
      <c r="T132" s="2026"/>
      <c r="U132" s="2026"/>
      <c r="V132" s="2026"/>
      <c r="W132" s="2026"/>
      <c r="X132" s="2026"/>
      <c r="Y132" s="2897"/>
      <c r="AA132" s="3536" t="str">
        <f>AB130</f>
        <v xml:space="preserve">EXEMPLE GARNITURE  BOURGUIGNONNE POUR ESTOUFFADE DE BŒUF </v>
      </c>
      <c r="AB132" s="1924" t="s">
        <v>6748</v>
      </c>
      <c r="AC132" s="1994" t="s">
        <v>6965</v>
      </c>
      <c r="AD132" s="1925"/>
      <c r="AE132" s="1925"/>
      <c r="AF132" s="1925"/>
      <c r="AG132" s="1926"/>
      <c r="AH132" s="2877" t="s">
        <v>6808</v>
      </c>
      <c r="AI132" s="2878"/>
      <c r="AJ132" s="1914"/>
      <c r="AK132" s="3279" t="s">
        <v>6963</v>
      </c>
      <c r="AL132" s="3280"/>
      <c r="AO132" s="245"/>
      <c r="AP132" s="245"/>
      <c r="AQ132" s="245"/>
      <c r="AR132" s="245"/>
      <c r="AS132" s="245"/>
      <c r="AT132" s="245"/>
      <c r="AU132" s="245"/>
    </row>
    <row r="133" spans="1:47" ht="15.75" customHeight="1">
      <c r="A133" s="3536"/>
      <c r="B133" s="2833" t="str">
        <f>IF(ISBLANK(C133),"",LARGE(B67:B132,1)+1)</f>
        <v/>
      </c>
      <c r="C133" s="2828"/>
      <c r="D133" s="2827"/>
      <c r="E133" s="2868" t="s">
        <v>7027</v>
      </c>
      <c r="F133" s="2830"/>
      <c r="G133" s="2830"/>
      <c r="H133" s="3573" t="s">
        <v>7004</v>
      </c>
      <c r="I133" s="3573"/>
      <c r="J133" s="2830"/>
      <c r="K133" s="2827"/>
      <c r="L133" s="2876"/>
      <c r="N133" s="3536"/>
      <c r="O133" s="2833" t="str">
        <f>IF(ISBLANK(P133),"",LARGE(O56:O132,1)+1)</f>
        <v/>
      </c>
      <c r="P133" s="2846"/>
      <c r="Q133" s="2026"/>
      <c r="R133" s="2982" t="s">
        <v>7034</v>
      </c>
      <c r="S133" s="2872">
        <f>P41</f>
        <v>37.5</v>
      </c>
      <c r="T133" s="1929" t="s">
        <v>102</v>
      </c>
      <c r="U133" s="2026"/>
      <c r="V133" s="2877" t="s">
        <v>7036</v>
      </c>
      <c r="W133" s="2026"/>
      <c r="X133" s="2026"/>
      <c r="Y133" s="2897"/>
      <c r="AA133" s="3536"/>
      <c r="AB133" s="1927" t="s">
        <v>6806</v>
      </c>
      <c r="AC133" s="1928"/>
      <c r="AD133" s="1928"/>
      <c r="AE133" s="1914"/>
      <c r="AF133" s="1914"/>
      <c r="AG133" s="1977"/>
      <c r="AH133" s="3252">
        <v>200</v>
      </c>
      <c r="AI133" s="3572" t="str">
        <f>AC134</f>
        <v>Portions Adulte</v>
      </c>
      <c r="AJ133" s="3572"/>
      <c r="AK133" s="3279"/>
      <c r="AL133" s="3280"/>
      <c r="AO133" s="245"/>
      <c r="AP133" s="245"/>
      <c r="AQ133" s="245"/>
      <c r="AR133" s="245"/>
      <c r="AS133" s="245"/>
      <c r="AT133" s="245"/>
      <c r="AU133" s="245"/>
    </row>
    <row r="134" spans="1:47" ht="15.75" customHeight="1">
      <c r="A134" s="3536"/>
      <c r="B134" s="2833">
        <f>IF(ISBLANK(C134),"",LARGE(B67:B133,1)+1)</f>
        <v>9</v>
      </c>
      <c r="C134" s="2829" t="s">
        <v>246</v>
      </c>
      <c r="D134" s="2827"/>
      <c r="E134" s="2832"/>
      <c r="F134" s="2830"/>
      <c r="G134" s="2830"/>
      <c r="H134" s="2830"/>
      <c r="I134" s="2830"/>
      <c r="J134" s="2830"/>
      <c r="K134" s="2827"/>
      <c r="L134" s="2876"/>
      <c r="N134" s="3536"/>
      <c r="O134" s="2833" t="str">
        <f>IF(ISBLANK(P134),"",LARGE(O56:O133,1)+1)</f>
        <v/>
      </c>
      <c r="P134" s="2026"/>
      <c r="Q134" s="2026"/>
      <c r="R134" s="2026"/>
      <c r="S134" s="2026"/>
      <c r="T134" s="2026"/>
      <c r="U134" s="2026"/>
      <c r="V134" s="2026"/>
      <c r="W134" s="2026"/>
      <c r="X134" s="2026"/>
      <c r="Y134" s="2899"/>
      <c r="AA134" s="3536"/>
      <c r="AB134" s="1999">
        <v>100</v>
      </c>
      <c r="AC134" s="1929" t="s">
        <v>6801</v>
      </c>
      <c r="AD134" s="1929"/>
      <c r="AE134" s="1930"/>
      <c r="AF134" s="1931"/>
      <c r="AG134" s="1977"/>
      <c r="AH134" s="3252"/>
      <c r="AI134" s="3572"/>
      <c r="AJ134" s="3572"/>
      <c r="AK134" s="3254" t="s">
        <v>26</v>
      </c>
      <c r="AL134" s="3448"/>
      <c r="AO134" s="245"/>
      <c r="AP134" s="245"/>
      <c r="AQ134" s="245"/>
      <c r="AR134" s="245"/>
      <c r="AS134" s="245"/>
      <c r="AT134" s="245"/>
      <c r="AU134" s="245"/>
    </row>
    <row r="135" spans="1:47" ht="15.75" customHeight="1">
      <c r="A135" s="3536"/>
      <c r="B135" s="2833" t="str">
        <f>IF(ISBLANK(C135),"",LARGE(B67:B134,1)+1)</f>
        <v/>
      </c>
      <c r="C135" s="2828"/>
      <c r="D135" s="2827"/>
      <c r="E135" s="2827" t="s">
        <v>245</v>
      </c>
      <c r="F135" s="2830"/>
      <c r="G135" s="2830"/>
      <c r="H135" s="2830"/>
      <c r="I135" s="2830"/>
      <c r="J135" s="2830"/>
      <c r="K135" s="2827"/>
      <c r="L135" s="2876"/>
      <c r="N135" s="3536"/>
      <c r="O135" s="2833" t="str">
        <f>IF(ISBLANK(P135),"",LARGE(O56:O134,1)+1)</f>
        <v/>
      </c>
      <c r="P135" s="2827"/>
      <c r="Q135" s="2827"/>
      <c r="R135" s="2827"/>
      <c r="S135" s="2827"/>
      <c r="T135" s="2827"/>
      <c r="U135" s="2827"/>
      <c r="V135" s="2827"/>
      <c r="W135" s="2827"/>
      <c r="X135" s="2827"/>
      <c r="Y135" s="2899" t="s">
        <v>6839</v>
      </c>
      <c r="AA135" s="3536"/>
      <c r="AB135" s="2002">
        <f>AC148</f>
        <v>23.15</v>
      </c>
      <c r="AC135" s="2001">
        <f>(AB135/AB134)*1000</f>
        <v>231.49999999999997</v>
      </c>
      <c r="AD135" s="1932"/>
      <c r="AE135" s="1931" t="s">
        <v>6962</v>
      </c>
      <c r="AF135" s="1933"/>
      <c r="AG135" s="1934"/>
      <c r="AH135" s="2879" t="s">
        <v>2</v>
      </c>
      <c r="AI135" s="2879" t="s">
        <v>753</v>
      </c>
      <c r="AJ135" s="2879" t="s">
        <v>754</v>
      </c>
      <c r="AK135" s="3245">
        <f>SUM(AL138:AL147)</f>
        <v>46.3</v>
      </c>
      <c r="AL135" s="3445"/>
      <c r="AO135" s="245"/>
      <c r="AP135" s="245"/>
      <c r="AQ135" s="245"/>
      <c r="AR135" s="245"/>
      <c r="AS135" s="245"/>
      <c r="AT135" s="245"/>
      <c r="AU135" s="245"/>
    </row>
    <row r="136" spans="1:47" ht="15.75">
      <c r="A136" s="3536"/>
      <c r="B136" s="2833" t="str">
        <f>IF(ISBLANK(C136),"",LARGE(B67:B135,1)+1)</f>
        <v/>
      </c>
      <c r="C136" s="2828"/>
      <c r="D136" s="2827"/>
      <c r="E136" s="2827" t="s">
        <v>244</v>
      </c>
      <c r="F136" s="2830"/>
      <c r="G136" s="2830"/>
      <c r="H136" s="2830"/>
      <c r="I136" s="2830"/>
      <c r="J136" s="2830"/>
      <c r="K136" s="2827"/>
      <c r="L136" s="2876"/>
      <c r="N136" s="3536"/>
      <c r="O136" s="3154" t="s">
        <v>7290</v>
      </c>
      <c r="P136" s="3154"/>
      <c r="Q136" s="3154"/>
      <c r="R136" s="3154"/>
      <c r="S136" s="3156" t="s">
        <v>7294</v>
      </c>
      <c r="T136" s="3156"/>
      <c r="U136" s="3185"/>
      <c r="V136" s="3157" t="s">
        <v>7292</v>
      </c>
      <c r="W136" s="3185"/>
      <c r="X136" s="3157" t="s">
        <v>7293</v>
      </c>
      <c r="Y136" s="3158"/>
      <c r="AA136" s="3536"/>
      <c r="AB136" s="2880" t="s">
        <v>23</v>
      </c>
      <c r="AC136" s="2881" t="s">
        <v>25</v>
      </c>
      <c r="AD136" s="2882" t="s">
        <v>6749</v>
      </c>
      <c r="AE136" s="2883" t="s">
        <v>1780</v>
      </c>
      <c r="AF136" s="2883"/>
      <c r="AG136" s="2883" t="s">
        <v>24</v>
      </c>
      <c r="AH136" s="2884">
        <f>AJ136-AI136</f>
        <v>2.0999999999999943</v>
      </c>
      <c r="AI136" s="2885">
        <f>SUM(AI138:AI147)</f>
        <v>44.2</v>
      </c>
      <c r="AJ136" s="2886">
        <f>SUM(AJ138:AJ147)</f>
        <v>46.3</v>
      </c>
      <c r="AK136" s="1938" t="s">
        <v>308</v>
      </c>
      <c r="AL136" s="2887">
        <f>AK135/AH133</f>
        <v>0.23149999999999998</v>
      </c>
      <c r="AO136" s="245"/>
      <c r="AP136" s="245"/>
      <c r="AQ136" s="245"/>
      <c r="AR136" s="245"/>
      <c r="AS136" s="245"/>
      <c r="AT136" s="245"/>
      <c r="AU136" s="245"/>
    </row>
    <row r="137" spans="1:47" ht="15.75">
      <c r="A137" s="3536"/>
      <c r="B137" s="2833" t="str">
        <f>IF(ISBLANK(C137),"",LARGE(B67:B136,1)+1)</f>
        <v/>
      </c>
      <c r="C137" s="2828"/>
      <c r="D137" s="2827"/>
      <c r="E137" s="2827" t="s">
        <v>243</v>
      </c>
      <c r="F137" s="2830"/>
      <c r="G137" s="2830"/>
      <c r="H137" s="2830"/>
      <c r="I137" s="2830"/>
      <c r="J137" s="2830"/>
      <c r="K137" s="2827"/>
      <c r="L137" s="2876"/>
      <c r="N137" s="3536"/>
      <c r="O137" s="2025" t="str">
        <f>IF(ISBLANK(P137),"",LARGE(O113:O136,1)+1)</f>
        <v/>
      </c>
      <c r="P137" s="2026"/>
      <c r="Q137" s="2026"/>
      <c r="R137" s="2026"/>
      <c r="S137" s="2026"/>
      <c r="T137" s="2026"/>
      <c r="U137" s="1943"/>
      <c r="V137" s="2026"/>
      <c r="W137" s="2026"/>
      <c r="X137" s="2026"/>
      <c r="Y137" s="2906" t="s">
        <v>6802</v>
      </c>
      <c r="AA137" s="3536"/>
      <c r="AB137" s="3305" t="s">
        <v>1158</v>
      </c>
      <c r="AC137" s="3305"/>
      <c r="AD137" s="1940">
        <f>IF(ISBLANK(AA137),AC137,AA137*AC137)</f>
        <v>0</v>
      </c>
      <c r="AE137" s="2888" t="s">
        <v>1145</v>
      </c>
      <c r="AF137" s="2888"/>
      <c r="AG137" s="1996" t="s">
        <v>1172</v>
      </c>
      <c r="AH137" s="1996" t="s">
        <v>1186</v>
      </c>
      <c r="AI137" s="1996"/>
      <c r="AJ137" s="1915"/>
      <c r="AK137" s="1915" t="s">
        <v>1198</v>
      </c>
      <c r="AL137" s="2889"/>
      <c r="AO137" s="245"/>
      <c r="AP137" s="245"/>
      <c r="AQ137" s="245"/>
      <c r="AR137" s="245"/>
      <c r="AS137" s="245"/>
      <c r="AT137" s="245"/>
      <c r="AU137" s="245"/>
    </row>
    <row r="138" spans="1:47" ht="17.25">
      <c r="A138" s="3536"/>
      <c r="B138" s="2833" t="str">
        <f>IF(ISBLANK(C138),"",LARGE(B67:B137,1)+1)</f>
        <v/>
      </c>
      <c r="C138" s="2828"/>
      <c r="D138" s="2827"/>
      <c r="E138" s="2868" t="s">
        <v>7058</v>
      </c>
      <c r="F138" s="2830"/>
      <c r="G138" s="2337"/>
      <c r="H138" s="2868" t="s">
        <v>7005</v>
      </c>
      <c r="I138" s="2830"/>
      <c r="J138" s="2830"/>
      <c r="K138" s="2827"/>
      <c r="L138" s="2876"/>
      <c r="N138" s="3536"/>
      <c r="O138" s="2938" t="s">
        <v>7038</v>
      </c>
      <c r="P138" s="2026"/>
      <c r="Q138" s="2026"/>
      <c r="R138" s="2026"/>
      <c r="S138" s="2026"/>
      <c r="T138" s="2026"/>
      <c r="U138" s="1943"/>
      <c r="V138" s="2026"/>
      <c r="W138" s="2026"/>
      <c r="X138" s="2026"/>
      <c r="Y138" s="2906" t="s">
        <v>6800</v>
      </c>
      <c r="AA138" s="3536"/>
      <c r="AB138" s="2064"/>
      <c r="AC138" s="2065">
        <v>0.65</v>
      </c>
      <c r="AD138" s="2890">
        <f t="shared" ref="AD138:AD147" si="6">IF(ISTEXT(AB138),0,IF(ISBLANK(AB138),AC138,AB138*AC138))</f>
        <v>0.65</v>
      </c>
      <c r="AE138" s="2015" t="s">
        <v>281</v>
      </c>
      <c r="AF138" s="3006"/>
      <c r="AG138" s="1997"/>
      <c r="AH138" s="2891"/>
      <c r="AI138" s="1995">
        <f>((AJ138-(AJ138*AH138%)))</f>
        <v>1.3</v>
      </c>
      <c r="AJ138" s="1910">
        <f>(AD138/AB134)*AH133</f>
        <v>1.3</v>
      </c>
      <c r="AK138" s="1917">
        <v>1</v>
      </c>
      <c r="AL138" s="1918">
        <f t="shared" ref="AL138:AL147" si="7">IF(ISBLANK(AK138),0,IF(ISTEXT(AB138),0,IF(AD138=0,AF138*AK138,(AJ138*AK138))))</f>
        <v>1.3</v>
      </c>
      <c r="AO138" s="245"/>
      <c r="AP138" s="245"/>
      <c r="AQ138" s="245"/>
      <c r="AR138" s="245"/>
      <c r="AS138" s="245"/>
      <c r="AT138" s="245"/>
      <c r="AU138" s="245"/>
    </row>
    <row r="139" spans="1:47" ht="18" thickBot="1">
      <c r="A139" s="3536"/>
      <c r="B139" s="2833" t="str">
        <f>IF(ISBLANK(C139),"",LARGE(B67:B138,1)+1)</f>
        <v/>
      </c>
      <c r="C139" s="2828"/>
      <c r="D139" s="2827"/>
      <c r="E139" s="2827" t="s">
        <v>242</v>
      </c>
      <c r="F139" s="2830"/>
      <c r="G139" s="2830"/>
      <c r="H139" s="2830"/>
      <c r="I139" s="2830"/>
      <c r="J139" s="2830"/>
      <c r="K139" s="2827"/>
      <c r="L139" s="2876"/>
      <c r="N139" s="3558"/>
      <c r="O139" s="2914">
        <v>7</v>
      </c>
      <c r="P139" s="2914">
        <v>7</v>
      </c>
      <c r="Q139" s="2914">
        <v>0.67</v>
      </c>
      <c r="R139" s="2914">
        <v>21</v>
      </c>
      <c r="S139" s="2914">
        <v>5</v>
      </c>
      <c r="T139" s="2914">
        <v>7</v>
      </c>
      <c r="U139" s="2914">
        <v>10</v>
      </c>
      <c r="V139" s="2914">
        <v>10</v>
      </c>
      <c r="W139" s="2914">
        <v>10</v>
      </c>
      <c r="X139" s="2914">
        <v>10</v>
      </c>
      <c r="Y139" s="2915">
        <v>10</v>
      </c>
      <c r="AA139" s="3536"/>
      <c r="AB139" s="2064"/>
      <c r="AC139" s="2065">
        <v>3</v>
      </c>
      <c r="AD139" s="2890">
        <f t="shared" si="6"/>
        <v>3</v>
      </c>
      <c r="AE139" s="2016" t="s">
        <v>279</v>
      </c>
      <c r="AF139" s="3007"/>
      <c r="AG139" s="1997"/>
      <c r="AH139" s="2891">
        <v>15</v>
      </c>
      <c r="AI139" s="2013">
        <f t="shared" ref="AI139:AI147" si="8">((AJ139-(AJ139*AH139%)))</f>
        <v>5.0999999999999996</v>
      </c>
      <c r="AJ139" s="1911">
        <f>(AD139/AB134)*AH133</f>
        <v>6</v>
      </c>
      <c r="AK139" s="1917">
        <v>1</v>
      </c>
      <c r="AL139" s="1919">
        <f t="shared" si="7"/>
        <v>6</v>
      </c>
      <c r="AO139" s="245"/>
      <c r="AP139" s="245"/>
      <c r="AQ139" s="245"/>
      <c r="AR139" s="245"/>
      <c r="AS139" s="245"/>
      <c r="AT139" s="245"/>
      <c r="AU139" s="245"/>
    </row>
    <row r="140" spans="1:47" ht="17.25">
      <c r="A140" s="3536"/>
      <c r="B140" s="2833" t="str">
        <f>IF(ISBLANK(C140),"",LARGE(B67:B139,1)+1)</f>
        <v/>
      </c>
      <c r="C140" s="2828"/>
      <c r="D140" s="2827"/>
      <c r="E140" s="2827" t="s">
        <v>241</v>
      </c>
      <c r="F140" s="2830"/>
      <c r="G140" s="2830"/>
      <c r="H140" s="2830"/>
      <c r="I140" s="2830"/>
      <c r="J140" s="2830"/>
      <c r="K140" s="2827"/>
      <c r="L140" s="2876"/>
      <c r="N140" s="2824"/>
      <c r="O140" s="1567"/>
      <c r="P140" s="1567"/>
      <c r="Q140" s="2344"/>
      <c r="R140" s="1567"/>
      <c r="S140" s="1567"/>
      <c r="T140" s="1567"/>
      <c r="U140" s="1567"/>
      <c r="V140" s="1567"/>
      <c r="W140" s="1567"/>
      <c r="X140" s="1567"/>
      <c r="Y140" s="1567"/>
      <c r="AA140" s="3536"/>
      <c r="AB140" s="2064"/>
      <c r="AC140" s="2065">
        <v>3</v>
      </c>
      <c r="AD140" s="2890">
        <f t="shared" si="6"/>
        <v>3</v>
      </c>
      <c r="AE140" s="2015" t="s">
        <v>277</v>
      </c>
      <c r="AF140" s="3006" t="str">
        <f>IF(AB134&lt;=0,0,IF(ISTEXT(AB140),AB140,IF(ISBLANK(AB140),"",(AB140/AB134)*AH133)))</f>
        <v/>
      </c>
      <c r="AG140" s="1997"/>
      <c r="AH140" s="2891">
        <v>20</v>
      </c>
      <c r="AI140" s="1995">
        <f t="shared" si="8"/>
        <v>4.8</v>
      </c>
      <c r="AJ140" s="1910">
        <f>(AD140/AB134)*AH133</f>
        <v>6</v>
      </c>
      <c r="AK140" s="1917">
        <v>1</v>
      </c>
      <c r="AL140" s="1918">
        <f t="shared" si="7"/>
        <v>6</v>
      </c>
      <c r="AO140" s="245"/>
      <c r="AP140" s="245"/>
      <c r="AQ140" s="245"/>
      <c r="AR140" s="245"/>
      <c r="AS140" s="245"/>
      <c r="AT140" s="245"/>
      <c r="AU140" s="245"/>
    </row>
    <row r="141" spans="1:47" ht="17.25">
      <c r="A141" s="3536"/>
      <c r="B141" s="2833" t="str">
        <f>IF(ISBLANK(C141),"",LARGE(B67:B140,1)+1)</f>
        <v/>
      </c>
      <c r="C141" s="2828"/>
      <c r="D141" s="2827"/>
      <c r="E141" s="2827" t="s">
        <v>240</v>
      </c>
      <c r="F141" s="2830"/>
      <c r="G141" s="2830"/>
      <c r="H141" s="2830"/>
      <c r="I141" s="2830"/>
      <c r="J141" s="2830"/>
      <c r="K141" s="2827"/>
      <c r="L141" s="2876"/>
      <c r="N141" s="2824"/>
      <c r="O141" s="1567"/>
      <c r="P141" s="1567"/>
      <c r="Q141" s="2344"/>
      <c r="R141" s="1567"/>
      <c r="S141" s="1567"/>
      <c r="T141" s="1567"/>
      <c r="U141" s="1567"/>
      <c r="V141" s="1567"/>
      <c r="W141" s="1567"/>
      <c r="X141" s="1567"/>
      <c r="Y141" s="1567"/>
      <c r="AA141" s="3536"/>
      <c r="AB141" s="2064"/>
      <c r="AC141" s="2065">
        <v>6</v>
      </c>
      <c r="AD141" s="2890">
        <f t="shared" si="6"/>
        <v>6</v>
      </c>
      <c r="AE141" s="2016" t="s">
        <v>306</v>
      </c>
      <c r="AF141" s="3007" t="str">
        <f>IF(AB134&lt;=0,0,IF(ISTEXT(AB141),AB141,IF(ISBLANK(AB141),"",(AB141/AB134)*AH133)))</f>
        <v/>
      </c>
      <c r="AG141" s="1997"/>
      <c r="AH141" s="2891"/>
      <c r="AI141" s="2013">
        <f t="shared" si="8"/>
        <v>12</v>
      </c>
      <c r="AJ141" s="1911">
        <f>(AD141/AB134)*AH133</f>
        <v>12</v>
      </c>
      <c r="AK141" s="1917">
        <v>1</v>
      </c>
      <c r="AL141" s="1919">
        <f t="shared" si="7"/>
        <v>12</v>
      </c>
      <c r="AO141" s="245"/>
      <c r="AP141" s="245"/>
      <c r="AQ141" s="245"/>
      <c r="AR141" s="245"/>
      <c r="AS141" s="245"/>
      <c r="AT141" s="245"/>
      <c r="AU141" s="245"/>
    </row>
    <row r="142" spans="1:47" ht="17.25">
      <c r="A142" s="3536"/>
      <c r="B142" s="2833" t="str">
        <f>IF(ISBLANK(C142),"",LARGE(B67:B141,1)+1)</f>
        <v/>
      </c>
      <c r="C142" s="2828"/>
      <c r="D142" s="2827"/>
      <c r="E142" s="2827" t="s">
        <v>239</v>
      </c>
      <c r="F142" s="2830"/>
      <c r="G142" s="2830"/>
      <c r="H142" s="2830"/>
      <c r="I142" s="2830"/>
      <c r="J142" s="2830"/>
      <c r="K142" s="2827"/>
      <c r="L142" s="2876"/>
      <c r="N142" s="2824"/>
      <c r="O142" s="1567"/>
      <c r="P142" s="1567"/>
      <c r="Q142" s="2344"/>
      <c r="R142" s="1567"/>
      <c r="S142" s="1567"/>
      <c r="T142" s="1567"/>
      <c r="U142" s="1567"/>
      <c r="V142" s="1567"/>
      <c r="W142" s="1567"/>
      <c r="X142" s="1567"/>
      <c r="Y142" s="1567"/>
      <c r="AA142" s="3536"/>
      <c r="AB142" s="2064"/>
      <c r="AC142" s="2065">
        <v>10</v>
      </c>
      <c r="AD142" s="2890">
        <f t="shared" si="6"/>
        <v>10</v>
      </c>
      <c r="AE142" s="2015" t="s">
        <v>304</v>
      </c>
      <c r="AF142" s="3006"/>
      <c r="AG142" s="1997"/>
      <c r="AH142" s="2891"/>
      <c r="AI142" s="1995">
        <f t="shared" si="8"/>
        <v>20</v>
      </c>
      <c r="AJ142" s="1910">
        <f>(AD142/AB134)*AH133</f>
        <v>20</v>
      </c>
      <c r="AK142" s="1917">
        <v>1</v>
      </c>
      <c r="AL142" s="1918">
        <f t="shared" si="7"/>
        <v>20</v>
      </c>
      <c r="AO142" s="245"/>
      <c r="AP142" s="245"/>
      <c r="AQ142" s="245"/>
      <c r="AR142" s="245"/>
      <c r="AS142" s="245"/>
      <c r="AT142" s="245"/>
      <c r="AU142" s="245"/>
    </row>
    <row r="143" spans="1:47" ht="17.25">
      <c r="A143" s="3536"/>
      <c r="B143" s="2833" t="str">
        <f>IF(ISBLANK(C143),"",LARGE(B67:B142,1)+1)</f>
        <v/>
      </c>
      <c r="C143" s="2828"/>
      <c r="D143" s="2827"/>
      <c r="E143" s="2827" t="s">
        <v>7030</v>
      </c>
      <c r="F143" s="2830"/>
      <c r="G143" s="2830"/>
      <c r="H143" s="2830"/>
      <c r="I143" s="2830"/>
      <c r="J143" s="2830"/>
      <c r="K143" s="2827"/>
      <c r="L143" s="2876"/>
      <c r="N143" s="2824"/>
      <c r="O143" s="1567"/>
      <c r="P143" s="1567"/>
      <c r="Q143" s="2344"/>
      <c r="R143" s="1567"/>
      <c r="S143" s="1567"/>
      <c r="T143" s="1567"/>
      <c r="U143" s="1567"/>
      <c r="V143" s="1567"/>
      <c r="W143" s="1567"/>
      <c r="X143" s="1567"/>
      <c r="Y143" s="1567"/>
      <c r="AA143" s="3536"/>
      <c r="AB143" s="2064"/>
      <c r="AC143" s="2065">
        <v>0.3</v>
      </c>
      <c r="AD143" s="2890">
        <f t="shared" si="6"/>
        <v>0.3</v>
      </c>
      <c r="AE143" s="2016" t="s">
        <v>300</v>
      </c>
      <c r="AF143" s="3008" t="str">
        <f>IF(AB134&lt;=0,0,IF(ISTEXT(AB143),AB143,IF(ISBLANK(AB143),"",(AB143/AB134)*AH133)))</f>
        <v/>
      </c>
      <c r="AG143" s="1997"/>
      <c r="AH143" s="2891"/>
      <c r="AI143" s="2014">
        <f t="shared" si="8"/>
        <v>0.6</v>
      </c>
      <c r="AJ143" s="1912">
        <f>(AD143/AB134)*AH133</f>
        <v>0.6</v>
      </c>
      <c r="AK143" s="1917">
        <v>1</v>
      </c>
      <c r="AL143" s="1919">
        <f t="shared" si="7"/>
        <v>0.6</v>
      </c>
      <c r="AO143" s="245"/>
      <c r="AP143" s="245"/>
      <c r="AQ143" s="245"/>
      <c r="AR143" s="245"/>
      <c r="AS143" s="245"/>
      <c r="AT143" s="245"/>
      <c r="AU143" s="245"/>
    </row>
    <row r="144" spans="1:47" ht="17.25">
      <c r="A144" s="3536"/>
      <c r="B144" s="2833" t="str">
        <f>IF(ISBLANK(C144),"",LARGE(B67:B143,1)+1)</f>
        <v/>
      </c>
      <c r="C144" s="2828"/>
      <c r="D144" s="2827"/>
      <c r="E144" s="2868" t="s">
        <v>7028</v>
      </c>
      <c r="F144" s="2830"/>
      <c r="G144" s="2337"/>
      <c r="H144" s="2861" t="s">
        <v>7029</v>
      </c>
      <c r="I144" s="2861"/>
      <c r="J144" s="2337"/>
      <c r="K144" s="2863" t="s">
        <v>7006</v>
      </c>
      <c r="L144" s="2876"/>
      <c r="N144" s="2824"/>
      <c r="O144" s="1567"/>
      <c r="P144" s="1567"/>
      <c r="Q144" s="2344"/>
      <c r="R144" s="1567"/>
      <c r="S144" s="1567"/>
      <c r="T144" s="1567"/>
      <c r="U144" s="1567"/>
      <c r="V144" s="1567"/>
      <c r="W144" s="1567"/>
      <c r="X144" s="1567"/>
      <c r="Y144" s="1567"/>
      <c r="AA144" s="3536"/>
      <c r="AB144" s="2064"/>
      <c r="AC144" s="2065">
        <v>0.2</v>
      </c>
      <c r="AD144" s="2890">
        <f t="shared" si="6"/>
        <v>0.2</v>
      </c>
      <c r="AE144" s="2015" t="s">
        <v>291</v>
      </c>
      <c r="AF144" s="3006" t="str">
        <f>IF(AB134&lt;=0,0,IF(ISTEXT(AB144),AB144,IF(ISBLANK(AB144),"",(AB144/AB134)*AH133)))</f>
        <v/>
      </c>
      <c r="AG144" s="1997"/>
      <c r="AH144" s="2891"/>
      <c r="AI144" s="1995">
        <f t="shared" si="8"/>
        <v>0.4</v>
      </c>
      <c r="AJ144" s="1910">
        <f>(AD144/AB134)*AH133</f>
        <v>0.4</v>
      </c>
      <c r="AK144" s="1917">
        <v>1</v>
      </c>
      <c r="AL144" s="1918">
        <f t="shared" si="7"/>
        <v>0.4</v>
      </c>
      <c r="AO144" s="245"/>
      <c r="AP144" s="245"/>
      <c r="AQ144" s="245"/>
      <c r="AR144" s="245"/>
      <c r="AS144" s="245"/>
      <c r="AT144" s="245"/>
      <c r="AU144" s="245"/>
    </row>
    <row r="145" spans="1:47" ht="15.75" customHeight="1">
      <c r="A145" s="3536"/>
      <c r="B145" s="2833">
        <f>IF(ISBLANK(C145),"",LARGE(B67:B144,1)+1)</f>
        <v>10</v>
      </c>
      <c r="C145" s="2829" t="s">
        <v>238</v>
      </c>
      <c r="D145" s="2827"/>
      <c r="E145" s="2832"/>
      <c r="F145" s="2830"/>
      <c r="G145" s="2830"/>
      <c r="H145" s="2830"/>
      <c r="I145" s="2830"/>
      <c r="J145" s="2830"/>
      <c r="K145" s="2827"/>
      <c r="L145" s="2876"/>
      <c r="N145" s="2824"/>
      <c r="O145" s="1567"/>
      <c r="P145" s="1567"/>
      <c r="Q145" s="2344"/>
      <c r="R145" s="1567"/>
      <c r="S145" s="1567"/>
      <c r="T145" s="1567"/>
      <c r="U145" s="1567"/>
      <c r="V145" s="1567"/>
      <c r="W145" s="1567"/>
      <c r="X145" s="1567"/>
      <c r="Y145" s="1567"/>
      <c r="AA145" s="3536"/>
      <c r="AB145" s="2064" t="s">
        <v>7040</v>
      </c>
      <c r="AC145" s="2065"/>
      <c r="AD145" s="2890">
        <f t="shared" si="6"/>
        <v>0</v>
      </c>
      <c r="AE145" s="2017" t="s">
        <v>289</v>
      </c>
      <c r="AF145" s="3008"/>
      <c r="AG145" s="1997"/>
      <c r="AH145" s="2891"/>
      <c r="AI145" s="2014">
        <f t="shared" si="8"/>
        <v>0</v>
      </c>
      <c r="AJ145" s="1912">
        <f>(AD145/AB134)*AH133</f>
        <v>0</v>
      </c>
      <c r="AK145" s="1947"/>
      <c r="AL145" s="1948">
        <f t="shared" si="7"/>
        <v>0</v>
      </c>
      <c r="AO145" s="245"/>
      <c r="AP145" s="245"/>
      <c r="AQ145" s="245"/>
      <c r="AR145" s="245"/>
      <c r="AS145" s="245"/>
      <c r="AT145" s="245"/>
      <c r="AU145" s="245"/>
    </row>
    <row r="146" spans="1:47" ht="15.75" customHeight="1">
      <c r="A146" s="3536"/>
      <c r="B146" s="2833" t="str">
        <f>IF(ISBLANK(C146),"",LARGE(B67:B145,1)+1)</f>
        <v/>
      </c>
      <c r="C146" s="2827"/>
      <c r="D146" s="2827"/>
      <c r="E146" s="2827" t="s">
        <v>237</v>
      </c>
      <c r="F146" s="2830"/>
      <c r="G146" s="2830"/>
      <c r="H146" s="2830"/>
      <c r="I146" s="2830"/>
      <c r="J146" s="2830"/>
      <c r="K146" s="2827"/>
      <c r="L146" s="2876"/>
      <c r="N146" s="2824"/>
      <c r="O146" s="1567"/>
      <c r="P146" s="1567"/>
      <c r="Q146" s="2344"/>
      <c r="R146" s="1567"/>
      <c r="S146" s="1567"/>
      <c r="T146" s="1567"/>
      <c r="U146" s="1567"/>
      <c r="V146" s="1567"/>
      <c r="W146" s="1567"/>
      <c r="X146" s="1567"/>
      <c r="Y146" s="1567"/>
      <c r="AA146" s="3536"/>
      <c r="AB146" s="2064" t="s">
        <v>7040</v>
      </c>
      <c r="AC146" s="2065"/>
      <c r="AD146" s="2890">
        <f t="shared" si="6"/>
        <v>0</v>
      </c>
      <c r="AE146" s="2015" t="s">
        <v>287</v>
      </c>
      <c r="AF146" s="3006" t="str">
        <f>IF(AB134&lt;=0,0,IF(ISTEXT(AB146),AB146,IF(ISBLANK(AB146),"",(AB146/AB134)*AH133)))</f>
        <v>Pm</v>
      </c>
      <c r="AG146" s="1997"/>
      <c r="AH146" s="2891"/>
      <c r="AI146" s="1995">
        <f t="shared" si="8"/>
        <v>0</v>
      </c>
      <c r="AJ146" s="1910">
        <f>(AD146/AB134)*AH133</f>
        <v>0</v>
      </c>
      <c r="AK146" s="1920"/>
      <c r="AL146" s="1918">
        <f t="shared" si="7"/>
        <v>0</v>
      </c>
      <c r="AO146" s="245"/>
      <c r="AP146" s="245"/>
      <c r="AQ146" s="245"/>
      <c r="AR146" s="245"/>
      <c r="AS146" s="245"/>
      <c r="AT146" s="245"/>
      <c r="AU146" s="245"/>
    </row>
    <row r="147" spans="1:47" ht="15.75" customHeight="1">
      <c r="A147" s="3536"/>
      <c r="B147" s="2833" t="str">
        <f>IF(ISBLANK(C147),"",LARGE(B67:B146,1)+1)</f>
        <v/>
      </c>
      <c r="C147" s="2827"/>
      <c r="D147" s="2827"/>
      <c r="E147" s="2827" t="s">
        <v>236</v>
      </c>
      <c r="F147" s="2831"/>
      <c r="G147" s="2831"/>
      <c r="H147" s="2831"/>
      <c r="I147" s="2831"/>
      <c r="J147" s="2831"/>
      <c r="K147" s="2827"/>
      <c r="L147" s="2876"/>
      <c r="N147" s="2824"/>
      <c r="O147" s="1567"/>
      <c r="P147" s="1567"/>
      <c r="Q147" s="2344"/>
      <c r="R147" s="1567"/>
      <c r="S147" s="1567"/>
      <c r="T147" s="1567"/>
      <c r="U147" s="1567"/>
      <c r="V147" s="1567"/>
      <c r="W147" s="1567"/>
      <c r="X147" s="1567"/>
      <c r="Y147" s="1567"/>
      <c r="AA147" s="3536"/>
      <c r="AB147" s="2064" t="s">
        <v>7040</v>
      </c>
      <c r="AC147" s="2065"/>
      <c r="AD147" s="2890">
        <f t="shared" si="6"/>
        <v>0</v>
      </c>
      <c r="AE147" s="2017" t="s">
        <v>285</v>
      </c>
      <c r="AF147" s="3008" t="str">
        <f>IF(AB134&lt;=0,0,IF(ISTEXT(AB147),AB147,IF(ISBLANK(AB147),"",(AB147/AB134)*AH133)))</f>
        <v>Pm</v>
      </c>
      <c r="AG147" s="1997"/>
      <c r="AH147" s="2891"/>
      <c r="AI147" s="2014">
        <f t="shared" si="8"/>
        <v>0</v>
      </c>
      <c r="AJ147" s="1912">
        <f>(AD147/AB134)*AH133</f>
        <v>0</v>
      </c>
      <c r="AK147" s="1947"/>
      <c r="AL147" s="1948">
        <f t="shared" si="7"/>
        <v>0</v>
      </c>
      <c r="AO147" s="245"/>
      <c r="AP147" s="245"/>
      <c r="AQ147" s="245"/>
      <c r="AR147" s="245"/>
      <c r="AS147" s="245"/>
      <c r="AT147" s="245"/>
      <c r="AU147" s="245"/>
    </row>
    <row r="148" spans="1:47" ht="15.75" customHeight="1">
      <c r="A148" s="3536"/>
      <c r="B148" s="2833" t="str">
        <f>IF(ISBLANK(C148),"",LARGE(B67:B147,1)+1)</f>
        <v/>
      </c>
      <c r="C148" s="2827"/>
      <c r="D148" s="2827"/>
      <c r="E148" s="2827"/>
      <c r="F148" s="2831"/>
      <c r="G148" s="2831"/>
      <c r="H148" s="2831"/>
      <c r="I148" s="2831"/>
      <c r="J148" s="2831"/>
      <c r="K148" s="2827"/>
      <c r="L148" s="2876"/>
      <c r="N148" s="2824"/>
      <c r="O148" s="1567"/>
      <c r="P148" s="1567"/>
      <c r="Q148" s="2344"/>
      <c r="R148" s="1567"/>
      <c r="S148" s="1567"/>
      <c r="T148" s="1567"/>
      <c r="U148" s="1567"/>
      <c r="V148" s="1567"/>
      <c r="W148" s="1567"/>
      <c r="X148" s="1567"/>
      <c r="Y148" s="1567"/>
      <c r="AA148" s="3536"/>
      <c r="AB148" s="2898" t="s">
        <v>6805</v>
      </c>
      <c r="AC148" s="2907">
        <f>SUM(AD138:AD147)</f>
        <v>23.15</v>
      </c>
      <c r="AD148" s="2907"/>
      <c r="AE148" s="2908"/>
      <c r="AF148" s="2908"/>
      <c r="AG148" s="2908"/>
      <c r="AH148" s="2909">
        <f>AJ148-AI148</f>
        <v>2.0999999999999943</v>
      </c>
      <c r="AI148" s="2910">
        <f>SUM(AI138:AI147)</f>
        <v>44.2</v>
      </c>
      <c r="AJ148" s="2911">
        <f>SUM(AJ138:AJ147)</f>
        <v>46.3</v>
      </c>
      <c r="AK148" s="2912"/>
      <c r="AL148" s="2913"/>
    </row>
    <row r="149" spans="1:47" ht="15.75" customHeight="1">
      <c r="A149" s="3536"/>
      <c r="B149" s="2833" t="str">
        <f>IF(ISBLANK(C149),"",LARGE(B67:B148,1)+1)</f>
        <v/>
      </c>
      <c r="C149" s="2827"/>
      <c r="D149" s="2827"/>
      <c r="E149" s="2143" t="s">
        <v>51</v>
      </c>
      <c r="F149" s="3577" t="s">
        <v>50</v>
      </c>
      <c r="G149" s="3577"/>
      <c r="H149" s="3577"/>
      <c r="I149" s="3577"/>
      <c r="J149" s="3577"/>
      <c r="K149" s="3577"/>
      <c r="L149" s="3578"/>
      <c r="N149" s="2824"/>
      <c r="O149" s="1567"/>
      <c r="P149" s="1567"/>
      <c r="Q149" s="2344"/>
      <c r="R149" s="1567"/>
      <c r="S149" s="1567"/>
      <c r="T149" s="1567"/>
      <c r="U149" s="1567"/>
      <c r="V149" s="1567"/>
      <c r="W149" s="1567"/>
      <c r="X149" s="1567"/>
      <c r="Y149" s="1567"/>
      <c r="AA149" s="3536"/>
      <c r="AB149" s="3014" t="s">
        <v>7038</v>
      </c>
      <c r="AC149" s="3015"/>
      <c r="AD149" s="3015"/>
      <c r="AE149" s="3015"/>
      <c r="AF149" s="3015"/>
      <c r="AG149" s="3016"/>
      <c r="AH149" s="3016"/>
      <c r="AI149" s="1916"/>
      <c r="AJ149" s="1916"/>
      <c r="AK149" s="1916"/>
      <c r="AL149" s="3017" t="s">
        <v>6807</v>
      </c>
    </row>
    <row r="150" spans="1:47" ht="23.25">
      <c r="A150" s="3536"/>
      <c r="B150" s="2833" t="str">
        <f>IF(ISBLANK(C150),"",LARGE(B67:B149,1)+1)</f>
        <v/>
      </c>
      <c r="C150" s="2827"/>
      <c r="D150" s="2827"/>
      <c r="E150" s="2143" t="s">
        <v>51</v>
      </c>
      <c r="F150" s="3579" t="s">
        <v>52</v>
      </c>
      <c r="G150" s="3579"/>
      <c r="H150" s="3579"/>
      <c r="I150" s="3579"/>
      <c r="J150" s="3579"/>
      <c r="K150" s="3579"/>
      <c r="L150" s="3580"/>
      <c r="N150" s="2824"/>
      <c r="O150" s="1567"/>
      <c r="P150" s="1567"/>
      <c r="Q150" s="2344"/>
      <c r="R150" s="1567"/>
      <c r="S150" s="1567"/>
      <c r="T150" s="1567"/>
      <c r="U150" s="1567"/>
      <c r="V150" s="1567"/>
      <c r="W150" s="1567"/>
      <c r="X150" s="1567"/>
      <c r="Y150" s="1567"/>
      <c r="AA150" s="3536"/>
      <c r="AB150" s="2981" t="s">
        <v>7093</v>
      </c>
      <c r="AC150" s="3011"/>
      <c r="AD150" s="3011"/>
      <c r="AE150" s="3012"/>
      <c r="AF150" s="3012"/>
      <c r="AG150" s="3013"/>
      <c r="AH150" s="3012"/>
      <c r="AI150" s="3012"/>
      <c r="AJ150" s="2996" t="s">
        <v>6797</v>
      </c>
      <c r="AK150" s="2997" t="s">
        <v>6798</v>
      </c>
      <c r="AL150" s="2998"/>
    </row>
    <row r="151" spans="1:47" ht="15.75">
      <c r="A151" s="3536"/>
      <c r="B151" s="2833" t="str">
        <f>IF(ISBLANK(C151),"",LARGE(B67:B150,1)+1)</f>
        <v/>
      </c>
      <c r="C151" s="2827"/>
      <c r="D151" s="2827"/>
      <c r="E151" s="2143" t="s">
        <v>51</v>
      </c>
      <c r="F151" s="3579" t="s">
        <v>53</v>
      </c>
      <c r="G151" s="3579"/>
      <c r="H151" s="3579"/>
      <c r="I151" s="3579"/>
      <c r="J151" s="3579"/>
      <c r="K151" s="3579"/>
      <c r="L151" s="3580"/>
      <c r="N151" s="2824"/>
      <c r="O151" s="1567"/>
      <c r="P151" s="1567"/>
      <c r="Q151" s="2344"/>
      <c r="R151" s="1567"/>
      <c r="S151" s="1567"/>
      <c r="T151" s="1567"/>
      <c r="U151" s="1567"/>
      <c r="V151" s="1567"/>
      <c r="W151" s="1567"/>
      <c r="X151" s="1567"/>
      <c r="Y151" s="1567"/>
      <c r="AA151" s="3536"/>
      <c r="AB151" s="3559" t="s">
        <v>128</v>
      </c>
      <c r="AC151" s="3559"/>
      <c r="AD151" s="3559"/>
      <c r="AE151" s="3559"/>
      <c r="AF151" s="3561">
        <v>3.125E-2</v>
      </c>
      <c r="AG151" s="3561"/>
      <c r="AH151" s="3559" t="s">
        <v>129</v>
      </c>
      <c r="AI151" s="3559"/>
      <c r="AJ151" s="3563">
        <v>0.125</v>
      </c>
      <c r="AK151" s="3559" t="s">
        <v>378</v>
      </c>
      <c r="AL151" s="3565">
        <f>AJ151+AF151</f>
        <v>0.15625</v>
      </c>
    </row>
    <row r="152" spans="1:47" ht="15.75">
      <c r="A152" s="3536"/>
      <c r="B152" s="2833" t="str">
        <f>IF(ISBLANK(C152),"",LARGE(B67:B151,1)+1)</f>
        <v/>
      </c>
      <c r="C152" s="2827"/>
      <c r="D152" s="2827"/>
      <c r="E152" s="2933"/>
      <c r="F152" s="2933"/>
      <c r="G152" s="2933"/>
      <c r="H152" s="2933"/>
      <c r="I152" s="2933"/>
      <c r="J152" s="2934"/>
      <c r="K152" s="2827"/>
      <c r="L152" s="2876"/>
      <c r="N152" s="2824"/>
      <c r="O152" s="1567"/>
      <c r="P152" s="1567"/>
      <c r="Q152" s="2344"/>
      <c r="R152" s="1567"/>
      <c r="S152" s="1567"/>
      <c r="T152" s="1567"/>
      <c r="U152" s="1567"/>
      <c r="V152" s="1567"/>
      <c r="W152" s="1567"/>
      <c r="X152" s="1567"/>
      <c r="Y152" s="1567"/>
      <c r="AA152" s="3536"/>
      <c r="AB152" s="3560"/>
      <c r="AC152" s="3560"/>
      <c r="AD152" s="3560"/>
      <c r="AE152" s="3560"/>
      <c r="AF152" s="3562"/>
      <c r="AG152" s="3562"/>
      <c r="AH152" s="3560"/>
      <c r="AI152" s="3560"/>
      <c r="AJ152" s="3564"/>
      <c r="AK152" s="3560"/>
      <c r="AL152" s="3566"/>
    </row>
    <row r="153" spans="1:47" ht="15.75">
      <c r="A153" s="3536"/>
      <c r="B153" s="2833">
        <f>IF(ISBLANK(C153),"",LARGE(B67:B152,1)+1)</f>
        <v>11</v>
      </c>
      <c r="C153" s="2919" t="s">
        <v>7037</v>
      </c>
      <c r="D153" s="2873"/>
      <c r="E153" s="2873"/>
      <c r="F153" s="2874"/>
      <c r="G153" s="2874"/>
      <c r="H153" s="2874"/>
      <c r="I153" s="2874"/>
      <c r="J153" s="2874"/>
      <c r="K153" s="2874"/>
      <c r="L153" s="2875"/>
      <c r="N153" s="2824"/>
      <c r="O153" s="1567"/>
      <c r="P153" s="1567"/>
      <c r="Q153" s="2344"/>
      <c r="R153" s="1567"/>
      <c r="S153" s="1567"/>
      <c r="T153" s="1567"/>
      <c r="U153" s="1567"/>
      <c r="V153" s="1567"/>
      <c r="W153" s="1567"/>
      <c r="X153" s="1567"/>
      <c r="Y153" s="1567"/>
      <c r="AA153" s="3536"/>
      <c r="AB153" s="2935"/>
      <c r="AC153" s="3567" t="s">
        <v>55</v>
      </c>
      <c r="AD153" s="3567"/>
      <c r="AE153" s="3567"/>
      <c r="AF153" s="3567"/>
      <c r="AG153" s="3567"/>
      <c r="AH153" s="3567"/>
      <c r="AI153" s="3567"/>
      <c r="AJ153" s="3567"/>
      <c r="AK153" s="3567"/>
      <c r="AL153" s="3568"/>
    </row>
    <row r="154" spans="1:47" ht="15.75">
      <c r="A154" s="3536"/>
      <c r="B154" s="2833" t="str">
        <f>IF(ISBLANK(C154),"",LARGE(B67:B153,1)+1)</f>
        <v/>
      </c>
      <c r="C154" s="2832"/>
      <c r="D154" s="2827"/>
      <c r="E154" s="1927" t="s">
        <v>7031</v>
      </c>
      <c r="F154" s="2871" t="s">
        <v>7032</v>
      </c>
      <c r="G154" s="2026"/>
      <c r="H154" s="2026"/>
      <c r="I154" s="2026"/>
      <c r="J154" s="2026"/>
      <c r="K154" s="2026"/>
      <c r="L154" s="2897"/>
      <c r="N154" s="2824"/>
      <c r="O154" s="1567"/>
      <c r="P154" s="1567"/>
      <c r="Q154" s="2344"/>
      <c r="R154" s="1567"/>
      <c r="S154" s="1567"/>
      <c r="T154" s="1567"/>
      <c r="U154" s="1567"/>
      <c r="V154" s="1567"/>
      <c r="W154" s="1567"/>
      <c r="X154" s="1567"/>
      <c r="Y154" s="1567"/>
      <c r="AA154" s="3536"/>
      <c r="AB154" s="2892">
        <v>0</v>
      </c>
      <c r="AC154" s="3569"/>
      <c r="AD154" s="3569"/>
      <c r="AE154" s="3569"/>
      <c r="AF154" s="3569"/>
      <c r="AG154" s="3569"/>
      <c r="AH154" s="3569"/>
      <c r="AI154" s="3569"/>
      <c r="AJ154" s="3569"/>
      <c r="AK154" s="3569"/>
      <c r="AL154" s="3570"/>
    </row>
    <row r="155" spans="1:47" ht="15.75">
      <c r="A155" s="3536"/>
      <c r="B155" s="2833" t="str">
        <f>IF(ISBLANK(C155),"",LARGE(B67:B154,1)+1)</f>
        <v/>
      </c>
      <c r="C155" s="2827"/>
      <c r="D155" s="2827"/>
      <c r="E155" s="1999">
        <v>100</v>
      </c>
      <c r="F155" s="1929" t="s">
        <v>6801</v>
      </c>
      <c r="G155" s="2026"/>
      <c r="H155" s="2026"/>
      <c r="I155" s="1999">
        <v>16</v>
      </c>
      <c r="J155" s="1929" t="s">
        <v>7033</v>
      </c>
      <c r="K155" s="2026"/>
      <c r="L155" s="2897"/>
      <c r="N155" s="2824"/>
      <c r="O155" s="1567"/>
      <c r="P155" s="1567"/>
      <c r="Q155" s="2344"/>
      <c r="R155" s="1567"/>
      <c r="S155" s="1567"/>
      <c r="T155" s="1567"/>
      <c r="U155" s="1567"/>
      <c r="V155" s="1567"/>
      <c r="W155" s="1567"/>
      <c r="X155" s="1567"/>
      <c r="Y155" s="1567"/>
      <c r="AA155" s="3536"/>
      <c r="AB155" s="2892">
        <v>0</v>
      </c>
      <c r="AC155" s="2893" t="s">
        <v>338</v>
      </c>
      <c r="AD155" s="2893"/>
      <c r="AE155" s="2894"/>
      <c r="AF155" s="2894"/>
      <c r="AG155" s="2894"/>
      <c r="AH155" s="2895">
        <f>MAX(AB155:AB185)</f>
        <v>7</v>
      </c>
      <c r="AI155" s="2893" t="s">
        <v>338</v>
      </c>
      <c r="AJ155" s="2894"/>
      <c r="AK155" s="2894"/>
      <c r="AL155" s="2896"/>
    </row>
    <row r="156" spans="1:47" ht="15.75">
      <c r="A156" s="3536"/>
      <c r="B156" s="2833" t="str">
        <f>IF(ISBLANK(C156),"",LARGE(B67:B155,1)+1)</f>
        <v/>
      </c>
      <c r="C156" s="2846"/>
      <c r="D156" s="2827"/>
      <c r="E156" s="2026"/>
      <c r="F156" s="2026"/>
      <c r="G156" s="2026"/>
      <c r="H156" s="2026"/>
      <c r="I156" s="2026"/>
      <c r="J156" s="2026"/>
      <c r="K156" s="2026"/>
      <c r="L156" s="2897"/>
      <c r="N156" s="2824"/>
      <c r="O156" s="1567"/>
      <c r="P156" s="1567"/>
      <c r="Q156" s="2344"/>
      <c r="R156" s="1567"/>
      <c r="S156" s="1567"/>
      <c r="T156" s="1567"/>
      <c r="U156" s="1567"/>
      <c r="V156" s="1567"/>
      <c r="W156" s="1567"/>
      <c r="X156" s="1567"/>
      <c r="Y156" s="1567"/>
      <c r="AA156" s="3536"/>
      <c r="AB156" s="2836">
        <f>IF(ISBLANK(AC156),"",LARGE(AB155:AB155,1)+1)</f>
        <v>1</v>
      </c>
      <c r="AC156" s="2832" t="s">
        <v>305</v>
      </c>
      <c r="AD156" s="2827"/>
      <c r="AE156" s="2827"/>
      <c r="AF156" s="2026"/>
      <c r="AG156" s="2026"/>
      <c r="AH156" s="2026"/>
      <c r="AI156" s="2026"/>
      <c r="AJ156" s="2026"/>
      <c r="AK156" s="2026"/>
      <c r="AL156" s="2897"/>
    </row>
    <row r="157" spans="1:47" ht="15.75">
      <c r="A157" s="3536"/>
      <c r="B157" s="2833" t="str">
        <f>IF(ISBLANK(C157),"",LARGE(B67:B156,1)+1)</f>
        <v/>
      </c>
      <c r="C157" s="2846"/>
      <c r="D157" s="2026"/>
      <c r="E157" s="2026"/>
      <c r="F157" s="2026"/>
      <c r="G157" s="2026"/>
      <c r="H157" s="2026"/>
      <c r="I157" s="2877" t="s">
        <v>7036</v>
      </c>
      <c r="J157" s="2026"/>
      <c r="K157" s="2026"/>
      <c r="L157" s="2897"/>
      <c r="N157" s="2824"/>
      <c r="O157" s="1567"/>
      <c r="P157" s="1567"/>
      <c r="Q157" s="2344"/>
      <c r="R157" s="1567"/>
      <c r="S157" s="1567"/>
      <c r="T157" s="1567"/>
      <c r="U157" s="1567"/>
      <c r="V157" s="1567"/>
      <c r="W157" s="1567"/>
      <c r="X157" s="1567"/>
      <c r="Y157" s="1567"/>
      <c r="AA157" s="3536"/>
      <c r="AB157" s="2833" t="str">
        <f>IF(ISBLANK(AC157),"",LARGE(AB155:AB156,1)+1)</f>
        <v/>
      </c>
      <c r="AC157" s="2827"/>
      <c r="AD157" s="2827"/>
      <c r="AE157" s="2827" t="s">
        <v>303</v>
      </c>
      <c r="AF157" s="2026"/>
      <c r="AG157" s="2026"/>
      <c r="AH157" s="2026"/>
      <c r="AI157" s="2026"/>
      <c r="AJ157" s="2026"/>
      <c r="AK157" s="2026"/>
      <c r="AL157" s="2897"/>
    </row>
    <row r="158" spans="1:47" ht="15.75">
      <c r="A158" s="3536"/>
      <c r="B158" s="2833" t="str">
        <f>IF(ISBLANK(C158),"",LARGE(B67:B157,1)+1)</f>
        <v/>
      </c>
      <c r="C158" s="2026"/>
      <c r="D158" s="2026"/>
      <c r="E158" s="2026"/>
      <c r="F158" s="2026"/>
      <c r="G158" s="2026"/>
      <c r="H158" s="2026"/>
      <c r="I158" s="2026"/>
      <c r="J158" s="2026"/>
      <c r="K158" s="2026"/>
      <c r="L158" s="2899"/>
      <c r="N158" s="2824"/>
      <c r="O158" s="1567"/>
      <c r="P158" s="1567"/>
      <c r="Q158" s="2344"/>
      <c r="R158" s="1567"/>
      <c r="S158" s="1567"/>
      <c r="T158" s="1567"/>
      <c r="U158" s="1567"/>
      <c r="V158" s="1567"/>
      <c r="W158" s="1567"/>
      <c r="X158" s="1567"/>
      <c r="Y158" s="1567"/>
      <c r="AA158" s="3536"/>
      <c r="AB158" s="2833" t="str">
        <f>IF(ISBLANK(AC158),"",LARGE(AB155:AB157,1)+1)</f>
        <v/>
      </c>
      <c r="AC158" s="2827"/>
      <c r="AD158" s="2827"/>
      <c r="AE158" s="2827" t="s">
        <v>301</v>
      </c>
      <c r="AF158" s="2026"/>
      <c r="AG158" s="2026"/>
      <c r="AH158" s="2026"/>
      <c r="AI158" s="2026"/>
      <c r="AJ158" s="2026"/>
      <c r="AK158" s="2026"/>
      <c r="AL158" s="2897"/>
    </row>
    <row r="159" spans="1:47" ht="15.75">
      <c r="A159" s="3536"/>
      <c r="B159" s="2833" t="str">
        <f>IF(ISBLANK(C159),"",LARGE(B67:B158,1)+1)</f>
        <v/>
      </c>
      <c r="C159" s="2827"/>
      <c r="D159" s="2827"/>
      <c r="E159" s="2827"/>
      <c r="F159" s="2827"/>
      <c r="G159" s="2827"/>
      <c r="H159" s="2827"/>
      <c r="I159" s="2827"/>
      <c r="J159" s="2827"/>
      <c r="K159" s="2827"/>
      <c r="L159" s="2899" t="s">
        <v>6839</v>
      </c>
      <c r="N159" s="2824"/>
      <c r="O159" s="1567"/>
      <c r="P159" s="1567"/>
      <c r="Q159" s="2344"/>
      <c r="R159" s="1567"/>
      <c r="S159" s="1567"/>
      <c r="T159" s="1567"/>
      <c r="U159" s="1567"/>
      <c r="V159" s="1567"/>
      <c r="W159" s="1567"/>
      <c r="X159" s="1567"/>
      <c r="Y159" s="1567"/>
      <c r="AA159" s="3536"/>
      <c r="AB159" s="2833">
        <f>IF(ISBLANK(AC159),"",LARGE(AB155:AB158,1)+1)</f>
        <v>2</v>
      </c>
      <c r="AC159" s="2832" t="s">
        <v>299</v>
      </c>
      <c r="AD159" s="2026"/>
      <c r="AE159" s="2026"/>
      <c r="AF159" s="2026"/>
      <c r="AG159" s="2026"/>
      <c r="AH159" s="2026"/>
      <c r="AI159" s="2026"/>
      <c r="AJ159" s="2026"/>
      <c r="AK159" s="2026"/>
      <c r="AL159" s="2897"/>
    </row>
    <row r="160" spans="1:47" ht="15.75">
      <c r="A160" s="3536"/>
      <c r="B160" s="3154" t="s">
        <v>7290</v>
      </c>
      <c r="C160" s="3154"/>
      <c r="D160" s="3154"/>
      <c r="E160" s="3154"/>
      <c r="F160" s="3156" t="s">
        <v>7294</v>
      </c>
      <c r="G160" s="3156"/>
      <c r="H160" s="3185"/>
      <c r="I160" s="3157" t="s">
        <v>7292</v>
      </c>
      <c r="J160" s="3185"/>
      <c r="K160" s="3157" t="s">
        <v>7293</v>
      </c>
      <c r="L160" s="3158"/>
      <c r="N160" s="2824"/>
      <c r="O160" s="1567"/>
      <c r="P160" s="1567"/>
      <c r="Q160" s="2344"/>
      <c r="R160" s="1567"/>
      <c r="S160" s="1567"/>
      <c r="T160" s="1567"/>
      <c r="U160" s="1567"/>
      <c r="V160" s="1567"/>
      <c r="W160" s="1567"/>
      <c r="X160" s="1567"/>
      <c r="Y160" s="1567"/>
      <c r="AA160" s="3536"/>
      <c r="AB160" s="2833" t="str">
        <f>IF(ISBLANK(AC160),"",LARGE(AB155:AB159,1)+1)</f>
        <v/>
      </c>
      <c r="AC160" s="2828"/>
      <c r="AD160" s="2827"/>
      <c r="AE160" s="2827" t="s">
        <v>294</v>
      </c>
      <c r="AF160" s="2827"/>
      <c r="AG160" s="2827"/>
      <c r="AH160" s="2827"/>
      <c r="AI160" s="2827"/>
      <c r="AJ160" s="2827"/>
      <c r="AK160" s="2827"/>
      <c r="AL160" s="2876"/>
    </row>
    <row r="161" spans="1:38" ht="15.75">
      <c r="A161" s="3536"/>
      <c r="B161" s="2025" t="str">
        <f>IF(ISBLANK(C161),"",LARGE(B138:B160,1)+1)</f>
        <v/>
      </c>
      <c r="C161" s="2026"/>
      <c r="D161" s="2026"/>
      <c r="E161" s="2026"/>
      <c r="F161" s="2026"/>
      <c r="G161" s="2026"/>
      <c r="H161" s="1943"/>
      <c r="I161" s="2026"/>
      <c r="J161" s="2026"/>
      <c r="K161" s="2026"/>
      <c r="L161" s="2906" t="s">
        <v>6802</v>
      </c>
      <c r="N161" s="2824"/>
      <c r="O161" s="1567"/>
      <c r="P161" s="1567"/>
      <c r="Q161" s="2344"/>
      <c r="R161" s="1567"/>
      <c r="S161" s="1567"/>
      <c r="T161" s="1567"/>
      <c r="U161" s="1567"/>
      <c r="V161" s="1567"/>
      <c r="W161" s="1567"/>
      <c r="X161" s="1567"/>
      <c r="Y161" s="1567"/>
      <c r="AA161" s="3536"/>
      <c r="AB161" s="2833" t="str">
        <f>IF(ISBLANK(AC161),"",LARGE(AB155:AB160,1)+1)</f>
        <v/>
      </c>
      <c r="AC161" s="2828"/>
      <c r="AD161" s="2827"/>
      <c r="AE161" s="2827" t="s">
        <v>292</v>
      </c>
      <c r="AF161" s="2827"/>
      <c r="AG161" s="2827"/>
      <c r="AH161" s="2827"/>
      <c r="AI161" s="2827"/>
      <c r="AJ161" s="2827"/>
      <c r="AK161" s="2827"/>
      <c r="AL161" s="2876"/>
    </row>
    <row r="162" spans="1:38" ht="15.75">
      <c r="A162" s="3536"/>
      <c r="B162" s="2938" t="s">
        <v>7038</v>
      </c>
      <c r="C162" s="2026"/>
      <c r="D162" s="2026"/>
      <c r="E162" s="2026"/>
      <c r="F162" s="2026"/>
      <c r="G162" s="2026"/>
      <c r="H162" s="1943"/>
      <c r="I162" s="2026"/>
      <c r="J162" s="2026"/>
      <c r="K162" s="2026"/>
      <c r="L162" s="2906" t="s">
        <v>6800</v>
      </c>
      <c r="N162" s="2824"/>
      <c r="O162" s="1567"/>
      <c r="P162" s="1567"/>
      <c r="Q162" s="2344"/>
      <c r="R162" s="1567"/>
      <c r="S162" s="1567"/>
      <c r="T162" s="1567"/>
      <c r="U162" s="1567"/>
      <c r="V162" s="1567"/>
      <c r="W162" s="1567"/>
      <c r="X162" s="1567"/>
      <c r="Y162" s="1567"/>
      <c r="AA162" s="3536"/>
      <c r="AB162" s="2833"/>
      <c r="AC162" s="2859">
        <v>1</v>
      </c>
      <c r="AD162" s="2868" t="s">
        <v>4590</v>
      </c>
      <c r="AE162" s="2868" t="s">
        <v>7025</v>
      </c>
      <c r="AF162" s="2868"/>
      <c r="AG162" s="2827"/>
      <c r="AH162" s="2869"/>
      <c r="AI162" s="2827"/>
      <c r="AJ162" s="2931" t="s">
        <v>7044</v>
      </c>
      <c r="AK162" s="2932">
        <f>(AC162/AB134)*AH133</f>
        <v>2</v>
      </c>
      <c r="AL162" s="2876"/>
    </row>
    <row r="163" spans="1:38" ht="16.5" thickBot="1">
      <c r="A163" s="3558"/>
      <c r="B163" s="2914">
        <v>7</v>
      </c>
      <c r="C163" s="2914">
        <v>7</v>
      </c>
      <c r="D163" s="2914">
        <v>0.67</v>
      </c>
      <c r="E163" s="2914">
        <v>21</v>
      </c>
      <c r="F163" s="2914">
        <v>5</v>
      </c>
      <c r="G163" s="2914">
        <v>7</v>
      </c>
      <c r="H163" s="2914">
        <v>10</v>
      </c>
      <c r="I163" s="2914">
        <v>10</v>
      </c>
      <c r="J163" s="2914">
        <v>10</v>
      </c>
      <c r="K163" s="2914">
        <v>10</v>
      </c>
      <c r="L163" s="2915">
        <v>10</v>
      </c>
      <c r="N163" s="2824"/>
      <c r="O163" s="1567"/>
      <c r="P163" s="1567"/>
      <c r="Q163" s="2344"/>
      <c r="R163" s="1567"/>
      <c r="S163" s="1567"/>
      <c r="T163" s="1567"/>
      <c r="U163" s="1567"/>
      <c r="V163" s="1567"/>
      <c r="W163" s="1567"/>
      <c r="X163" s="1567"/>
      <c r="Y163" s="1567"/>
      <c r="AA163" s="3536"/>
      <c r="AB163" s="2833">
        <f>IF(ISBLANK(AC163),"",LARGE(AB155:AB162,1)+1)</f>
        <v>3</v>
      </c>
      <c r="AC163" s="2829" t="s">
        <v>290</v>
      </c>
      <c r="AD163" s="2827"/>
      <c r="AE163" s="2832"/>
      <c r="AF163" s="2827"/>
      <c r="AG163" s="2827"/>
      <c r="AH163" s="2827"/>
      <c r="AI163" s="2827"/>
      <c r="AJ163" s="2827"/>
      <c r="AK163" s="2827"/>
      <c r="AL163" s="2876"/>
    </row>
    <row r="164" spans="1:38" ht="15.75">
      <c r="A164" s="2824"/>
      <c r="B164" s="1567"/>
      <c r="C164" s="1567"/>
      <c r="D164" s="2344"/>
      <c r="E164" s="1567"/>
      <c r="F164" s="1567"/>
      <c r="G164" s="1567"/>
      <c r="H164" s="1567"/>
      <c r="I164" s="1567"/>
      <c r="J164" s="1567"/>
      <c r="K164" s="1567"/>
      <c r="L164" s="1567"/>
      <c r="N164" s="2824"/>
      <c r="O164" s="1567"/>
      <c r="P164" s="1567"/>
      <c r="Q164" s="2344"/>
      <c r="R164" s="1567"/>
      <c r="S164" s="1567"/>
      <c r="T164" s="1567"/>
      <c r="U164" s="1567"/>
      <c r="V164" s="1567"/>
      <c r="W164" s="1567"/>
      <c r="X164" s="1567"/>
      <c r="Y164" s="1567"/>
      <c r="AA164" s="3536"/>
      <c r="AB164" s="2833" t="str">
        <f>IF(ISBLANK(AC164),"",LARGE(AB155:AB163,1)+1)</f>
        <v/>
      </c>
      <c r="AC164" s="2828"/>
      <c r="AD164" s="2827"/>
      <c r="AE164" s="2827" t="s">
        <v>288</v>
      </c>
      <c r="AF164" s="2827"/>
      <c r="AG164" s="2827"/>
      <c r="AH164" s="2827"/>
      <c r="AI164" s="2827"/>
      <c r="AJ164" s="2827"/>
      <c r="AK164" s="2827"/>
      <c r="AL164" s="2876"/>
    </row>
    <row r="165" spans="1:38" ht="15.75" customHeight="1">
      <c r="A165" s="2824"/>
      <c r="B165" s="1567"/>
      <c r="C165" s="1567"/>
      <c r="D165" s="2344"/>
      <c r="E165" s="1567"/>
      <c r="F165" s="1567"/>
      <c r="G165" s="1567"/>
      <c r="H165" s="1567"/>
      <c r="I165" s="1567"/>
      <c r="J165" s="1567"/>
      <c r="K165" s="1567"/>
      <c r="L165" s="1567"/>
      <c r="N165" s="2824"/>
      <c r="O165" s="1567"/>
      <c r="P165" s="1567"/>
      <c r="Q165" s="2344"/>
      <c r="R165" s="1567"/>
      <c r="S165" s="1567"/>
      <c r="T165" s="1567"/>
      <c r="U165" s="1567"/>
      <c r="V165" s="1567"/>
      <c r="W165" s="1567"/>
      <c r="X165" s="1567"/>
      <c r="Y165" s="1567"/>
      <c r="AA165" s="3536"/>
      <c r="AB165" s="2833">
        <f>IF(ISBLANK(AC165),"",LARGE(AB155:AB164,1)+1)</f>
        <v>4</v>
      </c>
      <c r="AC165" s="2829" t="s">
        <v>255</v>
      </c>
      <c r="AD165" s="2827"/>
      <c r="AE165" s="2832"/>
      <c r="AF165" s="2827"/>
      <c r="AG165" s="2827"/>
      <c r="AH165" s="2827"/>
      <c r="AI165" s="2827"/>
      <c r="AJ165" s="2827"/>
      <c r="AK165" s="2827"/>
      <c r="AL165" s="2876"/>
    </row>
    <row r="166" spans="1:38" ht="15.75" customHeight="1">
      <c r="A166" s="2824"/>
      <c r="B166" s="1567"/>
      <c r="C166" s="1567"/>
      <c r="D166" s="2344"/>
      <c r="E166" s="1567"/>
      <c r="F166" s="1567"/>
      <c r="G166" s="1567"/>
      <c r="H166" s="1567"/>
      <c r="I166" s="1567"/>
      <c r="J166" s="1567"/>
      <c r="K166" s="1567"/>
      <c r="L166" s="1567"/>
      <c r="N166" s="2824"/>
      <c r="O166" s="1567"/>
      <c r="P166" s="1567"/>
      <c r="Q166" s="2344"/>
      <c r="R166" s="1567"/>
      <c r="S166" s="1567"/>
      <c r="T166" s="1567"/>
      <c r="U166" s="1567"/>
      <c r="V166" s="1567"/>
      <c r="W166" s="1567"/>
      <c r="X166" s="1567"/>
      <c r="Y166" s="1567"/>
      <c r="AA166" s="3536"/>
      <c r="AB166" s="2833" t="str">
        <f>IF(ISBLANK(AC166),"",LARGE(AB155:AB165,1)+1)</f>
        <v/>
      </c>
      <c r="AC166" s="2828"/>
      <c r="AD166" s="2827"/>
      <c r="AE166" s="2827" t="s">
        <v>254</v>
      </c>
      <c r="AF166" s="2827"/>
      <c r="AG166" s="2827"/>
      <c r="AH166" s="2827"/>
      <c r="AI166" s="2827"/>
      <c r="AJ166" s="2827"/>
      <c r="AK166" s="2827"/>
      <c r="AL166" s="2876"/>
    </row>
    <row r="167" spans="1:38" ht="15.75" customHeight="1">
      <c r="A167" s="2824"/>
      <c r="B167" s="1567"/>
      <c r="C167" s="1567"/>
      <c r="D167" s="2344"/>
      <c r="E167" s="1567"/>
      <c r="F167" s="1567"/>
      <c r="G167" s="1567"/>
      <c r="H167" s="1567"/>
      <c r="I167" s="1567"/>
      <c r="J167" s="1567"/>
      <c r="K167" s="1567"/>
      <c r="L167" s="1567"/>
      <c r="N167" s="2824"/>
      <c r="O167" s="1567"/>
      <c r="P167" s="1567"/>
      <c r="Q167" s="2344"/>
      <c r="R167" s="1567"/>
      <c r="S167" s="1567"/>
      <c r="T167" s="1567"/>
      <c r="U167" s="1567"/>
      <c r="V167" s="1567"/>
      <c r="W167" s="1567"/>
      <c r="X167" s="1567"/>
      <c r="Y167" s="1567"/>
      <c r="AA167" s="3536"/>
      <c r="AB167" s="2833" t="str">
        <f>IF(ISBLANK(AC167),"",LARGE(AB155:AB166,1)+1)</f>
        <v/>
      </c>
      <c r="AC167" s="2828"/>
      <c r="AD167" s="2827"/>
      <c r="AE167" s="2827" t="s">
        <v>253</v>
      </c>
      <c r="AF167" s="2827"/>
      <c r="AG167" s="2827"/>
      <c r="AH167" s="2827"/>
      <c r="AI167" s="2827"/>
      <c r="AJ167" s="2827"/>
      <c r="AK167" s="2827"/>
      <c r="AL167" s="2876"/>
    </row>
    <row r="168" spans="1:38" ht="15.75" customHeight="1">
      <c r="A168" s="2824"/>
      <c r="B168" s="1567"/>
      <c r="C168" s="1567"/>
      <c r="D168" s="2344"/>
      <c r="E168" s="1567"/>
      <c r="F168" s="1567"/>
      <c r="G168" s="1567"/>
      <c r="H168" s="1567"/>
      <c r="I168" s="1567"/>
      <c r="J168" s="1567"/>
      <c r="K168" s="1567"/>
      <c r="L168" s="1567"/>
      <c r="N168" s="2824"/>
      <c r="O168" s="1567"/>
      <c r="P168" s="1567"/>
      <c r="Q168" s="2344"/>
      <c r="R168" s="1567"/>
      <c r="S168" s="1567"/>
      <c r="T168" s="1567"/>
      <c r="U168" s="1567"/>
      <c r="V168" s="1567"/>
      <c r="W168" s="1567"/>
      <c r="X168" s="1567"/>
      <c r="Y168" s="1567"/>
      <c r="AA168" s="3536"/>
      <c r="AB168" s="2833" t="str">
        <f>IF(ISBLANK(AC168),"",LARGE(AB155:AB167,1)+1)</f>
        <v/>
      </c>
      <c r="AC168" s="2828"/>
      <c r="AD168" s="2827"/>
      <c r="AE168" s="2827" t="s">
        <v>252</v>
      </c>
      <c r="AF168" s="2827"/>
      <c r="AG168" s="2827"/>
      <c r="AH168" s="2827"/>
      <c r="AI168" s="2827"/>
      <c r="AJ168" s="2827"/>
      <c r="AK168" s="2827"/>
      <c r="AL168" s="2876"/>
    </row>
    <row r="169" spans="1:38" ht="15.75" customHeight="1">
      <c r="A169" s="2824"/>
      <c r="B169" s="1567"/>
      <c r="C169" s="1567"/>
      <c r="D169" s="2344"/>
      <c r="E169" s="1567"/>
      <c r="F169" s="1567"/>
      <c r="G169" s="1567"/>
      <c r="H169" s="1567"/>
      <c r="I169" s="1567"/>
      <c r="J169" s="1567"/>
      <c r="K169" s="1567"/>
      <c r="L169" s="1567"/>
      <c r="N169" s="2824"/>
      <c r="O169" s="1567"/>
      <c r="P169" s="1567"/>
      <c r="Q169" s="2344"/>
      <c r="R169" s="1567"/>
      <c r="S169" s="1567"/>
      <c r="T169" s="1567"/>
      <c r="U169" s="1567"/>
      <c r="V169" s="1567"/>
      <c r="W169" s="1567"/>
      <c r="X169" s="1567"/>
      <c r="Y169" s="1567"/>
      <c r="AA169" s="3536"/>
      <c r="AB169" s="2833"/>
      <c r="AC169" s="2859">
        <v>1</v>
      </c>
      <c r="AD169" s="2868" t="s">
        <v>4590</v>
      </c>
      <c r="AE169" s="2861" t="s">
        <v>7019</v>
      </c>
      <c r="AF169" s="2827"/>
      <c r="AG169" s="2827"/>
      <c r="AH169" s="2337"/>
      <c r="AI169" s="2337"/>
      <c r="AJ169" s="2931" t="s">
        <v>7044</v>
      </c>
      <c r="AK169" s="2932">
        <f>(AC169/AB134)*AH133</f>
        <v>2</v>
      </c>
      <c r="AL169" s="2876"/>
    </row>
    <row r="170" spans="1:38" ht="15.75">
      <c r="A170" s="2824"/>
      <c r="B170" s="1567"/>
      <c r="C170" s="1567"/>
      <c r="D170" s="2344"/>
      <c r="E170" s="1567"/>
      <c r="F170" s="1567"/>
      <c r="G170" s="1567"/>
      <c r="H170" s="1567"/>
      <c r="I170" s="1567"/>
      <c r="J170" s="1567"/>
      <c r="K170" s="1567"/>
      <c r="L170" s="1567"/>
      <c r="N170" s="2824"/>
      <c r="O170" s="1567"/>
      <c r="P170" s="1567"/>
      <c r="Q170" s="2344"/>
      <c r="R170" s="1567"/>
      <c r="S170" s="1567"/>
      <c r="T170" s="1567"/>
      <c r="U170" s="1567"/>
      <c r="V170" s="1567"/>
      <c r="W170" s="1567"/>
      <c r="X170" s="1567"/>
      <c r="Y170" s="1567"/>
      <c r="AA170" s="3536"/>
      <c r="AB170" s="2833" t="str">
        <f>IF(ISBLANK(AC170),"",LARGE(AB155:AB169,1)+1)</f>
        <v/>
      </c>
      <c r="AC170" s="2828"/>
      <c r="AD170" s="2827"/>
      <c r="AE170" s="2827" t="s">
        <v>251</v>
      </c>
      <c r="AF170" s="2827"/>
      <c r="AG170" s="2827"/>
      <c r="AH170" s="2827"/>
      <c r="AI170" s="2827"/>
      <c r="AJ170" s="2827"/>
      <c r="AK170" s="2827"/>
      <c r="AL170" s="2876"/>
    </row>
    <row r="171" spans="1:38" ht="15.75">
      <c r="A171" s="2824"/>
      <c r="B171" s="1567"/>
      <c r="C171" s="1567"/>
      <c r="D171" s="2344"/>
      <c r="E171" s="1567"/>
      <c r="F171" s="1567"/>
      <c r="G171" s="1567"/>
      <c r="H171" s="1567"/>
      <c r="I171" s="1567"/>
      <c r="J171" s="1567"/>
      <c r="K171" s="1567"/>
      <c r="L171" s="1567"/>
      <c r="N171" s="2824"/>
      <c r="O171" s="1567"/>
      <c r="P171" s="1567"/>
      <c r="Q171" s="2344"/>
      <c r="R171" s="1567"/>
      <c r="S171" s="1567"/>
      <c r="T171" s="1567"/>
      <c r="U171" s="1567"/>
      <c r="V171" s="1567"/>
      <c r="W171" s="1567"/>
      <c r="X171" s="1567"/>
      <c r="Y171" s="1567"/>
      <c r="AA171" s="3536"/>
      <c r="AB171" s="2833" t="str">
        <f>IF(ISBLANK(AC171),"",LARGE(AB155:AB170,1)+1)</f>
        <v/>
      </c>
      <c r="AC171" s="2828"/>
      <c r="AD171" s="2827"/>
      <c r="AE171" s="2868" t="s">
        <v>7020</v>
      </c>
      <c r="AF171" s="2337"/>
      <c r="AG171" s="2827"/>
      <c r="AH171" s="2868" t="s">
        <v>7021</v>
      </c>
      <c r="AI171" s="2337"/>
      <c r="AJ171" s="2337"/>
      <c r="AK171" s="2862">
        <v>3.472222222222222E-3</v>
      </c>
      <c r="AL171" s="2876"/>
    </row>
    <row r="172" spans="1:38" ht="12.75" customHeight="1">
      <c r="A172" s="2824"/>
      <c r="B172" s="1567"/>
      <c r="C172" s="1567"/>
      <c r="D172" s="2344"/>
      <c r="E172" s="1567"/>
      <c r="F172" s="1567"/>
      <c r="G172" s="1567"/>
      <c r="H172" s="1567"/>
      <c r="I172" s="1567"/>
      <c r="J172" s="1567"/>
      <c r="K172" s="1567"/>
      <c r="L172" s="1567"/>
      <c r="N172" s="2824"/>
      <c r="O172" s="1567"/>
      <c r="P172" s="1567"/>
      <c r="Q172" s="2344"/>
      <c r="R172" s="1567"/>
      <c r="S172" s="1567"/>
      <c r="T172" s="1567"/>
      <c r="U172" s="1567"/>
      <c r="V172" s="1567"/>
      <c r="W172" s="1567"/>
      <c r="X172" s="1567"/>
      <c r="Y172" s="1567"/>
      <c r="AA172" s="3536"/>
      <c r="AB172" s="2833" t="str">
        <f>IF(ISBLANK(AC172),"",LARGE(AB155:AB171,1)+1)</f>
        <v/>
      </c>
      <c r="AC172" s="2828"/>
      <c r="AD172" s="2827"/>
      <c r="AE172" s="2827" t="s">
        <v>250</v>
      </c>
      <c r="AF172" s="2827"/>
      <c r="AG172" s="2827"/>
      <c r="AH172" s="2827"/>
      <c r="AI172" s="2827"/>
      <c r="AJ172" s="2827"/>
      <c r="AK172" s="2827"/>
      <c r="AL172" s="2876"/>
    </row>
    <row r="173" spans="1:38" ht="12.75" customHeight="1">
      <c r="A173" s="2824"/>
      <c r="B173" s="1567"/>
      <c r="C173" s="1567"/>
      <c r="D173" s="2344"/>
      <c r="E173" s="1567"/>
      <c r="F173" s="1567"/>
      <c r="G173" s="1567"/>
      <c r="H173" s="1567"/>
      <c r="I173" s="1567"/>
      <c r="J173" s="1567"/>
      <c r="K173" s="1567"/>
      <c r="L173" s="1567"/>
      <c r="N173" s="2824"/>
      <c r="O173" s="1567"/>
      <c r="P173" s="1567"/>
      <c r="Q173" s="2344"/>
      <c r="R173" s="1567"/>
      <c r="S173" s="1567"/>
      <c r="T173" s="1567"/>
      <c r="U173" s="1567"/>
      <c r="V173" s="1567"/>
      <c r="W173" s="1567"/>
      <c r="X173" s="1567"/>
      <c r="Y173" s="1567"/>
      <c r="AA173" s="3536"/>
      <c r="AB173" s="2833" t="str">
        <f>IF(ISBLANK(AC173),"",LARGE(AB155:AB172,1)+1)</f>
        <v/>
      </c>
      <c r="AC173" s="2828"/>
      <c r="AD173" s="2827"/>
      <c r="AE173" s="2868" t="s">
        <v>7020</v>
      </c>
      <c r="AF173" s="2337"/>
      <c r="AG173" s="2827"/>
      <c r="AH173" s="2868" t="s">
        <v>7022</v>
      </c>
      <c r="AI173" s="2337"/>
      <c r="AJ173" s="2337"/>
      <c r="AK173" s="2862">
        <v>3.472222222222222E-3</v>
      </c>
      <c r="AL173" s="2876"/>
    </row>
    <row r="174" spans="1:38" ht="15.75" customHeight="1">
      <c r="A174" s="2824"/>
      <c r="B174" s="1567"/>
      <c r="C174" s="1567"/>
      <c r="D174" s="2344"/>
      <c r="E174" s="1567"/>
      <c r="F174" s="1567"/>
      <c r="G174" s="1567"/>
      <c r="H174" s="1567"/>
      <c r="I174" s="1567"/>
      <c r="J174" s="1567"/>
      <c r="K174" s="1567"/>
      <c r="L174" s="1567"/>
      <c r="N174" s="2824"/>
      <c r="O174" s="1567"/>
      <c r="P174" s="1567"/>
      <c r="Q174" s="2344"/>
      <c r="R174" s="1567"/>
      <c r="S174" s="1567"/>
      <c r="T174" s="1567"/>
      <c r="U174" s="1567"/>
      <c r="V174" s="1567"/>
      <c r="W174" s="1567"/>
      <c r="X174" s="1567"/>
      <c r="Y174" s="1567"/>
      <c r="AA174" s="3536"/>
      <c r="AB174" s="2833" t="str">
        <f>IF(ISBLANK(AC174),"",LARGE(AB155:AB173,1)+1)</f>
        <v/>
      </c>
      <c r="AC174" s="2828"/>
      <c r="AD174" s="2827"/>
      <c r="AE174" s="2827" t="s">
        <v>7030</v>
      </c>
      <c r="AF174" s="2830"/>
      <c r="AG174" s="2830"/>
      <c r="AH174" s="2830"/>
      <c r="AI174" s="2830"/>
      <c r="AJ174" s="2830"/>
      <c r="AK174" s="2827"/>
      <c r="AL174" s="2876"/>
    </row>
    <row r="175" spans="1:38" ht="15.75" customHeight="1">
      <c r="A175" s="2824"/>
      <c r="B175" s="1567"/>
      <c r="C175" s="1567"/>
      <c r="D175" s="2344"/>
      <c r="E175" s="1567"/>
      <c r="F175" s="1567"/>
      <c r="G175" s="1567"/>
      <c r="H175" s="1567"/>
      <c r="I175" s="1567"/>
      <c r="J175" s="1567"/>
      <c r="K175" s="1567"/>
      <c r="L175" s="1567"/>
      <c r="N175" s="2824"/>
      <c r="O175" s="1567"/>
      <c r="P175" s="1567"/>
      <c r="Q175" s="2344"/>
      <c r="R175" s="1567"/>
      <c r="S175" s="1567"/>
      <c r="T175" s="1567"/>
      <c r="U175" s="1567"/>
      <c r="V175" s="1567"/>
      <c r="W175" s="1567"/>
      <c r="X175" s="1567"/>
      <c r="Y175" s="1567"/>
      <c r="AA175" s="3536"/>
      <c r="AB175" s="2833" t="str">
        <f>IF(ISBLANK(AC175),"",LARGE(AB155:AB174,1)+1)</f>
        <v/>
      </c>
      <c r="AC175" s="2828"/>
      <c r="AD175" s="2827"/>
      <c r="AE175" s="2868" t="s">
        <v>7028</v>
      </c>
      <c r="AF175" s="2830"/>
      <c r="AG175" s="2337"/>
      <c r="AH175" s="2861" t="s">
        <v>7029</v>
      </c>
      <c r="AI175" s="2861"/>
      <c r="AJ175" s="2337"/>
      <c r="AK175" s="2863" t="s">
        <v>7006</v>
      </c>
      <c r="AL175" s="2876"/>
    </row>
    <row r="176" spans="1:38" ht="15.75">
      <c r="A176" s="2824"/>
      <c r="B176" s="1567"/>
      <c r="C176" s="1567"/>
      <c r="D176" s="2344"/>
      <c r="E176" s="1567"/>
      <c r="F176" s="1567"/>
      <c r="G176" s="1567"/>
      <c r="H176" s="1567"/>
      <c r="I176" s="1567"/>
      <c r="J176" s="1567"/>
      <c r="K176" s="1567"/>
      <c r="L176" s="1567"/>
      <c r="N176" s="2824"/>
      <c r="O176" s="1567"/>
      <c r="P176" s="1567"/>
      <c r="Q176" s="2344"/>
      <c r="R176" s="1567"/>
      <c r="S176" s="1567"/>
      <c r="T176" s="1567"/>
      <c r="U176" s="1567"/>
      <c r="V176" s="1567"/>
      <c r="W176" s="1567"/>
      <c r="X176" s="1567"/>
      <c r="Y176" s="1567"/>
      <c r="AA176" s="3536"/>
      <c r="AB176" s="2833">
        <f>IF(ISBLANK(AC176),"",LARGE(AB155:AB175,1)+1)</f>
        <v>5</v>
      </c>
      <c r="AC176" s="2829" t="s">
        <v>238</v>
      </c>
      <c r="AD176" s="2827"/>
      <c r="AE176" s="2832"/>
      <c r="AF176" s="2830"/>
      <c r="AG176" s="2830"/>
      <c r="AH176" s="2830"/>
      <c r="AI176" s="2830"/>
      <c r="AJ176" s="2830"/>
      <c r="AK176" s="2827"/>
      <c r="AL176" s="2876"/>
    </row>
    <row r="177" spans="1:47" ht="15.75">
      <c r="A177" s="2824"/>
      <c r="B177" s="1567"/>
      <c r="C177" s="1567"/>
      <c r="D177" s="2344"/>
      <c r="E177" s="1567"/>
      <c r="F177" s="1567"/>
      <c r="G177" s="1567"/>
      <c r="H177" s="1567"/>
      <c r="I177" s="1567"/>
      <c r="J177" s="1567"/>
      <c r="K177" s="1567"/>
      <c r="L177" s="1567"/>
      <c r="N177" s="2824"/>
      <c r="O177" s="1567"/>
      <c r="P177" s="1567"/>
      <c r="Q177" s="2344"/>
      <c r="R177" s="1567"/>
      <c r="S177" s="1567"/>
      <c r="T177" s="1567"/>
      <c r="U177" s="1567"/>
      <c r="V177" s="1567"/>
      <c r="W177" s="1567"/>
      <c r="X177" s="1567"/>
      <c r="Y177" s="1567"/>
      <c r="AA177" s="3536"/>
      <c r="AB177" s="2833" t="str">
        <f>IF(ISBLANK(AC177),"",LARGE(AB155:AB176,1)+1)</f>
        <v/>
      </c>
      <c r="AC177" s="2827"/>
      <c r="AD177" s="2827"/>
      <c r="AE177" s="2827" t="s">
        <v>237</v>
      </c>
      <c r="AF177" s="2830"/>
      <c r="AG177" s="2830"/>
      <c r="AH177" s="2830"/>
      <c r="AI177" s="2830"/>
      <c r="AJ177" s="2830"/>
      <c r="AK177" s="2827"/>
      <c r="AL177" s="2876"/>
    </row>
    <row r="178" spans="1:47" ht="17.25" customHeight="1">
      <c r="A178" s="2824"/>
      <c r="B178" s="1567"/>
      <c r="C178" s="1567"/>
      <c r="D178" s="2344"/>
      <c r="E178" s="1567"/>
      <c r="F178" s="1567"/>
      <c r="G178" s="1567"/>
      <c r="H178" s="1567"/>
      <c r="I178" s="1567"/>
      <c r="J178" s="1567"/>
      <c r="K178" s="1567"/>
      <c r="L178" s="1567"/>
      <c r="N178" s="2824"/>
      <c r="O178" s="1567"/>
      <c r="P178" s="1567"/>
      <c r="Q178" s="2344"/>
      <c r="R178" s="1567"/>
      <c r="S178" s="1567"/>
      <c r="T178" s="1567"/>
      <c r="U178" s="1567"/>
      <c r="V178" s="1567"/>
      <c r="W178" s="1567"/>
      <c r="X178" s="1567"/>
      <c r="Y178" s="1567"/>
      <c r="AA178" s="3536"/>
      <c r="AB178" s="2833" t="str">
        <f>IF(ISBLANK(AC178),"",LARGE(AB155:AB177,1)+1)</f>
        <v/>
      </c>
      <c r="AC178" s="2827"/>
      <c r="AD178" s="2827"/>
      <c r="AE178" s="2827" t="s">
        <v>236</v>
      </c>
      <c r="AF178" s="2831"/>
      <c r="AG178" s="2831"/>
      <c r="AH178" s="2831"/>
      <c r="AI178" s="2831"/>
      <c r="AJ178" s="2831"/>
      <c r="AK178" s="2827"/>
      <c r="AL178" s="2876"/>
    </row>
    <row r="179" spans="1:47" ht="17.25" customHeight="1">
      <c r="A179" s="2824"/>
      <c r="B179" s="1567"/>
      <c r="C179" s="1567"/>
      <c r="D179" s="2344"/>
      <c r="E179" s="1567"/>
      <c r="F179" s="1567"/>
      <c r="G179" s="1567"/>
      <c r="H179" s="1567"/>
      <c r="I179" s="1567"/>
      <c r="J179" s="1567"/>
      <c r="K179" s="1567"/>
      <c r="L179" s="1567"/>
      <c r="N179" s="2824"/>
      <c r="O179" s="1567"/>
      <c r="P179" s="1567"/>
      <c r="Q179" s="2344"/>
      <c r="R179" s="1567"/>
      <c r="S179" s="1567"/>
      <c r="T179" s="1567"/>
      <c r="U179" s="1567"/>
      <c r="V179" s="1567"/>
      <c r="W179" s="1567"/>
      <c r="X179" s="1567"/>
      <c r="Y179" s="1567"/>
      <c r="AA179" s="3536"/>
      <c r="AB179" s="2833">
        <f>IF(ISBLANK(AC179),"",LARGE(AB155:AB178,1)+1)</f>
        <v>6</v>
      </c>
      <c r="AC179" s="2846" t="s">
        <v>6986</v>
      </c>
      <c r="AD179" s="2827"/>
      <c r="AE179" s="2827"/>
      <c r="AF179" s="2026"/>
      <c r="AG179" s="2026"/>
      <c r="AH179" s="2026"/>
      <c r="AI179" s="2026"/>
      <c r="AJ179" s="2026"/>
      <c r="AK179" s="2026"/>
      <c r="AL179" s="2897"/>
    </row>
    <row r="180" spans="1:47" ht="17.25" customHeight="1">
      <c r="A180" s="2824"/>
      <c r="B180" s="1567"/>
      <c r="C180" s="1567"/>
      <c r="D180" s="2344"/>
      <c r="E180" s="1567"/>
      <c r="F180" s="1567"/>
      <c r="G180" s="1567"/>
      <c r="H180" s="1567"/>
      <c r="I180" s="1567"/>
      <c r="J180" s="1567"/>
      <c r="K180" s="1567"/>
      <c r="L180" s="1567"/>
      <c r="N180" s="2824"/>
      <c r="O180" s="1567"/>
      <c r="P180" s="1567"/>
      <c r="Q180" s="2344"/>
      <c r="R180" s="1567"/>
      <c r="S180" s="1567"/>
      <c r="T180" s="1567"/>
      <c r="U180" s="1567"/>
      <c r="V180" s="1567"/>
      <c r="W180" s="1567"/>
      <c r="X180" s="1567"/>
      <c r="Y180" s="1567"/>
      <c r="AA180" s="3536"/>
      <c r="AB180" s="2833">
        <f>IF(ISBLANK(AC180),"",LARGE(AB155:AB179,1)+1)</f>
        <v>7</v>
      </c>
      <c r="AC180" s="2846" t="s">
        <v>7037</v>
      </c>
      <c r="AD180" s="2827"/>
      <c r="AE180" s="2827"/>
      <c r="AF180" s="2026"/>
      <c r="AG180" s="2026"/>
      <c r="AH180" s="2026"/>
      <c r="AI180" s="2026"/>
      <c r="AJ180" s="2026"/>
      <c r="AK180" s="2026"/>
      <c r="AL180" s="2897"/>
    </row>
    <row r="181" spans="1:47" ht="15.75">
      <c r="A181" s="2824"/>
      <c r="B181" s="1567"/>
      <c r="C181" s="1567"/>
      <c r="D181" s="2344"/>
      <c r="E181" s="1567"/>
      <c r="F181" s="1567"/>
      <c r="G181" s="1567"/>
      <c r="H181" s="1567"/>
      <c r="I181" s="1567"/>
      <c r="J181" s="1567"/>
      <c r="K181" s="1567"/>
      <c r="L181" s="1567"/>
      <c r="N181" s="2824"/>
      <c r="O181" s="1567"/>
      <c r="P181" s="1567"/>
      <c r="Q181" s="2344"/>
      <c r="R181" s="1567"/>
      <c r="S181" s="1567"/>
      <c r="T181" s="1567"/>
      <c r="U181" s="1567"/>
      <c r="V181" s="1567"/>
      <c r="W181" s="1567"/>
      <c r="X181" s="1567"/>
      <c r="Y181" s="1567"/>
      <c r="AA181" s="3536"/>
      <c r="AB181" s="2833" t="str">
        <f>IF(ISBLANK(AC181),"",LARGE(AB155:AB180,1)+1)</f>
        <v/>
      </c>
      <c r="AC181" s="2832"/>
      <c r="AD181" s="2827"/>
      <c r="AE181" s="1927" t="s">
        <v>7031</v>
      </c>
      <c r="AF181" s="2871" t="s">
        <v>7032</v>
      </c>
      <c r="AG181" s="2026"/>
      <c r="AH181" s="2026"/>
      <c r="AI181" s="2026"/>
      <c r="AJ181" s="2026"/>
      <c r="AK181" s="2026"/>
      <c r="AL181" s="2897"/>
    </row>
    <row r="182" spans="1:47" ht="15.75">
      <c r="A182" s="2824"/>
      <c r="B182" s="1567"/>
      <c r="C182" s="1567"/>
      <c r="D182" s="2344"/>
      <c r="E182" s="1567"/>
      <c r="F182" s="1567"/>
      <c r="G182" s="1567"/>
      <c r="H182" s="1567"/>
      <c r="I182" s="1567"/>
      <c r="J182" s="1567"/>
      <c r="K182" s="1567"/>
      <c r="L182" s="1567"/>
      <c r="N182" s="2824"/>
      <c r="O182" s="1567"/>
      <c r="P182" s="1567"/>
      <c r="Q182" s="2344"/>
      <c r="R182" s="1567"/>
      <c r="S182" s="1567"/>
      <c r="T182" s="1567"/>
      <c r="U182" s="1567"/>
      <c r="V182" s="1567"/>
      <c r="W182" s="1567"/>
      <c r="X182" s="1567"/>
      <c r="Y182" s="1567"/>
      <c r="AA182" s="3536"/>
      <c r="AB182" s="2833" t="str">
        <f>IF(ISBLANK(AC182),"",LARGE(AB155:AB181,1)+1)</f>
        <v/>
      </c>
      <c r="AC182" s="2827"/>
      <c r="AD182" s="2827"/>
      <c r="AE182" s="1999">
        <v>100</v>
      </c>
      <c r="AF182" s="1929" t="s">
        <v>6801</v>
      </c>
      <c r="AG182" s="2026"/>
      <c r="AH182" s="2026"/>
      <c r="AI182" s="1999">
        <v>16</v>
      </c>
      <c r="AJ182" s="1929" t="s">
        <v>7033</v>
      </c>
      <c r="AK182" s="2026"/>
      <c r="AL182" s="2897"/>
    </row>
    <row r="183" spans="1:47" ht="12.75" customHeight="1">
      <c r="A183" s="2824"/>
      <c r="B183" s="1567"/>
      <c r="C183" s="1567"/>
      <c r="D183" s="2344"/>
      <c r="E183" s="1567"/>
      <c r="F183" s="1567"/>
      <c r="G183" s="1567"/>
      <c r="H183" s="1567"/>
      <c r="I183" s="1567"/>
      <c r="J183" s="1567"/>
      <c r="K183" s="1567"/>
      <c r="L183" s="1567"/>
      <c r="N183" s="2824"/>
      <c r="O183" s="1567"/>
      <c r="P183" s="1567"/>
      <c r="Q183" s="2344"/>
      <c r="R183" s="1567"/>
      <c r="S183" s="1567"/>
      <c r="T183" s="1567"/>
      <c r="U183" s="1567"/>
      <c r="V183" s="1567"/>
      <c r="W183" s="1567"/>
      <c r="X183" s="1567"/>
      <c r="Y183" s="1567"/>
      <c r="AA183" s="3536"/>
      <c r="AB183" s="2833" t="str">
        <f>IF(ISBLANK(AC183),"",LARGE(AB155:AB182,1)+1)</f>
        <v/>
      </c>
      <c r="AC183" s="2846"/>
      <c r="AD183" s="2827"/>
      <c r="AE183" s="2026"/>
      <c r="AF183" s="2026"/>
      <c r="AG183" s="2026"/>
      <c r="AH183" s="2026"/>
      <c r="AI183" s="2026"/>
      <c r="AJ183" s="2026"/>
      <c r="AK183" s="2026"/>
      <c r="AL183" s="2897"/>
    </row>
    <row r="184" spans="1:47" ht="15">
      <c r="A184" s="2824"/>
      <c r="B184" s="1567"/>
      <c r="C184" s="1567"/>
      <c r="D184" s="2344"/>
      <c r="E184" s="1567"/>
      <c r="F184" s="1567"/>
      <c r="G184" s="1567"/>
      <c r="H184" s="1567"/>
      <c r="I184" s="1567"/>
      <c r="J184" s="1567"/>
      <c r="K184" s="1567"/>
      <c r="L184" s="1567"/>
      <c r="N184" s="2824"/>
      <c r="O184" s="1567"/>
      <c r="P184" s="1567"/>
      <c r="Q184" s="2344"/>
      <c r="R184" s="1567"/>
      <c r="S184" s="1567"/>
      <c r="T184" s="1567"/>
      <c r="U184" s="1567"/>
      <c r="V184" s="1567"/>
      <c r="W184" s="1567"/>
      <c r="X184" s="1567"/>
      <c r="Y184" s="1567"/>
      <c r="AA184" s="3536"/>
      <c r="AB184" s="2833" t="str">
        <f>IF(ISBLANK(AC184),"",LARGE(AB155:AB183,1)+1)</f>
        <v/>
      </c>
      <c r="AC184" s="2846"/>
      <c r="AD184" s="2026"/>
      <c r="AE184" s="2898" t="s">
        <v>7034</v>
      </c>
      <c r="AF184" s="3005">
        <f>AC148</f>
        <v>23.15</v>
      </c>
      <c r="AG184" s="1929" t="s">
        <v>7035</v>
      </c>
      <c r="AH184" s="2026"/>
      <c r="AI184" s="2877" t="s">
        <v>7036</v>
      </c>
      <c r="AJ184" s="2026"/>
      <c r="AK184" s="2026"/>
      <c r="AL184" s="2897"/>
    </row>
    <row r="185" spans="1:47" ht="12.75" customHeight="1">
      <c r="A185" s="2824"/>
      <c r="B185" s="1567"/>
      <c r="C185" s="1567"/>
      <c r="D185" s="2344"/>
      <c r="E185" s="1567"/>
      <c r="F185" s="1567"/>
      <c r="G185" s="1567"/>
      <c r="H185" s="1567"/>
      <c r="I185" s="1567"/>
      <c r="J185" s="1567"/>
      <c r="K185" s="1567"/>
      <c r="L185" s="1567"/>
      <c r="N185" s="2824"/>
      <c r="O185" s="1567"/>
      <c r="P185" s="1567"/>
      <c r="Q185" s="2344"/>
      <c r="R185" s="1567"/>
      <c r="S185" s="1567"/>
      <c r="T185" s="1567"/>
      <c r="U185" s="1567"/>
      <c r="V185" s="1567"/>
      <c r="W185" s="1567"/>
      <c r="X185" s="1567"/>
      <c r="Y185" s="1567"/>
      <c r="AA185" s="3536"/>
      <c r="AB185" s="2837" t="str">
        <f>IF(ISBLANK(AC185),"",LARGE(AB155:AB184,1)+1)</f>
        <v/>
      </c>
      <c r="AC185" s="2026"/>
      <c r="AD185" s="2026"/>
      <c r="AE185" s="2026"/>
      <c r="AF185" s="2026"/>
      <c r="AG185" s="2026"/>
      <c r="AH185" s="2026"/>
      <c r="AI185" s="2026"/>
      <c r="AJ185" s="2026"/>
      <c r="AK185" s="2026"/>
      <c r="AL185" s="2899" t="s">
        <v>6839</v>
      </c>
    </row>
    <row r="186" spans="1:47" ht="15">
      <c r="A186" s="2824"/>
      <c r="B186" s="1567"/>
      <c r="C186" s="1567"/>
      <c r="D186" s="2344"/>
      <c r="E186" s="1567"/>
      <c r="F186" s="1567"/>
      <c r="G186" s="1567"/>
      <c r="H186" s="1567"/>
      <c r="I186" s="1567"/>
      <c r="J186" s="1567"/>
      <c r="K186" s="1567"/>
      <c r="L186" s="1567"/>
      <c r="N186" s="2824"/>
      <c r="O186" s="1567"/>
      <c r="P186" s="1567"/>
      <c r="Q186" s="2344"/>
      <c r="R186" s="1567"/>
      <c r="S186" s="1567"/>
      <c r="T186" s="1567"/>
      <c r="U186" s="1567"/>
      <c r="V186" s="1567"/>
      <c r="W186" s="1567"/>
      <c r="X186" s="1567"/>
      <c r="Y186" s="1567"/>
      <c r="AA186" s="3536"/>
      <c r="AB186" s="3154" t="s">
        <v>7290</v>
      </c>
      <c r="AC186" s="3154"/>
      <c r="AD186" s="3154"/>
      <c r="AE186" s="3154"/>
      <c r="AF186" s="3156" t="s">
        <v>7294</v>
      </c>
      <c r="AG186" s="3156"/>
      <c r="AH186" s="3185"/>
      <c r="AI186" s="3157" t="s">
        <v>7292</v>
      </c>
      <c r="AJ186" s="3185"/>
      <c r="AK186" s="3157" t="s">
        <v>7293</v>
      </c>
      <c r="AL186" s="3158"/>
    </row>
    <row r="187" spans="1:47" ht="15" customHeight="1">
      <c r="A187" s="2824"/>
      <c r="B187" s="1567"/>
      <c r="C187" s="1567"/>
      <c r="D187" s="2344"/>
      <c r="E187" s="1567"/>
      <c r="F187" s="1567"/>
      <c r="G187" s="1567"/>
      <c r="H187" s="1567"/>
      <c r="I187" s="1567"/>
      <c r="J187" s="1567"/>
      <c r="K187" s="1567"/>
      <c r="L187" s="1567"/>
      <c r="N187" s="2824"/>
      <c r="O187" s="1567"/>
      <c r="P187" s="1567"/>
      <c r="Q187" s="2344"/>
      <c r="R187" s="1567"/>
      <c r="S187" s="1567"/>
      <c r="T187" s="1567"/>
      <c r="U187" s="1567"/>
      <c r="V187" s="1567"/>
      <c r="W187" s="1567"/>
      <c r="X187" s="1567"/>
      <c r="Y187" s="1567"/>
      <c r="AA187" s="3536"/>
      <c r="AB187" s="2025" t="str">
        <f>IF(ISBLANK(AC187),"",LARGE(AB155:AB186,1)+1)</f>
        <v/>
      </c>
      <c r="AC187" s="2026"/>
      <c r="AD187" s="2026"/>
      <c r="AE187" s="2026"/>
      <c r="AF187" s="2026"/>
      <c r="AG187" s="2026"/>
      <c r="AH187" s="1943"/>
      <c r="AI187" s="2026"/>
      <c r="AJ187" s="2026"/>
      <c r="AK187" s="2026"/>
      <c r="AL187" s="2906" t="s">
        <v>6802</v>
      </c>
      <c r="AO187" s="245"/>
      <c r="AP187" s="245"/>
      <c r="AQ187" s="245"/>
      <c r="AR187" s="245"/>
      <c r="AS187" s="245"/>
      <c r="AT187" s="245"/>
      <c r="AU187" s="245"/>
    </row>
    <row r="188" spans="1:47" ht="15.75">
      <c r="A188" s="2824"/>
      <c r="B188" s="1567"/>
      <c r="C188" s="1567"/>
      <c r="D188" s="2344"/>
      <c r="E188" s="1567"/>
      <c r="F188" s="1567"/>
      <c r="G188" s="1567"/>
      <c r="H188" s="1567"/>
      <c r="I188" s="1567"/>
      <c r="J188" s="1567"/>
      <c r="K188" s="1567"/>
      <c r="L188" s="1567"/>
      <c r="N188" s="2824"/>
      <c r="O188" s="1567"/>
      <c r="P188" s="1567"/>
      <c r="Q188" s="2344"/>
      <c r="R188" s="1567"/>
      <c r="S188" s="1567"/>
      <c r="T188" s="1567"/>
      <c r="U188" s="1567"/>
      <c r="V188" s="1567"/>
      <c r="W188" s="1567"/>
      <c r="X188" s="1567"/>
      <c r="Y188" s="1567"/>
      <c r="AA188" s="3536"/>
      <c r="AB188" s="2025"/>
      <c r="AC188" s="2026"/>
      <c r="AD188" s="2026"/>
      <c r="AE188" s="2026"/>
      <c r="AF188" s="2026"/>
      <c r="AG188" s="2026"/>
      <c r="AH188" s="1943"/>
      <c r="AI188" s="2026"/>
      <c r="AJ188" s="2026"/>
      <c r="AK188" s="2026"/>
      <c r="AL188" s="2906" t="s">
        <v>6800</v>
      </c>
      <c r="AO188" s="245"/>
      <c r="AP188" s="245"/>
      <c r="AQ188" s="245"/>
      <c r="AR188" s="245"/>
      <c r="AS188" s="245"/>
      <c r="AT188" s="245"/>
      <c r="AU188" s="245"/>
    </row>
    <row r="189" spans="1:47" ht="13.5" thickBot="1">
      <c r="A189" s="2824"/>
      <c r="B189" s="1567"/>
      <c r="C189" s="1567"/>
      <c r="D189" s="2344"/>
      <c r="E189" s="1567"/>
      <c r="F189" s="1567"/>
      <c r="G189" s="1567"/>
      <c r="H189" s="1567"/>
      <c r="I189" s="1567"/>
      <c r="J189" s="1567"/>
      <c r="K189" s="1567"/>
      <c r="L189" s="1567"/>
      <c r="N189" s="2824"/>
      <c r="O189" s="1567"/>
      <c r="P189" s="1567"/>
      <c r="Q189" s="2344"/>
      <c r="R189" s="1567"/>
      <c r="S189" s="1567"/>
      <c r="T189" s="1567"/>
      <c r="U189" s="1567"/>
      <c r="V189" s="1567"/>
      <c r="W189" s="1567"/>
      <c r="X189" s="1567"/>
      <c r="Y189" s="1567"/>
      <c r="AA189" s="3558"/>
      <c r="AB189" s="2914">
        <v>7</v>
      </c>
      <c r="AC189" s="2914">
        <v>7</v>
      </c>
      <c r="AD189" s="2914">
        <v>0.67</v>
      </c>
      <c r="AE189" s="2914">
        <v>21</v>
      </c>
      <c r="AF189" s="2914">
        <v>5</v>
      </c>
      <c r="AG189" s="2914">
        <v>7</v>
      </c>
      <c r="AH189" s="2914">
        <v>10</v>
      </c>
      <c r="AI189" s="2914">
        <v>10</v>
      </c>
      <c r="AJ189" s="2914">
        <v>10</v>
      </c>
      <c r="AK189" s="2914">
        <v>10</v>
      </c>
      <c r="AL189" s="2915">
        <v>10</v>
      </c>
      <c r="AO189" s="245"/>
      <c r="AP189" s="245"/>
      <c r="AQ189" s="245"/>
      <c r="AR189" s="245"/>
      <c r="AS189" s="245"/>
      <c r="AT189" s="245"/>
      <c r="AU189" s="245"/>
    </row>
    <row r="190" spans="1:47">
      <c r="A190" s="2824"/>
      <c r="B190" s="1567"/>
      <c r="C190" s="1567"/>
      <c r="D190" s="2344"/>
      <c r="E190" s="1567"/>
      <c r="F190" s="1567"/>
      <c r="G190" s="1567"/>
      <c r="H190" s="1567"/>
      <c r="I190" s="1567"/>
      <c r="J190" s="1567"/>
      <c r="K190" s="1567"/>
      <c r="L190" s="1567"/>
      <c r="N190" s="2824"/>
      <c r="O190" s="1567"/>
      <c r="P190" s="1567"/>
      <c r="Q190" s="2344"/>
      <c r="R190" s="1567"/>
      <c r="S190" s="1567"/>
      <c r="T190" s="1567"/>
      <c r="U190" s="1567"/>
      <c r="V190" s="1567"/>
      <c r="W190" s="1567"/>
      <c r="X190" s="1567"/>
      <c r="Y190" s="1567"/>
      <c r="AA190" s="2824"/>
      <c r="AB190" s="1567"/>
      <c r="AC190" s="1567"/>
      <c r="AD190" s="2344"/>
      <c r="AE190" s="1567"/>
      <c r="AF190" s="1567"/>
      <c r="AG190" s="1567"/>
      <c r="AH190" s="1567"/>
      <c r="AI190" s="1567"/>
      <c r="AJ190" s="1567"/>
      <c r="AK190" s="1567"/>
      <c r="AL190" s="1567"/>
      <c r="AO190" s="245"/>
      <c r="AP190" s="245"/>
      <c r="AQ190" s="245"/>
      <c r="AR190" s="245"/>
      <c r="AS190" s="245"/>
      <c r="AT190" s="245"/>
      <c r="AU190" s="245"/>
    </row>
    <row r="191" spans="1:47">
      <c r="AO191" s="245"/>
      <c r="AP191" s="245"/>
      <c r="AQ191" s="245"/>
      <c r="AR191" s="245"/>
      <c r="AS191" s="245"/>
      <c r="AT191" s="245"/>
      <c r="AU191" s="245"/>
    </row>
    <row r="192" spans="1:47" ht="15.75">
      <c r="AO192" s="245"/>
      <c r="AP192" s="245"/>
      <c r="AQ192" s="245"/>
      <c r="AR192" s="245"/>
      <c r="AS192" s="245"/>
      <c r="AT192" s="245"/>
      <c r="AU192" s="3018" t="s">
        <v>6763</v>
      </c>
    </row>
  </sheetData>
  <mergeCells count="149">
    <mergeCell ref="AO73:AQ73"/>
    <mergeCell ref="AO61:AQ63"/>
    <mergeCell ref="AS33:AT33"/>
    <mergeCell ref="AO36:AQ36"/>
    <mergeCell ref="AO42:AQ43"/>
    <mergeCell ref="AO44:AQ45"/>
    <mergeCell ref="AO46:AQ47"/>
    <mergeCell ref="AO49:AQ52"/>
    <mergeCell ref="AO53:AQ56"/>
    <mergeCell ref="AO64:AQ65"/>
    <mergeCell ref="AO72:AQ72"/>
    <mergeCell ref="AS14:AT14"/>
    <mergeCell ref="AS15:AT17"/>
    <mergeCell ref="AS19:AT20"/>
    <mergeCell ref="AS22:AT22"/>
    <mergeCell ref="AS23:AT23"/>
    <mergeCell ref="AS25:AT25"/>
    <mergeCell ref="AS27:AT27"/>
    <mergeCell ref="AS30:AT30"/>
    <mergeCell ref="AS32:AT32"/>
    <mergeCell ref="AA130:AA131"/>
    <mergeCell ref="AB130:AK131"/>
    <mergeCell ref="AL130:AL131"/>
    <mergeCell ref="AA132:AA189"/>
    <mergeCell ref="AK132:AL133"/>
    <mergeCell ref="AH133:AH134"/>
    <mergeCell ref="AI133:AJ134"/>
    <mergeCell ref="AK134:AL134"/>
    <mergeCell ref="AK135:AL135"/>
    <mergeCell ref="AB137:AC137"/>
    <mergeCell ref="AB151:AE152"/>
    <mergeCell ref="AF151:AG152"/>
    <mergeCell ref="AH151:AI152"/>
    <mergeCell ref="AJ151:AJ152"/>
    <mergeCell ref="AK151:AK152"/>
    <mergeCell ref="AL151:AL152"/>
    <mergeCell ref="AC153:AL154"/>
    <mergeCell ref="AG79:AI79"/>
    <mergeCell ref="AA93:AA94"/>
    <mergeCell ref="AB93:AL93"/>
    <mergeCell ref="AB94:AL95"/>
    <mergeCell ref="AA95:AA128"/>
    <mergeCell ref="AB96:AL97"/>
    <mergeCell ref="AC98:AL98"/>
    <mergeCell ref="AC100:AL100"/>
    <mergeCell ref="AE107:AL107"/>
    <mergeCell ref="AA53:AA91"/>
    <mergeCell ref="AK53:AL54"/>
    <mergeCell ref="AH54:AH55"/>
    <mergeCell ref="AI54:AJ55"/>
    <mergeCell ref="AK55:AL55"/>
    <mergeCell ref="AB58:AE59"/>
    <mergeCell ref="AF58:AG59"/>
    <mergeCell ref="AH58:AI59"/>
    <mergeCell ref="AJ58:AJ59"/>
    <mergeCell ref="AK58:AK59"/>
    <mergeCell ref="AL58:AL59"/>
    <mergeCell ref="AC60:AL61"/>
    <mergeCell ref="AG63:AI63"/>
    <mergeCell ref="AG75:AI75"/>
    <mergeCell ref="AG76:AI76"/>
    <mergeCell ref="AG67:AI67"/>
    <mergeCell ref="AG68:AI68"/>
    <mergeCell ref="AG69:AI69"/>
    <mergeCell ref="AG70:AI70"/>
    <mergeCell ref="AG71:AI71"/>
    <mergeCell ref="AG77:AI77"/>
    <mergeCell ref="AG78:AI78"/>
    <mergeCell ref="AA15:AA49"/>
    <mergeCell ref="AB20:AE21"/>
    <mergeCell ref="AF20:AG21"/>
    <mergeCell ref="AH20:AI21"/>
    <mergeCell ref="AJ20:AJ21"/>
    <mergeCell ref="AK20:AK21"/>
    <mergeCell ref="AG72:AI72"/>
    <mergeCell ref="AG73:AI73"/>
    <mergeCell ref="AG74:AI74"/>
    <mergeCell ref="F149:L149"/>
    <mergeCell ref="F150:L150"/>
    <mergeCell ref="F151:L151"/>
    <mergeCell ref="S125:Y125"/>
    <mergeCell ref="S126:Y126"/>
    <mergeCell ref="S127:Y127"/>
    <mergeCell ref="H16:H17"/>
    <mergeCell ref="K17:L17"/>
    <mergeCell ref="K18:L18"/>
    <mergeCell ref="V46:Y46"/>
    <mergeCell ref="U16:U17"/>
    <mergeCell ref="X17:Y17"/>
    <mergeCell ref="U93:V93"/>
    <mergeCell ref="U108:V108"/>
    <mergeCell ref="S44:T45"/>
    <mergeCell ref="U44:V45"/>
    <mergeCell ref="W44:W45"/>
    <mergeCell ref="X44:X45"/>
    <mergeCell ref="Y44:Y45"/>
    <mergeCell ref="H109:I109"/>
    <mergeCell ref="X15:Y16"/>
    <mergeCell ref="N15:N139"/>
    <mergeCell ref="O44:R45"/>
    <mergeCell ref="X18:Y18"/>
    <mergeCell ref="V16:W17"/>
    <mergeCell ref="O20:P20"/>
    <mergeCell ref="H133:I133"/>
    <mergeCell ref="AO13:AQ16"/>
    <mergeCell ref="AO22:AQ22"/>
    <mergeCell ref="AO17:AQ17"/>
    <mergeCell ref="AK15:AL16"/>
    <mergeCell ref="AK17:AL17"/>
    <mergeCell ref="AO20:AO21"/>
    <mergeCell ref="AP20:AQ21"/>
    <mergeCell ref="AQ18:AQ19"/>
    <mergeCell ref="AO23:AQ23"/>
    <mergeCell ref="AO25:AP25"/>
    <mergeCell ref="AH16:AH17"/>
    <mergeCell ref="AI16:AJ17"/>
    <mergeCell ref="AG64:AI64"/>
    <mergeCell ref="AG65:AI65"/>
    <mergeCell ref="AG66:AI66"/>
    <mergeCell ref="AL20:AL21"/>
    <mergeCell ref="AC22:AL23"/>
    <mergeCell ref="AH32:AI32"/>
    <mergeCell ref="AA51:AA52"/>
    <mergeCell ref="AB51:AK52"/>
    <mergeCell ref="AL51:AL52"/>
    <mergeCell ref="B20:C20"/>
    <mergeCell ref="K15:L16"/>
    <mergeCell ref="A2:A11"/>
    <mergeCell ref="B2:AL3"/>
    <mergeCell ref="AG11:AL11"/>
    <mergeCell ref="A13:A14"/>
    <mergeCell ref="B13:K14"/>
    <mergeCell ref="L13:L14"/>
    <mergeCell ref="N13:N14"/>
    <mergeCell ref="O13:X14"/>
    <mergeCell ref="Y13:Y14"/>
    <mergeCell ref="AA13:AA14"/>
    <mergeCell ref="AB13:AK14"/>
    <mergeCell ref="AL13:AL14"/>
    <mergeCell ref="A15:A163"/>
    <mergeCell ref="B64:E65"/>
    <mergeCell ref="F64:G65"/>
    <mergeCell ref="H64:I65"/>
    <mergeCell ref="J64:J65"/>
    <mergeCell ref="K64:K65"/>
    <mergeCell ref="L64:L65"/>
    <mergeCell ref="C66:L67"/>
    <mergeCell ref="P46:T46"/>
    <mergeCell ref="P55:Y56"/>
  </mergeCells>
  <hyperlinks>
    <hyperlink ref="S126" r:id="rId1" xr:uid="{FC8A0570-974A-490C-A717-0F5548541928}"/>
    <hyperlink ref="S127" r:id="rId2" xr:uid="{0E2DF8E6-EB72-477A-9FBB-89075DFCA0A7}"/>
    <hyperlink ref="S125" r:id="rId3" xr:uid="{FE9D1B07-2CB1-467E-B8BB-06BE2532D165}"/>
    <hyperlink ref="F150" r:id="rId4" xr:uid="{1599036B-9ACC-4CF7-BEAC-1762470CC652}"/>
    <hyperlink ref="F151" r:id="rId5" xr:uid="{E3FF51A4-76C7-430B-A170-25AA6B5478D3}"/>
    <hyperlink ref="F149" r:id="rId6" xr:uid="{A70FBFC9-96B7-4457-830D-C100222F73B0}"/>
  </hyperlinks>
  <pageMargins left="0.11811023622047245" right="0.11811023622047245" top="0.35433070866141736" bottom="0.35433070866141736" header="0.11811023622047245" footer="0.11811023622047245"/>
  <pageSetup paperSize="9" scale="44" orientation="landscape"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BB5A3-6C65-4F13-B372-902F6B539F01}">
  <dimension ref="A1:AT109"/>
  <sheetViews>
    <sheetView showZeros="0" topLeftCell="AB34" zoomScaleNormal="100" workbookViewId="0">
      <selection activeCell="AT60" sqref="AT60"/>
    </sheetView>
  </sheetViews>
  <sheetFormatPr baseColWidth="10" defaultColWidth="11.42578125" defaultRowHeight="12.75"/>
  <cols>
    <col min="1" max="1" width="3.42578125" style="72" customWidth="1"/>
    <col min="2" max="3" width="7.7109375" style="72" customWidth="1"/>
    <col min="4" max="4" width="1.140625" style="72" customWidth="1"/>
    <col min="5" max="5" width="21.7109375" style="72" customWidth="1"/>
    <col min="6" max="6" width="5.7109375" style="72" customWidth="1"/>
    <col min="7" max="7" width="7.7109375" style="72" customWidth="1"/>
    <col min="8" max="12" width="10.7109375" style="72" customWidth="1"/>
    <col min="13" max="13" width="2.28515625" style="72" customWidth="1"/>
    <col min="14" max="14" width="3.42578125" style="72" customWidth="1"/>
    <col min="15" max="16" width="7.7109375" style="72" customWidth="1"/>
    <col min="17" max="17" width="1.140625" style="72" customWidth="1"/>
    <col min="18" max="18" width="21.7109375" style="72" customWidth="1"/>
    <col min="19" max="19" width="5.7109375" style="72" customWidth="1"/>
    <col min="20" max="20" width="7.7109375" style="72" customWidth="1"/>
    <col min="21" max="25" width="10.7109375" style="72" customWidth="1"/>
    <col min="26" max="26" width="2.28515625" style="72" customWidth="1"/>
    <col min="27" max="27" width="3.42578125" style="72" customWidth="1"/>
    <col min="28" max="29" width="7.7109375" style="72" customWidth="1"/>
    <col min="30" max="30" width="1.140625" style="72" customWidth="1"/>
    <col min="31" max="31" width="21.7109375" style="72" customWidth="1"/>
    <col min="32" max="32" width="5.7109375" style="72" customWidth="1"/>
    <col min="33" max="33" width="7.7109375" style="72" customWidth="1"/>
    <col min="34" max="38" width="10.7109375" style="72" customWidth="1"/>
    <col min="39" max="39" width="1.7109375" style="72" customWidth="1"/>
    <col min="40" max="40" width="11.42578125" style="72"/>
    <col min="41" max="43" width="12.7109375" style="72" customWidth="1"/>
    <col min="44" max="44" width="11.42578125" style="72"/>
    <col min="45" max="46" width="14.7109375" style="72" customWidth="1"/>
    <col min="47" max="16384" width="11.42578125" style="72"/>
  </cols>
  <sheetData>
    <row r="1" spans="1:46" ht="13.5" thickBot="1">
      <c r="AM1" s="1988"/>
      <c r="AN1" s="1988"/>
      <c r="AO1" s="1988"/>
      <c r="AP1" s="1988"/>
      <c r="AQ1" s="1988"/>
      <c r="AR1" s="1988"/>
    </row>
    <row r="2" spans="1:46" ht="15" customHeight="1">
      <c r="A2" s="3281" t="s">
        <v>62</v>
      </c>
      <c r="B2" s="3283" t="s">
        <v>6990</v>
      </c>
      <c r="C2" s="3283"/>
      <c r="D2" s="3283"/>
      <c r="E2" s="3283"/>
      <c r="F2" s="3283"/>
      <c r="G2" s="3283"/>
      <c r="H2" s="3283"/>
      <c r="I2" s="3283"/>
      <c r="J2" s="3283"/>
      <c r="K2" s="3283"/>
      <c r="L2" s="3283"/>
      <c r="M2" s="3283"/>
      <c r="N2" s="3283"/>
      <c r="O2" s="3283"/>
      <c r="P2" s="3283"/>
      <c r="Q2" s="3283"/>
      <c r="R2" s="3283"/>
      <c r="S2" s="3283"/>
      <c r="T2" s="3283"/>
      <c r="U2" s="3283"/>
      <c r="V2" s="3283"/>
      <c r="W2" s="3283"/>
      <c r="X2" s="3283"/>
      <c r="Y2" s="3283"/>
      <c r="Z2" s="3283"/>
      <c r="AA2" s="3283"/>
      <c r="AB2" s="3283"/>
      <c r="AC2" s="3283"/>
      <c r="AD2" s="3283"/>
      <c r="AE2" s="3283"/>
      <c r="AF2" s="3283"/>
      <c r="AG2" s="3283"/>
      <c r="AH2" s="3283"/>
      <c r="AI2" s="3283"/>
      <c r="AJ2" s="3283"/>
      <c r="AK2" s="3283"/>
      <c r="AL2" s="3284"/>
      <c r="AM2" s="1988"/>
      <c r="AN2" s="1988"/>
      <c r="AO2" s="1988"/>
      <c r="AP2" s="1988"/>
      <c r="AQ2" s="1988"/>
      <c r="AR2" s="1988"/>
    </row>
    <row r="3" spans="1:46" ht="15" customHeight="1">
      <c r="A3" s="3282"/>
      <c r="B3" s="3285"/>
      <c r="C3" s="3285"/>
      <c r="D3" s="3285"/>
      <c r="E3" s="3285"/>
      <c r="F3" s="3285"/>
      <c r="G3" s="3285"/>
      <c r="H3" s="3285"/>
      <c r="I3" s="3285"/>
      <c r="J3" s="3285"/>
      <c r="K3" s="3285"/>
      <c r="L3" s="3285"/>
      <c r="M3" s="3285"/>
      <c r="N3" s="3285"/>
      <c r="O3" s="3285"/>
      <c r="P3" s="3285"/>
      <c r="Q3" s="3285"/>
      <c r="R3" s="3285"/>
      <c r="S3" s="3285"/>
      <c r="T3" s="3285"/>
      <c r="U3" s="3285"/>
      <c r="V3" s="3285"/>
      <c r="W3" s="3285"/>
      <c r="X3" s="3285"/>
      <c r="Y3" s="3285"/>
      <c r="Z3" s="3285"/>
      <c r="AA3" s="3285"/>
      <c r="AB3" s="3285"/>
      <c r="AC3" s="3285"/>
      <c r="AD3" s="3285"/>
      <c r="AE3" s="3285"/>
      <c r="AF3" s="3285"/>
      <c r="AG3" s="3285"/>
      <c r="AH3" s="3285"/>
      <c r="AI3" s="3285"/>
      <c r="AJ3" s="3285"/>
      <c r="AK3" s="3285"/>
      <c r="AL3" s="3286"/>
      <c r="AM3" s="1988"/>
      <c r="AN3" s="1988"/>
      <c r="AO3" s="1988"/>
      <c r="AP3" s="1988"/>
      <c r="AQ3" s="1988"/>
      <c r="AR3" s="1988"/>
    </row>
    <row r="4" spans="1:46" ht="15" customHeight="1">
      <c r="A4" s="3282"/>
      <c r="B4" s="2848" t="s">
        <v>351</v>
      </c>
      <c r="C4" s="2377"/>
      <c r="D4" s="2377"/>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7"/>
      <c r="AG4" s="2377"/>
      <c r="AH4" s="2377"/>
      <c r="AI4" s="2377"/>
      <c r="AJ4" s="2377"/>
      <c r="AK4" s="2377"/>
      <c r="AL4" s="2378"/>
      <c r="AM4" s="1988"/>
      <c r="AN4" s="1988"/>
      <c r="AO4" s="1988"/>
      <c r="AP4" s="1988"/>
      <c r="AQ4" s="1988"/>
      <c r="AR4" s="1988"/>
    </row>
    <row r="5" spans="1:46" ht="15" customHeight="1">
      <c r="A5" s="3282"/>
      <c r="B5" s="2847" t="s">
        <v>6981</v>
      </c>
      <c r="C5" s="2377"/>
      <c r="D5" s="2377"/>
      <c r="E5" s="2377"/>
      <c r="F5" s="2377"/>
      <c r="G5" s="2377"/>
      <c r="H5" s="2377"/>
      <c r="I5" s="2377"/>
      <c r="J5" s="2377"/>
      <c r="K5" s="2377"/>
      <c r="L5" s="2377"/>
      <c r="M5" s="2377"/>
      <c r="N5" s="2377"/>
      <c r="O5" s="2377"/>
      <c r="P5" s="2377"/>
      <c r="Q5" s="2377"/>
      <c r="R5" s="2377"/>
      <c r="S5" s="2377"/>
      <c r="T5" s="2377"/>
      <c r="U5" s="2377"/>
      <c r="V5" s="2377"/>
      <c r="W5" s="2377"/>
      <c r="X5" s="2377"/>
      <c r="Y5" s="2377"/>
      <c r="Z5" s="2377"/>
      <c r="AA5" s="2377"/>
      <c r="AB5" s="2377"/>
      <c r="AC5" s="2377"/>
      <c r="AD5" s="2377"/>
      <c r="AE5" s="2377"/>
      <c r="AF5" s="2377"/>
      <c r="AG5" s="2377"/>
      <c r="AH5" s="2377"/>
      <c r="AI5" s="2377"/>
      <c r="AJ5" s="2377"/>
      <c r="AK5" s="2377"/>
      <c r="AL5" s="2378"/>
      <c r="AM5" s="1988"/>
      <c r="AN5" s="1988"/>
      <c r="AO5" s="1988"/>
      <c r="AP5" s="1988"/>
      <c r="AQ5" s="1988"/>
      <c r="AR5" s="1988"/>
    </row>
    <row r="6" spans="1:46" ht="15" customHeight="1">
      <c r="A6" s="3282"/>
      <c r="B6" s="2847" t="s">
        <v>6979</v>
      </c>
      <c r="C6" s="2377"/>
      <c r="D6" s="2377"/>
      <c r="E6" s="2377"/>
      <c r="F6" s="2377"/>
      <c r="G6" s="2377"/>
      <c r="H6" s="2377"/>
      <c r="I6" s="2377"/>
      <c r="J6" s="2377"/>
      <c r="K6" s="2377"/>
      <c r="L6" s="2377"/>
      <c r="M6" s="2377"/>
      <c r="N6" s="2377"/>
      <c r="O6" s="2377"/>
      <c r="P6" s="2377"/>
      <c r="Q6" s="2377"/>
      <c r="R6" s="2377"/>
      <c r="S6" s="2377"/>
      <c r="T6" s="2377"/>
      <c r="U6" s="2377"/>
      <c r="V6" s="2377"/>
      <c r="W6" s="2377"/>
      <c r="X6" s="2377"/>
      <c r="Y6" s="2377"/>
      <c r="Z6" s="2377"/>
      <c r="AA6" s="2377"/>
      <c r="AB6" s="2377"/>
      <c r="AC6" s="2377"/>
      <c r="AD6" s="2377"/>
      <c r="AE6" s="2377"/>
      <c r="AF6" s="2377"/>
      <c r="AG6" s="2377"/>
      <c r="AH6" s="2377"/>
      <c r="AI6" s="2377"/>
      <c r="AJ6" s="2377"/>
      <c r="AK6" s="2377"/>
      <c r="AL6" s="2378"/>
      <c r="AM6" s="1988"/>
      <c r="AN6" s="1988"/>
      <c r="AO6" s="1988"/>
      <c r="AP6" s="1988"/>
      <c r="AQ6" s="1988"/>
      <c r="AR6" s="1988"/>
    </row>
    <row r="7" spans="1:46" ht="15" customHeight="1">
      <c r="A7" s="3282"/>
      <c r="B7" s="2847" t="s">
        <v>6980</v>
      </c>
      <c r="C7" s="2377"/>
      <c r="D7" s="2377"/>
      <c r="E7" s="2377"/>
      <c r="F7" s="2377"/>
      <c r="G7" s="2377"/>
      <c r="H7" s="2377"/>
      <c r="I7" s="2377"/>
      <c r="J7" s="2377"/>
      <c r="K7" s="2377"/>
      <c r="L7" s="2377"/>
      <c r="M7" s="2377"/>
      <c r="N7" s="2377"/>
      <c r="O7" s="2377"/>
      <c r="P7" s="2377"/>
      <c r="Q7" s="2377"/>
      <c r="R7" s="2377"/>
      <c r="S7" s="2377"/>
      <c r="T7" s="2377"/>
      <c r="U7" s="2377"/>
      <c r="V7" s="2377"/>
      <c r="W7" s="2377"/>
      <c r="X7" s="2377"/>
      <c r="Y7" s="2377"/>
      <c r="Z7" s="2377"/>
      <c r="AA7" s="2377"/>
      <c r="AB7" s="2377"/>
      <c r="AC7" s="2377"/>
      <c r="AD7" s="2377"/>
      <c r="AE7" s="2377"/>
      <c r="AF7" s="2377"/>
      <c r="AG7" s="2377"/>
      <c r="AH7" s="2377"/>
      <c r="AI7" s="2377"/>
      <c r="AJ7" s="2377"/>
      <c r="AK7" s="2377"/>
      <c r="AL7" s="2378"/>
      <c r="AM7" s="1988"/>
      <c r="AN7" s="1988"/>
      <c r="AO7" s="1988"/>
      <c r="AP7" s="1988"/>
      <c r="AQ7" s="1988"/>
      <c r="AR7" s="1988"/>
    </row>
    <row r="8" spans="1:46" ht="15" customHeight="1">
      <c r="A8" s="3282"/>
      <c r="B8" s="2847" t="s">
        <v>7113</v>
      </c>
      <c r="C8" s="2377"/>
      <c r="D8" s="2377"/>
      <c r="E8" s="2377"/>
      <c r="F8" s="2377"/>
      <c r="G8" s="2377"/>
      <c r="H8" s="2377"/>
      <c r="I8" s="2377"/>
      <c r="J8" s="2377"/>
      <c r="K8" s="2377"/>
      <c r="L8" s="2377"/>
      <c r="M8" s="2377"/>
      <c r="N8" s="2377"/>
      <c r="O8" s="2377"/>
      <c r="P8" s="2377"/>
      <c r="Q8" s="2377"/>
      <c r="R8" s="2377"/>
      <c r="S8" s="2377"/>
      <c r="T8" s="2377"/>
      <c r="U8" s="2377"/>
      <c r="V8" s="2377"/>
      <c r="W8" s="2377"/>
      <c r="X8" s="2377"/>
      <c r="Y8" s="2377"/>
      <c r="Z8" s="2377"/>
      <c r="AA8" s="2377"/>
      <c r="AB8" s="2377"/>
      <c r="AC8" s="2377"/>
      <c r="AD8" s="2377"/>
      <c r="AE8" s="2377"/>
      <c r="AF8" s="2377"/>
      <c r="AG8" s="2377"/>
      <c r="AH8" s="2377"/>
      <c r="AI8" s="2377"/>
      <c r="AJ8" s="2377"/>
      <c r="AK8" s="2377"/>
      <c r="AL8" s="2378"/>
      <c r="AM8" s="1988"/>
      <c r="AN8" s="1988"/>
      <c r="AO8" s="1988"/>
      <c r="AP8" s="1988"/>
      <c r="AQ8" s="1988"/>
      <c r="AR8" s="1988"/>
    </row>
    <row r="9" spans="1:46" ht="15" customHeight="1">
      <c r="A9" s="3282"/>
      <c r="B9" s="2847" t="s">
        <v>6983</v>
      </c>
      <c r="C9" s="2377"/>
      <c r="D9" s="2377"/>
      <c r="E9" s="2377"/>
      <c r="F9" s="2377"/>
      <c r="G9" s="2377"/>
      <c r="H9" s="2377"/>
      <c r="I9" s="2377"/>
      <c r="J9" s="2377"/>
      <c r="K9" s="2377"/>
      <c r="L9" s="2377"/>
      <c r="M9" s="2377"/>
      <c r="N9" s="2377"/>
      <c r="O9" s="2377"/>
      <c r="P9" s="2377"/>
      <c r="Q9" s="2377"/>
      <c r="R9" s="2377"/>
      <c r="S9" s="2377"/>
      <c r="T9" s="2377"/>
      <c r="U9" s="2377"/>
      <c r="V9" s="2377"/>
      <c r="W9" s="2377"/>
      <c r="X9" s="2377"/>
      <c r="Y9" s="2377"/>
      <c r="Z9" s="2377"/>
      <c r="AA9" s="2377"/>
      <c r="AB9" s="2377"/>
      <c r="AC9" s="2377"/>
      <c r="AD9" s="2377"/>
      <c r="AE9" s="2377"/>
      <c r="AF9" s="2377"/>
      <c r="AG9" s="2377"/>
      <c r="AH9" s="2377"/>
      <c r="AI9" s="2377"/>
      <c r="AJ9" s="2377"/>
      <c r="AK9" s="2377"/>
      <c r="AL9" s="2378"/>
      <c r="AM9" s="1988"/>
      <c r="AN9" s="1988"/>
      <c r="AO9" s="1988"/>
      <c r="AP9" s="1988"/>
      <c r="AQ9" s="1988"/>
      <c r="AR9" s="1988"/>
    </row>
    <row r="10" spans="1:46" ht="15" customHeight="1">
      <c r="A10" s="3282"/>
      <c r="B10" s="2845" t="s">
        <v>6982</v>
      </c>
      <c r="C10" s="2849"/>
      <c r="D10" s="2849"/>
      <c r="E10" s="2849"/>
      <c r="F10" s="2849"/>
      <c r="G10" s="2849"/>
      <c r="H10" s="2849"/>
      <c r="I10" s="2849"/>
      <c r="J10" s="2849"/>
      <c r="K10" s="2849"/>
      <c r="L10" s="2850"/>
      <c r="M10" s="2850"/>
      <c r="N10" s="2850"/>
      <c r="O10" s="2850"/>
      <c r="P10" s="2850"/>
      <c r="Q10" s="2850"/>
      <c r="R10" s="2850"/>
      <c r="S10" s="2850"/>
      <c r="T10" s="2850"/>
      <c r="U10" s="2850"/>
      <c r="V10" s="2850"/>
      <c r="W10" s="2850"/>
      <c r="X10" s="2850"/>
      <c r="Y10" s="2850"/>
      <c r="Z10" s="2377"/>
      <c r="AA10" s="2377"/>
      <c r="AB10" s="2377"/>
      <c r="AC10" s="2377"/>
      <c r="AD10" s="2377"/>
      <c r="AE10" s="2377"/>
      <c r="AF10" s="2377"/>
      <c r="AG10" s="2377"/>
      <c r="AH10" s="2377"/>
      <c r="AI10" s="2377"/>
      <c r="AJ10" s="2377"/>
      <c r="AK10" s="2377"/>
      <c r="AL10" s="2378"/>
      <c r="AM10" s="1988"/>
      <c r="AN10" s="1988"/>
      <c r="AO10" s="1988"/>
      <c r="AP10" s="1988"/>
      <c r="AQ10" s="1988"/>
      <c r="AR10" s="1988"/>
    </row>
    <row r="11" spans="1:46" ht="15" customHeight="1" thickBot="1">
      <c r="A11" s="3282"/>
      <c r="B11" s="2852" t="s">
        <v>6984</v>
      </c>
      <c r="C11" s="2049"/>
      <c r="D11" s="2049"/>
      <c r="E11" s="2049"/>
      <c r="F11" s="2049"/>
      <c r="G11" s="2049"/>
      <c r="H11" s="2049"/>
      <c r="I11" s="2049"/>
      <c r="J11" s="2049"/>
      <c r="K11" s="2049"/>
      <c r="L11" s="2851"/>
      <c r="M11" s="2851"/>
      <c r="N11" s="2851"/>
      <c r="O11" s="2851"/>
      <c r="P11" s="2851"/>
      <c r="Q11" s="2851"/>
      <c r="R11" s="2851"/>
      <c r="S11" s="2851"/>
      <c r="T11" s="2851"/>
      <c r="U11" s="2851"/>
      <c r="V11" s="2851"/>
      <c r="W11" s="2851"/>
      <c r="X11" s="2851"/>
      <c r="Y11" s="2851"/>
      <c r="Z11" s="1857"/>
      <c r="AA11" s="1857"/>
      <c r="AB11" s="1857"/>
      <c r="AC11" s="1857"/>
      <c r="AD11" s="1857"/>
      <c r="AE11" s="1857"/>
      <c r="AF11" s="1858" t="s">
        <v>0</v>
      </c>
      <c r="AG11" s="3287">
        <f ca="1">NOW()</f>
        <v>44676.419863541669</v>
      </c>
      <c r="AH11" s="3287"/>
      <c r="AI11" s="3287"/>
      <c r="AJ11" s="3287"/>
      <c r="AK11" s="3287"/>
      <c r="AL11" s="3288"/>
      <c r="AM11" s="1988"/>
      <c r="AN11" s="1988"/>
      <c r="AO11" s="1988"/>
      <c r="AP11" s="1988"/>
      <c r="AQ11" s="1988"/>
      <c r="AR11" s="1988"/>
    </row>
    <row r="12" spans="1:46" ht="15" customHeight="1" thickBot="1">
      <c r="B12" s="1922" t="s">
        <v>127</v>
      </c>
      <c r="C12" s="1923" t="str">
        <f ca="1">CELL("nomfichier")</f>
        <v>E:\0-UPRT\1-UPRT.FR-SITE-WEB\ff-fiches-fabrications\ff-fiches-fabrication-maj-08-2020\12.colonnes\[FP.12.colonnes.B.xlsx]Nota</v>
      </c>
      <c r="D12" s="1923"/>
      <c r="E12" s="2377"/>
      <c r="F12" s="2377"/>
      <c r="G12" s="2377"/>
      <c r="H12" s="2377"/>
      <c r="I12" s="2377"/>
      <c r="J12" s="2377"/>
      <c r="K12" s="2377"/>
      <c r="L12" s="2377"/>
      <c r="M12" s="2077"/>
      <c r="O12" s="1922" t="s">
        <v>127</v>
      </c>
      <c r="P12" s="1923" t="str">
        <f ca="1">CELL("nomfichier")</f>
        <v>E:\0-UPRT\1-UPRT.FR-SITE-WEB\ff-fiches-fabrications\ff-fiches-fabrication-maj-08-2020\12.colonnes\[FP.12.colonnes.B.xlsx]Nota</v>
      </c>
      <c r="Q12" s="1923"/>
      <c r="R12" s="2377"/>
      <c r="S12" s="2377"/>
      <c r="T12" s="2377"/>
      <c r="U12" s="2377"/>
      <c r="V12" s="2377"/>
      <c r="W12" s="2377"/>
      <c r="X12" s="2377"/>
      <c r="Y12" s="2377"/>
      <c r="Z12" s="2077"/>
      <c r="AB12" s="1922" t="s">
        <v>127</v>
      </c>
      <c r="AC12" s="1923" t="str">
        <f ca="1">CELL("nomfichier")</f>
        <v>E:\0-UPRT\1-UPRT.FR-SITE-WEB\ff-fiches-fabrications\ff-fiches-fabrication-maj-08-2020\12.colonnes\[FP.12.colonnes.B.xlsx]Nota</v>
      </c>
      <c r="AD12" s="1923"/>
      <c r="AE12" s="2377"/>
      <c r="AF12" s="2377"/>
      <c r="AG12" s="2377"/>
      <c r="AH12" s="2377"/>
      <c r="AI12" s="2377"/>
      <c r="AJ12" s="2377"/>
      <c r="AK12" s="2377"/>
      <c r="AL12" s="2377"/>
      <c r="AM12" s="1988"/>
      <c r="AN12" s="1988"/>
      <c r="AO12" s="1988"/>
      <c r="AP12" s="1988"/>
      <c r="AQ12" s="1988"/>
      <c r="AR12" s="1988"/>
    </row>
    <row r="13" spans="1:46" s="245" customFormat="1" ht="15" customHeight="1">
      <c r="A13" s="3266" t="s">
        <v>62</v>
      </c>
      <c r="B13" s="3238" t="s">
        <v>377</v>
      </c>
      <c r="C13" s="3238"/>
      <c r="D13" s="3238"/>
      <c r="E13" s="3238"/>
      <c r="F13" s="3238"/>
      <c r="G13" s="3238"/>
      <c r="H13" s="3238"/>
      <c r="I13" s="3238"/>
      <c r="J13" s="3238"/>
      <c r="K13" s="3238"/>
      <c r="L13" s="3240" t="s">
        <v>6974</v>
      </c>
      <c r="M13" s="1931"/>
      <c r="N13" s="3266" t="s">
        <v>62</v>
      </c>
      <c r="O13" s="3238" t="s">
        <v>6996</v>
      </c>
      <c r="P13" s="3238"/>
      <c r="Q13" s="3238"/>
      <c r="R13" s="3238"/>
      <c r="S13" s="3238"/>
      <c r="T13" s="3238"/>
      <c r="U13" s="3238"/>
      <c r="V13" s="3238"/>
      <c r="W13" s="3238"/>
      <c r="X13" s="3238"/>
      <c r="Y13" s="3240" t="s">
        <v>6975</v>
      </c>
      <c r="Z13" s="1931"/>
      <c r="AA13" s="3266" t="s">
        <v>62</v>
      </c>
      <c r="AB13" s="3238" t="s">
        <v>6999</v>
      </c>
      <c r="AC13" s="3238"/>
      <c r="AD13" s="3238"/>
      <c r="AE13" s="3238"/>
      <c r="AF13" s="3238"/>
      <c r="AG13" s="3238"/>
      <c r="AH13" s="3238"/>
      <c r="AI13" s="3238"/>
      <c r="AJ13" s="3238"/>
      <c r="AK13" s="3238"/>
      <c r="AL13" s="3240" t="s">
        <v>6976</v>
      </c>
      <c r="AN13" s="1988"/>
      <c r="AO13" s="3246" t="s">
        <v>6747</v>
      </c>
      <c r="AP13" s="3247"/>
      <c r="AQ13" s="3248"/>
      <c r="AR13" s="2023"/>
      <c r="AS13" s="3221" t="s">
        <v>7307</v>
      </c>
      <c r="AT13" s="3222"/>
    </row>
    <row r="14" spans="1:46" s="245" customFormat="1" ht="15" customHeight="1">
      <c r="A14" s="3446"/>
      <c r="B14" s="3239"/>
      <c r="C14" s="3239"/>
      <c r="D14" s="3239"/>
      <c r="E14" s="3239"/>
      <c r="F14" s="3239"/>
      <c r="G14" s="3239"/>
      <c r="H14" s="3239"/>
      <c r="I14" s="3239"/>
      <c r="J14" s="3239"/>
      <c r="K14" s="3239"/>
      <c r="L14" s="3241"/>
      <c r="N14" s="3267"/>
      <c r="O14" s="3239"/>
      <c r="P14" s="3239"/>
      <c r="Q14" s="3239"/>
      <c r="R14" s="3239"/>
      <c r="S14" s="3239"/>
      <c r="T14" s="3239"/>
      <c r="U14" s="3239"/>
      <c r="V14" s="3239"/>
      <c r="W14" s="3239"/>
      <c r="X14" s="3239"/>
      <c r="Y14" s="3241"/>
      <c r="AA14" s="3267"/>
      <c r="AB14" s="3239"/>
      <c r="AC14" s="3239"/>
      <c r="AD14" s="3239"/>
      <c r="AE14" s="3239"/>
      <c r="AF14" s="3239"/>
      <c r="AG14" s="3239"/>
      <c r="AH14" s="3239"/>
      <c r="AI14" s="3239"/>
      <c r="AJ14" s="3239"/>
      <c r="AK14" s="3239"/>
      <c r="AL14" s="3241"/>
      <c r="AN14" s="1987"/>
      <c r="AO14" s="3249"/>
      <c r="AP14" s="3250"/>
      <c r="AQ14" s="3251"/>
      <c r="AR14" s="2023"/>
      <c r="AS14" s="3306" t="s">
        <v>7308</v>
      </c>
      <c r="AT14" s="3306"/>
    </row>
    <row r="15" spans="1:46" s="245" customFormat="1" ht="15" customHeight="1">
      <c r="A15" s="3538" t="str">
        <f>B13</f>
        <v>RAGOUT DE BŒUF A LA BOURGUIGNONNE</v>
      </c>
      <c r="B15" s="1924" t="s">
        <v>6748</v>
      </c>
      <c r="C15" s="1994" t="s">
        <v>6991</v>
      </c>
      <c r="D15" s="1925"/>
      <c r="E15" s="1925"/>
      <c r="F15" s="1925"/>
      <c r="G15" s="1926"/>
      <c r="H15" s="2090"/>
      <c r="I15" s="2091" t="s">
        <v>6808</v>
      </c>
      <c r="J15" s="1914"/>
      <c r="K15" s="3279" t="s">
        <v>6963</v>
      </c>
      <c r="L15" s="3243"/>
      <c r="N15" s="3263" t="str">
        <f>O13</f>
        <v>RAGOUT DE BŒUF A LA BOURGUIGNONNE garniture Aromatique</v>
      </c>
      <c r="O15" s="1924" t="s">
        <v>6748</v>
      </c>
      <c r="P15" s="1994" t="s">
        <v>6965</v>
      </c>
      <c r="Q15" s="1925"/>
      <c r="R15" s="1925"/>
      <c r="S15" s="1925"/>
      <c r="T15" s="1926"/>
      <c r="U15" s="2822" t="s">
        <v>6808</v>
      </c>
      <c r="V15" s="2091"/>
      <c r="W15" s="1914"/>
      <c r="X15" s="3242" t="s">
        <v>6963</v>
      </c>
      <c r="Y15" s="3243"/>
      <c r="AA15" s="3263" t="str">
        <f>AB13</f>
        <v>RAGOUT DE BŒUF A LA BOURGUIGNONNE garniture de finition</v>
      </c>
      <c r="AB15" s="1924" t="s">
        <v>6748</v>
      </c>
      <c r="AC15" s="1994" t="s">
        <v>6965</v>
      </c>
      <c r="AD15" s="1925"/>
      <c r="AE15" s="1925"/>
      <c r="AF15" s="1925"/>
      <c r="AG15" s="1926"/>
      <c r="AH15" s="2822" t="s">
        <v>6808</v>
      </c>
      <c r="AI15" s="2091"/>
      <c r="AJ15" s="1914"/>
      <c r="AK15" s="3242" t="s">
        <v>6963</v>
      </c>
      <c r="AL15" s="3243"/>
      <c r="AN15" s="1987"/>
      <c r="AO15" s="3249"/>
      <c r="AP15" s="3250"/>
      <c r="AQ15" s="3251"/>
      <c r="AR15" s="2023"/>
      <c r="AS15" s="3307" t="s">
        <v>7309</v>
      </c>
      <c r="AT15" s="3308"/>
    </row>
    <row r="16" spans="1:46" s="245" customFormat="1" ht="15" customHeight="1">
      <c r="A16" s="3538"/>
      <c r="B16" s="1927" t="s">
        <v>6806</v>
      </c>
      <c r="C16" s="1928"/>
      <c r="D16" s="1928"/>
      <c r="E16" s="1914"/>
      <c r="F16" s="1914"/>
      <c r="G16" s="248"/>
      <c r="H16" s="3252">
        <v>20</v>
      </c>
      <c r="I16" s="2079" t="str">
        <f>C17</f>
        <v>Portions Adulte</v>
      </c>
      <c r="J16" s="2080"/>
      <c r="K16" s="3556"/>
      <c r="L16" s="3557"/>
      <c r="N16" s="3263"/>
      <c r="O16" s="1927" t="s">
        <v>6806</v>
      </c>
      <c r="P16" s="1928"/>
      <c r="Q16" s="1928"/>
      <c r="R16" s="1914"/>
      <c r="S16" s="1914"/>
      <c r="T16" s="248"/>
      <c r="U16" s="3252">
        <v>100</v>
      </c>
      <c r="V16" s="3593" t="str">
        <f>P17</f>
        <v>Portions Adulte</v>
      </c>
      <c r="W16" s="3593"/>
      <c r="X16" s="3242"/>
      <c r="Y16" s="3243"/>
      <c r="AA16" s="3263"/>
      <c r="AB16" s="1927" t="s">
        <v>6806</v>
      </c>
      <c r="AC16" s="1928"/>
      <c r="AD16" s="1928"/>
      <c r="AE16" s="1914"/>
      <c r="AF16" s="1914"/>
      <c r="AG16" s="248"/>
      <c r="AH16" s="3252">
        <v>100</v>
      </c>
      <c r="AI16" s="3593" t="str">
        <f>AC17</f>
        <v>Portions Adulte</v>
      </c>
      <c r="AJ16" s="3593"/>
      <c r="AK16" s="3242"/>
      <c r="AL16" s="3243"/>
      <c r="AN16" s="1987"/>
      <c r="AO16" s="3249"/>
      <c r="AP16" s="3250"/>
      <c r="AQ16" s="3251"/>
      <c r="AR16" s="2023"/>
      <c r="AS16" s="3309"/>
      <c r="AT16" s="3310"/>
    </row>
    <row r="17" spans="1:46" s="245" customFormat="1" ht="15" customHeight="1">
      <c r="A17" s="3538"/>
      <c r="B17" s="1999">
        <v>10</v>
      </c>
      <c r="C17" s="1929" t="s">
        <v>6801</v>
      </c>
      <c r="D17" s="1929"/>
      <c r="E17" s="1930"/>
      <c r="F17" s="1931"/>
      <c r="G17" s="248"/>
      <c r="H17" s="3252"/>
      <c r="I17" s="2081">
        <f>(I19/H16)*1000</f>
        <v>234.10000000000002</v>
      </c>
      <c r="J17" s="2080"/>
      <c r="K17" s="3254" t="s">
        <v>26</v>
      </c>
      <c r="L17" s="3255"/>
      <c r="N17" s="3263"/>
      <c r="O17" s="1999">
        <v>10</v>
      </c>
      <c r="P17" s="1929" t="s">
        <v>6801</v>
      </c>
      <c r="Q17" s="1929"/>
      <c r="R17" s="1930"/>
      <c r="S17" s="1931"/>
      <c r="T17" s="248"/>
      <c r="U17" s="3252"/>
      <c r="V17" s="3593"/>
      <c r="W17" s="3593"/>
      <c r="X17" s="3254" t="s">
        <v>26</v>
      </c>
      <c r="Y17" s="3255"/>
      <c r="AA17" s="3263"/>
      <c r="AB17" s="1999">
        <v>10</v>
      </c>
      <c r="AC17" s="1929" t="s">
        <v>6801</v>
      </c>
      <c r="AD17" s="1929"/>
      <c r="AE17" s="1930"/>
      <c r="AF17" s="1931"/>
      <c r="AG17" s="248"/>
      <c r="AH17" s="3252"/>
      <c r="AI17" s="3593"/>
      <c r="AJ17" s="3593"/>
      <c r="AK17" s="3254" t="s">
        <v>26</v>
      </c>
      <c r="AL17" s="3255"/>
      <c r="AN17" s="1987"/>
      <c r="AO17" s="3257" t="s">
        <v>1906</v>
      </c>
      <c r="AP17" s="3258"/>
      <c r="AQ17" s="3259"/>
      <c r="AR17" s="1989"/>
      <c r="AS17" s="3311"/>
      <c r="AT17" s="3312"/>
    </row>
    <row r="18" spans="1:46" s="245" customFormat="1" ht="15" customHeight="1">
      <c r="A18" s="3538"/>
      <c r="B18" s="2002">
        <f>C46</f>
        <v>2.8949999999999991</v>
      </c>
      <c r="C18" s="2001">
        <f>(B18/B17)*1000</f>
        <v>289.49999999999994</v>
      </c>
      <c r="D18" s="1932"/>
      <c r="E18" s="245" t="s">
        <v>7000</v>
      </c>
      <c r="F18" s="1933"/>
      <c r="G18" s="1934"/>
      <c r="H18" s="746" t="s">
        <v>2</v>
      </c>
      <c r="I18" s="746" t="s">
        <v>753</v>
      </c>
      <c r="J18" s="746" t="s">
        <v>754</v>
      </c>
      <c r="K18" s="3245">
        <f>SUM(L21:L45)</f>
        <v>5.7899999999999983</v>
      </c>
      <c r="L18" s="3237"/>
      <c r="N18" s="3263"/>
      <c r="O18" s="2002">
        <f>P31</f>
        <v>0.17499999999999999</v>
      </c>
      <c r="P18" s="2001">
        <f>(O18/O17)*1000</f>
        <v>17.499999999999996</v>
      </c>
      <c r="Q18" s="1932"/>
      <c r="R18" s="245" t="s">
        <v>7000</v>
      </c>
      <c r="S18" s="1933"/>
      <c r="T18" s="1934"/>
      <c r="U18" s="746" t="s">
        <v>2</v>
      </c>
      <c r="V18" s="746" t="s">
        <v>753</v>
      </c>
      <c r="W18" s="746" t="s">
        <v>754</v>
      </c>
      <c r="X18" s="3245">
        <f>SUM(Y21:Y30)</f>
        <v>1.75</v>
      </c>
      <c r="Y18" s="3237"/>
      <c r="AA18" s="3263"/>
      <c r="AB18" s="2002">
        <f>AC31</f>
        <v>0.52</v>
      </c>
      <c r="AC18" s="2001">
        <f>(AB18/AB17)*1000</f>
        <v>52.000000000000007</v>
      </c>
      <c r="AD18" s="1932"/>
      <c r="AE18" s="245" t="s">
        <v>7000</v>
      </c>
      <c r="AF18" s="1933"/>
      <c r="AG18" s="1934"/>
      <c r="AH18" s="746" t="s">
        <v>2</v>
      </c>
      <c r="AI18" s="746" t="s">
        <v>753</v>
      </c>
      <c r="AJ18" s="746" t="s">
        <v>754</v>
      </c>
      <c r="AK18" s="3245">
        <f>SUM(AL21:AL30)</f>
        <v>3.9000000000000004</v>
      </c>
      <c r="AL18" s="3237"/>
      <c r="AN18" s="1987"/>
      <c r="AO18" s="3205"/>
      <c r="AP18" s="1985"/>
      <c r="AQ18" s="3325" t="s">
        <v>6804</v>
      </c>
      <c r="AR18" s="1989"/>
      <c r="AS18" s="3223" t="s">
        <v>7310</v>
      </c>
      <c r="AT18" s="3223"/>
    </row>
    <row r="19" spans="1:46" s="245" customFormat="1" ht="15" customHeight="1">
      <c r="A19" s="3538"/>
      <c r="B19" s="1935" t="s">
        <v>23</v>
      </c>
      <c r="C19" s="1936" t="s">
        <v>25</v>
      </c>
      <c r="D19" s="1937" t="s">
        <v>6749</v>
      </c>
      <c r="E19" s="1921" t="s">
        <v>1780</v>
      </c>
      <c r="F19" s="1921"/>
      <c r="G19" s="1921" t="s">
        <v>24</v>
      </c>
      <c r="H19" s="2084">
        <f>J19-I19</f>
        <v>1.1079999999999979</v>
      </c>
      <c r="I19" s="2082">
        <f>SUM(I21:I45)</f>
        <v>4.6820000000000004</v>
      </c>
      <c r="J19" s="2083">
        <f>SUM(J21:J45)</f>
        <v>5.7899999999999983</v>
      </c>
      <c r="K19" s="1938" t="s">
        <v>308</v>
      </c>
      <c r="L19" s="2376">
        <f>K18/H16</f>
        <v>0.28949999999999992</v>
      </c>
      <c r="N19" s="3263"/>
      <c r="O19" s="1935" t="s">
        <v>23</v>
      </c>
      <c r="P19" s="1936" t="s">
        <v>25</v>
      </c>
      <c r="Q19" s="1937" t="s">
        <v>6749</v>
      </c>
      <c r="R19" s="1921" t="s">
        <v>1780</v>
      </c>
      <c r="S19" s="1921"/>
      <c r="T19" s="1921" t="s">
        <v>24</v>
      </c>
      <c r="U19" s="2084">
        <f>W19-V19</f>
        <v>0</v>
      </c>
      <c r="V19" s="2082">
        <f>SUM(V21:V30)</f>
        <v>1.75</v>
      </c>
      <c r="W19" s="2083">
        <f>SUM(W21:W30)</f>
        <v>1.75</v>
      </c>
      <c r="X19" s="1938" t="s">
        <v>308</v>
      </c>
      <c r="Y19" s="2376">
        <f>X18/U16</f>
        <v>1.7500000000000002E-2</v>
      </c>
      <c r="AA19" s="3263"/>
      <c r="AB19" s="1935" t="s">
        <v>23</v>
      </c>
      <c r="AC19" s="1936" t="s">
        <v>25</v>
      </c>
      <c r="AD19" s="1937" t="s">
        <v>6749</v>
      </c>
      <c r="AE19" s="1921" t="s">
        <v>1780</v>
      </c>
      <c r="AF19" s="1921"/>
      <c r="AG19" s="1921" t="s">
        <v>24</v>
      </c>
      <c r="AH19" s="2084">
        <f>AJ19-AI19</f>
        <v>0.79</v>
      </c>
      <c r="AI19" s="2082">
        <f>SUM(AI21:AI30)</f>
        <v>4.41</v>
      </c>
      <c r="AJ19" s="2083">
        <f>SUM(AJ21:AJ30)</f>
        <v>5.2</v>
      </c>
      <c r="AK19" s="1938" t="s">
        <v>308</v>
      </c>
      <c r="AL19" s="2376">
        <f>AK18/AH16</f>
        <v>3.9000000000000007E-2</v>
      </c>
      <c r="AN19" s="1987"/>
      <c r="AO19" s="3205"/>
      <c r="AP19" s="1986" t="s">
        <v>6791</v>
      </c>
      <c r="AQ19" s="3325"/>
      <c r="AR19" s="1989"/>
      <c r="AS19" s="3313" t="s">
        <v>6963</v>
      </c>
      <c r="AT19" s="3314"/>
    </row>
    <row r="20" spans="1:46" s="245" customFormat="1" ht="15" customHeight="1">
      <c r="A20" s="3538"/>
      <c r="B20" s="3265" t="s">
        <v>1158</v>
      </c>
      <c r="C20" s="3265"/>
      <c r="D20" s="1940">
        <f>IF(ISBLANK(A20),C20,A20*C20)</f>
        <v>0</v>
      </c>
      <c r="E20" s="1844" t="s">
        <v>1145</v>
      </c>
      <c r="F20" s="1844"/>
      <c r="G20" s="1996" t="s">
        <v>1172</v>
      </c>
      <c r="H20" s="1996" t="s">
        <v>1186</v>
      </c>
      <c r="I20" s="1996"/>
      <c r="J20" s="1915"/>
      <c r="K20" s="1915" t="s">
        <v>1198</v>
      </c>
      <c r="L20" s="1941"/>
      <c r="N20" s="3263"/>
      <c r="O20" s="3265" t="s">
        <v>1158</v>
      </c>
      <c r="P20" s="3265"/>
      <c r="Q20" s="1940">
        <f>IF(ISBLANK(N20),P20,N20*P20)</f>
        <v>0</v>
      </c>
      <c r="R20" s="1844" t="s">
        <v>1145</v>
      </c>
      <c r="S20" s="1844"/>
      <c r="T20" s="1996" t="s">
        <v>1172</v>
      </c>
      <c r="U20" s="1996" t="s">
        <v>1186</v>
      </c>
      <c r="V20" s="1996"/>
      <c r="W20" s="1915"/>
      <c r="X20" s="1915" t="s">
        <v>1198</v>
      </c>
      <c r="Y20" s="1941"/>
      <c r="AA20" s="3263"/>
      <c r="AB20" s="3265" t="s">
        <v>1158</v>
      </c>
      <c r="AC20" s="3265"/>
      <c r="AD20" s="1940">
        <f>IF(ISBLANK(AA20),AC20,AA20*AC20)</f>
        <v>0</v>
      </c>
      <c r="AE20" s="1844" t="s">
        <v>1145</v>
      </c>
      <c r="AF20" s="1844"/>
      <c r="AG20" s="1996" t="s">
        <v>1172</v>
      </c>
      <c r="AH20" s="1996" t="s">
        <v>1186</v>
      </c>
      <c r="AI20" s="1996"/>
      <c r="AJ20" s="1915"/>
      <c r="AK20" s="1915" t="s">
        <v>1198</v>
      </c>
      <c r="AL20" s="1941"/>
      <c r="AN20" s="1987"/>
      <c r="AO20" s="3278" t="s">
        <v>5391</v>
      </c>
      <c r="AP20" s="3279" t="s">
        <v>6803</v>
      </c>
      <c r="AQ20" s="3280"/>
      <c r="AR20" s="1989"/>
      <c r="AS20" s="3315"/>
      <c r="AT20" s="3316"/>
    </row>
    <row r="21" spans="1:46" s="245" customFormat="1" ht="15" customHeight="1">
      <c r="A21" s="3538"/>
      <c r="B21" s="2064"/>
      <c r="C21" s="2065"/>
      <c r="D21" s="1845">
        <f t="shared" ref="D21:D45" si="0">IF(ISTEXT(B21),0,IF(ISBLANK(B21),C21,B21*C21))</f>
        <v>0</v>
      </c>
      <c r="E21" s="2834" t="s">
        <v>374</v>
      </c>
      <c r="F21" s="2942" t="str">
        <f>IF(B17&lt;=0,0,IF(ISTEXT(B21),B21,IF(ISBLANK(B21),"",(B21/B17)*H16)))</f>
        <v/>
      </c>
      <c r="G21" s="2018"/>
      <c r="H21" s="1998"/>
      <c r="I21" s="1995">
        <f>((J21-(J21*H21%)))</f>
        <v>0</v>
      </c>
      <c r="J21" s="1910">
        <f>(D21/B17)*H16</f>
        <v>0</v>
      </c>
      <c r="K21" s="1917"/>
      <c r="L21" s="1918">
        <f t="shared" ref="L21:L45" si="1">IF(ISBLANK(K21),0,IF(ISTEXT(B21),0,IF(D21=0,F21*K21,(J21*K21))))</f>
        <v>0</v>
      </c>
      <c r="N21" s="3263"/>
      <c r="O21" s="2064"/>
      <c r="P21" s="2065"/>
      <c r="Q21" s="1845">
        <f t="shared" ref="Q21:Q30" si="2">IF(ISTEXT(O21),0,IF(ISBLANK(O21),P21,O21*P21))</f>
        <v>0</v>
      </c>
      <c r="R21" s="2834" t="s">
        <v>6</v>
      </c>
      <c r="S21" s="2087"/>
      <c r="T21" s="1997"/>
      <c r="U21" s="1998"/>
      <c r="V21" s="1995">
        <f>((W21-(W21*U21%)))</f>
        <v>0</v>
      </c>
      <c r="W21" s="1910">
        <f>(Q21/O17)*U16</f>
        <v>0</v>
      </c>
      <c r="X21" s="1917"/>
      <c r="Y21" s="1918">
        <f t="shared" ref="Y21:Y30" si="3">IF(ISBLANK(X21),0,IF(ISTEXT(O21),0,IF(Q21=0,S21*X21,(W21*X21))))</f>
        <v>0</v>
      </c>
      <c r="AA21" s="3263"/>
      <c r="AB21" s="2064"/>
      <c r="AC21" s="2065"/>
      <c r="AD21" s="1845">
        <f t="shared" ref="AD21:AD30" si="4">IF(ISTEXT(AB21),0,IF(ISBLANK(AB21),AC21,AB21*AC21))</f>
        <v>0</v>
      </c>
      <c r="AE21" s="2834" t="s">
        <v>376</v>
      </c>
      <c r="AF21" s="2087" t="str">
        <f>IF(AB17&lt;=0,0,IF(ISTEXT(AB21),AB21,IF(ISBLANK(AB21),"",(AB21/AB17)*AH16)))</f>
        <v/>
      </c>
      <c r="AG21" s="1997"/>
      <c r="AH21" s="1998"/>
      <c r="AI21" s="1995">
        <f>((AJ21-(AJ21*AH21%)))</f>
        <v>0</v>
      </c>
      <c r="AJ21" s="1910">
        <f>(AD21/AB17)*AH16</f>
        <v>0</v>
      </c>
      <c r="AK21" s="1917"/>
      <c r="AL21" s="1918">
        <f t="shared" ref="AL21:AL30" si="5">IF(ISBLANK(AK21),0,IF(ISTEXT(AB21),0,IF(AD21=0,AF21*AK21,(AJ21*AK21))))</f>
        <v>0</v>
      </c>
      <c r="AN21" s="1987"/>
      <c r="AO21" s="3278"/>
      <c r="AP21" s="3279"/>
      <c r="AQ21" s="3280"/>
      <c r="AR21" s="1989"/>
      <c r="AS21" s="72"/>
      <c r="AT21" s="72"/>
    </row>
    <row r="22" spans="1:46" s="245" customFormat="1" ht="15" customHeight="1">
      <c r="A22" s="3538"/>
      <c r="B22" s="2064"/>
      <c r="C22" s="2065">
        <v>1.4</v>
      </c>
      <c r="D22" s="1845">
        <f t="shared" si="0"/>
        <v>1.4</v>
      </c>
      <c r="E22" s="2016" t="s">
        <v>352</v>
      </c>
      <c r="F22" s="2943" t="str">
        <f>IF(B17&lt;=0,0,IF(ISTEXT(B22),B22,IF(ISBLANK(B22),"",(B22/B17)*H16)))</f>
        <v/>
      </c>
      <c r="G22" s="2018"/>
      <c r="H22" s="1998">
        <v>35</v>
      </c>
      <c r="I22" s="2013">
        <f t="shared" ref="I22:I32" si="6">((J22-(J22*H22%)))</f>
        <v>1.8199999999999998</v>
      </c>
      <c r="J22" s="1911">
        <f>(D22/B17)*H16</f>
        <v>2.8</v>
      </c>
      <c r="K22" s="1917">
        <v>1</v>
      </c>
      <c r="L22" s="1919">
        <f t="shared" si="1"/>
        <v>2.8</v>
      </c>
      <c r="N22" s="3263"/>
      <c r="O22" s="2064"/>
      <c r="P22" s="2065">
        <v>0.08</v>
      </c>
      <c r="Q22" s="1845">
        <f t="shared" si="2"/>
        <v>0.08</v>
      </c>
      <c r="R22" s="2016" t="s">
        <v>356</v>
      </c>
      <c r="S22" s="2088" t="str">
        <f>IF(O17&lt;=0,0,IF(ISTEXT(O22),O22,IF(ISBLANK(O22),"",(O22/O17)*U16)))</f>
        <v/>
      </c>
      <c r="T22" s="1997"/>
      <c r="U22" s="1998"/>
      <c r="V22" s="2013">
        <f t="shared" ref="V22:V30" si="7">((W22-(W22*U22%)))</f>
        <v>0.8</v>
      </c>
      <c r="W22" s="1911">
        <f>(Q22/O17)*U16</f>
        <v>0.8</v>
      </c>
      <c r="X22" s="1917">
        <v>1</v>
      </c>
      <c r="Y22" s="1919">
        <f t="shared" si="3"/>
        <v>0.8</v>
      </c>
      <c r="AA22" s="3263"/>
      <c r="AB22" s="2064"/>
      <c r="AC22" s="2065">
        <v>0.12</v>
      </c>
      <c r="AD22" s="1845">
        <f t="shared" si="4"/>
        <v>0.12</v>
      </c>
      <c r="AE22" s="2016" t="s">
        <v>353</v>
      </c>
      <c r="AF22" s="2088"/>
      <c r="AG22" s="1997"/>
      <c r="AH22" s="1998">
        <v>20</v>
      </c>
      <c r="AI22" s="2013">
        <f t="shared" ref="AI22:AI30" si="8">((AJ22-(AJ22*AH22%)))</f>
        <v>0.96</v>
      </c>
      <c r="AJ22" s="1911">
        <f>(AD22/AB17)*AH16</f>
        <v>1.2</v>
      </c>
      <c r="AK22" s="1917">
        <v>1</v>
      </c>
      <c r="AL22" s="1919">
        <f t="shared" si="5"/>
        <v>1.2</v>
      </c>
      <c r="AN22" s="1987"/>
      <c r="AO22" s="3268" t="s">
        <v>6750</v>
      </c>
      <c r="AP22" s="3269"/>
      <c r="AQ22" s="3270"/>
      <c r="AR22" s="1989"/>
      <c r="AS22" s="3317" t="s">
        <v>7311</v>
      </c>
      <c r="AT22" s="3318"/>
    </row>
    <row r="23" spans="1:46" s="245" customFormat="1" ht="15" customHeight="1">
      <c r="A23" s="3538"/>
      <c r="B23" s="2064"/>
      <c r="C23" s="2065"/>
      <c r="D23" s="1845">
        <f t="shared" si="0"/>
        <v>0</v>
      </c>
      <c r="E23" s="2015"/>
      <c r="F23" s="2942" t="str">
        <f>IF(B17&lt;=0,0,IF(ISTEXT(B23),B23,IF(ISBLANK(B23),"",(B23/B17)*H16)))</f>
        <v/>
      </c>
      <c r="G23" s="2018"/>
      <c r="H23" s="1998"/>
      <c r="I23" s="1995">
        <f t="shared" si="6"/>
        <v>0</v>
      </c>
      <c r="J23" s="1910">
        <f>(D23/B17)*H16</f>
        <v>0</v>
      </c>
      <c r="K23" s="1917"/>
      <c r="L23" s="1918">
        <f t="shared" si="1"/>
        <v>0</v>
      </c>
      <c r="N23" s="3263"/>
      <c r="O23" s="2064"/>
      <c r="P23" s="2065">
        <v>0.08</v>
      </c>
      <c r="Q23" s="1845">
        <f t="shared" si="2"/>
        <v>0.08</v>
      </c>
      <c r="R23" s="2015" t="s">
        <v>357</v>
      </c>
      <c r="S23" s="2087"/>
      <c r="T23" s="1997"/>
      <c r="U23" s="1998"/>
      <c r="V23" s="1995">
        <f t="shared" si="7"/>
        <v>0.8</v>
      </c>
      <c r="W23" s="1910">
        <f>(Q23/O17)*U16</f>
        <v>0.8</v>
      </c>
      <c r="X23" s="1917">
        <v>1</v>
      </c>
      <c r="Y23" s="1918">
        <f t="shared" si="3"/>
        <v>0.8</v>
      </c>
      <c r="AA23" s="3263"/>
      <c r="AB23" s="2064"/>
      <c r="AC23" s="2065">
        <v>0.1</v>
      </c>
      <c r="AD23" s="1845">
        <f t="shared" si="4"/>
        <v>0.1</v>
      </c>
      <c r="AE23" s="2015" t="s">
        <v>359</v>
      </c>
      <c r="AF23" s="2087" t="str">
        <f>IF(AB17&lt;=0,0,IF(ISTEXT(AB23),AB23,IF(ISBLANK(AB23),"",(AB23/AB17)*AH16)))</f>
        <v/>
      </c>
      <c r="AG23" s="1997"/>
      <c r="AH23" s="1998">
        <v>10</v>
      </c>
      <c r="AI23" s="1995">
        <f t="shared" si="8"/>
        <v>0.9</v>
      </c>
      <c r="AJ23" s="1910">
        <f>(AD23/AB17)*AH16</f>
        <v>1</v>
      </c>
      <c r="AK23" s="1917">
        <v>1</v>
      </c>
      <c r="AL23" s="1918">
        <f t="shared" si="5"/>
        <v>1</v>
      </c>
      <c r="AN23" s="1987"/>
      <c r="AO23" s="3268" t="s">
        <v>6751</v>
      </c>
      <c r="AP23" s="3269"/>
      <c r="AQ23" s="3270"/>
      <c r="AR23" s="1989"/>
      <c r="AS23" s="3319" t="s">
        <v>7312</v>
      </c>
      <c r="AT23" s="3320"/>
    </row>
    <row r="24" spans="1:46" s="245" customFormat="1" ht="15" customHeight="1">
      <c r="A24" s="3538"/>
      <c r="B24" s="2064"/>
      <c r="C24" s="2065"/>
      <c r="D24" s="1845">
        <f t="shared" si="0"/>
        <v>0</v>
      </c>
      <c r="E24" s="2835" t="s">
        <v>6</v>
      </c>
      <c r="F24" s="2943" t="str">
        <f>IF(B17&lt;=0,0,IF(ISTEXT(B24),B24,IF(ISBLANK(B24),"",(B24/B17)*H16)))</f>
        <v/>
      </c>
      <c r="G24" s="2018"/>
      <c r="H24" s="1998"/>
      <c r="I24" s="2013">
        <f t="shared" si="6"/>
        <v>0</v>
      </c>
      <c r="J24" s="1911">
        <f>(D24/B17)*H16</f>
        <v>0</v>
      </c>
      <c r="K24" s="1917"/>
      <c r="L24" s="1919">
        <f t="shared" si="1"/>
        <v>0</v>
      </c>
      <c r="N24" s="3263"/>
      <c r="O24" s="2064"/>
      <c r="P24" s="2065">
        <v>1.4999999999999999E-2</v>
      </c>
      <c r="Q24" s="1845">
        <f t="shared" si="2"/>
        <v>1.4999999999999999E-2</v>
      </c>
      <c r="R24" s="2016" t="s">
        <v>358</v>
      </c>
      <c r="S24" s="2088" t="str">
        <f>IF(O17&lt;=0,0,IF(ISTEXT(O24),O24,IF(ISBLANK(O24),"",(O24/O17)*U16)))</f>
        <v/>
      </c>
      <c r="T24" s="1997"/>
      <c r="U24" s="1998"/>
      <c r="V24" s="2013">
        <f t="shared" si="7"/>
        <v>0.15</v>
      </c>
      <c r="W24" s="1911">
        <f>(Q24/O17)*U16</f>
        <v>0.15</v>
      </c>
      <c r="X24" s="1917">
        <v>1</v>
      </c>
      <c r="Y24" s="1919">
        <f t="shared" si="3"/>
        <v>0.15</v>
      </c>
      <c r="AA24" s="3263"/>
      <c r="AB24" s="2064"/>
      <c r="AC24" s="2065">
        <v>0.15</v>
      </c>
      <c r="AD24" s="1845">
        <f t="shared" si="4"/>
        <v>0.15</v>
      </c>
      <c r="AE24" s="2016" t="s">
        <v>360</v>
      </c>
      <c r="AF24" s="2088"/>
      <c r="AG24" s="1997"/>
      <c r="AH24" s="1998">
        <v>30</v>
      </c>
      <c r="AI24" s="2013">
        <f t="shared" si="8"/>
        <v>1.05</v>
      </c>
      <c r="AJ24" s="1911">
        <f>(AD24/AB17)*AH16</f>
        <v>1.5</v>
      </c>
      <c r="AK24" s="1917">
        <v>1</v>
      </c>
      <c r="AL24" s="1919">
        <f t="shared" si="5"/>
        <v>1.5</v>
      </c>
      <c r="AN24" s="1987"/>
      <c r="AO24" s="1974" t="s">
        <v>23</v>
      </c>
      <c r="AP24" s="2881" t="s">
        <v>25</v>
      </c>
      <c r="AQ24" s="3196" t="s">
        <v>24</v>
      </c>
      <c r="AR24" s="1989"/>
      <c r="AS24" s="3224" t="s">
        <v>7313</v>
      </c>
      <c r="AT24" s="3225"/>
    </row>
    <row r="25" spans="1:46" s="245" customFormat="1" ht="15" customHeight="1">
      <c r="A25" s="3538"/>
      <c r="B25" s="2064"/>
      <c r="C25" s="2065">
        <v>0.08</v>
      </c>
      <c r="D25" s="1845">
        <f t="shared" si="0"/>
        <v>0.08</v>
      </c>
      <c r="E25" s="2015" t="s">
        <v>356</v>
      </c>
      <c r="F25" s="2942" t="str">
        <f>IF(B17&lt;=0,0,IF(ISTEXT(B25),B25,IF(ISBLANK(B25),"",(B25/B17)*H16)))</f>
        <v/>
      </c>
      <c r="G25" s="2018"/>
      <c r="H25" s="1998">
        <v>40</v>
      </c>
      <c r="I25" s="1995">
        <f t="shared" si="6"/>
        <v>9.6000000000000002E-2</v>
      </c>
      <c r="J25" s="1910">
        <f>(D25/B17)*H16</f>
        <v>0.16</v>
      </c>
      <c r="K25" s="1917">
        <v>1</v>
      </c>
      <c r="L25" s="1918">
        <f t="shared" si="1"/>
        <v>0.16</v>
      </c>
      <c r="N25" s="3263"/>
      <c r="O25" s="2064">
        <v>1</v>
      </c>
      <c r="P25" s="2065"/>
      <c r="Q25" s="1845">
        <f t="shared" si="2"/>
        <v>0</v>
      </c>
      <c r="R25" s="2015" t="s">
        <v>131</v>
      </c>
      <c r="S25" s="2087">
        <f>IF(O17&lt;=0,0,IF(ISTEXT(O25),O25,IF(ISBLANK(O25),"",(O25/O17)*U16)))</f>
        <v>10</v>
      </c>
      <c r="T25" s="1997" t="s">
        <v>6993</v>
      </c>
      <c r="U25" s="1998"/>
      <c r="V25" s="1995">
        <f t="shared" si="7"/>
        <v>0</v>
      </c>
      <c r="W25" s="1910">
        <f>(Q25/O17)*U16</f>
        <v>0</v>
      </c>
      <c r="X25" s="1917"/>
      <c r="Y25" s="1918">
        <f t="shared" si="3"/>
        <v>0</v>
      </c>
      <c r="AA25" s="3263"/>
      <c r="AB25" s="2064"/>
      <c r="AC25" s="2065">
        <v>0.02</v>
      </c>
      <c r="AD25" s="1845">
        <f t="shared" si="4"/>
        <v>0.02</v>
      </c>
      <c r="AE25" s="2015" t="s">
        <v>300</v>
      </c>
      <c r="AF25" s="2087" t="str">
        <f>IF(AB17&lt;=0,0,IF(ISTEXT(AB25),AB25,IF(ISBLANK(AB25),"",(AB25/AB17)*AH16)))</f>
        <v/>
      </c>
      <c r="AG25" s="1997"/>
      <c r="AH25" s="1998"/>
      <c r="AI25" s="1995">
        <f t="shared" si="8"/>
        <v>0.2</v>
      </c>
      <c r="AJ25" s="1910">
        <f>(AD25/AB17)*AH16</f>
        <v>0.2</v>
      </c>
      <c r="AK25" s="1917">
        <v>1</v>
      </c>
      <c r="AL25" s="1918">
        <f t="shared" si="5"/>
        <v>0.2</v>
      </c>
      <c r="AN25" s="1987"/>
      <c r="AO25" s="3304" t="s">
        <v>1158</v>
      </c>
      <c r="AP25" s="3305"/>
      <c r="AQ25" s="3197" t="s">
        <v>1172</v>
      </c>
      <c r="AR25" s="1989"/>
      <c r="AS25" s="3321" t="s">
        <v>7314</v>
      </c>
      <c r="AT25" s="3322"/>
    </row>
    <row r="26" spans="1:46" s="245" customFormat="1" ht="15" customHeight="1">
      <c r="A26" s="3538"/>
      <c r="B26" s="2064"/>
      <c r="C26" s="2065">
        <v>0.08</v>
      </c>
      <c r="D26" s="1845">
        <f t="shared" si="0"/>
        <v>0.08</v>
      </c>
      <c r="E26" s="2016" t="s">
        <v>357</v>
      </c>
      <c r="F26" s="2944" t="str">
        <f>IF(B17&lt;=0,0,IF(ISTEXT(B26),B26,IF(ISBLANK(B26),"",(B26/B17)*H16)))</f>
        <v/>
      </c>
      <c r="G26" s="2018"/>
      <c r="H26" s="1998">
        <v>10</v>
      </c>
      <c r="I26" s="2014">
        <f t="shared" si="6"/>
        <v>0.14400000000000002</v>
      </c>
      <c r="J26" s="1912">
        <f>(D26/B17)*H16</f>
        <v>0.16</v>
      </c>
      <c r="K26" s="1917">
        <v>1</v>
      </c>
      <c r="L26" s="1919">
        <f t="shared" si="1"/>
        <v>0.16</v>
      </c>
      <c r="N26" s="3263"/>
      <c r="O26" s="2064"/>
      <c r="P26" s="2065"/>
      <c r="Q26" s="1845">
        <f t="shared" si="2"/>
        <v>0</v>
      </c>
      <c r="R26" s="2016"/>
      <c r="S26" s="2089" t="str">
        <f>IF(O17&lt;=0,0,IF(ISTEXT(O26),O26,IF(ISBLANK(O26),"",(O26/O17)*U16)))</f>
        <v/>
      </c>
      <c r="T26" s="1997"/>
      <c r="U26" s="1998"/>
      <c r="V26" s="2014">
        <f t="shared" si="7"/>
        <v>0</v>
      </c>
      <c r="W26" s="1912">
        <f>(Q26/O17)*U16</f>
        <v>0</v>
      </c>
      <c r="X26" s="1917"/>
      <c r="Y26" s="1919">
        <f t="shared" si="3"/>
        <v>0</v>
      </c>
      <c r="AA26" s="3263"/>
      <c r="AB26" s="2064"/>
      <c r="AC26" s="2065">
        <v>0.13</v>
      </c>
      <c r="AD26" s="1845">
        <f t="shared" si="4"/>
        <v>0.13</v>
      </c>
      <c r="AE26" s="2016" t="s">
        <v>355</v>
      </c>
      <c r="AF26" s="2089" t="str">
        <f>IF(AB17&lt;=0,0,IF(ISTEXT(AB26),AB26,IF(ISBLANK(AB26),"",(AB26/AB17)*AH16)))</f>
        <v/>
      </c>
      <c r="AG26" s="1997"/>
      <c r="AH26" s="1998"/>
      <c r="AI26" s="2014">
        <f t="shared" si="8"/>
        <v>1.3</v>
      </c>
      <c r="AJ26" s="1912">
        <f>(AD26/AB17)*AH16</f>
        <v>1.3</v>
      </c>
      <c r="AK26" s="1917"/>
      <c r="AL26" s="1919">
        <f t="shared" si="5"/>
        <v>0</v>
      </c>
      <c r="AN26" s="1987"/>
      <c r="AO26" s="3198">
        <v>2</v>
      </c>
      <c r="AP26" s="1975"/>
      <c r="AQ26" s="3199" t="s">
        <v>835</v>
      </c>
      <c r="AR26" s="1989"/>
      <c r="AS26" s="3224" t="s">
        <v>7315</v>
      </c>
      <c r="AT26" s="3225"/>
    </row>
    <row r="27" spans="1:46" s="245" customFormat="1" ht="15" customHeight="1">
      <c r="A27" s="3538"/>
      <c r="B27" s="2064"/>
      <c r="C27" s="2065">
        <v>1.4999999999999999E-2</v>
      </c>
      <c r="D27" s="1845">
        <f t="shared" si="0"/>
        <v>1.4999999999999999E-2</v>
      </c>
      <c r="E27" s="2015" t="s">
        <v>358</v>
      </c>
      <c r="F27" s="2942" t="str">
        <f>IF(B17&lt;=0,0,IF(ISTEXT(B27),B27,IF(ISBLANK(B27),"",(B27/B17)*H16)))</f>
        <v/>
      </c>
      <c r="G27" s="2018"/>
      <c r="H27" s="1998"/>
      <c r="I27" s="1995">
        <f t="shared" si="6"/>
        <v>0.03</v>
      </c>
      <c r="J27" s="1910">
        <f>(D27/B17)*H16</f>
        <v>0.03</v>
      </c>
      <c r="K27" s="1917">
        <v>1</v>
      </c>
      <c r="L27" s="1918">
        <f t="shared" si="1"/>
        <v>0.03</v>
      </c>
      <c r="N27" s="3263"/>
      <c r="O27" s="2064"/>
      <c r="P27" s="2065"/>
      <c r="Q27" s="1845">
        <f t="shared" si="2"/>
        <v>0</v>
      </c>
      <c r="R27" s="2015"/>
      <c r="S27" s="2087" t="str">
        <f>IF(O17&lt;=0,0,IF(ISTEXT(O27),O27,IF(ISBLANK(O27),"",(O27/O17)*U16)))</f>
        <v/>
      </c>
      <c r="T27" s="1997"/>
      <c r="U27" s="1998"/>
      <c r="V27" s="1995">
        <f t="shared" si="7"/>
        <v>0</v>
      </c>
      <c r="W27" s="1910">
        <f>(Q27/O17)*U16</f>
        <v>0</v>
      </c>
      <c r="X27" s="1920"/>
      <c r="Y27" s="1918">
        <f t="shared" si="3"/>
        <v>0</v>
      </c>
      <c r="AA27" s="3263"/>
      <c r="AB27" s="2064"/>
      <c r="AC27" s="2065"/>
      <c r="AD27" s="1845">
        <f t="shared" si="4"/>
        <v>0</v>
      </c>
      <c r="AE27" s="2015"/>
      <c r="AF27" s="2087" t="str">
        <f>IF(AB17&lt;=0,0,IF(ISTEXT(AB27),AB27,IF(ISBLANK(AB27),"",(AB27/AB17)*AH16)))</f>
        <v/>
      </c>
      <c r="AG27" s="1997"/>
      <c r="AH27" s="1998"/>
      <c r="AI27" s="1995">
        <f t="shared" si="8"/>
        <v>0</v>
      </c>
      <c r="AJ27" s="1910">
        <f>(AD27/AB17)*AH16</f>
        <v>0</v>
      </c>
      <c r="AK27" s="1920"/>
      <c r="AL27" s="1918">
        <f t="shared" si="5"/>
        <v>0</v>
      </c>
      <c r="AN27" s="1987"/>
      <c r="AO27" s="3200"/>
      <c r="AP27" s="1981" t="s">
        <v>6752</v>
      </c>
      <c r="AQ27" s="3201"/>
      <c r="AR27" s="1989"/>
      <c r="AS27" s="3321" t="s">
        <v>7316</v>
      </c>
      <c r="AT27" s="3322"/>
    </row>
    <row r="28" spans="1:46" ht="17.25">
      <c r="A28" s="3538"/>
      <c r="B28" s="2064">
        <v>1</v>
      </c>
      <c r="C28" s="2065"/>
      <c r="D28" s="1845">
        <f t="shared" si="0"/>
        <v>0</v>
      </c>
      <c r="E28" s="2016" t="s">
        <v>131</v>
      </c>
      <c r="F28" s="2943">
        <f>IF(B17&lt;=0,0,IF(ISTEXT(B28),B28,IF(ISBLANK(B28),"",(B28/B17)*H16)))</f>
        <v>2</v>
      </c>
      <c r="G28" s="2018" t="s">
        <v>6993</v>
      </c>
      <c r="H28" s="1998"/>
      <c r="I28" s="2013">
        <f t="shared" si="6"/>
        <v>0</v>
      </c>
      <c r="J28" s="1911">
        <f>(D28/B17)*H16</f>
        <v>0</v>
      </c>
      <c r="K28" s="1917"/>
      <c r="L28" s="1919">
        <f t="shared" si="1"/>
        <v>0</v>
      </c>
      <c r="N28" s="3263"/>
      <c r="O28" s="2064"/>
      <c r="P28" s="2065"/>
      <c r="Q28" s="1845">
        <f t="shared" si="2"/>
        <v>0</v>
      </c>
      <c r="R28" s="2017"/>
      <c r="S28" s="2089" t="str">
        <f>IF(O17&lt;=0,0,IF(ISTEXT(O28),O28,IF(ISBLANK(O28),"",(O28/O17)*U16)))</f>
        <v/>
      </c>
      <c r="T28" s="1997"/>
      <c r="U28" s="1998"/>
      <c r="V28" s="2014">
        <f t="shared" si="7"/>
        <v>0</v>
      </c>
      <c r="W28" s="1912">
        <f>(Q28/O17)*U16</f>
        <v>0</v>
      </c>
      <c r="X28" s="1947"/>
      <c r="Y28" s="1948">
        <f t="shared" si="3"/>
        <v>0</v>
      </c>
      <c r="AA28" s="3263"/>
      <c r="AB28" s="2064"/>
      <c r="AC28" s="2065"/>
      <c r="AD28" s="1845">
        <f t="shared" si="4"/>
        <v>0</v>
      </c>
      <c r="AE28" s="2017"/>
      <c r="AF28" s="2089" t="str">
        <f>IF(AB17&lt;=0,0,IF(ISTEXT(AB28),AB28,IF(ISBLANK(AB28),"",(AB28/AB17)*AH16)))</f>
        <v/>
      </c>
      <c r="AG28" s="1997"/>
      <c r="AH28" s="1998"/>
      <c r="AI28" s="2014">
        <f t="shared" si="8"/>
        <v>0</v>
      </c>
      <c r="AJ28" s="1912">
        <f>(AD28/AB17)*AH16</f>
        <v>0</v>
      </c>
      <c r="AK28" s="1947"/>
      <c r="AL28" s="1948">
        <f t="shared" si="5"/>
        <v>0</v>
      </c>
      <c r="AN28" s="1987"/>
      <c r="AO28" s="3202" t="s">
        <v>7302</v>
      </c>
      <c r="AP28" s="1976">
        <v>0.15</v>
      </c>
      <c r="AQ28" s="3203" t="s">
        <v>7303</v>
      </c>
      <c r="AR28" s="1989"/>
      <c r="AS28" s="3224" t="s">
        <v>7317</v>
      </c>
      <c r="AT28" s="3225"/>
    </row>
    <row r="29" spans="1:46" ht="18" customHeight="1">
      <c r="A29" s="3538"/>
      <c r="B29" s="2064"/>
      <c r="C29" s="2065"/>
      <c r="D29" s="1845">
        <f t="shared" si="0"/>
        <v>0</v>
      </c>
      <c r="E29" s="2015"/>
      <c r="F29" s="2942" t="str">
        <f>IF(B17&lt;=0,0,IF(ISTEXT(B29),B29,IF(ISBLANK(B29),"",(B29/B17)*H16)))</f>
        <v/>
      </c>
      <c r="G29" s="2018"/>
      <c r="H29" s="1998"/>
      <c r="I29" s="1995">
        <f t="shared" si="6"/>
        <v>0</v>
      </c>
      <c r="J29" s="1910">
        <f>(D29/B17)*H16</f>
        <v>0</v>
      </c>
      <c r="K29" s="1917"/>
      <c r="L29" s="1918">
        <f t="shared" si="1"/>
        <v>0</v>
      </c>
      <c r="N29" s="3263"/>
      <c r="O29" s="2064"/>
      <c r="P29" s="2065"/>
      <c r="Q29" s="1845">
        <f t="shared" si="2"/>
        <v>0</v>
      </c>
      <c r="R29" s="2015"/>
      <c r="S29" s="2087" t="str">
        <f>IF(O17&lt;=0,0,IF(ISTEXT(O29),O29,IF(ISBLANK(O29),"",(O29/O17)*U16)))</f>
        <v/>
      </c>
      <c r="T29" s="1997"/>
      <c r="U29" s="1998"/>
      <c r="V29" s="1995">
        <f t="shared" si="7"/>
        <v>0</v>
      </c>
      <c r="W29" s="1910">
        <f>(Q29/O17)*U16</f>
        <v>0</v>
      </c>
      <c r="X29" s="1920"/>
      <c r="Y29" s="1918">
        <f t="shared" si="3"/>
        <v>0</v>
      </c>
      <c r="AA29" s="3263"/>
      <c r="AB29" s="2064"/>
      <c r="AC29" s="2065"/>
      <c r="AD29" s="1845">
        <f t="shared" si="4"/>
        <v>0</v>
      </c>
      <c r="AE29" s="2015"/>
      <c r="AF29" s="2087" t="str">
        <f>IF(AB17&lt;=0,0,IF(ISTEXT(AB29),AB29,IF(ISBLANK(AB29),"",(AB29/AB17)*AH16)))</f>
        <v/>
      </c>
      <c r="AG29" s="1997"/>
      <c r="AH29" s="1998"/>
      <c r="AI29" s="1995">
        <f t="shared" si="8"/>
        <v>0</v>
      </c>
      <c r="AJ29" s="1910">
        <f>(AD29/AB17)*AH16</f>
        <v>0</v>
      </c>
      <c r="AK29" s="1920"/>
      <c r="AL29" s="1918">
        <f t="shared" si="5"/>
        <v>0</v>
      </c>
      <c r="AN29" s="1987"/>
      <c r="AO29" s="3202" t="s">
        <v>7302</v>
      </c>
      <c r="AP29" s="3206">
        <v>150</v>
      </c>
      <c r="AQ29" s="3203" t="s">
        <v>7304</v>
      </c>
      <c r="AR29" s="1989"/>
      <c r="AS29" s="3224" t="s">
        <v>7318</v>
      </c>
      <c r="AT29" s="3225"/>
    </row>
    <row r="30" spans="1:46" s="245" customFormat="1" ht="15" customHeight="1">
      <c r="A30" s="3538"/>
      <c r="B30" s="2064"/>
      <c r="C30" s="2065"/>
      <c r="D30" s="1845">
        <f t="shared" si="0"/>
        <v>0</v>
      </c>
      <c r="E30" s="2835" t="s">
        <v>376</v>
      </c>
      <c r="F30" s="2943" t="str">
        <f>IF(B17&lt;=0,0,IF(ISTEXT(B30),B30,IF(ISBLANK(B30),"",(B30/B17)*H16)))</f>
        <v/>
      </c>
      <c r="G30" s="2018"/>
      <c r="H30" s="1998"/>
      <c r="I30" s="2013">
        <f t="shared" si="6"/>
        <v>0</v>
      </c>
      <c r="J30" s="1911">
        <f>(D30/B17)*H16</f>
        <v>0</v>
      </c>
      <c r="K30" s="1917"/>
      <c r="L30" s="1919">
        <f t="shared" si="1"/>
        <v>0</v>
      </c>
      <c r="N30" s="3263"/>
      <c r="O30" s="2064"/>
      <c r="P30" s="2065"/>
      <c r="Q30" s="1845">
        <f t="shared" si="2"/>
        <v>0</v>
      </c>
      <c r="R30" s="2017"/>
      <c r="S30" s="2089" t="str">
        <f>IF(O17&lt;=0,0,IF(ISTEXT(O30),O30,IF(ISBLANK(O30),"",(O30/O17)*U16)))</f>
        <v/>
      </c>
      <c r="T30" s="1997"/>
      <c r="U30" s="1998"/>
      <c r="V30" s="2014">
        <f t="shared" si="7"/>
        <v>0</v>
      </c>
      <c r="W30" s="1912">
        <f>(Q30/O17)*U16</f>
        <v>0</v>
      </c>
      <c r="X30" s="1947"/>
      <c r="Y30" s="1948">
        <f t="shared" si="3"/>
        <v>0</v>
      </c>
      <c r="AA30" s="3263"/>
      <c r="AB30" s="2064"/>
      <c r="AC30" s="2065"/>
      <c r="AD30" s="1845">
        <f t="shared" si="4"/>
        <v>0</v>
      </c>
      <c r="AE30" s="2017"/>
      <c r="AF30" s="2089" t="str">
        <f>IF(AB17&lt;=0,0,IF(ISTEXT(AB30),AB30,IF(ISBLANK(AB30),"",(AB30/AB17)*AH16)))</f>
        <v/>
      </c>
      <c r="AG30" s="1997"/>
      <c r="AH30" s="1998"/>
      <c r="AI30" s="2014">
        <f t="shared" si="8"/>
        <v>0</v>
      </c>
      <c r="AJ30" s="1912">
        <f>(AD30/AB17)*AH16</f>
        <v>0</v>
      </c>
      <c r="AK30" s="1947"/>
      <c r="AL30" s="1948">
        <f t="shared" si="5"/>
        <v>0</v>
      </c>
      <c r="AN30" s="1987"/>
      <c r="AO30" s="3200"/>
      <c r="AP30" s="1981" t="s">
        <v>6753</v>
      </c>
      <c r="AQ30" s="3201"/>
      <c r="AR30" s="1989"/>
      <c r="AS30" s="3321" t="s">
        <v>7319</v>
      </c>
      <c r="AT30" s="3322"/>
    </row>
    <row r="31" spans="1:46" s="245" customFormat="1" ht="15" customHeight="1">
      <c r="A31" s="3538"/>
      <c r="B31" s="2064"/>
      <c r="C31" s="2065">
        <v>0.12</v>
      </c>
      <c r="D31" s="1845">
        <f t="shared" si="0"/>
        <v>0.12</v>
      </c>
      <c r="E31" s="2015" t="s">
        <v>353</v>
      </c>
      <c r="F31" s="2942" t="str">
        <f>IF(B17&lt;=0,0,IF(ISTEXT(B31),B31,IF(ISBLANK(B31),"",(B31/B17)*H16)))</f>
        <v/>
      </c>
      <c r="G31" s="2018"/>
      <c r="H31" s="1998">
        <v>20</v>
      </c>
      <c r="I31" s="1995">
        <f t="shared" si="6"/>
        <v>0.192</v>
      </c>
      <c r="J31" s="1910">
        <f>(D31/B17)*H16</f>
        <v>0.24</v>
      </c>
      <c r="K31" s="1917">
        <v>1</v>
      </c>
      <c r="L31" s="1918">
        <f t="shared" si="1"/>
        <v>0.24</v>
      </c>
      <c r="N31" s="3263"/>
      <c r="O31" s="1944" t="s">
        <v>6805</v>
      </c>
      <c r="P31" s="1945">
        <f>SUM(Q21:Q30)</f>
        <v>0.17499999999999999</v>
      </c>
      <c r="Q31" s="1945"/>
      <c r="R31" s="1946"/>
      <c r="S31" s="1946"/>
      <c r="T31" s="1946"/>
      <c r="U31" s="2092">
        <f>W31-V31</f>
        <v>0</v>
      </c>
      <c r="V31" s="2085">
        <f>SUM(V21:V30)</f>
        <v>1.75</v>
      </c>
      <c r="W31" s="2086">
        <f>SUM(W21:W30)</f>
        <v>1.75</v>
      </c>
      <c r="X31" s="1992"/>
      <c r="Y31" s="1993"/>
      <c r="AA31" s="3263"/>
      <c r="AB31" s="1944" t="s">
        <v>6805</v>
      </c>
      <c r="AC31" s="1945">
        <f>SUM(AD21:AD30)</f>
        <v>0.52</v>
      </c>
      <c r="AD31" s="1945"/>
      <c r="AE31" s="1946"/>
      <c r="AF31" s="1946"/>
      <c r="AG31" s="1946"/>
      <c r="AH31" s="2092">
        <f>AJ31-AI31</f>
        <v>0.79</v>
      </c>
      <c r="AI31" s="2085">
        <f>SUM(AI21:AI30)</f>
        <v>4.41</v>
      </c>
      <c r="AJ31" s="2086">
        <f>SUM(AJ21:AJ30)</f>
        <v>5.2</v>
      </c>
      <c r="AK31" s="1992"/>
      <c r="AL31" s="1993"/>
      <c r="AN31" s="1987"/>
      <c r="AO31" s="3202">
        <v>3</v>
      </c>
      <c r="AP31" s="1976">
        <v>0.02</v>
      </c>
      <c r="AQ31" s="3203" t="s">
        <v>7303</v>
      </c>
      <c r="AR31" s="1989"/>
      <c r="AS31" s="3224" t="s">
        <v>7320</v>
      </c>
      <c r="AT31" s="3225"/>
    </row>
    <row r="32" spans="1:46" s="245" customFormat="1" ht="15" customHeight="1">
      <c r="A32" s="3538"/>
      <c r="B32" s="2064"/>
      <c r="C32" s="2065">
        <v>0.1</v>
      </c>
      <c r="D32" s="1845">
        <f t="shared" si="0"/>
        <v>0.1</v>
      </c>
      <c r="E32" s="2016" t="s">
        <v>359</v>
      </c>
      <c r="F32" s="2944" t="str">
        <f>IF(B17&lt;=0,0,IF(ISTEXT(B32),B32,IF(ISBLANK(B32),"",(B32/B17)*H16)))</f>
        <v/>
      </c>
      <c r="G32" s="2018"/>
      <c r="H32" s="1998"/>
      <c r="I32" s="2014">
        <f t="shared" si="6"/>
        <v>0.2</v>
      </c>
      <c r="J32" s="1912">
        <f>(D32/B17)*H16</f>
        <v>0.2</v>
      </c>
      <c r="K32" s="1917">
        <v>1</v>
      </c>
      <c r="L32" s="1919">
        <f t="shared" si="1"/>
        <v>0.2</v>
      </c>
      <c r="N32" s="3263"/>
      <c r="O32" s="1846"/>
      <c r="P32" s="1846"/>
      <c r="Q32" s="1846"/>
      <c r="R32" s="1846"/>
      <c r="S32" s="1846"/>
      <c r="T32" s="1847"/>
      <c r="U32" s="1847"/>
      <c r="V32" s="1916"/>
      <c r="W32" s="1916"/>
      <c r="X32" s="1916"/>
      <c r="Y32" s="2003" t="s">
        <v>6807</v>
      </c>
      <c r="AA32" s="3263"/>
      <c r="AB32" s="1846"/>
      <c r="AC32" s="1846"/>
      <c r="AD32" s="1846"/>
      <c r="AE32" s="1846"/>
      <c r="AF32" s="1846"/>
      <c r="AG32" s="1847"/>
      <c r="AH32" s="1847"/>
      <c r="AI32" s="1916"/>
      <c r="AJ32" s="1916"/>
      <c r="AK32" s="1916"/>
      <c r="AL32" s="2003" t="s">
        <v>6807</v>
      </c>
      <c r="AN32" s="1987"/>
      <c r="AO32" s="3202">
        <v>3</v>
      </c>
      <c r="AP32" s="3206">
        <v>20</v>
      </c>
      <c r="AQ32" s="3203" t="s">
        <v>7304</v>
      </c>
      <c r="AR32" s="1989"/>
      <c r="AS32" s="3321" t="s">
        <v>7321</v>
      </c>
      <c r="AT32" s="3322"/>
    </row>
    <row r="33" spans="1:46" s="245" customFormat="1" ht="15" customHeight="1">
      <c r="A33" s="3538"/>
      <c r="B33" s="2064"/>
      <c r="C33" s="2065">
        <v>0.15</v>
      </c>
      <c r="D33" s="1845">
        <f t="shared" si="0"/>
        <v>0.15</v>
      </c>
      <c r="E33" s="2015" t="s">
        <v>360</v>
      </c>
      <c r="F33" s="2942" t="str">
        <f>IF(B17&lt;=0,0,IF(ISTEXT(B33),B33,IF(ISBLANK(B33),"",(B33/B17)*H16)))</f>
        <v/>
      </c>
      <c r="G33" s="2018"/>
      <c r="H33" s="1998"/>
      <c r="I33" s="1995">
        <f>((J33-(J33*H33%)))</f>
        <v>0.3</v>
      </c>
      <c r="J33" s="1910">
        <f>(D33/B17)*H16</f>
        <v>0.3</v>
      </c>
      <c r="K33" s="1917">
        <v>1</v>
      </c>
      <c r="L33" s="1918">
        <f t="shared" si="1"/>
        <v>0.3</v>
      </c>
      <c r="N33" s="3263"/>
      <c r="O33" s="3175">
        <v>3.472222222222222E-3</v>
      </c>
      <c r="P33" s="3176" t="s">
        <v>7287</v>
      </c>
      <c r="Q33" s="3177"/>
      <c r="R33" s="3178"/>
      <c r="S33" s="3177" t="s">
        <v>7288</v>
      </c>
      <c r="T33" s="3179">
        <v>1.0416666666666666E-2</v>
      </c>
      <c r="U33" s="3176"/>
      <c r="V33" s="3177" t="s">
        <v>7289</v>
      </c>
      <c r="W33" s="3180">
        <v>2.0833333333333332E-2</v>
      </c>
      <c r="X33" s="3181" t="s">
        <v>378</v>
      </c>
      <c r="Y33" s="3182">
        <f>O33+T33+W33</f>
        <v>3.4722222222222224E-2</v>
      </c>
      <c r="AA33" s="3263"/>
      <c r="AB33" s="3175">
        <v>3.472222222222222E-3</v>
      </c>
      <c r="AC33" s="3176" t="s">
        <v>7287</v>
      </c>
      <c r="AD33" s="3177"/>
      <c r="AE33" s="3178"/>
      <c r="AF33" s="3177" t="s">
        <v>7288</v>
      </c>
      <c r="AG33" s="3179">
        <v>1.0416666666666666E-2</v>
      </c>
      <c r="AH33" s="3176"/>
      <c r="AI33" s="3177" t="s">
        <v>7289</v>
      </c>
      <c r="AJ33" s="3180">
        <v>2.0833333333333332E-2</v>
      </c>
      <c r="AK33" s="3181" t="s">
        <v>378</v>
      </c>
      <c r="AL33" s="3182">
        <f>AB33+AG33+AJ33</f>
        <v>3.4722222222222224E-2</v>
      </c>
      <c r="AN33" s="1987"/>
      <c r="AO33" s="3204"/>
      <c r="AP33" s="1977"/>
      <c r="AQ33" s="3203" t="s">
        <v>7302</v>
      </c>
      <c r="AR33" s="1989"/>
      <c r="AS33" s="3323" t="s">
        <v>7322</v>
      </c>
      <c r="AT33" s="3324"/>
    </row>
    <row r="34" spans="1:46" s="245" customFormat="1" ht="15" customHeight="1" thickBot="1">
      <c r="A34" s="3538"/>
      <c r="B34" s="2064"/>
      <c r="C34" s="2065">
        <v>0.02</v>
      </c>
      <c r="D34" s="1845">
        <f t="shared" si="0"/>
        <v>0.02</v>
      </c>
      <c r="E34" s="2016" t="s">
        <v>300</v>
      </c>
      <c r="F34" s="2943" t="str">
        <f>IF(B17&lt;=0,0,IF(ISTEXT(B34),B34,IF(ISBLANK(B34),"",(B34/B17)*H16)))</f>
        <v/>
      </c>
      <c r="G34" s="2018"/>
      <c r="H34" s="1998"/>
      <c r="I34" s="2013">
        <f t="shared" ref="I34" si="9">((J34-(J34*H34%)))</f>
        <v>0.04</v>
      </c>
      <c r="J34" s="1911">
        <f>(D34/B17)*H16</f>
        <v>0.04</v>
      </c>
      <c r="K34" s="1917">
        <v>1</v>
      </c>
      <c r="L34" s="1919">
        <f t="shared" si="1"/>
        <v>0.04</v>
      </c>
      <c r="N34" s="3536"/>
      <c r="O34" s="2066">
        <v>0</v>
      </c>
      <c r="P34" s="2067" t="s">
        <v>338</v>
      </c>
      <c r="Q34" s="2067"/>
      <c r="R34" s="2068"/>
      <c r="S34" s="2068"/>
      <c r="T34" s="2068"/>
      <c r="U34" s="2069">
        <f>MAX(O34:O46)</f>
        <v>1</v>
      </c>
      <c r="V34" s="3174"/>
      <c r="W34" s="2068"/>
      <c r="X34" s="3172" t="s">
        <v>6799</v>
      </c>
      <c r="Y34" s="3173" t="s">
        <v>6797</v>
      </c>
      <c r="AA34" s="3536"/>
      <c r="AB34" s="2066">
        <v>0</v>
      </c>
      <c r="AC34" s="2067" t="s">
        <v>338</v>
      </c>
      <c r="AD34" s="2067"/>
      <c r="AE34" s="2068"/>
      <c r="AF34" s="2068"/>
      <c r="AG34" s="2068"/>
      <c r="AH34" s="2069">
        <f>MAX(AB34:AB46)</f>
        <v>1</v>
      </c>
      <c r="AI34" s="3174"/>
      <c r="AJ34" s="2068"/>
      <c r="AK34" s="3172" t="s">
        <v>6799</v>
      </c>
      <c r="AL34" s="3173" t="s">
        <v>6797</v>
      </c>
      <c r="AN34" s="1987"/>
      <c r="AO34" s="3200"/>
      <c r="AP34" s="1981" t="s">
        <v>6754</v>
      </c>
      <c r="AQ34" s="3201"/>
      <c r="AR34" s="1978"/>
      <c r="AS34" s="3226">
        <v>14</v>
      </c>
      <c r="AT34" s="3227">
        <v>14</v>
      </c>
    </row>
    <row r="35" spans="1:46" s="245" customFormat="1" ht="15" customHeight="1">
      <c r="A35" s="3538"/>
      <c r="B35" s="2064"/>
      <c r="C35" s="2065"/>
      <c r="D35" s="1845">
        <f t="shared" si="0"/>
        <v>0</v>
      </c>
      <c r="E35" s="2015"/>
      <c r="F35" s="2942" t="str">
        <f>IF(B17&lt;=0,0,IF(ISTEXT(B35),B35,IF(ISBLANK(B35),"",(B35/B17)*H16)))</f>
        <v/>
      </c>
      <c r="G35" s="2018"/>
      <c r="H35" s="1998"/>
      <c r="I35" s="1995">
        <f>((J35-(J35*H35%)))</f>
        <v>0</v>
      </c>
      <c r="J35" s="1910">
        <f>(D35/B17)*H16</f>
        <v>0</v>
      </c>
      <c r="K35" s="1917"/>
      <c r="L35" s="1918">
        <f t="shared" si="1"/>
        <v>0</v>
      </c>
      <c r="N35" s="3536"/>
      <c r="O35" s="2836" t="str">
        <f>IF(ISBLANK(P35),"",LARGE(O34:O34,1)+1)</f>
        <v/>
      </c>
      <c r="P35" s="2827"/>
      <c r="Q35" s="2827"/>
      <c r="R35" s="2827"/>
      <c r="S35" s="2856"/>
      <c r="T35" s="2856"/>
      <c r="U35" s="2836" t="str">
        <f>IF(ISBLANK(V35),"",LARGE(U34:U34,1)+1)</f>
        <v/>
      </c>
      <c r="V35" s="2026"/>
      <c r="W35" s="2026"/>
      <c r="X35" s="2026"/>
      <c r="Y35" s="2027"/>
      <c r="AA35" s="3536"/>
      <c r="AB35" s="2836" t="str">
        <f>IF(ISBLANK(AC35),"",LARGE(AB34:AB34,1)+1)</f>
        <v/>
      </c>
      <c r="AC35" s="2827"/>
      <c r="AD35" s="2827"/>
      <c r="AE35" s="2827"/>
      <c r="AF35" s="2856"/>
      <c r="AG35" s="2856"/>
      <c r="AH35" s="2836" t="str">
        <f>IF(ISBLANK(AI35),"",LARGE(AH34:AH34,1)+1)</f>
        <v/>
      </c>
      <c r="AI35" s="2026"/>
      <c r="AJ35" s="2026"/>
      <c r="AK35" s="2026"/>
      <c r="AL35" s="2027"/>
      <c r="AN35" s="1987"/>
      <c r="AO35" s="3202">
        <v>3</v>
      </c>
      <c r="AP35" s="1976"/>
      <c r="AQ35" s="3199" t="s">
        <v>60</v>
      </c>
      <c r="AR35" s="1978"/>
    </row>
    <row r="36" spans="1:46" s="245" customFormat="1" ht="15" customHeight="1">
      <c r="A36" s="3538"/>
      <c r="B36" s="2064"/>
      <c r="C36" s="2065"/>
      <c r="D36" s="1845">
        <f t="shared" si="0"/>
        <v>0</v>
      </c>
      <c r="E36" s="2835" t="s">
        <v>375</v>
      </c>
      <c r="F36" s="2943" t="str">
        <f>IF(B17&lt;=0,0,IF(ISTEXT(B36),B36,IF(ISBLANK(B36),"",(B36/B17)*H16)))</f>
        <v/>
      </c>
      <c r="G36" s="2018"/>
      <c r="H36" s="1998"/>
      <c r="I36" s="2013">
        <f t="shared" ref="I36" si="10">((J36-(J36*H36%)))</f>
        <v>0</v>
      </c>
      <c r="J36" s="1911">
        <f>(D36/B17)*H16</f>
        <v>0</v>
      </c>
      <c r="K36" s="1917"/>
      <c r="L36" s="1919">
        <f t="shared" si="1"/>
        <v>0</v>
      </c>
      <c r="N36" s="3536"/>
      <c r="O36" s="2833">
        <f>IF(ISBLANK(P36),"",LARGE(O34:O35,1)+1)</f>
        <v>1</v>
      </c>
      <c r="P36" s="2832" t="s">
        <v>6997</v>
      </c>
      <c r="Q36" s="2856"/>
      <c r="R36" s="2856"/>
      <c r="S36" s="2856"/>
      <c r="T36" s="2856"/>
      <c r="U36" s="2833" t="str">
        <f>IF(ISBLANK(V36),"",LARGE(U34:U35,1)+1)</f>
        <v/>
      </c>
      <c r="V36" s="2026"/>
      <c r="W36" s="2026"/>
      <c r="X36" s="2026"/>
      <c r="Y36" s="2027"/>
      <c r="AA36" s="3536"/>
      <c r="AB36" s="2833">
        <f>IF(ISBLANK(AC36),"",LARGE(AB34:AB35,1)+1)</f>
        <v>1</v>
      </c>
      <c r="AC36" s="2832" t="s">
        <v>6997</v>
      </c>
      <c r="AD36" s="2856"/>
      <c r="AE36" s="2856"/>
      <c r="AF36" s="2856"/>
      <c r="AG36" s="2856"/>
      <c r="AH36" s="2833" t="str">
        <f>IF(ISBLANK(AI36),"",LARGE(AH34:AH35,1)+1)</f>
        <v/>
      </c>
      <c r="AI36" s="2026"/>
      <c r="AJ36" s="2026"/>
      <c r="AK36" s="2026"/>
      <c r="AL36" s="2027"/>
      <c r="AN36" s="1987"/>
      <c r="AO36" s="3268" t="s">
        <v>7306</v>
      </c>
      <c r="AP36" s="3269"/>
      <c r="AQ36" s="3270"/>
      <c r="AR36" s="1978"/>
    </row>
    <row r="37" spans="1:46" s="245" customFormat="1" ht="15" customHeight="1">
      <c r="A37" s="3538"/>
      <c r="B37" s="2064"/>
      <c r="C37" s="2065">
        <v>0.05</v>
      </c>
      <c r="D37" s="1845">
        <f t="shared" si="0"/>
        <v>0.05</v>
      </c>
      <c r="E37" s="2015" t="s">
        <v>354</v>
      </c>
      <c r="F37" s="2942" t="str">
        <f>IF(B17&lt;=0,0,IF(ISTEXT(B37),B37,IF(ISBLANK(B37),"",(B37/B17)*H16)))</f>
        <v/>
      </c>
      <c r="G37" s="2018"/>
      <c r="H37" s="1998"/>
      <c r="I37" s="1995">
        <f>((J37-(J37*H37%)))</f>
        <v>0.1</v>
      </c>
      <c r="J37" s="1910">
        <f>(D37/B17)*H16</f>
        <v>0.1</v>
      </c>
      <c r="K37" s="1917">
        <v>1</v>
      </c>
      <c r="L37" s="1918">
        <f t="shared" si="1"/>
        <v>0.1</v>
      </c>
      <c r="N37" s="3536"/>
      <c r="O37" s="2833" t="str">
        <f>IF(ISBLANK(P37),"",LARGE(O34:O36,1)+1)</f>
        <v/>
      </c>
      <c r="P37" s="2832"/>
      <c r="Q37" s="2856"/>
      <c r="R37" s="2854" t="s">
        <v>6998</v>
      </c>
      <c r="S37" s="2856"/>
      <c r="T37" s="2856"/>
      <c r="U37" s="2833" t="str">
        <f>IF(ISBLANK(V37),"",LARGE(U34:U36,1)+1)</f>
        <v/>
      </c>
      <c r="V37" s="2026"/>
      <c r="W37" s="2026"/>
      <c r="X37" s="2026"/>
      <c r="Y37" s="2027"/>
      <c r="AA37" s="3536"/>
      <c r="AB37" s="2833" t="str">
        <f>IF(ISBLANK(AC37),"",LARGE(AB34:AB36,1)+1)</f>
        <v/>
      </c>
      <c r="AC37" s="2832"/>
      <c r="AD37" s="2856"/>
      <c r="AE37" s="2854" t="s">
        <v>6998</v>
      </c>
      <c r="AF37" s="2856"/>
      <c r="AG37" s="2856"/>
      <c r="AH37" s="2833" t="str">
        <f>IF(ISBLANK(AI37),"",LARGE(AH34:AH36,1)+1)</f>
        <v/>
      </c>
      <c r="AI37" s="2026"/>
      <c r="AJ37" s="2026"/>
      <c r="AK37" s="2026"/>
      <c r="AL37" s="2027"/>
      <c r="AN37" s="1987"/>
      <c r="AO37" s="3219" t="s">
        <v>7305</v>
      </c>
      <c r="AP37" s="3009"/>
      <c r="AQ37" s="3220"/>
      <c r="AR37" s="1978"/>
    </row>
    <row r="38" spans="1:46" s="245" customFormat="1" ht="15" customHeight="1">
      <c r="A38" s="3538"/>
      <c r="B38" s="2064"/>
      <c r="C38" s="2065">
        <v>0.13</v>
      </c>
      <c r="D38" s="1845">
        <f t="shared" si="0"/>
        <v>0.13</v>
      </c>
      <c r="E38" s="2016" t="s">
        <v>355</v>
      </c>
      <c r="F38" s="2943" t="str">
        <f>IF(B17&lt;=0,0,IF(ISTEXT(B38),B38,IF(ISBLANK(B38),"",(B38/B17)*H16)))</f>
        <v/>
      </c>
      <c r="G38" s="2018"/>
      <c r="H38" s="1998"/>
      <c r="I38" s="2013">
        <f t="shared" ref="I38" si="11">((J38-(J38*H38%)))</f>
        <v>0.26</v>
      </c>
      <c r="J38" s="1911">
        <f>(D38/B17)*H16</f>
        <v>0.26</v>
      </c>
      <c r="K38" s="1917">
        <v>1</v>
      </c>
      <c r="L38" s="1919">
        <f t="shared" si="1"/>
        <v>0.26</v>
      </c>
      <c r="N38" s="3536"/>
      <c r="O38" s="2833" t="str">
        <f>IF(ISBLANK(P38),"",LARGE(O34:O37,1)+1)</f>
        <v/>
      </c>
      <c r="P38" s="2827"/>
      <c r="Q38" s="2827"/>
      <c r="R38" s="2827"/>
      <c r="S38" s="2856"/>
      <c r="T38" s="2856"/>
      <c r="U38" s="2833" t="str">
        <f>IF(ISBLANK(V38),"",LARGE(U34:U37,1)+1)</f>
        <v/>
      </c>
      <c r="V38" s="2026"/>
      <c r="W38" s="2026"/>
      <c r="X38" s="2026"/>
      <c r="Y38" s="2027"/>
      <c r="AA38" s="3536"/>
      <c r="AB38" s="2833" t="str">
        <f>IF(ISBLANK(AC38),"",LARGE(AB34:AB37,1)+1)</f>
        <v/>
      </c>
      <c r="AC38" s="2827"/>
      <c r="AD38" s="2827"/>
      <c r="AE38" s="2827"/>
      <c r="AF38" s="2856"/>
      <c r="AG38" s="2856"/>
      <c r="AH38" s="2833" t="str">
        <f>IF(ISBLANK(AI38),"",LARGE(AH34:AH37,1)+1)</f>
        <v/>
      </c>
      <c r="AI38" s="2026"/>
      <c r="AJ38" s="2026"/>
      <c r="AK38" s="2026"/>
      <c r="AL38" s="2027"/>
      <c r="AN38" s="1987"/>
      <c r="AO38" s="3208" t="s">
        <v>6809</v>
      </c>
      <c r="AP38" s="1982"/>
      <c r="AQ38" s="3209"/>
      <c r="AR38" s="1978"/>
    </row>
    <row r="39" spans="1:46" s="245" customFormat="1" ht="15" customHeight="1">
      <c r="A39" s="3538"/>
      <c r="B39" s="2064"/>
      <c r="C39" s="2065">
        <v>0.05</v>
      </c>
      <c r="D39" s="1845">
        <f t="shared" si="0"/>
        <v>0.05</v>
      </c>
      <c r="E39" s="2015" t="s">
        <v>298</v>
      </c>
      <c r="F39" s="2942" t="str">
        <f>IF(B17&lt;=0,0,IF(ISTEXT(B39),B39,IF(ISBLANK(B39),"",(B39/B17)*H16)))</f>
        <v/>
      </c>
      <c r="G39" s="2018"/>
      <c r="H39" s="1998"/>
      <c r="I39" s="1995">
        <f>((J39-(J39*H39%)))</f>
        <v>0.1</v>
      </c>
      <c r="J39" s="1910">
        <f>(D39/B17)*H16</f>
        <v>0.1</v>
      </c>
      <c r="K39" s="1917">
        <v>1</v>
      </c>
      <c r="L39" s="1918">
        <f t="shared" si="1"/>
        <v>0.1</v>
      </c>
      <c r="N39" s="3536"/>
      <c r="O39" s="2833" t="str">
        <f>IF(ISBLANK(P39),"",LARGE(O34:O38,1)+1)</f>
        <v/>
      </c>
      <c r="P39" s="2827"/>
      <c r="Q39" s="2827"/>
      <c r="R39" s="2827"/>
      <c r="S39" s="2856"/>
      <c r="T39" s="2856"/>
      <c r="U39" s="2833" t="str">
        <f>IF(ISBLANK(V39),"",LARGE(U34:U38,1)+1)</f>
        <v/>
      </c>
      <c r="V39" s="2026"/>
      <c r="W39" s="2026"/>
      <c r="X39" s="2026"/>
      <c r="Y39" s="2027"/>
      <c r="AA39" s="3536"/>
      <c r="AB39" s="2833" t="str">
        <f>IF(ISBLANK(AC39),"",LARGE(AB34:AB38,1)+1)</f>
        <v/>
      </c>
      <c r="AC39" s="2827"/>
      <c r="AD39" s="2827"/>
      <c r="AE39" s="2827"/>
      <c r="AF39" s="2856"/>
      <c r="AG39" s="2856"/>
      <c r="AH39" s="2833" t="str">
        <f>IF(ISBLANK(AI39),"",LARGE(AH34:AH38,1)+1)</f>
        <v/>
      </c>
      <c r="AI39" s="2026"/>
      <c r="AJ39" s="2026"/>
      <c r="AK39" s="2026"/>
      <c r="AL39" s="2027"/>
      <c r="AN39" s="1987"/>
      <c r="AO39" s="3210" t="s">
        <v>6810</v>
      </c>
      <c r="AP39" s="2004"/>
      <c r="AQ39" s="3211"/>
      <c r="AR39" s="1978"/>
    </row>
    <row r="40" spans="1:46" s="245" customFormat="1" ht="15" customHeight="1">
      <c r="A40" s="3538"/>
      <c r="B40" s="2064"/>
      <c r="C40" s="2065">
        <v>0.05</v>
      </c>
      <c r="D40" s="1845">
        <f t="shared" si="0"/>
        <v>0.05</v>
      </c>
      <c r="E40" s="2016" t="s">
        <v>302</v>
      </c>
      <c r="F40" s="2943" t="str">
        <f>IF(B17&lt;=0,0,IF(ISTEXT(B40),B40,IF(ISBLANK(B40),"",(B40/B17)*H16)))</f>
        <v/>
      </c>
      <c r="G40" s="2018"/>
      <c r="H40" s="1998"/>
      <c r="I40" s="2013">
        <f t="shared" ref="I40" si="12">((J40-(J40*H40%)))</f>
        <v>0.1</v>
      </c>
      <c r="J40" s="1911">
        <f>(D40/B17)*H16</f>
        <v>0.1</v>
      </c>
      <c r="K40" s="1917">
        <v>1</v>
      </c>
      <c r="L40" s="1919">
        <f t="shared" si="1"/>
        <v>0.1</v>
      </c>
      <c r="N40" s="3536"/>
      <c r="O40" s="2833" t="str">
        <f>IF(ISBLANK(P40),"",LARGE(O34:O39,1)+1)</f>
        <v/>
      </c>
      <c r="P40" s="2827"/>
      <c r="Q40" s="2827"/>
      <c r="R40" s="2827"/>
      <c r="S40" s="2856"/>
      <c r="T40" s="2856"/>
      <c r="U40" s="2833" t="str">
        <f>IF(ISBLANK(V40),"",LARGE(U34:U39,1)+1)</f>
        <v/>
      </c>
      <c r="V40" s="2026"/>
      <c r="W40" s="2026"/>
      <c r="X40" s="2026"/>
      <c r="Y40" s="2027"/>
      <c r="AA40" s="3536"/>
      <c r="AB40" s="2833" t="str">
        <f>IF(ISBLANK(AC40),"",LARGE(AB34:AB39,1)+1)</f>
        <v/>
      </c>
      <c r="AC40" s="2827"/>
      <c r="AD40" s="2827"/>
      <c r="AE40" s="2827"/>
      <c r="AF40" s="2856"/>
      <c r="AG40" s="2856"/>
      <c r="AH40" s="2833" t="str">
        <f>IF(ISBLANK(AI40),"",LARGE(AH34:AH39,1)+1)</f>
        <v/>
      </c>
      <c r="AI40" s="2026"/>
      <c r="AJ40" s="2026"/>
      <c r="AK40" s="2026"/>
      <c r="AL40" s="2027"/>
      <c r="AN40" s="1987"/>
      <c r="AO40" s="3210" t="s">
        <v>6811</v>
      </c>
      <c r="AP40" s="2004"/>
      <c r="AQ40" s="3211"/>
      <c r="AR40" s="1978"/>
    </row>
    <row r="41" spans="1:46" s="245" customFormat="1" ht="15" customHeight="1">
      <c r="A41" s="3538"/>
      <c r="B41" s="2064"/>
      <c r="C41" s="2065">
        <v>0.6</v>
      </c>
      <c r="D41" s="1845">
        <f t="shared" si="0"/>
        <v>0.6</v>
      </c>
      <c r="E41" s="2015" t="s">
        <v>306</v>
      </c>
      <c r="F41" s="2942" t="str">
        <f>IF(B17&lt;=0,0,IF(ISTEXT(B41),B41,IF(ISBLANK(B41),"",(B41/B17)*H16)))</f>
        <v/>
      </c>
      <c r="G41" s="2018"/>
      <c r="H41" s="1998"/>
      <c r="I41" s="1995">
        <f>((J41-(J41*H41%)))</f>
        <v>1.2</v>
      </c>
      <c r="J41" s="1910">
        <f>(D41/B17)*H16</f>
        <v>1.2</v>
      </c>
      <c r="K41" s="1917">
        <v>1</v>
      </c>
      <c r="L41" s="1918">
        <f t="shared" si="1"/>
        <v>1.2</v>
      </c>
      <c r="N41" s="3536"/>
      <c r="O41" s="2833" t="str">
        <f>IF(ISBLANK(P41),"",LARGE(O34:O40,1)+1)</f>
        <v/>
      </c>
      <c r="P41" s="2827"/>
      <c r="Q41" s="2827"/>
      <c r="R41" s="2827"/>
      <c r="S41" s="2856"/>
      <c r="T41" s="2856"/>
      <c r="U41" s="2833" t="str">
        <f>IF(ISBLANK(V41),"",LARGE(U34:U40,1)+1)</f>
        <v/>
      </c>
      <c r="V41" s="2026"/>
      <c r="W41" s="2026"/>
      <c r="X41" s="2026"/>
      <c r="Y41" s="2027"/>
      <c r="AA41" s="3263"/>
      <c r="AB41" s="2833" t="str">
        <f>IF(ISBLANK(AC41),"",LARGE(AB34:AB40,1)+1)</f>
        <v/>
      </c>
      <c r="AC41" s="2827"/>
      <c r="AD41" s="2827"/>
      <c r="AE41" s="2827"/>
      <c r="AF41" s="2856"/>
      <c r="AG41" s="2856"/>
      <c r="AH41" s="2833" t="str">
        <f>IF(ISBLANK(AI41),"",LARGE(AH34:AH40,1)+1)</f>
        <v/>
      </c>
      <c r="AI41" s="2026"/>
      <c r="AJ41" s="2026"/>
      <c r="AK41" s="2026"/>
      <c r="AL41" s="2027"/>
      <c r="AN41" s="1987"/>
      <c r="AO41" s="3208" t="s">
        <v>6812</v>
      </c>
      <c r="AP41" s="1982"/>
      <c r="AQ41" s="3209"/>
      <c r="AR41" s="1978"/>
    </row>
    <row r="42" spans="1:46" s="245" customFormat="1" ht="15" customHeight="1">
      <c r="A42" s="3538"/>
      <c r="B42" s="2064" t="s">
        <v>6992</v>
      </c>
      <c r="C42" s="2065"/>
      <c r="D42" s="1845">
        <f t="shared" si="0"/>
        <v>0</v>
      </c>
      <c r="E42" s="2016" t="s">
        <v>361</v>
      </c>
      <c r="F42" s="2943" t="str">
        <f>IF(B17&lt;=0,0,IF(ISTEXT(B42),B42,IF(ISBLANK(B42),"",(B42/B17)*H16)))</f>
        <v>Qs</v>
      </c>
      <c r="G42" s="2018"/>
      <c r="H42" s="1998"/>
      <c r="I42" s="2013">
        <f t="shared" ref="I42" si="13">((J42-(J42*H42%)))</f>
        <v>0</v>
      </c>
      <c r="J42" s="1911">
        <f>(D42/B17)*H16</f>
        <v>0</v>
      </c>
      <c r="K42" s="1917"/>
      <c r="L42" s="1919">
        <f t="shared" si="1"/>
        <v>0</v>
      </c>
      <c r="N42" s="3263"/>
      <c r="O42" s="2833" t="str">
        <f>IF(ISBLANK(P42),"",LARGE(O34:O41,1)+1)</f>
        <v/>
      </c>
      <c r="P42" s="2856"/>
      <c r="Q42" s="2856"/>
      <c r="R42" s="2827"/>
      <c r="S42" s="2856"/>
      <c r="T42" s="2856"/>
      <c r="U42" s="2833" t="str">
        <f>IF(ISBLANK(V42),"",LARGE(U34:U41,1)+1)</f>
        <v/>
      </c>
      <c r="V42" s="2026"/>
      <c r="W42" s="2026"/>
      <c r="X42" s="2026"/>
      <c r="Y42" s="2027"/>
      <c r="AA42" s="3263"/>
      <c r="AB42" s="2833" t="str">
        <f>IF(ISBLANK(AC42),"",LARGE(AB34:AB41,1)+1)</f>
        <v/>
      </c>
      <c r="AC42" s="2856"/>
      <c r="AD42" s="2856"/>
      <c r="AE42" s="2827"/>
      <c r="AF42" s="2856"/>
      <c r="AG42" s="2856"/>
      <c r="AH42" s="2833" t="str">
        <f>IF(ISBLANK(AI42),"",LARGE(AH34:AH41,1)+1)</f>
        <v/>
      </c>
      <c r="AI42" s="2026"/>
      <c r="AJ42" s="2026"/>
      <c r="AK42" s="2026"/>
      <c r="AL42" s="2027"/>
      <c r="AN42" s="1987"/>
      <c r="AO42" s="3295" t="s">
        <v>7295</v>
      </c>
      <c r="AP42" s="3296"/>
      <c r="AQ42" s="3297"/>
      <c r="AR42" s="1978"/>
    </row>
    <row r="43" spans="1:46" s="245" customFormat="1" ht="15" customHeight="1">
      <c r="A43" s="3538"/>
      <c r="B43" s="2064" t="s">
        <v>6992</v>
      </c>
      <c r="C43" s="2065"/>
      <c r="D43" s="1845">
        <f t="shared" si="0"/>
        <v>0</v>
      </c>
      <c r="E43" s="2015" t="s">
        <v>285</v>
      </c>
      <c r="F43" s="2942" t="str">
        <f>IF(B17&lt;=0,0,IF(ISTEXT(B43),B43,IF(ISBLANK(B43),"",(B43/B17)*H16)))</f>
        <v>Qs</v>
      </c>
      <c r="G43" s="2018"/>
      <c r="H43" s="1998"/>
      <c r="I43" s="1995">
        <f>((J43-(J43*H43%)))</f>
        <v>0</v>
      </c>
      <c r="J43" s="1910">
        <f>(D43/B17)*H16</f>
        <v>0</v>
      </c>
      <c r="K43" s="1917"/>
      <c r="L43" s="1918">
        <f t="shared" si="1"/>
        <v>0</v>
      </c>
      <c r="N43" s="3263"/>
      <c r="O43" s="2833" t="str">
        <f>IF(ISBLANK(P43),"",LARGE(O34:O42,1)+1)</f>
        <v/>
      </c>
      <c r="P43" s="2856"/>
      <c r="Q43" s="2856"/>
      <c r="R43" s="2856"/>
      <c r="S43" s="2856"/>
      <c r="T43" s="2856"/>
      <c r="U43" s="2833" t="str">
        <f>IF(ISBLANK(V43),"",LARGE(U34:U42,1)+1)</f>
        <v/>
      </c>
      <c r="V43" s="2026"/>
      <c r="W43" s="2026"/>
      <c r="X43" s="2026"/>
      <c r="Y43" s="2027"/>
      <c r="AA43" s="3263"/>
      <c r="AB43" s="2833" t="str">
        <f>IF(ISBLANK(AC43),"",LARGE(AB34:AB42,1)+1)</f>
        <v/>
      </c>
      <c r="AC43" s="2857"/>
      <c r="AD43" s="2856"/>
      <c r="AE43" s="2856"/>
      <c r="AF43" s="2856"/>
      <c r="AG43" s="2856"/>
      <c r="AH43" s="2833">
        <f>IF(ISBLANK(AI43),"",LARGE(AH34:AH42,1)+1)</f>
        <v>2</v>
      </c>
      <c r="AI43" s="2026" t="s">
        <v>6820</v>
      </c>
      <c r="AJ43" s="2026"/>
      <c r="AK43" s="2026"/>
      <c r="AL43" s="2027"/>
      <c r="AN43" s="1987"/>
      <c r="AO43" s="3295"/>
      <c r="AP43" s="3296"/>
      <c r="AQ43" s="3297"/>
      <c r="AR43" s="1978"/>
    </row>
    <row r="44" spans="1:46" s="245" customFormat="1" ht="15" customHeight="1">
      <c r="A44" s="3538"/>
      <c r="B44" s="2064"/>
      <c r="C44" s="2065">
        <v>0.05</v>
      </c>
      <c r="D44" s="1845">
        <f t="shared" si="0"/>
        <v>0.05</v>
      </c>
      <c r="E44" s="2016" t="s">
        <v>362</v>
      </c>
      <c r="F44" s="2943" t="str">
        <f>IF(B17&lt;=0,0,IF(ISTEXT(B44),B44,IF(ISBLANK(B44),"",(B44/B17)*H16)))</f>
        <v/>
      </c>
      <c r="G44" s="2018"/>
      <c r="H44" s="1998"/>
      <c r="I44" s="2013">
        <f t="shared" ref="I44:I45" si="14">((J44-(J44*H44%)))</f>
        <v>0.1</v>
      </c>
      <c r="J44" s="1911">
        <f>(D44/B17)*H16</f>
        <v>0.1</v>
      </c>
      <c r="K44" s="1917">
        <v>1</v>
      </c>
      <c r="L44" s="1919">
        <f t="shared" si="1"/>
        <v>0.1</v>
      </c>
      <c r="N44" s="3277"/>
      <c r="O44" s="2833" t="str">
        <f>IF(ISBLANK(P44),"",LARGE(O34:O43,1)+1)</f>
        <v/>
      </c>
      <c r="P44" s="2857"/>
      <c r="Q44" s="2856"/>
      <c r="R44" s="2856"/>
      <c r="S44" s="2856"/>
      <c r="T44" s="2856"/>
      <c r="U44" s="2833">
        <f>IF(ISBLANK(V44),"",LARGE(U34:U43,1)+1)</f>
        <v>2</v>
      </c>
      <c r="V44" s="2026" t="s">
        <v>6820</v>
      </c>
      <c r="W44" s="2026"/>
      <c r="X44" s="2026"/>
      <c r="Y44" s="2027"/>
      <c r="AA44" s="3277"/>
      <c r="AB44" s="2833" t="str">
        <f>IF(ISBLANK(AC44),"",LARGE(AB34:AB43,1)+1)</f>
        <v/>
      </c>
      <c r="AC44" s="2856"/>
      <c r="AD44" s="2856"/>
      <c r="AE44" s="2856"/>
      <c r="AF44" s="2856"/>
      <c r="AG44" s="2856"/>
      <c r="AH44" s="2833" t="str">
        <f>IF(ISBLANK(AI44),"",LARGE(AH34:AH43,1)+1)</f>
        <v/>
      </c>
      <c r="AI44" s="2026"/>
      <c r="AJ44" s="2026"/>
      <c r="AK44" s="2026"/>
      <c r="AL44" s="2027"/>
      <c r="AN44" s="1987"/>
      <c r="AO44" s="3298" t="s">
        <v>7296</v>
      </c>
      <c r="AP44" s="3299"/>
      <c r="AQ44" s="3300"/>
      <c r="AR44" s="2023"/>
    </row>
    <row r="45" spans="1:46" s="245" customFormat="1" ht="15" customHeight="1">
      <c r="A45" s="3538"/>
      <c r="B45" s="2064"/>
      <c r="C45" s="2065"/>
      <c r="D45" s="1845">
        <f t="shared" si="0"/>
        <v>0</v>
      </c>
      <c r="E45" s="2015"/>
      <c r="F45" s="2942" t="str">
        <f>IF(B17&lt;=0,0,IF(ISTEXT(B45),B45,IF(ISBLANK(B45),"",(B45/B17)*H16)))</f>
        <v/>
      </c>
      <c r="G45" s="2018"/>
      <c r="H45" s="1998"/>
      <c r="I45" s="1995">
        <f t="shared" si="14"/>
        <v>0</v>
      </c>
      <c r="J45" s="2006">
        <f>(D45/B17)*H16</f>
        <v>0</v>
      </c>
      <c r="K45" s="2007"/>
      <c r="L45" s="2008">
        <f t="shared" si="1"/>
        <v>0</v>
      </c>
      <c r="N45" s="3263"/>
      <c r="O45" s="2833" t="str">
        <f>IF(ISBLANK(P45),"",LARGE(O34:O44,1)+1)</f>
        <v/>
      </c>
      <c r="P45" s="2856"/>
      <c r="Q45" s="2856"/>
      <c r="R45" s="2856"/>
      <c r="S45" s="2856"/>
      <c r="T45" s="2856"/>
      <c r="U45" s="2833" t="str">
        <f>IF(ISBLANK(V45),"",LARGE(U34:U44,1)+1)</f>
        <v/>
      </c>
      <c r="V45" s="2026"/>
      <c r="W45" s="2026"/>
      <c r="X45" s="2026"/>
      <c r="Y45" s="2027"/>
      <c r="AA45" s="3263"/>
      <c r="AB45" s="2833" t="str">
        <f>IF(ISBLANK(AC45),"",LARGE(AB34:AB44,1)+1)</f>
        <v/>
      </c>
      <c r="AC45" s="2856"/>
      <c r="AD45" s="2856"/>
      <c r="AE45" s="2856"/>
      <c r="AF45" s="2856"/>
      <c r="AG45" s="2856"/>
      <c r="AH45" s="2833" t="str">
        <f>IF(ISBLANK(AI45),"",LARGE(AH34:AH44,1)+1)</f>
        <v/>
      </c>
      <c r="AI45" s="2026"/>
      <c r="AJ45" s="2026"/>
      <c r="AK45" s="2026"/>
      <c r="AL45" s="2027"/>
      <c r="AN45" s="1987"/>
      <c r="AO45" s="3298"/>
      <c r="AP45" s="3299"/>
      <c r="AQ45" s="3300"/>
      <c r="AR45" s="1978"/>
      <c r="AT45" s="72"/>
    </row>
    <row r="46" spans="1:46" s="245" customFormat="1" ht="15" customHeight="1">
      <c r="A46" s="3538"/>
      <c r="B46" s="1944" t="s">
        <v>6805</v>
      </c>
      <c r="C46" s="1945">
        <f>SUM(D21:D45)</f>
        <v>2.8949999999999991</v>
      </c>
      <c r="D46" s="1945"/>
      <c r="E46" s="1946"/>
      <c r="F46" s="1946"/>
      <c r="G46" s="1946"/>
      <c r="H46" s="2092">
        <f>J46-I46</f>
        <v>1.1079999999999979</v>
      </c>
      <c r="I46" s="2085">
        <f>SUM(I21:I45)</f>
        <v>4.6820000000000004</v>
      </c>
      <c r="J46" s="2086">
        <f>SUM(J21:J45)</f>
        <v>5.7899999999999983</v>
      </c>
      <c r="K46" s="1992"/>
      <c r="L46" s="1993"/>
      <c r="N46" s="3263"/>
      <c r="O46" s="2837" t="str">
        <f>IF(ISBLANK(P46),"",LARGE(O34:O45,1)+1)</f>
        <v/>
      </c>
      <c r="P46" s="2856"/>
      <c r="Q46" s="2856"/>
      <c r="R46" s="2856"/>
      <c r="S46" s="2856"/>
      <c r="T46" s="2856"/>
      <c r="U46" s="2837" t="str">
        <f>IF(ISBLANK(V46),"",LARGE(U34:U45,1)+1)</f>
        <v/>
      </c>
      <c r="V46" s="2026"/>
      <c r="W46" s="2026"/>
      <c r="X46" s="2026"/>
      <c r="Y46" s="2110" t="s">
        <v>6839</v>
      </c>
      <c r="AA46" s="3263"/>
      <c r="AB46" s="2858" t="str">
        <f>IF(ISBLANK(AC46),"",LARGE(AB34:AB45,1)+1)</f>
        <v/>
      </c>
      <c r="AC46" s="2026"/>
      <c r="AD46" s="2026"/>
      <c r="AE46" s="2026"/>
      <c r="AF46" s="2026"/>
      <c r="AG46" s="2026"/>
      <c r="AH46" s="2858" t="str">
        <f>IF(ISBLANK(AI46),"",LARGE(AH34:AH45,1)+1)</f>
        <v/>
      </c>
      <c r="AI46" s="2026"/>
      <c r="AJ46" s="2026"/>
      <c r="AK46" s="2026"/>
      <c r="AL46" s="2110" t="s">
        <v>6839</v>
      </c>
      <c r="AN46" s="1987"/>
      <c r="AO46" s="3271" t="s">
        <v>6813</v>
      </c>
      <c r="AP46" s="3272"/>
      <c r="AQ46" s="3273"/>
      <c r="AR46" s="1978"/>
    </row>
    <row r="47" spans="1:46" s="245" customFormat="1" ht="15" customHeight="1">
      <c r="A47" s="3538"/>
      <c r="B47" s="2730"/>
      <c r="C47" s="2730"/>
      <c r="D47" s="2730"/>
      <c r="E47" s="2730"/>
      <c r="F47" s="2730"/>
      <c r="G47" s="1916"/>
      <c r="H47" s="1916"/>
      <c r="I47" s="1916"/>
      <c r="J47" s="1916"/>
      <c r="K47" s="1916"/>
      <c r="L47" s="2731" t="s">
        <v>6807</v>
      </c>
      <c r="N47" s="3277"/>
      <c r="O47" s="3183" t="s">
        <v>7290</v>
      </c>
      <c r="P47" s="3183"/>
      <c r="Q47" s="3183"/>
      <c r="R47" s="3183"/>
      <c r="S47" s="3184" t="s">
        <v>7294</v>
      </c>
      <c r="T47" s="3184"/>
      <c r="U47" s="3155"/>
      <c r="V47" s="2902" t="s">
        <v>7292</v>
      </c>
      <c r="W47" s="3155"/>
      <c r="X47" s="2902" t="s">
        <v>7293</v>
      </c>
      <c r="Y47" s="2063"/>
      <c r="AA47" s="3277"/>
      <c r="AB47" s="3154" t="s">
        <v>7290</v>
      </c>
      <c r="AC47" s="3154"/>
      <c r="AD47" s="3154"/>
      <c r="AE47" s="3154"/>
      <c r="AF47" s="3156" t="s">
        <v>7294</v>
      </c>
      <c r="AG47" s="3156"/>
      <c r="AH47" s="3155"/>
      <c r="AI47" s="3157" t="s">
        <v>7292</v>
      </c>
      <c r="AJ47" s="3155"/>
      <c r="AK47" s="3157" t="s">
        <v>7293</v>
      </c>
      <c r="AL47" s="3158"/>
      <c r="AN47" s="1987"/>
      <c r="AO47" s="3271"/>
      <c r="AP47" s="3272"/>
      <c r="AQ47" s="3273"/>
      <c r="AR47" s="1978"/>
    </row>
    <row r="48" spans="1:46" s="245" customFormat="1" ht="15" customHeight="1">
      <c r="A48" s="3538"/>
      <c r="B48" s="3175">
        <v>3.472222222222222E-3</v>
      </c>
      <c r="C48" s="3176" t="s">
        <v>7287</v>
      </c>
      <c r="D48" s="3177"/>
      <c r="E48" s="3178"/>
      <c r="F48" s="3177" t="s">
        <v>7288</v>
      </c>
      <c r="G48" s="3179">
        <v>1.0416666666666666E-2</v>
      </c>
      <c r="H48" s="3176"/>
      <c r="I48" s="3177" t="s">
        <v>7289</v>
      </c>
      <c r="J48" s="3180">
        <v>2.0833333333333332E-2</v>
      </c>
      <c r="K48" s="3181" t="s">
        <v>378</v>
      </c>
      <c r="L48" s="3182">
        <f>B48+G48+J48</f>
        <v>3.4722222222222224E-2</v>
      </c>
      <c r="N48" s="3263"/>
      <c r="O48" s="2107" t="str">
        <f>IF(ISBLANK(P48),"",LARGE(O36:O47,1)+1)</f>
        <v/>
      </c>
      <c r="P48" s="2108"/>
      <c r="Q48" s="2108"/>
      <c r="R48" s="2108"/>
      <c r="S48" s="2108"/>
      <c r="T48" s="2108"/>
      <c r="U48" s="1296"/>
      <c r="V48" s="2108"/>
      <c r="W48" s="2108"/>
      <c r="X48" s="2108"/>
      <c r="Y48" s="2000" t="s">
        <v>6802</v>
      </c>
      <c r="AA48" s="3263"/>
      <c r="AB48" s="2107" t="str">
        <f>IF(ISBLANK(AC48),"",LARGE(AB36:AB47,1)+1)</f>
        <v/>
      </c>
      <c r="AC48" s="2108"/>
      <c r="AD48" s="2108"/>
      <c r="AE48" s="2108"/>
      <c r="AF48" s="2108"/>
      <c r="AG48" s="2108"/>
      <c r="AH48" s="1296"/>
      <c r="AI48" s="2108"/>
      <c r="AJ48" s="2108"/>
      <c r="AK48" s="2108"/>
      <c r="AL48" s="2000" t="s">
        <v>6802</v>
      </c>
      <c r="AN48" s="1987"/>
      <c r="AO48" s="3208" t="s">
        <v>6806</v>
      </c>
      <c r="AP48" s="1982"/>
      <c r="AQ48" s="3209"/>
      <c r="AR48" s="1989"/>
    </row>
    <row r="49" spans="1:46" s="245" customFormat="1" ht="15" customHeight="1">
      <c r="A49" s="3538"/>
      <c r="B49" s="2066">
        <v>0</v>
      </c>
      <c r="C49" s="2067" t="s">
        <v>338</v>
      </c>
      <c r="D49" s="2067"/>
      <c r="E49" s="2068"/>
      <c r="F49" s="2068"/>
      <c r="G49" s="2068"/>
      <c r="H49" s="2069">
        <f>MAX(B49:B66)</f>
        <v>12</v>
      </c>
      <c r="I49" s="3174"/>
      <c r="J49" s="2068"/>
      <c r="K49" s="3172" t="s">
        <v>6799</v>
      </c>
      <c r="L49" s="3173" t="s">
        <v>6797</v>
      </c>
      <c r="N49" s="3263"/>
      <c r="O49" s="2107"/>
      <c r="P49" s="2108"/>
      <c r="Q49" s="2108"/>
      <c r="R49" s="2108"/>
      <c r="S49" s="2108"/>
      <c r="T49" s="2108"/>
      <c r="U49" s="1296"/>
      <c r="V49" s="2108"/>
      <c r="W49" s="2108"/>
      <c r="X49" s="2108"/>
      <c r="Y49" s="2000" t="s">
        <v>6800</v>
      </c>
      <c r="AA49" s="3263"/>
      <c r="AB49" s="2107"/>
      <c r="AC49" s="2108"/>
      <c r="AD49" s="2108"/>
      <c r="AE49" s="2108"/>
      <c r="AF49" s="2108"/>
      <c r="AG49" s="2108"/>
      <c r="AH49" s="1296"/>
      <c r="AI49" s="2108"/>
      <c r="AJ49" s="2108"/>
      <c r="AK49" s="2108"/>
      <c r="AL49" s="2000" t="s">
        <v>6800</v>
      </c>
      <c r="AN49" s="1987"/>
      <c r="AO49" s="3274" t="s">
        <v>6814</v>
      </c>
      <c r="AP49" s="3275"/>
      <c r="AQ49" s="3276"/>
      <c r="AR49" s="1989"/>
    </row>
    <row r="50" spans="1:46" s="245" customFormat="1" ht="15" customHeight="1" thickBot="1">
      <c r="A50" s="3538"/>
      <c r="B50" s="2025">
        <f>IF(ISBLANK(C50),"",LARGE(B49:B49,1)+1)</f>
        <v>1</v>
      </c>
      <c r="C50" s="2855" t="s">
        <v>363</v>
      </c>
      <c r="D50" s="2026"/>
      <c r="E50" s="2026"/>
      <c r="F50" s="2026"/>
      <c r="G50" s="2026"/>
      <c r="H50" s="2025" t="str">
        <f>IF(ISBLANK(I50),"",LARGE(H49:H49,1)+1)</f>
        <v/>
      </c>
      <c r="I50" s="2026"/>
      <c r="J50" s="2026"/>
      <c r="K50" s="2026"/>
      <c r="L50" s="2027"/>
      <c r="N50" s="3264"/>
      <c r="O50" s="1972">
        <v>7</v>
      </c>
      <c r="P50" s="1972">
        <v>7</v>
      </c>
      <c r="Q50" s="1972">
        <v>0.67</v>
      </c>
      <c r="R50" s="1972">
        <v>21</v>
      </c>
      <c r="S50" s="1972">
        <v>5</v>
      </c>
      <c r="T50" s="1972">
        <v>7</v>
      </c>
      <c r="U50" s="1972">
        <v>10</v>
      </c>
      <c r="V50" s="1972">
        <v>10</v>
      </c>
      <c r="W50" s="1972">
        <v>10</v>
      </c>
      <c r="X50" s="1972">
        <v>10</v>
      </c>
      <c r="Y50" s="1973">
        <v>10</v>
      </c>
      <c r="AA50" s="3264"/>
      <c r="AB50" s="1972">
        <v>7</v>
      </c>
      <c r="AC50" s="1972">
        <v>7</v>
      </c>
      <c r="AD50" s="1972">
        <v>0.67</v>
      </c>
      <c r="AE50" s="1972">
        <v>21</v>
      </c>
      <c r="AF50" s="1972">
        <v>5</v>
      </c>
      <c r="AG50" s="1972">
        <v>7</v>
      </c>
      <c r="AH50" s="1972">
        <v>10</v>
      </c>
      <c r="AI50" s="1972">
        <v>10</v>
      </c>
      <c r="AJ50" s="1972">
        <v>10</v>
      </c>
      <c r="AK50" s="1972">
        <v>10</v>
      </c>
      <c r="AL50" s="1973">
        <v>10</v>
      </c>
      <c r="AN50" s="1987"/>
      <c r="AO50" s="3274"/>
      <c r="AP50" s="3275"/>
      <c r="AQ50" s="3276"/>
      <c r="AR50" s="1989"/>
      <c r="AS50" s="72"/>
    </row>
    <row r="51" spans="1:46" s="245" customFormat="1" ht="15" customHeight="1" thickBot="1">
      <c r="A51" s="3538"/>
      <c r="B51" s="2025">
        <f>IF(ISBLANK(C51),"",LARGE(B49:B50,1)+1)</f>
        <v>2</v>
      </c>
      <c r="C51" s="2829" t="s">
        <v>364</v>
      </c>
      <c r="D51" s="2827"/>
      <c r="E51" s="2827"/>
      <c r="F51" s="2026"/>
      <c r="G51" s="2026"/>
      <c r="H51" s="2025">
        <f>IF(ISBLANK(I51),"",LARGE(H49:H50,1)+1)</f>
        <v>13</v>
      </c>
      <c r="I51" s="2026" t="s">
        <v>6820</v>
      </c>
      <c r="J51" s="2026"/>
      <c r="K51" s="2026"/>
      <c r="L51" s="2027"/>
      <c r="N51" s="2824"/>
      <c r="O51" s="1567"/>
      <c r="P51" s="1567"/>
      <c r="Q51" s="2344"/>
      <c r="R51" s="1567"/>
      <c r="S51" s="1567"/>
      <c r="T51" s="1567"/>
      <c r="U51" s="1567"/>
      <c r="V51" s="1567"/>
      <c r="W51" s="1567"/>
      <c r="X51" s="1567"/>
      <c r="Y51" s="1567"/>
      <c r="AA51" s="2824"/>
      <c r="AB51" s="1567"/>
      <c r="AC51" s="1567"/>
      <c r="AD51" s="2344"/>
      <c r="AE51" s="1567"/>
      <c r="AF51" s="1567"/>
      <c r="AG51" s="1567"/>
      <c r="AH51" s="1567"/>
      <c r="AI51" s="1567"/>
      <c r="AJ51" s="1567"/>
      <c r="AK51" s="1567"/>
      <c r="AL51" s="1567"/>
      <c r="AN51" s="1987"/>
      <c r="AO51" s="3274"/>
      <c r="AP51" s="3275"/>
      <c r="AQ51" s="3276"/>
      <c r="AR51" s="1989"/>
    </row>
    <row r="52" spans="1:46" s="245" customFormat="1" ht="15" customHeight="1">
      <c r="A52" s="3538"/>
      <c r="B52" s="2025">
        <f>IF(ISBLANK(C52),"",LARGE(B49:B51,1)+1)</f>
        <v>3</v>
      </c>
      <c r="C52" s="2829" t="s">
        <v>365</v>
      </c>
      <c r="D52" s="2827"/>
      <c r="E52" s="2827"/>
      <c r="F52" s="2026"/>
      <c r="G52" s="2026"/>
      <c r="H52" s="2025" t="str">
        <f>IF(ISBLANK(I52),"",LARGE(H49:H51,1)+1)</f>
        <v/>
      </c>
      <c r="I52" s="2026"/>
      <c r="J52" s="2026" t="s">
        <v>6989</v>
      </c>
      <c r="K52" s="2026"/>
      <c r="L52" s="2027"/>
      <c r="N52" s="3266" t="s">
        <v>62</v>
      </c>
      <c r="O52" s="3238" t="s">
        <v>7241</v>
      </c>
      <c r="P52" s="3238"/>
      <c r="Q52" s="3238"/>
      <c r="R52" s="3238"/>
      <c r="S52" s="3238"/>
      <c r="T52" s="3238"/>
      <c r="U52" s="3238"/>
      <c r="V52" s="3238"/>
      <c r="W52" s="3238"/>
      <c r="X52" s="3238"/>
      <c r="Y52" s="3240" t="s">
        <v>6977</v>
      </c>
      <c r="AA52" s="3266" t="s">
        <v>62</v>
      </c>
      <c r="AB52" s="3238" t="s">
        <v>7102</v>
      </c>
      <c r="AC52" s="3238"/>
      <c r="AD52" s="3238"/>
      <c r="AE52" s="3238"/>
      <c r="AF52" s="3238"/>
      <c r="AG52" s="3238"/>
      <c r="AH52" s="3238"/>
      <c r="AI52" s="3238"/>
      <c r="AJ52" s="3238"/>
      <c r="AK52" s="3238"/>
      <c r="AL52" s="3240" t="s">
        <v>6978</v>
      </c>
      <c r="AN52" s="1987"/>
      <c r="AO52" s="3274"/>
      <c r="AP52" s="3275"/>
      <c r="AQ52" s="3276"/>
      <c r="AR52" s="1989"/>
    </row>
    <row r="53" spans="1:46" s="245" customFormat="1" ht="15" customHeight="1">
      <c r="A53" s="3538"/>
      <c r="B53" s="2025">
        <f>IF(ISBLANK(C53),"",LARGE(B49:B52,1)+1)</f>
        <v>4</v>
      </c>
      <c r="C53" s="2829" t="s">
        <v>366</v>
      </c>
      <c r="D53" s="2827"/>
      <c r="E53" s="2827"/>
      <c r="F53" s="2026"/>
      <c r="G53" s="2026"/>
      <c r="H53" s="2025" t="str">
        <f>IF(ISBLANK(I53),"",LARGE(H49:H52,1)+1)</f>
        <v/>
      </c>
      <c r="I53" s="2026"/>
      <c r="J53" s="2026"/>
      <c r="K53" s="2026"/>
      <c r="L53" s="2027"/>
      <c r="N53" s="3446"/>
      <c r="O53" s="3239"/>
      <c r="P53" s="3239"/>
      <c r="Q53" s="3239"/>
      <c r="R53" s="3239"/>
      <c r="S53" s="3239"/>
      <c r="T53" s="3239"/>
      <c r="U53" s="3239"/>
      <c r="V53" s="3239"/>
      <c r="W53" s="3239"/>
      <c r="X53" s="3239"/>
      <c r="Y53" s="3325"/>
      <c r="AA53" s="3446"/>
      <c r="AB53" s="3239"/>
      <c r="AC53" s="3239"/>
      <c r="AD53" s="3239"/>
      <c r="AE53" s="3239"/>
      <c r="AF53" s="3239"/>
      <c r="AG53" s="3239"/>
      <c r="AH53" s="3239"/>
      <c r="AI53" s="3239"/>
      <c r="AJ53" s="3239"/>
      <c r="AK53" s="3239"/>
      <c r="AL53" s="3325"/>
      <c r="AN53" s="1987"/>
      <c r="AO53" s="3301" t="s">
        <v>6815</v>
      </c>
      <c r="AP53" s="3302"/>
      <c r="AQ53" s="3303"/>
      <c r="AR53" s="1989"/>
    </row>
    <row r="54" spans="1:46" s="245" customFormat="1" ht="15" customHeight="1">
      <c r="A54" s="3538"/>
      <c r="B54" s="2025">
        <f>IF(ISBLANK(C54),"",LARGE(B49:B53,1)+1)</f>
        <v>5</v>
      </c>
      <c r="C54" s="2829" t="s">
        <v>367</v>
      </c>
      <c r="D54" s="2827"/>
      <c r="E54" s="2832"/>
      <c r="F54" s="2026"/>
      <c r="G54" s="2026"/>
      <c r="H54" s="2025" t="str">
        <f>IF(ISBLANK(I54),"",LARGE(H49:H53,1)+1)</f>
        <v/>
      </c>
      <c r="I54" s="2026"/>
      <c r="J54" s="2026"/>
      <c r="K54" s="2026"/>
      <c r="L54" s="2027"/>
      <c r="N54" s="3536" t="str">
        <f>O52</f>
        <v>RAGOUT DE BŒUF BOURGUIGNONNE matériels</v>
      </c>
      <c r="O54" s="1924" t="s">
        <v>6748</v>
      </c>
      <c r="P54" s="1994" t="s">
        <v>351</v>
      </c>
      <c r="Q54" s="1925"/>
      <c r="R54" s="1925"/>
      <c r="S54" s="1925"/>
      <c r="T54" s="1926"/>
      <c r="U54" s="2877" t="s">
        <v>6808</v>
      </c>
      <c r="V54" s="2878"/>
      <c r="W54" s="1914"/>
      <c r="X54" s="3279" t="s">
        <v>6963</v>
      </c>
      <c r="Y54" s="3280"/>
      <c r="AA54" s="3536" t="str">
        <f>AB52</f>
        <v>RAGOUT DE BŒUF A LA BOURGUIGNONNE matériels</v>
      </c>
      <c r="AB54" s="1924" t="s">
        <v>6748</v>
      </c>
      <c r="AC54" s="1994" t="s">
        <v>351</v>
      </c>
      <c r="AD54" s="1925"/>
      <c r="AE54" s="1925"/>
      <c r="AF54" s="1925"/>
      <c r="AG54" s="1926"/>
      <c r="AH54" s="2877" t="s">
        <v>6808</v>
      </c>
      <c r="AI54" s="2878"/>
      <c r="AJ54" s="1914"/>
      <c r="AK54" s="3279" t="s">
        <v>6963</v>
      </c>
      <c r="AL54" s="3280"/>
      <c r="AN54" s="1987"/>
      <c r="AO54" s="3301"/>
      <c r="AP54" s="3302"/>
      <c r="AQ54" s="3303"/>
      <c r="AR54" s="1989"/>
    </row>
    <row r="55" spans="1:46" s="245" customFormat="1" ht="15" customHeight="1">
      <c r="A55" s="3538"/>
      <c r="B55" s="2025">
        <f>IF(ISBLANK(C55),"",LARGE(B49:B54,1)+1)</f>
        <v>6</v>
      </c>
      <c r="C55" s="2829" t="s">
        <v>368</v>
      </c>
      <c r="D55" s="2827"/>
      <c r="E55" s="2827"/>
      <c r="F55" s="2026"/>
      <c r="G55" s="2026"/>
      <c r="H55" s="2025" t="str">
        <f>IF(ISBLANK(I55),"",LARGE(H49:H54,1)+1)</f>
        <v/>
      </c>
      <c r="I55" s="2026"/>
      <c r="J55" s="2026"/>
      <c r="K55" s="2026"/>
      <c r="L55" s="2027"/>
      <c r="N55" s="3536"/>
      <c r="O55" s="1927" t="s">
        <v>6806</v>
      </c>
      <c r="P55" s="1928"/>
      <c r="Q55" s="1928"/>
      <c r="R55" s="1914"/>
      <c r="S55" s="1914"/>
      <c r="T55" s="1977"/>
      <c r="U55" s="3252">
        <v>100</v>
      </c>
      <c r="V55" s="3572" t="str">
        <f>P56</f>
        <v>Portions Adulte</v>
      </c>
      <c r="W55" s="3572"/>
      <c r="X55" s="3279"/>
      <c r="Y55" s="3280"/>
      <c r="AA55" s="3536"/>
      <c r="AB55" s="1927" t="s">
        <v>6806</v>
      </c>
      <c r="AC55" s="1928"/>
      <c r="AD55" s="1928"/>
      <c r="AE55" s="1914"/>
      <c r="AF55" s="1914"/>
      <c r="AG55" s="1977"/>
      <c r="AH55" s="3252">
        <v>100</v>
      </c>
      <c r="AI55" s="3572" t="str">
        <f>AC56</f>
        <v>Portions Adulte</v>
      </c>
      <c r="AJ55" s="3572"/>
      <c r="AK55" s="3279"/>
      <c r="AL55" s="3280"/>
      <c r="AN55" s="1987"/>
      <c r="AO55" s="3301"/>
      <c r="AP55" s="3302"/>
      <c r="AQ55" s="3303"/>
    </row>
    <row r="56" spans="1:46" s="245" customFormat="1" ht="15" customHeight="1">
      <c r="A56" s="3538"/>
      <c r="B56" s="2025">
        <f>IF(ISBLANK(C56),"",LARGE(B49:B55,1)+1)</f>
        <v>7</v>
      </c>
      <c r="C56" s="2829" t="s">
        <v>369</v>
      </c>
      <c r="D56" s="2827"/>
      <c r="E56" s="2827"/>
      <c r="F56" s="2026"/>
      <c r="G56" s="2026"/>
      <c r="H56" s="2025" t="str">
        <f>IF(ISBLANK(I56),"",LARGE(H49:H55,1)+1)</f>
        <v/>
      </c>
      <c r="I56" s="2026"/>
      <c r="J56" s="2026"/>
      <c r="K56" s="2026"/>
      <c r="L56" s="2027"/>
      <c r="N56" s="3536"/>
      <c r="O56" s="2922">
        <v>10</v>
      </c>
      <c r="P56" s="1929" t="s">
        <v>6801</v>
      </c>
      <c r="Q56" s="1929"/>
      <c r="R56" s="1930"/>
      <c r="S56" s="1931"/>
      <c r="T56" s="1977"/>
      <c r="U56" s="3252"/>
      <c r="V56" s="3572"/>
      <c r="W56" s="3572"/>
      <c r="X56" s="3574"/>
      <c r="Y56" s="3575"/>
      <c r="AA56" s="3536"/>
      <c r="AB56" s="2922">
        <v>10</v>
      </c>
      <c r="AC56" s="1929" t="s">
        <v>6801</v>
      </c>
      <c r="AD56" s="1929"/>
      <c r="AE56" s="1930"/>
      <c r="AF56" s="1931"/>
      <c r="AG56" s="1977"/>
      <c r="AH56" s="3252"/>
      <c r="AI56" s="3572"/>
      <c r="AJ56" s="3572"/>
      <c r="AK56" s="3574"/>
      <c r="AL56" s="3575"/>
      <c r="AN56" s="1987"/>
      <c r="AO56" s="3301"/>
      <c r="AP56" s="3302"/>
      <c r="AQ56" s="3303"/>
      <c r="AR56" s="2024"/>
    </row>
    <row r="57" spans="1:46" s="245" customFormat="1" ht="15" customHeight="1">
      <c r="A57" s="3538"/>
      <c r="B57" s="2025">
        <f>IF(ISBLANK(C57),"",LARGE(B49:B56,1)+1)</f>
        <v>8</v>
      </c>
      <c r="C57" s="2829" t="s">
        <v>370</v>
      </c>
      <c r="D57" s="2827"/>
      <c r="E57" s="2827"/>
      <c r="F57" s="2026"/>
      <c r="G57" s="2026"/>
      <c r="H57" s="2025" t="str">
        <f>IF(ISBLANK(I57),"",LARGE(H49:H56,1)+1)</f>
        <v/>
      </c>
      <c r="I57" s="2026"/>
      <c r="J57" s="2026"/>
      <c r="K57" s="2026"/>
      <c r="L57" s="2027"/>
      <c r="N57" s="3536"/>
      <c r="O57" s="2923" t="s">
        <v>7042</v>
      </c>
      <c r="P57" s="2001"/>
      <c r="Q57" s="1932"/>
      <c r="R57" s="2936"/>
      <c r="S57" s="1933"/>
      <c r="T57" s="2925" t="s">
        <v>7043</v>
      </c>
      <c r="U57" s="2926">
        <f>(O58/O56)*U55</f>
        <v>13.999999999999998</v>
      </c>
      <c r="V57" s="2937" t="str">
        <f>P58</f>
        <v>de bœuf</v>
      </c>
      <c r="W57"/>
      <c r="X57" s="2940">
        <f>U55</f>
        <v>100</v>
      </c>
      <c r="Y57" s="3594" t="str">
        <f>V55</f>
        <v>Portions Adulte</v>
      </c>
      <c r="AA57" s="3536"/>
      <c r="AB57" s="2923" t="s">
        <v>7042</v>
      </c>
      <c r="AC57" s="2001"/>
      <c r="AD57" s="1932"/>
      <c r="AE57" s="2936"/>
      <c r="AF57" s="1933"/>
      <c r="AG57" s="2925" t="s">
        <v>7043</v>
      </c>
      <c r="AH57" s="2926">
        <f>(AB58/AB56)*AH55</f>
        <v>13.999999999999998</v>
      </c>
      <c r="AI57" s="2937" t="str">
        <f>AC58</f>
        <v>de bœuf</v>
      </c>
      <c r="AJ57" s="2336"/>
      <c r="AK57" s="2940">
        <f>AH55</f>
        <v>100</v>
      </c>
      <c r="AL57" s="3594" t="str">
        <f>AI55</f>
        <v>Portions Adulte</v>
      </c>
      <c r="AN57" s="1987"/>
      <c r="AO57" s="3186">
        <v>100</v>
      </c>
      <c r="AP57" s="1929" t="s">
        <v>6801</v>
      </c>
      <c r="AQ57" s="3187"/>
      <c r="AR57" s="1978"/>
    </row>
    <row r="58" spans="1:46" s="245" customFormat="1" ht="15" customHeight="1">
      <c r="A58" s="3538"/>
      <c r="B58" s="2025">
        <f>IF(ISBLANK(C58),"",LARGE(B49:B57,1)+1)</f>
        <v>9</v>
      </c>
      <c r="C58" s="2829" t="s">
        <v>371</v>
      </c>
      <c r="D58" s="2827"/>
      <c r="E58" s="2832"/>
      <c r="F58" s="2026"/>
      <c r="G58" s="2026"/>
      <c r="H58" s="2025" t="str">
        <f>IF(ISBLANK(I58),"",LARGE(H49:H57,1)+1)</f>
        <v/>
      </c>
      <c r="I58" s="2026"/>
      <c r="J58" s="2026"/>
      <c r="K58" s="2026"/>
      <c r="L58" s="2027"/>
      <c r="N58" s="3536"/>
      <c r="O58" s="2924">
        <v>1.4</v>
      </c>
      <c r="P58" s="2921" t="s">
        <v>7041</v>
      </c>
      <c r="Q58" s="1932"/>
      <c r="R58" s="3009" t="s">
        <v>7112</v>
      </c>
      <c r="S58" s="2336"/>
      <c r="T58" s="2337"/>
      <c r="U58" s="2337"/>
      <c r="V58" s="2337"/>
      <c r="W58" s="2337"/>
      <c r="X58" s="2920"/>
      <c r="Y58" s="3594"/>
      <c r="AA58" s="3536"/>
      <c r="AB58" s="2924">
        <v>1.4</v>
      </c>
      <c r="AC58" s="2921" t="s">
        <v>7041</v>
      </c>
      <c r="AD58" s="1932"/>
      <c r="AE58" s="3009" t="s">
        <v>7112</v>
      </c>
      <c r="AF58" s="2336"/>
      <c r="AG58" s="2337"/>
      <c r="AH58" s="2337"/>
      <c r="AI58" s="2337"/>
      <c r="AJ58" s="2337"/>
      <c r="AK58" s="2920"/>
      <c r="AL58" s="3594"/>
      <c r="AN58" s="1987"/>
      <c r="AO58" s="3188">
        <v>2.5</v>
      </c>
      <c r="AP58" s="1929" t="s">
        <v>7297</v>
      </c>
      <c r="AQ58" s="3187"/>
      <c r="AR58" s="1978"/>
    </row>
    <row r="59" spans="1:46" s="245" customFormat="1" ht="15" customHeight="1">
      <c r="A59" s="3538"/>
      <c r="B59" s="2025">
        <f>IF(ISBLANK(C59),"",LARGE(B49:B58,1)+1)</f>
        <v>10</v>
      </c>
      <c r="C59" s="2829" t="s">
        <v>372</v>
      </c>
      <c r="D59" s="2827"/>
      <c r="E59" s="2827"/>
      <c r="F59" s="2026"/>
      <c r="G59" s="2026"/>
      <c r="H59" s="2025" t="str">
        <f>IF(ISBLANK(I59),"",LARGE(H49:H58,1)+1)</f>
        <v/>
      </c>
      <c r="I59" s="2026"/>
      <c r="J59" s="2026"/>
      <c r="K59" s="2026"/>
      <c r="L59" s="2027"/>
      <c r="N59" s="3536"/>
      <c r="O59" s="3559" t="s">
        <v>128</v>
      </c>
      <c r="P59" s="3559"/>
      <c r="Q59" s="3559"/>
      <c r="R59" s="3559"/>
      <c r="S59" s="3561">
        <v>3.125E-2</v>
      </c>
      <c r="T59" s="3561"/>
      <c r="U59" s="3559" t="s">
        <v>129</v>
      </c>
      <c r="V59" s="3559"/>
      <c r="W59" s="3563">
        <v>0.125</v>
      </c>
      <c r="X59" s="3559" t="s">
        <v>378</v>
      </c>
      <c r="Y59" s="3565">
        <f>W59+S59</f>
        <v>0.15625</v>
      </c>
      <c r="AA59" s="3536"/>
      <c r="AB59" s="3559" t="s">
        <v>128</v>
      </c>
      <c r="AC59" s="3559"/>
      <c r="AD59" s="3559"/>
      <c r="AE59" s="3559"/>
      <c r="AF59" s="3561">
        <v>3.125E-2</v>
      </c>
      <c r="AG59" s="3561"/>
      <c r="AH59" s="3559" t="s">
        <v>129</v>
      </c>
      <c r="AI59" s="3559"/>
      <c r="AJ59" s="3563">
        <v>0.125</v>
      </c>
      <c r="AK59" s="3559" t="s">
        <v>378</v>
      </c>
      <c r="AL59" s="3565">
        <f>AJ59+AF59</f>
        <v>0.15625</v>
      </c>
      <c r="AN59" s="1987"/>
      <c r="AO59" s="3212" t="s">
        <v>6808</v>
      </c>
      <c r="AP59" s="1983"/>
      <c r="AQ59" s="3213"/>
      <c r="AR59" s="1978"/>
    </row>
    <row r="60" spans="1:46" s="245" customFormat="1" ht="15" customHeight="1">
      <c r="A60" s="3538"/>
      <c r="B60" s="2025">
        <f>IF(ISBLANK(C60),"",LARGE(B49:B59,1)+1)</f>
        <v>11</v>
      </c>
      <c r="C60" s="2829" t="s">
        <v>373</v>
      </c>
      <c r="D60" s="2026"/>
      <c r="E60" s="2026"/>
      <c r="F60" s="2026"/>
      <c r="G60" s="2026"/>
      <c r="H60" s="2025" t="str">
        <f>IF(ISBLANK(I60),"",LARGE(H49:H59,1)+1)</f>
        <v/>
      </c>
      <c r="I60" s="2026"/>
      <c r="J60" s="2026"/>
      <c r="K60" s="2026"/>
      <c r="L60" s="2027"/>
      <c r="N60" s="3536"/>
      <c r="O60" s="3559"/>
      <c r="P60" s="3559"/>
      <c r="Q60" s="3559"/>
      <c r="R60" s="3559"/>
      <c r="S60" s="3561"/>
      <c r="T60" s="3561"/>
      <c r="U60" s="3559"/>
      <c r="V60" s="3559"/>
      <c r="W60" s="3563"/>
      <c r="X60" s="3559"/>
      <c r="Y60" s="3565"/>
      <c r="AA60" s="3536"/>
      <c r="AB60" s="3559"/>
      <c r="AC60" s="3559"/>
      <c r="AD60" s="3559"/>
      <c r="AE60" s="3559"/>
      <c r="AF60" s="3561"/>
      <c r="AG60" s="3561"/>
      <c r="AH60" s="3559"/>
      <c r="AI60" s="3559"/>
      <c r="AJ60" s="3563"/>
      <c r="AK60" s="3559"/>
      <c r="AL60" s="3565"/>
      <c r="AN60" s="1987"/>
      <c r="AO60" s="3189" t="s">
        <v>6756</v>
      </c>
      <c r="AP60" s="1977"/>
      <c r="AQ60" s="3190"/>
      <c r="AR60" s="1978"/>
    </row>
    <row r="61" spans="1:46" s="245" customFormat="1" ht="15" customHeight="1">
      <c r="A61" s="3538"/>
      <c r="B61" s="2025">
        <f>IF(ISBLANK(C61),"",LARGE(B49:B60,1)+1)</f>
        <v>12</v>
      </c>
      <c r="C61" s="2829" t="s">
        <v>6994</v>
      </c>
      <c r="D61" s="2026"/>
      <c r="E61" s="2026"/>
      <c r="F61" s="2026"/>
      <c r="G61" s="2026"/>
      <c r="H61" s="2025" t="str">
        <f>IF(ISBLANK(I61),"",LARGE(H49:H60,1)+1)</f>
        <v/>
      </c>
      <c r="I61" s="2026"/>
      <c r="J61" s="2026"/>
      <c r="K61" s="2026"/>
      <c r="L61" s="2027"/>
      <c r="N61" s="3536"/>
      <c r="O61" s="2935"/>
      <c r="P61" s="3584" t="s">
        <v>7084</v>
      </c>
      <c r="Q61" s="3584"/>
      <c r="R61" s="3584"/>
      <c r="S61" s="3584"/>
      <c r="T61" s="3584"/>
      <c r="U61" s="3584"/>
      <c r="V61" s="3584"/>
      <c r="W61" s="3584"/>
      <c r="X61" s="3584"/>
      <c r="Y61" s="3585"/>
      <c r="AA61" s="3536"/>
      <c r="AB61" s="2935"/>
      <c r="AC61" s="3584" t="s">
        <v>7085</v>
      </c>
      <c r="AD61" s="3584"/>
      <c r="AE61" s="3584"/>
      <c r="AF61" s="3584"/>
      <c r="AG61" s="3584"/>
      <c r="AH61" s="3584"/>
      <c r="AI61" s="3584"/>
      <c r="AJ61" s="3584"/>
      <c r="AK61" s="3584"/>
      <c r="AL61" s="3585"/>
      <c r="AN61" s="1987"/>
      <c r="AO61" s="3292" t="s">
        <v>7323</v>
      </c>
      <c r="AP61" s="3293"/>
      <c r="AQ61" s="3294"/>
      <c r="AR61" s="2023"/>
      <c r="AT61" s="72"/>
    </row>
    <row r="62" spans="1:46" s="245" customFormat="1" ht="15" customHeight="1">
      <c r="A62" s="3538"/>
      <c r="B62" s="2025" t="str">
        <f>IF(ISBLANK(C62),"",LARGE(B49:B61,1)+1)</f>
        <v/>
      </c>
      <c r="C62" s="2829"/>
      <c r="D62" s="2026"/>
      <c r="E62" s="2026" t="s">
        <v>6995</v>
      </c>
      <c r="F62" s="2026"/>
      <c r="G62" s="2026"/>
      <c r="H62" s="2025" t="str">
        <f>IF(ISBLANK(I62),"",LARGE(H49:H61,1)+1)</f>
        <v/>
      </c>
      <c r="I62" s="2026"/>
      <c r="J62" s="2026"/>
      <c r="K62" s="2026"/>
      <c r="L62" s="2027"/>
      <c r="N62" s="3536"/>
      <c r="O62" s="2892">
        <v>0</v>
      </c>
      <c r="P62" s="3586"/>
      <c r="Q62" s="3586"/>
      <c r="R62" s="3586"/>
      <c r="S62" s="3586"/>
      <c r="T62" s="3586"/>
      <c r="U62" s="3586"/>
      <c r="V62" s="3586"/>
      <c r="W62" s="3586"/>
      <c r="X62" s="3586"/>
      <c r="Y62" s="3587"/>
      <c r="AA62" s="3536"/>
      <c r="AB62" s="2892">
        <v>0</v>
      </c>
      <c r="AC62" s="3586"/>
      <c r="AD62" s="3586"/>
      <c r="AE62" s="3586"/>
      <c r="AF62" s="3586"/>
      <c r="AG62" s="3586"/>
      <c r="AH62" s="3586"/>
      <c r="AI62" s="3586"/>
      <c r="AJ62" s="3586"/>
      <c r="AK62" s="3586"/>
      <c r="AL62" s="3587"/>
      <c r="AN62" s="1987"/>
      <c r="AO62" s="3292"/>
      <c r="AP62" s="3293"/>
      <c r="AQ62" s="3294"/>
      <c r="AR62" s="2023"/>
      <c r="AT62" s="72"/>
    </row>
    <row r="63" spans="1:46" s="245" customFormat="1" ht="15" customHeight="1">
      <c r="A63" s="3538"/>
      <c r="B63" s="2025" t="str">
        <f>IF(ISBLANK(C63),"",LARGE(B49:B62,1)+1)</f>
        <v/>
      </c>
      <c r="C63" s="2829"/>
      <c r="D63" s="2026"/>
      <c r="E63" s="2026"/>
      <c r="F63" s="2026"/>
      <c r="G63" s="2026"/>
      <c r="H63" s="2025" t="str">
        <f>IF(ISBLANK(I63),"",LARGE(H49:H62,1)+1)</f>
        <v/>
      </c>
      <c r="I63" s="2026"/>
      <c r="J63" s="2026"/>
      <c r="K63" s="2026"/>
      <c r="L63" s="2027"/>
      <c r="N63" s="3536"/>
      <c r="O63" s="2836"/>
      <c r="P63" s="2929"/>
      <c r="Q63" s="2864"/>
      <c r="R63" s="2864"/>
      <c r="S63" s="2864"/>
      <c r="T63" s="2864"/>
      <c r="U63" s="2864"/>
      <c r="V63" s="2864"/>
      <c r="W63" s="2864"/>
      <c r="X63" s="2864"/>
      <c r="Y63" s="2930"/>
      <c r="AA63" s="3536"/>
      <c r="AB63" s="2948"/>
      <c r="AC63" s="2948"/>
      <c r="AD63" s="2948"/>
      <c r="AE63" s="2948"/>
      <c r="AF63" s="2948"/>
      <c r="AG63" s="2948"/>
      <c r="AH63" s="2948"/>
      <c r="AI63" s="2948"/>
      <c r="AJ63" s="2948"/>
      <c r="AK63" s="2948"/>
      <c r="AL63" s="2949"/>
      <c r="AN63" s="1987"/>
      <c r="AO63" s="3292"/>
      <c r="AP63" s="3293"/>
      <c r="AQ63" s="3294"/>
      <c r="AR63" s="1978"/>
    </row>
    <row r="64" spans="1:46" s="245" customFormat="1" ht="15" customHeight="1">
      <c r="A64" s="3538"/>
      <c r="B64" s="2025" t="str">
        <f>IF(ISBLANK(C64),"",LARGE(B49:B63,1)+1)</f>
        <v/>
      </c>
      <c r="C64" s="2829"/>
      <c r="D64" s="2026"/>
      <c r="E64" s="2026"/>
      <c r="F64" s="2026"/>
      <c r="G64" s="2026"/>
      <c r="H64" s="2025" t="str">
        <f>IF(ISBLANK(I64),"",LARGE(H49:H63,1)+1)</f>
        <v/>
      </c>
      <c r="I64" s="2026"/>
      <c r="J64" s="2026"/>
      <c r="K64" s="2026"/>
      <c r="L64" s="2027"/>
      <c r="N64" s="3536"/>
      <c r="O64" s="2833"/>
      <c r="P64" s="2859">
        <v>1</v>
      </c>
      <c r="Q64" s="2868" t="s">
        <v>7103</v>
      </c>
      <c r="R64" s="2868" t="s">
        <v>7108</v>
      </c>
      <c r="S64" s="2868"/>
      <c r="T64" s="2337"/>
      <c r="U64" s="2337"/>
      <c r="V64" s="2337"/>
      <c r="W64" s="2931" t="s">
        <v>7044</v>
      </c>
      <c r="X64" s="2932">
        <f>(P64/O56)*U55</f>
        <v>10</v>
      </c>
      <c r="Y64" s="2876"/>
      <c r="AA64" s="3536"/>
      <c r="AB64" s="2956"/>
      <c r="AC64" s="2974" t="s">
        <v>7086</v>
      </c>
      <c r="AD64" s="2957"/>
      <c r="AE64" s="2958"/>
      <c r="AF64" s="2951"/>
      <c r="AG64" s="3590" t="s">
        <v>7082</v>
      </c>
      <c r="AH64" s="3590"/>
      <c r="AI64" s="3590"/>
      <c r="AJ64" s="2975" t="s">
        <v>7044</v>
      </c>
      <c r="AK64" s="2950"/>
      <c r="AL64" s="2959"/>
      <c r="AN64" s="1987"/>
      <c r="AO64" s="3260" t="s">
        <v>6816</v>
      </c>
      <c r="AP64" s="3261"/>
      <c r="AQ64" s="3262"/>
      <c r="AR64" s="1978"/>
    </row>
    <row r="65" spans="1:45" s="245" customFormat="1" ht="15" customHeight="1">
      <c r="A65" s="3538"/>
      <c r="B65" s="2025" t="str">
        <f>IF(ISBLANK(C65),"",LARGE(B49:B64,1)+1)</f>
        <v/>
      </c>
      <c r="C65" s="2829"/>
      <c r="D65" s="2026"/>
      <c r="E65" s="2854"/>
      <c r="F65" s="2026"/>
      <c r="G65" s="2026"/>
      <c r="H65" s="2025" t="str">
        <f>IF(ISBLANK(I65),"",LARGE(H49:H64,1)+1)</f>
        <v/>
      </c>
      <c r="I65" s="2026"/>
      <c r="J65" s="2026"/>
      <c r="K65" s="2026"/>
      <c r="L65" s="2027"/>
      <c r="N65" s="3536"/>
      <c r="O65" s="2833"/>
      <c r="P65" s="2859">
        <v>1</v>
      </c>
      <c r="Q65" s="2868" t="s">
        <v>7103</v>
      </c>
      <c r="R65" s="2861" t="s">
        <v>7107</v>
      </c>
      <c r="S65" s="2861"/>
      <c r="T65" s="2337"/>
      <c r="U65" s="2337"/>
      <c r="V65" s="2337"/>
      <c r="W65" s="2931" t="s">
        <v>7044</v>
      </c>
      <c r="X65" s="2932">
        <f>(P65/O56)*U55</f>
        <v>10</v>
      </c>
      <c r="Y65" s="2876"/>
      <c r="AA65" s="3536"/>
      <c r="AB65" s="2945"/>
      <c r="AC65" s="2234" t="s">
        <v>7103</v>
      </c>
      <c r="AD65" s="2233"/>
      <c r="AE65" s="2234"/>
      <c r="AF65" s="2869">
        <v>1</v>
      </c>
      <c r="AG65" s="3576" t="s">
        <v>7099</v>
      </c>
      <c r="AH65" s="3576"/>
      <c r="AI65" s="3576"/>
      <c r="AJ65" s="2932">
        <f>(AF65/AB56)*AH55</f>
        <v>10</v>
      </c>
      <c r="AK65" s="2237"/>
      <c r="AL65" s="2947"/>
      <c r="AN65" s="1987"/>
      <c r="AO65" s="3260"/>
      <c r="AP65" s="3261"/>
      <c r="AQ65" s="3262"/>
      <c r="AR65" s="1978"/>
    </row>
    <row r="66" spans="1:45" s="245" customFormat="1" ht="15" customHeight="1">
      <c r="A66" s="3538"/>
      <c r="B66" s="2025" t="str">
        <f>IF(ISBLANK(C66),"",LARGE(B49:B65,1)+1)</f>
        <v/>
      </c>
      <c r="C66" s="2853"/>
      <c r="D66" s="2026"/>
      <c r="E66" s="2026"/>
      <c r="F66" s="2026"/>
      <c r="G66" s="2026"/>
      <c r="H66" s="2025" t="str">
        <f>IF(ISBLANK(I66),"",LARGE(H49:H65,1)+1)</f>
        <v/>
      </c>
      <c r="I66" s="2026"/>
      <c r="J66" s="2026"/>
      <c r="K66" s="2026"/>
      <c r="L66" s="2110" t="s">
        <v>6839</v>
      </c>
      <c r="N66" s="3536"/>
      <c r="O66" s="2833"/>
      <c r="P66" s="2859">
        <v>1</v>
      </c>
      <c r="Q66" s="2868" t="s">
        <v>7103</v>
      </c>
      <c r="R66" s="2861" t="s">
        <v>7106</v>
      </c>
      <c r="S66" s="2861"/>
      <c r="T66" s="2337"/>
      <c r="U66" s="2337"/>
      <c r="V66" s="2337"/>
      <c r="W66" s="2931" t="s">
        <v>7044</v>
      </c>
      <c r="X66" s="2932">
        <f>(P66/O56)*U55</f>
        <v>10</v>
      </c>
      <c r="Y66" s="2876"/>
      <c r="AA66" s="3536"/>
      <c r="AB66" s="2945"/>
      <c r="AC66" s="2234" t="s">
        <v>7103</v>
      </c>
      <c r="AD66" s="2233"/>
      <c r="AE66" s="2234"/>
      <c r="AF66" s="2869">
        <v>1</v>
      </c>
      <c r="AG66" s="3576" t="s">
        <v>7069</v>
      </c>
      <c r="AH66" s="3576"/>
      <c r="AI66" s="3576"/>
      <c r="AJ66" s="2932">
        <f>(AF66/AB56)*AH55</f>
        <v>10</v>
      </c>
      <c r="AK66" s="2237"/>
      <c r="AL66" s="2947"/>
      <c r="AN66" s="1987"/>
      <c r="AO66" s="3191" t="s">
        <v>6799</v>
      </c>
      <c r="AP66" s="2005"/>
      <c r="AQ66" s="3214"/>
      <c r="AR66" s="1978"/>
    </row>
    <row r="67" spans="1:45" s="245" customFormat="1" ht="15" customHeight="1">
      <c r="A67" s="3538"/>
      <c r="B67" s="3183" t="s">
        <v>7290</v>
      </c>
      <c r="C67" s="3183"/>
      <c r="D67" s="3183"/>
      <c r="E67" s="3183"/>
      <c r="F67" s="3184" t="s">
        <v>7294</v>
      </c>
      <c r="G67" s="3184"/>
      <c r="H67" s="3155"/>
      <c r="I67" s="2902" t="s">
        <v>7292</v>
      </c>
      <c r="J67" s="3155"/>
      <c r="K67" s="2902" t="s">
        <v>7293</v>
      </c>
      <c r="L67" s="2063"/>
      <c r="N67" s="3536"/>
      <c r="O67" s="2833"/>
      <c r="P67" s="2859">
        <v>1</v>
      </c>
      <c r="Q67" s="2868" t="s">
        <v>7103</v>
      </c>
      <c r="R67" s="2868" t="s">
        <v>7110</v>
      </c>
      <c r="S67" s="2868"/>
      <c r="T67" s="2337"/>
      <c r="U67" s="2337"/>
      <c r="V67" s="2337"/>
      <c r="W67" s="2931" t="s">
        <v>7044</v>
      </c>
      <c r="X67" s="2932">
        <f>(P67/O56)*U55</f>
        <v>10</v>
      </c>
      <c r="Y67" s="2876"/>
      <c r="AA67" s="3536"/>
      <c r="AB67" s="2945"/>
      <c r="AC67" s="2234" t="s">
        <v>7103</v>
      </c>
      <c r="AD67" s="2233"/>
      <c r="AE67" s="2234"/>
      <c r="AF67" s="2869">
        <v>1</v>
      </c>
      <c r="AG67" s="3576" t="s">
        <v>7100</v>
      </c>
      <c r="AH67" s="3576"/>
      <c r="AI67" s="3576"/>
      <c r="AJ67" s="2932">
        <f>(AF67/AB56)*AH55</f>
        <v>10</v>
      </c>
      <c r="AK67" s="2237"/>
      <c r="AL67" s="2947"/>
      <c r="AN67" s="1987"/>
      <c r="AO67" s="3212" t="s">
        <v>7301</v>
      </c>
      <c r="AP67" s="1983"/>
      <c r="AQ67" s="3213"/>
      <c r="AR67" s="1978"/>
      <c r="AS67" s="72"/>
    </row>
    <row r="68" spans="1:45" s="245" customFormat="1" ht="15" customHeight="1">
      <c r="A68" s="3538"/>
      <c r="B68" s="2025" t="str">
        <f>IF(ISBLANK(C68),"",LARGE(B49:B67,1)+1)</f>
        <v/>
      </c>
      <c r="C68" s="2026"/>
      <c r="D68" s="2026"/>
      <c r="E68" s="2026"/>
      <c r="F68" s="2026"/>
      <c r="G68" s="2026"/>
      <c r="H68" s="1943"/>
      <c r="I68" s="2026"/>
      <c r="J68" s="2026"/>
      <c r="K68" s="2026"/>
      <c r="L68" s="2000" t="s">
        <v>6802</v>
      </c>
      <c r="N68" s="3536"/>
      <c r="O68" s="2833"/>
      <c r="P68" s="2859">
        <v>1</v>
      </c>
      <c r="Q68" s="2868" t="s">
        <v>7104</v>
      </c>
      <c r="R68" s="2861" t="s">
        <v>7109</v>
      </c>
      <c r="S68" s="2827"/>
      <c r="T68" s="2337"/>
      <c r="U68" s="2337"/>
      <c r="V68" s="2337"/>
      <c r="W68" s="2931" t="s">
        <v>7044</v>
      </c>
      <c r="X68" s="2932">
        <f>(P68/O56)*U55</f>
        <v>10</v>
      </c>
      <c r="Y68" s="2876"/>
      <c r="AA68" s="3536"/>
      <c r="AB68" s="2945"/>
      <c r="AC68" s="2234" t="s">
        <v>7103</v>
      </c>
      <c r="AD68" s="2233"/>
      <c r="AE68" s="2234"/>
      <c r="AF68" s="2869">
        <v>1</v>
      </c>
      <c r="AG68" s="3576" t="s">
        <v>7101</v>
      </c>
      <c r="AH68" s="3576"/>
      <c r="AI68" s="3576"/>
      <c r="AJ68" s="2932">
        <f>(AF68/AB56)*AH55</f>
        <v>10</v>
      </c>
      <c r="AK68" s="2237"/>
      <c r="AL68" s="2947"/>
      <c r="AN68" s="1987"/>
      <c r="AO68" s="3215" t="s">
        <v>7290</v>
      </c>
      <c r="AP68" s="1977"/>
      <c r="AQ68" s="3190"/>
      <c r="AR68" s="1978"/>
    </row>
    <row r="69" spans="1:45" s="245" customFormat="1" ht="15" customHeight="1">
      <c r="A69" s="3538"/>
      <c r="B69" s="2025"/>
      <c r="C69" s="2026"/>
      <c r="D69" s="2026"/>
      <c r="E69" s="2026"/>
      <c r="F69" s="2026"/>
      <c r="G69" s="2026"/>
      <c r="H69" s="1943"/>
      <c r="I69" s="2026"/>
      <c r="J69" s="2026"/>
      <c r="K69" s="2026"/>
      <c r="L69" s="2000" t="s">
        <v>6800</v>
      </c>
      <c r="N69" s="3536"/>
      <c r="O69" s="2833"/>
      <c r="P69" s="2859">
        <v>1</v>
      </c>
      <c r="Q69" s="2868" t="s">
        <v>7105</v>
      </c>
      <c r="R69" s="2861" t="s">
        <v>7111</v>
      </c>
      <c r="S69" s="2827"/>
      <c r="T69" s="2337"/>
      <c r="U69" s="2337"/>
      <c r="V69" s="2827"/>
      <c r="W69" s="2931" t="s">
        <v>7044</v>
      </c>
      <c r="X69" s="2932">
        <f>(P69/O56)*U55</f>
        <v>10</v>
      </c>
      <c r="Y69" s="2876"/>
      <c r="AA69" s="3536"/>
      <c r="AB69" s="2945"/>
      <c r="AC69" s="2234" t="s">
        <v>7104</v>
      </c>
      <c r="AD69" s="2233"/>
      <c r="AE69" s="2234"/>
      <c r="AF69" s="2869">
        <v>1</v>
      </c>
      <c r="AG69" s="3576" t="s">
        <v>189</v>
      </c>
      <c r="AH69" s="3576"/>
      <c r="AI69" s="3576"/>
      <c r="AJ69" s="2932">
        <f>(AF69/AB56)*AH55</f>
        <v>10</v>
      </c>
      <c r="AK69" s="2237"/>
      <c r="AL69" s="2947"/>
      <c r="AN69" s="1987"/>
      <c r="AO69" s="3216" t="s">
        <v>7294</v>
      </c>
      <c r="AP69" s="1977"/>
      <c r="AQ69" s="3190"/>
      <c r="AR69" s="1978"/>
    </row>
    <row r="70" spans="1:45" s="245" customFormat="1" ht="15" customHeight="1" thickBot="1">
      <c r="A70" s="3539"/>
      <c r="B70" s="1972">
        <v>7</v>
      </c>
      <c r="C70" s="1972">
        <v>7</v>
      </c>
      <c r="D70" s="1972">
        <v>0.67</v>
      </c>
      <c r="E70" s="1972">
        <v>21</v>
      </c>
      <c r="F70" s="1972">
        <v>5</v>
      </c>
      <c r="G70" s="1972">
        <v>7</v>
      </c>
      <c r="H70" s="1972">
        <v>10</v>
      </c>
      <c r="I70" s="1972">
        <v>10</v>
      </c>
      <c r="J70" s="1972">
        <v>10</v>
      </c>
      <c r="K70" s="1972">
        <v>10</v>
      </c>
      <c r="L70" s="1973">
        <v>10</v>
      </c>
      <c r="N70" s="3536"/>
      <c r="O70" s="2833"/>
      <c r="P70" s="2828"/>
      <c r="Q70" s="2827"/>
      <c r="R70" s="2868" t="s">
        <v>7013</v>
      </c>
      <c r="S70" s="2827"/>
      <c r="T70" s="2337"/>
      <c r="U70" s="2868" t="s">
        <v>7047</v>
      </c>
      <c r="V70" s="2827"/>
      <c r="W70" s="2827"/>
      <c r="X70" s="2827"/>
      <c r="Y70" s="2876"/>
      <c r="AA70" s="3536"/>
      <c r="AB70" s="2945"/>
      <c r="AC70" s="2234" t="s">
        <v>7105</v>
      </c>
      <c r="AD70" s="2233"/>
      <c r="AE70" s="2234"/>
      <c r="AF70" s="2869">
        <v>1</v>
      </c>
      <c r="AG70" s="3576" t="s">
        <v>188</v>
      </c>
      <c r="AH70" s="3576"/>
      <c r="AI70" s="3576"/>
      <c r="AJ70" s="2932">
        <f>(AF70/AB56)*AH55</f>
        <v>10</v>
      </c>
      <c r="AK70" s="2237"/>
      <c r="AL70" s="2947"/>
      <c r="AN70" s="1987"/>
      <c r="AO70" s="3217" t="s">
        <v>7292</v>
      </c>
      <c r="AP70" s="1977"/>
      <c r="AQ70" s="3218" t="s">
        <v>7293</v>
      </c>
      <c r="AR70" s="1978"/>
    </row>
    <row r="71" spans="1:45" s="245" customFormat="1" ht="15" customHeight="1" thickBot="1">
      <c r="A71" s="2824"/>
      <c r="B71" s="1567"/>
      <c r="C71" s="1567"/>
      <c r="D71" s="2344"/>
      <c r="E71" s="1567"/>
      <c r="F71" s="1567"/>
      <c r="G71" s="1567"/>
      <c r="H71" s="1567"/>
      <c r="I71" s="1567"/>
      <c r="J71" s="1567"/>
      <c r="K71" s="1567"/>
      <c r="L71" s="1567"/>
      <c r="N71" s="3536"/>
      <c r="O71" s="2833"/>
      <c r="P71" s="2828"/>
      <c r="Q71" s="2827"/>
      <c r="R71" s="2868" t="s">
        <v>7015</v>
      </c>
      <c r="S71" s="2827"/>
      <c r="T71" s="2868" t="s">
        <v>7008</v>
      </c>
      <c r="U71" s="3583" t="s">
        <v>7016</v>
      </c>
      <c r="V71" s="3583"/>
      <c r="W71" s="2868" t="s">
        <v>7017</v>
      </c>
      <c r="X71" s="2865">
        <v>8.3333333333333329E-2</v>
      </c>
      <c r="Y71" s="2876"/>
      <c r="AA71" s="3536"/>
      <c r="AB71" s="2960"/>
      <c r="AC71" s="2961" t="s">
        <v>7086</v>
      </c>
      <c r="AD71" s="2962"/>
      <c r="AE71" s="2963" t="s">
        <v>210</v>
      </c>
      <c r="AF71" s="2964"/>
      <c r="AG71" s="3589" t="s">
        <v>220</v>
      </c>
      <c r="AH71" s="3589"/>
      <c r="AI71" s="3589"/>
      <c r="AJ71" s="2965" t="s">
        <v>7083</v>
      </c>
      <c r="AK71" s="2966" t="s">
        <v>221</v>
      </c>
      <c r="AL71" s="2967"/>
      <c r="AN71" s="1987"/>
      <c r="AO71" s="3207"/>
      <c r="AP71" s="1977"/>
      <c r="AQ71" s="3190"/>
      <c r="AR71" s="1978"/>
    </row>
    <row r="72" spans="1:45" s="245" customFormat="1" ht="15" customHeight="1">
      <c r="A72" s="3514" t="s">
        <v>62</v>
      </c>
      <c r="B72" s="3517" t="s">
        <v>163</v>
      </c>
      <c r="C72" s="3517"/>
      <c r="D72" s="3517"/>
      <c r="E72" s="3517"/>
      <c r="F72" s="3517"/>
      <c r="G72" s="3517"/>
      <c r="H72" s="3517"/>
      <c r="I72" s="3517"/>
      <c r="J72" s="3517"/>
      <c r="K72" s="3517"/>
      <c r="L72" s="3518"/>
      <c r="N72" s="3536"/>
      <c r="O72" s="2833"/>
      <c r="P72" s="2828"/>
      <c r="Q72" s="2827"/>
      <c r="R72" s="2868" t="s">
        <v>7058</v>
      </c>
      <c r="S72" s="2830"/>
      <c r="T72" s="2337"/>
      <c r="U72" s="2868" t="s">
        <v>7005</v>
      </c>
      <c r="V72" s="2830"/>
      <c r="W72" s="2830"/>
      <c r="X72" s="2827"/>
      <c r="Y72" s="2876"/>
      <c r="AA72" s="3536"/>
      <c r="AB72" s="2233"/>
      <c r="AC72" s="2234" t="s">
        <v>7001</v>
      </c>
      <c r="AD72" s="2233"/>
      <c r="AE72" s="2234" t="s">
        <v>7047</v>
      </c>
      <c r="AF72" s="2234"/>
      <c r="AG72" s="3573"/>
      <c r="AH72" s="3573"/>
      <c r="AI72" s="3573"/>
      <c r="AJ72" s="2860"/>
      <c r="AK72" s="2862">
        <v>2.0833333333333332E-2</v>
      </c>
      <c r="AL72" s="2947"/>
      <c r="AN72" s="1987"/>
      <c r="AO72" s="3289" t="s">
        <v>7298</v>
      </c>
      <c r="AP72" s="3290"/>
      <c r="AQ72" s="3291"/>
      <c r="AR72" s="1978"/>
    </row>
    <row r="73" spans="1:45" s="245" customFormat="1" ht="15" customHeight="1">
      <c r="A73" s="3515"/>
      <c r="B73" s="3512" t="s">
        <v>55</v>
      </c>
      <c r="C73" s="3512"/>
      <c r="D73" s="3512"/>
      <c r="E73" s="3512"/>
      <c r="F73" s="3512"/>
      <c r="G73" s="3512"/>
      <c r="H73" s="3512"/>
      <c r="I73" s="3512"/>
      <c r="J73" s="3512"/>
      <c r="K73" s="3512"/>
      <c r="L73" s="3513"/>
      <c r="N73" s="3536"/>
      <c r="O73" s="2833"/>
      <c r="P73"/>
      <c r="Q73"/>
      <c r="R73" s="2868" t="s">
        <v>7028</v>
      </c>
      <c r="S73" s="2830"/>
      <c r="T73" s="2337"/>
      <c r="U73" s="2861" t="s">
        <v>7029</v>
      </c>
      <c r="V73" s="2861"/>
      <c r="W73" s="2337"/>
      <c r="X73" s="2863" t="s">
        <v>7006</v>
      </c>
      <c r="Y73" s="2876"/>
      <c r="AA73" s="3536"/>
      <c r="AB73" s="2233"/>
      <c r="AC73" s="2234" t="s">
        <v>7001</v>
      </c>
      <c r="AD73" s="2233"/>
      <c r="AE73" s="2234" t="s">
        <v>7008</v>
      </c>
      <c r="AF73" s="2234"/>
      <c r="AG73" s="3573" t="s">
        <v>7016</v>
      </c>
      <c r="AH73" s="3573"/>
      <c r="AI73" s="3573"/>
      <c r="AJ73" s="2860"/>
      <c r="AK73" s="2862">
        <v>0.125</v>
      </c>
      <c r="AL73" s="2947"/>
      <c r="AN73" s="1987"/>
      <c r="AO73" s="3289" t="s">
        <v>7299</v>
      </c>
      <c r="AP73" s="3290"/>
      <c r="AQ73" s="3291"/>
      <c r="AR73" s="1978"/>
    </row>
    <row r="74" spans="1:45" s="245" customFormat="1" ht="15" customHeight="1">
      <c r="A74" s="3516" t="str">
        <f>B72</f>
        <v>ORGANISATION RAISONNÉE DU TRAVAIL</v>
      </c>
      <c r="B74" s="3512"/>
      <c r="C74" s="3512"/>
      <c r="D74" s="3512"/>
      <c r="E74" s="3512"/>
      <c r="F74" s="3512"/>
      <c r="G74" s="3512"/>
      <c r="H74" s="3512"/>
      <c r="I74" s="3512"/>
      <c r="J74" s="3512"/>
      <c r="K74" s="3512"/>
      <c r="L74" s="3513"/>
      <c r="N74" s="3536"/>
      <c r="O74" s="2833" t="str">
        <f>IF(ISBLANK(P74),"",LARGE(O62:O63,1)+1)</f>
        <v/>
      </c>
      <c r="P74" s="2827"/>
      <c r="Q74" s="2827"/>
      <c r="R74" s="2933"/>
      <c r="S74" s="2933"/>
      <c r="T74" s="2933"/>
      <c r="U74" s="2933"/>
      <c r="V74" s="2933"/>
      <c r="W74" s="2934"/>
      <c r="X74" s="2827"/>
      <c r="Y74" s="2876"/>
      <c r="AA74" s="3536"/>
      <c r="AB74" s="2233"/>
      <c r="AC74" s="2234" t="s">
        <v>7001</v>
      </c>
      <c r="AD74" s="2233"/>
      <c r="AE74" s="2234" t="s">
        <v>7075</v>
      </c>
      <c r="AF74" s="2234"/>
      <c r="AG74" s="3573"/>
      <c r="AH74" s="3573"/>
      <c r="AI74" s="3573"/>
      <c r="AJ74" s="2860"/>
      <c r="AK74" s="2862"/>
      <c r="AL74" s="2947"/>
      <c r="AN74" s="1987"/>
      <c r="AO74" s="3192" t="s">
        <v>7300</v>
      </c>
      <c r="AP74" s="2252"/>
      <c r="AQ74" s="3193"/>
      <c r="AR74" s="1978"/>
    </row>
    <row r="75" spans="1:45" s="245" customFormat="1" ht="15" customHeight="1" thickBot="1">
      <c r="A75" s="3516"/>
      <c r="B75" s="3512" t="s">
        <v>154</v>
      </c>
      <c r="C75" s="3512"/>
      <c r="D75" s="3512"/>
      <c r="E75" s="3512"/>
      <c r="F75" s="3512"/>
      <c r="G75" s="3512"/>
      <c r="H75" s="3512"/>
      <c r="I75" s="3512"/>
      <c r="J75" s="3512"/>
      <c r="K75" s="3512"/>
      <c r="L75" s="3513"/>
      <c r="M75" s="72"/>
      <c r="N75" s="3536"/>
      <c r="O75" s="2833">
        <f>IF(ISBLANK(P75),"",LARGE(O62:O74,1)+1)</f>
        <v>1</v>
      </c>
      <c r="P75" s="2919" t="s">
        <v>7037</v>
      </c>
      <c r="Q75" s="2873"/>
      <c r="R75" s="2873"/>
      <c r="S75" s="2874"/>
      <c r="T75" s="2874"/>
      <c r="U75" s="2874"/>
      <c r="V75" s="2874"/>
      <c r="W75" s="2874"/>
      <c r="X75" s="2874"/>
      <c r="Y75" s="2875"/>
      <c r="Z75" s="72"/>
      <c r="AA75" s="3536"/>
      <c r="AB75" s="2952"/>
      <c r="AC75" s="2955" t="s">
        <v>7081</v>
      </c>
      <c r="AD75" s="2952"/>
      <c r="AE75" s="2955"/>
      <c r="AF75" s="2955"/>
      <c r="AG75" s="3588" t="s">
        <v>7004</v>
      </c>
      <c r="AH75" s="3588"/>
      <c r="AI75" s="3588"/>
      <c r="AJ75" s="2969" t="s">
        <v>7006</v>
      </c>
      <c r="AK75" s="2968"/>
      <c r="AL75" s="2953"/>
      <c r="AN75" s="1987"/>
      <c r="AO75" s="3194">
        <v>12</v>
      </c>
      <c r="AP75" s="1984">
        <v>12</v>
      </c>
      <c r="AQ75" s="3195">
        <v>12</v>
      </c>
      <c r="AR75" s="1989" t="s">
        <v>6757</v>
      </c>
    </row>
    <row r="76" spans="1:45" ht="18" customHeight="1">
      <c r="A76" s="3516"/>
      <c r="B76" s="3512"/>
      <c r="C76" s="3512"/>
      <c r="D76" s="3512"/>
      <c r="E76" s="3512"/>
      <c r="F76" s="3512"/>
      <c r="G76" s="3512"/>
      <c r="H76" s="3512"/>
      <c r="I76" s="3512"/>
      <c r="J76" s="3512"/>
      <c r="K76" s="3512"/>
      <c r="L76" s="3513"/>
      <c r="N76" s="3536"/>
      <c r="O76" s="2833" t="str">
        <f>IF(ISBLANK(P76),"",LARGE(O62:O75,1)+1)</f>
        <v/>
      </c>
      <c r="P76" s="2832"/>
      <c r="Q76" s="2827"/>
      <c r="R76" s="1927" t="s">
        <v>7031</v>
      </c>
      <c r="S76" s="2871" t="s">
        <v>7032</v>
      </c>
      <c r="T76" s="2026"/>
      <c r="U76" s="2026"/>
      <c r="V76" s="2026"/>
      <c r="W76" s="2026"/>
      <c r="X76" s="2026"/>
      <c r="Y76" s="2897"/>
      <c r="AA76" s="3536"/>
      <c r="AB76" s="2233"/>
      <c r="AC76" s="2233"/>
      <c r="AD76" s="2233"/>
      <c r="AE76" s="2233"/>
      <c r="AF76" s="2234"/>
      <c r="AG76" s="2869"/>
      <c r="AH76" s="2869"/>
      <c r="AI76" s="2869"/>
      <c r="AJ76" s="2860"/>
      <c r="AK76" s="2862"/>
      <c r="AL76" s="2947"/>
    </row>
    <row r="77" spans="1:45" ht="14.25" customHeight="1">
      <c r="A77" s="3516"/>
      <c r="B77" s="2838" t="s">
        <v>56</v>
      </c>
      <c r="C77" s="3519" t="s">
        <v>180</v>
      </c>
      <c r="D77" s="3519"/>
      <c r="E77" s="3519"/>
      <c r="F77" s="3519"/>
      <c r="G77" s="3519"/>
      <c r="H77" s="3519"/>
      <c r="I77" s="3519"/>
      <c r="J77" s="3519"/>
      <c r="K77" s="3519"/>
      <c r="L77" s="3520"/>
      <c r="N77" s="3536"/>
      <c r="O77" s="2833" t="str">
        <f>IF(ISBLANK(P77),"",LARGE(O62:O76,1)+1)</f>
        <v/>
      </c>
      <c r="P77" s="2827"/>
      <c r="Q77" s="2827"/>
      <c r="R77" s="1999">
        <v>10</v>
      </c>
      <c r="S77" s="1929" t="s">
        <v>6801</v>
      </c>
      <c r="T77" s="2026"/>
      <c r="U77" s="2026"/>
      <c r="V77" s="2924">
        <v>1.4</v>
      </c>
      <c r="W77" s="1929" t="s">
        <v>7033</v>
      </c>
      <c r="X77" s="2026"/>
      <c r="Y77" s="2897"/>
      <c r="AA77" s="3536"/>
      <c r="AB77" s="2233"/>
      <c r="AC77" s="2233"/>
      <c r="AD77" s="2233"/>
      <c r="AE77" s="2233"/>
      <c r="AF77" s="2234"/>
      <c r="AG77" s="2973"/>
      <c r="AH77" s="2972" t="s">
        <v>7004</v>
      </c>
      <c r="AI77" s="2238" t="s">
        <v>213</v>
      </c>
      <c r="AJ77" s="2971">
        <v>3</v>
      </c>
      <c r="AK77" s="2970" t="s">
        <v>214</v>
      </c>
      <c r="AL77" s="2946"/>
    </row>
    <row r="78" spans="1:45" ht="15" customHeight="1">
      <c r="A78" s="3516"/>
      <c r="B78" s="2839" t="str">
        <f ca="1">MID(CELL("filename",B78),FIND("[",CELL("filename",B78)),300)</f>
        <v>[FP.12.colonnes.B.xlsx]Ragout.de.boeuf</v>
      </c>
      <c r="C78" s="2818"/>
      <c r="D78" s="2819"/>
      <c r="E78" s="44"/>
      <c r="F78" s="2819"/>
      <c r="G78" s="2819"/>
      <c r="H78" s="44"/>
      <c r="I78" s="44"/>
      <c r="J78" s="44"/>
      <c r="K78" s="44"/>
      <c r="L78" s="45"/>
      <c r="N78" s="3536"/>
      <c r="O78" s="2833" t="str">
        <f>IF(ISBLANK(P78),"",LARGE(O62:O77,1)+1)</f>
        <v/>
      </c>
      <c r="P78" s="2846"/>
      <c r="Q78" s="2026"/>
      <c r="R78" s="2026"/>
      <c r="S78" s="2026"/>
      <c r="T78" s="2026"/>
      <c r="U78" s="2026"/>
      <c r="V78" s="2877" t="s">
        <v>7036</v>
      </c>
      <c r="W78" s="2026"/>
      <c r="X78" s="2026"/>
      <c r="Y78" s="2897"/>
      <c r="AA78" s="3536"/>
      <c r="AB78" s="2233"/>
      <c r="AC78" s="2233"/>
      <c r="AD78" s="2233"/>
      <c r="AE78" s="2233"/>
      <c r="AF78" s="2234"/>
      <c r="AG78" s="2976"/>
      <c r="AH78" s="2976"/>
      <c r="AI78" s="2977" t="s">
        <v>213</v>
      </c>
      <c r="AJ78" s="2978">
        <v>65</v>
      </c>
      <c r="AK78" s="2979" t="s">
        <v>212</v>
      </c>
      <c r="AL78" s="2946"/>
    </row>
    <row r="79" spans="1:45" ht="15.75" customHeight="1">
      <c r="A79" s="3516"/>
      <c r="B79" s="2840">
        <v>0</v>
      </c>
      <c r="C79" s="3521" t="s">
        <v>155</v>
      </c>
      <c r="D79" s="3522"/>
      <c r="E79" s="3522"/>
      <c r="F79" s="3522"/>
      <c r="G79" s="3522"/>
      <c r="H79" s="3522"/>
      <c r="I79" s="3522"/>
      <c r="J79" s="3522"/>
      <c r="K79" s="3522"/>
      <c r="L79" s="3523"/>
      <c r="N79" s="3536"/>
      <c r="O79" s="2833" t="str">
        <f>IF(ISBLANK(P79),"",LARGE(O62:O78,1)+1)</f>
        <v/>
      </c>
      <c r="P79" s="2827"/>
      <c r="Q79" s="2827"/>
      <c r="R79" s="2827"/>
      <c r="S79" s="2827"/>
      <c r="T79" s="2827"/>
      <c r="U79" s="2827"/>
      <c r="V79" s="2827"/>
      <c r="W79" s="2827"/>
      <c r="X79" s="2827"/>
      <c r="Y79" s="2899" t="s">
        <v>6839</v>
      </c>
      <c r="AA79" s="3536"/>
      <c r="AB79" s="2980"/>
      <c r="AC79" s="2919" t="s">
        <v>7037</v>
      </c>
      <c r="AD79" s="2873"/>
      <c r="AE79" s="2873"/>
      <c r="AF79" s="2874"/>
      <c r="AG79" s="2874"/>
      <c r="AH79" s="2874"/>
      <c r="AI79" s="2874"/>
      <c r="AJ79" s="2874"/>
      <c r="AK79" s="2874"/>
      <c r="AL79" s="2875"/>
    </row>
    <row r="80" spans="1:45" ht="15.75" customHeight="1">
      <c r="A80" s="3516"/>
      <c r="B80" s="2841">
        <f>IF(ISBLANK(C80),"",LARGE(B79:B79,1)+1)</f>
        <v>1</v>
      </c>
      <c r="C80" s="2817" t="s">
        <v>156</v>
      </c>
      <c r="D80" s="2816"/>
      <c r="E80" s="22"/>
      <c r="F80" s="22"/>
      <c r="G80" s="22"/>
      <c r="H80" s="22"/>
      <c r="I80" s="22"/>
      <c r="J80" s="22"/>
      <c r="K80" s="22"/>
      <c r="L80" s="47"/>
      <c r="N80" s="3536"/>
      <c r="O80" s="3183" t="s">
        <v>7290</v>
      </c>
      <c r="P80" s="3183"/>
      <c r="Q80" s="3183"/>
      <c r="R80" s="3183"/>
      <c r="S80" s="3184" t="s">
        <v>7294</v>
      </c>
      <c r="T80" s="3184"/>
      <c r="U80" s="3155"/>
      <c r="V80" s="2902" t="s">
        <v>7292</v>
      </c>
      <c r="W80" s="3155"/>
      <c r="X80" s="2902" t="s">
        <v>7293</v>
      </c>
      <c r="Y80" s="2063"/>
      <c r="AA80" s="3536"/>
      <c r="AB80" s="2833"/>
      <c r="AC80" s="2832"/>
      <c r="AD80" s="2827"/>
      <c r="AE80" s="1927" t="s">
        <v>7031</v>
      </c>
      <c r="AF80" s="2871" t="s">
        <v>7032</v>
      </c>
      <c r="AG80" s="2026"/>
      <c r="AH80" s="2026"/>
      <c r="AI80" s="2026"/>
      <c r="AJ80" s="2026"/>
      <c r="AK80" s="2026"/>
      <c r="AL80" s="2897"/>
    </row>
    <row r="81" spans="1:38" ht="15.75" customHeight="1">
      <c r="A81" s="3516"/>
      <c r="B81" s="2842">
        <f>IF(ISBLANK(C81),"",LARGE(B79:B80,1)+1)</f>
        <v>2</v>
      </c>
      <c r="C81" s="2817" t="s">
        <v>157</v>
      </c>
      <c r="D81" s="2816"/>
      <c r="E81" s="22"/>
      <c r="F81" s="22"/>
      <c r="G81" s="22"/>
      <c r="H81" s="22"/>
      <c r="I81" s="22"/>
      <c r="J81" s="22"/>
      <c r="K81" s="22"/>
      <c r="L81" s="47"/>
      <c r="N81" s="3536"/>
      <c r="O81" s="2025" t="str">
        <f>IF(ISBLANK(P81),"",LARGE(O64:O80,1)+1)</f>
        <v/>
      </c>
      <c r="P81" s="2026"/>
      <c r="Q81" s="2026"/>
      <c r="R81" s="2026"/>
      <c r="S81" s="2026"/>
      <c r="T81" s="2026"/>
      <c r="U81" s="1943"/>
      <c r="V81" s="2026"/>
      <c r="W81" s="2026"/>
      <c r="X81" s="2026"/>
      <c r="Y81" s="2906" t="s">
        <v>6802</v>
      </c>
      <c r="AA81" s="3536"/>
      <c r="AB81" s="2833"/>
      <c r="AC81" s="2827"/>
      <c r="AD81" s="2827"/>
      <c r="AE81" s="1999">
        <v>10</v>
      </c>
      <c r="AF81" s="1929" t="s">
        <v>6801</v>
      </c>
      <c r="AG81" s="2026"/>
      <c r="AH81" s="2026"/>
      <c r="AI81" s="2924">
        <v>1.4</v>
      </c>
      <c r="AJ81" s="1929" t="s">
        <v>7033</v>
      </c>
      <c r="AK81" s="2026"/>
      <c r="AL81" s="2897"/>
    </row>
    <row r="82" spans="1:38" ht="15.75" customHeight="1">
      <c r="A82" s="3516"/>
      <c r="B82" s="2842">
        <f>IF(ISBLANK(C82),"",LARGE(B79:B81,1)+1)</f>
        <v>3</v>
      </c>
      <c r="C82" s="2817" t="s">
        <v>158</v>
      </c>
      <c r="D82" s="2816"/>
      <c r="E82" s="22"/>
      <c r="F82" s="22"/>
      <c r="G82" s="22"/>
      <c r="H82" s="22"/>
      <c r="I82" s="22"/>
      <c r="J82" s="22"/>
      <c r="K82" s="22"/>
      <c r="L82" s="47"/>
      <c r="N82" s="3536"/>
      <c r="O82" s="2938" t="s">
        <v>7038</v>
      </c>
      <c r="P82" s="2026"/>
      <c r="Q82" s="2026"/>
      <c r="R82" s="2026"/>
      <c r="S82" s="2026"/>
      <c r="T82" s="2026"/>
      <c r="U82" s="1943"/>
      <c r="V82" s="2026"/>
      <c r="W82" s="2026"/>
      <c r="X82" s="2026"/>
      <c r="Y82" s="2906" t="s">
        <v>6800</v>
      </c>
      <c r="AA82" s="3536"/>
      <c r="AB82" s="2833"/>
      <c r="AC82" s="2846"/>
      <c r="AD82" s="2026"/>
      <c r="AE82" s="2026"/>
      <c r="AF82" s="2026"/>
      <c r="AG82" s="2026"/>
      <c r="AH82" s="2026"/>
      <c r="AI82" s="2877" t="s">
        <v>7036</v>
      </c>
      <c r="AJ82" s="2026"/>
      <c r="AK82" s="2026"/>
      <c r="AL82" s="2897"/>
    </row>
    <row r="83" spans="1:38" ht="16.5" thickBot="1">
      <c r="A83" s="3516"/>
      <c r="B83" s="2842">
        <f>IF(ISBLANK(C83),"",LARGE(B79:B82,1)+1)</f>
        <v>4</v>
      </c>
      <c r="C83" s="2817" t="s">
        <v>159</v>
      </c>
      <c r="D83" s="2816"/>
      <c r="E83" s="22"/>
      <c r="F83" s="22"/>
      <c r="G83" s="22"/>
      <c r="H83" s="22"/>
      <c r="I83" s="22"/>
      <c r="J83" s="22"/>
      <c r="K83" s="22"/>
      <c r="L83" s="47"/>
      <c r="N83" s="3558"/>
      <c r="O83" s="2914">
        <v>7</v>
      </c>
      <c r="P83" s="2914">
        <v>7</v>
      </c>
      <c r="Q83" s="2914">
        <v>0.67</v>
      </c>
      <c r="R83" s="2914">
        <v>21</v>
      </c>
      <c r="S83" s="2914">
        <v>5</v>
      </c>
      <c r="T83" s="2914">
        <v>7</v>
      </c>
      <c r="U83" s="2914">
        <v>10</v>
      </c>
      <c r="V83" s="2914">
        <v>10</v>
      </c>
      <c r="W83" s="2914">
        <v>10</v>
      </c>
      <c r="X83" s="2914">
        <v>10</v>
      </c>
      <c r="Y83" s="2915">
        <v>10</v>
      </c>
      <c r="AA83" s="3536"/>
      <c r="AB83" s="2833"/>
      <c r="AC83" s="2827"/>
      <c r="AD83" s="2827"/>
      <c r="AE83" s="2827"/>
      <c r="AF83" s="2827"/>
      <c r="AG83" s="2827"/>
      <c r="AH83" s="2827"/>
      <c r="AI83" s="2827"/>
      <c r="AJ83" s="2827"/>
      <c r="AK83" s="2827"/>
      <c r="AL83" s="2899" t="s">
        <v>6839</v>
      </c>
    </row>
    <row r="84" spans="1:38" ht="15.75">
      <c r="A84" s="3516"/>
      <c r="B84" s="2842">
        <f>IF(ISBLANK(C84),"",LARGE(B79:B83,1)+1)</f>
        <v>5</v>
      </c>
      <c r="C84" s="2817" t="s">
        <v>161</v>
      </c>
      <c r="D84" s="2816"/>
      <c r="E84" s="22"/>
      <c r="F84" s="22"/>
      <c r="G84" s="22"/>
      <c r="H84" s="22"/>
      <c r="I84" s="22"/>
      <c r="J84" s="22"/>
      <c r="K84" s="22"/>
      <c r="L84" s="47"/>
      <c r="N84" s="2824"/>
      <c r="O84" s="1567"/>
      <c r="P84" s="1567"/>
      <c r="Q84" s="2344"/>
      <c r="R84" s="1567"/>
      <c r="S84" s="1567"/>
      <c r="T84" s="1567"/>
      <c r="U84" s="1567"/>
      <c r="V84" s="1567"/>
      <c r="W84" s="1567"/>
      <c r="X84" s="1567"/>
      <c r="Y84" s="1567"/>
      <c r="AA84" s="3536"/>
      <c r="AB84" s="3183" t="s">
        <v>7290</v>
      </c>
      <c r="AC84" s="3183"/>
      <c r="AD84" s="3183"/>
      <c r="AE84" s="3183"/>
      <c r="AF84" s="3184" t="s">
        <v>7294</v>
      </c>
      <c r="AG84" s="3184"/>
      <c r="AH84" s="3155"/>
      <c r="AI84" s="2902" t="s">
        <v>7292</v>
      </c>
      <c r="AJ84" s="3155"/>
      <c r="AK84" s="2902" t="s">
        <v>7293</v>
      </c>
      <c r="AL84" s="2063"/>
    </row>
    <row r="85" spans="1:38" ht="15.75">
      <c r="A85" s="3516"/>
      <c r="B85" s="2842">
        <f>IF(ISBLANK(C85),"",LARGE(B79:B84,1)+1)</f>
        <v>6</v>
      </c>
      <c r="C85" s="2817" t="s">
        <v>162</v>
      </c>
      <c r="D85" s="2816"/>
      <c r="E85" s="22"/>
      <c r="F85" s="22"/>
      <c r="G85" s="22"/>
      <c r="H85" s="22"/>
      <c r="I85" s="22"/>
      <c r="J85" s="22"/>
      <c r="K85" s="22"/>
      <c r="L85" s="47"/>
      <c r="N85" s="2824"/>
      <c r="O85" s="1567"/>
      <c r="P85" s="1567"/>
      <c r="Q85" s="2344"/>
      <c r="R85" s="1567"/>
      <c r="S85" s="1567"/>
      <c r="T85" s="1567"/>
      <c r="U85" s="1567"/>
      <c r="V85" s="1567"/>
      <c r="W85" s="1567"/>
      <c r="X85" s="1567"/>
      <c r="Y85" s="1567"/>
      <c r="AA85" s="3536"/>
      <c r="AB85" s="2025" t="str">
        <f>IF(ISBLANK(AC85),"",LARGE(AB68:AB84,1)+1)</f>
        <v/>
      </c>
      <c r="AC85" s="2026"/>
      <c r="AD85" s="2026"/>
      <c r="AE85" s="2026"/>
      <c r="AF85" s="2026"/>
      <c r="AG85" s="2026"/>
      <c r="AH85" s="1943"/>
      <c r="AI85" s="2026"/>
      <c r="AJ85" s="2026"/>
      <c r="AK85" s="2026"/>
      <c r="AL85" s="2906" t="s">
        <v>6802</v>
      </c>
    </row>
    <row r="86" spans="1:38" ht="15.75">
      <c r="A86" s="3516"/>
      <c r="B86" s="2842" t="str">
        <f>IF(ISBLANK(C86),"",LARGE(B79:B85,1)+1)</f>
        <v/>
      </c>
      <c r="C86" s="2820"/>
      <c r="D86" s="2821"/>
      <c r="E86" s="3524" t="s">
        <v>163</v>
      </c>
      <c r="F86" s="3524"/>
      <c r="G86" s="3524"/>
      <c r="H86" s="3524"/>
      <c r="I86" s="3524"/>
      <c r="J86" s="3524"/>
      <c r="K86" s="3524"/>
      <c r="L86" s="3525"/>
      <c r="N86" s="2824"/>
      <c r="O86" s="1567"/>
      <c r="P86" s="1567"/>
      <c r="Q86" s="2344"/>
      <c r="R86" s="1567"/>
      <c r="S86" s="1567"/>
      <c r="T86" s="1567"/>
      <c r="U86" s="1567"/>
      <c r="V86" s="1567"/>
      <c r="W86" s="1567"/>
      <c r="X86" s="1567"/>
      <c r="Y86" s="1567"/>
      <c r="AA86" s="3536"/>
      <c r="AB86" s="2938" t="s">
        <v>7038</v>
      </c>
      <c r="AC86" s="2026"/>
      <c r="AD86" s="2026"/>
      <c r="AE86" s="2026"/>
      <c r="AF86" s="2026"/>
      <c r="AG86" s="2026"/>
      <c r="AH86" s="1943"/>
      <c r="AI86" s="2026"/>
      <c r="AJ86" s="2026"/>
      <c r="AK86" s="2026"/>
      <c r="AL86" s="2906" t="s">
        <v>6800</v>
      </c>
    </row>
    <row r="87" spans="1:38" ht="16.5" thickBot="1">
      <c r="A87" s="3516"/>
      <c r="B87" s="2842">
        <f>IF(ISBLANK(C87),"",LARGE(B79:B86,1)+1)</f>
        <v>7</v>
      </c>
      <c r="C87" s="2817" t="s">
        <v>164</v>
      </c>
      <c r="D87" s="2816"/>
      <c r="E87" s="22"/>
      <c r="F87" s="22"/>
      <c r="G87" s="22"/>
      <c r="H87" s="22"/>
      <c r="I87" s="22"/>
      <c r="J87" s="22"/>
      <c r="K87" s="22"/>
      <c r="L87" s="37"/>
      <c r="N87" s="2824"/>
      <c r="O87" s="1567"/>
      <c r="P87" s="1567"/>
      <c r="Q87" s="2344"/>
      <c r="R87" s="1567"/>
      <c r="S87" s="1567"/>
      <c r="T87" s="1567"/>
      <c r="U87" s="1567"/>
      <c r="V87" s="1567"/>
      <c r="W87" s="1567"/>
      <c r="X87" s="1567"/>
      <c r="Y87" s="1567"/>
      <c r="AA87" s="3558"/>
      <c r="AB87" s="2914">
        <v>7</v>
      </c>
      <c r="AC87" s="2914">
        <v>7</v>
      </c>
      <c r="AD87" s="2914">
        <v>0.67</v>
      </c>
      <c r="AE87" s="2914">
        <v>21</v>
      </c>
      <c r="AF87" s="2914">
        <v>5</v>
      </c>
      <c r="AG87" s="2914">
        <v>7</v>
      </c>
      <c r="AH87" s="2914">
        <v>10</v>
      </c>
      <c r="AI87" s="2914">
        <v>10</v>
      </c>
      <c r="AJ87" s="2914">
        <v>10</v>
      </c>
      <c r="AK87" s="2914">
        <v>10</v>
      </c>
      <c r="AL87" s="2915">
        <v>10</v>
      </c>
    </row>
    <row r="88" spans="1:38" ht="15.75">
      <c r="A88" s="3516"/>
      <c r="B88" s="2842">
        <f>IF(ISBLANK(C88),"",LARGE(B79:B87,1)+1)</f>
        <v>8</v>
      </c>
      <c r="C88" s="2817" t="s">
        <v>165</v>
      </c>
      <c r="D88" s="2816"/>
      <c r="E88" s="22"/>
      <c r="F88" s="22"/>
      <c r="G88" s="22"/>
      <c r="H88" s="22"/>
      <c r="I88" s="22"/>
      <c r="J88" s="22"/>
      <c r="K88" s="22"/>
      <c r="L88" s="37"/>
      <c r="N88" s="2824"/>
      <c r="O88" s="1567"/>
      <c r="P88" s="1567"/>
      <c r="Q88" s="2344"/>
      <c r="R88" s="1567"/>
      <c r="S88" s="1567"/>
      <c r="T88" s="1567"/>
      <c r="U88" s="1567"/>
      <c r="V88" s="1567"/>
      <c r="W88" s="1567"/>
      <c r="X88" s="1567"/>
      <c r="Y88" s="1567"/>
      <c r="AA88" s="2824"/>
      <c r="AB88" s="1567"/>
      <c r="AC88" s="1567"/>
      <c r="AD88" s="2344"/>
      <c r="AE88" s="1567"/>
      <c r="AF88" s="1567"/>
      <c r="AG88" s="1567"/>
      <c r="AH88" s="1567"/>
      <c r="AI88" s="1567"/>
      <c r="AJ88" s="1567"/>
      <c r="AK88" s="1567"/>
      <c r="AL88" s="1567"/>
    </row>
    <row r="89" spans="1:38" ht="15.75" customHeight="1">
      <c r="A89" s="3516"/>
      <c r="B89" s="2842">
        <f>IF(ISBLANK(C89),"",LARGE(B79:B88,1)+1)</f>
        <v>9</v>
      </c>
      <c r="C89" s="2817" t="s">
        <v>166</v>
      </c>
      <c r="D89" s="2816"/>
      <c r="E89" s="22"/>
      <c r="F89" s="22"/>
      <c r="G89" s="22"/>
      <c r="H89" s="22"/>
      <c r="I89" s="22"/>
      <c r="J89" s="22"/>
      <c r="K89" s="22"/>
      <c r="L89" s="37"/>
      <c r="N89" s="2824"/>
      <c r="O89" s="1567"/>
      <c r="P89" s="1567"/>
      <c r="Q89" s="2344"/>
      <c r="R89" s="1567"/>
      <c r="S89" s="1567"/>
      <c r="T89" s="1567"/>
      <c r="U89" s="1567"/>
      <c r="V89" s="1567"/>
      <c r="W89" s="1567"/>
      <c r="X89" s="1567"/>
      <c r="Y89" s="1567"/>
      <c r="AA89" s="2824"/>
      <c r="AB89" s="1567"/>
      <c r="AC89" s="1567"/>
      <c r="AD89" s="2344"/>
      <c r="AE89" s="1567"/>
      <c r="AF89" s="1567"/>
      <c r="AG89" s="1567"/>
      <c r="AH89" s="1567"/>
      <c r="AI89" s="1567"/>
      <c r="AJ89" s="1567"/>
      <c r="AK89" s="1567"/>
      <c r="AL89" s="1567"/>
    </row>
    <row r="90" spans="1:38" ht="15.75">
      <c r="A90" s="3516"/>
      <c r="B90" s="2842">
        <f>IF(ISBLANK(C90),"",LARGE(B79:B89,1)+1)</f>
        <v>10</v>
      </c>
      <c r="C90" s="2817" t="s">
        <v>167</v>
      </c>
      <c r="D90" s="2816"/>
      <c r="E90" s="22"/>
      <c r="F90" s="22"/>
      <c r="G90" s="22"/>
      <c r="H90" s="22"/>
      <c r="I90" s="22"/>
      <c r="J90" s="22"/>
      <c r="K90" s="22"/>
      <c r="L90" s="37"/>
      <c r="N90" s="2824"/>
      <c r="O90" s="1567"/>
      <c r="P90" s="1567"/>
      <c r="Q90" s="2344"/>
      <c r="R90" s="1567"/>
      <c r="S90" s="1567"/>
      <c r="T90" s="1567"/>
      <c r="U90" s="1567"/>
      <c r="V90" s="1567"/>
      <c r="W90" s="1567"/>
      <c r="X90" s="1567"/>
      <c r="Y90" s="1567"/>
      <c r="AA90" s="2824"/>
      <c r="AB90" s="1567"/>
      <c r="AC90" s="1567"/>
      <c r="AD90" s="2344"/>
      <c r="AE90" s="1567"/>
      <c r="AF90" s="1567"/>
      <c r="AG90" s="1567"/>
      <c r="AH90" s="1567"/>
      <c r="AI90" s="1567"/>
      <c r="AJ90" s="1567"/>
      <c r="AK90" s="1567"/>
      <c r="AL90" s="1567"/>
    </row>
    <row r="91" spans="1:38" ht="15.75">
      <c r="A91" s="3516"/>
      <c r="B91" s="2842">
        <f>IF(ISBLANK(C91),"",LARGE(B79:B90,1)+1)</f>
        <v>11</v>
      </c>
      <c r="C91" s="2817" t="s">
        <v>168</v>
      </c>
      <c r="D91" s="2816"/>
      <c r="E91" s="22"/>
      <c r="F91" s="22"/>
      <c r="G91" s="22"/>
      <c r="H91" s="22"/>
      <c r="I91" s="22"/>
      <c r="J91" s="22"/>
      <c r="K91" s="22"/>
      <c r="L91" s="37"/>
      <c r="N91" s="2824"/>
      <c r="O91" s="1567"/>
      <c r="P91" s="1567"/>
      <c r="Q91" s="2344"/>
      <c r="R91" s="1567"/>
      <c r="S91" s="1567"/>
      <c r="T91" s="1567"/>
      <c r="U91" s="1567"/>
      <c r="V91" s="1567"/>
      <c r="W91" s="1567"/>
      <c r="X91" s="1567"/>
      <c r="Y91" s="1567"/>
      <c r="AA91" s="2824"/>
      <c r="AB91" s="1567"/>
      <c r="AC91" s="1567"/>
      <c r="AD91" s="2344"/>
      <c r="AE91" s="1567"/>
      <c r="AF91" s="1567"/>
      <c r="AG91" s="1567"/>
      <c r="AH91" s="1567"/>
      <c r="AI91" s="1567"/>
      <c r="AJ91" s="1567"/>
      <c r="AK91" s="1567"/>
      <c r="AL91" s="1567"/>
    </row>
    <row r="92" spans="1:38" ht="15.75">
      <c r="A92" s="3516"/>
      <c r="B92" s="2842">
        <f>IF(ISBLANK(C92),"",LARGE(B79:B91,1)+1)</f>
        <v>12</v>
      </c>
      <c r="C92" s="2817" t="s">
        <v>169</v>
      </c>
      <c r="D92" s="2816"/>
      <c r="E92" s="22"/>
      <c r="F92" s="22"/>
      <c r="G92" s="22"/>
      <c r="H92" s="22"/>
      <c r="I92" s="22"/>
      <c r="J92" s="22"/>
      <c r="K92" s="22"/>
      <c r="L92" s="37"/>
      <c r="N92" s="2824"/>
      <c r="O92" s="1567"/>
      <c r="P92" s="1567"/>
      <c r="Q92" s="2344"/>
      <c r="R92" s="1567"/>
      <c r="S92" s="1567"/>
      <c r="T92" s="1567"/>
      <c r="U92" s="1567"/>
      <c r="V92" s="1567"/>
      <c r="W92" s="1567"/>
      <c r="X92" s="1567"/>
      <c r="Y92" s="1567"/>
      <c r="AA92" s="2824"/>
      <c r="AB92" s="1567"/>
      <c r="AC92" s="1567"/>
      <c r="AD92" s="2344"/>
      <c r="AE92" s="1567"/>
      <c r="AF92" s="1567"/>
      <c r="AG92" s="1567"/>
      <c r="AH92" s="1567"/>
      <c r="AI92" s="1567"/>
      <c r="AJ92" s="1567"/>
      <c r="AK92" s="1567"/>
      <c r="AL92" s="1567"/>
    </row>
    <row r="93" spans="1:38" ht="15.75">
      <c r="A93" s="3516"/>
      <c r="B93" s="2842">
        <f>IF(ISBLANK(C93),"",LARGE(B79:B92,1)+1)</f>
        <v>13</v>
      </c>
      <c r="C93" s="2817" t="s">
        <v>170</v>
      </c>
      <c r="D93" s="2816"/>
      <c r="E93" s="22"/>
      <c r="F93" s="22"/>
      <c r="G93" s="22"/>
      <c r="H93" s="22"/>
      <c r="I93" s="22"/>
      <c r="J93" s="22"/>
      <c r="K93" s="22"/>
      <c r="L93" s="37"/>
      <c r="N93" s="2824"/>
      <c r="O93" s="1567"/>
      <c r="P93" s="1567"/>
      <c r="Q93" s="2344"/>
      <c r="R93" s="1567"/>
      <c r="S93" s="1567"/>
      <c r="T93" s="1567"/>
      <c r="U93" s="1567"/>
      <c r="V93" s="1567"/>
      <c r="W93" s="1567"/>
      <c r="X93" s="1567"/>
      <c r="Y93" s="1567"/>
      <c r="AA93" s="2824"/>
      <c r="AB93" s="1567"/>
      <c r="AC93" s="1567"/>
      <c r="AD93" s="2344"/>
      <c r="AE93" s="1567"/>
      <c r="AF93" s="1567"/>
      <c r="AG93" s="1567"/>
      <c r="AH93" s="1567"/>
      <c r="AI93" s="1567"/>
      <c r="AJ93" s="1567"/>
      <c r="AK93" s="1567"/>
      <c r="AL93" s="1567"/>
    </row>
    <row r="94" spans="1:38" ht="15.75">
      <c r="A94" s="3516"/>
      <c r="B94" s="2842">
        <f>IF(ISBLANK(C94),"",LARGE(B79:B93,1)+1)</f>
        <v>14</v>
      </c>
      <c r="C94" s="2817" t="s">
        <v>171</v>
      </c>
      <c r="D94" s="2816"/>
      <c r="E94" s="22"/>
      <c r="F94" s="22"/>
      <c r="G94" s="22"/>
      <c r="H94" s="22"/>
      <c r="I94" s="22"/>
      <c r="J94" s="22"/>
      <c r="K94" s="22"/>
      <c r="L94" s="37"/>
      <c r="N94" s="2824"/>
      <c r="O94" s="1567"/>
      <c r="P94" s="1567"/>
      <c r="Q94" s="2344"/>
      <c r="R94" s="1567"/>
      <c r="S94" s="1567"/>
      <c r="T94" s="1567"/>
      <c r="U94" s="1567"/>
      <c r="V94" s="1567"/>
      <c r="W94" s="1567"/>
      <c r="X94" s="1567"/>
      <c r="Y94" s="1567"/>
      <c r="AA94" s="2824"/>
      <c r="AB94" s="1567"/>
      <c r="AC94" s="1567"/>
      <c r="AD94" s="2344"/>
      <c r="AE94" s="1567"/>
      <c r="AF94" s="1567"/>
      <c r="AG94" s="1567"/>
      <c r="AH94" s="1567"/>
      <c r="AI94" s="1567"/>
      <c r="AJ94" s="1567"/>
      <c r="AK94" s="1567"/>
      <c r="AL94" s="1567"/>
    </row>
    <row r="95" spans="1:38" ht="15.75">
      <c r="A95" s="3516"/>
      <c r="B95" s="2842">
        <f>IF(ISBLANK(C95),"",LARGE(B79:B94,1)+1)</f>
        <v>15</v>
      </c>
      <c r="C95" s="2817" t="s">
        <v>172</v>
      </c>
      <c r="D95" s="2816"/>
      <c r="E95" s="22"/>
      <c r="F95" s="22"/>
      <c r="G95" s="22"/>
      <c r="H95" s="22"/>
      <c r="I95" s="22"/>
      <c r="J95" s="22"/>
      <c r="K95" s="22"/>
      <c r="L95" s="37"/>
      <c r="N95" s="2824"/>
      <c r="O95" s="1567"/>
      <c r="P95" s="1567"/>
      <c r="Q95" s="2344"/>
      <c r="R95" s="1567"/>
      <c r="S95" s="1567"/>
      <c r="T95" s="1567"/>
      <c r="U95" s="1567"/>
      <c r="V95" s="1567"/>
      <c r="W95" s="1567"/>
      <c r="X95" s="1567"/>
      <c r="Y95" s="1567"/>
      <c r="AA95" s="2824"/>
      <c r="AB95" s="1567"/>
      <c r="AC95" s="1567"/>
      <c r="AD95" s="2344"/>
      <c r="AE95" s="1567"/>
      <c r="AF95" s="1567"/>
      <c r="AG95" s="1567"/>
      <c r="AH95" s="1567"/>
      <c r="AI95" s="1567"/>
      <c r="AJ95" s="1567"/>
      <c r="AK95" s="1567"/>
      <c r="AL95" s="1567"/>
    </row>
    <row r="96" spans="1:38" ht="15.75">
      <c r="A96" s="3516"/>
      <c r="B96" s="2842">
        <f>IF(ISBLANK(C96),"",LARGE(B79:B95,1)+1)</f>
        <v>16</v>
      </c>
      <c r="C96" s="2817" t="s">
        <v>173</v>
      </c>
      <c r="D96" s="2816"/>
      <c r="E96" s="2816"/>
      <c r="F96" s="2816"/>
      <c r="G96" s="2816"/>
      <c r="H96" s="22"/>
      <c r="I96" s="22"/>
      <c r="J96" s="22"/>
      <c r="K96" s="22"/>
      <c r="L96" s="37"/>
      <c r="N96" s="2824"/>
      <c r="O96" s="1567"/>
      <c r="P96" s="1567"/>
      <c r="Q96" s="2344"/>
      <c r="R96" s="1567"/>
      <c r="S96" s="1567"/>
      <c r="T96" s="1567"/>
      <c r="U96" s="1567"/>
      <c r="V96" s="1567"/>
      <c r="W96" s="1567"/>
      <c r="X96" s="1567"/>
      <c r="Y96" s="1567"/>
      <c r="AA96" s="2824"/>
      <c r="AB96" s="1567"/>
      <c r="AC96" s="1567"/>
      <c r="AD96" s="2344"/>
      <c r="AE96" s="1567"/>
      <c r="AF96" s="1567"/>
      <c r="AG96" s="1567"/>
      <c r="AH96" s="1567"/>
      <c r="AI96" s="1567"/>
      <c r="AJ96" s="1567"/>
      <c r="AK96" s="1567"/>
      <c r="AL96" s="1567"/>
    </row>
    <row r="97" spans="1:45" ht="15.75">
      <c r="A97" s="3516"/>
      <c r="B97" s="2842">
        <f>IF(ISBLANK(C97),"",LARGE(B79:B96,1)+1)</f>
        <v>17</v>
      </c>
      <c r="C97" s="2817" t="s">
        <v>174</v>
      </c>
      <c r="D97" s="2816"/>
      <c r="E97" s="22"/>
      <c r="F97" s="2816"/>
      <c r="G97" s="2816"/>
      <c r="H97" s="22"/>
      <c r="I97" s="22"/>
      <c r="J97" s="22"/>
      <c r="K97" s="22"/>
      <c r="L97" s="37"/>
      <c r="N97" s="2824"/>
      <c r="O97" s="1567"/>
      <c r="P97" s="1567"/>
      <c r="Q97" s="2344"/>
      <c r="R97" s="1567"/>
      <c r="S97" s="1567"/>
      <c r="T97" s="1567"/>
      <c r="U97" s="1567"/>
      <c r="V97" s="1567"/>
      <c r="W97" s="1567"/>
      <c r="X97" s="1567"/>
      <c r="Y97" s="1567"/>
      <c r="AA97" s="2824"/>
      <c r="AB97" s="1567"/>
      <c r="AC97" s="1567"/>
      <c r="AD97" s="2344"/>
      <c r="AE97" s="1567"/>
      <c r="AF97" s="1567"/>
      <c r="AG97" s="1567"/>
      <c r="AH97" s="1567"/>
      <c r="AI97" s="1567"/>
      <c r="AJ97" s="1567"/>
      <c r="AK97" s="1567"/>
      <c r="AL97" s="1567"/>
    </row>
    <row r="98" spans="1:45" ht="15.75">
      <c r="A98" s="3516"/>
      <c r="B98" s="2842">
        <f>IF(ISBLANK(C98),"",LARGE(B79:B97,1)+1)</f>
        <v>18</v>
      </c>
      <c r="C98" s="2817" t="s">
        <v>175</v>
      </c>
      <c r="D98" s="2816"/>
      <c r="E98" s="22"/>
      <c r="F98" s="22"/>
      <c r="G98" s="22"/>
      <c r="H98" s="22"/>
      <c r="I98" s="22"/>
      <c r="J98" s="22"/>
      <c r="K98" s="22"/>
      <c r="L98" s="37"/>
      <c r="N98" s="2824"/>
      <c r="O98" s="1567"/>
      <c r="P98" s="1567"/>
      <c r="Q98" s="2344"/>
      <c r="R98" s="1567"/>
      <c r="S98" s="1567"/>
      <c r="T98" s="1567"/>
      <c r="U98" s="1567"/>
      <c r="V98" s="1567"/>
      <c r="W98" s="1567"/>
      <c r="X98" s="1567"/>
      <c r="Y98" s="1567"/>
      <c r="AA98" s="2824"/>
      <c r="AB98" s="1567"/>
      <c r="AC98" s="1567"/>
      <c r="AD98" s="2344"/>
      <c r="AE98" s="1567"/>
      <c r="AF98" s="1567"/>
      <c r="AG98" s="1567"/>
      <c r="AH98" s="1567"/>
      <c r="AI98" s="1567"/>
      <c r="AJ98" s="1567"/>
      <c r="AK98" s="1567"/>
      <c r="AL98" s="1567"/>
    </row>
    <row r="99" spans="1:45" ht="15.75">
      <c r="A99" s="3516"/>
      <c r="B99" s="2842">
        <f>IF(ISBLANK(C99),"",LARGE(B79:B98,1)+1)</f>
        <v>19</v>
      </c>
      <c r="C99" s="2817" t="s">
        <v>176</v>
      </c>
      <c r="D99" s="2816"/>
      <c r="E99" s="22"/>
      <c r="F99" s="2816"/>
      <c r="G99" s="2816"/>
      <c r="H99" s="22"/>
      <c r="I99" s="22"/>
      <c r="J99" s="22"/>
      <c r="K99" s="22"/>
      <c r="L99" s="37"/>
      <c r="N99" s="2824"/>
      <c r="O99" s="1567"/>
      <c r="P99" s="1567"/>
      <c r="Q99" s="2344"/>
      <c r="R99" s="1567"/>
      <c r="S99" s="1567"/>
      <c r="T99" s="1567"/>
      <c r="U99" s="1567"/>
      <c r="V99" s="1567"/>
      <c r="W99" s="1567"/>
      <c r="X99" s="1567"/>
      <c r="Y99" s="1567"/>
      <c r="AA99" s="2824"/>
      <c r="AB99" s="1567"/>
      <c r="AC99" s="1567"/>
      <c r="AD99" s="2344"/>
      <c r="AE99" s="1567"/>
      <c r="AF99" s="1567"/>
      <c r="AG99" s="1567"/>
      <c r="AH99" s="1567"/>
      <c r="AI99" s="1567"/>
      <c r="AJ99" s="1567"/>
      <c r="AK99" s="1567"/>
      <c r="AL99" s="1567"/>
    </row>
    <row r="100" spans="1:45" ht="15.75">
      <c r="A100" s="3516"/>
      <c r="B100" s="2842">
        <f>IF(ISBLANK(C100),"",LARGE(B79:B99,1)+1)</f>
        <v>20</v>
      </c>
      <c r="C100" s="2817" t="s">
        <v>177</v>
      </c>
      <c r="D100" s="2816"/>
      <c r="E100" s="22"/>
      <c r="F100" s="2816"/>
      <c r="G100" s="2816"/>
      <c r="H100" s="22"/>
      <c r="I100" s="22"/>
      <c r="J100" s="22"/>
      <c r="K100" s="22"/>
      <c r="L100" s="37"/>
      <c r="N100" s="2824"/>
      <c r="O100" s="1567"/>
      <c r="P100" s="1567"/>
      <c r="Q100" s="2344"/>
      <c r="R100" s="1567"/>
      <c r="S100" s="1567"/>
      <c r="T100" s="1567"/>
      <c r="U100" s="1567"/>
      <c r="V100" s="1567"/>
      <c r="W100" s="1567"/>
      <c r="X100" s="1567"/>
      <c r="Y100" s="1567"/>
      <c r="AA100" s="2824"/>
      <c r="AB100" s="1567"/>
      <c r="AC100" s="1567"/>
      <c r="AD100" s="2344"/>
      <c r="AE100" s="1567"/>
      <c r="AF100" s="1567"/>
      <c r="AG100" s="1567"/>
      <c r="AH100" s="1567"/>
      <c r="AI100" s="1567"/>
      <c r="AJ100" s="1567"/>
      <c r="AK100" s="1567"/>
      <c r="AL100" s="1567"/>
    </row>
    <row r="101" spans="1:45" ht="15.75">
      <c r="A101" s="3516"/>
      <c r="B101" s="2842">
        <f>IF(ISBLANK(C101),"",LARGE(B79:B100,1)+1)</f>
        <v>21</v>
      </c>
      <c r="C101" s="2817" t="s">
        <v>178</v>
      </c>
      <c r="D101" s="2816"/>
      <c r="E101" s="22"/>
      <c r="F101" s="2816"/>
      <c r="G101" s="2816"/>
      <c r="H101" s="22"/>
      <c r="I101" s="22"/>
      <c r="J101" s="22"/>
      <c r="K101" s="22"/>
      <c r="L101" s="37"/>
      <c r="N101" s="2824"/>
      <c r="O101" s="1567"/>
      <c r="P101" s="1567"/>
      <c r="Q101" s="2344"/>
      <c r="R101" s="1567"/>
      <c r="S101" s="1567"/>
      <c r="T101" s="1567"/>
      <c r="U101" s="1567"/>
      <c r="V101" s="1567"/>
      <c r="W101" s="1567"/>
      <c r="X101" s="1567"/>
      <c r="Y101" s="1567"/>
      <c r="AA101" s="2824"/>
      <c r="AB101" s="1567"/>
      <c r="AC101" s="1567"/>
      <c r="AD101" s="2344"/>
      <c r="AE101" s="1567"/>
      <c r="AF101" s="1567"/>
      <c r="AG101" s="1567"/>
      <c r="AH101" s="1567"/>
      <c r="AI101" s="1567"/>
      <c r="AJ101" s="1567"/>
      <c r="AK101" s="1567"/>
      <c r="AL101" s="1567"/>
    </row>
    <row r="102" spans="1:45" ht="15.75">
      <c r="A102" s="3516"/>
      <c r="B102" s="2842" t="str">
        <f>IF(ISBLANK(C102),"",LARGE(B79:B101,1)+1)</f>
        <v/>
      </c>
      <c r="C102" s="2817"/>
      <c r="D102" s="2816"/>
      <c r="E102" s="22"/>
      <c r="F102" s="22"/>
      <c r="G102" s="22"/>
      <c r="H102" s="22"/>
      <c r="I102" s="22"/>
      <c r="J102" s="22"/>
      <c r="K102" s="22"/>
      <c r="L102" s="37"/>
      <c r="N102" s="2824"/>
      <c r="O102" s="1567"/>
      <c r="P102" s="1567"/>
      <c r="Q102" s="2344"/>
      <c r="R102" s="1567"/>
      <c r="S102" s="1567"/>
      <c r="T102" s="1567"/>
      <c r="U102" s="1567"/>
      <c r="V102" s="1567"/>
      <c r="W102" s="1567"/>
      <c r="X102" s="1567"/>
      <c r="Y102" s="1567"/>
      <c r="AA102" s="2824"/>
      <c r="AB102" s="1567"/>
      <c r="AC102" s="1567"/>
      <c r="AD102" s="2344"/>
      <c r="AE102" s="1567"/>
      <c r="AF102" s="1567"/>
      <c r="AG102" s="1567"/>
      <c r="AH102" s="1567"/>
      <c r="AI102" s="1567"/>
      <c r="AJ102" s="1567"/>
      <c r="AK102" s="1567"/>
      <c r="AL102" s="1567"/>
    </row>
    <row r="103" spans="1:45" ht="15.75">
      <c r="A103" s="3516"/>
      <c r="B103" s="2842">
        <f>IF(ISBLANK(C103),"",LARGE(B79:B102,1)+1)</f>
        <v>22</v>
      </c>
      <c r="C103" s="2817" t="s">
        <v>179</v>
      </c>
      <c r="D103" s="2816"/>
      <c r="E103" s="2816"/>
      <c r="F103" s="2816"/>
      <c r="G103" s="2816"/>
      <c r="H103" s="22"/>
      <c r="I103" s="22"/>
      <c r="J103" s="22"/>
      <c r="K103" s="22"/>
      <c r="L103" s="37"/>
      <c r="N103" s="2824"/>
      <c r="O103" s="1567"/>
      <c r="P103" s="1567"/>
      <c r="Q103" s="2344"/>
      <c r="R103" s="1567"/>
      <c r="S103" s="1567"/>
      <c r="T103" s="1567"/>
      <c r="U103" s="1567"/>
      <c r="V103" s="1567"/>
      <c r="W103" s="1567"/>
      <c r="X103" s="1567"/>
      <c r="Y103" s="1567"/>
      <c r="AA103" s="2824"/>
      <c r="AB103" s="1567"/>
      <c r="AC103" s="1567"/>
      <c r="AD103" s="2344"/>
      <c r="AE103" s="1567"/>
      <c r="AF103" s="1567"/>
      <c r="AG103" s="1567"/>
      <c r="AH103" s="1567"/>
      <c r="AI103" s="1567"/>
      <c r="AJ103" s="1567"/>
      <c r="AK103" s="1567"/>
      <c r="AL103" s="1567"/>
    </row>
    <row r="104" spans="1:45" ht="15.75">
      <c r="A104" s="3516"/>
      <c r="B104" s="2842">
        <f>IF(ISBLANK(C104),"",LARGE(B79:B103,1)+1)</f>
        <v>23</v>
      </c>
      <c r="C104" s="2817" t="s">
        <v>57</v>
      </c>
      <c r="D104" s="2816"/>
      <c r="E104" s="22"/>
      <c r="F104" s="2816"/>
      <c r="G104" s="2816"/>
      <c r="H104" s="22"/>
      <c r="I104" s="22"/>
      <c r="J104" s="22"/>
      <c r="K104" s="22"/>
      <c r="L104" s="37"/>
      <c r="N104" s="2824"/>
      <c r="O104" s="1567"/>
      <c r="P104" s="1567"/>
      <c r="Q104" s="2344"/>
      <c r="R104" s="1567"/>
      <c r="S104" s="1567"/>
      <c r="T104" s="1567"/>
      <c r="U104" s="1567"/>
      <c r="V104" s="1567"/>
      <c r="W104" s="1567"/>
      <c r="X104" s="1567"/>
      <c r="Y104" s="1567"/>
      <c r="AA104" s="2824"/>
      <c r="AB104" s="1567"/>
      <c r="AC104" s="1567"/>
      <c r="AD104" s="2344"/>
      <c r="AE104" s="1567"/>
      <c r="AF104" s="1567"/>
      <c r="AG104" s="1567"/>
      <c r="AH104" s="1567"/>
      <c r="AI104" s="1567"/>
      <c r="AJ104" s="1567"/>
      <c r="AK104" s="1567"/>
      <c r="AL104" s="1567"/>
    </row>
    <row r="105" spans="1:45" ht="15.75">
      <c r="A105" s="3516"/>
      <c r="B105" s="2842">
        <f>IF(ISBLANK(C105),"",LARGE(B79:B104,1)+1)</f>
        <v>24</v>
      </c>
      <c r="C105" s="2817" t="s">
        <v>58</v>
      </c>
      <c r="D105" s="2816"/>
      <c r="E105" s="22"/>
      <c r="F105" s="22"/>
      <c r="G105" s="22"/>
      <c r="H105" s="22"/>
      <c r="I105" s="22"/>
      <c r="J105" s="22"/>
      <c r="K105" s="22"/>
      <c r="L105" s="37"/>
      <c r="N105" s="2824"/>
      <c r="O105" s="1567"/>
      <c r="P105" s="1567"/>
      <c r="Q105" s="2344"/>
      <c r="R105" s="1567"/>
      <c r="S105" s="1567"/>
      <c r="T105" s="1567"/>
      <c r="U105" s="1567"/>
      <c r="V105" s="1567"/>
      <c r="W105" s="1567"/>
      <c r="X105" s="1567"/>
      <c r="Y105" s="1567"/>
      <c r="AA105" s="2824"/>
      <c r="AB105" s="1567"/>
      <c r="AC105" s="1567"/>
      <c r="AD105" s="2344"/>
      <c r="AE105" s="1567"/>
      <c r="AF105" s="1567"/>
      <c r="AG105" s="1567"/>
      <c r="AH105" s="1567"/>
      <c r="AI105" s="1567"/>
      <c r="AJ105" s="1567"/>
      <c r="AK105" s="1567"/>
      <c r="AL105" s="1567"/>
    </row>
    <row r="106" spans="1:45" ht="15.75">
      <c r="A106" s="3516"/>
      <c r="B106" s="2842" t="str">
        <f>IF(ISBLANK(C106),"",LARGE(B79:B105,1)+1)</f>
        <v/>
      </c>
      <c r="C106" s="46"/>
      <c r="D106" s="22"/>
      <c r="E106" s="22"/>
      <c r="F106" s="22"/>
      <c r="G106" s="22"/>
      <c r="H106" s="22"/>
      <c r="I106" s="22"/>
      <c r="J106" s="22"/>
      <c r="K106" s="22"/>
      <c r="L106" s="37"/>
      <c r="N106" s="2824"/>
      <c r="O106" s="1567"/>
      <c r="P106" s="1567"/>
      <c r="Q106" s="2344"/>
      <c r="R106" s="1567"/>
      <c r="S106" s="1567"/>
      <c r="T106" s="1567"/>
      <c r="U106" s="1567"/>
      <c r="V106" s="1567"/>
      <c r="W106" s="1567"/>
      <c r="X106" s="1567"/>
      <c r="Y106" s="1567"/>
      <c r="AA106" s="2824"/>
      <c r="AB106" s="1567"/>
      <c r="AC106" s="1567"/>
      <c r="AD106" s="2344"/>
      <c r="AE106" s="1567"/>
      <c r="AF106" s="1567"/>
      <c r="AG106" s="1567"/>
      <c r="AH106" s="1567"/>
      <c r="AI106" s="1567"/>
      <c r="AJ106" s="1567"/>
      <c r="AK106" s="1567"/>
      <c r="AL106" s="1567"/>
    </row>
    <row r="107" spans="1:45" ht="16.5" thickBot="1">
      <c r="A107" s="3400"/>
      <c r="B107" s="2843" t="str">
        <f>IF(ISBLANK(C107),"",LARGE(B79:B106,1)+1)</f>
        <v/>
      </c>
      <c r="C107" s="48"/>
      <c r="D107" s="49"/>
      <c r="E107" s="49"/>
      <c r="F107" s="49"/>
      <c r="G107" s="49"/>
      <c r="H107" s="49"/>
      <c r="I107" s="49"/>
      <c r="J107" s="49"/>
      <c r="K107" s="49"/>
      <c r="L107" s="50"/>
      <c r="N107" s="2824"/>
      <c r="O107" s="1567"/>
      <c r="P107" s="1567"/>
      <c r="Q107" s="2344"/>
      <c r="R107" s="1567"/>
      <c r="S107" s="1567"/>
      <c r="T107" s="1567"/>
      <c r="U107" s="1567"/>
      <c r="V107" s="1567"/>
      <c r="W107" s="1567"/>
      <c r="X107" s="1567"/>
      <c r="Y107" s="1567"/>
      <c r="AA107" s="2824"/>
      <c r="AB107" s="1567"/>
      <c r="AC107" s="1567"/>
      <c r="AD107" s="2344"/>
      <c r="AE107" s="1567"/>
      <c r="AF107" s="1567"/>
      <c r="AG107" s="1567"/>
      <c r="AH107" s="1567"/>
      <c r="AI107" s="1567"/>
      <c r="AJ107" s="1567"/>
      <c r="AK107" s="1567"/>
      <c r="AL107" s="1567"/>
    </row>
    <row r="108" spans="1:45">
      <c r="A108" s="2824"/>
      <c r="B108" s="1567"/>
      <c r="C108" s="1567"/>
      <c r="D108" s="2344"/>
      <c r="E108" s="1567"/>
      <c r="F108" s="1567"/>
      <c r="G108" s="1567"/>
      <c r="H108" s="1567"/>
      <c r="I108" s="1567"/>
      <c r="J108" s="1567"/>
      <c r="K108" s="1567"/>
      <c r="L108" s="1567"/>
      <c r="N108" s="2824"/>
      <c r="O108" s="1567"/>
      <c r="P108" s="1567"/>
      <c r="Q108" s="2344"/>
      <c r="R108" s="1567"/>
      <c r="S108" s="1567"/>
      <c r="T108" s="1567"/>
      <c r="U108" s="1567"/>
      <c r="V108" s="1567"/>
      <c r="W108" s="1567"/>
      <c r="X108" s="1567"/>
      <c r="Y108" s="1567"/>
      <c r="AA108" s="2824"/>
      <c r="AB108" s="1567"/>
      <c r="AC108" s="1567"/>
      <c r="AD108" s="2344"/>
      <c r="AE108" s="1567"/>
      <c r="AF108" s="1567"/>
      <c r="AG108" s="1567"/>
      <c r="AH108" s="1567"/>
      <c r="AI108" s="1567"/>
      <c r="AJ108" s="1567"/>
      <c r="AK108" s="1567"/>
      <c r="AL108" s="1567"/>
    </row>
    <row r="109" spans="1:45" ht="15.75">
      <c r="A109" s="2824"/>
      <c r="B109" s="1567"/>
      <c r="C109" s="1567"/>
      <c r="D109" s="2344"/>
      <c r="E109" s="1567"/>
      <c r="F109" s="1567"/>
      <c r="G109" s="1567"/>
      <c r="H109" s="1567"/>
      <c r="I109" s="1567"/>
      <c r="J109" s="1567"/>
      <c r="K109" s="1567"/>
      <c r="L109" s="1567"/>
      <c r="N109" s="2824"/>
      <c r="O109" s="1567"/>
      <c r="P109" s="1567"/>
      <c r="Q109" s="2344"/>
      <c r="R109" s="1567"/>
      <c r="S109" s="1567"/>
      <c r="T109" s="1567"/>
      <c r="U109" s="1567"/>
      <c r="V109" s="1567"/>
      <c r="W109" s="1567"/>
      <c r="X109" s="1567"/>
      <c r="Y109" s="1567"/>
      <c r="AA109" s="2824"/>
      <c r="AB109" s="1567"/>
      <c r="AC109" s="1567"/>
      <c r="AD109" s="2344"/>
      <c r="AE109" s="1567"/>
      <c r="AF109" s="1567"/>
      <c r="AG109" s="1567"/>
      <c r="AH109" s="1567"/>
      <c r="AI109" s="1567"/>
      <c r="AJ109" s="1567"/>
      <c r="AK109" s="1567"/>
      <c r="AL109" s="1567"/>
      <c r="AS109" s="2844" t="s">
        <v>6763</v>
      </c>
    </row>
  </sheetData>
  <mergeCells count="113">
    <mergeCell ref="AO53:AQ56"/>
    <mergeCell ref="AO64:AQ65"/>
    <mergeCell ref="AO72:AQ72"/>
    <mergeCell ref="AO73:AQ73"/>
    <mergeCell ref="AO61:AQ63"/>
    <mergeCell ref="AS25:AT25"/>
    <mergeCell ref="AS27:AT27"/>
    <mergeCell ref="AS30:AT30"/>
    <mergeCell ref="AS32:AT32"/>
    <mergeCell ref="AS33:AT33"/>
    <mergeCell ref="AO46:AQ47"/>
    <mergeCell ref="AO49:AQ52"/>
    <mergeCell ref="AS14:AT14"/>
    <mergeCell ref="AS15:AT17"/>
    <mergeCell ref="AS19:AT20"/>
    <mergeCell ref="AS22:AT22"/>
    <mergeCell ref="AS23:AT23"/>
    <mergeCell ref="Y57:Y58"/>
    <mergeCell ref="A72:A73"/>
    <mergeCell ref="B72:L72"/>
    <mergeCell ref="B73:L74"/>
    <mergeCell ref="A74:A107"/>
    <mergeCell ref="B75:L76"/>
    <mergeCell ref="C77:L77"/>
    <mergeCell ref="C79:L79"/>
    <mergeCell ref="E86:L86"/>
    <mergeCell ref="N52:N53"/>
    <mergeCell ref="O52:X53"/>
    <mergeCell ref="Y52:Y53"/>
    <mergeCell ref="N54:N83"/>
    <mergeCell ref="X54:Y55"/>
    <mergeCell ref="U55:U56"/>
    <mergeCell ref="V55:W56"/>
    <mergeCell ref="X56:Y56"/>
    <mergeCell ref="O59:R60"/>
    <mergeCell ref="S59:T60"/>
    <mergeCell ref="U59:V60"/>
    <mergeCell ref="W59:W60"/>
    <mergeCell ref="X59:X60"/>
    <mergeCell ref="Y59:Y60"/>
    <mergeCell ref="P61:Y62"/>
    <mergeCell ref="AG73:AI73"/>
    <mergeCell ref="AG74:AI74"/>
    <mergeCell ref="AG68:AI68"/>
    <mergeCell ref="AG69:AI69"/>
    <mergeCell ref="AG70:AI70"/>
    <mergeCell ref="AG71:AI71"/>
    <mergeCell ref="AG72:AI72"/>
    <mergeCell ref="AC61:AL62"/>
    <mergeCell ref="AG64:AI64"/>
    <mergeCell ref="AG65:AI65"/>
    <mergeCell ref="AG66:AI66"/>
    <mergeCell ref="AG67:AI67"/>
    <mergeCell ref="U71:V71"/>
    <mergeCell ref="AL52:AL53"/>
    <mergeCell ref="AA54:AA87"/>
    <mergeCell ref="AK54:AL55"/>
    <mergeCell ref="AH55:AH56"/>
    <mergeCell ref="AI55:AJ56"/>
    <mergeCell ref="AK56:AL56"/>
    <mergeCell ref="AL57:AL58"/>
    <mergeCell ref="AB59:AE60"/>
    <mergeCell ref="AF59:AG60"/>
    <mergeCell ref="AH59:AI60"/>
    <mergeCell ref="AJ59:AJ60"/>
    <mergeCell ref="AK59:AK60"/>
    <mergeCell ref="AL59:AL60"/>
    <mergeCell ref="AG75:AI75"/>
    <mergeCell ref="A15:A70"/>
    <mergeCell ref="AO23:AQ23"/>
    <mergeCell ref="AO25:AP25"/>
    <mergeCell ref="O20:P20"/>
    <mergeCell ref="AB20:AC20"/>
    <mergeCell ref="B20:C20"/>
    <mergeCell ref="AO20:AO21"/>
    <mergeCell ref="AP20:AQ21"/>
    <mergeCell ref="AO22:AQ22"/>
    <mergeCell ref="AA52:AA53"/>
    <mergeCell ref="AB52:AK53"/>
    <mergeCell ref="X18:Y18"/>
    <mergeCell ref="AK18:AL18"/>
    <mergeCell ref="K18:L18"/>
    <mergeCell ref="AQ18:AQ19"/>
    <mergeCell ref="N15:N50"/>
    <mergeCell ref="AA15:AA50"/>
    <mergeCell ref="AO13:AQ16"/>
    <mergeCell ref="X15:Y16"/>
    <mergeCell ref="AK15:AL16"/>
    <mergeCell ref="AO17:AQ17"/>
    <mergeCell ref="AO36:AQ36"/>
    <mergeCell ref="AO42:AQ43"/>
    <mergeCell ref="AO44:AQ45"/>
    <mergeCell ref="A2:A11"/>
    <mergeCell ref="B2:AL3"/>
    <mergeCell ref="AG11:AL11"/>
    <mergeCell ref="N13:N14"/>
    <mergeCell ref="O13:X14"/>
    <mergeCell ref="Y13:Y14"/>
    <mergeCell ref="AA13:AA14"/>
    <mergeCell ref="AB13:AK14"/>
    <mergeCell ref="AL13:AL14"/>
    <mergeCell ref="A13:A14"/>
    <mergeCell ref="B13:K14"/>
    <mergeCell ref="L13:L14"/>
    <mergeCell ref="H16:H17"/>
    <mergeCell ref="X17:Y17"/>
    <mergeCell ref="AK17:AL17"/>
    <mergeCell ref="K17:L17"/>
    <mergeCell ref="K15:L16"/>
    <mergeCell ref="U16:U17"/>
    <mergeCell ref="V16:W17"/>
    <mergeCell ref="AH16:AH17"/>
    <mergeCell ref="AI16:AJ17"/>
  </mergeCells>
  <pageMargins left="0.11811023622047245" right="0.11811023622047245" top="0.35433070866141736" bottom="0.35433070866141736" header="0.11811023622047245" footer="0.11811023622047245"/>
  <pageSetup paperSize="9" scale="4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C9C3-CA93-4777-A938-66F62FD18DF4}">
  <dimension ref="A1:AM140"/>
  <sheetViews>
    <sheetView showZeros="0" topLeftCell="Q1" workbookViewId="0">
      <selection activeCell="L64" sqref="L64:L78"/>
    </sheetView>
  </sheetViews>
  <sheetFormatPr baseColWidth="10" defaultColWidth="11.42578125" defaultRowHeight="12.75"/>
  <cols>
    <col min="1" max="1" width="3.42578125" style="72" customWidth="1"/>
    <col min="2" max="3" width="7.7109375" style="72" customWidth="1"/>
    <col min="4" max="4" width="1.140625" style="72" customWidth="1"/>
    <col min="5" max="5" width="21.7109375" style="72" customWidth="1"/>
    <col min="6" max="6" width="5.7109375" style="72" customWidth="1"/>
    <col min="7" max="7" width="7.7109375" style="72" customWidth="1"/>
    <col min="8" max="12" width="10.7109375" style="72" customWidth="1"/>
    <col min="13" max="13" width="2.28515625" style="72" customWidth="1"/>
    <col min="14" max="14" width="3.42578125" style="72" customWidth="1"/>
    <col min="15" max="16" width="7.7109375" style="72" customWidth="1"/>
    <col min="17" max="17" width="1.140625" style="72" customWidth="1"/>
    <col min="18" max="18" width="21.7109375" style="72" customWidth="1"/>
    <col min="19" max="19" width="5.7109375" style="72" customWidth="1"/>
    <col min="20" max="20" width="7.7109375" style="72" customWidth="1"/>
    <col min="21" max="25" width="10.7109375" style="72" customWidth="1"/>
    <col min="26" max="26" width="2.28515625" style="72" customWidth="1"/>
    <col min="27" max="27" width="3.42578125" style="72" customWidth="1"/>
    <col min="28" max="29" width="7.7109375" style="72" customWidth="1"/>
    <col min="30" max="30" width="1.140625" style="72" customWidth="1"/>
    <col min="31" max="31" width="21.7109375" style="72" customWidth="1"/>
    <col min="32" max="32" width="5.7109375" style="72" customWidth="1"/>
    <col min="33" max="33" width="7.7109375" style="72" customWidth="1"/>
    <col min="34" max="38" width="10.7109375" style="72" customWidth="1"/>
    <col min="39" max="39" width="1.7109375" style="72" customWidth="1"/>
    <col min="40" max="16384" width="11.42578125" style="72"/>
  </cols>
  <sheetData>
    <row r="1" spans="1:39" ht="13.5" thickBot="1">
      <c r="AM1" s="1988"/>
    </row>
    <row r="2" spans="1:39" ht="15" customHeight="1">
      <c r="A2" s="3281" t="s">
        <v>62</v>
      </c>
      <c r="B2" s="3283" t="s">
        <v>7175</v>
      </c>
      <c r="C2" s="3283"/>
      <c r="D2" s="3283"/>
      <c r="E2" s="3283"/>
      <c r="F2" s="3283"/>
      <c r="G2" s="3283"/>
      <c r="H2" s="3283"/>
      <c r="I2" s="3283"/>
      <c r="J2" s="3283"/>
      <c r="K2" s="3283"/>
      <c r="L2" s="3283"/>
      <c r="M2" s="3283"/>
      <c r="N2" s="3283"/>
      <c r="O2" s="3283"/>
      <c r="P2" s="3283"/>
      <c r="Q2" s="3283"/>
      <c r="R2" s="3283"/>
      <c r="S2" s="3283"/>
      <c r="T2" s="3283"/>
      <c r="U2" s="3283"/>
      <c r="V2" s="3283"/>
      <c r="W2" s="3283"/>
      <c r="X2" s="3283"/>
      <c r="Y2" s="3283"/>
      <c r="Z2" s="3283"/>
      <c r="AA2" s="3283"/>
      <c r="AB2" s="3283"/>
      <c r="AC2" s="3283"/>
      <c r="AD2" s="3283"/>
      <c r="AE2" s="3283"/>
      <c r="AF2" s="3283"/>
      <c r="AG2" s="3283"/>
      <c r="AH2" s="3283"/>
      <c r="AI2" s="3283"/>
      <c r="AJ2" s="3283"/>
      <c r="AK2" s="3599" t="s">
        <v>6804</v>
      </c>
      <c r="AL2" s="3600"/>
      <c r="AM2" s="1988"/>
    </row>
    <row r="3" spans="1:39" ht="15" customHeight="1">
      <c r="A3" s="3282"/>
      <c r="B3" s="3285"/>
      <c r="C3" s="3285"/>
      <c r="D3" s="3285"/>
      <c r="E3" s="3285"/>
      <c r="F3" s="3285"/>
      <c r="G3" s="3285"/>
      <c r="H3" s="3285"/>
      <c r="I3" s="3285"/>
      <c r="J3" s="3285"/>
      <c r="K3" s="3285"/>
      <c r="L3" s="3285"/>
      <c r="M3" s="3285"/>
      <c r="N3" s="3285"/>
      <c r="O3" s="3285"/>
      <c r="P3" s="3285"/>
      <c r="Q3" s="3285"/>
      <c r="R3" s="3285"/>
      <c r="S3" s="3285"/>
      <c r="T3" s="3285"/>
      <c r="U3" s="3285"/>
      <c r="V3" s="3285"/>
      <c r="W3" s="3285"/>
      <c r="X3" s="3285"/>
      <c r="Y3" s="3285"/>
      <c r="Z3" s="3285"/>
      <c r="AA3" s="3285"/>
      <c r="AB3" s="3285"/>
      <c r="AC3" s="3285"/>
      <c r="AD3" s="3285"/>
      <c r="AE3" s="3285"/>
      <c r="AF3" s="3285"/>
      <c r="AG3" s="3285"/>
      <c r="AH3" s="3285"/>
      <c r="AI3" s="3285"/>
      <c r="AJ3" s="3285"/>
      <c r="AK3" s="3601"/>
      <c r="AL3" s="3602"/>
      <c r="AM3" s="1988"/>
    </row>
    <row r="4" spans="1:39" ht="15" customHeight="1" thickBot="1">
      <c r="A4" s="3282"/>
      <c r="B4" s="2049" t="s">
        <v>6765</v>
      </c>
      <c r="C4" s="1857"/>
      <c r="D4" s="1857"/>
      <c r="E4" s="1857"/>
      <c r="F4" s="1857"/>
      <c r="G4" s="1857"/>
      <c r="H4" s="1857"/>
      <c r="I4" s="1857"/>
      <c r="J4" s="1857"/>
      <c r="K4" s="1857"/>
      <c r="L4" s="1857"/>
      <c r="M4" s="1857"/>
      <c r="N4" s="1857"/>
      <c r="O4" s="1857"/>
      <c r="P4" s="1857"/>
      <c r="Q4" s="1857"/>
      <c r="R4" s="1857"/>
      <c r="S4" s="1857"/>
      <c r="T4" s="1857"/>
      <c r="U4" s="1857"/>
      <c r="V4" s="1857"/>
      <c r="W4" s="1857"/>
      <c r="X4" s="1857"/>
      <c r="Y4" s="1857"/>
      <c r="Z4" s="1857"/>
      <c r="AA4" s="1857"/>
      <c r="AB4" s="1857"/>
      <c r="AC4" s="1858" t="s">
        <v>0</v>
      </c>
      <c r="AD4" s="1857"/>
      <c r="AE4" s="3287">
        <f ca="1">NOW()</f>
        <v>44676.419863541669</v>
      </c>
      <c r="AF4" s="3287"/>
      <c r="AG4" s="3287"/>
      <c r="AH4" s="3287"/>
      <c r="AI4" s="2050"/>
      <c r="AJ4" s="2050"/>
      <c r="AK4" s="2061"/>
      <c r="AL4" s="2062" t="s">
        <v>6835</v>
      </c>
      <c r="AM4" s="1988"/>
    </row>
    <row r="5" spans="1:39" ht="15" customHeight="1" thickBot="1">
      <c r="B5" s="1922" t="s">
        <v>127</v>
      </c>
      <c r="C5" s="1923" t="str">
        <f ca="1">CELL("nomfichier")</f>
        <v>E:\0-UPRT\1-UPRT.FR-SITE-WEB\ff-fiches-fabrications\ff-fiches-fabrication-maj-08-2020\12.colonnes\[FP.12.colonnes.B.xlsx]Nota</v>
      </c>
      <c r="D5" s="1923"/>
      <c r="E5" s="2826"/>
      <c r="F5" s="2826"/>
      <c r="G5" s="2826"/>
      <c r="H5" s="2826"/>
      <c r="I5" s="2826"/>
      <c r="J5" s="2826"/>
      <c r="K5" s="2826"/>
      <c r="L5" s="2826"/>
      <c r="M5" s="2826"/>
      <c r="N5" s="2826"/>
      <c r="O5" s="2826"/>
      <c r="P5" s="2826"/>
      <c r="Q5" s="2826"/>
      <c r="R5" s="2826"/>
      <c r="S5" s="2826"/>
      <c r="T5" s="2826"/>
      <c r="U5" s="2826"/>
      <c r="V5" s="2826"/>
      <c r="W5" s="2826"/>
      <c r="X5" s="2826"/>
      <c r="Y5" s="2826"/>
      <c r="Z5" s="2826"/>
      <c r="AA5" s="2826"/>
      <c r="AB5" s="2826"/>
      <c r="AC5" s="2826"/>
      <c r="AD5" s="2826"/>
      <c r="AE5" s="2826"/>
      <c r="AF5" s="2826"/>
      <c r="AG5" s="2826"/>
      <c r="AH5" s="2826"/>
      <c r="AI5" s="2826"/>
      <c r="AJ5" s="2826"/>
      <c r="AK5" s="2826"/>
      <c r="AL5" s="2826"/>
      <c r="AM5" s="1988"/>
    </row>
    <row r="6" spans="1:39" s="245" customFormat="1" ht="15" customHeight="1">
      <c r="A6" s="3266" t="s">
        <v>62</v>
      </c>
      <c r="B6" s="3238" t="s">
        <v>59</v>
      </c>
      <c r="C6" s="3238"/>
      <c r="D6" s="3238"/>
      <c r="E6" s="3238"/>
      <c r="F6" s="3238"/>
      <c r="G6" s="3238"/>
      <c r="H6" s="3238"/>
      <c r="I6" s="3238"/>
      <c r="J6" s="3238"/>
      <c r="K6" s="3238"/>
      <c r="L6" s="3240" t="s">
        <v>7153</v>
      </c>
      <c r="M6" s="1931"/>
      <c r="N6" s="3266" t="s">
        <v>62</v>
      </c>
      <c r="O6" s="3238" t="s">
        <v>340</v>
      </c>
      <c r="P6" s="3238"/>
      <c r="Q6" s="3238"/>
      <c r="R6" s="3238"/>
      <c r="S6" s="3238"/>
      <c r="T6" s="3238"/>
      <c r="U6" s="3238"/>
      <c r="V6" s="3238"/>
      <c r="W6" s="3238"/>
      <c r="X6" s="3238"/>
      <c r="Y6" s="3240" t="s">
        <v>7152</v>
      </c>
      <c r="Z6" s="1931"/>
      <c r="AA6" s="3266" t="s">
        <v>62</v>
      </c>
      <c r="AB6" s="3238" t="s">
        <v>7242</v>
      </c>
      <c r="AC6" s="3238"/>
      <c r="AD6" s="3238"/>
      <c r="AE6" s="3238"/>
      <c r="AF6" s="3238"/>
      <c r="AG6" s="3238"/>
      <c r="AH6" s="3238"/>
      <c r="AI6" s="3238"/>
      <c r="AJ6" s="3238"/>
      <c r="AK6" s="3238"/>
      <c r="AL6" s="3240" t="s">
        <v>7161</v>
      </c>
      <c r="AM6" s="1987"/>
    </row>
    <row r="7" spans="1:39" s="245" customFormat="1" ht="15" customHeight="1">
      <c r="A7" s="3446"/>
      <c r="B7" s="3239"/>
      <c r="C7" s="3239"/>
      <c r="D7" s="3239"/>
      <c r="E7" s="3239"/>
      <c r="F7" s="3239"/>
      <c r="G7" s="3239"/>
      <c r="H7" s="3239"/>
      <c r="I7" s="3239"/>
      <c r="J7" s="3239"/>
      <c r="K7" s="3239"/>
      <c r="L7" s="3241"/>
      <c r="N7" s="3446"/>
      <c r="O7" s="3239"/>
      <c r="P7" s="3239"/>
      <c r="Q7" s="3239"/>
      <c r="R7" s="3239"/>
      <c r="S7" s="3239"/>
      <c r="T7" s="3239"/>
      <c r="U7" s="3239"/>
      <c r="V7" s="3239"/>
      <c r="W7" s="3239"/>
      <c r="X7" s="3239"/>
      <c r="Y7" s="3241"/>
      <c r="AA7" s="3446"/>
      <c r="AB7" s="3239"/>
      <c r="AC7" s="3239"/>
      <c r="AD7" s="3239"/>
      <c r="AE7" s="3239"/>
      <c r="AF7" s="3239"/>
      <c r="AG7" s="3239"/>
      <c r="AH7" s="3239"/>
      <c r="AI7" s="3239"/>
      <c r="AJ7" s="3239"/>
      <c r="AK7" s="3239"/>
      <c r="AL7" s="3241"/>
      <c r="AM7" s="1987"/>
    </row>
    <row r="8" spans="1:39" s="245" customFormat="1" ht="15" customHeight="1">
      <c r="A8" s="3538" t="str">
        <f>B6</f>
        <v>ROTI DE PORC     CUISSON BASSE TEMPÉRATURE</v>
      </c>
      <c r="B8" s="1924" t="s">
        <v>6748</v>
      </c>
      <c r="C8" s="3025" t="s">
        <v>1</v>
      </c>
      <c r="D8" s="1925"/>
      <c r="E8" s="1925"/>
      <c r="F8" s="1925"/>
      <c r="G8" s="1926"/>
      <c r="H8" s="2090"/>
      <c r="I8" s="2091" t="s">
        <v>6808</v>
      </c>
      <c r="J8" s="1914"/>
      <c r="K8" s="3279" t="s">
        <v>7154</v>
      </c>
      <c r="L8" s="3243"/>
      <c r="N8" s="3538" t="str">
        <f>O6</f>
        <v>Pâte à crêpes (Recette de quimper)</v>
      </c>
      <c r="O8" s="1924" t="s">
        <v>6748</v>
      </c>
      <c r="P8" s="1994" t="s">
        <v>7138</v>
      </c>
      <c r="Q8" s="1925"/>
      <c r="R8" s="1925"/>
      <c r="S8" s="1925"/>
      <c r="T8" s="1926"/>
      <c r="U8" s="2090"/>
      <c r="V8" s="2091" t="s">
        <v>6808</v>
      </c>
      <c r="W8" s="1914"/>
      <c r="X8" s="3279" t="s">
        <v>7151</v>
      </c>
      <c r="Y8" s="3243"/>
      <c r="AA8" s="3538" t="str">
        <f>AB6</f>
        <v>Pâte sablée amandes version A</v>
      </c>
      <c r="AB8" s="1924" t="s">
        <v>6748</v>
      </c>
      <c r="AC8" s="3025" t="s">
        <v>328</v>
      </c>
      <c r="AD8" s="1925"/>
      <c r="AE8" s="1925"/>
      <c r="AF8" s="1925"/>
      <c r="AG8" s="1926"/>
      <c r="AH8" s="2090"/>
      <c r="AI8" s="2091" t="s">
        <v>6808</v>
      </c>
      <c r="AJ8" s="1914"/>
      <c r="AK8" s="3595" t="s">
        <v>384</v>
      </c>
      <c r="AL8" s="3596"/>
      <c r="AM8" s="1987"/>
    </row>
    <row r="9" spans="1:39" s="245" customFormat="1" ht="15" customHeight="1">
      <c r="A9" s="3538"/>
      <c r="B9" s="1927" t="s">
        <v>6806</v>
      </c>
      <c r="C9" s="1928"/>
      <c r="D9" s="1928"/>
      <c r="E9" s="1914"/>
      <c r="F9" s="1914"/>
      <c r="G9" s="248"/>
      <c r="H9" s="3252">
        <v>200</v>
      </c>
      <c r="I9" s="2079" t="str">
        <f>C10</f>
        <v>Portions Adulte</v>
      </c>
      <c r="J9" s="2080"/>
      <c r="K9" s="3556"/>
      <c r="L9" s="3557"/>
      <c r="N9" s="3538"/>
      <c r="O9" s="1927" t="s">
        <v>6806</v>
      </c>
      <c r="P9" s="1928"/>
      <c r="Q9" s="1928"/>
      <c r="R9" s="1914"/>
      <c r="S9" s="1914"/>
      <c r="T9" s="248"/>
      <c r="U9" s="3252">
        <v>5</v>
      </c>
      <c r="V9" s="3035" t="str">
        <f>P10</f>
        <v>Kg</v>
      </c>
      <c r="W9" s="2080"/>
      <c r="X9" s="3556"/>
      <c r="Y9" s="3557"/>
      <c r="AA9" s="3538"/>
      <c r="AB9" s="1927" t="s">
        <v>6806</v>
      </c>
      <c r="AC9" s="1928"/>
      <c r="AD9" s="1928"/>
      <c r="AE9" s="1914"/>
      <c r="AF9" s="1914"/>
      <c r="AG9" s="248"/>
      <c r="AH9" s="3252">
        <v>1</v>
      </c>
      <c r="AI9" s="3593" t="str">
        <f>AC10</f>
        <v>Kg</v>
      </c>
      <c r="AJ9" s="2080"/>
      <c r="AK9" s="3597"/>
      <c r="AL9" s="3598"/>
      <c r="AM9" s="1987"/>
    </row>
    <row r="10" spans="1:39" s="245" customFormat="1" ht="15" customHeight="1">
      <c r="A10" s="3538"/>
      <c r="B10" s="1999">
        <v>100</v>
      </c>
      <c r="C10" s="1929" t="s">
        <v>6801</v>
      </c>
      <c r="D10" s="1929"/>
      <c r="E10" s="1930"/>
      <c r="F10" s="1931"/>
      <c r="G10" s="248"/>
      <c r="H10" s="3252"/>
      <c r="I10" s="2081">
        <f>(I12/H9)*1000</f>
        <v>139.13</v>
      </c>
      <c r="J10" s="2080"/>
      <c r="K10" s="3254" t="s">
        <v>26</v>
      </c>
      <c r="L10" s="3255"/>
      <c r="N10" s="3538"/>
      <c r="O10" s="2870">
        <f>P29</f>
        <v>3.54</v>
      </c>
      <c r="P10" s="1929" t="s">
        <v>102</v>
      </c>
      <c r="Q10" s="1929"/>
      <c r="R10" s="1932" t="s">
        <v>7140</v>
      </c>
      <c r="S10" s="3034">
        <v>80</v>
      </c>
      <c r="T10" s="1929" t="s">
        <v>1657</v>
      </c>
      <c r="U10" s="3252"/>
      <c r="V10" s="2867">
        <f>(U9/S10)*1000</f>
        <v>62.5</v>
      </c>
      <c r="W10" s="2080" t="s">
        <v>7141</v>
      </c>
      <c r="X10" s="3254" t="s">
        <v>26</v>
      </c>
      <c r="Y10" s="3255"/>
      <c r="AA10" s="3538"/>
      <c r="AB10" s="2870">
        <f>+AC29</f>
        <v>2.5299999999999998</v>
      </c>
      <c r="AC10" s="1929" t="s">
        <v>102</v>
      </c>
      <c r="AD10" s="1929"/>
      <c r="AE10" s="1930"/>
      <c r="AF10" s="1931"/>
      <c r="AG10" s="248"/>
      <c r="AH10" s="3252"/>
      <c r="AI10" s="3593"/>
      <c r="AJ10" s="2080"/>
      <c r="AK10" s="3254" t="s">
        <v>26</v>
      </c>
      <c r="AL10" s="3255"/>
      <c r="AM10" s="1987"/>
    </row>
    <row r="11" spans="1:39" s="245" customFormat="1" ht="15" customHeight="1">
      <c r="A11" s="3538"/>
      <c r="B11" s="2002">
        <f>C29</f>
        <v>18.413000000000004</v>
      </c>
      <c r="C11" s="2001">
        <f>(B11/B10)*1000</f>
        <v>184.13000000000005</v>
      </c>
      <c r="D11" s="1932"/>
      <c r="E11" s="245" t="s">
        <v>7114</v>
      </c>
      <c r="F11" s="1933"/>
      <c r="G11" s="1934"/>
      <c r="H11" s="746" t="s">
        <v>2</v>
      </c>
      <c r="I11" s="746" t="s">
        <v>753</v>
      </c>
      <c r="J11" s="746" t="s">
        <v>754</v>
      </c>
      <c r="K11" s="3245">
        <f>SUM(L14:L28)</f>
        <v>376.51420000000002</v>
      </c>
      <c r="L11" s="3237"/>
      <c r="N11" s="3538"/>
      <c r="O11" s="2002">
        <f>P29</f>
        <v>3.54</v>
      </c>
      <c r="P11" s="2001"/>
      <c r="Q11" s="1932"/>
      <c r="R11" s="245" t="s">
        <v>7139</v>
      </c>
      <c r="S11" s="1933"/>
      <c r="T11" s="1934"/>
      <c r="U11" s="746" t="s">
        <v>2</v>
      </c>
      <c r="V11" s="746" t="s">
        <v>753</v>
      </c>
      <c r="W11" s="746" t="s">
        <v>754</v>
      </c>
      <c r="X11" s="3603">
        <f>SUM(Y14:Y28)</f>
        <v>13.474576271186438</v>
      </c>
      <c r="Y11" s="3604"/>
      <c r="AA11" s="3538"/>
      <c r="AB11" s="2002"/>
      <c r="AC11" s="2001"/>
      <c r="AD11" s="1932"/>
      <c r="AF11" s="1933"/>
      <c r="AG11" s="1934"/>
      <c r="AH11" s="746" t="s">
        <v>2</v>
      </c>
      <c r="AI11" s="746" t="s">
        <v>753</v>
      </c>
      <c r="AJ11" s="746" t="s">
        <v>754</v>
      </c>
      <c r="AK11" s="3245">
        <f>SUM(AL14:AL28)</f>
        <v>1.0000000000000002</v>
      </c>
      <c r="AL11" s="3237"/>
      <c r="AM11" s="1987"/>
    </row>
    <row r="12" spans="1:39" s="245" customFormat="1" ht="15" customHeight="1">
      <c r="A12" s="3538"/>
      <c r="B12" s="1935" t="s">
        <v>23</v>
      </c>
      <c r="C12" s="1936" t="s">
        <v>25</v>
      </c>
      <c r="D12" s="1937" t="s">
        <v>6749</v>
      </c>
      <c r="E12" s="1921" t="s">
        <v>1780</v>
      </c>
      <c r="F12" s="1921"/>
      <c r="G12" s="1921" t="s">
        <v>24</v>
      </c>
      <c r="H12" s="2084">
        <f>J12-I12</f>
        <v>9.0000000000000071</v>
      </c>
      <c r="I12" s="2082">
        <f>SUM(I14:I28)</f>
        <v>27.826000000000001</v>
      </c>
      <c r="J12" s="2083">
        <f>SUM(J14:J28)</f>
        <v>36.826000000000008</v>
      </c>
      <c r="K12" s="1938" t="s">
        <v>308</v>
      </c>
      <c r="L12" s="2866">
        <f>K11/H9</f>
        <v>1.882571</v>
      </c>
      <c r="N12" s="3538"/>
      <c r="O12" s="1935" t="s">
        <v>23</v>
      </c>
      <c r="P12" s="1936" t="s">
        <v>25</v>
      </c>
      <c r="Q12" s="1937" t="s">
        <v>6749</v>
      </c>
      <c r="R12" s="1921" t="s">
        <v>1780</v>
      </c>
      <c r="S12" s="1921"/>
      <c r="T12" s="1921" t="s">
        <v>24</v>
      </c>
      <c r="U12" s="2084">
        <f>W12-V12</f>
        <v>0</v>
      </c>
      <c r="V12" s="2082">
        <f>SUM(V14:V28)</f>
        <v>4.9999999999999982</v>
      </c>
      <c r="W12" s="2083">
        <f>SUM(W14:W28)</f>
        <v>4.9999999999999982</v>
      </c>
      <c r="X12" s="1938" t="s">
        <v>308</v>
      </c>
      <c r="Y12" s="2866">
        <f>X11/U9</f>
        <v>2.6949152542372876</v>
      </c>
      <c r="AA12" s="3538"/>
      <c r="AB12" s="1935" t="s">
        <v>23</v>
      </c>
      <c r="AC12" s="1936" t="s">
        <v>25</v>
      </c>
      <c r="AD12" s="1937" t="s">
        <v>6749</v>
      </c>
      <c r="AE12" s="1921" t="s">
        <v>1780</v>
      </c>
      <c r="AF12" s="1921"/>
      <c r="AG12" s="1921" t="s">
        <v>24</v>
      </c>
      <c r="AH12" s="2084">
        <f>AJ12-AI12</f>
        <v>0</v>
      </c>
      <c r="AI12" s="2082">
        <f>SUM(AI14:AI28)</f>
        <v>1.0000000000000002</v>
      </c>
      <c r="AJ12" s="2083">
        <f>SUM(AJ14:AJ28)</f>
        <v>1.0000000000000002</v>
      </c>
      <c r="AK12" s="1938" t="s">
        <v>308</v>
      </c>
      <c r="AL12" s="2866">
        <f>AK11/AH9</f>
        <v>1.0000000000000002</v>
      </c>
      <c r="AM12" s="1987"/>
    </row>
    <row r="13" spans="1:39" s="245" customFormat="1" ht="15" customHeight="1">
      <c r="A13" s="3538"/>
      <c r="B13" s="3265" t="s">
        <v>1158</v>
      </c>
      <c r="C13" s="3265"/>
      <c r="D13" s="1940">
        <f>IF(ISBLANK(A13),C13,A13*C13)</f>
        <v>0</v>
      </c>
      <c r="E13" s="1844" t="s">
        <v>1145</v>
      </c>
      <c r="F13" s="1844"/>
      <c r="G13" s="1996" t="s">
        <v>1172</v>
      </c>
      <c r="H13" s="1996" t="s">
        <v>1186</v>
      </c>
      <c r="I13" s="1996"/>
      <c r="J13" s="1915"/>
      <c r="K13" s="1915" t="s">
        <v>1198</v>
      </c>
      <c r="L13" s="1941"/>
      <c r="N13" s="3538"/>
      <c r="O13" s="3265" t="s">
        <v>1158</v>
      </c>
      <c r="P13" s="3265"/>
      <c r="Q13" s="1940">
        <f>IF(ISBLANK(N13),P13,N13*P13)</f>
        <v>0</v>
      </c>
      <c r="R13" s="1844" t="s">
        <v>1145</v>
      </c>
      <c r="S13" s="1844"/>
      <c r="T13" s="1996" t="s">
        <v>1172</v>
      </c>
      <c r="U13" s="1996" t="s">
        <v>1186</v>
      </c>
      <c r="V13" s="1996"/>
      <c r="W13" s="1915"/>
      <c r="X13" s="1915" t="s">
        <v>1198</v>
      </c>
      <c r="Y13" s="1941"/>
      <c r="AA13" s="3538"/>
      <c r="AB13" s="3265" t="s">
        <v>1158</v>
      </c>
      <c r="AC13" s="3265"/>
      <c r="AD13" s="1940">
        <f>IF(ISBLANK(AA13),AC13,AA13*AC13)</f>
        <v>0</v>
      </c>
      <c r="AE13" s="1844" t="s">
        <v>1145</v>
      </c>
      <c r="AF13" s="1844"/>
      <c r="AG13" s="1996" t="s">
        <v>1172</v>
      </c>
      <c r="AH13" s="1996" t="s">
        <v>1186</v>
      </c>
      <c r="AI13" s="1996"/>
      <c r="AJ13" s="1915"/>
      <c r="AK13" s="1915" t="s">
        <v>1198</v>
      </c>
      <c r="AL13" s="1941"/>
      <c r="AM13" s="1987"/>
    </row>
    <row r="14" spans="1:39" s="245" customFormat="1" ht="15" customHeight="1">
      <c r="A14" s="3538"/>
      <c r="B14" s="2064"/>
      <c r="C14" s="2065"/>
      <c r="D14" s="1845">
        <f t="shared" ref="D14:D28" si="0">IF(ISTEXT(B14),0,IF(ISBLANK(B14),C14,B14*C14))</f>
        <v>0</v>
      </c>
      <c r="E14" s="2834" t="s">
        <v>374</v>
      </c>
      <c r="F14" s="2942" t="str">
        <f>IF(B10&lt;=0,0,IF(ISTEXT(B14),B14,IF(ISBLANK(B14),"",(B14/B10)*H9)))</f>
        <v/>
      </c>
      <c r="G14" s="2018"/>
      <c r="H14" s="1998"/>
      <c r="I14" s="1995">
        <f>((J14-(J14*H14%)))</f>
        <v>0</v>
      </c>
      <c r="J14" s="1910">
        <f>(D14/B10)*H9</f>
        <v>0</v>
      </c>
      <c r="K14" s="1917"/>
      <c r="L14" s="1918">
        <f t="shared" ref="L14:L28" si="1">IF(ISBLANK(K14),0,IF(ISTEXT(B14),0,IF(D14=0,F14*K14,(J14*K14))))</f>
        <v>0</v>
      </c>
      <c r="N14" s="3538"/>
      <c r="O14" s="2064"/>
      <c r="P14" s="2065">
        <v>1</v>
      </c>
      <c r="Q14" s="1845">
        <f t="shared" ref="Q14:Q28" si="2">IF(ISTEXT(O14),0,IF(ISBLANK(O14),P14,O14*P14))</f>
        <v>1</v>
      </c>
      <c r="R14" s="2015" t="s">
        <v>341</v>
      </c>
      <c r="S14" s="2942" t="str">
        <f>IF(O10&lt;=0,0,IF(ISTEXT(O14),O14,IF(ISBLANK(O14),"",(O14/O10)*U9)))</f>
        <v/>
      </c>
      <c r="T14" s="2018"/>
      <c r="U14" s="1998"/>
      <c r="V14" s="1995">
        <f>((W14-(W14*U14%)))</f>
        <v>1.4124293785310735</v>
      </c>
      <c r="W14" s="1910">
        <f>(Q14/O10)*U9</f>
        <v>1.4124293785310735</v>
      </c>
      <c r="X14" s="1917">
        <v>1</v>
      </c>
      <c r="Y14" s="1918">
        <f t="shared" ref="Y14:Y28" si="3">IF(ISBLANK(X14),0,IF(ISTEXT(O14),0,IF(Q14=0,S14*X14,(W14*X14))))</f>
        <v>1.4124293785310735</v>
      </c>
      <c r="AA14" s="3538"/>
      <c r="AB14" s="2064"/>
      <c r="AC14" s="2065">
        <v>0.45</v>
      </c>
      <c r="AD14" s="1845">
        <f t="shared" ref="AD14:AD28" si="4">IF(ISTEXT(AB14),0,IF(ISBLANK(AB14),AC14,AB14*AC14))</f>
        <v>0.45</v>
      </c>
      <c r="AE14" s="2015" t="s">
        <v>329</v>
      </c>
      <c r="AF14" s="2942" t="str">
        <f>IF(AB10&lt;=0,0,IF(ISTEXT(AB14),AB14,IF(ISBLANK(AB14),"",(AB14/AB10)*AH9)))</f>
        <v/>
      </c>
      <c r="AG14" s="2018"/>
      <c r="AH14" s="1998"/>
      <c r="AI14" s="1995">
        <f>((AJ14-(AJ14*AH14%)))</f>
        <v>0.17786561264822137</v>
      </c>
      <c r="AJ14" s="1910">
        <f>(AD14/AB10)*AH9</f>
        <v>0.17786561264822137</v>
      </c>
      <c r="AK14" s="1917">
        <v>1</v>
      </c>
      <c r="AL14" s="1918">
        <f t="shared" ref="AL14:AL28" si="5">IF(ISBLANK(AK14),0,IF(ISTEXT(AB14),0,IF(AD14=0,AF14*AK14,(AJ14*AK14))))</f>
        <v>0.17786561264822137</v>
      </c>
      <c r="AM14" s="1987"/>
    </row>
    <row r="15" spans="1:39" s="245" customFormat="1" ht="15" customHeight="1">
      <c r="A15" s="3538"/>
      <c r="B15" s="2064"/>
      <c r="C15" s="2065">
        <v>15</v>
      </c>
      <c r="D15" s="1845">
        <f t="shared" si="0"/>
        <v>15</v>
      </c>
      <c r="E15" s="2016" t="s">
        <v>3</v>
      </c>
      <c r="F15" s="2943" t="str">
        <f>IF(B10&lt;=0,0,IF(ISTEXT(B15),B15,IF(ISBLANK(B15),"",(B15/B10)*H9)))</f>
        <v/>
      </c>
      <c r="G15" s="2018"/>
      <c r="H15" s="1998">
        <v>30</v>
      </c>
      <c r="I15" s="2013">
        <f t="shared" ref="I15:I25" si="6">((J15-(J15*H15%)))</f>
        <v>21</v>
      </c>
      <c r="J15" s="1911">
        <f>(D15/B10)*H9</f>
        <v>30</v>
      </c>
      <c r="K15" s="1917">
        <v>12.5</v>
      </c>
      <c r="L15" s="1919">
        <f t="shared" si="1"/>
        <v>375</v>
      </c>
      <c r="N15" s="3538"/>
      <c r="O15" s="2064"/>
      <c r="P15" s="2065">
        <v>0.5</v>
      </c>
      <c r="Q15" s="1845">
        <f t="shared" si="2"/>
        <v>0.5</v>
      </c>
      <c r="R15" s="2016" t="s">
        <v>342</v>
      </c>
      <c r="S15" s="2943" t="str">
        <f>IF(O10&lt;=0,0,IF(ISTEXT(O15),O15,IF(ISBLANK(O15),"",(O15/O10)*U9)))</f>
        <v/>
      </c>
      <c r="T15" s="2018"/>
      <c r="U15" s="1998"/>
      <c r="V15" s="2013">
        <f t="shared" ref="V15:V25" si="7">((W15-(W15*U15%)))</f>
        <v>0.70621468926553677</v>
      </c>
      <c r="W15" s="1911">
        <f>(Q15/O10)*U9</f>
        <v>0.70621468926553677</v>
      </c>
      <c r="X15" s="1917">
        <v>1</v>
      </c>
      <c r="Y15" s="1919">
        <f t="shared" si="3"/>
        <v>0.70621468926553677</v>
      </c>
      <c r="AA15" s="3538"/>
      <c r="AB15" s="2064"/>
      <c r="AC15" s="2065">
        <v>1</v>
      </c>
      <c r="AD15" s="1845">
        <f t="shared" si="4"/>
        <v>1</v>
      </c>
      <c r="AE15" s="2016" t="s">
        <v>330</v>
      </c>
      <c r="AF15" s="2943" t="str">
        <f>IF(AB10&lt;=0,0,IF(ISTEXT(AB15),AB15,IF(ISBLANK(AB15),"",(AB15/AB10)*AH9)))</f>
        <v/>
      </c>
      <c r="AG15" s="2018"/>
      <c r="AH15" s="1998"/>
      <c r="AI15" s="2013">
        <f t="shared" ref="AI15:AI25" si="8">((AJ15-(AJ15*AH15%)))</f>
        <v>0.39525691699604748</v>
      </c>
      <c r="AJ15" s="1911">
        <f>(AD15/AB10)*AH9</f>
        <v>0.39525691699604748</v>
      </c>
      <c r="AK15" s="1917">
        <v>1</v>
      </c>
      <c r="AL15" s="1919">
        <f t="shared" si="5"/>
        <v>0.39525691699604748</v>
      </c>
      <c r="AM15" s="1987"/>
    </row>
    <row r="16" spans="1:39" s="245" customFormat="1" ht="15" customHeight="1">
      <c r="A16" s="3538"/>
      <c r="B16" s="2064"/>
      <c r="C16" s="2065">
        <v>0.04</v>
      </c>
      <c r="D16" s="1845">
        <f t="shared" si="0"/>
        <v>0.04</v>
      </c>
      <c r="E16" s="2015" t="s">
        <v>4</v>
      </c>
      <c r="F16" s="2942" t="str">
        <f>IF(B10&lt;=0,0,IF(ISTEXT(B16),B16,IF(ISBLANK(B16),"",(B16/B10)*H9)))</f>
        <v/>
      </c>
      <c r="G16" s="2018"/>
      <c r="H16" s="1998"/>
      <c r="I16" s="1995">
        <f t="shared" si="6"/>
        <v>0.08</v>
      </c>
      <c r="J16" s="1910">
        <f>(D16/B10)*H9</f>
        <v>0.08</v>
      </c>
      <c r="K16" s="1917">
        <v>1.2</v>
      </c>
      <c r="L16" s="1918">
        <f t="shared" si="1"/>
        <v>9.6000000000000002E-2</v>
      </c>
      <c r="N16" s="3538"/>
      <c r="O16" s="2064"/>
      <c r="P16" s="2065">
        <v>1.5</v>
      </c>
      <c r="Q16" s="1845">
        <f t="shared" si="2"/>
        <v>1.5</v>
      </c>
      <c r="R16" s="2015" t="s">
        <v>343</v>
      </c>
      <c r="S16" s="2942" t="str">
        <f>IF(O10&lt;=0,0,IF(ISTEXT(O16),O16,IF(ISBLANK(O16),"",(O16/O10)*U9)))</f>
        <v/>
      </c>
      <c r="T16" s="2018"/>
      <c r="U16" s="1998"/>
      <c r="V16" s="1995">
        <f t="shared" si="7"/>
        <v>2.1186440677966099</v>
      </c>
      <c r="W16" s="1910">
        <f>(Q16/O10)*U9</f>
        <v>2.1186440677966099</v>
      </c>
      <c r="X16" s="1917">
        <v>1</v>
      </c>
      <c r="Y16" s="1918">
        <f t="shared" si="3"/>
        <v>2.1186440677966099</v>
      </c>
      <c r="AA16" s="3538"/>
      <c r="AB16" s="2064"/>
      <c r="AC16" s="2065"/>
      <c r="AD16" s="1845">
        <f t="shared" si="4"/>
        <v>0</v>
      </c>
      <c r="AE16" s="2015"/>
      <c r="AF16" s="2942" t="str">
        <f>IF(AB10&lt;=0,0,IF(ISTEXT(AB16),AB16,IF(ISBLANK(AB16),"",(AB16/AB10)*AH9)))</f>
        <v/>
      </c>
      <c r="AG16" s="2018"/>
      <c r="AH16" s="1998"/>
      <c r="AI16" s="1995">
        <f t="shared" si="8"/>
        <v>0</v>
      </c>
      <c r="AJ16" s="1910">
        <f>(AD16/AB10)*AH9</f>
        <v>0</v>
      </c>
      <c r="AK16" s="1917"/>
      <c r="AL16" s="1918">
        <f t="shared" si="5"/>
        <v>0</v>
      </c>
      <c r="AM16" s="1987"/>
    </row>
    <row r="17" spans="1:39" s="245" customFormat="1" ht="15" customHeight="1">
      <c r="A17" s="3538"/>
      <c r="B17" s="2064"/>
      <c r="C17" s="2065">
        <v>2E-3</v>
      </c>
      <c r="D17" s="1845">
        <f t="shared" si="0"/>
        <v>2E-3</v>
      </c>
      <c r="E17" s="2016" t="s">
        <v>5</v>
      </c>
      <c r="F17" s="2943" t="str">
        <f>IF(B10&lt;=0,0,IF(ISTEXT(B17),B17,IF(ISBLANK(B17),"",(B17/B10)*H9)))</f>
        <v/>
      </c>
      <c r="G17" s="2018"/>
      <c r="H17" s="1998"/>
      <c r="I17" s="2013">
        <f t="shared" si="6"/>
        <v>4.0000000000000001E-3</v>
      </c>
      <c r="J17" s="1911">
        <f>(D17/B10)*H9</f>
        <v>4.0000000000000001E-3</v>
      </c>
      <c r="K17" s="1917">
        <v>12.7</v>
      </c>
      <c r="L17" s="1919">
        <f t="shared" si="1"/>
        <v>5.0799999999999998E-2</v>
      </c>
      <c r="N17" s="3538"/>
      <c r="O17" s="2064"/>
      <c r="P17" s="2065">
        <v>0.02</v>
      </c>
      <c r="Q17" s="1845">
        <f t="shared" si="2"/>
        <v>0.02</v>
      </c>
      <c r="R17" s="2016" t="s">
        <v>344</v>
      </c>
      <c r="S17" s="2943" t="str">
        <f>IF(O10&lt;=0,0,IF(ISTEXT(O17),O17,IF(ISBLANK(O17),"",(O17/O10)*U9)))</f>
        <v/>
      </c>
      <c r="T17" s="2018"/>
      <c r="U17" s="1998"/>
      <c r="V17" s="2013">
        <f t="shared" si="7"/>
        <v>2.8248587570621469E-2</v>
      </c>
      <c r="W17" s="1911">
        <f>(Q17/O10)*U9</f>
        <v>2.8248587570621469E-2</v>
      </c>
      <c r="X17" s="1917">
        <v>1</v>
      </c>
      <c r="Y17" s="1919">
        <f t="shared" si="3"/>
        <v>2.8248587570621469E-2</v>
      </c>
      <c r="AA17" s="3538"/>
      <c r="AB17" s="2064"/>
      <c r="AC17" s="2065">
        <v>6.5000000000000002E-2</v>
      </c>
      <c r="AD17" s="1845">
        <f t="shared" si="4"/>
        <v>6.5000000000000002E-2</v>
      </c>
      <c r="AE17" s="2016" t="s">
        <v>331</v>
      </c>
      <c r="AF17" s="2943" t="str">
        <f>IF(AB10&lt;=0,0,IF(ISTEXT(AB17),AB17,IF(ISBLANK(AB17),"",(AB17/AB10)*AH9)))</f>
        <v/>
      </c>
      <c r="AG17" s="2018"/>
      <c r="AH17" s="1998"/>
      <c r="AI17" s="2013">
        <f t="shared" si="8"/>
        <v>2.5691699604743087E-2</v>
      </c>
      <c r="AJ17" s="1911">
        <f>(AD17/AB10)*AH9</f>
        <v>2.5691699604743087E-2</v>
      </c>
      <c r="AK17" s="1917">
        <v>1</v>
      </c>
      <c r="AL17" s="1919">
        <f t="shared" si="5"/>
        <v>2.5691699604743087E-2</v>
      </c>
      <c r="AM17" s="1987"/>
    </row>
    <row r="18" spans="1:39" s="245" customFormat="1" ht="15" customHeight="1">
      <c r="A18" s="3538"/>
      <c r="B18" s="2064"/>
      <c r="C18" s="2065"/>
      <c r="D18" s="1845">
        <f t="shared" si="0"/>
        <v>0</v>
      </c>
      <c r="E18" s="2015"/>
      <c r="F18" s="2942" t="str">
        <f>IF(B10&lt;=0,0,IF(ISTEXT(B18),B18,IF(ISBLANK(B18),"",(B18/B10)*H9)))</f>
        <v/>
      </c>
      <c r="G18" s="2018"/>
      <c r="H18" s="1998"/>
      <c r="I18" s="1995">
        <f t="shared" si="6"/>
        <v>0</v>
      </c>
      <c r="J18" s="1910">
        <f>(D18/B10)*H9</f>
        <v>0</v>
      </c>
      <c r="K18" s="1917"/>
      <c r="L18" s="1918">
        <f t="shared" si="1"/>
        <v>0</v>
      </c>
      <c r="N18" s="3538"/>
      <c r="O18" s="2064"/>
      <c r="P18" s="2065">
        <v>0.02</v>
      </c>
      <c r="Q18" s="1845">
        <f t="shared" si="2"/>
        <v>0.02</v>
      </c>
      <c r="R18" s="2015" t="s">
        <v>345</v>
      </c>
      <c r="S18" s="2942" t="str">
        <f>IF(O10&lt;=0,0,IF(ISTEXT(O18),O18,IF(ISBLANK(O18),"",(O18/O10)*U9)))</f>
        <v/>
      </c>
      <c r="T18" s="2018"/>
      <c r="U18" s="1998"/>
      <c r="V18" s="1995">
        <f t="shared" si="7"/>
        <v>2.8248587570621469E-2</v>
      </c>
      <c r="W18" s="1910">
        <f>(Q18/O10)*U9</f>
        <v>2.8248587570621469E-2</v>
      </c>
      <c r="X18" s="1917">
        <v>1</v>
      </c>
      <c r="Y18" s="1918">
        <f t="shared" si="3"/>
        <v>2.8248587570621469E-2</v>
      </c>
      <c r="AA18" s="3538"/>
      <c r="AB18" s="2064"/>
      <c r="AC18" s="2065">
        <v>3.0789473684210526E-2</v>
      </c>
      <c r="AD18" s="1845">
        <f t="shared" si="4"/>
        <v>3.0789473684210526E-2</v>
      </c>
      <c r="AE18" s="2015" t="s">
        <v>332</v>
      </c>
      <c r="AF18" s="2942" t="str">
        <f>IF(AB10&lt;=0,0,IF(ISTEXT(AB18),AB18,IF(ISBLANK(AB18),"",(AB18/AB10)*AH9)))</f>
        <v/>
      </c>
      <c r="AG18" s="2018"/>
      <c r="AH18" s="1998"/>
      <c r="AI18" s="1995">
        <f t="shared" si="8"/>
        <v>1.2169752444351988E-2</v>
      </c>
      <c r="AJ18" s="1910">
        <f>(AD18/AB10)*AH9</f>
        <v>1.2169752444351988E-2</v>
      </c>
      <c r="AK18" s="1917">
        <v>1</v>
      </c>
      <c r="AL18" s="1918">
        <f t="shared" si="5"/>
        <v>1.2169752444351988E-2</v>
      </c>
      <c r="AM18" s="1987"/>
    </row>
    <row r="19" spans="1:39" s="245" customFormat="1" ht="15" customHeight="1">
      <c r="A19" s="3538"/>
      <c r="B19" s="2064"/>
      <c r="C19" s="2065"/>
      <c r="D19" s="1845">
        <f t="shared" si="0"/>
        <v>0</v>
      </c>
      <c r="E19" s="2835" t="s">
        <v>6</v>
      </c>
      <c r="F19" s="2944" t="str">
        <f>IF(B10&lt;=0,0,IF(ISTEXT(B19),B19,IF(ISBLANK(B19),"",(B19/B10)*H9)))</f>
        <v/>
      </c>
      <c r="G19" s="2018"/>
      <c r="H19" s="1998"/>
      <c r="I19" s="2014">
        <f t="shared" si="6"/>
        <v>0</v>
      </c>
      <c r="J19" s="1912">
        <f>(D19/B10)*H9</f>
        <v>0</v>
      </c>
      <c r="K19" s="1917"/>
      <c r="L19" s="1919">
        <f t="shared" si="1"/>
        <v>0</v>
      </c>
      <c r="N19" s="3538"/>
      <c r="O19" s="2064"/>
      <c r="P19" s="2065">
        <v>0.5</v>
      </c>
      <c r="Q19" s="1845">
        <f t="shared" si="2"/>
        <v>0.5</v>
      </c>
      <c r="R19" s="2016" t="s">
        <v>12</v>
      </c>
      <c r="S19" s="2944" t="str">
        <f>IF(O10&lt;=0,0,IF(ISTEXT(O19),O19,IF(ISBLANK(O19),"",(O19/O10)*U9)))</f>
        <v/>
      </c>
      <c r="T19" s="2018"/>
      <c r="U19" s="1998"/>
      <c r="V19" s="2014">
        <f t="shared" si="7"/>
        <v>0.70621468926553677</v>
      </c>
      <c r="W19" s="1912">
        <f>(Q19/O10)*U9</f>
        <v>0.70621468926553677</v>
      </c>
      <c r="X19" s="1917">
        <v>1</v>
      </c>
      <c r="Y19" s="1919">
        <f t="shared" si="3"/>
        <v>0.70621468926553677</v>
      </c>
      <c r="AA19" s="3538"/>
      <c r="AB19" s="2064"/>
      <c r="AC19" s="2065">
        <v>3.4210526315789476E-2</v>
      </c>
      <c r="AD19" s="1845">
        <f t="shared" si="4"/>
        <v>3.4210526315789476E-2</v>
      </c>
      <c r="AE19" s="2016" t="s">
        <v>333</v>
      </c>
      <c r="AF19" s="2944" t="str">
        <f>IF(AB10&lt;=0,0,IF(ISTEXT(AB19),AB19,IF(ISBLANK(AB19),"",(AB19/AB10)*AH9)))</f>
        <v/>
      </c>
      <c r="AG19" s="2018"/>
      <c r="AH19" s="1998"/>
      <c r="AI19" s="2014">
        <f t="shared" si="8"/>
        <v>1.3521947160391097E-2</v>
      </c>
      <c r="AJ19" s="1912">
        <f>(AD19/AB10)*AH9</f>
        <v>1.3521947160391097E-2</v>
      </c>
      <c r="AK19" s="1917">
        <v>1</v>
      </c>
      <c r="AL19" s="1919">
        <f t="shared" si="5"/>
        <v>1.3521947160391097E-2</v>
      </c>
      <c r="AM19" s="1987"/>
    </row>
    <row r="20" spans="1:39" s="245" customFormat="1" ht="15" customHeight="1">
      <c r="A20" s="3538"/>
      <c r="B20" s="2064"/>
      <c r="C20" s="2065">
        <v>0.05</v>
      </c>
      <c r="D20" s="1845">
        <f t="shared" si="0"/>
        <v>0.05</v>
      </c>
      <c r="E20" s="2015" t="s">
        <v>8</v>
      </c>
      <c r="F20" s="2942" t="str">
        <f>IF(B10&lt;=0,0,IF(ISTEXT(B20),B20,IF(ISBLANK(B20),"",(B20/B10)*H9)))</f>
        <v/>
      </c>
      <c r="G20" s="2018"/>
      <c r="H20" s="1998"/>
      <c r="I20" s="1995">
        <f t="shared" si="6"/>
        <v>0.1</v>
      </c>
      <c r="J20" s="1910">
        <f>(D20/B10)*H9</f>
        <v>0.1</v>
      </c>
      <c r="K20" s="1917">
        <v>2.5</v>
      </c>
      <c r="L20" s="1918">
        <f t="shared" si="1"/>
        <v>0.25</v>
      </c>
      <c r="N20" s="3538"/>
      <c r="O20" s="2064">
        <v>6</v>
      </c>
      <c r="P20" s="2065"/>
      <c r="Q20" s="1845">
        <f t="shared" si="2"/>
        <v>0</v>
      </c>
      <c r="R20" s="2015" t="s">
        <v>318</v>
      </c>
      <c r="S20" s="2942">
        <f>IF(O10&lt;=0,0,IF(ISTEXT(O20),O20,IF(ISBLANK(O20),"",(O20/O10)*U9)))</f>
        <v>8.4745762711864394</v>
      </c>
      <c r="T20" s="2018" t="s">
        <v>60</v>
      </c>
      <c r="U20" s="1998"/>
      <c r="V20" s="1995">
        <f t="shared" si="7"/>
        <v>0</v>
      </c>
      <c r="W20" s="1910">
        <f>(Q20/O10)*U9</f>
        <v>0</v>
      </c>
      <c r="X20" s="1917">
        <v>1</v>
      </c>
      <c r="Y20" s="1918">
        <f t="shared" si="3"/>
        <v>8.4745762711864394</v>
      </c>
      <c r="AA20" s="3538"/>
      <c r="AB20" s="2064"/>
      <c r="AC20" s="2065">
        <v>2.5000000000000001E-2</v>
      </c>
      <c r="AD20" s="1845">
        <f t="shared" si="4"/>
        <v>2.5000000000000001E-2</v>
      </c>
      <c r="AE20" s="2015" t="s">
        <v>334</v>
      </c>
      <c r="AF20" s="2942" t="str">
        <f>IF(AB10&lt;=0,0,IF(ISTEXT(AB20),AB20,IF(ISBLANK(AB20),"",(AB20/AB10)*AH9)))</f>
        <v/>
      </c>
      <c r="AG20" s="2018"/>
      <c r="AH20" s="1998"/>
      <c r="AI20" s="1995">
        <f t="shared" si="8"/>
        <v>9.8814229249011877E-3</v>
      </c>
      <c r="AJ20" s="1910">
        <f>(AD20/AB10)*AH9</f>
        <v>9.8814229249011877E-3</v>
      </c>
      <c r="AK20" s="1917">
        <v>1</v>
      </c>
      <c r="AL20" s="1918">
        <f t="shared" si="5"/>
        <v>9.8814229249011877E-3</v>
      </c>
      <c r="AM20" s="1987"/>
    </row>
    <row r="21" spans="1:39" ht="17.25" customHeight="1">
      <c r="A21" s="3538"/>
      <c r="B21" s="2064"/>
      <c r="C21" s="2065">
        <v>0.15</v>
      </c>
      <c r="D21" s="1845">
        <f t="shared" si="0"/>
        <v>0.15</v>
      </c>
      <c r="E21" s="2016" t="s">
        <v>10</v>
      </c>
      <c r="F21" s="2943" t="str">
        <f>IF(B10&lt;=0,0,IF(ISTEXT(B21),B21,IF(ISBLANK(B21),"",(B21/B10)*H9)))</f>
        <v/>
      </c>
      <c r="G21" s="2018"/>
      <c r="H21" s="1998"/>
      <c r="I21" s="2013">
        <f t="shared" si="6"/>
        <v>0.3</v>
      </c>
      <c r="J21" s="1911">
        <f>(D21/B10)*H9</f>
        <v>0.3</v>
      </c>
      <c r="K21" s="1917">
        <v>1.2</v>
      </c>
      <c r="L21" s="1919">
        <f t="shared" si="1"/>
        <v>0.36</v>
      </c>
      <c r="N21" s="3538"/>
      <c r="O21" s="2064"/>
      <c r="P21" s="2065"/>
      <c r="Q21" s="1845">
        <f t="shared" si="2"/>
        <v>0</v>
      </c>
      <c r="R21" s="2016"/>
      <c r="S21" s="2943" t="str">
        <f>IF(O10&lt;=0,0,IF(ISTEXT(O21),O21,IF(ISBLANK(O21),"",(O21/O10)*U9)))</f>
        <v/>
      </c>
      <c r="T21" s="2018"/>
      <c r="U21" s="1998"/>
      <c r="V21" s="2013">
        <f t="shared" si="7"/>
        <v>0</v>
      </c>
      <c r="W21" s="1911">
        <f>(Q21/O10)*U9</f>
        <v>0</v>
      </c>
      <c r="X21" s="1917"/>
      <c r="Y21" s="1919">
        <f t="shared" si="3"/>
        <v>0</v>
      </c>
      <c r="AA21" s="3538"/>
      <c r="AB21" s="2064"/>
      <c r="AC21" s="2065"/>
      <c r="AD21" s="1845">
        <f t="shared" si="4"/>
        <v>0</v>
      </c>
      <c r="AE21" s="2016"/>
      <c r="AF21" s="2943" t="str">
        <f>IF(AB10&lt;=0,0,IF(ISTEXT(AB21),AB21,IF(ISBLANK(AB21),"",(AB21/AB10)*AH9)))</f>
        <v/>
      </c>
      <c r="AG21" s="2018"/>
      <c r="AH21" s="1998"/>
      <c r="AI21" s="2013">
        <f t="shared" si="8"/>
        <v>0</v>
      </c>
      <c r="AJ21" s="1911">
        <f>(AD21/AB10)*AH9</f>
        <v>0</v>
      </c>
      <c r="AK21" s="1917"/>
      <c r="AL21" s="1919">
        <f t="shared" si="5"/>
        <v>0</v>
      </c>
      <c r="AM21" s="1988"/>
    </row>
    <row r="22" spans="1:39" ht="18" customHeight="1">
      <c r="A22" s="3538"/>
      <c r="B22" s="2064"/>
      <c r="C22" s="2065">
        <v>0.15</v>
      </c>
      <c r="D22" s="1845">
        <f t="shared" si="0"/>
        <v>0.15</v>
      </c>
      <c r="E22" s="2015" t="s">
        <v>11</v>
      </c>
      <c r="F22" s="2942" t="str">
        <f>IF(B10&lt;=0,0,IF(ISTEXT(B22),B22,IF(ISBLANK(B22),"",(B22/B10)*H9)))</f>
        <v/>
      </c>
      <c r="G22" s="2018"/>
      <c r="H22" s="1998"/>
      <c r="I22" s="1995">
        <f t="shared" si="6"/>
        <v>0.3</v>
      </c>
      <c r="J22" s="1910">
        <f>(D22/B10)*H9</f>
        <v>0.3</v>
      </c>
      <c r="K22" s="1917">
        <v>1.8</v>
      </c>
      <c r="L22" s="1918">
        <f t="shared" si="1"/>
        <v>0.54</v>
      </c>
      <c r="N22" s="3538"/>
      <c r="O22" s="2064"/>
      <c r="P22" s="2065"/>
      <c r="Q22" s="1845">
        <f t="shared" si="2"/>
        <v>0</v>
      </c>
      <c r="R22" s="2015"/>
      <c r="S22" s="2942" t="str">
        <f>IF(O10&lt;=0,0,IF(ISTEXT(O22),O22,IF(ISBLANK(O22),"",(O22/O10)*U9)))</f>
        <v/>
      </c>
      <c r="T22" s="2018"/>
      <c r="U22" s="1998"/>
      <c r="V22" s="1995">
        <f t="shared" si="7"/>
        <v>0</v>
      </c>
      <c r="W22" s="1910">
        <f>(Q22/O10)*U9</f>
        <v>0</v>
      </c>
      <c r="X22" s="1917"/>
      <c r="Y22" s="1918">
        <f t="shared" si="3"/>
        <v>0</v>
      </c>
      <c r="AA22" s="3538"/>
      <c r="AB22" s="2064"/>
      <c r="AC22" s="2065">
        <v>0.9</v>
      </c>
      <c r="AD22" s="1845">
        <f t="shared" si="4"/>
        <v>0.9</v>
      </c>
      <c r="AE22" s="2015" t="s">
        <v>335</v>
      </c>
      <c r="AF22" s="2942"/>
      <c r="AG22" s="2018"/>
      <c r="AH22" s="1998"/>
      <c r="AI22" s="1995">
        <f t="shared" si="8"/>
        <v>0.35573122529644274</v>
      </c>
      <c r="AJ22" s="1910">
        <f>(AD22/AB10)*AH9</f>
        <v>0.35573122529644274</v>
      </c>
      <c r="AK22" s="1917">
        <v>1</v>
      </c>
      <c r="AL22" s="1918">
        <f t="shared" si="5"/>
        <v>0.35573122529644274</v>
      </c>
      <c r="AM22" s="1988"/>
    </row>
    <row r="23" spans="1:39" s="245" customFormat="1" ht="15" customHeight="1">
      <c r="A23" s="3538"/>
      <c r="B23" s="2064"/>
      <c r="C23" s="2065">
        <v>3</v>
      </c>
      <c r="D23" s="1845">
        <f t="shared" si="0"/>
        <v>3</v>
      </c>
      <c r="E23" s="2016" t="s">
        <v>12</v>
      </c>
      <c r="F23" s="2943" t="str">
        <f>IF(B10&lt;=0,0,IF(ISTEXT(B23),B23,IF(ISBLANK(B23),"",(B23/B10)*H9)))</f>
        <v/>
      </c>
      <c r="G23" s="2018"/>
      <c r="H23" s="1998"/>
      <c r="I23" s="2013">
        <f t="shared" si="6"/>
        <v>6</v>
      </c>
      <c r="J23" s="1911">
        <f>(D23/B10)*H9</f>
        <v>6</v>
      </c>
      <c r="K23" s="1917">
        <v>0.02</v>
      </c>
      <c r="L23" s="1919">
        <f t="shared" si="1"/>
        <v>0.12</v>
      </c>
      <c r="N23" s="3538"/>
      <c r="O23" s="2064"/>
      <c r="P23" s="2065"/>
      <c r="Q23" s="1845">
        <f t="shared" si="2"/>
        <v>0</v>
      </c>
      <c r="R23" s="2016"/>
      <c r="S23" s="2943" t="str">
        <f>IF(O10&lt;=0,0,IF(ISTEXT(O23),O23,IF(ISBLANK(O23),"",(O23/O10)*U9)))</f>
        <v/>
      </c>
      <c r="T23" s="2018"/>
      <c r="U23" s="1998"/>
      <c r="V23" s="2013">
        <f t="shared" si="7"/>
        <v>0</v>
      </c>
      <c r="W23" s="1911">
        <f>(Q23/O10)*U9</f>
        <v>0</v>
      </c>
      <c r="X23" s="1917"/>
      <c r="Y23" s="1919">
        <f t="shared" si="3"/>
        <v>0</v>
      </c>
      <c r="AA23" s="3538"/>
      <c r="AB23" s="2064"/>
      <c r="AC23" s="2065">
        <v>2.5000000000000001E-2</v>
      </c>
      <c r="AD23" s="1845">
        <f t="shared" si="4"/>
        <v>2.5000000000000001E-2</v>
      </c>
      <c r="AE23" s="2016" t="s">
        <v>336</v>
      </c>
      <c r="AF23" s="2943" t="str">
        <f>IF(AB10&lt;=0,0,IF(ISTEXT(AB23),AB23,IF(ISBLANK(AB23),"",(AB23/AB10)*AH9)))</f>
        <v/>
      </c>
      <c r="AG23" s="2018"/>
      <c r="AH23" s="1998"/>
      <c r="AI23" s="2013">
        <f t="shared" si="8"/>
        <v>9.8814229249011877E-3</v>
      </c>
      <c r="AJ23" s="1911">
        <f>(AD23/AB10)*AH9</f>
        <v>9.8814229249011877E-3</v>
      </c>
      <c r="AK23" s="1917">
        <v>1</v>
      </c>
      <c r="AL23" s="1919">
        <f t="shared" si="5"/>
        <v>9.8814229249011877E-3</v>
      </c>
      <c r="AM23" s="1987"/>
    </row>
    <row r="24" spans="1:39" s="245" customFormat="1" ht="15" customHeight="1">
      <c r="A24" s="3538"/>
      <c r="B24" s="2064"/>
      <c r="C24" s="2065">
        <v>0.02</v>
      </c>
      <c r="D24" s="1845">
        <f t="shared" si="0"/>
        <v>0.02</v>
      </c>
      <c r="E24" s="2015" t="s">
        <v>4</v>
      </c>
      <c r="F24" s="2942" t="str">
        <f>IF(B10&lt;=0,0,IF(ISTEXT(B24),B24,IF(ISBLANK(B24),"",(B24/B10)*H9)))</f>
        <v/>
      </c>
      <c r="G24" s="2018"/>
      <c r="H24" s="1998"/>
      <c r="I24" s="1995">
        <f t="shared" si="6"/>
        <v>0.04</v>
      </c>
      <c r="J24" s="1910">
        <f>(D24/B10)*H9</f>
        <v>0.04</v>
      </c>
      <c r="K24" s="1917">
        <v>1.8</v>
      </c>
      <c r="L24" s="1918">
        <f t="shared" si="1"/>
        <v>7.2000000000000008E-2</v>
      </c>
      <c r="N24" s="3538"/>
      <c r="O24" s="2064"/>
      <c r="P24" s="2065"/>
      <c r="Q24" s="1845">
        <f t="shared" si="2"/>
        <v>0</v>
      </c>
      <c r="R24" s="2015"/>
      <c r="S24" s="2942" t="str">
        <f>IF(O10&lt;=0,0,IF(ISTEXT(O24),O24,IF(ISBLANK(O24),"",(O24/O10)*U9)))</f>
        <v/>
      </c>
      <c r="T24" s="2018"/>
      <c r="U24" s="1998"/>
      <c r="V24" s="1995">
        <f t="shared" si="7"/>
        <v>0</v>
      </c>
      <c r="W24" s="1910">
        <f>(Q24/O10)*U9</f>
        <v>0</v>
      </c>
      <c r="X24" s="1917"/>
      <c r="Y24" s="1918">
        <f t="shared" si="3"/>
        <v>0</v>
      </c>
      <c r="AA24" s="3538"/>
      <c r="AB24" s="2064" t="s">
        <v>6992</v>
      </c>
      <c r="AC24" s="2065"/>
      <c r="AD24" s="1845">
        <f t="shared" si="4"/>
        <v>0</v>
      </c>
      <c r="AE24" s="2015" t="s">
        <v>337</v>
      </c>
      <c r="AF24" s="2942" t="str">
        <f>IF(AB10&lt;=0,0,IF(ISTEXT(AB24),AB24,IF(ISBLANK(AB24),"",(AB24/AB10)*AH9)))</f>
        <v>Qs</v>
      </c>
      <c r="AG24" s="2018"/>
      <c r="AH24" s="1998"/>
      <c r="AI24" s="1995">
        <f t="shared" si="8"/>
        <v>0</v>
      </c>
      <c r="AJ24" s="1910">
        <f>(AD24/AB10)*AH9</f>
        <v>0</v>
      </c>
      <c r="AK24" s="1917"/>
      <c r="AL24" s="1918">
        <f t="shared" si="5"/>
        <v>0</v>
      </c>
      <c r="AM24" s="1987"/>
    </row>
    <row r="25" spans="1:39" s="245" customFormat="1" ht="15" customHeight="1">
      <c r="A25" s="3538"/>
      <c r="B25" s="2064"/>
      <c r="C25" s="2065">
        <v>1E-3</v>
      </c>
      <c r="D25" s="1845">
        <f t="shared" si="0"/>
        <v>1E-3</v>
      </c>
      <c r="E25" s="2016" t="s">
        <v>5</v>
      </c>
      <c r="F25" s="2944" t="str">
        <f>IF(B10&lt;=0,0,IF(ISTEXT(B25),B25,IF(ISBLANK(B25),"",(B25/B10)*H9)))</f>
        <v/>
      </c>
      <c r="G25" s="2018"/>
      <c r="H25" s="1998"/>
      <c r="I25" s="2014">
        <f t="shared" si="6"/>
        <v>2E-3</v>
      </c>
      <c r="J25" s="1912">
        <f>(D25/B10)*H9</f>
        <v>2E-3</v>
      </c>
      <c r="K25" s="1917">
        <v>12.7</v>
      </c>
      <c r="L25" s="1919">
        <f t="shared" si="1"/>
        <v>2.5399999999999999E-2</v>
      </c>
      <c r="N25" s="3538"/>
      <c r="O25" s="2064"/>
      <c r="P25" s="2065"/>
      <c r="Q25" s="1845">
        <f t="shared" si="2"/>
        <v>0</v>
      </c>
      <c r="R25" s="2016"/>
      <c r="S25" s="2944" t="str">
        <f>IF(O10&lt;=0,0,IF(ISTEXT(O25),O25,IF(ISBLANK(O25),"",(O25/O10)*U9)))</f>
        <v/>
      </c>
      <c r="T25" s="2018"/>
      <c r="U25" s="1998"/>
      <c r="V25" s="2014">
        <f t="shared" si="7"/>
        <v>0</v>
      </c>
      <c r="W25" s="1912">
        <f>(Q25/O10)*U9</f>
        <v>0</v>
      </c>
      <c r="X25" s="1917"/>
      <c r="Y25" s="1919">
        <f t="shared" si="3"/>
        <v>0</v>
      </c>
      <c r="AA25" s="3538"/>
      <c r="AB25" s="2064"/>
      <c r="AC25" s="2065"/>
      <c r="AD25" s="1845">
        <f t="shared" si="4"/>
        <v>0</v>
      </c>
      <c r="AE25" s="2016"/>
      <c r="AF25" s="2944" t="str">
        <f>IF(AB10&lt;=0,0,IF(ISTEXT(AB25),AB25,IF(ISBLANK(AB25),"",(AB25/AB10)*AH9)))</f>
        <v/>
      </c>
      <c r="AG25" s="2018"/>
      <c r="AH25" s="1998"/>
      <c r="AI25" s="2014">
        <f t="shared" si="8"/>
        <v>0</v>
      </c>
      <c r="AJ25" s="1912">
        <f>(AD25/AB10)*AH9</f>
        <v>0</v>
      </c>
      <c r="AK25" s="1917"/>
      <c r="AL25" s="1919">
        <f t="shared" si="5"/>
        <v>0</v>
      </c>
      <c r="AM25" s="1987"/>
    </row>
    <row r="26" spans="1:39" s="245" customFormat="1" ht="15" customHeight="1">
      <c r="A26" s="3538"/>
      <c r="B26" s="2064"/>
      <c r="C26" s="2065"/>
      <c r="D26" s="1845">
        <f t="shared" si="0"/>
        <v>0</v>
      </c>
      <c r="E26" s="2015"/>
      <c r="F26" s="2942" t="str">
        <f>IF(B10&lt;=0,0,IF(ISTEXT(B26),B26,IF(ISBLANK(B26),"",(B26/B10)*H9)))</f>
        <v/>
      </c>
      <c r="G26" s="2018"/>
      <c r="H26" s="1998"/>
      <c r="I26" s="1995">
        <f>((J26-(J26*H26%)))</f>
        <v>0</v>
      </c>
      <c r="J26" s="1910">
        <f>(D26/B10)*H9</f>
        <v>0</v>
      </c>
      <c r="K26" s="1917"/>
      <c r="L26" s="1918">
        <f t="shared" si="1"/>
        <v>0</v>
      </c>
      <c r="N26" s="3538"/>
      <c r="O26" s="2064"/>
      <c r="P26" s="2065"/>
      <c r="Q26" s="1845">
        <f t="shared" si="2"/>
        <v>0</v>
      </c>
      <c r="R26" s="2015"/>
      <c r="S26" s="2942" t="str">
        <f>IF(O10&lt;=0,0,IF(ISTEXT(O26),O26,IF(ISBLANK(O26),"",(O26/O10)*U9)))</f>
        <v/>
      </c>
      <c r="T26" s="2018"/>
      <c r="U26" s="1998"/>
      <c r="V26" s="1995">
        <f>((W26-(W26*U26%)))</f>
        <v>0</v>
      </c>
      <c r="W26" s="1910">
        <f>(Q26/O10)*U9</f>
        <v>0</v>
      </c>
      <c r="X26" s="1917"/>
      <c r="Y26" s="1918">
        <f t="shared" si="3"/>
        <v>0</v>
      </c>
      <c r="AA26" s="3538"/>
      <c r="AB26" s="2064"/>
      <c r="AC26" s="2065"/>
      <c r="AD26" s="1845">
        <f t="shared" si="4"/>
        <v>0</v>
      </c>
      <c r="AE26" s="2015"/>
      <c r="AF26" s="2942" t="str">
        <f>IF(AB10&lt;=0,0,IF(ISTEXT(AB26),AB26,IF(ISBLANK(AB26),"",(AB26/AB10)*AH9)))</f>
        <v/>
      </c>
      <c r="AG26" s="2018"/>
      <c r="AH26" s="1998"/>
      <c r="AI26" s="1995">
        <f>((AJ26-(AJ26*AH26%)))</f>
        <v>0</v>
      </c>
      <c r="AJ26" s="1910">
        <f>(AD26/AB10)*AH9</f>
        <v>0</v>
      </c>
      <c r="AK26" s="1917"/>
      <c r="AL26" s="1918">
        <f t="shared" si="5"/>
        <v>0</v>
      </c>
    </row>
    <row r="27" spans="1:39" ht="12.75" customHeight="1">
      <c r="A27" s="3538"/>
      <c r="B27" s="2064"/>
      <c r="C27" s="2065"/>
      <c r="D27" s="1845">
        <f t="shared" si="0"/>
        <v>0</v>
      </c>
      <c r="E27" s="2016"/>
      <c r="F27" s="2943" t="str">
        <f>IF(B10&lt;=0,0,IF(ISTEXT(B27),B27,IF(ISBLANK(B27),"",(B27/B10)*H9)))</f>
        <v/>
      </c>
      <c r="G27" s="2018"/>
      <c r="H27" s="1998"/>
      <c r="I27" s="2013">
        <f t="shared" ref="I27:I28" si="9">((J27-(J27*H27%)))</f>
        <v>0</v>
      </c>
      <c r="J27" s="1911">
        <f>(D27/B10)*H9</f>
        <v>0</v>
      </c>
      <c r="K27" s="1917"/>
      <c r="L27" s="1919">
        <f t="shared" si="1"/>
        <v>0</v>
      </c>
      <c r="N27" s="3538"/>
      <c r="O27" s="2064"/>
      <c r="P27" s="2065"/>
      <c r="Q27" s="1845">
        <f t="shared" si="2"/>
        <v>0</v>
      </c>
      <c r="R27" s="2016"/>
      <c r="S27" s="2943" t="str">
        <f>IF(O10&lt;=0,0,IF(ISTEXT(O27),O27,IF(ISBLANK(O27),"",(O27/O10)*U9)))</f>
        <v/>
      </c>
      <c r="T27" s="2018"/>
      <c r="U27" s="1998"/>
      <c r="V27" s="2013">
        <f t="shared" ref="V27:V28" si="10">((W27-(W27*U27%)))</f>
        <v>0</v>
      </c>
      <c r="W27" s="1911">
        <f>(Q27/O10)*U9</f>
        <v>0</v>
      </c>
      <c r="X27" s="1917"/>
      <c r="Y27" s="1919">
        <f t="shared" si="3"/>
        <v>0</v>
      </c>
      <c r="AA27" s="3538"/>
      <c r="AB27" s="2064"/>
      <c r="AC27" s="2065"/>
      <c r="AD27" s="1845">
        <f t="shared" si="4"/>
        <v>0</v>
      </c>
      <c r="AE27" s="2016"/>
      <c r="AF27" s="2943" t="str">
        <f>IF(AB10&lt;=0,0,IF(ISTEXT(AB27),AB27,IF(ISBLANK(AB27),"",(AB27/AB10)*AH9)))</f>
        <v/>
      </c>
      <c r="AG27" s="2018"/>
      <c r="AH27" s="1998"/>
      <c r="AI27" s="2013">
        <f t="shared" ref="AI27:AI28" si="11">((AJ27-(AJ27*AH27%)))</f>
        <v>0</v>
      </c>
      <c r="AJ27" s="1911">
        <f>(AD27/AB10)*AH9</f>
        <v>0</v>
      </c>
      <c r="AK27" s="1917"/>
      <c r="AL27" s="1919">
        <f t="shared" si="5"/>
        <v>0</v>
      </c>
    </row>
    <row r="28" spans="1:39" s="245" customFormat="1" ht="15" customHeight="1">
      <c r="A28" s="3538"/>
      <c r="B28" s="2064"/>
      <c r="C28" s="2065"/>
      <c r="D28" s="1845">
        <f t="shared" si="0"/>
        <v>0</v>
      </c>
      <c r="E28" s="2015"/>
      <c r="F28" s="2942" t="str">
        <f>IF(B10&lt;=0,0,IF(ISTEXT(B28),B28,IF(ISBLANK(B28),"",(B28/B10)*H9)))</f>
        <v/>
      </c>
      <c r="G28" s="2018"/>
      <c r="H28" s="1998"/>
      <c r="I28" s="1995">
        <f t="shared" si="9"/>
        <v>0</v>
      </c>
      <c r="J28" s="2006">
        <f>(D28/B10)*H9</f>
        <v>0</v>
      </c>
      <c r="K28" s="2007"/>
      <c r="L28" s="2008">
        <f t="shared" si="1"/>
        <v>0</v>
      </c>
      <c r="M28" s="1931"/>
      <c r="N28" s="3538"/>
      <c r="O28" s="2064"/>
      <c r="P28" s="2065"/>
      <c r="Q28" s="1845">
        <f t="shared" si="2"/>
        <v>0</v>
      </c>
      <c r="R28" s="2015"/>
      <c r="S28" s="2942" t="str">
        <f>IF(O10&lt;=0,0,IF(ISTEXT(O28),O28,IF(ISBLANK(O28),"",(O28/O10)*U9)))</f>
        <v/>
      </c>
      <c r="T28" s="2018"/>
      <c r="U28" s="1998"/>
      <c r="V28" s="1995">
        <f t="shared" si="10"/>
        <v>0</v>
      </c>
      <c r="W28" s="2006">
        <f>(Q28/O10)*U9</f>
        <v>0</v>
      </c>
      <c r="X28" s="2007"/>
      <c r="Y28" s="2008">
        <f t="shared" si="3"/>
        <v>0</v>
      </c>
      <c r="Z28" s="1931"/>
      <c r="AA28" s="3538"/>
      <c r="AB28" s="2064"/>
      <c r="AC28" s="2065"/>
      <c r="AD28" s="1845">
        <f t="shared" si="4"/>
        <v>0</v>
      </c>
      <c r="AE28" s="2015"/>
      <c r="AF28" s="2942" t="str">
        <f>IF(AB10&lt;=0,0,IF(ISTEXT(AB28),AB28,IF(ISBLANK(AB28),"",(AB28/AB10)*AH9)))</f>
        <v/>
      </c>
      <c r="AG28" s="2018"/>
      <c r="AH28" s="1998"/>
      <c r="AI28" s="1995">
        <f t="shared" si="11"/>
        <v>0</v>
      </c>
      <c r="AJ28" s="2006">
        <f>(AD28/AB10)*AH9</f>
        <v>0</v>
      </c>
      <c r="AK28" s="2007"/>
      <c r="AL28" s="2008">
        <f t="shared" si="5"/>
        <v>0</v>
      </c>
    </row>
    <row r="29" spans="1:39" s="245" customFormat="1" ht="15" customHeight="1">
      <c r="A29" s="3538"/>
      <c r="B29" s="1944" t="s">
        <v>6805</v>
      </c>
      <c r="C29" s="1945">
        <f>SUM(D14:D28)</f>
        <v>18.413000000000004</v>
      </c>
      <c r="D29" s="1945"/>
      <c r="E29" s="1946"/>
      <c r="F29" s="1946"/>
      <c r="G29" s="1946"/>
      <c r="H29" s="2092">
        <f>J29-I29</f>
        <v>9.0000000000000071</v>
      </c>
      <c r="I29" s="2085">
        <f>SUM(I14:I28)</f>
        <v>27.826000000000001</v>
      </c>
      <c r="J29" s="2086">
        <f>SUM(J14:J28)</f>
        <v>36.826000000000008</v>
      </c>
      <c r="K29" s="1992"/>
      <c r="L29" s="1993"/>
      <c r="N29" s="3538"/>
      <c r="O29" s="1944" t="s">
        <v>6805</v>
      </c>
      <c r="P29" s="1945">
        <f>SUM(Q14:Q28)</f>
        <v>3.54</v>
      </c>
      <c r="Q29" s="1945"/>
      <c r="R29" s="1946"/>
      <c r="S29" s="1946"/>
      <c r="T29" s="1946"/>
      <c r="U29" s="2092">
        <f>W29-V29</f>
        <v>0</v>
      </c>
      <c r="V29" s="2085">
        <f>SUM(V14:V28)</f>
        <v>4.9999999999999982</v>
      </c>
      <c r="W29" s="2086">
        <f>SUM(W14:W28)</f>
        <v>4.9999999999999982</v>
      </c>
      <c r="X29" s="1992"/>
      <c r="Y29" s="1993"/>
      <c r="AA29" s="3538"/>
      <c r="AB29" s="1944" t="s">
        <v>6805</v>
      </c>
      <c r="AC29" s="1945">
        <f>SUM(AD14:AD28)</f>
        <v>2.5299999999999998</v>
      </c>
      <c r="AD29" s="1945"/>
      <c r="AE29" s="1946"/>
      <c r="AF29" s="1946"/>
      <c r="AG29" s="1946"/>
      <c r="AH29" s="2092">
        <f>AJ29-AI29</f>
        <v>0</v>
      </c>
      <c r="AI29" s="2085">
        <f>SUM(AI14:AI28)</f>
        <v>1.0000000000000002</v>
      </c>
      <c r="AJ29" s="2086">
        <f>SUM(AJ14:AJ28)</f>
        <v>1.0000000000000002</v>
      </c>
      <c r="AK29" s="1992"/>
      <c r="AL29" s="1993"/>
    </row>
    <row r="30" spans="1:39" s="245" customFormat="1" ht="15" customHeight="1">
      <c r="A30" s="3538"/>
      <c r="B30" s="2730"/>
      <c r="C30" s="2730"/>
      <c r="D30" s="2730"/>
      <c r="E30" s="2730"/>
      <c r="F30" s="2730"/>
      <c r="G30" s="1916"/>
      <c r="H30" s="1916"/>
      <c r="I30" s="1916"/>
      <c r="J30" s="1916"/>
      <c r="K30" s="1916"/>
      <c r="L30" s="2731" t="s">
        <v>6807</v>
      </c>
      <c r="N30" s="3538"/>
      <c r="O30" s="2730"/>
      <c r="P30" s="2730"/>
      <c r="Q30" s="2730"/>
      <c r="R30" s="2730"/>
      <c r="S30" s="2730"/>
      <c r="T30" s="1916"/>
      <c r="U30" s="1916"/>
      <c r="V30" s="1916"/>
      <c r="W30" s="1916"/>
      <c r="X30" s="1916"/>
      <c r="Y30" s="2731" t="s">
        <v>6807</v>
      </c>
      <c r="AA30" s="3538"/>
      <c r="AB30" s="2730"/>
      <c r="AC30" s="2730"/>
      <c r="AD30" s="2730"/>
      <c r="AE30" s="2730"/>
      <c r="AF30" s="2730"/>
      <c r="AG30" s="1916"/>
      <c r="AH30" s="1916"/>
      <c r="AI30" s="1916"/>
      <c r="AJ30" s="1916"/>
      <c r="AK30" s="1916"/>
      <c r="AL30" s="2731" t="s">
        <v>6807</v>
      </c>
    </row>
    <row r="31" spans="1:39" s="245" customFormat="1" ht="15" customHeight="1">
      <c r="A31" s="3538"/>
      <c r="B31" s="3019" t="s">
        <v>7093</v>
      </c>
      <c r="C31" s="3021"/>
      <c r="D31" s="3021"/>
      <c r="E31" s="3022"/>
      <c r="F31" s="3022"/>
      <c r="G31" s="3021"/>
      <c r="H31" s="3022"/>
      <c r="I31" s="3022"/>
      <c r="J31" s="3020" t="s">
        <v>6797</v>
      </c>
      <c r="K31" s="3023" t="s">
        <v>6798</v>
      </c>
      <c r="L31" s="3024"/>
      <c r="N31" s="3538"/>
      <c r="O31" s="3019" t="s">
        <v>7093</v>
      </c>
      <c r="P31" s="3021"/>
      <c r="Q31" s="3021"/>
      <c r="R31" s="3022"/>
      <c r="S31" s="3022"/>
      <c r="T31" s="3021"/>
      <c r="U31" s="3022"/>
      <c r="V31" s="3022"/>
      <c r="W31" s="3020" t="s">
        <v>1707</v>
      </c>
      <c r="X31" s="3023" t="s">
        <v>6798</v>
      </c>
      <c r="Y31" s="3024"/>
      <c r="AA31" s="3538"/>
      <c r="AB31" s="3019" t="s">
        <v>7093</v>
      </c>
      <c r="AC31" s="3021"/>
      <c r="AD31" s="3021"/>
      <c r="AE31" s="3022"/>
      <c r="AF31" s="3022"/>
      <c r="AG31" s="3021"/>
      <c r="AH31" s="3022"/>
      <c r="AI31" s="3022"/>
      <c r="AJ31" s="3020" t="s">
        <v>6797</v>
      </c>
      <c r="AK31" s="3023" t="s">
        <v>6798</v>
      </c>
      <c r="AL31" s="3024"/>
    </row>
    <row r="32" spans="1:39" s="245" customFormat="1" ht="15" customHeight="1">
      <c r="A32" s="3538"/>
      <c r="B32" s="3175">
        <v>3.125E-2</v>
      </c>
      <c r="C32" s="3176" t="s">
        <v>7287</v>
      </c>
      <c r="D32" s="3177"/>
      <c r="E32" s="3178"/>
      <c r="F32" s="3177" t="s">
        <v>7288</v>
      </c>
      <c r="G32" s="3179">
        <v>8.3333333333333329E-2</v>
      </c>
      <c r="H32" s="3176"/>
      <c r="I32" s="3177" t="s">
        <v>7289</v>
      </c>
      <c r="J32" s="3180">
        <v>6.25E-2</v>
      </c>
      <c r="K32" s="3181" t="s">
        <v>378</v>
      </c>
      <c r="L32" s="3182">
        <f>B32+G32+J32</f>
        <v>0.17708333333333331</v>
      </c>
      <c r="N32" s="3538"/>
      <c r="O32" s="3175">
        <v>7.2916666666666671E-2</v>
      </c>
      <c r="P32" s="3176" t="s">
        <v>7287</v>
      </c>
      <c r="Q32" s="3177"/>
      <c r="R32" s="3178"/>
      <c r="S32" s="3177" t="s">
        <v>7288</v>
      </c>
      <c r="T32" s="3179">
        <v>0</v>
      </c>
      <c r="U32" s="3176"/>
      <c r="V32" s="3177" t="s">
        <v>7289</v>
      </c>
      <c r="W32" s="3180">
        <v>0</v>
      </c>
      <c r="X32" s="3181" t="s">
        <v>378</v>
      </c>
      <c r="Y32" s="3182">
        <f>O32+T32+W32</f>
        <v>7.2916666666666671E-2</v>
      </c>
      <c r="AA32" s="3538"/>
      <c r="AB32" s="3175">
        <v>3.125E-2</v>
      </c>
      <c r="AC32" s="3176" t="s">
        <v>7287</v>
      </c>
      <c r="AD32" s="3177"/>
      <c r="AE32" s="3178"/>
      <c r="AF32" s="3177" t="s">
        <v>7288</v>
      </c>
      <c r="AG32" s="3179">
        <v>8.3333333333333329E-2</v>
      </c>
      <c r="AH32" s="3176"/>
      <c r="AI32" s="3177" t="s">
        <v>7289</v>
      </c>
      <c r="AJ32" s="3180">
        <v>0</v>
      </c>
      <c r="AK32" s="3181" t="s">
        <v>378</v>
      </c>
      <c r="AL32" s="3182">
        <f>AB32+AG32+AJ32</f>
        <v>0.11458333333333333</v>
      </c>
    </row>
    <row r="33" spans="1:38" s="245" customFormat="1" ht="15" customHeight="1">
      <c r="A33" s="3538"/>
      <c r="B33" s="2066">
        <v>0</v>
      </c>
      <c r="C33" s="2067" t="s">
        <v>338</v>
      </c>
      <c r="D33" s="2067"/>
      <c r="E33" s="2068"/>
      <c r="F33" s="2068"/>
      <c r="G33" s="2068"/>
      <c r="H33" s="2069">
        <f>MAX(B33:B50)</f>
        <v>9</v>
      </c>
      <c r="I33" s="2068"/>
      <c r="J33" s="2068"/>
      <c r="K33" s="2068"/>
      <c r="L33" s="2070" t="s">
        <v>7093</v>
      </c>
      <c r="N33" s="3538"/>
      <c r="O33" s="2066">
        <v>0</v>
      </c>
      <c r="P33" s="2067" t="s">
        <v>338</v>
      </c>
      <c r="Q33" s="2067"/>
      <c r="R33" s="2068"/>
      <c r="S33" s="2068"/>
      <c r="T33" s="2068"/>
      <c r="U33" s="2069">
        <f>MAX(O33:O50)</f>
        <v>8</v>
      </c>
      <c r="V33" s="2068"/>
      <c r="W33" s="2068"/>
      <c r="X33" s="2068"/>
      <c r="Y33" s="2070" t="s">
        <v>7093</v>
      </c>
      <c r="AA33" s="3538"/>
      <c r="AB33" s="2066">
        <v>0</v>
      </c>
      <c r="AC33" s="2067" t="s">
        <v>338</v>
      </c>
      <c r="AD33" s="2067"/>
      <c r="AE33" s="2068"/>
      <c r="AF33" s="2068"/>
      <c r="AG33" s="2068"/>
      <c r="AH33" s="2069">
        <f>MAX(AB33:AB50)</f>
        <v>7</v>
      </c>
      <c r="AI33" s="2068"/>
      <c r="AJ33" s="2068"/>
      <c r="AK33" s="2068"/>
      <c r="AL33" s="2070" t="s">
        <v>7093</v>
      </c>
    </row>
    <row r="34" spans="1:38" s="245" customFormat="1" ht="15" customHeight="1">
      <c r="A34" s="3538"/>
      <c r="B34" s="2025" t="str">
        <f>IF(ISBLANK(C34),"",LARGE(B33:B33,1)+1)</f>
        <v/>
      </c>
      <c r="C34" s="3027"/>
      <c r="D34" s="3028"/>
      <c r="E34" s="3028"/>
      <c r="F34" s="3028"/>
      <c r="G34" s="3028"/>
      <c r="H34" s="2025" t="str">
        <f>IF(ISBLANK(I34),"",LARGE(H33:H33,1)+1)</f>
        <v/>
      </c>
      <c r="I34" s="3028"/>
      <c r="J34" s="3028"/>
      <c r="K34" s="3028"/>
      <c r="L34" s="3033"/>
      <c r="N34" s="3538"/>
      <c r="O34" s="2836" t="str">
        <f>IF(ISBLANK(P34),"",LARGE(O33:O33,1)+1)</f>
        <v/>
      </c>
      <c r="P34" s="3045"/>
      <c r="Q34" s="3028"/>
      <c r="R34" s="3028"/>
      <c r="S34" s="2026"/>
      <c r="T34" s="2026"/>
      <c r="U34" s="2025" t="str">
        <f>IF(ISBLANK(V34),"",LARGE(U33:U33,1)+1)</f>
        <v/>
      </c>
      <c r="V34" s="2026"/>
      <c r="W34" s="2026"/>
      <c r="X34" s="2026"/>
      <c r="Y34" s="2027"/>
      <c r="AA34" s="3538"/>
      <c r="AB34" s="2025" t="str">
        <f>IF(ISBLANK(AC34),"",LARGE(AB33:AB33,1)+1)</f>
        <v/>
      </c>
      <c r="AC34" s="3027"/>
      <c r="AD34" s="3028"/>
      <c r="AE34" s="3028"/>
      <c r="AF34" s="3028"/>
      <c r="AG34" s="3028"/>
      <c r="AH34" s="2025" t="str">
        <f>IF(ISBLANK(AI34),"",LARGE(AH33:AH33,1)+1)</f>
        <v/>
      </c>
      <c r="AI34" s="3028"/>
      <c r="AJ34" s="3028"/>
      <c r="AK34" s="3028"/>
      <c r="AL34" s="3033"/>
    </row>
    <row r="35" spans="1:38" s="245" customFormat="1" ht="15" customHeight="1">
      <c r="A35" s="3538"/>
      <c r="B35" s="2025">
        <f>IF(ISBLANK(C35),"",LARGE(B33:B34,1)+1)</f>
        <v>1</v>
      </c>
      <c r="C35" s="3029" t="s">
        <v>7115</v>
      </c>
      <c r="D35" s="3030"/>
      <c r="E35" s="3030"/>
      <c r="F35" s="3028"/>
      <c r="G35" s="3028"/>
      <c r="H35" s="2025">
        <f>IF(ISBLANK(I35),"",LARGE(H33:H34,1)+1)</f>
        <v>10</v>
      </c>
      <c r="I35" s="3028" t="s">
        <v>7135</v>
      </c>
      <c r="J35" s="3028"/>
      <c r="K35" s="3028"/>
      <c r="L35" s="3033"/>
      <c r="N35" s="3538"/>
      <c r="O35" s="2833">
        <f>IF(ISBLANK(P35),"",LARGE(O33:O34,1)+1)</f>
        <v>1</v>
      </c>
      <c r="P35" s="3038" t="s">
        <v>7142</v>
      </c>
      <c r="Q35" s="3038"/>
      <c r="R35" s="3038"/>
      <c r="S35" s="2026"/>
      <c r="T35" s="2026"/>
      <c r="U35" s="2025" t="str">
        <f>IF(ISBLANK(V35),"",LARGE(U33:U34,1)+1)</f>
        <v/>
      </c>
      <c r="V35" s="2026"/>
      <c r="W35" s="2026"/>
      <c r="X35" s="2026"/>
      <c r="Y35" s="2027"/>
      <c r="AA35" s="3538"/>
      <c r="AB35" s="2025">
        <f>IF(ISBLANK(AC35),"",LARGE(AB33:AB34,1)+1)</f>
        <v>1</v>
      </c>
      <c r="AC35" s="3029" t="s">
        <v>7162</v>
      </c>
      <c r="AD35" s="3030"/>
      <c r="AE35" s="3030"/>
      <c r="AF35" s="3028"/>
      <c r="AG35" s="3028"/>
      <c r="AH35" s="2025" t="str">
        <f>IF(ISBLANK(AI35),"",LARGE(AH33:AH34,1)+1)</f>
        <v/>
      </c>
      <c r="AI35" s="3028"/>
      <c r="AJ35" s="3028"/>
      <c r="AK35" s="3028"/>
      <c r="AL35" s="3033"/>
    </row>
    <row r="36" spans="1:38" s="245" customFormat="1" ht="15" customHeight="1">
      <c r="A36" s="3538"/>
      <c r="B36" s="2025">
        <f>IF(ISBLANK(C36),"",LARGE(B33:B35,1)+1)</f>
        <v>2</v>
      </c>
      <c r="C36" s="3029" t="s">
        <v>7116</v>
      </c>
      <c r="D36" s="3030"/>
      <c r="E36" s="3030"/>
      <c r="F36" s="3028"/>
      <c r="G36" s="3028"/>
      <c r="H36" s="2025" t="str">
        <f>IF(ISBLANK(I36),"",LARGE(H33:H35,1)+1)</f>
        <v/>
      </c>
      <c r="I36" s="3028"/>
      <c r="J36" s="3028" t="s">
        <v>7129</v>
      </c>
      <c r="K36" s="3028"/>
      <c r="L36" s="3033"/>
      <c r="N36" s="3538"/>
      <c r="O36" s="2833" t="str">
        <f>IF(ISBLANK(P36),"",LARGE(O33:O35,1)+1)</f>
        <v/>
      </c>
      <c r="P36" s="3038"/>
      <c r="Q36" s="3038"/>
      <c r="R36" s="3038" t="s">
        <v>7143</v>
      </c>
      <c r="S36" s="2026"/>
      <c r="T36" s="2026"/>
      <c r="U36" s="2025" t="str">
        <f>IF(ISBLANK(V36),"",LARGE(U33:U35,1)+1)</f>
        <v/>
      </c>
      <c r="V36" s="2026"/>
      <c r="W36" s="2026"/>
      <c r="X36" s="2026"/>
      <c r="Y36" s="2027"/>
      <c r="AA36" s="3538"/>
      <c r="AB36" s="2025" t="str">
        <f>IF(ISBLANK(AC36),"",LARGE(AB33:AB35,1)+1)</f>
        <v/>
      </c>
      <c r="AC36" s="3029"/>
      <c r="AD36" s="3030"/>
      <c r="AE36" s="3030" t="s">
        <v>7163</v>
      </c>
      <c r="AF36" s="3028"/>
      <c r="AG36" s="3028"/>
      <c r="AH36" s="2025" t="str">
        <f>IF(ISBLANK(AI36),"",LARGE(AH33:AH35,1)+1)</f>
        <v/>
      </c>
      <c r="AI36" s="3028"/>
      <c r="AJ36" s="3028"/>
      <c r="AK36" s="3028"/>
      <c r="AL36" s="3033"/>
    </row>
    <row r="37" spans="1:38" s="245" customFormat="1" ht="15" customHeight="1">
      <c r="A37" s="3538"/>
      <c r="B37" s="2025">
        <f>IF(ISBLANK(C37),"",LARGE(B33:B36,1)+1)</f>
        <v>3</v>
      </c>
      <c r="C37" s="3029" t="s">
        <v>1189</v>
      </c>
      <c r="D37" s="3030"/>
      <c r="E37" s="3030"/>
      <c r="F37" s="3028"/>
      <c r="G37" s="3028"/>
      <c r="H37" s="2025">
        <f>IF(ISBLANK(I37),"",LARGE(H33:H36,1)+1)</f>
        <v>11</v>
      </c>
      <c r="I37" s="3028" t="s">
        <v>7136</v>
      </c>
      <c r="J37" s="3028"/>
      <c r="K37" s="3028"/>
      <c r="L37" s="3033"/>
      <c r="N37" s="3538"/>
      <c r="O37" s="2833">
        <f>IF(ISBLANK(P37),"",LARGE(O33:O36,1)+1)</f>
        <v>2</v>
      </c>
      <c r="P37" s="3038" t="s">
        <v>346</v>
      </c>
      <c r="Q37" s="3038"/>
      <c r="R37" s="3038"/>
      <c r="S37" s="2026"/>
      <c r="T37" s="2026"/>
      <c r="U37" s="2025">
        <f>IF(ISBLANK(V37),"",LARGE(U33:U36,1)+1)</f>
        <v>9</v>
      </c>
      <c r="V37" s="2026" t="s">
        <v>7150</v>
      </c>
      <c r="W37" s="2026"/>
      <c r="X37" s="2026"/>
      <c r="Y37" s="2027"/>
      <c r="AA37" s="3538"/>
      <c r="AB37" s="2025">
        <f>IF(ISBLANK(AC37),"",LARGE(AB33:AB36,1)+1)</f>
        <v>2</v>
      </c>
      <c r="AC37" s="3029" t="s">
        <v>339</v>
      </c>
      <c r="AD37" s="3030"/>
      <c r="AE37" s="3030"/>
      <c r="AF37" s="3028"/>
      <c r="AG37" s="3028"/>
      <c r="AH37" s="2025" t="str">
        <f>IF(ISBLANK(AI37),"",LARGE(AH33:AH36,1)+1)</f>
        <v/>
      </c>
      <c r="AI37" s="3028"/>
      <c r="AJ37" s="3028"/>
      <c r="AK37" s="3028"/>
      <c r="AL37" s="3033"/>
    </row>
    <row r="38" spans="1:38" s="245" customFormat="1" ht="15" customHeight="1">
      <c r="A38" s="3538"/>
      <c r="B38" s="2025">
        <f>IF(ISBLANK(C38),"",LARGE(B33:B37,1)+1)</f>
        <v>4</v>
      </c>
      <c r="C38" s="3029" t="s">
        <v>7117</v>
      </c>
      <c r="D38" s="3030"/>
      <c r="E38" s="3030"/>
      <c r="F38" s="3028"/>
      <c r="G38" s="3028"/>
      <c r="H38" s="2025" t="str">
        <f>IF(ISBLANK(I38),"",LARGE(H33:H37,1)+1)</f>
        <v/>
      </c>
      <c r="I38" s="3028"/>
      <c r="J38" s="3028" t="s">
        <v>7130</v>
      </c>
      <c r="K38" s="3028"/>
      <c r="L38" s="3033"/>
      <c r="N38" s="3538"/>
      <c r="O38" s="2833">
        <f>IF(ISBLANK(P38),"",LARGE(O33:O37,1)+1)</f>
        <v>3</v>
      </c>
      <c r="P38" s="3038" t="s">
        <v>7145</v>
      </c>
      <c r="Q38" s="3038"/>
      <c r="R38" s="3038"/>
      <c r="S38" s="2026"/>
      <c r="T38" s="2026"/>
      <c r="U38" s="2025" t="str">
        <f>IF(ISBLANK(V38),"",LARGE(U33:U37,1)+1)</f>
        <v/>
      </c>
      <c r="V38" s="2026"/>
      <c r="W38" s="2026"/>
      <c r="X38" s="2026"/>
      <c r="Y38" s="2027"/>
      <c r="AA38" s="3538"/>
      <c r="AB38" s="2025">
        <f>IF(ISBLANK(AC38),"",LARGE(AB33:AB37,1)+1)</f>
        <v>3</v>
      </c>
      <c r="AC38" s="3029" t="s">
        <v>7164</v>
      </c>
      <c r="AD38" s="3030"/>
      <c r="AE38" s="3030"/>
      <c r="AF38" s="3028"/>
      <c r="AG38" s="3028"/>
      <c r="AH38" s="2025" t="str">
        <f>IF(ISBLANK(AI38),"",LARGE(AH33:AH37,1)+1)</f>
        <v/>
      </c>
      <c r="AI38" s="3028"/>
      <c r="AJ38" s="3028"/>
      <c r="AK38" s="3028"/>
      <c r="AL38" s="3033"/>
    </row>
    <row r="39" spans="1:38" s="245" customFormat="1" ht="15" customHeight="1">
      <c r="A39" s="3538"/>
      <c r="B39" s="2025">
        <f>IF(ISBLANK(C39),"",LARGE(B33:B38,1)+1)</f>
        <v>5</v>
      </c>
      <c r="C39" s="3029" t="s">
        <v>7121</v>
      </c>
      <c r="D39" s="3030"/>
      <c r="E39" s="3030"/>
      <c r="F39" s="3028"/>
      <c r="G39" s="3028"/>
      <c r="H39" s="2025" t="str">
        <f>IF(ISBLANK(I39),"",LARGE(H33:H38,1)+1)</f>
        <v/>
      </c>
      <c r="I39" s="3028"/>
      <c r="J39" s="3028"/>
      <c r="K39" s="3028"/>
      <c r="L39" s="3033"/>
      <c r="N39" s="3538"/>
      <c r="O39" s="2833"/>
      <c r="P39" s="3042">
        <f>(S39/O10)*U9</f>
        <v>282.48587570621464</v>
      </c>
      <c r="Q39" s="3038"/>
      <c r="R39" s="3043" t="s">
        <v>7144</v>
      </c>
      <c r="S39" s="3036">
        <v>200</v>
      </c>
      <c r="T39" s="2026"/>
      <c r="U39" s="2025" t="str">
        <f>IF(ISBLANK(V39),"",LARGE(U33:U38,1)+1)</f>
        <v/>
      </c>
      <c r="V39" s="2026"/>
      <c r="W39" s="2026"/>
      <c r="X39" s="2026"/>
      <c r="Y39" s="2027"/>
      <c r="AA39" s="3538"/>
      <c r="AB39" s="2025" t="str">
        <f>IF(ISBLANK(AC39),"",LARGE(AB33:AB38,1)+1)</f>
        <v/>
      </c>
      <c r="AC39" s="3029"/>
      <c r="AD39" s="3030"/>
      <c r="AE39" s="3030" t="s">
        <v>7165</v>
      </c>
      <c r="AF39" s="3028"/>
      <c r="AG39" s="3028"/>
      <c r="AH39" s="2025" t="str">
        <f>IF(ISBLANK(AI39),"",LARGE(AH33:AH38,1)+1)</f>
        <v/>
      </c>
      <c r="AI39" s="3028"/>
      <c r="AJ39" s="3028"/>
      <c r="AK39" s="3028"/>
      <c r="AL39" s="3033"/>
    </row>
    <row r="40" spans="1:38" s="245" customFormat="1" ht="15" customHeight="1">
      <c r="A40" s="3538"/>
      <c r="B40" s="2025" t="str">
        <f>IF(ISBLANK(C40),"",LARGE(B33:B39,1)+1)</f>
        <v/>
      </c>
      <c r="C40" s="3029"/>
      <c r="D40" s="3030"/>
      <c r="E40" s="3030" t="s">
        <v>7122</v>
      </c>
      <c r="F40" s="3028"/>
      <c r="G40" s="3028"/>
      <c r="H40" s="2025" t="str">
        <f>IF(ISBLANK(I40),"",LARGE(H33:H39,1)+1)</f>
        <v/>
      </c>
      <c r="I40" s="3028"/>
      <c r="J40" s="3028" t="s">
        <v>13</v>
      </c>
      <c r="K40" s="3028"/>
      <c r="L40" s="3033"/>
      <c r="N40" s="3538"/>
      <c r="O40" s="2833">
        <f>IF(ISBLANK(P40),"",LARGE(O33:O39,1)+1)</f>
        <v>4</v>
      </c>
      <c r="P40" s="3038" t="s">
        <v>348</v>
      </c>
      <c r="Q40" s="3038"/>
      <c r="R40" s="3038"/>
      <c r="S40" s="2026"/>
      <c r="T40" s="2026"/>
      <c r="U40" s="2025" t="str">
        <f>IF(ISBLANK(V40),"",LARGE(U33:U39,1)+1)</f>
        <v/>
      </c>
      <c r="V40" s="2026"/>
      <c r="W40" s="2026"/>
      <c r="X40" s="2026"/>
      <c r="Y40" s="2027"/>
      <c r="AA40" s="3538"/>
      <c r="AB40" s="2025">
        <f>IF(ISBLANK(AC40),"",LARGE(AB33:AB39,1)+1)</f>
        <v>4</v>
      </c>
      <c r="AC40" s="3029" t="s">
        <v>7166</v>
      </c>
      <c r="AD40" s="3030"/>
      <c r="AE40" s="3030"/>
      <c r="AF40" s="3028"/>
      <c r="AG40" s="3028"/>
      <c r="AH40" s="2025" t="str">
        <f>IF(ISBLANK(AI40),"",LARGE(AH33:AH39,1)+1)</f>
        <v/>
      </c>
      <c r="AI40" s="3028"/>
      <c r="AJ40" s="3028"/>
      <c r="AK40" s="3028"/>
      <c r="AL40" s="3033"/>
    </row>
    <row r="41" spans="1:38" s="245" customFormat="1" ht="15" customHeight="1">
      <c r="A41" s="3538"/>
      <c r="B41" s="2025" t="str">
        <f>IF(ISBLANK(C41),"",LARGE(B33:B40,1)+1)</f>
        <v/>
      </c>
      <c r="C41" s="3029"/>
      <c r="D41" s="3030"/>
      <c r="E41" s="3030" t="s">
        <v>7123</v>
      </c>
      <c r="F41" s="3028"/>
      <c r="G41" s="3028"/>
      <c r="H41" s="2025">
        <f>IF(ISBLANK(I41),"",LARGE(H33:H40,1)+1)</f>
        <v>12</v>
      </c>
      <c r="I41" s="3028" t="s">
        <v>7131</v>
      </c>
      <c r="J41" s="3028"/>
      <c r="K41" s="3028"/>
      <c r="L41" s="3033"/>
      <c r="N41" s="3538"/>
      <c r="O41" s="2833" t="str">
        <f>IF(ISBLANK(P41),"",LARGE(O33:O40,1)+1)</f>
        <v/>
      </c>
      <c r="P41" s="3038"/>
      <c r="Q41" s="3038"/>
      <c r="R41" s="3038" t="s">
        <v>7149</v>
      </c>
      <c r="S41" s="3028"/>
      <c r="T41" s="3028"/>
      <c r="U41" s="2025" t="str">
        <f>IF(ISBLANK(V41),"",LARGE(U33:U40,1)+1)</f>
        <v/>
      </c>
      <c r="V41" s="2026"/>
      <c r="W41" s="2026"/>
      <c r="X41" s="2026"/>
      <c r="Y41" s="2027"/>
      <c r="AA41" s="3538"/>
      <c r="AB41" s="2025" t="str">
        <f>IF(ISBLANK(AC41),"",LARGE(AB33:AB40,1)+1)</f>
        <v/>
      </c>
      <c r="AC41" s="3029"/>
      <c r="AD41" s="3030"/>
      <c r="AE41" s="3030" t="s">
        <v>7167</v>
      </c>
      <c r="AF41" s="3028"/>
      <c r="AG41" s="3028"/>
      <c r="AH41" s="2025" t="str">
        <f>IF(ISBLANK(AI41),"",LARGE(AH33:AH40,1)+1)</f>
        <v/>
      </c>
      <c r="AI41" s="3028"/>
      <c r="AJ41" s="3028"/>
      <c r="AK41" s="3028"/>
      <c r="AL41" s="3033"/>
    </row>
    <row r="42" spans="1:38" s="245" customFormat="1" ht="15" customHeight="1">
      <c r="A42" s="3538"/>
      <c r="B42" s="2025">
        <f>IF(ISBLANK(C42),"",LARGE(B33:B41,1)+1)</f>
        <v>6</v>
      </c>
      <c r="C42" s="3029" t="s">
        <v>7124</v>
      </c>
      <c r="D42" s="3030"/>
      <c r="E42" s="3030"/>
      <c r="F42" s="3028"/>
      <c r="G42" s="3028"/>
      <c r="H42" s="2025" t="str">
        <f>IF(ISBLANK(I42),"",LARGE(H33:H41,1)+1)</f>
        <v/>
      </c>
      <c r="I42" s="3028"/>
      <c r="J42" s="3028" t="s">
        <v>7132</v>
      </c>
      <c r="K42" s="3028"/>
      <c r="L42" s="3033"/>
      <c r="N42" s="3538"/>
      <c r="O42" s="2833"/>
      <c r="P42" s="3042">
        <f>(S42/O10)*U9</f>
        <v>1129.9435028248586</v>
      </c>
      <c r="Q42" s="3038"/>
      <c r="R42" s="3038"/>
      <c r="S42" s="3036">
        <v>800</v>
      </c>
      <c r="T42" s="2026"/>
      <c r="U42" s="2025" t="str">
        <f>IF(ISBLANK(V42),"",LARGE(U33:U41,1)+1)</f>
        <v/>
      </c>
      <c r="V42" s="2026"/>
      <c r="W42" s="2026"/>
      <c r="X42" s="2026"/>
      <c r="Y42" s="2027"/>
      <c r="AA42" s="3538"/>
      <c r="AB42" s="2025">
        <f>IF(ISBLANK(AC42),"",LARGE(AB33:AB41,1)+1)</f>
        <v>5</v>
      </c>
      <c r="AC42" s="3029" t="s">
        <v>7168</v>
      </c>
      <c r="AD42" s="3030"/>
      <c r="AE42" s="3030"/>
      <c r="AF42" s="3028"/>
      <c r="AG42" s="3028"/>
      <c r="AH42" s="2025" t="str">
        <f>IF(ISBLANK(AI42),"",LARGE(AH33:AH41,1)+1)</f>
        <v/>
      </c>
      <c r="AI42" s="3028"/>
      <c r="AJ42" s="3028"/>
      <c r="AK42" s="3028"/>
      <c r="AL42" s="3033"/>
    </row>
    <row r="43" spans="1:38" s="245" customFormat="1" ht="15" customHeight="1">
      <c r="A43" s="3538"/>
      <c r="B43" s="2025" t="str">
        <f>IF(ISBLANK(C43),"",LARGE(B33:B42,1)+1)</f>
        <v/>
      </c>
      <c r="C43" s="3029"/>
      <c r="D43" s="3030"/>
      <c r="E43" s="3030" t="s">
        <v>7125</v>
      </c>
      <c r="F43" s="3028"/>
      <c r="G43" s="3028"/>
      <c r="H43" s="2025">
        <f>IF(ISBLANK(I43),"",LARGE(H33:H42,1)+1)</f>
        <v>13</v>
      </c>
      <c r="I43" s="3028" t="s">
        <v>7119</v>
      </c>
      <c r="J43" s="3028"/>
      <c r="K43" s="3028"/>
      <c r="L43" s="3033"/>
      <c r="N43" s="3538"/>
      <c r="O43" s="2833">
        <f>IF(ISBLANK(P43),"",LARGE(O33:O42,1)+1)</f>
        <v>5</v>
      </c>
      <c r="P43" s="3038" t="s">
        <v>7146</v>
      </c>
      <c r="Q43" s="3038"/>
      <c r="R43" s="3038"/>
      <c r="S43" s="2026"/>
      <c r="T43" s="2026"/>
      <c r="U43" s="2025" t="str">
        <f>IF(ISBLANK(V43),"",LARGE(U33:U42,1)+1)</f>
        <v/>
      </c>
      <c r="V43" s="2026"/>
      <c r="W43" s="2026"/>
      <c r="X43" s="2026"/>
      <c r="Y43" s="2027"/>
      <c r="AA43" s="3538"/>
      <c r="AB43" s="2025" t="str">
        <f>IF(ISBLANK(AC43),"",LARGE(AB33:AB42,1)+1)</f>
        <v/>
      </c>
      <c r="AC43" s="3029"/>
      <c r="AD43" s="3030"/>
      <c r="AE43" s="3030" t="s">
        <v>7169</v>
      </c>
      <c r="AF43" s="3028"/>
      <c r="AG43" s="3028"/>
      <c r="AH43" s="2025" t="str">
        <f>IF(ISBLANK(AI43),"",LARGE(AH33:AH42,1)+1)</f>
        <v/>
      </c>
      <c r="AI43" s="3028"/>
      <c r="AJ43" s="3028"/>
      <c r="AK43" s="3028"/>
      <c r="AL43" s="3033"/>
    </row>
    <row r="44" spans="1:38" ht="15.75">
      <c r="A44" s="3538"/>
      <c r="B44" s="2025">
        <f>IF(ISBLANK(C44),"",LARGE(B33:B43,1)+1)</f>
        <v>7</v>
      </c>
      <c r="C44" s="3029" t="s">
        <v>7137</v>
      </c>
      <c r="D44" s="3028"/>
      <c r="E44" s="3028"/>
      <c r="F44" s="3028"/>
      <c r="G44" s="3028"/>
      <c r="H44" s="2025">
        <f>IF(ISBLANK(I44),"",LARGE(H33:H43,1)+1)</f>
        <v>14</v>
      </c>
      <c r="I44" s="3028" t="s">
        <v>7133</v>
      </c>
      <c r="J44" s="3028"/>
      <c r="K44" s="3028"/>
      <c r="L44" s="3033"/>
      <c r="N44" s="3538"/>
      <c r="O44" s="2833" t="str">
        <f>IF(ISBLANK(P44),"",LARGE(O33:O43,1)+1)</f>
        <v/>
      </c>
      <c r="P44" s="3038"/>
      <c r="Q44" s="3028"/>
      <c r="R44" s="3028" t="s">
        <v>7147</v>
      </c>
      <c r="S44" s="2026"/>
      <c r="T44" s="2026"/>
      <c r="U44" s="2025" t="str">
        <f>IF(ISBLANK(V44),"",LARGE(U33:U43,1)+1)</f>
        <v/>
      </c>
      <c r="V44" s="2026"/>
      <c r="W44" s="2026"/>
      <c r="X44" s="2026"/>
      <c r="Y44" s="2027"/>
      <c r="AA44" s="3538"/>
      <c r="AB44" s="2025">
        <f>IF(ISBLANK(AC44),"",LARGE(AB33:AB43,1)+1)</f>
        <v>6</v>
      </c>
      <c r="AC44" s="3029" t="s">
        <v>7170</v>
      </c>
      <c r="AD44" s="3028"/>
      <c r="AE44" s="3028"/>
      <c r="AF44" s="3028"/>
      <c r="AG44" s="3028"/>
      <c r="AH44" s="2025" t="str">
        <f>IF(ISBLANK(AI44),"",LARGE(AH33:AH43,1)+1)</f>
        <v/>
      </c>
      <c r="AI44" s="3028"/>
      <c r="AJ44" s="3028"/>
      <c r="AK44" s="3028"/>
      <c r="AL44" s="3033"/>
    </row>
    <row r="45" spans="1:38" ht="18" customHeight="1">
      <c r="A45" s="3538"/>
      <c r="B45" s="2025" t="str">
        <f>IF(ISBLANK(C45),"",LARGE(B33:B44,1)+1)</f>
        <v/>
      </c>
      <c r="C45" s="3029"/>
      <c r="D45" s="3028"/>
      <c r="E45" s="3028" t="s">
        <v>7126</v>
      </c>
      <c r="F45" s="3028"/>
      <c r="G45" s="3028"/>
      <c r="H45" s="2025" t="str">
        <f>IF(ISBLANK(I45),"",LARGE(H33:H44,1)+1)</f>
        <v/>
      </c>
      <c r="I45" s="3028"/>
      <c r="J45" s="3028" t="s">
        <v>7134</v>
      </c>
      <c r="K45" s="3028"/>
      <c r="L45" s="3033"/>
      <c r="N45" s="3538"/>
      <c r="O45" s="2833">
        <f>IF(ISBLANK(P45),"",LARGE(O33:O44,1)+1)</f>
        <v>6</v>
      </c>
      <c r="P45" s="3038" t="s">
        <v>349</v>
      </c>
      <c r="Q45" s="3028"/>
      <c r="R45" s="3028"/>
      <c r="S45" s="2026"/>
      <c r="T45" s="2026"/>
      <c r="U45" s="2025" t="str">
        <f>IF(ISBLANK(V45),"",LARGE(U33:U44,1)+1)</f>
        <v/>
      </c>
      <c r="V45" s="2026"/>
      <c r="W45" s="2026"/>
      <c r="X45" s="2026"/>
      <c r="Y45" s="2027"/>
      <c r="AA45" s="3538"/>
      <c r="AB45" s="2025" t="str">
        <f>IF(ISBLANK(AC45),"",LARGE(AB33:AB44,1)+1)</f>
        <v/>
      </c>
      <c r="AC45" s="3029"/>
      <c r="AD45" s="3028"/>
      <c r="AE45" s="3028" t="s">
        <v>7171</v>
      </c>
      <c r="AF45" s="3028"/>
      <c r="AG45" s="3028"/>
      <c r="AH45" s="2025" t="str">
        <f>IF(ISBLANK(AI45),"",LARGE(AH33:AH44,1)+1)</f>
        <v/>
      </c>
      <c r="AI45" s="3028"/>
      <c r="AJ45" s="3028"/>
      <c r="AK45" s="3028"/>
      <c r="AL45" s="3033"/>
    </row>
    <row r="46" spans="1:38" s="245" customFormat="1" ht="15" customHeight="1">
      <c r="A46" s="3538"/>
      <c r="B46" s="2025" t="str">
        <f>IF(ISBLANK(C46),"",LARGE(B33:B45,1)+1)</f>
        <v/>
      </c>
      <c r="C46" s="3029"/>
      <c r="D46" s="3028"/>
      <c r="E46" s="3031" t="s">
        <v>7</v>
      </c>
      <c r="F46" s="3028"/>
      <c r="G46" s="3028"/>
      <c r="H46" s="2025">
        <f>IF(ISBLANK(I46),"",LARGE(H33:H45,1)+1)</f>
        <v>15</v>
      </c>
      <c r="I46" s="3028" t="s">
        <v>7120</v>
      </c>
      <c r="J46" s="3028"/>
      <c r="K46" s="3028"/>
      <c r="L46" s="3033"/>
      <c r="N46" s="3538"/>
      <c r="O46" s="2833"/>
      <c r="P46" s="3044">
        <f>(S46/O10)*U9</f>
        <v>1.4124293785310735</v>
      </c>
      <c r="Q46" s="3028"/>
      <c r="R46" s="3040" t="str">
        <f>T46</f>
        <v>litre</v>
      </c>
      <c r="S46" s="3037">
        <v>1</v>
      </c>
      <c r="T46" s="3037" t="s">
        <v>7148</v>
      </c>
      <c r="U46" s="2025" t="str">
        <f>IF(ISBLANK(V46),"",LARGE(U33:U45,1)+1)</f>
        <v/>
      </c>
      <c r="V46" s="2026"/>
      <c r="W46" s="2026"/>
      <c r="X46" s="2026"/>
      <c r="Y46" s="2027"/>
      <c r="AA46" s="3538"/>
      <c r="AB46" s="2025">
        <f>IF(ISBLANK(AC46),"",LARGE(AB33:AB45,1)+1)</f>
        <v>7</v>
      </c>
      <c r="AC46" s="3047" t="s">
        <v>7173</v>
      </c>
      <c r="AD46" s="3041"/>
      <c r="AE46" s="3048"/>
      <c r="AF46" s="3028"/>
      <c r="AG46" s="3028"/>
      <c r="AH46" s="2025" t="str">
        <f>IF(ISBLANK(AI46),"",LARGE(AH33:AH45,1)+1)</f>
        <v/>
      </c>
      <c r="AI46" s="3028"/>
      <c r="AJ46" s="3028"/>
      <c r="AK46" s="3028"/>
      <c r="AL46" s="3033"/>
    </row>
    <row r="47" spans="1:38" s="245" customFormat="1" ht="15" customHeight="1">
      <c r="A47" s="3538"/>
      <c r="B47" s="2025">
        <f>IF(ISBLANK(C47),"",LARGE(B33:B46,1)+1)</f>
        <v>8</v>
      </c>
      <c r="C47" s="3029" t="s">
        <v>7118</v>
      </c>
      <c r="D47" s="3028"/>
      <c r="E47" s="3028"/>
      <c r="F47" s="3028"/>
      <c r="G47" s="3028"/>
      <c r="H47" s="2025">
        <f>IF(ISBLANK(I47),"",LARGE(H33:H46,1)+1)</f>
        <v>16</v>
      </c>
      <c r="I47" s="3028" t="s">
        <v>1253</v>
      </c>
      <c r="J47" s="3028"/>
      <c r="K47" s="3028"/>
      <c r="L47" s="3033"/>
      <c r="N47" s="3538"/>
      <c r="O47" s="2833" t="str">
        <f>IF(ISBLANK(P47),"",LARGE(O33:O46,1)+1)</f>
        <v/>
      </c>
      <c r="P47" s="3038"/>
      <c r="Q47" s="3028"/>
      <c r="R47" s="3028"/>
      <c r="S47" s="2026"/>
      <c r="T47" s="2026"/>
      <c r="U47" s="2025" t="str">
        <f>IF(ISBLANK(V47),"",LARGE(U33:U46,1)+1)</f>
        <v/>
      </c>
      <c r="V47" s="2026"/>
      <c r="W47" s="2026"/>
      <c r="X47" s="2026"/>
      <c r="Y47" s="2027"/>
      <c r="AA47" s="3538"/>
      <c r="AB47" s="2025" t="str">
        <f>IF(ISBLANK(AC47),"",LARGE(AB33:AB46,1)+1)</f>
        <v/>
      </c>
      <c r="AC47" s="3047"/>
      <c r="AD47" s="3041"/>
      <c r="AE47" s="3041" t="s">
        <v>7172</v>
      </c>
      <c r="AF47" s="3028"/>
      <c r="AG47" s="3028"/>
      <c r="AH47" s="2025" t="str">
        <f>IF(ISBLANK(AI47),"",LARGE(AH33:AH46,1)+1)</f>
        <v/>
      </c>
      <c r="AI47" s="3028"/>
      <c r="AJ47" s="3028"/>
      <c r="AK47" s="3028"/>
      <c r="AL47" s="3033"/>
    </row>
    <row r="48" spans="1:38" s="245" customFormat="1" ht="15" customHeight="1">
      <c r="A48" s="3538"/>
      <c r="B48" s="2025">
        <f>IF(ISBLANK(C48),"",LARGE(B33:B47,1)+1)</f>
        <v>9</v>
      </c>
      <c r="C48" s="3029" t="s">
        <v>7127</v>
      </c>
      <c r="D48" s="3028"/>
      <c r="E48" s="3028"/>
      <c r="F48" s="3028"/>
      <c r="G48" s="3028"/>
      <c r="H48" s="2025" t="str">
        <f>IF(ISBLANK(I48),"",LARGE(H33:H47,1)+1)</f>
        <v/>
      </c>
      <c r="I48" s="3028"/>
      <c r="J48" s="3028"/>
      <c r="K48" s="3028"/>
      <c r="L48" s="3033"/>
      <c r="N48" s="3538"/>
      <c r="O48" s="2833">
        <f>IF(ISBLANK(P48),"",LARGE(O33:O47,1)+1)</f>
        <v>7</v>
      </c>
      <c r="P48" s="3038" t="s">
        <v>350</v>
      </c>
      <c r="Q48" s="3028"/>
      <c r="R48" s="3028"/>
      <c r="S48" s="2026"/>
      <c r="T48" s="2026"/>
      <c r="U48" s="2025" t="str">
        <f>IF(ISBLANK(V48),"",LARGE(U33:U47,1)+1)</f>
        <v/>
      </c>
      <c r="V48" s="2026"/>
      <c r="W48" s="2026"/>
      <c r="X48" s="2026"/>
      <c r="Y48" s="2027"/>
      <c r="AA48" s="3538"/>
      <c r="AB48" s="2025" t="str">
        <f>IF(ISBLANK(AC48),"",LARGE(AB33:AB47,1)+1)</f>
        <v/>
      </c>
      <c r="AC48" s="3029"/>
      <c r="AD48" s="3028"/>
      <c r="AE48" s="3028"/>
      <c r="AF48" s="3028"/>
      <c r="AG48" s="3028"/>
      <c r="AH48" s="2025" t="str">
        <f>IF(ISBLANK(AI48),"",LARGE(AH33:AH47,1)+1)</f>
        <v/>
      </c>
      <c r="AI48" s="3028"/>
      <c r="AJ48" s="3028"/>
      <c r="AK48" s="3028"/>
      <c r="AL48" s="3033"/>
    </row>
    <row r="49" spans="1:38" s="245" customFormat="1" ht="15" customHeight="1">
      <c r="A49" s="3538"/>
      <c r="B49" s="2025" t="str">
        <f>IF(ISBLANK(C49),"",LARGE(B33:B48,1)+1)</f>
        <v/>
      </c>
      <c r="C49" s="3029"/>
      <c r="D49" s="3028"/>
      <c r="E49" s="3028" t="s">
        <v>7128</v>
      </c>
      <c r="F49" s="3028"/>
      <c r="G49" s="3028"/>
      <c r="H49" s="2025" t="str">
        <f>IF(ISBLANK(I49),"",LARGE(H33:H48,1)+1)</f>
        <v/>
      </c>
      <c r="I49" s="3028"/>
      <c r="J49" s="3028"/>
      <c r="K49" s="3028"/>
      <c r="L49" s="3033"/>
      <c r="N49" s="3538"/>
      <c r="O49" s="2833">
        <f>IF(ISBLANK(P49),"",LARGE(O33:O48,1)+1)</f>
        <v>8</v>
      </c>
      <c r="P49" s="3039" t="s">
        <v>347</v>
      </c>
      <c r="Q49" s="3028"/>
      <c r="R49" s="3028"/>
      <c r="S49" s="2026"/>
      <c r="T49" s="2026"/>
      <c r="U49" s="2025" t="str">
        <f>IF(ISBLANK(V49),"",LARGE(U33:U48,1)+1)</f>
        <v/>
      </c>
      <c r="V49" s="2026"/>
      <c r="W49" s="2026"/>
      <c r="X49" s="2026"/>
      <c r="Y49" s="2027"/>
      <c r="AA49" s="3538"/>
      <c r="AB49" s="2025" t="str">
        <f>IF(ISBLANK(AC49),"",LARGE(AB33:AB48,1)+1)</f>
        <v/>
      </c>
      <c r="AC49" s="3029"/>
      <c r="AD49" s="3028"/>
      <c r="AE49" s="3028"/>
      <c r="AF49" s="3028"/>
      <c r="AG49" s="3028"/>
      <c r="AH49" s="2025" t="str">
        <f>IF(ISBLANK(AI49),"",LARGE(AH33:AH48,1)+1)</f>
        <v/>
      </c>
      <c r="AI49" s="3028"/>
      <c r="AJ49" s="3028"/>
      <c r="AK49" s="3028"/>
      <c r="AL49" s="3033"/>
    </row>
    <row r="50" spans="1:38" s="245" customFormat="1" ht="15" customHeight="1">
      <c r="A50" s="3538"/>
      <c r="B50" s="2025" t="str">
        <f>IF(ISBLANK(C50),"",LARGE(B33:B49,1)+1)</f>
        <v/>
      </c>
      <c r="C50" s="3032"/>
      <c r="D50" s="3028"/>
      <c r="E50" s="3028"/>
      <c r="F50" s="3028"/>
      <c r="G50" s="3028"/>
      <c r="H50" s="2025" t="str">
        <f>IF(ISBLANK(I50),"",LARGE(H33:H49,1)+1)</f>
        <v/>
      </c>
      <c r="I50" s="2856"/>
      <c r="J50" s="2856"/>
      <c r="K50" s="2856"/>
      <c r="L50" s="3026" t="s">
        <v>6839</v>
      </c>
      <c r="N50" s="3538"/>
      <c r="O50" s="2837" t="str">
        <f>IF(ISBLANK(P50),"",LARGE(O33:O49,1)+1)</f>
        <v/>
      </c>
      <c r="P50" s="3046"/>
      <c r="Q50" s="3028"/>
      <c r="R50" s="3028"/>
      <c r="S50" s="2026"/>
      <c r="T50" s="2026"/>
      <c r="U50" s="2025" t="str">
        <f>IF(ISBLANK(V50),"",LARGE(U33:U49,1)+1)</f>
        <v/>
      </c>
      <c r="V50" s="2026"/>
      <c r="W50" s="2026"/>
      <c r="X50" s="2026"/>
      <c r="Y50" s="2110" t="s">
        <v>6839</v>
      </c>
      <c r="AA50" s="3538"/>
      <c r="AB50" s="2025" t="str">
        <f>IF(ISBLANK(AC50),"",LARGE(AB33:AB49,1)+1)</f>
        <v/>
      </c>
      <c r="AC50" s="3032"/>
      <c r="AD50" s="3028"/>
      <c r="AE50" s="3028"/>
      <c r="AF50" s="3028"/>
      <c r="AG50" s="3028"/>
      <c r="AH50" s="2025" t="str">
        <f>IF(ISBLANK(AI50),"",LARGE(AH33:AH49,1)+1)</f>
        <v/>
      </c>
      <c r="AI50" s="2856"/>
      <c r="AJ50" s="2856"/>
      <c r="AK50" s="2856"/>
      <c r="AL50" s="3026" t="s">
        <v>6839</v>
      </c>
    </row>
    <row r="51" spans="1:38" s="245" customFormat="1" ht="15" customHeight="1">
      <c r="A51" s="3538"/>
      <c r="B51" s="3183" t="s">
        <v>7290</v>
      </c>
      <c r="C51" s="3183"/>
      <c r="D51" s="3183"/>
      <c r="E51" s="3183"/>
      <c r="F51" s="3184" t="s">
        <v>7294</v>
      </c>
      <c r="G51" s="3184"/>
      <c r="H51" s="3155"/>
      <c r="I51" s="2902" t="s">
        <v>7292</v>
      </c>
      <c r="J51" s="3155"/>
      <c r="K51" s="2902" t="s">
        <v>7293</v>
      </c>
      <c r="L51" s="2063"/>
      <c r="N51" s="3538"/>
      <c r="O51" s="3183" t="s">
        <v>7290</v>
      </c>
      <c r="P51" s="3183"/>
      <c r="Q51" s="3183"/>
      <c r="R51" s="3183"/>
      <c r="S51" s="3184" t="s">
        <v>7294</v>
      </c>
      <c r="T51" s="3184"/>
      <c r="U51" s="3155"/>
      <c r="V51" s="2902" t="s">
        <v>7292</v>
      </c>
      <c r="W51" s="3155"/>
      <c r="X51" s="2902" t="s">
        <v>7293</v>
      </c>
      <c r="Y51" s="2063"/>
      <c r="AA51" s="3538"/>
      <c r="AB51" s="3183" t="s">
        <v>7290</v>
      </c>
      <c r="AC51" s="3183"/>
      <c r="AD51" s="3183"/>
      <c r="AE51" s="3183"/>
      <c r="AF51" s="3184" t="s">
        <v>7294</v>
      </c>
      <c r="AG51" s="3184"/>
      <c r="AH51" s="3155"/>
      <c r="AI51" s="2902" t="s">
        <v>7292</v>
      </c>
      <c r="AJ51" s="3155"/>
      <c r="AK51" s="2902" t="s">
        <v>7293</v>
      </c>
      <c r="AL51" s="2063"/>
    </row>
    <row r="52" spans="1:38" s="245" customFormat="1" ht="15" customHeight="1">
      <c r="A52" s="3538"/>
      <c r="B52" s="2025" t="str">
        <f>IF(ISBLANK(C52),"",LARGE(B33:B51,1)+1)</f>
        <v/>
      </c>
      <c r="C52" s="2026"/>
      <c r="D52" s="2026"/>
      <c r="E52" s="2026"/>
      <c r="F52" s="2026"/>
      <c r="G52" s="2026"/>
      <c r="H52" s="1943"/>
      <c r="I52" s="2026"/>
      <c r="J52" s="2026"/>
      <c r="K52" s="2026"/>
      <c r="L52" s="2000" t="s">
        <v>6802</v>
      </c>
      <c r="N52" s="3538"/>
      <c r="O52" s="2025" t="str">
        <f>IF(ISBLANK(P52),"",LARGE(O33:O51,1)+1)</f>
        <v/>
      </c>
      <c r="P52" s="2026"/>
      <c r="Q52" s="2026"/>
      <c r="R52" s="2026"/>
      <c r="S52" s="2026"/>
      <c r="T52" s="2026"/>
      <c r="U52" s="1943"/>
      <c r="V52" s="2026"/>
      <c r="W52" s="2026"/>
      <c r="X52" s="2026"/>
      <c r="Y52" s="2000" t="s">
        <v>6802</v>
      </c>
      <c r="AA52" s="3538"/>
      <c r="AB52" s="2025" t="str">
        <f>IF(ISBLANK(AC52),"",LARGE(AB33:AB51,1)+1)</f>
        <v/>
      </c>
      <c r="AC52" s="2026"/>
      <c r="AD52" s="2026"/>
      <c r="AE52" s="2026"/>
      <c r="AF52" s="2026"/>
      <c r="AG52" s="2026"/>
      <c r="AH52" s="1943"/>
      <c r="AI52" s="2026"/>
      <c r="AJ52" s="2026"/>
      <c r="AK52" s="2026"/>
      <c r="AL52" s="2000" t="s">
        <v>6802</v>
      </c>
    </row>
    <row r="53" spans="1:38" s="245" customFormat="1" ht="15" customHeight="1">
      <c r="A53" s="3538"/>
      <c r="B53" s="2025"/>
      <c r="C53" s="2026"/>
      <c r="D53" s="2026"/>
      <c r="E53" s="2026"/>
      <c r="F53" s="2026"/>
      <c r="G53" s="2026"/>
      <c r="H53" s="1943"/>
      <c r="I53" s="2026"/>
      <c r="J53" s="2026"/>
      <c r="K53" s="2026"/>
      <c r="L53" s="2000" t="s">
        <v>6800</v>
      </c>
      <c r="N53" s="3538"/>
      <c r="O53" s="2025"/>
      <c r="P53" s="2026"/>
      <c r="Q53" s="2026"/>
      <c r="R53" s="2026"/>
      <c r="S53" s="2026"/>
      <c r="T53" s="2026"/>
      <c r="U53" s="1943"/>
      <c r="V53" s="2026"/>
      <c r="W53" s="2026"/>
      <c r="X53" s="2026"/>
      <c r="Y53" s="2000" t="s">
        <v>6800</v>
      </c>
      <c r="AA53" s="3538"/>
      <c r="AB53" s="2025"/>
      <c r="AC53" s="2026"/>
      <c r="AD53" s="2026"/>
      <c r="AE53" s="2026"/>
      <c r="AF53" s="2026"/>
      <c r="AG53" s="2026"/>
      <c r="AH53" s="1943"/>
      <c r="AI53" s="2026"/>
      <c r="AJ53" s="2026"/>
      <c r="AK53" s="2026"/>
      <c r="AL53" s="2000" t="s">
        <v>6800</v>
      </c>
    </row>
    <row r="54" spans="1:38" s="245" customFormat="1" ht="15" customHeight="1" thickBot="1">
      <c r="A54" s="3539"/>
      <c r="B54" s="1972">
        <v>7</v>
      </c>
      <c r="C54" s="1972">
        <v>7</v>
      </c>
      <c r="D54" s="1972">
        <v>0.67</v>
      </c>
      <c r="E54" s="1972">
        <v>21</v>
      </c>
      <c r="F54" s="1972">
        <v>5</v>
      </c>
      <c r="G54" s="1972">
        <v>7</v>
      </c>
      <c r="H54" s="1972">
        <v>10</v>
      </c>
      <c r="I54" s="1972">
        <v>10</v>
      </c>
      <c r="J54" s="1972">
        <v>10</v>
      </c>
      <c r="K54" s="1972">
        <v>10</v>
      </c>
      <c r="L54" s="1973">
        <v>10</v>
      </c>
      <c r="N54" s="3539"/>
      <c r="O54" s="1972">
        <v>7</v>
      </c>
      <c r="P54" s="1972">
        <v>7</v>
      </c>
      <c r="Q54" s="1972">
        <v>0.67</v>
      </c>
      <c r="R54" s="1972">
        <v>21</v>
      </c>
      <c r="S54" s="1972">
        <v>5</v>
      </c>
      <c r="T54" s="1972">
        <v>7</v>
      </c>
      <c r="U54" s="1972">
        <v>10</v>
      </c>
      <c r="V54" s="1972">
        <v>10</v>
      </c>
      <c r="W54" s="1972">
        <v>10</v>
      </c>
      <c r="X54" s="1972">
        <v>10</v>
      </c>
      <c r="Y54" s="1973">
        <v>10</v>
      </c>
      <c r="AA54" s="3539"/>
      <c r="AB54" s="1972">
        <v>7</v>
      </c>
      <c r="AC54" s="1972">
        <v>7</v>
      </c>
      <c r="AD54" s="1972">
        <v>0.67</v>
      </c>
      <c r="AE54" s="1972">
        <v>21</v>
      </c>
      <c r="AF54" s="1972">
        <v>5</v>
      </c>
      <c r="AG54" s="1972">
        <v>7</v>
      </c>
      <c r="AH54" s="1972">
        <v>10</v>
      </c>
      <c r="AI54" s="1972">
        <v>10</v>
      </c>
      <c r="AJ54" s="1972">
        <v>10</v>
      </c>
      <c r="AK54" s="1972">
        <v>10</v>
      </c>
      <c r="AL54" s="1973">
        <v>10</v>
      </c>
    </row>
    <row r="55" spans="1:38" s="245" customFormat="1" ht="15" customHeight="1" thickBot="1">
      <c r="A55" s="2051"/>
      <c r="B55" s="2045"/>
      <c r="C55" s="2029"/>
      <c r="D55" s="2029"/>
      <c r="E55" s="2046"/>
      <c r="F55" s="2046"/>
      <c r="G55" s="2029"/>
      <c r="H55" s="2046"/>
      <c r="I55" s="2046"/>
      <c r="J55" s="2047"/>
      <c r="K55" s="2048"/>
      <c r="L55" s="2048"/>
      <c r="N55" s="2051"/>
      <c r="O55" s="2045"/>
      <c r="P55" s="2029"/>
      <c r="Q55" s="2029"/>
      <c r="R55" s="2046"/>
      <c r="S55" s="2046"/>
      <c r="T55" s="2029"/>
      <c r="U55" s="2046"/>
      <c r="V55" s="2046"/>
      <c r="W55" s="2047"/>
      <c r="X55" s="2048"/>
      <c r="Y55" s="2048"/>
      <c r="AA55" s="2051"/>
      <c r="AB55" s="2045"/>
      <c r="AC55" s="2029"/>
      <c r="AD55" s="2029"/>
      <c r="AE55" s="2046"/>
      <c r="AF55" s="2046"/>
      <c r="AG55" s="2029"/>
      <c r="AH55" s="2046"/>
      <c r="AI55" s="2046"/>
      <c r="AJ55" s="2047"/>
      <c r="AK55" s="2048"/>
      <c r="AL55" s="2048"/>
    </row>
    <row r="56" spans="1:38" s="245" customFormat="1" ht="15" customHeight="1">
      <c r="A56" s="3266" t="s">
        <v>62</v>
      </c>
      <c r="B56" s="3238" t="s">
        <v>7243</v>
      </c>
      <c r="C56" s="3238"/>
      <c r="D56" s="3238"/>
      <c r="E56" s="3238"/>
      <c r="F56" s="3238"/>
      <c r="G56" s="3238"/>
      <c r="H56" s="3238"/>
      <c r="I56" s="3238"/>
      <c r="J56" s="3238"/>
      <c r="K56" s="3238"/>
      <c r="L56" s="3240" t="s">
        <v>7174</v>
      </c>
      <c r="N56" s="2051"/>
      <c r="O56" s="2045"/>
      <c r="P56" s="2029"/>
      <c r="Q56" s="2029"/>
      <c r="R56" s="2046"/>
      <c r="S56" s="2046"/>
      <c r="T56" s="2029"/>
      <c r="U56" s="2046"/>
      <c r="V56" s="2046"/>
      <c r="W56" s="2047"/>
      <c r="X56" s="2048"/>
      <c r="Y56" s="2048"/>
      <c r="AA56" s="2051"/>
      <c r="AB56" s="2045"/>
      <c r="AC56" s="2029"/>
      <c r="AD56" s="2029"/>
      <c r="AE56" s="2046"/>
      <c r="AF56" s="2046"/>
      <c r="AG56" s="2029"/>
      <c r="AH56" s="2046"/>
      <c r="AI56" s="2046"/>
      <c r="AJ56" s="2047"/>
      <c r="AK56" s="2048"/>
      <c r="AL56" s="2048"/>
    </row>
    <row r="57" spans="1:38" s="245" customFormat="1" ht="15" customHeight="1">
      <c r="A57" s="3446"/>
      <c r="B57" s="3239"/>
      <c r="C57" s="3239"/>
      <c r="D57" s="3239"/>
      <c r="E57" s="3239"/>
      <c r="F57" s="3239"/>
      <c r="G57" s="3239"/>
      <c r="H57" s="3239"/>
      <c r="I57" s="3239"/>
      <c r="J57" s="3239"/>
      <c r="K57" s="3239"/>
      <c r="L57" s="3241"/>
      <c r="N57" s="2051"/>
      <c r="O57" s="2045"/>
      <c r="P57" s="2029"/>
      <c r="Q57" s="2029"/>
      <c r="R57" s="2046"/>
      <c r="S57" s="2046"/>
      <c r="T57" s="2029"/>
      <c r="U57" s="2046"/>
      <c r="V57" s="2046"/>
      <c r="W57" s="2047"/>
      <c r="X57" s="2048"/>
      <c r="Y57" s="2048"/>
      <c r="AA57" s="2051"/>
      <c r="AB57" s="2045"/>
      <c r="AC57" s="2029"/>
      <c r="AD57" s="2029"/>
      <c r="AE57" s="2046"/>
      <c r="AF57" s="2046"/>
      <c r="AG57" s="2029"/>
      <c r="AH57" s="2046"/>
      <c r="AI57" s="2046"/>
      <c r="AJ57" s="2047"/>
      <c r="AK57" s="2048"/>
      <c r="AL57" s="2048"/>
    </row>
    <row r="58" spans="1:38" s="245" customFormat="1" ht="15" customHeight="1">
      <c r="A58" s="3538" t="str">
        <f>B56</f>
        <v>Pâte sablée amandes version B</v>
      </c>
      <c r="B58" s="1924" t="s">
        <v>6748</v>
      </c>
      <c r="C58" s="3025" t="s">
        <v>328</v>
      </c>
      <c r="D58" s="1925"/>
      <c r="E58" s="1925"/>
      <c r="F58" s="1925"/>
      <c r="G58" s="1926"/>
      <c r="H58" s="2090"/>
      <c r="I58" s="2091" t="s">
        <v>6808</v>
      </c>
      <c r="J58" s="1914"/>
      <c r="K58" s="3595" t="s">
        <v>384</v>
      </c>
      <c r="L58" s="3596"/>
      <c r="N58" s="2051"/>
      <c r="O58" s="2045"/>
      <c r="P58" s="2029"/>
      <c r="Q58" s="2029"/>
      <c r="R58" s="2046"/>
      <c r="S58" s="2046"/>
      <c r="T58" s="2029"/>
      <c r="U58" s="2046"/>
      <c r="V58" s="2046"/>
      <c r="W58" s="2047"/>
      <c r="X58" s="2048"/>
      <c r="Y58" s="2048"/>
      <c r="AA58" s="2051"/>
      <c r="AB58" s="2045"/>
      <c r="AC58" s="2029"/>
      <c r="AD58" s="2029"/>
      <c r="AE58" s="2046"/>
      <c r="AF58" s="2046"/>
      <c r="AG58" s="2029"/>
      <c r="AH58" s="2046"/>
      <c r="AI58" s="2046"/>
      <c r="AJ58" s="2047"/>
      <c r="AK58" s="2048"/>
      <c r="AL58" s="2048"/>
    </row>
    <row r="59" spans="1:38" s="245" customFormat="1" ht="15" customHeight="1">
      <c r="A59" s="3538"/>
      <c r="B59" s="1927" t="s">
        <v>6806</v>
      </c>
      <c r="C59" s="1928"/>
      <c r="D59" s="1928"/>
      <c r="E59" s="1914"/>
      <c r="F59" s="1914"/>
      <c r="G59" s="248"/>
      <c r="H59" s="3252">
        <v>1</v>
      </c>
      <c r="I59" s="3593" t="str">
        <f>C60</f>
        <v>Kg</v>
      </c>
      <c r="J59" s="2080"/>
      <c r="K59" s="3597"/>
      <c r="L59" s="3598"/>
      <c r="N59" s="2051"/>
      <c r="O59" s="2045"/>
      <c r="P59" s="2029"/>
      <c r="Q59" s="2029"/>
      <c r="R59" s="2046"/>
      <c r="S59" s="2046"/>
      <c r="T59" s="2029"/>
      <c r="U59" s="2046"/>
      <c r="V59" s="2046"/>
      <c r="W59" s="2047"/>
      <c r="X59" s="2048"/>
      <c r="Y59" s="2048"/>
      <c r="AA59" s="2051"/>
      <c r="AB59" s="2045"/>
      <c r="AC59" s="2029"/>
      <c r="AD59" s="2029"/>
      <c r="AE59" s="2046"/>
      <c r="AF59" s="2046"/>
      <c r="AG59" s="2029"/>
      <c r="AH59" s="2046"/>
      <c r="AI59" s="2046"/>
      <c r="AJ59" s="2047"/>
      <c r="AK59" s="2048"/>
      <c r="AL59" s="2048"/>
    </row>
    <row r="60" spans="1:38" s="245" customFormat="1" ht="15" customHeight="1">
      <c r="A60" s="3538"/>
      <c r="B60" s="2870">
        <f>+C79</f>
        <v>0.59450000000000003</v>
      </c>
      <c r="C60" s="1929" t="s">
        <v>102</v>
      </c>
      <c r="D60" s="1929"/>
      <c r="E60" s="1930"/>
      <c r="F60" s="1931"/>
      <c r="G60" s="248"/>
      <c r="H60" s="3252"/>
      <c r="I60" s="3593"/>
      <c r="J60" s="2080"/>
      <c r="K60" s="3254" t="s">
        <v>26</v>
      </c>
      <c r="L60" s="3255"/>
      <c r="N60" s="2051"/>
      <c r="O60" s="2045"/>
      <c r="P60" s="2029"/>
      <c r="Q60" s="2029"/>
      <c r="R60" s="2046"/>
      <c r="S60" s="2046"/>
      <c r="T60" s="2029"/>
      <c r="U60" s="2046"/>
      <c r="V60" s="2046"/>
      <c r="W60" s="2047"/>
      <c r="X60" s="2048"/>
      <c r="Y60" s="2048"/>
      <c r="AA60" s="2051"/>
      <c r="AB60" s="2045"/>
      <c r="AC60" s="2029"/>
      <c r="AD60" s="2029"/>
      <c r="AE60" s="2046"/>
      <c r="AF60" s="2046"/>
      <c r="AG60" s="2029"/>
      <c r="AH60" s="2046"/>
      <c r="AI60" s="2046"/>
      <c r="AJ60" s="2047"/>
      <c r="AK60" s="2048"/>
      <c r="AL60" s="2048"/>
    </row>
    <row r="61" spans="1:38" s="245" customFormat="1" ht="15" customHeight="1">
      <c r="A61" s="3538"/>
      <c r="B61" s="2002"/>
      <c r="C61" s="2001"/>
      <c r="D61" s="1932"/>
      <c r="F61" s="1933"/>
      <c r="G61" s="1934"/>
      <c r="H61" s="746" t="s">
        <v>2</v>
      </c>
      <c r="I61" s="746" t="s">
        <v>753</v>
      </c>
      <c r="J61" s="746" t="s">
        <v>754</v>
      </c>
      <c r="K61" s="3245">
        <f>SUM(L64:L78)</f>
        <v>0.99999999999999989</v>
      </c>
      <c r="L61" s="3237"/>
      <c r="N61" s="2051"/>
      <c r="O61" s="2045"/>
      <c r="P61" s="2029"/>
      <c r="Q61" s="2029"/>
      <c r="R61" s="2046"/>
      <c r="S61" s="2046"/>
      <c r="T61" s="2029"/>
      <c r="U61" s="2046"/>
      <c r="V61" s="2046"/>
      <c r="W61" s="2047"/>
      <c r="X61" s="2048"/>
      <c r="Y61" s="2048"/>
      <c r="AA61" s="2051"/>
      <c r="AB61" s="2045"/>
      <c r="AC61" s="2029"/>
      <c r="AD61" s="2029"/>
      <c r="AE61" s="2046"/>
      <c r="AF61" s="2046"/>
      <c r="AG61" s="2029"/>
      <c r="AH61" s="2046"/>
      <c r="AI61" s="2046"/>
      <c r="AJ61" s="2047"/>
      <c r="AK61" s="2048"/>
      <c r="AL61" s="2048"/>
    </row>
    <row r="62" spans="1:38" s="245" customFormat="1" ht="15" customHeight="1">
      <c r="A62" s="3538"/>
      <c r="B62" s="1935" t="s">
        <v>23</v>
      </c>
      <c r="C62" s="1936" t="s">
        <v>25</v>
      </c>
      <c r="D62" s="1937" t="s">
        <v>6749</v>
      </c>
      <c r="E62" s="1921" t="s">
        <v>1780</v>
      </c>
      <c r="F62" s="1921"/>
      <c r="G62" s="1921" t="s">
        <v>24</v>
      </c>
      <c r="H62" s="2084">
        <f>J62-I62</f>
        <v>0</v>
      </c>
      <c r="I62" s="2082">
        <f>SUM(I64:I78)</f>
        <v>0.99999999999999989</v>
      </c>
      <c r="J62" s="2083">
        <f>SUM(J64:J78)</f>
        <v>0.99999999999999989</v>
      </c>
      <c r="K62" s="1938" t="s">
        <v>308</v>
      </c>
      <c r="L62" s="2866">
        <f>K61/H59</f>
        <v>0.99999999999999989</v>
      </c>
      <c r="N62" s="2051"/>
      <c r="O62" s="2045"/>
      <c r="P62" s="2029"/>
      <c r="Q62" s="2029"/>
      <c r="R62" s="2046"/>
      <c r="S62" s="2046"/>
      <c r="T62" s="2029"/>
      <c r="U62" s="2046"/>
      <c r="V62" s="2046"/>
      <c r="W62" s="2047"/>
      <c r="X62" s="2048"/>
      <c r="Y62" s="2048"/>
      <c r="AA62" s="2051"/>
      <c r="AB62" s="2045"/>
      <c r="AC62" s="2029"/>
      <c r="AD62" s="2029"/>
      <c r="AE62" s="2046"/>
      <c r="AF62" s="2046"/>
      <c r="AG62" s="2029"/>
      <c r="AH62" s="2046"/>
      <c r="AI62" s="2046"/>
      <c r="AJ62" s="2047"/>
      <c r="AK62" s="2048"/>
      <c r="AL62" s="2048"/>
    </row>
    <row r="63" spans="1:38" s="245" customFormat="1" ht="15" customHeight="1">
      <c r="A63" s="3538"/>
      <c r="B63" s="3265" t="s">
        <v>1158</v>
      </c>
      <c r="C63" s="3265"/>
      <c r="D63" s="1940">
        <f>IF(ISBLANK(A63),C63,A63*C63)</f>
        <v>0</v>
      </c>
      <c r="E63" s="1844" t="s">
        <v>1145</v>
      </c>
      <c r="F63" s="1844"/>
      <c r="G63" s="1996" t="s">
        <v>1172</v>
      </c>
      <c r="H63" s="1996" t="s">
        <v>1186</v>
      </c>
      <c r="I63" s="1996"/>
      <c r="J63" s="1915"/>
      <c r="K63" s="1915" t="s">
        <v>1198</v>
      </c>
      <c r="L63" s="1941"/>
      <c r="N63" s="2051"/>
      <c r="O63" s="2045"/>
      <c r="P63" s="2029"/>
      <c r="Q63" s="2029"/>
      <c r="R63" s="2046"/>
      <c r="S63" s="2046"/>
      <c r="T63" s="2029"/>
      <c r="U63" s="2046"/>
      <c r="V63" s="2046"/>
      <c r="W63" s="2047"/>
      <c r="X63" s="2048"/>
      <c r="Y63" s="2048"/>
      <c r="AA63" s="2051"/>
      <c r="AB63" s="2045"/>
      <c r="AC63" s="2029"/>
      <c r="AD63" s="2029"/>
      <c r="AE63" s="2046"/>
      <c r="AF63" s="2046"/>
      <c r="AG63" s="2029"/>
      <c r="AH63" s="2046"/>
      <c r="AI63" s="2046"/>
      <c r="AJ63" s="2047"/>
      <c r="AK63" s="2048"/>
      <c r="AL63" s="2048"/>
    </row>
    <row r="64" spans="1:38" s="245" customFormat="1" ht="15" customHeight="1">
      <c r="A64" s="3538"/>
      <c r="B64" s="2064"/>
      <c r="C64" s="2065">
        <v>0.1</v>
      </c>
      <c r="D64" s="1845">
        <f t="shared" ref="D64:D78" si="12">IF(ISTEXT(B64),0,IF(ISBLANK(B64),C64,B64*C64))</f>
        <v>0.1</v>
      </c>
      <c r="E64" s="2015" t="s">
        <v>313</v>
      </c>
      <c r="F64" s="2942" t="str">
        <f>IF(B60&lt;=0,0,IF(ISTEXT(B64),B64,IF(ISBLANK(B64),"",(B64/B60)*H59)))</f>
        <v/>
      </c>
      <c r="G64" s="2018"/>
      <c r="H64" s="1998"/>
      <c r="I64" s="1995">
        <f>((J64-(J64*H64%)))</f>
        <v>0.16820857863751051</v>
      </c>
      <c r="J64" s="1910">
        <f>(D64/B60)*H59</f>
        <v>0.16820857863751051</v>
      </c>
      <c r="K64" s="1917">
        <v>1</v>
      </c>
      <c r="L64" s="1918">
        <f t="shared" ref="L64:L78" si="13">IF(ISBLANK(K64),0,IF(ISTEXT(B64),0,IF(D64=0,F64*K64,(J64*K64))))</f>
        <v>0.16820857863751051</v>
      </c>
      <c r="N64" s="2051"/>
      <c r="O64" s="2045"/>
      <c r="P64" s="2029"/>
      <c r="Q64" s="2029"/>
      <c r="R64" s="2046"/>
      <c r="S64" s="2046"/>
      <c r="T64" s="2029"/>
      <c r="U64" s="2046"/>
      <c r="V64" s="2046"/>
      <c r="W64" s="2047"/>
      <c r="X64" s="2048"/>
      <c r="Y64" s="2048"/>
      <c r="AA64" s="2051"/>
      <c r="AB64" s="2045"/>
      <c r="AC64" s="2029"/>
      <c r="AD64" s="2029"/>
      <c r="AE64" s="2046"/>
      <c r="AF64" s="2046"/>
      <c r="AG64" s="2029"/>
      <c r="AH64" s="2046"/>
      <c r="AI64" s="2046"/>
      <c r="AJ64" s="2047"/>
      <c r="AK64" s="2048"/>
      <c r="AL64" s="2048"/>
    </row>
    <row r="65" spans="1:38" s="245" customFormat="1" ht="15" customHeight="1">
      <c r="A65" s="3538"/>
      <c r="B65" s="2064"/>
      <c r="C65" s="2065">
        <v>2.5000000000000001E-2</v>
      </c>
      <c r="D65" s="1845">
        <f t="shared" si="12"/>
        <v>2.5000000000000001E-2</v>
      </c>
      <c r="E65" s="2016" t="s">
        <v>314</v>
      </c>
      <c r="F65" s="2943" t="str">
        <f>IF(B60&lt;=0,0,IF(ISTEXT(B65),B65,IF(ISBLANK(B65),"",(B65/B60)*H59)))</f>
        <v/>
      </c>
      <c r="G65" s="2018"/>
      <c r="H65" s="1998"/>
      <c r="I65" s="2013">
        <f t="shared" ref="I65:I75" si="14">((J65-(J65*H65%)))</f>
        <v>4.2052144659377629E-2</v>
      </c>
      <c r="J65" s="1911">
        <f>(D65/B60)*H59</f>
        <v>4.2052144659377629E-2</v>
      </c>
      <c r="K65" s="1917">
        <v>1</v>
      </c>
      <c r="L65" s="1919">
        <f t="shared" si="13"/>
        <v>4.2052144659377629E-2</v>
      </c>
      <c r="N65" s="2051"/>
      <c r="O65" s="2045"/>
      <c r="P65" s="2029"/>
      <c r="Q65" s="2029"/>
      <c r="R65" s="2046"/>
      <c r="S65" s="2046"/>
      <c r="T65" s="2029"/>
      <c r="U65" s="2046"/>
      <c r="V65" s="2046"/>
      <c r="W65" s="2047"/>
      <c r="X65" s="2048"/>
      <c r="Y65" s="2048"/>
      <c r="AA65" s="2051"/>
      <c r="AB65" s="2045"/>
      <c r="AC65" s="2029"/>
      <c r="AD65" s="2029"/>
      <c r="AE65" s="2046"/>
      <c r="AF65" s="2046"/>
      <c r="AG65" s="2029"/>
      <c r="AH65" s="2046"/>
      <c r="AI65" s="2046"/>
      <c r="AJ65" s="2047"/>
      <c r="AK65" s="2048"/>
      <c r="AL65" s="2048"/>
    </row>
    <row r="66" spans="1:38" s="245" customFormat="1" ht="15" customHeight="1">
      <c r="A66" s="3538"/>
      <c r="B66" s="2064"/>
      <c r="C66" s="2065"/>
      <c r="D66" s="1845">
        <f t="shared" si="12"/>
        <v>0</v>
      </c>
      <c r="E66" s="2015" t="s">
        <v>315</v>
      </c>
      <c r="F66" s="2942" t="str">
        <f>IF(B60&lt;=0,0,IF(ISTEXT(B66),B66,IF(ISBLANK(B66),"",(B66/B60)*H59)))</f>
        <v/>
      </c>
      <c r="G66" s="2018"/>
      <c r="H66" s="1998"/>
      <c r="I66" s="1995">
        <f t="shared" si="14"/>
        <v>0</v>
      </c>
      <c r="J66" s="1910">
        <f>(D66/B60)*H59</f>
        <v>0</v>
      </c>
      <c r="K66" s="1917"/>
      <c r="L66" s="1918">
        <f t="shared" si="13"/>
        <v>0</v>
      </c>
      <c r="N66" s="2051"/>
      <c r="O66" s="2045"/>
      <c r="P66" s="2029"/>
      <c r="Q66" s="2029"/>
      <c r="R66" s="2046"/>
      <c r="S66" s="2046"/>
      <c r="T66" s="2029"/>
      <c r="U66" s="2046"/>
      <c r="V66" s="2046"/>
      <c r="W66" s="2047"/>
      <c r="X66" s="2048"/>
      <c r="Y66" s="2048"/>
      <c r="AA66" s="2051"/>
      <c r="AB66" s="2045"/>
      <c r="AC66" s="2029"/>
      <c r="AD66" s="2029"/>
      <c r="AE66" s="2046"/>
      <c r="AF66" s="2046"/>
      <c r="AG66" s="2029"/>
      <c r="AH66" s="2046"/>
      <c r="AI66" s="2046"/>
      <c r="AJ66" s="2047"/>
      <c r="AK66" s="2048"/>
      <c r="AL66" s="2048"/>
    </row>
    <row r="67" spans="1:38" s="245" customFormat="1" ht="15" customHeight="1">
      <c r="A67" s="3538"/>
      <c r="B67" s="2064"/>
      <c r="C67" s="2065">
        <v>0.125</v>
      </c>
      <c r="D67" s="1845">
        <f t="shared" si="12"/>
        <v>0.125</v>
      </c>
      <c r="E67" s="2016" t="s">
        <v>316</v>
      </c>
      <c r="F67" s="2943" t="str">
        <f>IF(B60&lt;=0,0,IF(ISTEXT(B67),B67,IF(ISBLANK(B67),"",(B67/B60)*H59)))</f>
        <v/>
      </c>
      <c r="G67" s="2018"/>
      <c r="H67" s="1998"/>
      <c r="I67" s="2013">
        <f t="shared" si="14"/>
        <v>0.21026072329688814</v>
      </c>
      <c r="J67" s="1911">
        <f>(D67/B60)*H59</f>
        <v>0.21026072329688814</v>
      </c>
      <c r="K67" s="1917">
        <v>1</v>
      </c>
      <c r="L67" s="1919">
        <f t="shared" si="13"/>
        <v>0.21026072329688814</v>
      </c>
      <c r="N67" s="2051"/>
      <c r="O67" s="2045"/>
      <c r="P67" s="2029"/>
      <c r="Q67" s="2029"/>
      <c r="R67" s="2046"/>
      <c r="S67" s="2046"/>
      <c r="T67" s="2029"/>
      <c r="U67" s="2046"/>
      <c r="V67" s="2046"/>
      <c r="W67" s="2047"/>
      <c r="X67" s="2048"/>
      <c r="Y67" s="2048"/>
      <c r="AA67" s="2051"/>
      <c r="AB67" s="2045"/>
      <c r="AC67" s="2029"/>
      <c r="AD67" s="2029"/>
      <c r="AE67" s="2046"/>
      <c r="AF67" s="2046"/>
      <c r="AG67" s="2029"/>
      <c r="AH67" s="2046"/>
      <c r="AI67" s="2046"/>
      <c r="AJ67" s="2047"/>
      <c r="AK67" s="2048"/>
      <c r="AL67" s="2048"/>
    </row>
    <row r="68" spans="1:38" ht="15.75" customHeight="1">
      <c r="A68" s="3538"/>
      <c r="B68" s="2064"/>
      <c r="C68" s="2065">
        <v>1.2500000000000001E-2</v>
      </c>
      <c r="D68" s="1845">
        <f t="shared" si="12"/>
        <v>1.2500000000000001E-2</v>
      </c>
      <c r="E68" s="2015" t="s">
        <v>317</v>
      </c>
      <c r="F68" s="2942" t="str">
        <f>IF(B60&lt;=0,0,IF(ISTEXT(B68),B68,IF(ISBLANK(B68),"",(B68/B60)*H59)))</f>
        <v/>
      </c>
      <c r="G68" s="2018"/>
      <c r="H68" s="1998"/>
      <c r="I68" s="1995">
        <f t="shared" si="14"/>
        <v>2.1026072329688814E-2</v>
      </c>
      <c r="J68" s="1910">
        <f>(D68/B60)*H59</f>
        <v>2.1026072329688814E-2</v>
      </c>
      <c r="K68" s="1917">
        <v>1</v>
      </c>
      <c r="L68" s="1918">
        <f t="shared" si="13"/>
        <v>2.1026072329688814E-2</v>
      </c>
      <c r="N68" s="2051"/>
      <c r="O68" s="2045"/>
      <c r="P68" s="2029"/>
      <c r="Q68" s="2029"/>
      <c r="R68" s="2046"/>
      <c r="S68" s="2046"/>
      <c r="T68" s="2029"/>
      <c r="U68" s="2046"/>
      <c r="V68" s="2046"/>
      <c r="W68" s="2047"/>
      <c r="X68" s="2048"/>
      <c r="Y68" s="2048"/>
      <c r="AA68" s="2051"/>
      <c r="AB68" s="2045"/>
      <c r="AC68" s="2029"/>
      <c r="AD68" s="2029"/>
      <c r="AE68" s="2046"/>
      <c r="AF68" s="2046"/>
      <c r="AG68" s="2029"/>
      <c r="AH68" s="2046"/>
      <c r="AI68" s="2046"/>
      <c r="AJ68" s="2047"/>
      <c r="AK68" s="2048"/>
      <c r="AL68" s="2048"/>
    </row>
    <row r="69" spans="1:38" ht="15.75" customHeight="1">
      <c r="A69" s="3538"/>
      <c r="B69" s="2064"/>
      <c r="C69" s="2065">
        <v>7.4999999999999997E-2</v>
      </c>
      <c r="D69" s="1845">
        <f t="shared" si="12"/>
        <v>7.4999999999999997E-2</v>
      </c>
      <c r="E69" s="2016" t="s">
        <v>318</v>
      </c>
      <c r="F69" s="2944" t="str">
        <f>IF(B60&lt;=0,0,IF(ISTEXT(B69),B69,IF(ISBLANK(B69),"",(B69/B60)*H59)))</f>
        <v/>
      </c>
      <c r="G69" s="2018"/>
      <c r="H69" s="1998"/>
      <c r="I69" s="2014">
        <f t="shared" si="14"/>
        <v>0.12615643397813286</v>
      </c>
      <c r="J69" s="1912">
        <f>(D69/B60)*H59</f>
        <v>0.12615643397813286</v>
      </c>
      <c r="K69" s="1917">
        <v>1</v>
      </c>
      <c r="L69" s="1919">
        <f t="shared" si="13"/>
        <v>0.12615643397813286</v>
      </c>
      <c r="N69" s="2051"/>
      <c r="O69" s="2045"/>
      <c r="P69" s="2029"/>
      <c r="Q69" s="2029"/>
      <c r="R69" s="2046"/>
      <c r="S69" s="2046"/>
      <c r="T69" s="2029"/>
      <c r="U69" s="2046"/>
      <c r="V69" s="2046"/>
      <c r="W69" s="2047"/>
      <c r="X69" s="2048"/>
      <c r="Y69" s="2048"/>
      <c r="AA69" s="2051"/>
      <c r="AB69" s="2045"/>
      <c r="AC69" s="2029"/>
      <c r="AD69" s="2029"/>
      <c r="AE69" s="2046"/>
      <c r="AF69" s="2046"/>
      <c r="AG69" s="2029"/>
      <c r="AH69" s="2046"/>
      <c r="AI69" s="2046"/>
      <c r="AJ69" s="2047"/>
      <c r="AK69" s="2048"/>
      <c r="AL69" s="2048"/>
    </row>
    <row r="70" spans="1:38" ht="15.75" customHeight="1">
      <c r="A70" s="3538"/>
      <c r="B70" s="2064"/>
      <c r="C70" s="2065">
        <v>2E-3</v>
      </c>
      <c r="D70" s="1845">
        <f t="shared" si="12"/>
        <v>2E-3</v>
      </c>
      <c r="E70" s="2015" t="s">
        <v>4</v>
      </c>
      <c r="F70" s="2942" t="str">
        <f>IF(B60&lt;=0,0,IF(ISTEXT(B70),B70,IF(ISBLANK(B70),"",(B70/B60)*H59)))</f>
        <v/>
      </c>
      <c r="G70" s="2018"/>
      <c r="H70" s="1998"/>
      <c r="I70" s="1995">
        <f t="shared" si="14"/>
        <v>3.3641715727502101E-3</v>
      </c>
      <c r="J70" s="1910">
        <f>(D70/B60)*H59</f>
        <v>3.3641715727502101E-3</v>
      </c>
      <c r="K70" s="1917">
        <v>1</v>
      </c>
      <c r="L70" s="1918">
        <f t="shared" si="13"/>
        <v>3.3641715727502101E-3</v>
      </c>
      <c r="N70" s="2051"/>
      <c r="O70" s="2045"/>
      <c r="P70" s="2029"/>
      <c r="Q70" s="2029"/>
      <c r="R70" s="2046"/>
      <c r="S70" s="2046"/>
      <c r="T70" s="2029"/>
      <c r="U70" s="2046"/>
      <c r="V70" s="2046"/>
      <c r="W70" s="2047"/>
      <c r="X70" s="2048"/>
      <c r="Y70" s="2048"/>
      <c r="AA70" s="2051"/>
      <c r="AB70" s="2045"/>
      <c r="AC70" s="2029"/>
      <c r="AD70" s="2029"/>
      <c r="AE70" s="2046"/>
      <c r="AF70" s="2046"/>
      <c r="AG70" s="2029"/>
      <c r="AH70" s="2046"/>
      <c r="AI70" s="2046"/>
      <c r="AJ70" s="2047"/>
      <c r="AK70" s="2048"/>
      <c r="AL70" s="2048"/>
    </row>
    <row r="71" spans="1:38" ht="15.75" customHeight="1">
      <c r="A71" s="3538"/>
      <c r="B71" s="2064"/>
      <c r="C71" s="2065"/>
      <c r="D71" s="1845">
        <f t="shared" si="12"/>
        <v>0</v>
      </c>
      <c r="E71" s="2016" t="s">
        <v>319</v>
      </c>
      <c r="F71" s="2943" t="str">
        <f>IF(B60&lt;=0,0,IF(ISTEXT(B71),B71,IF(ISBLANK(B71),"",(B71/B60)*H59)))</f>
        <v/>
      </c>
      <c r="G71" s="2018"/>
      <c r="H71" s="1998"/>
      <c r="I71" s="2013">
        <f t="shared" si="14"/>
        <v>0</v>
      </c>
      <c r="J71" s="1911">
        <f>(D71/B60)*H59</f>
        <v>0</v>
      </c>
      <c r="K71" s="1917"/>
      <c r="L71" s="1919">
        <f t="shared" si="13"/>
        <v>0</v>
      </c>
      <c r="N71" s="2051"/>
      <c r="O71" s="2045"/>
      <c r="P71" s="2029"/>
      <c r="Q71" s="2029"/>
      <c r="R71" s="2046"/>
      <c r="S71" s="2046"/>
      <c r="T71" s="2029"/>
      <c r="U71" s="2046"/>
      <c r="V71" s="2046"/>
      <c r="W71" s="2047"/>
      <c r="X71" s="2048"/>
      <c r="Y71" s="2048"/>
      <c r="AA71" s="2051"/>
      <c r="AB71" s="2045"/>
      <c r="AC71" s="2029"/>
      <c r="AD71" s="2029"/>
      <c r="AE71" s="2046"/>
      <c r="AF71" s="2046"/>
      <c r="AG71" s="2029"/>
      <c r="AH71" s="2046"/>
      <c r="AI71" s="2046"/>
      <c r="AJ71" s="2047"/>
      <c r="AK71" s="2048"/>
      <c r="AL71" s="2048"/>
    </row>
    <row r="72" spans="1:38" ht="17.25">
      <c r="A72" s="3538"/>
      <c r="B72" s="2064"/>
      <c r="C72" s="2065">
        <v>0.25</v>
      </c>
      <c r="D72" s="1845">
        <f t="shared" si="12"/>
        <v>0.25</v>
      </c>
      <c r="E72" s="2015" t="s">
        <v>320</v>
      </c>
      <c r="F72" s="2942" t="str">
        <f>IF(B60&lt;=0,0,IF(ISTEXT(B72),B72,IF(ISBLANK(B72),"",(B72/B60)*H59)))</f>
        <v/>
      </c>
      <c r="G72" s="2018"/>
      <c r="H72" s="1998"/>
      <c r="I72" s="1995">
        <f t="shared" si="14"/>
        <v>0.42052144659377627</v>
      </c>
      <c r="J72" s="1910">
        <f>(D72/B60)*H59</f>
        <v>0.42052144659377627</v>
      </c>
      <c r="K72" s="1917">
        <v>1</v>
      </c>
      <c r="L72" s="1918">
        <f t="shared" si="13"/>
        <v>0.42052144659377627</v>
      </c>
      <c r="N72" s="2051"/>
      <c r="O72" s="2045"/>
      <c r="P72" s="2029"/>
      <c r="Q72" s="2029"/>
      <c r="R72" s="2046"/>
      <c r="S72" s="2046"/>
      <c r="T72" s="2029"/>
      <c r="U72" s="2046"/>
      <c r="V72" s="2046"/>
      <c r="W72" s="2047"/>
      <c r="X72" s="2048"/>
      <c r="Y72" s="2048"/>
      <c r="AA72" s="2051"/>
      <c r="AB72" s="2045"/>
      <c r="AC72" s="2029"/>
      <c r="AD72" s="2029"/>
      <c r="AE72" s="2046"/>
      <c r="AF72" s="2046"/>
      <c r="AG72" s="2029"/>
      <c r="AH72" s="2046"/>
      <c r="AI72" s="2046"/>
      <c r="AJ72" s="2047"/>
      <c r="AK72" s="2048"/>
      <c r="AL72" s="2048"/>
    </row>
    <row r="73" spans="1:38" ht="17.25">
      <c r="A73" s="3538"/>
      <c r="B73" s="2064"/>
      <c r="C73" s="2065"/>
      <c r="D73" s="1845">
        <f t="shared" si="12"/>
        <v>0</v>
      </c>
      <c r="E73" s="2016" t="s">
        <v>321</v>
      </c>
      <c r="F73" s="2943" t="str">
        <f>IF(B60&lt;=0,0,IF(ISTEXT(B73),B73,IF(ISBLANK(B73),"",(B73/B60)*H59)))</f>
        <v/>
      </c>
      <c r="G73" s="2018"/>
      <c r="H73" s="1998"/>
      <c r="I73" s="2013">
        <f t="shared" si="14"/>
        <v>0</v>
      </c>
      <c r="J73" s="1911">
        <f>(D73/B60)*H59</f>
        <v>0</v>
      </c>
      <c r="K73" s="1917"/>
      <c r="L73" s="1919">
        <f t="shared" si="13"/>
        <v>0</v>
      </c>
      <c r="N73" s="2051"/>
      <c r="O73" s="2045"/>
      <c r="P73" s="2029"/>
      <c r="Q73" s="2029"/>
      <c r="R73" s="2046"/>
      <c r="S73" s="2046"/>
      <c r="T73" s="2029"/>
      <c r="U73" s="2046"/>
      <c r="V73" s="2046"/>
      <c r="W73" s="2047"/>
      <c r="X73" s="2048"/>
      <c r="Y73" s="2048"/>
      <c r="AA73" s="2051"/>
      <c r="AB73" s="2045"/>
      <c r="AC73" s="2029"/>
      <c r="AD73" s="2029"/>
      <c r="AE73" s="2046"/>
      <c r="AF73" s="2046"/>
      <c r="AG73" s="2029"/>
      <c r="AH73" s="2046"/>
      <c r="AI73" s="2046"/>
      <c r="AJ73" s="2047"/>
      <c r="AK73" s="2048"/>
      <c r="AL73" s="2048"/>
    </row>
    <row r="74" spans="1:38" ht="17.25">
      <c r="A74" s="3538"/>
      <c r="B74" s="2064"/>
      <c r="C74" s="2065">
        <v>5.0000000000000001E-3</v>
      </c>
      <c r="D74" s="1845">
        <f t="shared" si="12"/>
        <v>5.0000000000000001E-3</v>
      </c>
      <c r="E74" s="2015" t="s">
        <v>322</v>
      </c>
      <c r="F74" s="2942" t="str">
        <f>IF(B60&lt;=0,0,IF(ISTEXT(B74),B74,IF(ISBLANK(B74),"",(B74/B60)*H59)))</f>
        <v/>
      </c>
      <c r="G74" s="2018"/>
      <c r="H74" s="1998"/>
      <c r="I74" s="1995">
        <f t="shared" si="14"/>
        <v>8.4104289318755257E-3</v>
      </c>
      <c r="J74" s="1910">
        <f>(D74/B60)*H59</f>
        <v>8.4104289318755257E-3</v>
      </c>
      <c r="K74" s="1917">
        <v>1</v>
      </c>
      <c r="L74" s="1918">
        <f t="shared" si="13"/>
        <v>8.4104289318755257E-3</v>
      </c>
      <c r="N74" s="2051"/>
      <c r="O74" s="2045"/>
      <c r="P74" s="2029"/>
      <c r="Q74" s="2029"/>
      <c r="R74" s="2046"/>
      <c r="S74" s="2046"/>
      <c r="T74" s="2029"/>
      <c r="U74" s="2046"/>
      <c r="V74" s="2046"/>
      <c r="W74" s="2047"/>
      <c r="X74" s="2048"/>
      <c r="Y74" s="2048"/>
      <c r="AA74" s="2051"/>
      <c r="AB74" s="2045"/>
      <c r="AC74" s="2029"/>
      <c r="AD74" s="2029"/>
      <c r="AE74" s="2046"/>
      <c r="AF74" s="2046"/>
      <c r="AG74" s="2029"/>
      <c r="AH74" s="2046"/>
      <c r="AI74" s="2046"/>
      <c r="AJ74" s="2047"/>
      <c r="AK74" s="2048"/>
      <c r="AL74" s="2048"/>
    </row>
    <row r="75" spans="1:38" ht="17.25">
      <c r="A75" s="3538"/>
      <c r="B75" s="2064"/>
      <c r="C75" s="2065"/>
      <c r="D75" s="1845">
        <f t="shared" si="12"/>
        <v>0</v>
      </c>
      <c r="E75" s="2016"/>
      <c r="F75" s="2944" t="str">
        <f>IF(B60&lt;=0,0,IF(ISTEXT(B75),B75,IF(ISBLANK(B75),"",(B75/B60)*H59)))</f>
        <v/>
      </c>
      <c r="G75" s="2018"/>
      <c r="H75" s="1998"/>
      <c r="I75" s="2014">
        <f t="shared" si="14"/>
        <v>0</v>
      </c>
      <c r="J75" s="1912">
        <f>(D75/B60)*H59</f>
        <v>0</v>
      </c>
      <c r="K75" s="1917"/>
      <c r="L75" s="1919">
        <f t="shared" si="13"/>
        <v>0</v>
      </c>
      <c r="N75" s="2051"/>
      <c r="O75" s="2045"/>
      <c r="P75" s="2029"/>
      <c r="Q75" s="2029"/>
      <c r="R75" s="2046"/>
      <c r="S75" s="2046"/>
      <c r="T75" s="2029"/>
      <c r="U75" s="2046"/>
      <c r="V75" s="2046"/>
      <c r="W75" s="2047"/>
      <c r="X75" s="2048"/>
      <c r="Y75" s="2048"/>
      <c r="AA75" s="2051"/>
      <c r="AB75" s="2045"/>
      <c r="AC75" s="2029"/>
      <c r="AD75" s="2029"/>
      <c r="AE75" s="2046"/>
      <c r="AF75" s="2046"/>
      <c r="AG75" s="2029"/>
      <c r="AH75" s="2046"/>
      <c r="AI75" s="2046"/>
      <c r="AJ75" s="2047"/>
      <c r="AK75" s="2048"/>
      <c r="AL75" s="2048"/>
    </row>
    <row r="76" spans="1:38" ht="17.25">
      <c r="A76" s="3538"/>
      <c r="B76" s="2064"/>
      <c r="C76" s="2065"/>
      <c r="D76" s="1845">
        <f t="shared" si="12"/>
        <v>0</v>
      </c>
      <c r="E76" s="2015"/>
      <c r="F76" s="2942" t="str">
        <f>IF(B60&lt;=0,0,IF(ISTEXT(B76),B76,IF(ISBLANK(B76),"",(B76/B60)*H59)))</f>
        <v/>
      </c>
      <c r="G76" s="2018"/>
      <c r="H76" s="1998"/>
      <c r="I76" s="1995">
        <f>((J76-(J76*H76%)))</f>
        <v>0</v>
      </c>
      <c r="J76" s="1910">
        <f>(D76/B60)*H59</f>
        <v>0</v>
      </c>
      <c r="K76" s="1917"/>
      <c r="L76" s="1918">
        <f t="shared" si="13"/>
        <v>0</v>
      </c>
      <c r="N76" s="2051"/>
      <c r="O76" s="2045"/>
      <c r="P76" s="2029"/>
      <c r="Q76" s="2029"/>
      <c r="R76" s="2046"/>
      <c r="S76" s="2046"/>
      <c r="T76" s="2029"/>
      <c r="U76" s="2046"/>
      <c r="V76" s="2046"/>
      <c r="W76" s="2047"/>
      <c r="X76" s="2048"/>
      <c r="Y76" s="2048"/>
      <c r="AA76" s="2051"/>
      <c r="AB76" s="2045"/>
      <c r="AC76" s="2029"/>
      <c r="AD76" s="2029"/>
      <c r="AE76" s="2046"/>
      <c r="AF76" s="2046"/>
      <c r="AG76" s="2029"/>
      <c r="AH76" s="2046"/>
      <c r="AI76" s="2046"/>
      <c r="AJ76" s="2047"/>
      <c r="AK76" s="2048"/>
      <c r="AL76" s="2048"/>
    </row>
    <row r="77" spans="1:38" ht="17.25">
      <c r="A77" s="3538"/>
      <c r="B77" s="2064"/>
      <c r="C77" s="2065"/>
      <c r="D77" s="1845">
        <f t="shared" si="12"/>
        <v>0</v>
      </c>
      <c r="E77" s="2016"/>
      <c r="F77" s="2943" t="str">
        <f>IF(B60&lt;=0,0,IF(ISTEXT(B77),B77,IF(ISBLANK(B77),"",(B77/B60)*H59)))</f>
        <v/>
      </c>
      <c r="G77" s="2018"/>
      <c r="H77" s="1998"/>
      <c r="I77" s="2013">
        <f t="shared" ref="I77:I78" si="15">((J77-(J77*H77%)))</f>
        <v>0</v>
      </c>
      <c r="J77" s="1911">
        <f>(D77/B60)*H59</f>
        <v>0</v>
      </c>
      <c r="K77" s="1917"/>
      <c r="L77" s="1919">
        <f t="shared" si="13"/>
        <v>0</v>
      </c>
      <c r="N77" s="2051"/>
      <c r="O77" s="2045"/>
      <c r="P77" s="2029"/>
      <c r="Q77" s="2029"/>
      <c r="R77" s="2046"/>
      <c r="S77" s="2046"/>
      <c r="T77" s="2029"/>
      <c r="U77" s="2046"/>
      <c r="V77" s="2046"/>
      <c r="W77" s="2047"/>
      <c r="X77" s="2048"/>
      <c r="Y77" s="2048"/>
      <c r="AA77" s="2051"/>
      <c r="AB77" s="2045"/>
      <c r="AC77" s="2029"/>
      <c r="AD77" s="2029"/>
      <c r="AE77" s="2046"/>
      <c r="AF77" s="2046"/>
      <c r="AG77" s="2029"/>
      <c r="AH77" s="2046"/>
      <c r="AI77" s="2046"/>
      <c r="AJ77" s="2047"/>
      <c r="AK77" s="2048"/>
      <c r="AL77" s="2048"/>
    </row>
    <row r="78" spans="1:38" ht="17.25">
      <c r="A78" s="3538"/>
      <c r="B78" s="2064"/>
      <c r="C78" s="2065"/>
      <c r="D78" s="1845">
        <f t="shared" si="12"/>
        <v>0</v>
      </c>
      <c r="E78" s="2015"/>
      <c r="F78" s="2942" t="str">
        <f>IF(B60&lt;=0,0,IF(ISTEXT(B78),B78,IF(ISBLANK(B78),"",(B78/B60)*H59)))</f>
        <v/>
      </c>
      <c r="G78" s="2018"/>
      <c r="H78" s="1998"/>
      <c r="I78" s="1995">
        <f t="shared" si="15"/>
        <v>0</v>
      </c>
      <c r="J78" s="2006">
        <f>(D78/B60)*H59</f>
        <v>0</v>
      </c>
      <c r="K78" s="2007"/>
      <c r="L78" s="2008">
        <f t="shared" si="13"/>
        <v>0</v>
      </c>
      <c r="N78" s="2051"/>
      <c r="O78" s="2045"/>
      <c r="P78" s="2029"/>
      <c r="Q78" s="2029"/>
      <c r="R78" s="2046"/>
      <c r="S78" s="2046"/>
      <c r="T78" s="2029"/>
      <c r="U78" s="2046"/>
      <c r="V78" s="2046"/>
      <c r="W78" s="2047"/>
      <c r="X78" s="2048"/>
      <c r="Y78" s="2048"/>
      <c r="AA78" s="2051"/>
      <c r="AB78" s="2045"/>
      <c r="AC78" s="2029"/>
      <c r="AD78" s="2029"/>
      <c r="AE78" s="2046"/>
      <c r="AF78" s="2046"/>
      <c r="AG78" s="2029"/>
      <c r="AH78" s="2046"/>
      <c r="AI78" s="2046"/>
      <c r="AJ78" s="2047"/>
      <c r="AK78" s="2048"/>
      <c r="AL78" s="2048"/>
    </row>
    <row r="79" spans="1:38" ht="15">
      <c r="A79" s="3538"/>
      <c r="B79" s="1944" t="s">
        <v>6805</v>
      </c>
      <c r="C79" s="1945">
        <f>SUM(D64:D78)</f>
        <v>0.59450000000000003</v>
      </c>
      <c r="D79" s="1945"/>
      <c r="E79" s="1946"/>
      <c r="F79" s="1946"/>
      <c r="G79" s="1946"/>
      <c r="H79" s="2092">
        <f>J79-I79</f>
        <v>0</v>
      </c>
      <c r="I79" s="2085">
        <f>SUM(I64:I78)</f>
        <v>0.99999999999999989</v>
      </c>
      <c r="J79" s="2086">
        <f>SUM(J64:J78)</f>
        <v>0.99999999999999989</v>
      </c>
      <c r="K79" s="1992"/>
      <c r="L79" s="1993"/>
      <c r="N79" s="2051"/>
      <c r="O79" s="2045"/>
      <c r="P79" s="2029"/>
      <c r="Q79" s="2029"/>
      <c r="R79" s="2046"/>
      <c r="S79" s="2046"/>
      <c r="T79" s="2029"/>
      <c r="U79" s="2046"/>
      <c r="V79" s="2046"/>
      <c r="W79" s="2047"/>
      <c r="X79" s="2048"/>
      <c r="Y79" s="2048"/>
      <c r="AA79" s="2051"/>
      <c r="AB79" s="2045"/>
      <c r="AC79" s="2029"/>
      <c r="AD79" s="2029"/>
      <c r="AE79" s="2046"/>
      <c r="AF79" s="2046"/>
      <c r="AG79" s="2029"/>
      <c r="AH79" s="2046"/>
      <c r="AI79" s="2046"/>
      <c r="AJ79" s="2047"/>
      <c r="AK79" s="2048"/>
      <c r="AL79" s="2048"/>
    </row>
    <row r="80" spans="1:38">
      <c r="A80" s="3538"/>
      <c r="B80" s="2730"/>
      <c r="C80" s="2730"/>
      <c r="D80" s="2730"/>
      <c r="E80" s="2730"/>
      <c r="F80" s="2730"/>
      <c r="G80" s="1916"/>
      <c r="H80" s="1916"/>
      <c r="I80" s="1916"/>
      <c r="J80" s="1916"/>
      <c r="K80" s="1916"/>
      <c r="L80" s="2731" t="s">
        <v>6807</v>
      </c>
      <c r="N80" s="2051"/>
      <c r="O80" s="2045"/>
      <c r="P80" s="2029"/>
      <c r="Q80" s="2029"/>
      <c r="R80" s="2046"/>
      <c r="S80" s="2046"/>
      <c r="T80" s="2029"/>
      <c r="U80" s="2046"/>
      <c r="V80" s="2046"/>
      <c r="W80" s="2047"/>
      <c r="X80" s="2048"/>
      <c r="Y80" s="2048"/>
      <c r="AA80" s="2051"/>
      <c r="AB80" s="2045"/>
      <c r="AC80" s="2029"/>
      <c r="AD80" s="2029"/>
      <c r="AE80" s="2046"/>
      <c r="AF80" s="2046"/>
      <c r="AG80" s="2029"/>
      <c r="AH80" s="2046"/>
      <c r="AI80" s="2046"/>
      <c r="AJ80" s="2047"/>
      <c r="AK80" s="2048"/>
      <c r="AL80" s="2048"/>
    </row>
    <row r="81" spans="1:38" ht="23.25">
      <c r="A81" s="3538"/>
      <c r="B81" s="3019" t="s">
        <v>7093</v>
      </c>
      <c r="C81" s="3021"/>
      <c r="D81" s="3021"/>
      <c r="E81" s="3022"/>
      <c r="F81" s="3022"/>
      <c r="G81" s="3021"/>
      <c r="H81" s="3022"/>
      <c r="I81" s="3022"/>
      <c r="J81" s="3020" t="s">
        <v>6797</v>
      </c>
      <c r="K81" s="3023" t="s">
        <v>6798</v>
      </c>
      <c r="L81" s="3024"/>
      <c r="N81" s="2051"/>
      <c r="O81" s="2045"/>
      <c r="P81" s="2029"/>
      <c r="Q81" s="2029"/>
      <c r="R81" s="2046"/>
      <c r="S81" s="2046"/>
      <c r="T81" s="2029"/>
      <c r="U81" s="2046"/>
      <c r="V81" s="2046"/>
      <c r="W81" s="2047"/>
      <c r="X81" s="2048"/>
      <c r="Y81" s="2048"/>
      <c r="AA81" s="2051"/>
      <c r="AB81" s="2045"/>
      <c r="AC81" s="2029"/>
      <c r="AD81" s="2029"/>
      <c r="AE81" s="2046"/>
      <c r="AF81" s="2046"/>
      <c r="AG81" s="2029"/>
      <c r="AH81" s="2046"/>
      <c r="AI81" s="2046"/>
      <c r="AJ81" s="2047"/>
      <c r="AK81" s="2048"/>
      <c r="AL81" s="2048"/>
    </row>
    <row r="82" spans="1:38" ht="15.75">
      <c r="A82" s="3538"/>
      <c r="B82" s="3175">
        <v>3.125E-2</v>
      </c>
      <c r="C82" s="3176" t="s">
        <v>7287</v>
      </c>
      <c r="D82" s="3177"/>
      <c r="E82" s="3178"/>
      <c r="F82" s="3177" t="s">
        <v>7288</v>
      </c>
      <c r="G82" s="3179">
        <v>0</v>
      </c>
      <c r="H82" s="3176"/>
      <c r="I82" s="3177" t="s">
        <v>7289</v>
      </c>
      <c r="J82" s="3180">
        <v>0</v>
      </c>
      <c r="K82" s="3181" t="s">
        <v>378</v>
      </c>
      <c r="L82" s="3182">
        <f>B82+G82+J82</f>
        <v>3.125E-2</v>
      </c>
      <c r="N82" s="2051"/>
      <c r="O82" s="2045"/>
      <c r="P82" s="2029"/>
      <c r="Q82" s="2029"/>
      <c r="R82" s="2046"/>
      <c r="S82" s="2046"/>
      <c r="T82" s="2029"/>
      <c r="U82" s="2046"/>
      <c r="V82" s="2046"/>
      <c r="W82" s="2047"/>
      <c r="X82" s="2048"/>
      <c r="Y82" s="2048"/>
      <c r="AA82" s="2051"/>
      <c r="AB82" s="2045"/>
      <c r="AC82" s="2029"/>
      <c r="AD82" s="2029"/>
      <c r="AE82" s="2046"/>
      <c r="AF82" s="2046"/>
      <c r="AG82" s="2029"/>
      <c r="AH82" s="2046"/>
      <c r="AI82" s="2046"/>
      <c r="AJ82" s="2047"/>
      <c r="AK82" s="2048"/>
      <c r="AL82" s="2048"/>
    </row>
    <row r="83" spans="1:38" ht="15">
      <c r="A83" s="3538"/>
      <c r="B83" s="2066">
        <v>0</v>
      </c>
      <c r="C83" s="2067" t="s">
        <v>338</v>
      </c>
      <c r="D83" s="2067"/>
      <c r="E83" s="2068"/>
      <c r="F83" s="2068"/>
      <c r="G83" s="2068"/>
      <c r="H83" s="2069">
        <f>MAX(B83:B100)</f>
        <v>8</v>
      </c>
      <c r="I83" s="2068"/>
      <c r="J83" s="2068"/>
      <c r="K83" s="2068"/>
      <c r="L83" s="2070" t="s">
        <v>7093</v>
      </c>
      <c r="N83" s="2051"/>
      <c r="O83" s="2045"/>
      <c r="P83" s="2029"/>
      <c r="Q83" s="2029"/>
      <c r="R83" s="2046"/>
      <c r="S83" s="2046"/>
      <c r="T83" s="2029"/>
      <c r="U83" s="2046"/>
      <c r="V83" s="2046"/>
      <c r="W83" s="2047"/>
      <c r="X83" s="2048"/>
      <c r="Y83" s="2048"/>
      <c r="AA83" s="2051"/>
      <c r="AB83" s="2045"/>
      <c r="AC83" s="2029"/>
      <c r="AD83" s="2029"/>
      <c r="AE83" s="2046"/>
      <c r="AF83" s="2046"/>
      <c r="AG83" s="2029"/>
      <c r="AH83" s="2046"/>
      <c r="AI83" s="2046"/>
      <c r="AJ83" s="2047"/>
      <c r="AK83" s="2048"/>
      <c r="AL83" s="2048"/>
    </row>
    <row r="84" spans="1:38" ht="15">
      <c r="A84" s="3538"/>
      <c r="B84" s="2025" t="str">
        <f>IF(ISBLANK(C84),"",LARGE(B83:B83,1)+1)</f>
        <v/>
      </c>
      <c r="C84" s="3027"/>
      <c r="D84" s="3028"/>
      <c r="E84" s="3028"/>
      <c r="F84" s="3028"/>
      <c r="G84" s="3028"/>
      <c r="H84" s="2025" t="str">
        <f>IF(ISBLANK(I84),"",LARGE(H83:H83,1)+1)</f>
        <v/>
      </c>
      <c r="I84" s="3028"/>
      <c r="J84" s="3028"/>
      <c r="K84" s="3028"/>
      <c r="L84" s="3033"/>
      <c r="N84" s="2051"/>
      <c r="O84" s="2045"/>
      <c r="P84" s="2029"/>
      <c r="Q84" s="2029"/>
      <c r="R84" s="2046"/>
      <c r="S84" s="2046"/>
      <c r="T84" s="2029"/>
      <c r="U84" s="2046"/>
      <c r="V84" s="2046"/>
      <c r="W84" s="2047"/>
      <c r="X84" s="2048"/>
      <c r="Y84" s="2048"/>
      <c r="AA84" s="2051"/>
      <c r="AB84" s="2045"/>
      <c r="AC84" s="2029"/>
      <c r="AD84" s="2029"/>
      <c r="AE84" s="2046"/>
      <c r="AF84" s="2046"/>
      <c r="AG84" s="2029"/>
      <c r="AH84" s="2046"/>
      <c r="AI84" s="2046"/>
      <c r="AJ84" s="2047"/>
      <c r="AK84" s="2048"/>
      <c r="AL84" s="2048"/>
    </row>
    <row r="85" spans="1:38" ht="15">
      <c r="A85" s="3538"/>
      <c r="B85" s="2025">
        <f>IF(ISBLANK(C85),"",LARGE(B83:B84,1)+1)</f>
        <v>1</v>
      </c>
      <c r="C85" s="3029" t="s">
        <v>323</v>
      </c>
      <c r="D85" s="3030"/>
      <c r="E85" s="3030"/>
      <c r="F85" s="3028"/>
      <c r="G85" s="3028"/>
      <c r="H85" s="2025" t="str">
        <f>IF(ISBLANK(I85),"",LARGE(H83:H84,1)+1)</f>
        <v/>
      </c>
      <c r="I85" s="3028"/>
      <c r="J85" s="3028"/>
      <c r="K85" s="3028"/>
      <c r="L85" s="3033"/>
      <c r="N85" s="2051"/>
      <c r="O85" s="2045"/>
      <c r="P85" s="2029"/>
      <c r="Q85" s="2029"/>
      <c r="R85" s="2046"/>
      <c r="S85" s="2046"/>
      <c r="T85" s="2029"/>
      <c r="U85" s="2046"/>
      <c r="V85" s="2046"/>
      <c r="W85" s="2047"/>
      <c r="X85" s="2048"/>
      <c r="Y85" s="2048"/>
      <c r="AA85" s="2051"/>
      <c r="AB85" s="2045"/>
      <c r="AC85" s="2029"/>
      <c r="AD85" s="2029"/>
      <c r="AE85" s="2046"/>
      <c r="AF85" s="2046"/>
      <c r="AG85" s="2029"/>
      <c r="AH85" s="2046"/>
      <c r="AI85" s="2046"/>
      <c r="AJ85" s="2047"/>
      <c r="AK85" s="2048"/>
      <c r="AL85" s="2048"/>
    </row>
    <row r="86" spans="1:38" ht="15">
      <c r="A86" s="3538"/>
      <c r="B86" s="2025">
        <f>IF(ISBLANK(C86),"",LARGE(B83:B85,1)+1)</f>
        <v>2</v>
      </c>
      <c r="C86" s="3029" t="s">
        <v>7155</v>
      </c>
      <c r="D86" s="3030"/>
      <c r="E86" s="3030"/>
      <c r="F86" s="3028"/>
      <c r="G86" s="3028"/>
      <c r="H86" s="2025" t="str">
        <f>IF(ISBLANK(I86),"",LARGE(H83:H85,1)+1)</f>
        <v/>
      </c>
      <c r="I86" s="3028"/>
      <c r="J86" s="3028"/>
      <c r="K86" s="3028"/>
      <c r="L86" s="3033"/>
      <c r="N86" s="2051"/>
      <c r="O86" s="2045"/>
      <c r="P86" s="2029"/>
      <c r="Q86" s="2029"/>
      <c r="R86" s="2046"/>
      <c r="S86" s="2046"/>
      <c r="T86" s="2029"/>
      <c r="U86" s="2046"/>
      <c r="V86" s="2046"/>
      <c r="W86" s="2047"/>
      <c r="X86" s="2048"/>
      <c r="Y86" s="2048"/>
      <c r="AA86" s="2051"/>
      <c r="AB86" s="2045"/>
      <c r="AC86" s="2029"/>
      <c r="AD86" s="2029"/>
      <c r="AE86" s="2046"/>
      <c r="AF86" s="2046"/>
      <c r="AG86" s="2029"/>
      <c r="AH86" s="2046"/>
      <c r="AI86" s="2046"/>
      <c r="AJ86" s="2047"/>
      <c r="AK86" s="2048"/>
      <c r="AL86" s="2048"/>
    </row>
    <row r="87" spans="1:38" ht="15">
      <c r="A87" s="3538"/>
      <c r="B87" s="2025" t="str">
        <f>IF(ISBLANK(C87),"",LARGE(B83:B86,1)+1)</f>
        <v/>
      </c>
      <c r="C87" s="3029"/>
      <c r="D87" s="3030"/>
      <c r="E87" s="3030" t="s">
        <v>7156</v>
      </c>
      <c r="F87" s="3028"/>
      <c r="G87" s="3028"/>
      <c r="H87" s="2025" t="str">
        <f>IF(ISBLANK(I87),"",LARGE(H83:H86,1)+1)</f>
        <v/>
      </c>
      <c r="I87" s="3028"/>
      <c r="J87" s="3028"/>
      <c r="K87" s="3028"/>
      <c r="L87" s="3033"/>
      <c r="N87" s="2051"/>
      <c r="O87" s="2045"/>
      <c r="P87" s="2029"/>
      <c r="Q87" s="2029"/>
      <c r="R87" s="2046"/>
      <c r="S87" s="2046"/>
      <c r="T87" s="2029"/>
      <c r="U87" s="2046"/>
      <c r="V87" s="2046"/>
      <c r="W87" s="2047"/>
      <c r="X87" s="2048"/>
      <c r="Y87" s="2048"/>
      <c r="AA87" s="2051"/>
      <c r="AB87" s="2045"/>
      <c r="AC87" s="2029"/>
      <c r="AD87" s="2029"/>
      <c r="AE87" s="2046"/>
      <c r="AF87" s="2046"/>
      <c r="AG87" s="2029"/>
      <c r="AH87" s="2046"/>
      <c r="AI87" s="2046"/>
      <c r="AJ87" s="2047"/>
      <c r="AK87" s="2048"/>
      <c r="AL87" s="2048"/>
    </row>
    <row r="88" spans="1:38" ht="15">
      <c r="A88" s="3538"/>
      <c r="B88" s="2025">
        <f>IF(ISBLANK(C88),"",LARGE(B83:B87,1)+1)</f>
        <v>3</v>
      </c>
      <c r="C88" s="3029" t="s">
        <v>324</v>
      </c>
      <c r="D88" s="3030"/>
      <c r="E88" s="3030"/>
      <c r="F88" s="3028"/>
      <c r="G88" s="3028"/>
      <c r="H88" s="2025" t="str">
        <f>IF(ISBLANK(I88),"",LARGE(H83:H87,1)+1)</f>
        <v/>
      </c>
      <c r="I88" s="3028"/>
      <c r="J88" s="3028"/>
      <c r="K88" s="3028"/>
      <c r="L88" s="3033"/>
      <c r="N88" s="2051"/>
      <c r="O88" s="2045"/>
      <c r="P88" s="2029"/>
      <c r="Q88" s="2029"/>
      <c r="R88" s="2046"/>
      <c r="S88" s="2046"/>
      <c r="T88" s="2029"/>
      <c r="U88" s="2046"/>
      <c r="V88" s="2046"/>
      <c r="W88" s="2047"/>
      <c r="X88" s="2048"/>
      <c r="Y88" s="2048"/>
      <c r="AA88" s="2051"/>
      <c r="AB88" s="2045"/>
      <c r="AC88" s="2029"/>
      <c r="AD88" s="2029"/>
      <c r="AE88" s="2046"/>
      <c r="AF88" s="2046"/>
      <c r="AG88" s="2029"/>
      <c r="AH88" s="2046"/>
      <c r="AI88" s="2046"/>
      <c r="AJ88" s="2047"/>
      <c r="AK88" s="2048"/>
      <c r="AL88" s="2048"/>
    </row>
    <row r="89" spans="1:38" ht="15">
      <c r="A89" s="3538"/>
      <c r="B89" s="2025">
        <f>IF(ISBLANK(C89),"",LARGE(B83:B88,1)+1)</f>
        <v>4</v>
      </c>
      <c r="C89" s="3029" t="s">
        <v>7157</v>
      </c>
      <c r="D89" s="3030"/>
      <c r="E89" s="3030"/>
      <c r="F89" s="3028"/>
      <c r="G89" s="3028"/>
      <c r="H89" s="2025" t="str">
        <f>IF(ISBLANK(I89),"",LARGE(H83:H88,1)+1)</f>
        <v/>
      </c>
      <c r="I89" s="3028"/>
      <c r="J89" s="3028"/>
      <c r="K89" s="3028"/>
      <c r="L89" s="3033"/>
      <c r="N89" s="2051"/>
      <c r="O89" s="2045"/>
      <c r="P89" s="2029"/>
      <c r="Q89" s="2029"/>
      <c r="R89" s="2046"/>
      <c r="S89" s="2046"/>
      <c r="T89" s="2029"/>
      <c r="U89" s="2046"/>
      <c r="V89" s="2046"/>
      <c r="W89" s="2047"/>
      <c r="X89" s="2048"/>
      <c r="Y89" s="2048"/>
      <c r="AA89" s="2051"/>
      <c r="AB89" s="2045"/>
      <c r="AC89" s="2029"/>
      <c r="AD89" s="2029"/>
      <c r="AE89" s="2046"/>
      <c r="AF89" s="2046"/>
      <c r="AG89" s="2029"/>
      <c r="AH89" s="2046"/>
      <c r="AI89" s="2046"/>
      <c r="AJ89" s="2047"/>
      <c r="AK89" s="2048"/>
      <c r="AL89" s="2048"/>
    </row>
    <row r="90" spans="1:38" ht="15">
      <c r="A90" s="3538"/>
      <c r="B90" s="2025" t="str">
        <f>IF(ISBLANK(C90),"",LARGE(B83:B89,1)+1)</f>
        <v/>
      </c>
      <c r="C90" s="3029"/>
      <c r="D90" s="3030"/>
      <c r="E90" s="3030" t="s">
        <v>7158</v>
      </c>
      <c r="F90" s="3028"/>
      <c r="G90" s="3028"/>
      <c r="H90" s="2025" t="str">
        <f>IF(ISBLANK(I90),"",LARGE(H83:H89,1)+1)</f>
        <v/>
      </c>
      <c r="I90" s="3028"/>
      <c r="J90" s="3028"/>
      <c r="K90" s="3028"/>
      <c r="L90" s="3033"/>
      <c r="N90" s="2051"/>
      <c r="O90" s="2045"/>
      <c r="P90" s="2029"/>
      <c r="Q90" s="2029"/>
      <c r="R90" s="2046"/>
      <c r="S90" s="2046"/>
      <c r="T90" s="2029"/>
      <c r="U90" s="2046"/>
      <c r="V90" s="2046"/>
      <c r="W90" s="2047"/>
      <c r="X90" s="2048"/>
      <c r="Y90" s="2048"/>
      <c r="AA90" s="2051"/>
      <c r="AB90" s="2045"/>
      <c r="AC90" s="2029"/>
      <c r="AD90" s="2029"/>
      <c r="AE90" s="2046"/>
      <c r="AF90" s="2046"/>
      <c r="AG90" s="2029"/>
      <c r="AH90" s="2046"/>
      <c r="AI90" s="2046"/>
      <c r="AJ90" s="2047"/>
      <c r="AK90" s="2048"/>
      <c r="AL90" s="2048"/>
    </row>
    <row r="91" spans="1:38" ht="15">
      <c r="A91" s="3538"/>
      <c r="B91" s="2025">
        <f>IF(ISBLANK(C91),"",LARGE(B83:B90,1)+1)</f>
        <v>5</v>
      </c>
      <c r="C91" s="3029" t="s">
        <v>325</v>
      </c>
      <c r="D91" s="3030"/>
      <c r="E91" s="3030"/>
      <c r="F91" s="3028"/>
      <c r="G91" s="3028"/>
      <c r="H91" s="2025" t="str">
        <f>IF(ISBLANK(I91),"",LARGE(H83:H90,1)+1)</f>
        <v/>
      </c>
      <c r="I91" s="3028"/>
      <c r="J91" s="3028"/>
      <c r="K91" s="3028"/>
      <c r="L91" s="3033"/>
      <c r="N91" s="2051"/>
      <c r="O91" s="2045"/>
      <c r="P91" s="2029"/>
      <c r="Q91" s="2029"/>
      <c r="R91" s="2046"/>
      <c r="S91" s="2046"/>
      <c r="T91" s="2029"/>
      <c r="U91" s="2046"/>
      <c r="V91" s="2046"/>
      <c r="W91" s="2047"/>
      <c r="X91" s="2048"/>
      <c r="Y91" s="2048"/>
      <c r="AA91" s="2051"/>
      <c r="AB91" s="2045"/>
      <c r="AC91" s="2029"/>
      <c r="AD91" s="2029"/>
      <c r="AE91" s="2046"/>
      <c r="AF91" s="2046"/>
      <c r="AG91" s="2029"/>
      <c r="AH91" s="2046"/>
      <c r="AI91" s="2046"/>
      <c r="AJ91" s="2047"/>
      <c r="AK91" s="2048"/>
      <c r="AL91" s="2048"/>
    </row>
    <row r="92" spans="1:38" ht="15">
      <c r="A92" s="3538"/>
      <c r="B92" s="2025">
        <f>IF(ISBLANK(C92),"",LARGE(B83:B91,1)+1)</f>
        <v>6</v>
      </c>
      <c r="C92" s="3029" t="s">
        <v>7159</v>
      </c>
      <c r="D92" s="3030"/>
      <c r="E92" s="3030"/>
      <c r="F92" s="3028"/>
      <c r="G92" s="3028"/>
      <c r="H92" s="2025" t="str">
        <f>IF(ISBLANK(I92),"",LARGE(H83:H91,1)+1)</f>
        <v/>
      </c>
      <c r="I92" s="3028"/>
      <c r="J92" s="3028"/>
      <c r="K92" s="3028"/>
      <c r="L92" s="3033"/>
      <c r="N92" s="2051"/>
      <c r="O92" s="2045"/>
      <c r="P92" s="2029"/>
      <c r="Q92" s="2029"/>
      <c r="R92" s="2046"/>
      <c r="S92" s="2046"/>
      <c r="T92" s="2029"/>
      <c r="U92" s="2046"/>
      <c r="V92" s="2046"/>
      <c r="W92" s="2047"/>
      <c r="X92" s="2048"/>
      <c r="Y92" s="2048"/>
      <c r="AA92" s="2051"/>
      <c r="AB92" s="2045"/>
      <c r="AC92" s="2029"/>
      <c r="AD92" s="2029"/>
      <c r="AE92" s="2046"/>
      <c r="AF92" s="2046"/>
      <c r="AG92" s="2029"/>
      <c r="AH92" s="2046"/>
      <c r="AI92" s="2046"/>
      <c r="AJ92" s="2047"/>
      <c r="AK92" s="2048"/>
      <c r="AL92" s="2048"/>
    </row>
    <row r="93" spans="1:38" ht="15">
      <c r="A93" s="3538"/>
      <c r="B93" s="2025" t="str">
        <f>IF(ISBLANK(C93),"",LARGE(B83:B92,1)+1)</f>
        <v/>
      </c>
      <c r="C93" s="3029"/>
      <c r="D93" s="3030"/>
      <c r="E93" s="3030" t="s">
        <v>7160</v>
      </c>
      <c r="F93" s="3028"/>
      <c r="G93" s="3028"/>
      <c r="H93" s="2025" t="str">
        <f>IF(ISBLANK(I93),"",LARGE(H83:H92,1)+1)</f>
        <v/>
      </c>
      <c r="I93" s="3028"/>
      <c r="J93" s="3028"/>
      <c r="K93" s="3028"/>
      <c r="L93" s="3033"/>
      <c r="N93" s="2051"/>
      <c r="O93" s="2045"/>
      <c r="P93" s="2029"/>
      <c r="Q93" s="2029"/>
      <c r="R93" s="2046"/>
      <c r="S93" s="2046"/>
      <c r="T93" s="2029"/>
      <c r="U93" s="2046"/>
      <c r="V93" s="2046"/>
      <c r="W93" s="2047"/>
      <c r="X93" s="2048"/>
      <c r="Y93" s="2048"/>
      <c r="AA93" s="2051"/>
      <c r="AB93" s="2045"/>
      <c r="AC93" s="2029"/>
      <c r="AD93" s="2029"/>
      <c r="AE93" s="2046"/>
      <c r="AF93" s="2046"/>
      <c r="AG93" s="2029"/>
      <c r="AH93" s="2046"/>
      <c r="AI93" s="2046"/>
      <c r="AJ93" s="2047"/>
      <c r="AK93" s="2048"/>
      <c r="AL93" s="2048"/>
    </row>
    <row r="94" spans="1:38" ht="15">
      <c r="A94" s="3538"/>
      <c r="B94" s="2025">
        <f>IF(ISBLANK(C94),"",LARGE(B83:B93,1)+1)</f>
        <v>7</v>
      </c>
      <c r="C94" s="3029" t="s">
        <v>326</v>
      </c>
      <c r="D94" s="3028"/>
      <c r="E94" s="3028"/>
      <c r="F94" s="3028"/>
      <c r="G94" s="3028"/>
      <c r="H94" s="2025" t="str">
        <f>IF(ISBLANK(I94),"",LARGE(H83:H93,1)+1)</f>
        <v/>
      </c>
      <c r="I94" s="3028"/>
      <c r="J94" s="3028"/>
      <c r="K94" s="3028"/>
      <c r="L94" s="3033"/>
      <c r="N94" s="2051"/>
      <c r="O94" s="2045"/>
      <c r="P94" s="2029"/>
      <c r="Q94" s="2029"/>
      <c r="R94" s="2046"/>
      <c r="S94" s="2046"/>
      <c r="T94" s="2029"/>
      <c r="U94" s="2046"/>
      <c r="V94" s="2046"/>
      <c r="W94" s="2047"/>
      <c r="X94" s="2048"/>
      <c r="Y94" s="2048"/>
      <c r="AA94" s="2051"/>
      <c r="AB94" s="2045"/>
      <c r="AC94" s="2029"/>
      <c r="AD94" s="2029"/>
      <c r="AE94" s="2046"/>
      <c r="AF94" s="2046"/>
      <c r="AG94" s="2029"/>
      <c r="AH94" s="2046"/>
      <c r="AI94" s="2046"/>
      <c r="AJ94" s="2047"/>
      <c r="AK94" s="2048"/>
      <c r="AL94" s="2048"/>
    </row>
    <row r="95" spans="1:38" ht="15">
      <c r="A95" s="3538"/>
      <c r="B95" s="2025">
        <f>IF(ISBLANK(C95),"",LARGE(B83:B94,1)+1)</f>
        <v>8</v>
      </c>
      <c r="C95" s="3029" t="s">
        <v>327</v>
      </c>
      <c r="D95" s="3028"/>
      <c r="E95" s="3028"/>
      <c r="F95" s="3028"/>
      <c r="G95" s="3028"/>
      <c r="H95" s="2025" t="str">
        <f>IF(ISBLANK(I95),"",LARGE(H83:H94,1)+1)</f>
        <v/>
      </c>
      <c r="I95" s="3028"/>
      <c r="J95" s="3028"/>
      <c r="K95" s="3028"/>
      <c r="L95" s="3033"/>
      <c r="N95" s="2051"/>
      <c r="O95" s="2045"/>
      <c r="P95" s="2029"/>
      <c r="Q95" s="2029"/>
      <c r="R95" s="2046"/>
      <c r="S95" s="2046"/>
      <c r="T95" s="2029"/>
      <c r="U95" s="2046"/>
      <c r="V95" s="2046"/>
      <c r="W95" s="2047"/>
      <c r="X95" s="2048"/>
      <c r="Y95" s="2048"/>
      <c r="AA95" s="2051"/>
      <c r="AB95" s="2045"/>
      <c r="AC95" s="2029"/>
      <c r="AD95" s="2029"/>
      <c r="AE95" s="2046"/>
      <c r="AF95" s="2046"/>
      <c r="AG95" s="2029"/>
      <c r="AH95" s="2046"/>
      <c r="AI95" s="2046"/>
      <c r="AJ95" s="2047"/>
      <c r="AK95" s="2048"/>
      <c r="AL95" s="2048"/>
    </row>
    <row r="96" spans="1:38" ht="15">
      <c r="A96" s="3538"/>
      <c r="B96" s="2025" t="str">
        <f>IF(ISBLANK(C96),"",LARGE(B83:B95,1)+1)</f>
        <v/>
      </c>
      <c r="C96" s="3029"/>
      <c r="D96" s="3028"/>
      <c r="E96" s="3031"/>
      <c r="F96" s="3028"/>
      <c r="G96" s="3028"/>
      <c r="H96" s="2025" t="str">
        <f>IF(ISBLANK(I96),"",LARGE(H83:H95,1)+1)</f>
        <v/>
      </c>
      <c r="I96" s="3028"/>
      <c r="J96" s="3028"/>
      <c r="K96" s="3028"/>
      <c r="L96" s="3033"/>
      <c r="N96" s="2051"/>
      <c r="O96" s="2045"/>
      <c r="P96" s="2029"/>
      <c r="Q96" s="2029"/>
      <c r="R96" s="2046"/>
      <c r="S96" s="2046"/>
      <c r="T96" s="2029"/>
      <c r="U96" s="2046"/>
      <c r="V96" s="2046"/>
      <c r="W96" s="2047"/>
      <c r="X96" s="2048"/>
      <c r="Y96" s="2048"/>
      <c r="AA96" s="2051"/>
      <c r="AB96" s="2045"/>
      <c r="AC96" s="2029"/>
      <c r="AD96" s="2029"/>
      <c r="AE96" s="2046"/>
      <c r="AF96" s="2046"/>
      <c r="AG96" s="2029"/>
      <c r="AH96" s="2046"/>
      <c r="AI96" s="2046"/>
      <c r="AJ96" s="2047"/>
      <c r="AK96" s="2048"/>
      <c r="AL96" s="2048"/>
    </row>
    <row r="97" spans="1:38" ht="15">
      <c r="A97" s="3538"/>
      <c r="B97" s="2025" t="str">
        <f>IF(ISBLANK(C97),"",LARGE(B83:B96,1)+1)</f>
        <v/>
      </c>
      <c r="C97" s="3029"/>
      <c r="D97" s="3028"/>
      <c r="E97" s="3028"/>
      <c r="F97" s="3028"/>
      <c r="G97" s="3028"/>
      <c r="H97" s="2025" t="str">
        <f>IF(ISBLANK(I97),"",LARGE(H83:H96,1)+1)</f>
        <v/>
      </c>
      <c r="I97" s="3028"/>
      <c r="J97" s="3028"/>
      <c r="K97" s="3028"/>
      <c r="L97" s="3033"/>
      <c r="N97" s="2051"/>
      <c r="O97" s="2045"/>
      <c r="P97" s="2029"/>
      <c r="Q97" s="2029"/>
      <c r="R97" s="2046"/>
      <c r="S97" s="2046"/>
      <c r="T97" s="2029"/>
      <c r="U97" s="2046"/>
      <c r="V97" s="2046"/>
      <c r="W97" s="2047"/>
      <c r="X97" s="2048"/>
      <c r="Y97" s="2048"/>
      <c r="AA97" s="2051"/>
      <c r="AB97" s="2045"/>
      <c r="AC97" s="2029"/>
      <c r="AD97" s="2029"/>
      <c r="AE97" s="2046"/>
      <c r="AF97" s="2046"/>
      <c r="AG97" s="2029"/>
      <c r="AH97" s="2046"/>
      <c r="AI97" s="2046"/>
      <c r="AJ97" s="2047"/>
      <c r="AK97" s="2048"/>
      <c r="AL97" s="2048"/>
    </row>
    <row r="98" spans="1:38" ht="15">
      <c r="A98" s="3538"/>
      <c r="B98" s="2025" t="str">
        <f>IF(ISBLANK(C98),"",LARGE(B83:B97,1)+1)</f>
        <v/>
      </c>
      <c r="C98" s="3029"/>
      <c r="D98" s="3028"/>
      <c r="E98" s="3028"/>
      <c r="F98" s="3028"/>
      <c r="G98" s="3028"/>
      <c r="H98" s="2025" t="str">
        <f>IF(ISBLANK(I98),"",LARGE(H83:H97,1)+1)</f>
        <v/>
      </c>
      <c r="I98" s="3028"/>
      <c r="J98" s="3028"/>
      <c r="K98" s="3028"/>
      <c r="L98" s="3033"/>
      <c r="N98" s="2051"/>
      <c r="O98" s="2045"/>
      <c r="P98" s="2029"/>
      <c r="Q98" s="2029"/>
      <c r="R98" s="2046"/>
      <c r="S98" s="2046"/>
      <c r="T98" s="2029"/>
      <c r="U98" s="2046"/>
      <c r="V98" s="2046"/>
      <c r="W98" s="2047"/>
      <c r="X98" s="2048"/>
      <c r="Y98" s="2048"/>
      <c r="AA98" s="2051"/>
      <c r="AB98" s="2045"/>
      <c r="AC98" s="2029"/>
      <c r="AD98" s="2029"/>
      <c r="AE98" s="2046"/>
      <c r="AF98" s="2046"/>
      <c r="AG98" s="2029"/>
      <c r="AH98" s="2046"/>
      <c r="AI98" s="2046"/>
      <c r="AJ98" s="2047"/>
      <c r="AK98" s="2048"/>
      <c r="AL98" s="2048"/>
    </row>
    <row r="99" spans="1:38" ht="15">
      <c r="A99" s="3538"/>
      <c r="B99" s="2025" t="str">
        <f>IF(ISBLANK(C99),"",LARGE(B83:B98,1)+1)</f>
        <v/>
      </c>
      <c r="C99" s="3029"/>
      <c r="D99" s="3028"/>
      <c r="E99" s="3028"/>
      <c r="F99" s="3028"/>
      <c r="G99" s="3028"/>
      <c r="H99" s="2025" t="str">
        <f>IF(ISBLANK(I99),"",LARGE(H83:H98,1)+1)</f>
        <v/>
      </c>
      <c r="I99" s="3028"/>
      <c r="J99" s="3028"/>
      <c r="K99" s="3028"/>
      <c r="L99" s="3033"/>
      <c r="N99" s="2051"/>
      <c r="O99" s="2045"/>
      <c r="P99" s="2029"/>
      <c r="Q99" s="2029"/>
      <c r="R99" s="2046"/>
      <c r="S99" s="2046"/>
      <c r="T99" s="2029"/>
      <c r="U99" s="2046"/>
      <c r="V99" s="2046"/>
      <c r="W99" s="2047"/>
      <c r="X99" s="2048"/>
      <c r="Y99" s="2048"/>
      <c r="AA99" s="2051"/>
      <c r="AB99" s="2045"/>
      <c r="AC99" s="2029"/>
      <c r="AD99" s="2029"/>
      <c r="AE99" s="2046"/>
      <c r="AF99" s="2046"/>
      <c r="AG99" s="2029"/>
      <c r="AH99" s="2046"/>
      <c r="AI99" s="2046"/>
      <c r="AJ99" s="2047"/>
      <c r="AK99" s="2048"/>
      <c r="AL99" s="2048"/>
    </row>
    <row r="100" spans="1:38" ht="15.75">
      <c r="A100" s="3538"/>
      <c r="B100" s="2025" t="str">
        <f>IF(ISBLANK(C100),"",LARGE(B83:B99,1)+1)</f>
        <v/>
      </c>
      <c r="C100" s="3032"/>
      <c r="D100" s="3028"/>
      <c r="E100" s="3028"/>
      <c r="F100" s="3028"/>
      <c r="G100" s="3028"/>
      <c r="H100" s="2025" t="str">
        <f>IF(ISBLANK(I100),"",LARGE(H83:H99,1)+1)</f>
        <v/>
      </c>
      <c r="I100" s="2856"/>
      <c r="J100" s="2856"/>
      <c r="K100" s="2856"/>
      <c r="L100" s="3026" t="s">
        <v>6839</v>
      </c>
      <c r="N100" s="2051"/>
      <c r="O100" s="2045"/>
      <c r="P100" s="2029"/>
      <c r="Q100" s="2029"/>
      <c r="R100" s="2046"/>
      <c r="S100" s="2046"/>
      <c r="T100" s="2029"/>
      <c r="U100" s="2046"/>
      <c r="V100" s="2046"/>
      <c r="W100" s="2047"/>
      <c r="X100" s="2048"/>
      <c r="Y100" s="2048"/>
      <c r="AA100" s="2051"/>
      <c r="AB100" s="2045"/>
      <c r="AC100" s="2029"/>
      <c r="AD100" s="2029"/>
      <c r="AE100" s="2046"/>
      <c r="AF100" s="2046"/>
      <c r="AG100" s="2029"/>
      <c r="AH100" s="2046"/>
      <c r="AI100" s="2046"/>
      <c r="AJ100" s="2047"/>
      <c r="AK100" s="2048"/>
      <c r="AL100" s="2048"/>
    </row>
    <row r="101" spans="1:38" ht="15">
      <c r="A101" s="3538"/>
      <c r="B101" s="3183" t="s">
        <v>7290</v>
      </c>
      <c r="C101" s="3183"/>
      <c r="D101" s="3183"/>
      <c r="E101" s="3183"/>
      <c r="F101" s="3184" t="s">
        <v>7294</v>
      </c>
      <c r="G101" s="3184"/>
      <c r="H101" s="3155"/>
      <c r="I101" s="2902" t="s">
        <v>7292</v>
      </c>
      <c r="J101" s="3155"/>
      <c r="K101" s="2902" t="s">
        <v>7293</v>
      </c>
      <c r="L101" s="2063"/>
      <c r="N101" s="2051"/>
      <c r="O101" s="2045"/>
      <c r="P101" s="2029"/>
      <c r="Q101" s="2029"/>
      <c r="R101" s="2046"/>
      <c r="S101" s="2046"/>
      <c r="T101" s="2029"/>
      <c r="U101" s="2046"/>
      <c r="V101" s="2046"/>
      <c r="W101" s="2047"/>
      <c r="X101" s="2048"/>
      <c r="Y101" s="2048"/>
      <c r="AA101" s="2051"/>
      <c r="AB101" s="2045"/>
      <c r="AC101" s="2029"/>
      <c r="AD101" s="2029"/>
      <c r="AE101" s="2046"/>
      <c r="AF101" s="2046"/>
      <c r="AG101" s="2029"/>
      <c r="AH101" s="2046"/>
      <c r="AI101" s="2046"/>
      <c r="AJ101" s="2047"/>
      <c r="AK101" s="2048"/>
      <c r="AL101" s="2048"/>
    </row>
    <row r="102" spans="1:38" ht="15.75">
      <c r="A102" s="3538"/>
      <c r="B102" s="2025" t="str">
        <f>IF(ISBLANK(C102),"",LARGE(B83:B101,1)+1)</f>
        <v/>
      </c>
      <c r="C102" s="2026"/>
      <c r="D102" s="2026"/>
      <c r="E102" s="2026"/>
      <c r="F102" s="2026"/>
      <c r="G102" s="2026"/>
      <c r="H102" s="1943"/>
      <c r="I102" s="2026"/>
      <c r="J102" s="2026"/>
      <c r="K102" s="2026"/>
      <c r="L102" s="2000" t="s">
        <v>6802</v>
      </c>
      <c r="N102" s="2051"/>
      <c r="O102" s="2045"/>
      <c r="P102" s="2029"/>
      <c r="Q102" s="2029"/>
      <c r="R102" s="2046"/>
      <c r="S102" s="2046"/>
      <c r="T102" s="2029"/>
      <c r="U102" s="2046"/>
      <c r="V102" s="2046"/>
      <c r="W102" s="2047"/>
      <c r="X102" s="2048"/>
      <c r="Y102" s="2048"/>
      <c r="AA102" s="2051"/>
      <c r="AB102" s="2045"/>
      <c r="AC102" s="2029"/>
      <c r="AD102" s="2029"/>
      <c r="AE102" s="2046"/>
      <c r="AF102" s="2046"/>
      <c r="AG102" s="2029"/>
      <c r="AH102" s="2046"/>
      <c r="AI102" s="2046"/>
      <c r="AJ102" s="2047"/>
      <c r="AK102" s="2048"/>
      <c r="AL102" s="2048"/>
    </row>
    <row r="103" spans="1:38" ht="15.75">
      <c r="A103" s="3538"/>
      <c r="B103" s="2025"/>
      <c r="C103" s="2026"/>
      <c r="D103" s="2026"/>
      <c r="E103" s="2026"/>
      <c r="F103" s="2026"/>
      <c r="G103" s="2026"/>
      <c r="H103" s="1943"/>
      <c r="I103" s="2026"/>
      <c r="J103" s="2026"/>
      <c r="K103" s="2026"/>
      <c r="L103" s="2000" t="s">
        <v>6800</v>
      </c>
      <c r="N103" s="2051"/>
      <c r="O103" s="2045"/>
      <c r="P103" s="2029"/>
      <c r="Q103" s="2029"/>
      <c r="R103" s="2046"/>
      <c r="S103" s="2046"/>
      <c r="T103" s="2029"/>
      <c r="U103" s="2046"/>
      <c r="V103" s="2046"/>
      <c r="W103" s="2047"/>
      <c r="X103" s="2048"/>
      <c r="Y103" s="2048"/>
      <c r="AA103" s="2051"/>
      <c r="AB103" s="2045"/>
      <c r="AC103" s="2029"/>
      <c r="AD103" s="2029"/>
      <c r="AE103" s="2046"/>
      <c r="AF103" s="2046"/>
      <c r="AG103" s="2029"/>
      <c r="AH103" s="2046"/>
      <c r="AI103" s="2046"/>
      <c r="AJ103" s="2047"/>
      <c r="AK103" s="2048"/>
      <c r="AL103" s="2048"/>
    </row>
    <row r="104" spans="1:38" ht="13.5" thickBot="1">
      <c r="A104" s="3539"/>
      <c r="B104" s="1972">
        <v>7</v>
      </c>
      <c r="C104" s="1972">
        <v>7</v>
      </c>
      <c r="D104" s="1972">
        <v>0.67</v>
      </c>
      <c r="E104" s="1972">
        <v>21</v>
      </c>
      <c r="F104" s="1972">
        <v>5</v>
      </c>
      <c r="G104" s="1972">
        <v>7</v>
      </c>
      <c r="H104" s="1972">
        <v>10</v>
      </c>
      <c r="I104" s="1972">
        <v>10</v>
      </c>
      <c r="J104" s="1972">
        <v>10</v>
      </c>
      <c r="K104" s="1972">
        <v>10</v>
      </c>
      <c r="L104" s="1973">
        <v>10</v>
      </c>
      <c r="N104" s="2051"/>
      <c r="O104" s="2045"/>
      <c r="P104" s="2029"/>
      <c r="Q104" s="2029"/>
      <c r="R104" s="2046"/>
      <c r="S104" s="2046"/>
      <c r="T104" s="2029"/>
      <c r="U104" s="2046"/>
      <c r="V104" s="2046"/>
      <c r="W104" s="2047"/>
      <c r="X104" s="2048"/>
      <c r="Y104" s="2048"/>
      <c r="AA104" s="2051"/>
      <c r="AB104" s="2045"/>
      <c r="AC104" s="2029"/>
      <c r="AD104" s="2029"/>
      <c r="AE104" s="2046"/>
      <c r="AF104" s="2046"/>
      <c r="AG104" s="2029"/>
      <c r="AH104" s="2046"/>
      <c r="AI104" s="2046"/>
      <c r="AJ104" s="2047"/>
      <c r="AK104" s="2048"/>
      <c r="AL104" s="2048"/>
    </row>
    <row r="105" spans="1:38" ht="12.75" customHeight="1">
      <c r="A105" s="2051"/>
      <c r="B105" s="2045"/>
      <c r="C105" s="2029"/>
      <c r="D105" s="2029"/>
      <c r="E105" s="2046"/>
      <c r="F105" s="2046"/>
      <c r="G105" s="2029"/>
      <c r="H105" s="2046"/>
      <c r="I105" s="2046"/>
      <c r="J105" s="2047"/>
      <c r="K105" s="2048"/>
      <c r="L105" s="2048"/>
      <c r="N105" s="2051"/>
      <c r="O105" s="2045"/>
      <c r="P105" s="2029"/>
      <c r="Q105" s="2029"/>
      <c r="R105" s="2046"/>
      <c r="S105" s="2046"/>
      <c r="T105" s="2029"/>
      <c r="U105" s="2046"/>
      <c r="V105" s="2046"/>
      <c r="W105" s="2047"/>
      <c r="X105" s="2048"/>
      <c r="Y105" s="2048"/>
      <c r="AA105" s="2051"/>
      <c r="AB105" s="2045"/>
      <c r="AC105" s="2029"/>
      <c r="AD105" s="2029"/>
      <c r="AE105" s="2046"/>
      <c r="AF105" s="2046"/>
      <c r="AG105" s="2029"/>
      <c r="AH105" s="2046"/>
      <c r="AI105" s="2046"/>
      <c r="AJ105" s="2047"/>
      <c r="AK105" s="2048"/>
      <c r="AL105" s="2048"/>
    </row>
    <row r="106" spans="1:38" ht="12.75" customHeight="1">
      <c r="A106" s="2051"/>
      <c r="B106" s="2045"/>
      <c r="C106" s="2029"/>
      <c r="D106" s="2029"/>
      <c r="E106" s="2046"/>
      <c r="F106" s="2046"/>
      <c r="G106" s="2029"/>
      <c r="H106" s="2046"/>
      <c r="I106" s="2046"/>
      <c r="J106" s="2047"/>
      <c r="K106" s="2048"/>
      <c r="L106" s="2048"/>
      <c r="N106" s="2051"/>
      <c r="O106" s="2045"/>
      <c r="P106" s="2029"/>
      <c r="Q106" s="2029"/>
      <c r="R106" s="2046"/>
      <c r="S106" s="2046"/>
      <c r="T106" s="2029"/>
      <c r="U106" s="2046"/>
      <c r="V106" s="2046"/>
      <c r="W106" s="2047"/>
      <c r="X106" s="2048"/>
      <c r="Y106" s="2048"/>
      <c r="AA106" s="2051"/>
      <c r="AB106" s="2045"/>
      <c r="AC106" s="2029"/>
      <c r="AD106" s="2029"/>
      <c r="AE106" s="2046"/>
      <c r="AF106" s="2046"/>
      <c r="AG106" s="2029"/>
      <c r="AH106" s="2046"/>
      <c r="AI106" s="2046"/>
      <c r="AJ106" s="2047"/>
      <c r="AK106" s="2048"/>
      <c r="AL106" s="2048"/>
    </row>
    <row r="107" spans="1:38" ht="15" customHeight="1">
      <c r="A107" s="2051"/>
      <c r="B107" s="2045"/>
      <c r="C107" s="2029"/>
      <c r="D107" s="2029"/>
      <c r="E107" s="2046"/>
      <c r="F107" s="2046"/>
      <c r="G107" s="2029"/>
      <c r="H107" s="2046"/>
      <c r="I107" s="2046"/>
      <c r="J107" s="2047"/>
      <c r="K107" s="2048"/>
      <c r="L107" s="2048"/>
      <c r="N107" s="2051"/>
      <c r="O107" s="2045"/>
      <c r="P107" s="2029"/>
      <c r="Q107" s="2029"/>
      <c r="R107" s="2046"/>
      <c r="S107" s="2046"/>
      <c r="T107" s="2029"/>
      <c r="U107" s="2046"/>
      <c r="V107" s="2046"/>
      <c r="W107" s="2047"/>
      <c r="X107" s="2048"/>
      <c r="Y107" s="2048"/>
      <c r="AA107" s="2051"/>
      <c r="AB107" s="2045"/>
      <c r="AC107" s="2029"/>
      <c r="AD107" s="2029"/>
      <c r="AE107" s="2046"/>
      <c r="AF107" s="2046"/>
      <c r="AG107" s="2029"/>
      <c r="AH107" s="2046"/>
      <c r="AI107" s="2046"/>
      <c r="AJ107" s="2047"/>
      <c r="AK107" s="2048"/>
      <c r="AL107" s="2048"/>
    </row>
    <row r="108" spans="1:38">
      <c r="A108" s="2051"/>
      <c r="B108" s="2045"/>
      <c r="C108" s="2029"/>
      <c r="D108" s="2029"/>
      <c r="E108" s="2046"/>
      <c r="F108" s="2046"/>
      <c r="G108" s="2029"/>
      <c r="H108" s="2046"/>
      <c r="I108" s="2046"/>
      <c r="J108" s="2047"/>
      <c r="K108" s="2048"/>
      <c r="L108" s="2048"/>
      <c r="N108" s="2051"/>
      <c r="O108" s="2045"/>
      <c r="P108" s="2029"/>
      <c r="Q108" s="2029"/>
      <c r="R108" s="2046"/>
      <c r="S108" s="2046"/>
      <c r="T108" s="2029"/>
      <c r="U108" s="2046"/>
      <c r="V108" s="2046"/>
      <c r="W108" s="2047"/>
      <c r="X108" s="2048"/>
      <c r="Y108" s="2048"/>
      <c r="AA108" s="2051"/>
      <c r="AB108" s="2045"/>
      <c r="AC108" s="2029"/>
      <c r="AD108" s="2029"/>
      <c r="AE108" s="2046"/>
      <c r="AF108" s="2046"/>
      <c r="AG108" s="2029"/>
      <c r="AH108" s="2046"/>
      <c r="AI108" s="2046"/>
      <c r="AJ108" s="2047"/>
      <c r="AK108" s="2048"/>
      <c r="AL108" s="2048"/>
    </row>
    <row r="109" spans="1:38">
      <c r="A109" s="2051"/>
      <c r="B109" s="2045"/>
      <c r="C109" s="2029"/>
      <c r="D109" s="2029"/>
      <c r="E109" s="2046"/>
      <c r="F109" s="2046"/>
      <c r="G109" s="2029"/>
      <c r="H109" s="2046"/>
      <c r="I109" s="2046"/>
      <c r="J109" s="2047"/>
      <c r="K109" s="2048"/>
      <c r="L109" s="2048"/>
      <c r="N109" s="2051"/>
      <c r="O109" s="2045"/>
      <c r="P109" s="2029"/>
      <c r="Q109" s="2029"/>
      <c r="R109" s="2046"/>
      <c r="S109" s="2046"/>
      <c r="T109" s="2029"/>
      <c r="U109" s="2046"/>
      <c r="V109" s="2046"/>
      <c r="W109" s="2047"/>
      <c r="X109" s="2048"/>
      <c r="Y109" s="2048"/>
      <c r="AA109" s="2051"/>
      <c r="AB109" s="2045"/>
      <c r="AC109" s="2029"/>
      <c r="AD109" s="2029"/>
      <c r="AE109" s="2046"/>
      <c r="AF109" s="2046"/>
      <c r="AG109" s="2029"/>
      <c r="AH109" s="2046"/>
      <c r="AI109" s="2046"/>
      <c r="AJ109" s="2047"/>
      <c r="AK109" s="2048"/>
      <c r="AL109" s="2048"/>
    </row>
    <row r="110" spans="1:38">
      <c r="A110" s="2051"/>
      <c r="B110" s="2045"/>
      <c r="C110" s="2029"/>
      <c r="D110" s="2029"/>
      <c r="E110" s="2046"/>
      <c r="F110" s="2046"/>
      <c r="G110" s="2029"/>
      <c r="H110" s="2046"/>
      <c r="I110" s="2046"/>
      <c r="J110" s="2047"/>
      <c r="K110" s="2048"/>
      <c r="L110" s="2048"/>
      <c r="N110" s="2051"/>
      <c r="O110" s="2045"/>
      <c r="P110" s="2029"/>
      <c r="Q110" s="2029"/>
      <c r="R110" s="2046"/>
      <c r="S110" s="2046"/>
      <c r="T110" s="2029"/>
      <c r="U110" s="2046"/>
      <c r="V110" s="2046"/>
      <c r="W110" s="2047"/>
      <c r="X110" s="2048"/>
      <c r="Y110" s="2048"/>
      <c r="AA110" s="2051"/>
      <c r="AB110" s="2045"/>
      <c r="AC110" s="2029"/>
      <c r="AD110" s="2029"/>
      <c r="AE110" s="2046"/>
      <c r="AF110" s="2046"/>
      <c r="AG110" s="2029"/>
      <c r="AH110" s="2046"/>
      <c r="AI110" s="2046"/>
      <c r="AJ110" s="2047"/>
      <c r="AK110" s="2048"/>
      <c r="AL110" s="2048"/>
    </row>
    <row r="111" spans="1:38">
      <c r="A111" s="2051"/>
      <c r="B111" s="2045"/>
      <c r="C111" s="2029"/>
      <c r="D111" s="2029"/>
      <c r="E111" s="2046"/>
      <c r="F111" s="2046"/>
      <c r="G111" s="2029"/>
      <c r="H111" s="2046"/>
      <c r="I111" s="2046"/>
      <c r="J111" s="2047"/>
      <c r="K111" s="2048"/>
      <c r="L111" s="2048"/>
      <c r="N111" s="2051"/>
      <c r="O111" s="2045"/>
      <c r="P111" s="2029"/>
      <c r="Q111" s="2029"/>
      <c r="R111" s="2046"/>
      <c r="S111" s="2046"/>
      <c r="T111" s="2029"/>
      <c r="U111" s="2046"/>
      <c r="V111" s="2046"/>
      <c r="W111" s="2047"/>
      <c r="X111" s="2048"/>
      <c r="Y111" s="2048"/>
      <c r="AA111" s="2051"/>
      <c r="AB111" s="2045"/>
      <c r="AC111" s="2029"/>
      <c r="AD111" s="2029"/>
      <c r="AE111" s="2046"/>
      <c r="AF111" s="2046"/>
      <c r="AG111" s="2029"/>
      <c r="AH111" s="2046"/>
      <c r="AI111" s="2046"/>
      <c r="AJ111" s="2047"/>
      <c r="AK111" s="2048"/>
      <c r="AL111" s="2048"/>
    </row>
    <row r="112" spans="1:38">
      <c r="A112" s="2051"/>
      <c r="B112" s="2045"/>
      <c r="C112" s="2029"/>
      <c r="D112" s="2029"/>
      <c r="E112" s="2046"/>
      <c r="F112" s="2046"/>
      <c r="G112" s="2029"/>
      <c r="H112" s="2046"/>
      <c r="I112" s="2046"/>
      <c r="J112" s="2047"/>
      <c r="K112" s="2048"/>
      <c r="L112" s="2048"/>
      <c r="N112" s="2051"/>
      <c r="O112" s="2045"/>
      <c r="P112" s="2029"/>
      <c r="Q112" s="2029"/>
      <c r="R112" s="2046"/>
      <c r="S112" s="2046"/>
      <c r="T112" s="2029"/>
      <c r="U112" s="2046"/>
      <c r="V112" s="2046"/>
      <c r="W112" s="2047"/>
      <c r="X112" s="2048"/>
      <c r="Y112" s="2048"/>
      <c r="AA112" s="2051"/>
      <c r="AB112" s="2045"/>
      <c r="AC112" s="2029"/>
      <c r="AD112" s="2029"/>
      <c r="AE112" s="2046"/>
      <c r="AF112" s="2046"/>
      <c r="AG112" s="2029"/>
      <c r="AH112" s="2046"/>
      <c r="AI112" s="2046"/>
      <c r="AJ112" s="2047"/>
      <c r="AK112" s="2048"/>
      <c r="AL112" s="2048"/>
    </row>
    <row r="113" spans="1:38">
      <c r="A113" s="2051"/>
      <c r="B113" s="2045"/>
      <c r="C113" s="2029"/>
      <c r="D113" s="2029"/>
      <c r="E113" s="2046"/>
      <c r="F113" s="2046"/>
      <c r="G113" s="2029"/>
      <c r="H113" s="2046"/>
      <c r="I113" s="2046"/>
      <c r="J113" s="2047"/>
      <c r="K113" s="2048"/>
      <c r="L113" s="2048"/>
      <c r="N113" s="2051"/>
      <c r="O113" s="2045"/>
      <c r="P113" s="2029"/>
      <c r="Q113" s="2029"/>
      <c r="R113" s="2046"/>
      <c r="S113" s="2046"/>
      <c r="T113" s="2029"/>
      <c r="U113" s="2046"/>
      <c r="V113" s="2046"/>
      <c r="W113" s="2047"/>
      <c r="X113" s="2048"/>
      <c r="Y113" s="2048"/>
      <c r="AA113" s="2051"/>
      <c r="AB113" s="2045"/>
      <c r="AC113" s="2029"/>
      <c r="AD113" s="2029"/>
      <c r="AE113" s="2046"/>
      <c r="AF113" s="2046"/>
      <c r="AG113" s="2029"/>
      <c r="AH113" s="2046"/>
      <c r="AI113" s="2046"/>
      <c r="AJ113" s="2047"/>
      <c r="AK113" s="2048"/>
      <c r="AL113" s="2048"/>
    </row>
    <row r="114" spans="1:38">
      <c r="A114" s="2051"/>
      <c r="B114" s="2045"/>
      <c r="C114" s="2029"/>
      <c r="D114" s="2029"/>
      <c r="E114" s="2046"/>
      <c r="F114" s="2046"/>
      <c r="G114" s="2029"/>
      <c r="H114" s="2046"/>
      <c r="I114" s="2046"/>
      <c r="J114" s="2047"/>
      <c r="K114" s="2048"/>
      <c r="L114" s="2048"/>
      <c r="N114" s="2051"/>
      <c r="O114" s="2045"/>
      <c r="P114" s="2029"/>
      <c r="Q114" s="2029"/>
      <c r="R114" s="2046"/>
      <c r="S114" s="2046"/>
      <c r="T114" s="2029"/>
      <c r="U114" s="2046"/>
      <c r="V114" s="2046"/>
      <c r="W114" s="2047"/>
      <c r="X114" s="2048"/>
      <c r="Y114" s="2048"/>
      <c r="AA114" s="2051"/>
      <c r="AB114" s="2045"/>
      <c r="AC114" s="2029"/>
      <c r="AD114" s="2029"/>
      <c r="AE114" s="2046"/>
      <c r="AF114" s="2046"/>
      <c r="AG114" s="2029"/>
      <c r="AH114" s="2046"/>
      <c r="AI114" s="2046"/>
      <c r="AJ114" s="2047"/>
      <c r="AK114" s="2048"/>
      <c r="AL114" s="2048"/>
    </row>
    <row r="115" spans="1:38">
      <c r="A115" s="2051"/>
      <c r="B115" s="2045"/>
      <c r="C115" s="2029"/>
      <c r="D115" s="2029"/>
      <c r="E115" s="2046"/>
      <c r="F115" s="2046"/>
      <c r="G115" s="2029"/>
      <c r="H115" s="2046"/>
      <c r="I115" s="2046"/>
      <c r="J115" s="2047"/>
      <c r="K115" s="2048"/>
      <c r="L115" s="2048"/>
      <c r="N115" s="2051"/>
      <c r="O115" s="2045"/>
      <c r="P115" s="2029"/>
      <c r="Q115" s="2029"/>
      <c r="R115" s="2046"/>
      <c r="S115" s="2046"/>
      <c r="T115" s="2029"/>
      <c r="U115" s="2046"/>
      <c r="V115" s="2046"/>
      <c r="W115" s="2047"/>
      <c r="X115" s="2048"/>
      <c r="Y115" s="2048"/>
      <c r="AA115" s="2051"/>
      <c r="AB115" s="2045"/>
      <c r="AC115" s="2029"/>
      <c r="AD115" s="2029"/>
      <c r="AE115" s="2046"/>
      <c r="AF115" s="2046"/>
      <c r="AG115" s="2029"/>
      <c r="AH115" s="2046"/>
      <c r="AI115" s="2046"/>
      <c r="AJ115" s="2047"/>
      <c r="AK115" s="2048"/>
      <c r="AL115" s="2048"/>
    </row>
    <row r="116" spans="1:38">
      <c r="A116" s="2051"/>
      <c r="B116" s="2045"/>
      <c r="C116" s="2029"/>
      <c r="D116" s="2029"/>
      <c r="E116" s="2046"/>
      <c r="F116" s="2046"/>
      <c r="G116" s="2029"/>
      <c r="H116" s="2046"/>
      <c r="I116" s="2046"/>
      <c r="J116" s="2047"/>
      <c r="K116" s="2048"/>
      <c r="L116" s="2048"/>
      <c r="N116" s="2051"/>
      <c r="O116" s="2045"/>
      <c r="P116" s="2029"/>
      <c r="Q116" s="2029"/>
      <c r="R116" s="2046"/>
      <c r="S116" s="2046"/>
      <c r="T116" s="2029"/>
      <c r="U116" s="2046"/>
      <c r="V116" s="2046"/>
      <c r="W116" s="2047"/>
      <c r="X116" s="2048"/>
      <c r="Y116" s="2048"/>
      <c r="AA116" s="2051"/>
      <c r="AB116" s="2045"/>
      <c r="AC116" s="2029"/>
      <c r="AD116" s="2029"/>
      <c r="AE116" s="2046"/>
      <c r="AF116" s="2046"/>
      <c r="AG116" s="2029"/>
      <c r="AH116" s="2046"/>
      <c r="AI116" s="2046"/>
      <c r="AJ116" s="2047"/>
      <c r="AK116" s="2048"/>
      <c r="AL116" s="2048"/>
    </row>
    <row r="117" spans="1:38">
      <c r="A117" s="2051"/>
      <c r="B117" s="2045"/>
      <c r="C117" s="2029"/>
      <c r="D117" s="2029"/>
      <c r="E117" s="2046"/>
      <c r="F117" s="2046"/>
      <c r="G117" s="2029"/>
      <c r="H117" s="2046"/>
      <c r="I117" s="2046"/>
      <c r="J117" s="2047"/>
      <c r="K117" s="2048"/>
      <c r="L117" s="2048"/>
      <c r="N117" s="2051"/>
      <c r="O117" s="2045"/>
      <c r="P117" s="2029"/>
      <c r="Q117" s="2029"/>
      <c r="R117" s="2046"/>
      <c r="S117" s="2046"/>
      <c r="T117" s="2029"/>
      <c r="U117" s="2046"/>
      <c r="V117" s="2046"/>
      <c r="W117" s="2047"/>
      <c r="X117" s="2048"/>
      <c r="Y117" s="2048"/>
      <c r="AA117" s="2051"/>
      <c r="AB117" s="2045"/>
      <c r="AC117" s="2029"/>
      <c r="AD117" s="2029"/>
      <c r="AE117" s="2046"/>
      <c r="AF117" s="2046"/>
      <c r="AG117" s="2029"/>
      <c r="AH117" s="2046"/>
      <c r="AI117" s="2046"/>
      <c r="AJ117" s="2047"/>
      <c r="AK117" s="2048"/>
      <c r="AL117" s="2048"/>
    </row>
    <row r="118" spans="1:38">
      <c r="A118" s="2051"/>
      <c r="B118" s="2045"/>
      <c r="C118" s="2029"/>
      <c r="D118" s="2029"/>
      <c r="E118" s="2046"/>
      <c r="F118" s="2046"/>
      <c r="G118" s="2029"/>
      <c r="H118" s="2046"/>
      <c r="I118" s="2046"/>
      <c r="J118" s="2047"/>
      <c r="K118" s="2048"/>
      <c r="L118" s="2048"/>
      <c r="N118" s="2051"/>
      <c r="O118" s="2045"/>
      <c r="P118" s="2029"/>
      <c r="Q118" s="2029"/>
      <c r="R118" s="2046"/>
      <c r="S118" s="2046"/>
      <c r="T118" s="2029"/>
      <c r="U118" s="2046"/>
      <c r="V118" s="2046"/>
      <c r="W118" s="2047"/>
      <c r="X118" s="2048"/>
      <c r="Y118" s="2048"/>
      <c r="AA118" s="2051"/>
      <c r="AB118" s="2045"/>
      <c r="AC118" s="2029"/>
      <c r="AD118" s="2029"/>
      <c r="AE118" s="2046"/>
      <c r="AF118" s="2046"/>
      <c r="AG118" s="2029"/>
      <c r="AH118" s="2046"/>
      <c r="AI118" s="2046"/>
      <c r="AJ118" s="2047"/>
      <c r="AK118" s="2048"/>
      <c r="AL118" s="2048"/>
    </row>
    <row r="119" spans="1:38">
      <c r="A119" s="2051"/>
      <c r="B119" s="2045"/>
      <c r="C119" s="2029"/>
      <c r="D119" s="2029"/>
      <c r="E119" s="2046"/>
      <c r="F119" s="2046"/>
      <c r="G119" s="2029"/>
      <c r="H119" s="2046"/>
      <c r="I119" s="2046"/>
      <c r="J119" s="2047"/>
      <c r="K119" s="2048"/>
      <c r="L119" s="2048"/>
      <c r="N119" s="2051"/>
      <c r="O119" s="2045"/>
      <c r="P119" s="2029"/>
      <c r="Q119" s="2029"/>
      <c r="R119" s="2046"/>
      <c r="S119" s="2046"/>
      <c r="T119" s="2029"/>
      <c r="U119" s="2046"/>
      <c r="V119" s="2046"/>
      <c r="W119" s="2047"/>
      <c r="X119" s="2048"/>
      <c r="Y119" s="2048"/>
      <c r="AA119" s="2051"/>
      <c r="AB119" s="2045"/>
      <c r="AC119" s="2029"/>
      <c r="AD119" s="2029"/>
      <c r="AE119" s="2046"/>
      <c r="AF119" s="2046"/>
      <c r="AG119" s="2029"/>
      <c r="AH119" s="2046"/>
      <c r="AI119" s="2046"/>
      <c r="AJ119" s="2047"/>
      <c r="AK119" s="2048"/>
      <c r="AL119" s="2048"/>
    </row>
    <row r="120" spans="1:38">
      <c r="A120" s="2051"/>
      <c r="B120" s="2045"/>
      <c r="C120" s="2029"/>
      <c r="D120" s="2029"/>
      <c r="E120" s="2046"/>
      <c r="F120" s="2046"/>
      <c r="G120" s="2029"/>
      <c r="H120" s="2046"/>
      <c r="I120" s="2046"/>
      <c r="J120" s="2047"/>
      <c r="K120" s="2048"/>
      <c r="L120" s="2048"/>
      <c r="N120" s="2051"/>
      <c r="O120" s="2045"/>
      <c r="P120" s="2029"/>
      <c r="Q120" s="2029"/>
      <c r="R120" s="2046"/>
      <c r="S120" s="2046"/>
      <c r="T120" s="2029"/>
      <c r="U120" s="2046"/>
      <c r="V120" s="2046"/>
      <c r="W120" s="2047"/>
      <c r="X120" s="2048"/>
      <c r="Y120" s="2048"/>
      <c r="AA120" s="2051"/>
      <c r="AB120" s="2045"/>
      <c r="AC120" s="2029"/>
      <c r="AD120" s="2029"/>
      <c r="AE120" s="2046"/>
      <c r="AF120" s="2046"/>
      <c r="AG120" s="2029"/>
      <c r="AH120" s="2046"/>
      <c r="AI120" s="2046"/>
      <c r="AJ120" s="2047"/>
      <c r="AK120" s="2048"/>
      <c r="AL120" s="2048"/>
    </row>
    <row r="121" spans="1:38">
      <c r="A121" s="2051"/>
      <c r="B121" s="2045"/>
      <c r="C121" s="2029"/>
      <c r="D121" s="2029"/>
      <c r="E121" s="2046"/>
      <c r="F121" s="2046"/>
      <c r="G121" s="2029"/>
      <c r="H121" s="2046"/>
      <c r="I121" s="2046"/>
      <c r="J121" s="2047"/>
      <c r="K121" s="2048"/>
      <c r="L121" s="2048"/>
      <c r="N121" s="2051"/>
      <c r="O121" s="2045"/>
      <c r="P121" s="2029"/>
      <c r="Q121" s="2029"/>
      <c r="R121" s="2046"/>
      <c r="S121" s="2046"/>
      <c r="T121" s="2029"/>
      <c r="U121" s="2046"/>
      <c r="V121" s="2046"/>
      <c r="W121" s="2047"/>
      <c r="X121" s="2048"/>
      <c r="Y121" s="2048"/>
      <c r="AA121" s="2051"/>
      <c r="AB121" s="2045"/>
      <c r="AC121" s="2029"/>
      <c r="AD121" s="2029"/>
      <c r="AE121" s="2046"/>
      <c r="AF121" s="2046"/>
      <c r="AG121" s="2029"/>
      <c r="AH121" s="2046"/>
      <c r="AI121" s="2046"/>
      <c r="AJ121" s="2047"/>
      <c r="AK121" s="2048"/>
      <c r="AL121" s="2048"/>
    </row>
    <row r="122" spans="1:38">
      <c r="A122" s="2051"/>
      <c r="B122" s="2045"/>
      <c r="C122" s="2029"/>
      <c r="D122" s="2029"/>
      <c r="E122" s="2046"/>
      <c r="F122" s="2046"/>
      <c r="G122" s="2029"/>
      <c r="H122" s="2046"/>
      <c r="I122" s="2046"/>
      <c r="J122" s="2047"/>
      <c r="K122" s="2048"/>
      <c r="L122" s="2048"/>
      <c r="N122" s="2051"/>
      <c r="O122" s="2045"/>
      <c r="P122" s="2029"/>
      <c r="Q122" s="2029"/>
      <c r="R122" s="2046"/>
      <c r="S122" s="2046"/>
      <c r="T122" s="2029"/>
      <c r="U122" s="2046"/>
      <c r="V122" s="2046"/>
      <c r="W122" s="2047"/>
      <c r="X122" s="2048"/>
      <c r="Y122" s="2048"/>
      <c r="AA122" s="2051"/>
      <c r="AB122" s="2045"/>
      <c r="AC122" s="2029"/>
      <c r="AD122" s="2029"/>
      <c r="AE122" s="2046"/>
      <c r="AF122" s="2046"/>
      <c r="AG122" s="2029"/>
      <c r="AH122" s="2046"/>
      <c r="AI122" s="2046"/>
      <c r="AJ122" s="2047"/>
      <c r="AK122" s="2048"/>
      <c r="AL122" s="2048"/>
    </row>
    <row r="123" spans="1:38">
      <c r="A123" s="2051"/>
      <c r="B123" s="2045"/>
      <c r="C123" s="2029"/>
      <c r="D123" s="2029"/>
      <c r="E123" s="2046"/>
      <c r="F123" s="2046"/>
      <c r="G123" s="2029"/>
      <c r="H123" s="2046"/>
      <c r="I123" s="2046"/>
      <c r="J123" s="2047"/>
      <c r="K123" s="2048"/>
      <c r="L123" s="2048"/>
      <c r="N123" s="2051"/>
      <c r="O123" s="2045"/>
      <c r="P123" s="2029"/>
      <c r="Q123" s="2029"/>
      <c r="R123" s="2046"/>
      <c r="S123" s="2046"/>
      <c r="T123" s="2029"/>
      <c r="U123" s="2046"/>
      <c r="V123" s="2046"/>
      <c r="W123" s="2047"/>
      <c r="X123" s="2048"/>
      <c r="Y123" s="2048"/>
      <c r="AA123" s="2051"/>
      <c r="AB123" s="2045"/>
      <c r="AC123" s="2029"/>
      <c r="AD123" s="2029"/>
      <c r="AE123" s="2046"/>
      <c r="AF123" s="2046"/>
      <c r="AG123" s="2029"/>
      <c r="AH123" s="2046"/>
      <c r="AI123" s="2046"/>
      <c r="AJ123" s="2047"/>
      <c r="AK123" s="2048"/>
      <c r="AL123" s="2048"/>
    </row>
    <row r="124" spans="1:38">
      <c r="A124" s="2051"/>
      <c r="B124" s="2045"/>
      <c r="C124" s="2029"/>
      <c r="D124" s="2029"/>
      <c r="E124" s="2046"/>
      <c r="F124" s="2046"/>
      <c r="G124" s="2029"/>
      <c r="H124" s="2046"/>
      <c r="I124" s="2046"/>
      <c r="J124" s="2047"/>
      <c r="K124" s="2048"/>
      <c r="L124" s="2048"/>
      <c r="N124" s="2051"/>
      <c r="O124" s="2045"/>
      <c r="P124" s="2029"/>
      <c r="Q124" s="2029"/>
      <c r="R124" s="2046"/>
      <c r="S124" s="2046"/>
      <c r="T124" s="2029"/>
      <c r="U124" s="2046"/>
      <c r="V124" s="2046"/>
      <c r="W124" s="2047"/>
      <c r="X124" s="2048"/>
      <c r="Y124" s="2048"/>
      <c r="AA124" s="2051"/>
      <c r="AB124" s="2045"/>
      <c r="AC124" s="2029"/>
      <c r="AD124" s="2029"/>
      <c r="AE124" s="2046"/>
      <c r="AF124" s="2046"/>
      <c r="AG124" s="2029"/>
      <c r="AH124" s="2046"/>
      <c r="AI124" s="2046"/>
      <c r="AJ124" s="2047"/>
      <c r="AK124" s="2048"/>
      <c r="AL124" s="2048"/>
    </row>
    <row r="125" spans="1:38">
      <c r="A125" s="2051"/>
      <c r="B125" s="2045"/>
      <c r="C125" s="2029"/>
      <c r="D125" s="2029"/>
      <c r="E125" s="2046"/>
      <c r="F125" s="2046"/>
      <c r="G125" s="2029"/>
      <c r="H125" s="2046"/>
      <c r="I125" s="2046"/>
      <c r="J125" s="2047"/>
      <c r="K125" s="2048"/>
      <c r="L125" s="2048"/>
      <c r="N125" s="2051"/>
      <c r="O125" s="2045"/>
      <c r="P125" s="2029"/>
      <c r="Q125" s="2029"/>
      <c r="R125" s="2046"/>
      <c r="S125" s="2046"/>
      <c r="T125" s="2029"/>
      <c r="U125" s="2046"/>
      <c r="V125" s="2046"/>
      <c r="W125" s="2047"/>
      <c r="X125" s="2048"/>
      <c r="Y125" s="2048"/>
      <c r="AA125" s="2051"/>
      <c r="AB125" s="2045"/>
      <c r="AC125" s="2029"/>
      <c r="AD125" s="2029"/>
      <c r="AE125" s="2046"/>
      <c r="AF125" s="2046"/>
      <c r="AG125" s="2029"/>
      <c r="AH125" s="2046"/>
      <c r="AI125" s="2046"/>
      <c r="AJ125" s="2047"/>
      <c r="AK125" s="2048"/>
      <c r="AL125" s="2048"/>
    </row>
    <row r="126" spans="1:38">
      <c r="A126" s="2051"/>
      <c r="B126" s="2045"/>
      <c r="C126" s="2029"/>
      <c r="D126" s="2029"/>
      <c r="E126" s="2046"/>
      <c r="F126" s="2046"/>
      <c r="G126" s="2029"/>
      <c r="H126" s="2046"/>
      <c r="I126" s="2046"/>
      <c r="J126" s="2047"/>
      <c r="K126" s="2048"/>
      <c r="L126" s="2048"/>
      <c r="N126" s="2051"/>
      <c r="O126" s="2045"/>
      <c r="P126" s="2029"/>
      <c r="Q126" s="2029"/>
      <c r="R126" s="2046"/>
      <c r="S126" s="2046"/>
      <c r="T126" s="2029"/>
      <c r="U126" s="2046"/>
      <c r="V126" s="2046"/>
      <c r="W126" s="2047"/>
      <c r="X126" s="2048"/>
      <c r="Y126" s="2048"/>
      <c r="AA126" s="2051"/>
      <c r="AB126" s="2045"/>
      <c r="AC126" s="2029"/>
      <c r="AD126" s="2029"/>
      <c r="AE126" s="2046"/>
      <c r="AF126" s="2046"/>
      <c r="AG126" s="2029"/>
      <c r="AH126" s="2046"/>
      <c r="AI126" s="2046"/>
      <c r="AJ126" s="2047"/>
      <c r="AK126" s="2048"/>
      <c r="AL126" s="2048"/>
    </row>
    <row r="127" spans="1:38">
      <c r="A127" s="2051"/>
      <c r="B127" s="2045"/>
      <c r="C127" s="2029"/>
      <c r="D127" s="2029"/>
      <c r="E127" s="2046"/>
      <c r="F127" s="2046"/>
      <c r="G127" s="2029"/>
      <c r="H127" s="2046"/>
      <c r="I127" s="2046"/>
      <c r="J127" s="2047"/>
      <c r="K127" s="2048"/>
      <c r="L127" s="2048"/>
      <c r="N127" s="2051"/>
      <c r="O127" s="2045"/>
      <c r="P127" s="2029"/>
      <c r="Q127" s="2029"/>
      <c r="R127" s="2046"/>
      <c r="S127" s="2046"/>
      <c r="T127" s="2029"/>
      <c r="U127" s="2046"/>
      <c r="V127" s="2046"/>
      <c r="W127" s="2047"/>
      <c r="X127" s="2048"/>
      <c r="Y127" s="2048"/>
      <c r="AA127" s="2051"/>
      <c r="AB127" s="2045"/>
      <c r="AC127" s="2029"/>
      <c r="AD127" s="2029"/>
      <c r="AE127" s="2046"/>
      <c r="AF127" s="2046"/>
      <c r="AG127" s="2029"/>
      <c r="AH127" s="2046"/>
      <c r="AI127" s="2046"/>
      <c r="AJ127" s="2047"/>
      <c r="AK127" s="2048"/>
      <c r="AL127" s="2048"/>
    </row>
    <row r="128" spans="1:38">
      <c r="A128" s="2051"/>
      <c r="B128" s="2045"/>
      <c r="C128" s="2029"/>
      <c r="D128" s="2029"/>
      <c r="E128" s="2046"/>
      <c r="F128" s="2046"/>
      <c r="G128" s="2029"/>
      <c r="H128" s="2046"/>
      <c r="I128" s="2046"/>
      <c r="J128" s="2047"/>
      <c r="K128" s="2048"/>
      <c r="L128" s="2048"/>
      <c r="N128" s="2051"/>
      <c r="O128" s="2045"/>
      <c r="P128" s="2029"/>
      <c r="Q128" s="2029"/>
      <c r="R128" s="2046"/>
      <c r="S128" s="2046"/>
      <c r="T128" s="2029"/>
      <c r="U128" s="2046"/>
      <c r="V128" s="2046"/>
      <c r="W128" s="2047"/>
      <c r="X128" s="2048"/>
      <c r="Y128" s="2048"/>
      <c r="AA128" s="2051"/>
      <c r="AB128" s="2045"/>
      <c r="AC128" s="2029"/>
      <c r="AD128" s="2029"/>
      <c r="AE128" s="2046"/>
      <c r="AF128" s="2046"/>
      <c r="AG128" s="2029"/>
      <c r="AH128" s="2046"/>
      <c r="AI128" s="2046"/>
      <c r="AJ128" s="2047"/>
      <c r="AK128" s="2048"/>
      <c r="AL128" s="2048"/>
    </row>
    <row r="129" spans="1:38">
      <c r="A129" s="2051"/>
      <c r="B129" s="2045"/>
      <c r="C129" s="2029"/>
      <c r="D129" s="2029"/>
      <c r="E129" s="2046"/>
      <c r="F129" s="2046"/>
      <c r="G129" s="2029"/>
      <c r="H129" s="2046"/>
      <c r="I129" s="2046"/>
      <c r="J129" s="2047"/>
      <c r="K129" s="2048"/>
      <c r="L129" s="2048"/>
      <c r="N129" s="2051"/>
      <c r="O129" s="2045"/>
      <c r="P129" s="2029"/>
      <c r="Q129" s="2029"/>
      <c r="R129" s="2046"/>
      <c r="S129" s="2046"/>
      <c r="T129" s="2029"/>
      <c r="U129" s="2046"/>
      <c r="V129" s="2046"/>
      <c r="W129" s="2047"/>
      <c r="X129" s="2048"/>
      <c r="Y129" s="2048"/>
      <c r="AA129" s="2051"/>
      <c r="AB129" s="2045"/>
      <c r="AC129" s="2029"/>
      <c r="AD129" s="2029"/>
      <c r="AE129" s="2046"/>
      <c r="AF129" s="2046"/>
      <c r="AG129" s="2029"/>
      <c r="AH129" s="2046"/>
      <c r="AI129" s="2046"/>
      <c r="AJ129" s="2047"/>
      <c r="AK129" s="2048"/>
      <c r="AL129" s="2048"/>
    </row>
    <row r="130" spans="1:38">
      <c r="A130" s="2051"/>
      <c r="B130" s="2045"/>
      <c r="C130" s="2029"/>
      <c r="D130" s="2029"/>
      <c r="E130" s="2046"/>
      <c r="F130" s="2046"/>
      <c r="G130" s="2029"/>
      <c r="H130" s="2046"/>
      <c r="I130" s="2046"/>
      <c r="J130" s="2047"/>
      <c r="K130" s="2048"/>
      <c r="L130" s="2048"/>
      <c r="N130" s="2051"/>
      <c r="O130" s="2045"/>
      <c r="P130" s="2029"/>
      <c r="Q130" s="2029"/>
      <c r="R130" s="2046"/>
      <c r="S130" s="2046"/>
      <c r="T130" s="2029"/>
      <c r="U130" s="2046"/>
      <c r="V130" s="2046"/>
      <c r="W130" s="2047"/>
      <c r="X130" s="2048"/>
      <c r="Y130" s="2048"/>
      <c r="AA130" s="2051"/>
      <c r="AB130" s="2045"/>
      <c r="AC130" s="2029"/>
      <c r="AD130" s="2029"/>
      <c r="AE130" s="2046"/>
      <c r="AF130" s="2046"/>
      <c r="AG130" s="2029"/>
      <c r="AH130" s="2046"/>
      <c r="AI130" s="2046"/>
      <c r="AJ130" s="2047"/>
      <c r="AK130" s="2048"/>
      <c r="AL130" s="2048"/>
    </row>
    <row r="131" spans="1:38">
      <c r="A131" s="2051"/>
      <c r="B131" s="2045"/>
      <c r="C131" s="2029"/>
      <c r="D131" s="2029"/>
      <c r="E131" s="2046"/>
      <c r="F131" s="2046"/>
      <c r="G131" s="2029"/>
      <c r="H131" s="2046"/>
      <c r="I131" s="2046"/>
      <c r="J131" s="2047"/>
      <c r="K131" s="2048"/>
      <c r="L131" s="2048"/>
      <c r="N131" s="2051"/>
      <c r="O131" s="2045"/>
      <c r="P131" s="2029"/>
      <c r="Q131" s="2029"/>
      <c r="R131" s="2046"/>
      <c r="S131" s="2046"/>
      <c r="T131" s="2029"/>
      <c r="U131" s="2046"/>
      <c r="V131" s="2046"/>
      <c r="W131" s="2047"/>
      <c r="X131" s="2048"/>
      <c r="Y131" s="2048"/>
      <c r="AA131" s="2051"/>
      <c r="AB131" s="2045"/>
      <c r="AC131" s="2029"/>
      <c r="AD131" s="2029"/>
      <c r="AE131" s="2046"/>
      <c r="AF131" s="2046"/>
      <c r="AG131" s="2029"/>
      <c r="AH131" s="2046"/>
      <c r="AI131" s="2046"/>
      <c r="AJ131" s="2047"/>
      <c r="AK131" s="2048"/>
      <c r="AL131" s="2048"/>
    </row>
    <row r="132" spans="1:38">
      <c r="A132" s="2051"/>
      <c r="B132" s="2045"/>
      <c r="C132" s="2029"/>
      <c r="D132" s="2029"/>
      <c r="E132" s="2046"/>
      <c r="F132" s="2046"/>
      <c r="G132" s="2029"/>
      <c r="H132" s="2046"/>
      <c r="I132" s="2046"/>
      <c r="J132" s="2047"/>
      <c r="K132" s="2048"/>
      <c r="L132" s="2048"/>
      <c r="N132" s="2051"/>
      <c r="O132" s="2045"/>
      <c r="P132" s="2029"/>
      <c r="Q132" s="2029"/>
      <c r="R132" s="2046"/>
      <c r="S132" s="2046"/>
      <c r="T132" s="2029"/>
      <c r="U132" s="2046"/>
      <c r="V132" s="2046"/>
      <c r="W132" s="2047"/>
      <c r="X132" s="2048"/>
      <c r="Y132" s="2048"/>
      <c r="AA132" s="2051"/>
      <c r="AB132" s="2045"/>
      <c r="AC132" s="2029"/>
      <c r="AD132" s="2029"/>
      <c r="AE132" s="2046"/>
      <c r="AF132" s="2046"/>
      <c r="AG132" s="2029"/>
      <c r="AH132" s="2046"/>
      <c r="AI132" s="2046"/>
      <c r="AJ132" s="2047"/>
      <c r="AK132" s="2048"/>
      <c r="AL132" s="2048"/>
    </row>
    <row r="133" spans="1:38">
      <c r="A133" s="2051"/>
      <c r="B133" s="2045"/>
      <c r="C133" s="2029"/>
      <c r="D133" s="2029"/>
      <c r="E133" s="2046"/>
      <c r="F133" s="2046"/>
      <c r="G133" s="2029"/>
      <c r="H133" s="2046"/>
      <c r="I133" s="2046"/>
      <c r="J133" s="2047"/>
      <c r="K133" s="2048"/>
      <c r="L133" s="2048"/>
      <c r="N133" s="2051"/>
      <c r="O133" s="2045"/>
      <c r="P133" s="2029"/>
      <c r="Q133" s="2029"/>
      <c r="R133" s="2046"/>
      <c r="S133" s="2046"/>
      <c r="T133" s="2029"/>
      <c r="U133" s="2046"/>
      <c r="V133" s="2046"/>
      <c r="W133" s="2047"/>
      <c r="X133" s="2048"/>
      <c r="Y133" s="2048"/>
      <c r="AA133" s="2051"/>
      <c r="AB133" s="2045"/>
      <c r="AC133" s="2029"/>
      <c r="AD133" s="2029"/>
      <c r="AE133" s="2046"/>
      <c r="AF133" s="2046"/>
      <c r="AG133" s="2029"/>
      <c r="AH133" s="2046"/>
      <c r="AI133" s="2046"/>
      <c r="AJ133" s="2047"/>
      <c r="AK133" s="2048"/>
      <c r="AL133" s="2048"/>
    </row>
    <row r="134" spans="1:38">
      <c r="A134" s="2051"/>
      <c r="B134" s="2045"/>
      <c r="C134" s="2029"/>
      <c r="D134" s="2029"/>
      <c r="E134" s="2046"/>
      <c r="F134" s="2046"/>
      <c r="G134" s="2029"/>
      <c r="H134" s="2046"/>
      <c r="I134" s="2046"/>
      <c r="J134" s="2047"/>
      <c r="K134" s="2048"/>
      <c r="L134" s="2048"/>
      <c r="N134" s="2051"/>
      <c r="O134" s="2045"/>
      <c r="P134" s="2029"/>
      <c r="Q134" s="2029"/>
      <c r="R134" s="2046"/>
      <c r="S134" s="2046"/>
      <c r="T134" s="2029"/>
      <c r="U134" s="2046"/>
      <c r="V134" s="2046"/>
      <c r="W134" s="2047"/>
      <c r="X134" s="2048"/>
      <c r="Y134" s="2048"/>
      <c r="AA134" s="2051"/>
      <c r="AB134" s="2045"/>
      <c r="AC134" s="2029"/>
      <c r="AD134" s="2029"/>
      <c r="AE134" s="2046"/>
      <c r="AF134" s="2046"/>
      <c r="AG134" s="2029"/>
      <c r="AH134" s="2046"/>
      <c r="AI134" s="2046"/>
      <c r="AJ134" s="2047"/>
      <c r="AK134" s="2048"/>
      <c r="AL134" s="2048"/>
    </row>
    <row r="135" spans="1:38">
      <c r="A135" s="2051"/>
      <c r="B135" s="2045"/>
      <c r="C135" s="2029"/>
      <c r="D135" s="2029"/>
      <c r="E135" s="2046"/>
      <c r="F135" s="2046"/>
      <c r="G135" s="2029"/>
      <c r="H135" s="2046"/>
      <c r="I135" s="2046"/>
      <c r="J135" s="2047"/>
      <c r="K135" s="2048"/>
      <c r="L135" s="2048"/>
      <c r="N135" s="2051"/>
      <c r="O135" s="2045"/>
      <c r="P135" s="2029"/>
      <c r="Q135" s="2029"/>
      <c r="R135" s="2046"/>
      <c r="S135" s="2046"/>
      <c r="T135" s="2029"/>
      <c r="U135" s="2046"/>
      <c r="V135" s="2046"/>
      <c r="W135" s="2047"/>
      <c r="X135" s="2048"/>
      <c r="Y135" s="2048"/>
      <c r="AA135" s="2051"/>
      <c r="AB135" s="2045"/>
      <c r="AC135" s="2029"/>
      <c r="AD135" s="2029"/>
      <c r="AE135" s="2046"/>
      <c r="AF135" s="2046"/>
      <c r="AG135" s="2029"/>
      <c r="AH135" s="2046"/>
      <c r="AI135" s="2046"/>
      <c r="AJ135" s="2047"/>
      <c r="AK135" s="2048"/>
      <c r="AL135" s="2048"/>
    </row>
    <row r="136" spans="1:38">
      <c r="A136" s="2051"/>
      <c r="B136" s="2045"/>
      <c r="C136" s="2029"/>
      <c r="D136" s="2029"/>
      <c r="E136" s="2046"/>
      <c r="F136" s="2046"/>
      <c r="G136" s="2029"/>
      <c r="H136" s="2046"/>
      <c r="I136" s="2046"/>
      <c r="J136" s="2047"/>
      <c r="K136" s="2048"/>
      <c r="L136" s="2048"/>
      <c r="N136" s="2051"/>
      <c r="O136" s="2045"/>
      <c r="P136" s="2029"/>
      <c r="Q136" s="2029"/>
      <c r="R136" s="2046"/>
      <c r="S136" s="2046"/>
      <c r="T136" s="2029"/>
      <c r="U136" s="2046"/>
      <c r="V136" s="2046"/>
      <c r="W136" s="2047"/>
      <c r="X136" s="2048"/>
      <c r="Y136" s="2048"/>
      <c r="AA136" s="2051"/>
      <c r="AB136" s="2045"/>
      <c r="AC136" s="2029"/>
      <c r="AD136" s="2029"/>
      <c r="AE136" s="2046"/>
      <c r="AF136" s="2046"/>
      <c r="AG136" s="2029"/>
      <c r="AH136" s="2046"/>
      <c r="AI136" s="2046"/>
      <c r="AJ136" s="2047"/>
      <c r="AK136" s="2048"/>
      <c r="AL136" s="2048"/>
    </row>
    <row r="137" spans="1:38">
      <c r="A137" s="2051"/>
      <c r="B137" s="2045"/>
      <c r="C137" s="2029"/>
      <c r="D137" s="2029"/>
      <c r="E137" s="2046"/>
      <c r="F137" s="2046"/>
      <c r="G137" s="2029"/>
      <c r="H137" s="2046"/>
      <c r="I137" s="2046"/>
      <c r="J137" s="2047"/>
      <c r="K137" s="2048"/>
      <c r="L137" s="2048"/>
      <c r="N137" s="2051"/>
      <c r="O137" s="2045"/>
      <c r="P137" s="2029"/>
      <c r="Q137" s="2029"/>
      <c r="R137" s="2046"/>
      <c r="S137" s="2046"/>
      <c r="T137" s="2029"/>
      <c r="U137" s="2046"/>
      <c r="V137" s="2046"/>
      <c r="W137" s="2047"/>
      <c r="X137" s="2048"/>
      <c r="Y137" s="2048"/>
      <c r="AA137" s="2051"/>
      <c r="AB137" s="2045"/>
      <c r="AC137" s="2029"/>
      <c r="AD137" s="2029"/>
      <c r="AE137" s="2046"/>
      <c r="AF137" s="2046"/>
      <c r="AG137" s="2029"/>
      <c r="AH137" s="2046"/>
      <c r="AI137" s="2046"/>
      <c r="AJ137" s="2047"/>
      <c r="AK137" s="2048"/>
      <c r="AL137" s="2048"/>
    </row>
    <row r="138" spans="1:38">
      <c r="A138" s="2051"/>
      <c r="B138" s="2045"/>
      <c r="C138" s="2029"/>
      <c r="D138" s="2029"/>
      <c r="E138" s="2046"/>
      <c r="F138" s="2046"/>
      <c r="G138" s="2029"/>
      <c r="H138" s="2046"/>
      <c r="I138" s="2046"/>
      <c r="J138" s="2047"/>
      <c r="K138" s="2048"/>
      <c r="L138" s="2048"/>
      <c r="N138" s="2051"/>
      <c r="O138" s="2045"/>
      <c r="P138" s="2029"/>
      <c r="Q138" s="2029"/>
      <c r="R138" s="2046"/>
      <c r="S138" s="2046"/>
      <c r="T138" s="2029"/>
      <c r="U138" s="2046"/>
      <c r="V138" s="2046"/>
      <c r="W138" s="2047"/>
      <c r="X138" s="2048"/>
      <c r="Y138" s="2048"/>
      <c r="AA138" s="2051"/>
      <c r="AB138" s="2045"/>
      <c r="AC138" s="2029"/>
      <c r="AD138" s="2029"/>
      <c r="AE138" s="2046"/>
      <c r="AF138" s="2046"/>
      <c r="AG138" s="2029"/>
      <c r="AH138" s="2046"/>
      <c r="AI138" s="2046"/>
      <c r="AJ138" s="2047"/>
      <c r="AK138" s="2048"/>
      <c r="AL138" s="2048"/>
    </row>
    <row r="139" spans="1:38">
      <c r="A139" s="2051"/>
      <c r="B139" s="2045"/>
      <c r="C139" s="2029"/>
      <c r="D139" s="2029"/>
      <c r="E139" s="2046"/>
      <c r="F139" s="2046"/>
      <c r="G139" s="2029"/>
      <c r="H139" s="2046"/>
      <c r="I139" s="2046"/>
      <c r="J139" s="2047"/>
      <c r="K139" s="2048"/>
      <c r="L139" s="2048"/>
      <c r="N139" s="2051"/>
      <c r="O139" s="2045"/>
      <c r="P139" s="2029"/>
      <c r="Q139" s="2029"/>
      <c r="R139" s="2046"/>
      <c r="S139" s="2046"/>
      <c r="T139" s="2029"/>
      <c r="U139" s="2046"/>
      <c r="V139" s="2046"/>
      <c r="W139" s="2047"/>
      <c r="X139" s="2048"/>
      <c r="Y139" s="2048"/>
      <c r="AA139" s="2051"/>
      <c r="AB139" s="2045"/>
      <c r="AC139" s="2029"/>
      <c r="AD139" s="2029"/>
      <c r="AE139" s="2046"/>
      <c r="AF139" s="2046"/>
      <c r="AG139" s="2029"/>
      <c r="AH139" s="2046"/>
      <c r="AI139" s="2046"/>
      <c r="AJ139" s="2047"/>
      <c r="AK139" s="2048"/>
      <c r="AL139" s="2048"/>
    </row>
    <row r="140" spans="1:38">
      <c r="N140" s="2051"/>
      <c r="O140" s="2045"/>
      <c r="P140" s="2029"/>
      <c r="Q140" s="2029"/>
      <c r="R140" s="2046"/>
      <c r="S140" s="2046"/>
      <c r="T140" s="2029"/>
      <c r="U140" s="2046"/>
      <c r="V140" s="2046"/>
      <c r="W140" s="2047"/>
      <c r="X140" s="2048"/>
      <c r="Y140" s="2048"/>
      <c r="AA140" s="2051"/>
      <c r="AB140" s="2045"/>
      <c r="AC140" s="2029"/>
      <c r="AD140" s="2029"/>
      <c r="AE140" s="2046"/>
      <c r="AF140" s="2046"/>
      <c r="AG140" s="2029"/>
      <c r="AH140" s="2046"/>
      <c r="AI140" s="2046"/>
      <c r="AJ140" s="2047"/>
      <c r="AK140" s="2048"/>
      <c r="AL140" s="2048"/>
    </row>
  </sheetData>
  <mergeCells count="42">
    <mergeCell ref="AA8:AA54"/>
    <mergeCell ref="AK8:AL9"/>
    <mergeCell ref="AH9:AH10"/>
    <mergeCell ref="AI9:AI10"/>
    <mergeCell ref="AK10:AL10"/>
    <mergeCell ref="AK11:AL11"/>
    <mergeCell ref="AB13:AC13"/>
    <mergeCell ref="N8:N54"/>
    <mergeCell ref="X11:Y11"/>
    <mergeCell ref="O13:P13"/>
    <mergeCell ref="A8:A54"/>
    <mergeCell ref="A56:A57"/>
    <mergeCell ref="B56:K57"/>
    <mergeCell ref="L56:L57"/>
    <mergeCell ref="H9:H10"/>
    <mergeCell ref="K10:L10"/>
    <mergeCell ref="K11:L11"/>
    <mergeCell ref="B13:C13"/>
    <mergeCell ref="X8:Y9"/>
    <mergeCell ref="U9:U10"/>
    <mergeCell ref="A58:A104"/>
    <mergeCell ref="X10:Y10"/>
    <mergeCell ref="A2:A4"/>
    <mergeCell ref="B2:AJ3"/>
    <mergeCell ref="AK2:AL3"/>
    <mergeCell ref="AE4:AH4"/>
    <mergeCell ref="A6:A7"/>
    <mergeCell ref="B6:K7"/>
    <mergeCell ref="L6:L7"/>
    <mergeCell ref="N6:N7"/>
    <mergeCell ref="O6:X7"/>
    <mergeCell ref="Y6:Y7"/>
    <mergeCell ref="AA6:AA7"/>
    <mergeCell ref="AB6:AK7"/>
    <mergeCell ref="AL6:AL7"/>
    <mergeCell ref="K8:L9"/>
    <mergeCell ref="K58:L59"/>
    <mergeCell ref="H59:H60"/>
    <mergeCell ref="K60:L60"/>
    <mergeCell ref="K61:L61"/>
    <mergeCell ref="B63:C63"/>
    <mergeCell ref="I59:I60"/>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7</vt:i4>
      </vt:variant>
    </vt:vector>
  </HeadingPairs>
  <TitlesOfParts>
    <vt:vector size="30" baseType="lpstr">
      <vt:lpstr>Nota</vt:lpstr>
      <vt:lpstr>qu'est-ce qu'un "Postit"</vt:lpstr>
      <vt:lpstr>Modèles.vierges.1</vt:lpstr>
      <vt:lpstr>Modèles.vierges.2</vt:lpstr>
      <vt:lpstr>Modèles.de.Postits</vt:lpstr>
      <vt:lpstr>Sauces.Froides</vt:lpstr>
      <vt:lpstr>Estouffade.de.boeuf</vt:lpstr>
      <vt:lpstr>Ragout.de.boeuf</vt:lpstr>
      <vt:lpstr>Recettes.diverses</vt:lpstr>
      <vt:lpstr>Cuisiniers.Pesez</vt:lpstr>
      <vt:lpstr>Répertoire.vierge</vt:lpstr>
      <vt:lpstr>différence Portion et Poids</vt:lpstr>
      <vt:lpstr>Grammages.GEM.RCN</vt:lpstr>
      <vt:lpstr>Comprendre pour Transmettre</vt:lpstr>
      <vt:lpstr>Epurer.un.texte</vt:lpstr>
      <vt:lpstr>Vocabulaire</vt:lpstr>
      <vt:lpstr>Conversions en Kg</vt:lpstr>
      <vt:lpstr>Estimation des contenants</vt:lpstr>
      <vt:lpstr>Polices de Symboles</vt:lpstr>
      <vt:lpstr>Emoticones </vt:lpstr>
      <vt:lpstr>Tutos Youtube</vt:lpstr>
      <vt:lpstr>Formats-Formules-Fonctions</vt:lpstr>
      <vt:lpstr>CODES COULEURS</vt:lpstr>
      <vt:lpstr>'Comprendre pour Transmettre'!Zone_d_impression</vt:lpstr>
      <vt:lpstr>Estouffade.de.boeuf!Zone_d_impression</vt:lpstr>
      <vt:lpstr>Modèles.de.Postits!Zone_d_impression</vt:lpstr>
      <vt:lpstr>Modèles.vierges.1!Zone_d_impression</vt:lpstr>
      <vt:lpstr>Modèles.vierges.2!Zone_d_impression</vt:lpstr>
      <vt:lpstr>Ragout.de.boeuf!Zone_d_impression</vt:lpstr>
      <vt:lpstr>Sauces.Froides!Zone_d_impression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fiche technique a1 avec graphique</dc:title>
  <dc:creator>Joel Leboucher</dc:creator>
  <cp:keywords>UPRT le partage des savoir faire</cp:keywords>
  <cp:lastModifiedBy>Joe</cp:lastModifiedBy>
  <cp:lastPrinted>2022-04-19T16:31:12Z</cp:lastPrinted>
  <dcterms:created xsi:type="dcterms:W3CDTF">2008-12-14T08:27:45Z</dcterms:created>
  <dcterms:modified xsi:type="dcterms:W3CDTF">2022-04-25T08:05:00Z</dcterms:modified>
</cp:coreProperties>
</file>